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drawings/drawing11.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EstaPastaDeTrabalho" hidePivotFieldList="1"/>
  <mc:AlternateContent xmlns:mc="http://schemas.openxmlformats.org/markup-compatibility/2006">
    <mc:Choice Requires="x15">
      <x15ac:absPath xmlns:x15ac="http://schemas.microsoft.com/office/spreadsheetml/2010/11/ac" url="C:\Users\frant\PycharmProjects\PFtoXLSX\"/>
    </mc:Choice>
  </mc:AlternateContent>
  <xr:revisionPtr revIDLastSave="0" documentId="13_ncr:1_{9893BB9A-4994-42A9-8594-B29E153B4F19}" xr6:coauthVersionLast="47" xr6:coauthVersionMax="47" xr10:uidLastSave="{00000000-0000-0000-0000-000000000000}"/>
  <workbookProtection workbookAlgorithmName="SHA-512" workbookHashValue="paNDDADSpSzSHpwiW7PJwiM/MVkel7eT5YPZ8/fzbhibDUONRXOaZyOAhiqnExt3SU6gUBnqQgarvk6u6lCmkA==" workbookSaltValue="otqAJN1jSKqjsxcSjBaFyw==" workbookSpinCount="100000" lockStructure="1"/>
  <bookViews>
    <workbookView xWindow="-120" yWindow="-120" windowWidth="20730" windowHeight="11760" tabRatio="854" firstSheet="6" activeTab="11" xr2:uid="{00000000-000D-0000-FFFF-FFFF00000000}"/>
  </bookViews>
  <sheets>
    <sheet name="FARC" sheetId="7" state="hidden" r:id="rId1"/>
    <sheet name="Historico" sheetId="10" state="hidden" r:id="rId2"/>
    <sheet name="Ponteiro" sheetId="19" state="hidden" r:id="rId3"/>
    <sheet name="Menus" sheetId="21" state="hidden" r:id="rId4"/>
    <sheet name="Resumo" sheetId="1" r:id="rId5"/>
    <sheet name="Plano de Aposentadoria Ideal" sheetId="8" r:id="rId6"/>
    <sheet name="Pontos Interesses" sheetId="9" r:id="rId7"/>
    <sheet name="Ações Internacionais" sheetId="3" r:id="rId8"/>
    <sheet name="Ações Brasileiras" sheetId="4" r:id="rId9"/>
    <sheet name="Fundos Imobiliarios" sheetId="5" r:id="rId10"/>
    <sheet name="Renda Fixa" sheetId="6" r:id="rId11"/>
    <sheet name="Histórico Negociação Bolsa" sheetId="2" r:id="rId12"/>
    <sheet name="Proventos" sheetId="18" r:id="rId13"/>
    <sheet name="Apuração" sheetId="23" r:id="rId14"/>
    <sheet name="Cotação" sheetId="24" r:id="rId15"/>
  </sheets>
  <definedNames>
    <definedName name="_xlnm._FilterDatabase" localSheetId="8" hidden="1">'Ações Brasileiras'!$C$7:$L$7</definedName>
    <definedName name="_xlnm._FilterDatabase" localSheetId="7" hidden="1">'Ações Internacionais'!$C$7:$L$36</definedName>
    <definedName name="_xlnm._FilterDatabase" localSheetId="14" hidden="1">Cotação!$B$2:$D$983</definedName>
    <definedName name="_xlnm._FilterDatabase" localSheetId="9" hidden="1">'Fundos Imobiliarios'!$C$7:$L$41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86" i="24" l="1" a="1"/>
  <c r="C986" i="24" s="1"/>
  <c r="C985" i="24" a="1"/>
  <c r="C985" i="24" s="1"/>
  <c r="C984" i="24" a="1"/>
  <c r="C984" i="24" s="1"/>
  <c r="C983" i="24" a="1"/>
  <c r="C983" i="24" s="1"/>
  <c r="C982" i="24" a="1"/>
  <c r="C982" i="24" s="1"/>
  <c r="C981" i="24" a="1"/>
  <c r="C981" i="24" s="1"/>
  <c r="C980" i="24" a="1"/>
  <c r="C980" i="24" s="1"/>
  <c r="C979" i="24" a="1"/>
  <c r="C979" i="24" s="1"/>
  <c r="C978" i="24" a="1"/>
  <c r="C978" i="24" s="1"/>
  <c r="C977" i="24" a="1"/>
  <c r="C977" i="24" s="1"/>
  <c r="C976" i="24" a="1"/>
  <c r="C976" i="24" s="1"/>
  <c r="C975" i="24" a="1"/>
  <c r="C975" i="24" s="1"/>
  <c r="C974" i="24" a="1"/>
  <c r="C974" i="24" s="1"/>
  <c r="C973" i="24" a="1"/>
  <c r="C973" i="24" s="1"/>
  <c r="C972" i="24" a="1"/>
  <c r="C972" i="24" s="1"/>
  <c r="C971" i="24" a="1"/>
  <c r="C971" i="24" s="1"/>
  <c r="C970" i="24" a="1"/>
  <c r="C970" i="24" s="1"/>
  <c r="C969" i="24" a="1"/>
  <c r="C969" i="24" s="1"/>
  <c r="C968" i="24" a="1"/>
  <c r="C968" i="24" s="1"/>
  <c r="C967" i="24" a="1"/>
  <c r="C967" i="24" s="1"/>
  <c r="C966" i="24" a="1"/>
  <c r="C966" i="24" s="1"/>
  <c r="C965" i="24" a="1"/>
  <c r="C965" i="24" s="1"/>
  <c r="C964" i="24" a="1"/>
  <c r="C964" i="24" s="1"/>
  <c r="C963" i="24" a="1"/>
  <c r="C963" i="24" s="1"/>
  <c r="C962" i="24" a="1"/>
  <c r="C962" i="24" s="1"/>
  <c r="C961" i="24" a="1"/>
  <c r="C961" i="24" s="1"/>
  <c r="C960" i="24" a="1"/>
  <c r="C960" i="24" s="1"/>
  <c r="C959" i="24" a="1"/>
  <c r="C959" i="24" s="1"/>
  <c r="C958" i="24" a="1"/>
  <c r="C958" i="24" s="1"/>
  <c r="C957" i="24" a="1"/>
  <c r="C957" i="24" s="1"/>
  <c r="C956" i="24" a="1"/>
  <c r="C956" i="24" s="1"/>
  <c r="C955" i="24" a="1"/>
  <c r="C955" i="24" s="1"/>
  <c r="C954" i="24" a="1"/>
  <c r="C954" i="24" s="1"/>
  <c r="C953" i="24" a="1"/>
  <c r="C953" i="24" s="1"/>
  <c r="C952" i="24" a="1"/>
  <c r="C952" i="24" s="1"/>
  <c r="C951" i="24" a="1"/>
  <c r="C951" i="24" s="1"/>
  <c r="C950" i="24" a="1"/>
  <c r="C950" i="24" s="1"/>
  <c r="C949" i="24" a="1"/>
  <c r="C949" i="24" s="1"/>
  <c r="C948" i="24" a="1"/>
  <c r="C948" i="24" s="1"/>
  <c r="C947" i="24" a="1"/>
  <c r="C947" i="24" s="1"/>
  <c r="C946" i="24" a="1"/>
  <c r="C946" i="24" s="1"/>
  <c r="C945" i="24" a="1"/>
  <c r="C945" i="24" s="1"/>
  <c r="C944" i="24" a="1"/>
  <c r="C944" i="24" s="1"/>
  <c r="C943" i="24" a="1"/>
  <c r="C943" i="24" s="1"/>
  <c r="C942" i="24" a="1"/>
  <c r="C942" i="24" s="1"/>
  <c r="C941" i="24" a="1"/>
  <c r="C941" i="24" s="1"/>
  <c r="C940" i="24" a="1"/>
  <c r="C940" i="24" s="1"/>
  <c r="C939" i="24" a="1"/>
  <c r="C939" i="24" s="1"/>
  <c r="C938" i="24" a="1"/>
  <c r="C938" i="24" s="1"/>
  <c r="C937" i="24" a="1"/>
  <c r="C937" i="24" s="1"/>
  <c r="C936" i="24" a="1"/>
  <c r="C936" i="24" s="1"/>
  <c r="C935" i="24" a="1"/>
  <c r="C935" i="24" s="1"/>
  <c r="C934" i="24" a="1"/>
  <c r="C934" i="24" s="1"/>
  <c r="C933" i="24" a="1"/>
  <c r="C933" i="24" s="1"/>
  <c r="C932" i="24" a="1"/>
  <c r="C932" i="24" s="1"/>
  <c r="C931" i="24" a="1"/>
  <c r="C931" i="24" s="1"/>
  <c r="C930" i="24" a="1"/>
  <c r="C930" i="24" s="1"/>
  <c r="C929" i="24" a="1"/>
  <c r="C929" i="24" s="1"/>
  <c r="C928" i="24" a="1"/>
  <c r="C928" i="24" s="1"/>
  <c r="C927" i="24" a="1"/>
  <c r="C927" i="24" s="1"/>
  <c r="C926" i="24" a="1"/>
  <c r="C926" i="24" s="1"/>
  <c r="C925" i="24" a="1"/>
  <c r="C925" i="24" s="1"/>
  <c r="C924" i="24" a="1"/>
  <c r="C924" i="24" s="1"/>
  <c r="C923" i="24" a="1"/>
  <c r="C923" i="24" s="1"/>
  <c r="C922" i="24" a="1"/>
  <c r="C922" i="24" s="1"/>
  <c r="C921" i="24" a="1"/>
  <c r="C921" i="24" s="1"/>
  <c r="C920" i="24" a="1"/>
  <c r="C920" i="24" s="1"/>
  <c r="C919" i="24" a="1"/>
  <c r="C919" i="24" s="1"/>
  <c r="C918" i="24" a="1"/>
  <c r="C918" i="24" s="1"/>
  <c r="C917" i="24" a="1"/>
  <c r="C917" i="24" s="1"/>
  <c r="C916" i="24" a="1"/>
  <c r="C916" i="24" s="1"/>
  <c r="C915" i="24" a="1"/>
  <c r="C915" i="24" s="1"/>
  <c r="C914" i="24" a="1"/>
  <c r="C914" i="24" s="1"/>
  <c r="C913" i="24" a="1"/>
  <c r="C913" i="24" s="1"/>
  <c r="C912" i="24" a="1"/>
  <c r="C912" i="24" s="1"/>
  <c r="C911" i="24" a="1"/>
  <c r="C911" i="24" s="1"/>
  <c r="C910" i="24" a="1"/>
  <c r="C910" i="24" s="1"/>
  <c r="C909" i="24" a="1"/>
  <c r="C909" i="24" s="1"/>
  <c r="C908" i="24" a="1"/>
  <c r="C908" i="24" s="1"/>
  <c r="C907" i="24" a="1"/>
  <c r="C907" i="24" s="1"/>
  <c r="C906" i="24" a="1"/>
  <c r="C906" i="24" s="1"/>
  <c r="C905" i="24" a="1"/>
  <c r="C905" i="24" s="1"/>
  <c r="C904" i="24" a="1"/>
  <c r="C904" i="24" s="1"/>
  <c r="C903" i="24" a="1"/>
  <c r="C903" i="24" s="1"/>
  <c r="C902" i="24" a="1"/>
  <c r="C902" i="24" s="1"/>
  <c r="C901" i="24" a="1"/>
  <c r="C901" i="24" s="1"/>
  <c r="C900" i="24" a="1"/>
  <c r="C900" i="24" s="1"/>
  <c r="C899" i="24" a="1"/>
  <c r="C899" i="24" s="1"/>
  <c r="C898" i="24" a="1"/>
  <c r="C898" i="24" s="1"/>
  <c r="C897" i="24" a="1"/>
  <c r="C897" i="24" s="1"/>
  <c r="C896" i="24" a="1"/>
  <c r="C896" i="24" s="1"/>
  <c r="C895" i="24" a="1"/>
  <c r="C895" i="24" s="1"/>
  <c r="C894" i="24" a="1"/>
  <c r="C894" i="24" s="1"/>
  <c r="C893" i="24" a="1"/>
  <c r="C893" i="24" s="1"/>
  <c r="C892" i="24" a="1"/>
  <c r="C892" i="24" s="1"/>
  <c r="C891" i="24" a="1"/>
  <c r="C891" i="24" s="1"/>
  <c r="C890" i="24" a="1"/>
  <c r="C890" i="24" s="1"/>
  <c r="C889" i="24" a="1"/>
  <c r="C889" i="24" s="1"/>
  <c r="C888" i="24" a="1"/>
  <c r="C888" i="24" s="1"/>
  <c r="C887" i="24" a="1"/>
  <c r="C887" i="24" s="1"/>
  <c r="C886" i="24" a="1"/>
  <c r="C886" i="24" s="1"/>
  <c r="C885" i="24" a="1"/>
  <c r="C885" i="24" s="1"/>
  <c r="C884" i="24" a="1"/>
  <c r="C884" i="24" s="1"/>
  <c r="C883" i="24" a="1"/>
  <c r="C883" i="24" s="1"/>
  <c r="C882" i="24" a="1"/>
  <c r="C882" i="24" s="1"/>
  <c r="C881" i="24" a="1"/>
  <c r="C881" i="24" s="1"/>
  <c r="C880" i="24" a="1"/>
  <c r="C880" i="24" s="1"/>
  <c r="C879" i="24" a="1"/>
  <c r="C879" i="24" s="1"/>
  <c r="C878" i="24" a="1"/>
  <c r="C878" i="24" s="1"/>
  <c r="C877" i="24" a="1"/>
  <c r="C877" i="24" s="1"/>
  <c r="C876" i="24" a="1"/>
  <c r="C876" i="24" s="1"/>
  <c r="C875" i="24" a="1"/>
  <c r="C875" i="24" s="1"/>
  <c r="C874" i="24" a="1"/>
  <c r="C874" i="24" s="1"/>
  <c r="C873" i="24" a="1"/>
  <c r="C873" i="24" s="1"/>
  <c r="C872" i="24" a="1"/>
  <c r="C872" i="24" s="1"/>
  <c r="C871" i="24" a="1"/>
  <c r="C871" i="24" s="1"/>
  <c r="C870" i="24" a="1"/>
  <c r="C870" i="24" s="1"/>
  <c r="C869" i="24" a="1"/>
  <c r="C869" i="24" s="1"/>
  <c r="C868" i="24" a="1"/>
  <c r="C868" i="24" s="1"/>
  <c r="C867" i="24" a="1"/>
  <c r="C867" i="24" s="1"/>
  <c r="C866" i="24" a="1"/>
  <c r="C866" i="24" s="1"/>
  <c r="C865" i="24" a="1"/>
  <c r="C865" i="24" s="1"/>
  <c r="C864" i="24" a="1"/>
  <c r="C864" i="24" s="1"/>
  <c r="C863" i="24" a="1"/>
  <c r="C863" i="24" s="1"/>
  <c r="C862" i="24" a="1"/>
  <c r="C862" i="24" s="1"/>
  <c r="C861" i="24" a="1"/>
  <c r="C861" i="24" s="1"/>
  <c r="C860" i="24" a="1"/>
  <c r="C860" i="24" s="1"/>
  <c r="C859" i="24" a="1"/>
  <c r="C859" i="24" s="1"/>
  <c r="C858" i="24" a="1"/>
  <c r="C858" i="24" s="1"/>
  <c r="C857" i="24" a="1"/>
  <c r="C857" i="24" s="1"/>
  <c r="C856" i="24" a="1"/>
  <c r="C856" i="24" s="1"/>
  <c r="C855" i="24" a="1"/>
  <c r="C855" i="24" s="1"/>
  <c r="C854" i="24" a="1"/>
  <c r="C854" i="24" s="1"/>
  <c r="C853" i="24" a="1"/>
  <c r="C853" i="24" s="1"/>
  <c r="C852" i="24" a="1"/>
  <c r="C852" i="24" s="1"/>
  <c r="C851" i="24" a="1"/>
  <c r="C851" i="24" s="1"/>
  <c r="C850" i="24" a="1"/>
  <c r="C850" i="24" s="1"/>
  <c r="C849" i="24" a="1"/>
  <c r="C849" i="24" s="1"/>
  <c r="C848" i="24" a="1"/>
  <c r="C848" i="24" s="1"/>
  <c r="C847" i="24" a="1"/>
  <c r="C847" i="24" s="1"/>
  <c r="C846" i="24" a="1"/>
  <c r="C846" i="24" s="1"/>
  <c r="C845" i="24" a="1"/>
  <c r="C845" i="24" s="1"/>
  <c r="C844" i="24" a="1"/>
  <c r="C844" i="24" s="1"/>
  <c r="C843" i="24" a="1"/>
  <c r="C843" i="24" s="1"/>
  <c r="C842" i="24" a="1"/>
  <c r="C842" i="24" s="1"/>
  <c r="C841" i="24" a="1"/>
  <c r="C841" i="24" s="1"/>
  <c r="C840" i="24" a="1"/>
  <c r="C840" i="24" s="1"/>
  <c r="C839" i="24" a="1"/>
  <c r="C839" i="24" s="1"/>
  <c r="C838" i="24" a="1"/>
  <c r="C838" i="24" s="1"/>
  <c r="C837" i="24" a="1"/>
  <c r="C837" i="24" s="1"/>
  <c r="C836" i="24" a="1"/>
  <c r="C836" i="24" s="1"/>
  <c r="C835" i="24" a="1"/>
  <c r="C835" i="24" s="1"/>
  <c r="C834" i="24" a="1"/>
  <c r="C834" i="24" s="1"/>
  <c r="C833" i="24" a="1"/>
  <c r="C833" i="24" s="1"/>
  <c r="C832" i="24" a="1"/>
  <c r="C832" i="24" s="1"/>
  <c r="C831" i="24" a="1"/>
  <c r="C831" i="24" s="1"/>
  <c r="C830" i="24" a="1"/>
  <c r="C830" i="24" s="1"/>
  <c r="C829" i="24" a="1"/>
  <c r="C829" i="24" s="1"/>
  <c r="C828" i="24" a="1"/>
  <c r="C828" i="24" s="1"/>
  <c r="C827" i="24" a="1"/>
  <c r="C827" i="24" s="1"/>
  <c r="C826" i="24" a="1"/>
  <c r="C826" i="24" s="1"/>
  <c r="C825" i="24" a="1"/>
  <c r="C825" i="24" s="1"/>
  <c r="C824" i="24" a="1"/>
  <c r="C824" i="24" s="1"/>
  <c r="C823" i="24" a="1"/>
  <c r="C823" i="24" s="1"/>
  <c r="C822" i="24" a="1"/>
  <c r="C822" i="24" s="1"/>
  <c r="C821" i="24" a="1"/>
  <c r="C821" i="24" s="1"/>
  <c r="C820" i="24" a="1"/>
  <c r="C820" i="24" s="1"/>
  <c r="C819" i="24" a="1"/>
  <c r="C819" i="24" s="1"/>
  <c r="C818" i="24" a="1"/>
  <c r="C818" i="24" s="1"/>
  <c r="C817" i="24" a="1"/>
  <c r="C817" i="24" s="1"/>
  <c r="C816" i="24" a="1"/>
  <c r="C816" i="24" s="1"/>
  <c r="C815" i="24" a="1"/>
  <c r="C815" i="24" s="1"/>
  <c r="C814" i="24" a="1"/>
  <c r="C814" i="24" s="1"/>
  <c r="C813" i="24" a="1"/>
  <c r="C813" i="24" s="1"/>
  <c r="C812" i="24" a="1"/>
  <c r="C812" i="24" s="1"/>
  <c r="C811" i="24" a="1"/>
  <c r="C811" i="24" s="1"/>
  <c r="C810" i="24" a="1"/>
  <c r="C810" i="24" s="1"/>
  <c r="C809" i="24" a="1"/>
  <c r="C809" i="24" s="1"/>
  <c r="C808" i="24" a="1"/>
  <c r="C808" i="24" s="1"/>
  <c r="C807" i="24" a="1"/>
  <c r="C807" i="24" s="1"/>
  <c r="C806" i="24" a="1"/>
  <c r="C806" i="24" s="1"/>
  <c r="C805" i="24" a="1"/>
  <c r="C805" i="24" s="1"/>
  <c r="C804" i="24" a="1"/>
  <c r="C804" i="24" s="1"/>
  <c r="C803" i="24" a="1"/>
  <c r="C803" i="24" s="1"/>
  <c r="C802" i="24" a="1"/>
  <c r="C802" i="24" s="1"/>
  <c r="C801" i="24" a="1"/>
  <c r="C801" i="24" s="1"/>
  <c r="C800" i="24" a="1"/>
  <c r="C800" i="24" s="1"/>
  <c r="C799" i="24" a="1"/>
  <c r="C799" i="24" s="1"/>
  <c r="C798" i="24" a="1"/>
  <c r="C798" i="24" s="1"/>
  <c r="C797" i="24" a="1"/>
  <c r="C797" i="24" s="1"/>
  <c r="C796" i="24" a="1"/>
  <c r="C796" i="24" s="1"/>
  <c r="C795" i="24" a="1"/>
  <c r="C795" i="24" s="1"/>
  <c r="C794" i="24" a="1"/>
  <c r="C794" i="24" s="1"/>
  <c r="C793" i="24" a="1"/>
  <c r="C793" i="24" s="1"/>
  <c r="C792" i="24" a="1"/>
  <c r="C792" i="24" s="1"/>
  <c r="C791" i="24" a="1"/>
  <c r="C791" i="24" s="1"/>
  <c r="C790" i="24" a="1"/>
  <c r="C790" i="24" s="1"/>
  <c r="C789" i="24" a="1"/>
  <c r="C789" i="24" s="1"/>
  <c r="C788" i="24" a="1"/>
  <c r="C788" i="24" s="1"/>
  <c r="C787" i="24" a="1"/>
  <c r="C787" i="24" s="1"/>
  <c r="C786" i="24" a="1"/>
  <c r="C786" i="24" s="1"/>
  <c r="C785" i="24" a="1"/>
  <c r="C785" i="24" s="1"/>
  <c r="C784" i="24" a="1"/>
  <c r="C784" i="24" s="1"/>
  <c r="C783" i="24" a="1"/>
  <c r="C783" i="24" s="1"/>
  <c r="C782" i="24" a="1"/>
  <c r="C782" i="24" s="1"/>
  <c r="C781" i="24" a="1"/>
  <c r="C781" i="24" s="1"/>
  <c r="C780" i="24" a="1"/>
  <c r="C780" i="24" s="1"/>
  <c r="C779" i="24" a="1"/>
  <c r="C779" i="24" s="1"/>
  <c r="C778" i="24" a="1"/>
  <c r="C778" i="24" s="1"/>
  <c r="C777" i="24" a="1"/>
  <c r="C777" i="24" s="1"/>
  <c r="C776" i="24" a="1"/>
  <c r="C776" i="24" s="1"/>
  <c r="C775" i="24" a="1"/>
  <c r="C775" i="24" s="1"/>
  <c r="C774" i="24" a="1"/>
  <c r="C774" i="24" s="1"/>
  <c r="C773" i="24" a="1"/>
  <c r="C773" i="24" s="1"/>
  <c r="C772" i="24" a="1"/>
  <c r="C772" i="24" s="1"/>
  <c r="C771" i="24" a="1"/>
  <c r="C771" i="24" s="1"/>
  <c r="C770" i="24" a="1"/>
  <c r="C770" i="24" s="1"/>
  <c r="C769" i="24" a="1"/>
  <c r="C769" i="24" s="1"/>
  <c r="C768" i="24" a="1"/>
  <c r="C768" i="24" s="1"/>
  <c r="C767" i="24" a="1"/>
  <c r="C767" i="24" s="1"/>
  <c r="C766" i="24" a="1"/>
  <c r="C766" i="24" s="1"/>
  <c r="C765" i="24" a="1"/>
  <c r="C765" i="24" s="1"/>
  <c r="C764" i="24" a="1"/>
  <c r="C764" i="24" s="1"/>
  <c r="C763" i="24" a="1"/>
  <c r="C763" i="24" s="1"/>
  <c r="C762" i="24" a="1"/>
  <c r="C762" i="24" s="1"/>
  <c r="C761" i="24" a="1"/>
  <c r="C761" i="24" s="1"/>
  <c r="C760" i="24" a="1"/>
  <c r="C760" i="24" s="1"/>
  <c r="C759" i="24" a="1"/>
  <c r="C759" i="24" s="1"/>
  <c r="C758" i="24" a="1"/>
  <c r="C758" i="24" s="1"/>
  <c r="C757" i="24" a="1"/>
  <c r="C757" i="24" s="1"/>
  <c r="C756" i="24" a="1"/>
  <c r="C756" i="24" s="1"/>
  <c r="C755" i="24" a="1"/>
  <c r="C755" i="24" s="1"/>
  <c r="C754" i="24" a="1"/>
  <c r="C754" i="24" s="1"/>
  <c r="C753" i="24" a="1"/>
  <c r="C753" i="24" s="1"/>
  <c r="C752" i="24" a="1"/>
  <c r="C752" i="24" s="1"/>
  <c r="C751" i="24" a="1"/>
  <c r="C751" i="24" s="1"/>
  <c r="C750" i="24" a="1"/>
  <c r="C750" i="24" s="1"/>
  <c r="C749" i="24" a="1"/>
  <c r="C749" i="24" s="1"/>
  <c r="C748" i="24" a="1"/>
  <c r="C748" i="24" s="1"/>
  <c r="C747" i="24" a="1"/>
  <c r="C747" i="24" s="1"/>
  <c r="C746" i="24" a="1"/>
  <c r="C746" i="24" s="1"/>
  <c r="C745" i="24" a="1"/>
  <c r="C745" i="24" s="1"/>
  <c r="C744" i="24" a="1"/>
  <c r="C744" i="24" s="1"/>
  <c r="C743" i="24" a="1"/>
  <c r="C743" i="24" s="1"/>
  <c r="C742" i="24" a="1"/>
  <c r="C742" i="24" s="1"/>
  <c r="C741" i="24" a="1"/>
  <c r="C741" i="24" s="1"/>
  <c r="C740" i="24" a="1"/>
  <c r="C740" i="24" s="1"/>
  <c r="C739" i="24" a="1"/>
  <c r="C739" i="24" s="1"/>
  <c r="C738" i="24" a="1"/>
  <c r="C738" i="24" s="1"/>
  <c r="C737" i="24" a="1"/>
  <c r="C737" i="24" s="1"/>
  <c r="C736" i="24" a="1"/>
  <c r="C736" i="24" s="1"/>
  <c r="C735" i="24" a="1"/>
  <c r="C735" i="24" s="1"/>
  <c r="C734" i="24" a="1"/>
  <c r="C734" i="24" s="1"/>
  <c r="C733" i="24" a="1"/>
  <c r="C733" i="24" s="1"/>
  <c r="C732" i="24" a="1"/>
  <c r="C732" i="24" s="1"/>
  <c r="C731" i="24" a="1"/>
  <c r="C731" i="24" s="1"/>
  <c r="C730" i="24" a="1"/>
  <c r="C730" i="24" s="1"/>
  <c r="C729" i="24" a="1"/>
  <c r="C729" i="24" s="1"/>
  <c r="C728" i="24" a="1"/>
  <c r="C728" i="24" s="1"/>
  <c r="C727" i="24" a="1"/>
  <c r="C727" i="24" s="1"/>
  <c r="C726" i="24" a="1"/>
  <c r="C726" i="24" s="1"/>
  <c r="C725" i="24" a="1"/>
  <c r="C725" i="24" s="1"/>
  <c r="C724" i="24" a="1"/>
  <c r="C724" i="24" s="1"/>
  <c r="C723" i="24" a="1"/>
  <c r="C723" i="24" s="1"/>
  <c r="C722" i="24" a="1"/>
  <c r="C722" i="24" s="1"/>
  <c r="C721" i="24" a="1"/>
  <c r="C721" i="24" s="1"/>
  <c r="C720" i="24" a="1"/>
  <c r="C720" i="24" s="1"/>
  <c r="C719" i="24" a="1"/>
  <c r="C719" i="24" s="1"/>
  <c r="C718" i="24" a="1"/>
  <c r="C718" i="24" s="1"/>
  <c r="C717" i="24" a="1"/>
  <c r="C717" i="24" s="1"/>
  <c r="C716" i="24" a="1"/>
  <c r="C716" i="24" s="1"/>
  <c r="C715" i="24" a="1"/>
  <c r="C715" i="24" s="1"/>
  <c r="C714" i="24" a="1"/>
  <c r="C714" i="24" s="1"/>
  <c r="C713" i="24" a="1"/>
  <c r="C713" i="24" s="1"/>
  <c r="C712" i="24" a="1"/>
  <c r="C712" i="24" s="1"/>
  <c r="C711" i="24" a="1"/>
  <c r="C711" i="24" s="1"/>
  <c r="C710" i="24" a="1"/>
  <c r="C710" i="24" s="1"/>
  <c r="C709" i="24" a="1"/>
  <c r="C709" i="24" s="1"/>
  <c r="C708" i="24" a="1"/>
  <c r="C708" i="24" s="1"/>
  <c r="C707" i="24" a="1"/>
  <c r="C707" i="24" s="1"/>
  <c r="C706" i="24" a="1"/>
  <c r="C706" i="24" s="1"/>
  <c r="C705" i="24" a="1"/>
  <c r="C705" i="24" s="1"/>
  <c r="C704" i="24" a="1"/>
  <c r="C704" i="24" s="1"/>
  <c r="C703" i="24" a="1"/>
  <c r="C703" i="24" s="1"/>
  <c r="C702" i="24" a="1"/>
  <c r="C702" i="24" s="1"/>
  <c r="C701" i="24" a="1"/>
  <c r="C701" i="24" s="1"/>
  <c r="C700" i="24" a="1"/>
  <c r="C700" i="24" s="1"/>
  <c r="C699" i="24" a="1"/>
  <c r="C699" i="24" s="1"/>
  <c r="C698" i="24" a="1"/>
  <c r="C698" i="24" s="1"/>
  <c r="C697" i="24" a="1"/>
  <c r="C697" i="24" s="1"/>
  <c r="C696" i="24" a="1"/>
  <c r="C696" i="24" s="1"/>
  <c r="C695" i="24" a="1"/>
  <c r="C695" i="24" s="1"/>
  <c r="C694" i="24" a="1"/>
  <c r="C694" i="24" s="1"/>
  <c r="C693" i="24" a="1"/>
  <c r="C693" i="24" s="1"/>
  <c r="C692" i="24" a="1"/>
  <c r="C692" i="24" s="1"/>
  <c r="C691" i="24" a="1"/>
  <c r="C691" i="24" s="1"/>
  <c r="C690" i="24" a="1"/>
  <c r="C690" i="24" s="1"/>
  <c r="C689" i="24" a="1"/>
  <c r="C689" i="24" s="1"/>
  <c r="C688" i="24" a="1"/>
  <c r="C688" i="24" s="1"/>
  <c r="C687" i="24" a="1"/>
  <c r="C687" i="24" s="1"/>
  <c r="C686" i="24" a="1"/>
  <c r="C686" i="24" s="1"/>
  <c r="C685" i="24" a="1"/>
  <c r="C685" i="24" s="1"/>
  <c r="C684" i="24" a="1"/>
  <c r="C684" i="24" s="1"/>
  <c r="C683" i="24" a="1"/>
  <c r="C683" i="24" s="1"/>
  <c r="C682" i="24" a="1"/>
  <c r="C682" i="24" s="1"/>
  <c r="C681" i="24" a="1"/>
  <c r="C681" i="24" s="1"/>
  <c r="C680" i="24" a="1"/>
  <c r="C680" i="24" s="1"/>
  <c r="C679" i="24" a="1"/>
  <c r="C679" i="24" s="1"/>
  <c r="C678" i="24" a="1"/>
  <c r="C678" i="24" s="1"/>
  <c r="C677" i="24" a="1"/>
  <c r="C677" i="24" s="1"/>
  <c r="C676" i="24" a="1"/>
  <c r="C676" i="24" s="1"/>
  <c r="C675" i="24" a="1"/>
  <c r="C675" i="24" s="1"/>
  <c r="C674" i="24" a="1"/>
  <c r="C674" i="24" s="1"/>
  <c r="C673" i="24" a="1"/>
  <c r="C673" i="24" s="1"/>
  <c r="C672" i="24" a="1"/>
  <c r="C672" i="24" s="1"/>
  <c r="C671" i="24" a="1"/>
  <c r="C671" i="24" s="1"/>
  <c r="C670" i="24" a="1"/>
  <c r="C670" i="24" s="1"/>
  <c r="C669" i="24" a="1"/>
  <c r="C669" i="24" s="1"/>
  <c r="C668" i="24" a="1"/>
  <c r="C668" i="24" s="1"/>
  <c r="C667" i="24" a="1"/>
  <c r="C667" i="24" s="1"/>
  <c r="C666" i="24" a="1"/>
  <c r="C666" i="24" s="1"/>
  <c r="C665" i="24" a="1"/>
  <c r="C665" i="24" s="1"/>
  <c r="C664" i="24" a="1"/>
  <c r="C664" i="24" s="1"/>
  <c r="C663" i="24" a="1"/>
  <c r="C663" i="24" s="1"/>
  <c r="C662" i="24" a="1"/>
  <c r="C662" i="24" s="1"/>
  <c r="C661" i="24" a="1"/>
  <c r="C661" i="24" s="1"/>
  <c r="C660" i="24" a="1"/>
  <c r="C660" i="24" s="1"/>
  <c r="C659" i="24" a="1"/>
  <c r="C659" i="24" s="1"/>
  <c r="C658" i="24" a="1"/>
  <c r="C658" i="24" s="1"/>
  <c r="C657" i="24" a="1"/>
  <c r="C657" i="24" s="1"/>
  <c r="C656" i="24" a="1"/>
  <c r="C656" i="24" s="1"/>
  <c r="C655" i="24" a="1"/>
  <c r="C655" i="24" s="1"/>
  <c r="C654" i="24" a="1"/>
  <c r="C654" i="24" s="1"/>
  <c r="C653" i="24" a="1"/>
  <c r="C653" i="24" s="1"/>
  <c r="C652" i="24" a="1"/>
  <c r="C652" i="24" s="1"/>
  <c r="C651" i="24" a="1"/>
  <c r="C651" i="24" s="1"/>
  <c r="C650" i="24" a="1"/>
  <c r="C650" i="24" s="1"/>
  <c r="C649" i="24" a="1"/>
  <c r="C649" i="24" s="1"/>
  <c r="C648" i="24" a="1"/>
  <c r="C648" i="24" s="1"/>
  <c r="C647" i="24" a="1"/>
  <c r="C647" i="24" s="1"/>
  <c r="C646" i="24" a="1"/>
  <c r="C646" i="24" s="1"/>
  <c r="C645" i="24" a="1"/>
  <c r="C645" i="24" s="1"/>
  <c r="C644" i="24" a="1"/>
  <c r="C644" i="24" s="1"/>
  <c r="C643" i="24" a="1"/>
  <c r="C643" i="24" s="1"/>
  <c r="C642" i="24" a="1"/>
  <c r="C642" i="24" s="1"/>
  <c r="C641" i="24" a="1"/>
  <c r="C641" i="24" s="1"/>
  <c r="C640" i="24" a="1"/>
  <c r="C640" i="24" s="1"/>
  <c r="C639" i="24" a="1"/>
  <c r="C639" i="24" s="1"/>
  <c r="C638" i="24" a="1"/>
  <c r="C638" i="24" s="1"/>
  <c r="C637" i="24" a="1"/>
  <c r="C637" i="24" s="1"/>
  <c r="C636" i="24" a="1"/>
  <c r="C636" i="24" s="1"/>
  <c r="C635" i="24" a="1"/>
  <c r="C635" i="24" s="1"/>
  <c r="C634" i="24" a="1"/>
  <c r="C634" i="24" s="1"/>
  <c r="C633" i="24" a="1"/>
  <c r="C633" i="24" s="1"/>
  <c r="C632" i="24" a="1"/>
  <c r="C632" i="24" s="1"/>
  <c r="C631" i="24" a="1"/>
  <c r="C631" i="24" s="1"/>
  <c r="C630" i="24" a="1"/>
  <c r="C630" i="24" s="1"/>
  <c r="C629" i="24" a="1"/>
  <c r="C629" i="24" s="1"/>
  <c r="C628" i="24" a="1"/>
  <c r="C628" i="24" s="1"/>
  <c r="C627" i="24" a="1"/>
  <c r="C627" i="24" s="1"/>
  <c r="C626" i="24" a="1"/>
  <c r="C626" i="24" s="1"/>
  <c r="C625" i="24" a="1"/>
  <c r="C625" i="24" s="1"/>
  <c r="C624" i="24" a="1"/>
  <c r="C624" i="24" s="1"/>
  <c r="C623" i="24" a="1"/>
  <c r="C623" i="24" s="1"/>
  <c r="C622" i="24" a="1"/>
  <c r="C622" i="24" s="1"/>
  <c r="C621" i="24" a="1"/>
  <c r="C621" i="24" s="1"/>
  <c r="C620" i="24" a="1"/>
  <c r="C620" i="24" s="1"/>
  <c r="C619" i="24" a="1"/>
  <c r="C619" i="24" s="1"/>
  <c r="C618" i="24" a="1"/>
  <c r="C618" i="24" s="1"/>
  <c r="C617" i="24" a="1"/>
  <c r="C617" i="24" s="1"/>
  <c r="C616" i="24" a="1"/>
  <c r="C616" i="24" s="1"/>
  <c r="C615" i="24" a="1"/>
  <c r="C615" i="24" s="1"/>
  <c r="C614" i="24" a="1"/>
  <c r="C614" i="24" s="1"/>
  <c r="C613" i="24" a="1"/>
  <c r="C613" i="24" s="1"/>
  <c r="C612" i="24" a="1"/>
  <c r="C612" i="24" s="1"/>
  <c r="C611" i="24" a="1"/>
  <c r="C611" i="24" s="1"/>
  <c r="C610" i="24" a="1"/>
  <c r="C610" i="24" s="1"/>
  <c r="C609" i="24" a="1"/>
  <c r="C609" i="24" s="1"/>
  <c r="C608" i="24" a="1"/>
  <c r="C608" i="24" s="1"/>
  <c r="C607" i="24" a="1"/>
  <c r="C607" i="24" s="1"/>
  <c r="C606" i="24" a="1"/>
  <c r="C606" i="24" s="1"/>
  <c r="C605" i="24" a="1"/>
  <c r="C605" i="24" s="1"/>
  <c r="C604" i="24" a="1"/>
  <c r="C604" i="24" s="1"/>
  <c r="C603" i="24" a="1"/>
  <c r="C603" i="24" s="1"/>
  <c r="C602" i="24" a="1"/>
  <c r="C602" i="24" s="1"/>
  <c r="C601" i="24" a="1"/>
  <c r="C601" i="24" s="1"/>
  <c r="C600" i="24" a="1"/>
  <c r="C600" i="24" s="1"/>
  <c r="C599" i="24" a="1"/>
  <c r="C599" i="24" s="1"/>
  <c r="C598" i="24" a="1"/>
  <c r="C598" i="24" s="1"/>
  <c r="C597" i="24" a="1"/>
  <c r="C597" i="24" s="1"/>
  <c r="C596" i="24" a="1"/>
  <c r="C596" i="24" s="1"/>
  <c r="C595" i="24" a="1"/>
  <c r="C595" i="24" s="1"/>
  <c r="C594" i="24" a="1"/>
  <c r="C594" i="24" s="1"/>
  <c r="C593" i="24" a="1"/>
  <c r="C593" i="24" s="1"/>
  <c r="C592" i="24" a="1"/>
  <c r="C592" i="24" s="1"/>
  <c r="C591" i="24" a="1"/>
  <c r="C591" i="24" s="1"/>
  <c r="C590" i="24" a="1"/>
  <c r="C590" i="24" s="1"/>
  <c r="C589" i="24" a="1"/>
  <c r="C589" i="24" s="1"/>
  <c r="C588" i="24" a="1"/>
  <c r="C588" i="24" s="1"/>
  <c r="C587" i="24" a="1"/>
  <c r="C587" i="24" s="1"/>
  <c r="C586" i="24" a="1"/>
  <c r="C586" i="24" s="1"/>
  <c r="C585" i="24" a="1"/>
  <c r="C585" i="24" s="1"/>
  <c r="C584" i="24" a="1"/>
  <c r="C584" i="24" s="1"/>
  <c r="C583" i="24" a="1"/>
  <c r="C583" i="24" s="1"/>
  <c r="C582" i="24" a="1"/>
  <c r="C582" i="24" s="1"/>
  <c r="C581" i="24" a="1"/>
  <c r="C581" i="24" s="1"/>
  <c r="C580" i="24" a="1"/>
  <c r="C580" i="24" s="1"/>
  <c r="C579" i="24" a="1"/>
  <c r="C579" i="24" s="1"/>
  <c r="C578" i="24" a="1"/>
  <c r="C578" i="24" s="1"/>
  <c r="C577" i="24" a="1"/>
  <c r="C577" i="24" s="1"/>
  <c r="C576" i="24" a="1"/>
  <c r="C576" i="24" s="1"/>
  <c r="C575" i="24" a="1"/>
  <c r="C575" i="24" s="1"/>
  <c r="C574" i="24" a="1"/>
  <c r="C574" i="24" s="1"/>
  <c r="C573" i="24" a="1"/>
  <c r="C573" i="24" s="1"/>
  <c r="C572" i="24" a="1"/>
  <c r="C572" i="24" s="1"/>
  <c r="C571" i="24" a="1"/>
  <c r="C571" i="24" s="1"/>
  <c r="C570" i="24" a="1"/>
  <c r="C570" i="24" s="1"/>
  <c r="C569" i="24" a="1"/>
  <c r="C569" i="24" s="1"/>
  <c r="C568" i="24" a="1"/>
  <c r="C568" i="24" s="1"/>
  <c r="C567" i="24" a="1"/>
  <c r="C567" i="24" s="1"/>
  <c r="C566" i="24" a="1"/>
  <c r="C566" i="24" s="1"/>
  <c r="C565" i="24" a="1"/>
  <c r="C565" i="24" s="1"/>
  <c r="C564" i="24" a="1"/>
  <c r="C564" i="24" s="1"/>
  <c r="C563" i="24" a="1"/>
  <c r="C563" i="24" s="1"/>
  <c r="C562" i="24" a="1"/>
  <c r="C562" i="24" s="1"/>
  <c r="C561" i="24" a="1"/>
  <c r="C561" i="24" s="1"/>
  <c r="C560" i="24" a="1"/>
  <c r="C560" i="24" s="1"/>
  <c r="C559" i="24" a="1"/>
  <c r="C559" i="24" s="1"/>
  <c r="C558" i="24" a="1"/>
  <c r="C558" i="24" s="1"/>
  <c r="C557" i="24" a="1"/>
  <c r="C557" i="24" s="1"/>
  <c r="C556" i="24" a="1"/>
  <c r="C556" i="24" s="1"/>
  <c r="C555" i="24" a="1"/>
  <c r="C555" i="24" s="1"/>
  <c r="C554" i="24" a="1"/>
  <c r="C554" i="24" s="1"/>
  <c r="C553" i="24" a="1"/>
  <c r="C553" i="24" s="1"/>
  <c r="C552" i="24" a="1"/>
  <c r="C552" i="24" s="1"/>
  <c r="C551" i="24" a="1"/>
  <c r="C551" i="24" s="1"/>
  <c r="C550" i="24" a="1"/>
  <c r="C550" i="24" s="1"/>
  <c r="C549" i="24" a="1"/>
  <c r="C549" i="24" s="1"/>
  <c r="C548" i="24" a="1"/>
  <c r="C548" i="24" s="1"/>
  <c r="C547" i="24" a="1"/>
  <c r="C547" i="24" s="1"/>
  <c r="C546" i="24" a="1"/>
  <c r="C546" i="24" s="1"/>
  <c r="C545" i="24" a="1"/>
  <c r="C545" i="24" s="1"/>
  <c r="C544" i="24" a="1"/>
  <c r="C544" i="24" s="1"/>
  <c r="C543" i="24" a="1"/>
  <c r="C543" i="24" s="1"/>
  <c r="C542" i="24" a="1"/>
  <c r="C542" i="24" s="1"/>
  <c r="C541" i="24" a="1"/>
  <c r="C541" i="24" s="1"/>
  <c r="C540" i="24" a="1"/>
  <c r="C540" i="24" s="1"/>
  <c r="C539" i="24" a="1"/>
  <c r="C539" i="24" s="1"/>
  <c r="C538" i="24" a="1"/>
  <c r="C538" i="24" s="1"/>
  <c r="C537" i="24" a="1"/>
  <c r="C537" i="24" s="1"/>
  <c r="C536" i="24" a="1"/>
  <c r="C536" i="24" s="1"/>
  <c r="C535" i="24" a="1"/>
  <c r="C535" i="24" s="1"/>
  <c r="C534" i="24" a="1"/>
  <c r="C534" i="24" s="1"/>
  <c r="C533" i="24" a="1"/>
  <c r="C533" i="24" s="1"/>
  <c r="C532" i="24" a="1"/>
  <c r="C532" i="24" s="1"/>
  <c r="C531" i="24" a="1"/>
  <c r="C531" i="24" s="1"/>
  <c r="C530" i="24" a="1"/>
  <c r="C530" i="24" s="1"/>
  <c r="C529" i="24" a="1"/>
  <c r="C529" i="24" s="1"/>
  <c r="C528" i="24" a="1"/>
  <c r="C528" i="24" s="1"/>
  <c r="C527" i="24" a="1"/>
  <c r="C527" i="24" s="1"/>
  <c r="C526" i="24" a="1"/>
  <c r="C526" i="24" s="1"/>
  <c r="C525" i="24" a="1"/>
  <c r="C525" i="24" s="1"/>
  <c r="C524" i="24" a="1"/>
  <c r="C524" i="24" s="1"/>
  <c r="C523" i="24" a="1"/>
  <c r="C523" i="24" s="1"/>
  <c r="C522" i="24" a="1"/>
  <c r="C522" i="24" s="1"/>
  <c r="C521" i="24" a="1"/>
  <c r="C521" i="24" s="1"/>
  <c r="C520" i="24" a="1"/>
  <c r="C520" i="24" s="1"/>
  <c r="C519" i="24" a="1"/>
  <c r="C519" i="24" s="1"/>
  <c r="C518" i="24" a="1"/>
  <c r="C518" i="24" s="1"/>
  <c r="C517" i="24" a="1"/>
  <c r="C517" i="24" s="1"/>
  <c r="C516" i="24" a="1"/>
  <c r="C516" i="24" s="1"/>
  <c r="C515" i="24" a="1"/>
  <c r="C515" i="24" s="1"/>
  <c r="C514" i="24" a="1"/>
  <c r="C514" i="24" s="1"/>
  <c r="C513" i="24" a="1"/>
  <c r="C513" i="24" s="1"/>
  <c r="C512" i="24" a="1"/>
  <c r="C512" i="24" s="1"/>
  <c r="C511" i="24" a="1"/>
  <c r="C511" i="24" s="1"/>
  <c r="C510" i="24" a="1"/>
  <c r="C510" i="24" s="1"/>
  <c r="C509" i="24" a="1"/>
  <c r="C509" i="24" s="1"/>
  <c r="C508" i="24" a="1"/>
  <c r="C508" i="24" s="1"/>
  <c r="C507" i="24" a="1"/>
  <c r="C507" i="24" s="1"/>
  <c r="C506" i="24" a="1"/>
  <c r="C506" i="24" s="1"/>
  <c r="C505" i="24" a="1"/>
  <c r="C505" i="24" s="1"/>
  <c r="C504" i="24" a="1"/>
  <c r="C504" i="24" s="1"/>
  <c r="C503" i="24" a="1"/>
  <c r="C503" i="24" s="1"/>
  <c r="C502" i="24" a="1"/>
  <c r="C502" i="24" s="1"/>
  <c r="C501" i="24" a="1"/>
  <c r="C501" i="24" s="1"/>
  <c r="C500" i="24" a="1"/>
  <c r="C500" i="24" s="1"/>
  <c r="C499" i="24" a="1"/>
  <c r="C499" i="24" s="1"/>
  <c r="C498" i="24" a="1"/>
  <c r="C498" i="24" s="1"/>
  <c r="C497" i="24" a="1"/>
  <c r="C497" i="24" s="1"/>
  <c r="C496" i="24" a="1"/>
  <c r="C496" i="24" s="1"/>
  <c r="C495" i="24" a="1"/>
  <c r="C495" i="24" s="1"/>
  <c r="C494" i="24" a="1"/>
  <c r="C494" i="24" s="1"/>
  <c r="C493" i="24" a="1"/>
  <c r="C493" i="24" s="1"/>
  <c r="C492" i="24" a="1"/>
  <c r="C492" i="24" s="1"/>
  <c r="C491" i="24" a="1"/>
  <c r="C491" i="24" s="1"/>
  <c r="C490" i="24" a="1"/>
  <c r="C490" i="24" s="1"/>
  <c r="C489" i="24" a="1"/>
  <c r="C489" i="24" s="1"/>
  <c r="C488" i="24" a="1"/>
  <c r="C488" i="24" s="1"/>
  <c r="C487" i="24" a="1"/>
  <c r="C487" i="24" s="1"/>
  <c r="C486" i="24" a="1"/>
  <c r="C486" i="24" s="1"/>
  <c r="C485" i="24" a="1"/>
  <c r="C485" i="24" s="1"/>
  <c r="C484" i="24" a="1"/>
  <c r="C484" i="24" s="1"/>
  <c r="C483" i="24" a="1"/>
  <c r="C483" i="24" s="1"/>
  <c r="C482" i="24" a="1"/>
  <c r="C482" i="24" s="1"/>
  <c r="C481" i="24" a="1"/>
  <c r="C481" i="24" s="1"/>
  <c r="C480" i="24" a="1"/>
  <c r="C480" i="24" s="1"/>
  <c r="C479" i="24" a="1"/>
  <c r="C479" i="24" s="1"/>
  <c r="C478" i="24" a="1"/>
  <c r="C478" i="24" s="1"/>
  <c r="C477" i="24" a="1"/>
  <c r="C477" i="24" s="1"/>
  <c r="C476" i="24" a="1"/>
  <c r="C476" i="24" s="1"/>
  <c r="C475" i="24" a="1"/>
  <c r="C475" i="24" s="1"/>
  <c r="C474" i="24" a="1"/>
  <c r="C474" i="24" s="1"/>
  <c r="C473" i="24" a="1"/>
  <c r="C473" i="24" s="1"/>
  <c r="C472" i="24" a="1"/>
  <c r="C472" i="24" s="1"/>
  <c r="C471" i="24" a="1"/>
  <c r="C471" i="24" s="1"/>
  <c r="C470" i="24" a="1"/>
  <c r="C470" i="24" s="1"/>
  <c r="C469" i="24" a="1"/>
  <c r="C469" i="24" s="1"/>
  <c r="C468" i="24" a="1"/>
  <c r="C468" i="24" s="1"/>
  <c r="C467" i="24" a="1"/>
  <c r="C467" i="24" s="1"/>
  <c r="C466" i="24" a="1"/>
  <c r="C466" i="24" s="1"/>
  <c r="C465" i="24" a="1"/>
  <c r="C465" i="24" s="1"/>
  <c r="C464" i="24" a="1"/>
  <c r="C464" i="24" s="1"/>
  <c r="C463" i="24" a="1"/>
  <c r="C463" i="24" s="1"/>
  <c r="C462" i="24" a="1"/>
  <c r="C462" i="24" s="1"/>
  <c r="C461" i="24" a="1"/>
  <c r="C461" i="24" s="1"/>
  <c r="C460" i="24" a="1"/>
  <c r="C460" i="24" s="1"/>
  <c r="C459" i="24" a="1"/>
  <c r="C459" i="24" s="1"/>
  <c r="C458" i="24" a="1"/>
  <c r="C458" i="24" s="1"/>
  <c r="C457" i="24" a="1"/>
  <c r="C457" i="24" s="1"/>
  <c r="C456" i="24" a="1"/>
  <c r="C456" i="24" s="1"/>
  <c r="C455" i="24" a="1"/>
  <c r="C455" i="24" s="1"/>
  <c r="C454" i="24" a="1"/>
  <c r="C454" i="24" s="1"/>
  <c r="C453" i="24" a="1"/>
  <c r="C453" i="24" s="1"/>
  <c r="C452" i="24" a="1"/>
  <c r="C452" i="24" s="1"/>
  <c r="C451" i="24" a="1"/>
  <c r="C451" i="24" s="1"/>
  <c r="C450" i="24" a="1"/>
  <c r="C450" i="24" s="1"/>
  <c r="C449" i="24" a="1"/>
  <c r="C449" i="24" s="1"/>
  <c r="C448" i="24" a="1"/>
  <c r="C448" i="24" s="1"/>
  <c r="C447" i="24" a="1"/>
  <c r="C447" i="24" s="1"/>
  <c r="C446" i="24" a="1"/>
  <c r="C446" i="24" s="1"/>
  <c r="C445" i="24" a="1"/>
  <c r="C445" i="24" s="1"/>
  <c r="C444" i="24" a="1"/>
  <c r="C444" i="24" s="1"/>
  <c r="C443" i="24" a="1"/>
  <c r="C443" i="24" s="1"/>
  <c r="C442" i="24" a="1"/>
  <c r="C442" i="24" s="1"/>
  <c r="C441" i="24" a="1"/>
  <c r="C441" i="24" s="1"/>
  <c r="C440" i="24" a="1"/>
  <c r="C440" i="24" s="1"/>
  <c r="C439" i="24" a="1"/>
  <c r="C439" i="24" s="1"/>
  <c r="C438" i="24" a="1"/>
  <c r="C438" i="24" s="1"/>
  <c r="C437" i="24" a="1"/>
  <c r="C437" i="24" s="1"/>
  <c r="C436" i="24" a="1"/>
  <c r="C436" i="24" s="1"/>
  <c r="C435" i="24" a="1"/>
  <c r="C435" i="24" s="1"/>
  <c r="C434" i="24" a="1"/>
  <c r="C434" i="24" s="1"/>
  <c r="C433" i="24" a="1"/>
  <c r="C433" i="24" s="1"/>
  <c r="C432" i="24" a="1"/>
  <c r="C432" i="24" s="1"/>
  <c r="C431" i="24" a="1"/>
  <c r="C431" i="24" s="1"/>
  <c r="C430" i="24" a="1"/>
  <c r="C430" i="24" s="1"/>
  <c r="C429" i="24" a="1"/>
  <c r="C429" i="24" s="1"/>
  <c r="C428" i="24" a="1"/>
  <c r="C428" i="24" s="1"/>
  <c r="C427" i="24" a="1"/>
  <c r="C427" i="24" s="1"/>
  <c r="C426" i="24" a="1"/>
  <c r="C426" i="24" s="1"/>
  <c r="C425" i="24" a="1"/>
  <c r="C425" i="24" s="1"/>
  <c r="C424" i="24" a="1"/>
  <c r="C424" i="24" s="1"/>
  <c r="C423" i="24" a="1"/>
  <c r="C423" i="24" s="1"/>
  <c r="C422" i="24" a="1"/>
  <c r="C422" i="24" s="1"/>
  <c r="C421" i="24" a="1"/>
  <c r="C421" i="24" s="1"/>
  <c r="C420" i="24" a="1"/>
  <c r="C420" i="24" s="1"/>
  <c r="C419" i="24" a="1"/>
  <c r="C419" i="24" s="1"/>
  <c r="C418" i="24" a="1"/>
  <c r="C418" i="24" s="1"/>
  <c r="C417" i="24" a="1"/>
  <c r="C417" i="24" s="1"/>
  <c r="C416" i="24" a="1"/>
  <c r="C416" i="24" s="1"/>
  <c r="C415" i="24" a="1"/>
  <c r="C415" i="24" s="1"/>
  <c r="C414" i="24" a="1"/>
  <c r="C414" i="24" s="1"/>
  <c r="C413" i="24" a="1"/>
  <c r="C413" i="24" s="1"/>
  <c r="C412" i="24" a="1"/>
  <c r="C412" i="24" s="1"/>
  <c r="C411" i="24" a="1"/>
  <c r="C411" i="24" s="1"/>
  <c r="C410" i="24" a="1"/>
  <c r="C410" i="24" s="1"/>
  <c r="C409" i="24" a="1"/>
  <c r="C409" i="24" s="1"/>
  <c r="C408" i="24" a="1"/>
  <c r="C408" i="24" s="1"/>
  <c r="C407" i="24" a="1"/>
  <c r="C407" i="24" s="1"/>
  <c r="C406" i="24" a="1"/>
  <c r="C406" i="24" s="1"/>
  <c r="C405" i="24" a="1"/>
  <c r="C405" i="24" s="1"/>
  <c r="C404" i="24" a="1"/>
  <c r="C404" i="24" s="1"/>
  <c r="C403" i="24" a="1"/>
  <c r="C403" i="24" s="1"/>
  <c r="C402" i="24" a="1"/>
  <c r="C402" i="24" s="1"/>
  <c r="C401" i="24" a="1"/>
  <c r="C401" i="24" s="1"/>
  <c r="C400" i="24" a="1"/>
  <c r="C400" i="24" s="1"/>
  <c r="C399" i="24" a="1"/>
  <c r="C399" i="24" s="1"/>
  <c r="C398" i="24" a="1"/>
  <c r="C398" i="24" s="1"/>
  <c r="C397" i="24" a="1"/>
  <c r="C397" i="24" s="1"/>
  <c r="C396" i="24" a="1"/>
  <c r="C396" i="24" s="1"/>
  <c r="C395" i="24" a="1"/>
  <c r="C395" i="24" s="1"/>
  <c r="C394" i="24" a="1"/>
  <c r="C394" i="24" s="1"/>
  <c r="C393" i="24" a="1"/>
  <c r="C393" i="24" s="1"/>
  <c r="C392" i="24" a="1"/>
  <c r="C392" i="24" s="1"/>
  <c r="C391" i="24" a="1"/>
  <c r="C391" i="24" s="1"/>
  <c r="C390" i="24" a="1"/>
  <c r="C390" i="24" s="1"/>
  <c r="C389" i="24" a="1"/>
  <c r="C389" i="24" s="1"/>
  <c r="C388" i="24" a="1"/>
  <c r="C388" i="24" s="1"/>
  <c r="C387" i="24" a="1"/>
  <c r="C387" i="24" s="1"/>
  <c r="C386" i="24" a="1"/>
  <c r="C386" i="24" s="1"/>
  <c r="C385" i="24" a="1"/>
  <c r="C385" i="24" s="1"/>
  <c r="C384" i="24" a="1"/>
  <c r="C384" i="24" s="1"/>
  <c r="C383" i="24" a="1"/>
  <c r="C383" i="24" s="1"/>
  <c r="C382" i="24" a="1"/>
  <c r="C382" i="24" s="1"/>
  <c r="C381" i="24" a="1"/>
  <c r="C381" i="24" s="1"/>
  <c r="C380" i="24" a="1"/>
  <c r="C380" i="24" s="1"/>
  <c r="C379" i="24" a="1"/>
  <c r="C379" i="24" s="1"/>
  <c r="C378" i="24" a="1"/>
  <c r="C378" i="24" s="1"/>
  <c r="C377" i="24" a="1"/>
  <c r="C377" i="24" s="1"/>
  <c r="C376" i="24" a="1"/>
  <c r="C376" i="24" s="1"/>
  <c r="C375" i="24" a="1"/>
  <c r="C375" i="24" s="1"/>
  <c r="C374" i="24" a="1"/>
  <c r="C374" i="24" s="1"/>
  <c r="C373" i="24" a="1"/>
  <c r="C373" i="24" s="1"/>
  <c r="C372" i="24" a="1"/>
  <c r="C372" i="24" s="1"/>
  <c r="C371" i="24" a="1"/>
  <c r="C371" i="24" s="1"/>
  <c r="C370" i="24" a="1"/>
  <c r="C370" i="24" s="1"/>
  <c r="C369" i="24" a="1"/>
  <c r="C369" i="24" s="1"/>
  <c r="C368" i="24" a="1"/>
  <c r="C368" i="24" s="1"/>
  <c r="C367" i="24" a="1"/>
  <c r="C367" i="24" s="1"/>
  <c r="C366" i="24" a="1"/>
  <c r="C366" i="24" s="1"/>
  <c r="C365" i="24" a="1"/>
  <c r="C365" i="24" s="1"/>
  <c r="C364" i="24" a="1"/>
  <c r="C364" i="24" s="1"/>
  <c r="C363" i="24" a="1"/>
  <c r="C363" i="24" s="1"/>
  <c r="C362" i="24" a="1"/>
  <c r="C362" i="24" s="1"/>
  <c r="C361" i="24" a="1"/>
  <c r="C361" i="24" s="1"/>
  <c r="C360" i="24" a="1"/>
  <c r="C360" i="24" s="1"/>
  <c r="C359" i="24" a="1"/>
  <c r="C359" i="24" s="1"/>
  <c r="C358" i="24" a="1"/>
  <c r="C358" i="24" s="1"/>
  <c r="C357" i="24" a="1"/>
  <c r="C357" i="24" s="1"/>
  <c r="C356" i="24" a="1"/>
  <c r="C356" i="24" s="1"/>
  <c r="C355" i="24" a="1"/>
  <c r="C355" i="24" s="1"/>
  <c r="C354" i="24" a="1"/>
  <c r="C354" i="24" s="1"/>
  <c r="C353" i="24" a="1"/>
  <c r="C353" i="24" s="1"/>
  <c r="C352" i="24" a="1"/>
  <c r="C352" i="24" s="1"/>
  <c r="C351" i="24" a="1"/>
  <c r="C351" i="24" s="1"/>
  <c r="C350" i="24" a="1"/>
  <c r="C350" i="24" s="1"/>
  <c r="C349" i="24" a="1"/>
  <c r="C349" i="24" s="1"/>
  <c r="C348" i="24" a="1"/>
  <c r="C348" i="24" s="1"/>
  <c r="C347" i="24" a="1"/>
  <c r="C347" i="24" s="1"/>
  <c r="C346" i="24" a="1"/>
  <c r="C346" i="24" s="1"/>
  <c r="C345" i="24" a="1"/>
  <c r="C345" i="24" s="1"/>
  <c r="C344" i="24" a="1"/>
  <c r="C344" i="24" s="1"/>
  <c r="C343" i="24" a="1"/>
  <c r="C343" i="24" s="1"/>
  <c r="C342" i="24" a="1"/>
  <c r="C342" i="24" s="1"/>
  <c r="C341" i="24" a="1"/>
  <c r="C341" i="24" s="1"/>
  <c r="C340" i="24" a="1"/>
  <c r="C340" i="24" s="1"/>
  <c r="C339" i="24" a="1"/>
  <c r="C339" i="24" s="1"/>
  <c r="C338" i="24" a="1"/>
  <c r="C338" i="24" s="1"/>
  <c r="C337" i="24" a="1"/>
  <c r="C337" i="24" s="1"/>
  <c r="C336" i="24" a="1"/>
  <c r="C336" i="24" s="1"/>
  <c r="C335" i="24" a="1"/>
  <c r="C335" i="24" s="1"/>
  <c r="C334" i="24" a="1"/>
  <c r="C334" i="24" s="1"/>
  <c r="C333" i="24" a="1"/>
  <c r="C333" i="24" s="1"/>
  <c r="C332" i="24" a="1"/>
  <c r="C332" i="24" s="1"/>
  <c r="C331" i="24" a="1"/>
  <c r="C331" i="24" s="1"/>
  <c r="C330" i="24" a="1"/>
  <c r="C330" i="24" s="1"/>
  <c r="C329" i="24" a="1"/>
  <c r="C329" i="24" s="1"/>
  <c r="C328" i="24" a="1"/>
  <c r="C328" i="24" s="1"/>
  <c r="C327" i="24" a="1"/>
  <c r="C327" i="24" s="1"/>
  <c r="C326" i="24" a="1"/>
  <c r="C326" i="24" s="1"/>
  <c r="C325" i="24" a="1"/>
  <c r="C325" i="24" s="1"/>
  <c r="C324" i="24" a="1"/>
  <c r="C324" i="24" s="1"/>
  <c r="C323" i="24" a="1"/>
  <c r="C323" i="24" s="1"/>
  <c r="C322" i="24" a="1"/>
  <c r="C322" i="24" s="1"/>
  <c r="C321" i="24" a="1"/>
  <c r="C321" i="24" s="1"/>
  <c r="C320" i="24" a="1"/>
  <c r="C320" i="24" s="1"/>
  <c r="C319" i="24" a="1"/>
  <c r="C319" i="24" s="1"/>
  <c r="C318" i="24" a="1"/>
  <c r="C318" i="24" s="1"/>
  <c r="C317" i="24" a="1"/>
  <c r="C317" i="24" s="1"/>
  <c r="C316" i="24" a="1"/>
  <c r="C316" i="24" s="1"/>
  <c r="C315" i="24" a="1"/>
  <c r="C315" i="24" s="1"/>
  <c r="C314" i="24" a="1"/>
  <c r="C314" i="24" s="1"/>
  <c r="C313" i="24" a="1"/>
  <c r="C313" i="24" s="1"/>
  <c r="C312" i="24" a="1"/>
  <c r="C312" i="24" s="1"/>
  <c r="C311" i="24" a="1"/>
  <c r="C311" i="24" s="1"/>
  <c r="C310" i="24" a="1"/>
  <c r="C310" i="24" s="1"/>
  <c r="C309" i="24" a="1"/>
  <c r="C309" i="24" s="1"/>
  <c r="C308" i="24" a="1"/>
  <c r="C308" i="24" s="1"/>
  <c r="C307" i="24" a="1"/>
  <c r="C307" i="24" s="1"/>
  <c r="C306" i="24" a="1"/>
  <c r="C306" i="24" s="1"/>
  <c r="C305" i="24" a="1"/>
  <c r="C305" i="24" s="1"/>
  <c r="C304" i="24" a="1"/>
  <c r="C304" i="24" s="1"/>
  <c r="C303" i="24" a="1"/>
  <c r="C303" i="24" s="1"/>
  <c r="C302" i="24" a="1"/>
  <c r="C302" i="24" s="1"/>
  <c r="C301" i="24" a="1"/>
  <c r="C301" i="24" s="1"/>
  <c r="C300" i="24" a="1"/>
  <c r="C300" i="24" s="1"/>
  <c r="C299" i="24" a="1"/>
  <c r="C299" i="24" s="1"/>
  <c r="C298" i="24" a="1"/>
  <c r="C298" i="24" s="1"/>
  <c r="C297" i="24" a="1"/>
  <c r="C297" i="24" s="1"/>
  <c r="C296" i="24" a="1"/>
  <c r="C296" i="24" s="1"/>
  <c r="C295" i="24" a="1"/>
  <c r="C295" i="24" s="1"/>
  <c r="C294" i="24" a="1"/>
  <c r="C294" i="24" s="1"/>
  <c r="C293" i="24" a="1"/>
  <c r="C293" i="24" s="1"/>
  <c r="C292" i="24" a="1"/>
  <c r="C292" i="24" s="1"/>
  <c r="C291" i="24" a="1"/>
  <c r="C291" i="24" s="1"/>
  <c r="C290" i="24" a="1"/>
  <c r="C290" i="24" s="1"/>
  <c r="C289" i="24" a="1"/>
  <c r="C289" i="24" s="1"/>
  <c r="C288" i="24" a="1"/>
  <c r="C288" i="24" s="1"/>
  <c r="C287" i="24" a="1"/>
  <c r="C287" i="24" s="1"/>
  <c r="C286" i="24" a="1"/>
  <c r="C286" i="24" s="1"/>
  <c r="C285" i="24" a="1"/>
  <c r="C285" i="24" s="1"/>
  <c r="C284" i="24" a="1"/>
  <c r="C284" i="24" s="1"/>
  <c r="C283" i="24" a="1"/>
  <c r="C283" i="24" s="1"/>
  <c r="C282" i="24" a="1"/>
  <c r="C282" i="24" s="1"/>
  <c r="C281" i="24" a="1"/>
  <c r="C281" i="24" s="1"/>
  <c r="C280" i="24" a="1"/>
  <c r="C280" i="24" s="1"/>
  <c r="C279" i="24" a="1"/>
  <c r="C279" i="24" s="1"/>
  <c r="C278" i="24" a="1"/>
  <c r="C278" i="24" s="1"/>
  <c r="C277" i="24" a="1"/>
  <c r="C277" i="24" s="1"/>
  <c r="C276" i="24" a="1"/>
  <c r="C276" i="24" s="1"/>
  <c r="C275" i="24" a="1"/>
  <c r="C275" i="24" s="1"/>
  <c r="C274" i="24" a="1"/>
  <c r="C274" i="24" s="1"/>
  <c r="C273" i="24" a="1"/>
  <c r="C273" i="24" s="1"/>
  <c r="C272" i="24" a="1"/>
  <c r="C272" i="24" s="1"/>
  <c r="C271" i="24" a="1"/>
  <c r="C271" i="24" s="1"/>
  <c r="C270" i="24" a="1"/>
  <c r="C270" i="24" s="1"/>
  <c r="C269" i="24" a="1"/>
  <c r="C269" i="24" s="1"/>
  <c r="C268" i="24" a="1"/>
  <c r="C268" i="24" s="1"/>
  <c r="C267" i="24" a="1"/>
  <c r="C267" i="24" s="1"/>
  <c r="C266" i="24" a="1"/>
  <c r="C266" i="24" s="1"/>
  <c r="C265" i="24" a="1"/>
  <c r="C265" i="24" s="1"/>
  <c r="C264" i="24" a="1"/>
  <c r="C264" i="24" s="1"/>
  <c r="C263" i="24" a="1"/>
  <c r="C263" i="24" s="1"/>
  <c r="C262" i="24" a="1"/>
  <c r="C262" i="24" s="1"/>
  <c r="C261" i="24" a="1"/>
  <c r="C261" i="24" s="1"/>
  <c r="C260" i="24" a="1"/>
  <c r="C260" i="24" s="1"/>
  <c r="C259" i="24" a="1"/>
  <c r="C259" i="24" s="1"/>
  <c r="C258" i="24" a="1"/>
  <c r="C258" i="24" s="1"/>
  <c r="C257" i="24" a="1"/>
  <c r="C257" i="24" s="1"/>
  <c r="C256" i="24" a="1"/>
  <c r="C256" i="24" s="1"/>
  <c r="C255" i="24" a="1"/>
  <c r="C255" i="24" s="1"/>
  <c r="C254" i="24" a="1"/>
  <c r="C254" i="24" s="1"/>
  <c r="C253" i="24" a="1"/>
  <c r="C253" i="24" s="1"/>
  <c r="C252" i="24" a="1"/>
  <c r="C252" i="24" s="1"/>
  <c r="C251" i="24" a="1"/>
  <c r="C251" i="24" s="1"/>
  <c r="C250" i="24" a="1"/>
  <c r="C250" i="24" s="1"/>
  <c r="C249" i="24" a="1"/>
  <c r="C249" i="24" s="1"/>
  <c r="C248" i="24" a="1"/>
  <c r="C248" i="24" s="1"/>
  <c r="C247" i="24" a="1"/>
  <c r="C247" i="24" s="1"/>
  <c r="C246" i="24" a="1"/>
  <c r="C246" i="24" s="1"/>
  <c r="C245" i="24" a="1"/>
  <c r="C245" i="24" s="1"/>
  <c r="C244" i="24" a="1"/>
  <c r="C244" i="24" s="1"/>
  <c r="C243" i="24" a="1"/>
  <c r="C243" i="24" s="1"/>
  <c r="C242" i="24" a="1"/>
  <c r="C242" i="24" s="1"/>
  <c r="C241" i="24" a="1"/>
  <c r="C241" i="24" s="1"/>
  <c r="C240" i="24" a="1"/>
  <c r="C240" i="24" s="1"/>
  <c r="C239" i="24" a="1"/>
  <c r="C239" i="24" s="1"/>
  <c r="C238" i="24" a="1"/>
  <c r="C238" i="24" s="1"/>
  <c r="C237" i="24" a="1"/>
  <c r="C237" i="24" s="1"/>
  <c r="C236" i="24" a="1"/>
  <c r="C236" i="24" s="1"/>
  <c r="C235" i="24" a="1"/>
  <c r="C235" i="24" s="1"/>
  <c r="C234" i="24" a="1"/>
  <c r="C234" i="24" s="1"/>
  <c r="C233" i="24" a="1"/>
  <c r="C233" i="24" s="1"/>
  <c r="C232" i="24" a="1"/>
  <c r="C232" i="24" s="1"/>
  <c r="C231" i="24" a="1"/>
  <c r="C231" i="24" s="1"/>
  <c r="C230" i="24" a="1"/>
  <c r="C230" i="24" s="1"/>
  <c r="C229" i="24" a="1"/>
  <c r="C229" i="24" s="1"/>
  <c r="C228" i="24" a="1"/>
  <c r="C228" i="24" s="1"/>
  <c r="C227" i="24" a="1"/>
  <c r="C227" i="24" s="1"/>
  <c r="C226" i="24" a="1"/>
  <c r="C226" i="24" s="1"/>
  <c r="C225" i="24" a="1"/>
  <c r="C225" i="24" s="1"/>
  <c r="C224" i="24" a="1"/>
  <c r="C224" i="24" s="1"/>
  <c r="C223" i="24" a="1"/>
  <c r="C223" i="24" s="1"/>
  <c r="C222" i="24" a="1"/>
  <c r="C222" i="24" s="1"/>
  <c r="C221" i="24" a="1"/>
  <c r="C221" i="24" s="1"/>
  <c r="C220" i="24" a="1"/>
  <c r="C220" i="24" s="1"/>
  <c r="C219" i="24" a="1"/>
  <c r="C219" i="24" s="1"/>
  <c r="C218" i="24" a="1"/>
  <c r="C218" i="24" s="1"/>
  <c r="C217" i="24" a="1"/>
  <c r="C217" i="24" s="1"/>
  <c r="C216" i="24" a="1"/>
  <c r="C216" i="24" s="1"/>
  <c r="C215" i="24" a="1"/>
  <c r="C215" i="24" s="1"/>
  <c r="C214" i="24" a="1"/>
  <c r="C214" i="24" s="1"/>
  <c r="C213" i="24" a="1"/>
  <c r="C213" i="24" s="1"/>
  <c r="C212" i="24" a="1"/>
  <c r="C212" i="24" s="1"/>
  <c r="C211" i="24" a="1"/>
  <c r="C211" i="24" s="1"/>
  <c r="C210" i="24" a="1"/>
  <c r="C210" i="24" s="1"/>
  <c r="C209" i="24" a="1"/>
  <c r="C209" i="24" s="1"/>
  <c r="C208" i="24" a="1"/>
  <c r="C208" i="24" s="1"/>
  <c r="C207" i="24" a="1"/>
  <c r="C207" i="24" s="1"/>
  <c r="C206" i="24" a="1"/>
  <c r="C206" i="24" s="1"/>
  <c r="C205" i="24" a="1"/>
  <c r="C205" i="24" s="1"/>
  <c r="C204" i="24" a="1"/>
  <c r="C204" i="24" s="1"/>
  <c r="C203" i="24" a="1"/>
  <c r="C203" i="24" s="1"/>
  <c r="C202" i="24" a="1"/>
  <c r="C202" i="24" s="1"/>
  <c r="C201" i="24" a="1"/>
  <c r="C201" i="24" s="1"/>
  <c r="C200" i="24" a="1"/>
  <c r="C200" i="24" s="1"/>
  <c r="C199" i="24" a="1"/>
  <c r="C199" i="24" s="1"/>
  <c r="C198" i="24" a="1"/>
  <c r="C198" i="24" s="1"/>
  <c r="C197" i="24" a="1"/>
  <c r="C197" i="24" s="1"/>
  <c r="C196" i="24" a="1"/>
  <c r="C196" i="24" s="1"/>
  <c r="C195" i="24" a="1"/>
  <c r="C195" i="24" s="1"/>
  <c r="C194" i="24" a="1"/>
  <c r="C194" i="24" s="1"/>
  <c r="C193" i="24" a="1"/>
  <c r="C193" i="24" s="1"/>
  <c r="C192" i="24" a="1"/>
  <c r="C192" i="24" s="1"/>
  <c r="C191" i="24" a="1"/>
  <c r="C191" i="24" s="1"/>
  <c r="C190" i="24" a="1"/>
  <c r="C190" i="24" s="1"/>
  <c r="C189" i="24" a="1"/>
  <c r="C189" i="24" s="1"/>
  <c r="C188" i="24" a="1"/>
  <c r="C188" i="24" s="1"/>
  <c r="C187" i="24" a="1"/>
  <c r="C187" i="24" s="1"/>
  <c r="C186" i="24" a="1"/>
  <c r="C186" i="24" s="1"/>
  <c r="C185" i="24" a="1"/>
  <c r="C185" i="24" s="1"/>
  <c r="C184" i="24" a="1"/>
  <c r="C184" i="24" s="1"/>
  <c r="C183" i="24" a="1"/>
  <c r="C183" i="24" s="1"/>
  <c r="C182" i="24" a="1"/>
  <c r="C182" i="24" s="1"/>
  <c r="C181" i="24" a="1"/>
  <c r="C181" i="24" s="1"/>
  <c r="C180" i="24" a="1"/>
  <c r="C180" i="24" s="1"/>
  <c r="C179" i="24" a="1"/>
  <c r="C179" i="24" s="1"/>
  <c r="C178" i="24" a="1"/>
  <c r="C178" i="24" s="1"/>
  <c r="C177" i="24" a="1"/>
  <c r="C177" i="24" s="1"/>
  <c r="C176" i="24" a="1"/>
  <c r="C176" i="24" s="1"/>
  <c r="C175" i="24" a="1"/>
  <c r="C175" i="24" s="1"/>
  <c r="C174" i="24" a="1"/>
  <c r="C174" i="24" s="1"/>
  <c r="C173" i="24" a="1"/>
  <c r="C173" i="24" s="1"/>
  <c r="C172" i="24" a="1"/>
  <c r="C172" i="24" s="1"/>
  <c r="C171" i="24" a="1"/>
  <c r="C171" i="24" s="1"/>
  <c r="C170" i="24" a="1"/>
  <c r="C170" i="24" s="1"/>
  <c r="C169" i="24" a="1"/>
  <c r="C169" i="24" s="1"/>
  <c r="C168" i="24" a="1"/>
  <c r="C168" i="24" s="1"/>
  <c r="C167" i="24" a="1"/>
  <c r="C167" i="24" s="1"/>
  <c r="C166" i="24" a="1"/>
  <c r="C166" i="24" s="1"/>
  <c r="C165" i="24" a="1"/>
  <c r="C165" i="24" s="1"/>
  <c r="C164" i="24" a="1"/>
  <c r="C164" i="24" s="1"/>
  <c r="C163" i="24" a="1"/>
  <c r="C163" i="24" s="1"/>
  <c r="C162" i="24" a="1"/>
  <c r="C162" i="24" s="1"/>
  <c r="C161" i="24" a="1"/>
  <c r="C161" i="24" s="1"/>
  <c r="C160" i="24" a="1"/>
  <c r="C160" i="24" s="1"/>
  <c r="C159" i="24" a="1"/>
  <c r="C159" i="24" s="1"/>
  <c r="C158" i="24" a="1"/>
  <c r="C158" i="24" s="1"/>
  <c r="C157" i="24" a="1"/>
  <c r="C157" i="24" s="1"/>
  <c r="C156" i="24" a="1"/>
  <c r="C156" i="24" s="1"/>
  <c r="C155" i="24" a="1"/>
  <c r="C155" i="24" s="1"/>
  <c r="C154" i="24" a="1"/>
  <c r="C154" i="24" s="1"/>
  <c r="C153" i="24" a="1"/>
  <c r="C153" i="24" s="1"/>
  <c r="C152" i="24" a="1"/>
  <c r="C152" i="24" s="1"/>
  <c r="C151" i="24" a="1"/>
  <c r="C151" i="24" s="1"/>
  <c r="C150" i="24" a="1"/>
  <c r="C150" i="24" s="1"/>
  <c r="C149" i="24" a="1"/>
  <c r="C149" i="24" s="1"/>
  <c r="C148" i="24" a="1"/>
  <c r="C148" i="24" s="1"/>
  <c r="C147" i="24" a="1"/>
  <c r="C147" i="24" s="1"/>
  <c r="C146" i="24" a="1"/>
  <c r="C146" i="24" s="1"/>
  <c r="C145" i="24" a="1"/>
  <c r="C145" i="24" s="1"/>
  <c r="C144" i="24" a="1"/>
  <c r="C144" i="24" s="1"/>
  <c r="C143" i="24" a="1"/>
  <c r="C143" i="24" s="1"/>
  <c r="C142" i="24" a="1"/>
  <c r="C142" i="24" s="1"/>
  <c r="C141" i="24" a="1"/>
  <c r="C141" i="24" s="1"/>
  <c r="C140" i="24" a="1"/>
  <c r="C140" i="24" s="1"/>
  <c r="C139" i="24" a="1"/>
  <c r="C139" i="24" s="1"/>
  <c r="C138" i="24" a="1"/>
  <c r="C138" i="24" s="1"/>
  <c r="C137" i="24" a="1"/>
  <c r="C137" i="24" s="1"/>
  <c r="C136" i="24" a="1"/>
  <c r="C136" i="24" s="1"/>
  <c r="C135" i="24" a="1"/>
  <c r="C135" i="24" s="1"/>
  <c r="C134" i="24" a="1"/>
  <c r="C134" i="24" s="1"/>
  <c r="C133" i="24" a="1"/>
  <c r="C133" i="24" s="1"/>
  <c r="C132" i="24" a="1"/>
  <c r="C132" i="24" s="1"/>
  <c r="C131" i="24" a="1"/>
  <c r="C131" i="24" s="1"/>
  <c r="C130" i="24" a="1"/>
  <c r="C130" i="24" s="1"/>
  <c r="C129" i="24" a="1"/>
  <c r="C129" i="24" s="1"/>
  <c r="C128" i="24" a="1"/>
  <c r="C128" i="24" s="1"/>
  <c r="C127" i="24" a="1"/>
  <c r="C127" i="24" s="1"/>
  <c r="C126" i="24" a="1"/>
  <c r="C126" i="24" s="1"/>
  <c r="C125" i="24" a="1"/>
  <c r="C125" i="24" s="1"/>
  <c r="C124" i="24" a="1"/>
  <c r="C124" i="24" s="1"/>
  <c r="C123" i="24" a="1"/>
  <c r="C123" i="24" s="1"/>
  <c r="C122" i="24" a="1"/>
  <c r="C122" i="24" s="1"/>
  <c r="C121" i="24" a="1"/>
  <c r="C121" i="24" s="1"/>
  <c r="C120" i="24" a="1"/>
  <c r="C120" i="24" s="1"/>
  <c r="C119" i="24" a="1"/>
  <c r="C119" i="24" s="1"/>
  <c r="C118" i="24" a="1"/>
  <c r="C118" i="24" s="1"/>
  <c r="C117" i="24" a="1"/>
  <c r="C117" i="24" s="1"/>
  <c r="C116" i="24" a="1"/>
  <c r="C116" i="24" s="1"/>
  <c r="C115" i="24" a="1"/>
  <c r="C115" i="24" s="1"/>
  <c r="C114" i="24" a="1"/>
  <c r="C114" i="24" s="1"/>
  <c r="C113" i="24" a="1"/>
  <c r="C113" i="24" s="1"/>
  <c r="C112" i="24" a="1"/>
  <c r="C112" i="24" s="1"/>
  <c r="C111" i="24" a="1"/>
  <c r="C111" i="24" s="1"/>
  <c r="C110" i="24" a="1"/>
  <c r="C110" i="24" s="1"/>
  <c r="C109" i="24" a="1"/>
  <c r="C109" i="24" s="1"/>
  <c r="C108" i="24" a="1"/>
  <c r="C108" i="24" s="1"/>
  <c r="C107" i="24" a="1"/>
  <c r="C107" i="24" s="1"/>
  <c r="C106" i="24" a="1"/>
  <c r="C106" i="24" s="1"/>
  <c r="C105" i="24" a="1"/>
  <c r="C105" i="24" s="1"/>
  <c r="C104" i="24" a="1"/>
  <c r="C104" i="24" s="1"/>
  <c r="C103" i="24" a="1"/>
  <c r="C103" i="24" s="1"/>
  <c r="C102" i="24" a="1"/>
  <c r="C102" i="24" s="1"/>
  <c r="C101" i="24" a="1"/>
  <c r="C101" i="24" s="1"/>
  <c r="C100" i="24" a="1"/>
  <c r="C100" i="24" s="1"/>
  <c r="C99" i="24" a="1"/>
  <c r="C99" i="24" s="1"/>
  <c r="C98" i="24" a="1"/>
  <c r="C98" i="24" s="1"/>
  <c r="C97" i="24"/>
  <c r="C97" i="24" a="1"/>
  <c r="C96" i="24" a="1"/>
  <c r="C96" i="24" s="1"/>
  <c r="C95" i="24" a="1"/>
  <c r="C95" i="24" s="1"/>
  <c r="C94" i="24" a="1"/>
  <c r="C94" i="24" s="1"/>
  <c r="C93" i="24" a="1"/>
  <c r="C93" i="24" s="1"/>
  <c r="C92" i="24" a="1"/>
  <c r="C92" i="24" s="1"/>
  <c r="C91" i="24" a="1"/>
  <c r="C91" i="24" s="1"/>
  <c r="C90" i="24" a="1"/>
  <c r="C90" i="24" s="1"/>
  <c r="C89" i="24"/>
  <c r="C89" i="24" a="1"/>
  <c r="C88" i="24" a="1"/>
  <c r="C88" i="24" s="1"/>
  <c r="C87" i="24" a="1"/>
  <c r="C87" i="24" s="1"/>
  <c r="C86" i="24" a="1"/>
  <c r="C86" i="24" s="1"/>
  <c r="C85" i="24" a="1"/>
  <c r="C85" i="24" s="1"/>
  <c r="C84" i="24" a="1"/>
  <c r="C84" i="24" s="1"/>
  <c r="C83" i="24" a="1"/>
  <c r="C83" i="24" s="1"/>
  <c r="C82" i="24" a="1"/>
  <c r="C82" i="24" s="1"/>
  <c r="C81" i="24"/>
  <c r="C81" i="24" a="1"/>
  <c r="C80" i="24" a="1"/>
  <c r="C80" i="24" s="1"/>
  <c r="C79" i="24" a="1"/>
  <c r="C79" i="24" s="1"/>
  <c r="C78" i="24" a="1"/>
  <c r="C78" i="24" s="1"/>
  <c r="C77" i="24" a="1"/>
  <c r="C77" i="24" s="1"/>
  <c r="C76" i="24" a="1"/>
  <c r="C76" i="24" s="1"/>
  <c r="C75" i="24" a="1"/>
  <c r="C75" i="24" s="1"/>
  <c r="C74" i="24" a="1"/>
  <c r="C74" i="24" s="1"/>
  <c r="C73" i="24"/>
  <c r="C73" i="24" a="1"/>
  <c r="C72" i="24" a="1"/>
  <c r="C72" i="24" s="1"/>
  <c r="C71" i="24" a="1"/>
  <c r="C71" i="24" s="1"/>
  <c r="C70" i="24" a="1"/>
  <c r="C70" i="24" s="1"/>
  <c r="C69" i="24" a="1"/>
  <c r="C69" i="24" s="1"/>
  <c r="C68" i="24" a="1"/>
  <c r="C68" i="24" s="1"/>
  <c r="C67" i="24" a="1"/>
  <c r="C67" i="24" s="1"/>
  <c r="C66" i="24" a="1"/>
  <c r="C66" i="24" s="1"/>
  <c r="C65" i="24"/>
  <c r="C65" i="24" a="1"/>
  <c r="C64" i="24" a="1"/>
  <c r="C64" i="24" s="1"/>
  <c r="C63" i="24" a="1"/>
  <c r="C63" i="24" s="1"/>
  <c r="C62" i="24" a="1"/>
  <c r="C62" i="24" s="1"/>
  <c r="C61" i="24" a="1"/>
  <c r="C61" i="24" s="1"/>
  <c r="C60" i="24" a="1"/>
  <c r="C60" i="24" s="1"/>
  <c r="C59" i="24" a="1"/>
  <c r="C59" i="24" s="1"/>
  <c r="C58" i="24" a="1"/>
  <c r="C58" i="24" s="1"/>
  <c r="C57" i="24"/>
  <c r="C57" i="24" a="1"/>
  <c r="C56" i="24" a="1"/>
  <c r="C56" i="24" s="1"/>
  <c r="C55" i="24" a="1"/>
  <c r="C55" i="24" s="1"/>
  <c r="C54" i="24" a="1"/>
  <c r="C54" i="24" s="1"/>
  <c r="C53" i="24" a="1"/>
  <c r="C53" i="24" s="1"/>
  <c r="C52" i="24" a="1"/>
  <c r="C52" i="24" s="1"/>
  <c r="C51" i="24" a="1"/>
  <c r="C51" i="24" s="1"/>
  <c r="C50" i="24" a="1"/>
  <c r="C50" i="24" s="1"/>
  <c r="C49" i="24"/>
  <c r="C49" i="24" a="1"/>
  <c r="C48" i="24" a="1"/>
  <c r="C48" i="24" s="1"/>
  <c r="C47" i="24" a="1"/>
  <c r="C47" i="24" s="1"/>
  <c r="C46" i="24" a="1"/>
  <c r="C46" i="24" s="1"/>
  <c r="C45" i="24" a="1"/>
  <c r="C45" i="24" s="1"/>
  <c r="C44" i="24" a="1"/>
  <c r="C44" i="24" s="1"/>
  <c r="C43" i="24" a="1"/>
  <c r="C43" i="24" s="1"/>
  <c r="C42" i="24" a="1"/>
  <c r="C42" i="24" s="1"/>
  <c r="C41" i="24"/>
  <c r="C41" i="24" a="1"/>
  <c r="C40" i="24" a="1"/>
  <c r="C40" i="24" s="1"/>
  <c r="C39" i="24" a="1"/>
  <c r="C39" i="24" s="1"/>
  <c r="C38" i="24" a="1"/>
  <c r="C38" i="24" s="1"/>
  <c r="C37" i="24" a="1"/>
  <c r="C37" i="24" s="1"/>
  <c r="C36" i="24" a="1"/>
  <c r="C36" i="24" s="1"/>
  <c r="C35" i="24" a="1"/>
  <c r="C35" i="24" s="1"/>
  <c r="C34" i="24" a="1"/>
  <c r="C34" i="24" s="1"/>
  <c r="C33" i="24"/>
  <c r="C33" i="24" a="1"/>
  <c r="C32" i="24" a="1"/>
  <c r="C32" i="24" s="1"/>
  <c r="C31" i="24" a="1"/>
  <c r="C31" i="24" s="1"/>
  <c r="C30" i="24" a="1"/>
  <c r="C30" i="24" s="1"/>
  <c r="C29" i="24" a="1"/>
  <c r="C29" i="24" s="1"/>
  <c r="C28" i="24" a="1"/>
  <c r="C28" i="24" s="1"/>
  <c r="C27" i="24" a="1"/>
  <c r="C27" i="24" s="1"/>
  <c r="C26" i="24" a="1"/>
  <c r="C26" i="24" s="1"/>
  <c r="C25" i="24"/>
  <c r="C25" i="24" a="1"/>
  <c r="C24" i="24" a="1"/>
  <c r="C24" i="24" s="1"/>
  <c r="C23" i="24" a="1"/>
  <c r="C23" i="24" s="1"/>
  <c r="C22" i="24" a="1"/>
  <c r="C22" i="24" s="1"/>
  <c r="C21" i="24" a="1"/>
  <c r="C21" i="24" s="1"/>
  <c r="C20" i="24" a="1"/>
  <c r="C20" i="24" s="1"/>
  <c r="C19" i="24" a="1"/>
  <c r="C19" i="24" s="1"/>
  <c r="C18" i="24" a="1"/>
  <c r="C18" i="24" s="1"/>
  <c r="C17" i="24"/>
  <c r="C17" i="24" a="1"/>
  <c r="C16" i="24" a="1"/>
  <c r="C16" i="24" s="1"/>
  <c r="C15" i="24" a="1"/>
  <c r="C15" i="24" s="1"/>
  <c r="C14" i="24" a="1"/>
  <c r="C14" i="24" s="1"/>
  <c r="C13" i="24" a="1"/>
  <c r="C13" i="24" s="1"/>
  <c r="C12" i="24" a="1"/>
  <c r="C12" i="24" s="1"/>
  <c r="C11" i="24" a="1"/>
  <c r="C11" i="24" s="1"/>
  <c r="C10" i="24" a="1"/>
  <c r="C10" i="24" s="1"/>
  <c r="C9" i="24"/>
  <c r="C9" i="24" a="1"/>
  <c r="C8" i="24" a="1"/>
  <c r="C8" i="24" s="1"/>
  <c r="C7" i="24" a="1"/>
  <c r="C7" i="24" s="1"/>
  <c r="C6" i="24" a="1"/>
  <c r="C6" i="24" s="1"/>
  <c r="C5" i="24" a="1"/>
  <c r="C5" i="24" s="1"/>
  <c r="C4" i="24" a="1"/>
  <c r="C4" i="24" s="1"/>
  <c r="C3" i="24" a="1"/>
  <c r="C3" i="24" s="1"/>
  <c r="L37" i="3" l="1"/>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V1944" i="2"/>
  <c r="V1945" i="2"/>
  <c r="V1946" i="2"/>
  <c r="V1947" i="2"/>
  <c r="V1948" i="2"/>
  <c r="V1949" i="2"/>
  <c r="V1950" i="2"/>
  <c r="V1951" i="2"/>
  <c r="V1952" i="2"/>
  <c r="V1953" i="2"/>
  <c r="V1954" i="2"/>
  <c r="V1955" i="2"/>
  <c r="V1956" i="2"/>
  <c r="V1957" i="2"/>
  <c r="V1958" i="2"/>
  <c r="V1959" i="2"/>
  <c r="V1960" i="2"/>
  <c r="V1961" i="2"/>
  <c r="V1962" i="2"/>
  <c r="V1963" i="2"/>
  <c r="V1964" i="2"/>
  <c r="V1965" i="2"/>
  <c r="V1966" i="2"/>
  <c r="V1967" i="2"/>
  <c r="V1968" i="2"/>
  <c r="V1969" i="2"/>
  <c r="V1970" i="2"/>
  <c r="V1971" i="2"/>
  <c r="V1972" i="2"/>
  <c r="V1973" i="2"/>
  <c r="V1974" i="2"/>
  <c r="V1975" i="2"/>
  <c r="V1976" i="2"/>
  <c r="V1977" i="2"/>
  <c r="V1978" i="2"/>
  <c r="V1979" i="2"/>
  <c r="V1980" i="2"/>
  <c r="V1981" i="2"/>
  <c r="V1982" i="2"/>
  <c r="V1983" i="2"/>
  <c r="V1984" i="2"/>
  <c r="V1985" i="2"/>
  <c r="V1986" i="2"/>
  <c r="V1987" i="2"/>
  <c r="V1988" i="2"/>
  <c r="V1989" i="2"/>
  <c r="V1990" i="2"/>
  <c r="V1991" i="2"/>
  <c r="V1992" i="2"/>
  <c r="V1993" i="2"/>
  <c r="V1994" i="2"/>
  <c r="V1995" i="2"/>
  <c r="V1996" i="2"/>
  <c r="V1997" i="2"/>
  <c r="V1998" i="2"/>
  <c r="V1999" i="2"/>
  <c r="V2000" i="2"/>
  <c r="V2001" i="2"/>
  <c r="V2002" i="2"/>
  <c r="V2003" i="2"/>
  <c r="V2004" i="2"/>
  <c r="V2005" i="2"/>
  <c r="V2006" i="2"/>
  <c r="V2007" i="2"/>
  <c r="V2008" i="2"/>
  <c r="V2009" i="2"/>
  <c r="V2010" i="2"/>
  <c r="V2011" i="2"/>
  <c r="V2012" i="2"/>
  <c r="V2013" i="2"/>
  <c r="V2014" i="2"/>
  <c r="V2015" i="2"/>
  <c r="V2016" i="2"/>
  <c r="V2017" i="2"/>
  <c r="V2018" i="2"/>
  <c r="V2019" i="2"/>
  <c r="V2020" i="2"/>
  <c r="V2021" i="2"/>
  <c r="V2022" i="2"/>
  <c r="V2023" i="2"/>
  <c r="V2024" i="2"/>
  <c r="V2025" i="2"/>
  <c r="V2026" i="2"/>
  <c r="V2027" i="2"/>
  <c r="V2028" i="2"/>
  <c r="V2029" i="2"/>
  <c r="V2030" i="2"/>
  <c r="V2031" i="2"/>
  <c r="V2032" i="2"/>
  <c r="V2033" i="2"/>
  <c r="V2034" i="2"/>
  <c r="V2035" i="2"/>
  <c r="V2036" i="2"/>
  <c r="V2037" i="2"/>
  <c r="V2038" i="2"/>
  <c r="V2039" i="2"/>
  <c r="V2040" i="2"/>
  <c r="V2041" i="2"/>
  <c r="V2042" i="2"/>
  <c r="V2043" i="2"/>
  <c r="V2044" i="2"/>
  <c r="V2045" i="2"/>
  <c r="V2046" i="2"/>
  <c r="V2047" i="2"/>
  <c r="V2048" i="2"/>
  <c r="V2049" i="2"/>
  <c r="V2050" i="2"/>
  <c r="V2051" i="2"/>
  <c r="V2052" i="2"/>
  <c r="V2053" i="2"/>
  <c r="V2054" i="2"/>
  <c r="V2055" i="2"/>
  <c r="V2056" i="2"/>
  <c r="V2057" i="2"/>
  <c r="V2058" i="2"/>
  <c r="V2059" i="2"/>
  <c r="V2060" i="2"/>
  <c r="V2061" i="2"/>
  <c r="V2062" i="2"/>
  <c r="V2063" i="2"/>
  <c r="V2064" i="2"/>
  <c r="V2065" i="2"/>
  <c r="V2066" i="2"/>
  <c r="V2067" i="2"/>
  <c r="V2068" i="2"/>
  <c r="V2069" i="2"/>
  <c r="V2070" i="2"/>
  <c r="V2071" i="2"/>
  <c r="V2072" i="2"/>
  <c r="V2073" i="2"/>
  <c r="V2074" i="2"/>
  <c r="V2075" i="2"/>
  <c r="V2076" i="2"/>
  <c r="V2077" i="2"/>
  <c r="V2078" i="2"/>
  <c r="V2079" i="2"/>
  <c r="V2080" i="2"/>
  <c r="V2081" i="2"/>
  <c r="V2082" i="2"/>
  <c r="V2083" i="2"/>
  <c r="V2084" i="2"/>
  <c r="V2085" i="2"/>
  <c r="V2086" i="2"/>
  <c r="V2087" i="2"/>
  <c r="V2088" i="2"/>
  <c r="V2089" i="2"/>
  <c r="V2090" i="2"/>
  <c r="V2091" i="2"/>
  <c r="V2092" i="2"/>
  <c r="V2093" i="2"/>
  <c r="V2094" i="2"/>
  <c r="V2095" i="2"/>
  <c r="V2096" i="2"/>
  <c r="V2097" i="2"/>
  <c r="V2098" i="2"/>
  <c r="V2099" i="2"/>
  <c r="V2100" i="2"/>
  <c r="V2101" i="2"/>
  <c r="V2102" i="2"/>
  <c r="V2103" i="2"/>
  <c r="V2104" i="2"/>
  <c r="V2105" i="2"/>
  <c r="V2106" i="2"/>
  <c r="V2107" i="2"/>
  <c r="V2108" i="2"/>
  <c r="V2109" i="2"/>
  <c r="V2110" i="2"/>
  <c r="V2111" i="2"/>
  <c r="V2112" i="2"/>
  <c r="V2113" i="2"/>
  <c r="V2114" i="2"/>
  <c r="V2115" i="2"/>
  <c r="V2116" i="2"/>
  <c r="V2117" i="2"/>
  <c r="V2118" i="2"/>
  <c r="V2119" i="2"/>
  <c r="V2120" i="2"/>
  <c r="V2121" i="2"/>
  <c r="V2122" i="2"/>
  <c r="V2123" i="2"/>
  <c r="V2124" i="2"/>
  <c r="V2125" i="2"/>
  <c r="V2126" i="2"/>
  <c r="V2127" i="2"/>
  <c r="V2128" i="2"/>
  <c r="V2129" i="2"/>
  <c r="V2130" i="2"/>
  <c r="V2131" i="2"/>
  <c r="V2132" i="2"/>
  <c r="V2133" i="2"/>
  <c r="V2134" i="2"/>
  <c r="V2135" i="2"/>
  <c r="V2136" i="2"/>
  <c r="V2137" i="2"/>
  <c r="V2138" i="2"/>
  <c r="V2139" i="2"/>
  <c r="V2140" i="2"/>
  <c r="V2141" i="2"/>
  <c r="V2142" i="2"/>
  <c r="V2143" i="2"/>
  <c r="V2144" i="2"/>
  <c r="V2145" i="2"/>
  <c r="V2146" i="2"/>
  <c r="V2147" i="2"/>
  <c r="V2148" i="2"/>
  <c r="V2149" i="2"/>
  <c r="V2150" i="2"/>
  <c r="V2151" i="2"/>
  <c r="V2152" i="2"/>
  <c r="V2153" i="2"/>
  <c r="V2154" i="2"/>
  <c r="V2155" i="2"/>
  <c r="V2156" i="2"/>
  <c r="V2157" i="2"/>
  <c r="V2158" i="2"/>
  <c r="V2159" i="2"/>
  <c r="V2160" i="2"/>
  <c r="V2161" i="2"/>
  <c r="V2162" i="2"/>
  <c r="V2163" i="2"/>
  <c r="V2164" i="2"/>
  <c r="V2165" i="2"/>
  <c r="V2166" i="2"/>
  <c r="V2167" i="2"/>
  <c r="V2168" i="2"/>
  <c r="V2169" i="2"/>
  <c r="V2170" i="2"/>
  <c r="V2171" i="2"/>
  <c r="V2172" i="2"/>
  <c r="V2173" i="2"/>
  <c r="V2174" i="2"/>
  <c r="V2175" i="2"/>
  <c r="V2176" i="2"/>
  <c r="V2177" i="2"/>
  <c r="V2178" i="2"/>
  <c r="V2179" i="2"/>
  <c r="V2180" i="2"/>
  <c r="V2181" i="2"/>
  <c r="V2182" i="2"/>
  <c r="V2183" i="2"/>
  <c r="V2184" i="2"/>
  <c r="V2185" i="2"/>
  <c r="V2186" i="2"/>
  <c r="V2187" i="2"/>
  <c r="V2188" i="2"/>
  <c r="V2189" i="2"/>
  <c r="V2190" i="2"/>
  <c r="V2191" i="2"/>
  <c r="V2192" i="2"/>
  <c r="V2193" i="2"/>
  <c r="V2194" i="2"/>
  <c r="V2195" i="2"/>
  <c r="V2196" i="2"/>
  <c r="V2197" i="2"/>
  <c r="V2198" i="2"/>
  <c r="V2199" i="2"/>
  <c r="V2200" i="2"/>
  <c r="V2201" i="2"/>
  <c r="V2202" i="2"/>
  <c r="V2203" i="2"/>
  <c r="V2204" i="2"/>
  <c r="V2205" i="2"/>
  <c r="V2206" i="2"/>
  <c r="V2207" i="2"/>
  <c r="V2208" i="2"/>
  <c r="V2209" i="2"/>
  <c r="V2210" i="2"/>
  <c r="V2211" i="2"/>
  <c r="V2212" i="2"/>
  <c r="V2213" i="2"/>
  <c r="V2214" i="2"/>
  <c r="V2215" i="2"/>
  <c r="V2216" i="2"/>
  <c r="V2217" i="2"/>
  <c r="V2218" i="2"/>
  <c r="V2219" i="2"/>
  <c r="V2220" i="2"/>
  <c r="V2221" i="2"/>
  <c r="V2222" i="2"/>
  <c r="V2223" i="2"/>
  <c r="V2224" i="2"/>
  <c r="V2225" i="2"/>
  <c r="V2226" i="2"/>
  <c r="V2227" i="2"/>
  <c r="V2228" i="2"/>
  <c r="V2229" i="2"/>
  <c r="V2230" i="2"/>
  <c r="V2231" i="2"/>
  <c r="V2232" i="2"/>
  <c r="V2233" i="2"/>
  <c r="V2234" i="2"/>
  <c r="V2235" i="2"/>
  <c r="V2236" i="2"/>
  <c r="V2237" i="2"/>
  <c r="V2238" i="2"/>
  <c r="V2239" i="2"/>
  <c r="V2240" i="2"/>
  <c r="V2241" i="2"/>
  <c r="V2242" i="2"/>
  <c r="V2243" i="2"/>
  <c r="V2244" i="2"/>
  <c r="V2245" i="2"/>
  <c r="V2246" i="2"/>
  <c r="V2247" i="2"/>
  <c r="V2248" i="2"/>
  <c r="V2249" i="2"/>
  <c r="V2250" i="2"/>
  <c r="V2251" i="2"/>
  <c r="V2252" i="2"/>
  <c r="V2253" i="2"/>
  <c r="V2254" i="2"/>
  <c r="V2255" i="2"/>
  <c r="V2256" i="2"/>
  <c r="V2257" i="2"/>
  <c r="V2258" i="2"/>
  <c r="V2259" i="2"/>
  <c r="V2260" i="2"/>
  <c r="V2261" i="2"/>
  <c r="V2262" i="2"/>
  <c r="V2263" i="2"/>
  <c r="V2264" i="2"/>
  <c r="V2265" i="2"/>
  <c r="V2266" i="2"/>
  <c r="V2267" i="2"/>
  <c r="V2268" i="2"/>
  <c r="V2269" i="2"/>
  <c r="V2270" i="2"/>
  <c r="V2271" i="2"/>
  <c r="V2272" i="2"/>
  <c r="V2273" i="2"/>
  <c r="V2274" i="2"/>
  <c r="V2275" i="2"/>
  <c r="V2276" i="2"/>
  <c r="V2277" i="2"/>
  <c r="V2278" i="2"/>
  <c r="V2279" i="2"/>
  <c r="V2280" i="2"/>
  <c r="V2281" i="2"/>
  <c r="V2282" i="2"/>
  <c r="V2283" i="2"/>
  <c r="V2284" i="2"/>
  <c r="V2285" i="2"/>
  <c r="V2286" i="2"/>
  <c r="V2287" i="2"/>
  <c r="V2288" i="2"/>
  <c r="V2289" i="2"/>
  <c r="V2290" i="2"/>
  <c r="V2291" i="2"/>
  <c r="V2292" i="2"/>
  <c r="V2293" i="2"/>
  <c r="V2294" i="2"/>
  <c r="V2295" i="2"/>
  <c r="V2296" i="2"/>
  <c r="V2297" i="2"/>
  <c r="V2298" i="2"/>
  <c r="V2299" i="2"/>
  <c r="V2300" i="2"/>
  <c r="V2301" i="2"/>
  <c r="V2302" i="2"/>
  <c r="V2303" i="2"/>
  <c r="V2304" i="2"/>
  <c r="V2305" i="2"/>
  <c r="V2306" i="2"/>
  <c r="V2307" i="2"/>
  <c r="V2308" i="2"/>
  <c r="V2309" i="2"/>
  <c r="V2310" i="2"/>
  <c r="V2311" i="2"/>
  <c r="V2312" i="2"/>
  <c r="V2313" i="2"/>
  <c r="V2314" i="2"/>
  <c r="V2315" i="2"/>
  <c r="V2316" i="2"/>
  <c r="V2317" i="2"/>
  <c r="V2318" i="2"/>
  <c r="V2319" i="2"/>
  <c r="V2320" i="2"/>
  <c r="V2321" i="2"/>
  <c r="V2322" i="2"/>
  <c r="V2323" i="2"/>
  <c r="V2324" i="2"/>
  <c r="V2325" i="2"/>
  <c r="V2326" i="2"/>
  <c r="V2327" i="2"/>
  <c r="V2328" i="2"/>
  <c r="V2329" i="2"/>
  <c r="V2330" i="2"/>
  <c r="V2331" i="2"/>
  <c r="V2332" i="2"/>
  <c r="V2333" i="2"/>
  <c r="V2334" i="2"/>
  <c r="V2335" i="2"/>
  <c r="V2336" i="2"/>
  <c r="V2337" i="2"/>
  <c r="V2338" i="2"/>
  <c r="V2339" i="2"/>
  <c r="V2340" i="2"/>
  <c r="V2341" i="2"/>
  <c r="V2342" i="2"/>
  <c r="V2343" i="2"/>
  <c r="V2344" i="2"/>
  <c r="V2345" i="2"/>
  <c r="V2346" i="2"/>
  <c r="V2347" i="2"/>
  <c r="V2348" i="2"/>
  <c r="V2349" i="2"/>
  <c r="V2350" i="2"/>
  <c r="V2351" i="2"/>
  <c r="V2352" i="2"/>
  <c r="V2353" i="2"/>
  <c r="V2354" i="2"/>
  <c r="V2355" i="2"/>
  <c r="V2356" i="2"/>
  <c r="V2357" i="2"/>
  <c r="V2358" i="2"/>
  <c r="V2359" i="2"/>
  <c r="V2360" i="2"/>
  <c r="V2361" i="2"/>
  <c r="V2362" i="2"/>
  <c r="V2363" i="2"/>
  <c r="V2364" i="2"/>
  <c r="V2365" i="2"/>
  <c r="V2366" i="2"/>
  <c r="V2367" i="2"/>
  <c r="V2368" i="2"/>
  <c r="V2369" i="2"/>
  <c r="V2370" i="2"/>
  <c r="V2371" i="2"/>
  <c r="V2372" i="2"/>
  <c r="V2373" i="2"/>
  <c r="V2374" i="2"/>
  <c r="V2375" i="2"/>
  <c r="V2376" i="2"/>
  <c r="V2377" i="2"/>
  <c r="V2378" i="2"/>
  <c r="V2379" i="2"/>
  <c r="V2380" i="2"/>
  <c r="V2381" i="2"/>
  <c r="V2382" i="2"/>
  <c r="V2383" i="2"/>
  <c r="V2384" i="2"/>
  <c r="V2385" i="2"/>
  <c r="V2386" i="2"/>
  <c r="V2387" i="2"/>
  <c r="V2388" i="2"/>
  <c r="V2389" i="2"/>
  <c r="V2390" i="2"/>
  <c r="V2391" i="2"/>
  <c r="V2392" i="2"/>
  <c r="V2393" i="2"/>
  <c r="V2394" i="2"/>
  <c r="V2395" i="2"/>
  <c r="V2396" i="2"/>
  <c r="V2397" i="2"/>
  <c r="V2398" i="2"/>
  <c r="V2399" i="2"/>
  <c r="V2400" i="2"/>
  <c r="V2401" i="2"/>
  <c r="V2402" i="2"/>
  <c r="V2403" i="2"/>
  <c r="V2404" i="2"/>
  <c r="V2405" i="2"/>
  <c r="V2406" i="2"/>
  <c r="V2407" i="2"/>
  <c r="V2408" i="2"/>
  <c r="V2409" i="2"/>
  <c r="V2410" i="2"/>
  <c r="V2411" i="2"/>
  <c r="V2412" i="2"/>
  <c r="V2413" i="2"/>
  <c r="V2414" i="2"/>
  <c r="V2415" i="2"/>
  <c r="V2416" i="2"/>
  <c r="V2417" i="2"/>
  <c r="V2418" i="2"/>
  <c r="V2419" i="2"/>
  <c r="V2420" i="2"/>
  <c r="V2421" i="2"/>
  <c r="V2422" i="2"/>
  <c r="V2423" i="2"/>
  <c r="V2424" i="2"/>
  <c r="V2425" i="2"/>
  <c r="V2426" i="2"/>
  <c r="V2427" i="2"/>
  <c r="V2428" i="2"/>
  <c r="V2429" i="2"/>
  <c r="V2430" i="2"/>
  <c r="V2431" i="2"/>
  <c r="V2432" i="2"/>
  <c r="V2433" i="2"/>
  <c r="V2434" i="2"/>
  <c r="V2435" i="2"/>
  <c r="V2436" i="2"/>
  <c r="V2437" i="2"/>
  <c r="V2438" i="2"/>
  <c r="V2439" i="2"/>
  <c r="V2440" i="2"/>
  <c r="V2441" i="2"/>
  <c r="V2442" i="2"/>
  <c r="V2443" i="2"/>
  <c r="V2444" i="2"/>
  <c r="V2445" i="2"/>
  <c r="V2446" i="2"/>
  <c r="V2447" i="2"/>
  <c r="V2448" i="2"/>
  <c r="V2449" i="2"/>
  <c r="V2450" i="2"/>
  <c r="V2451" i="2"/>
  <c r="V2452" i="2"/>
  <c r="V2453" i="2"/>
  <c r="V2454" i="2"/>
  <c r="V2455" i="2"/>
  <c r="V2456" i="2"/>
  <c r="V2457" i="2"/>
  <c r="V2458" i="2"/>
  <c r="V2459" i="2"/>
  <c r="V2460" i="2"/>
  <c r="V2461" i="2"/>
  <c r="V2462" i="2"/>
  <c r="V2463" i="2"/>
  <c r="V2464" i="2"/>
  <c r="V2465" i="2"/>
  <c r="V2466" i="2"/>
  <c r="V2467" i="2"/>
  <c r="V2468" i="2"/>
  <c r="V2469" i="2"/>
  <c r="V2470" i="2"/>
  <c r="V2471" i="2"/>
  <c r="V2472" i="2"/>
  <c r="V2473" i="2"/>
  <c r="V2474" i="2"/>
  <c r="V2475" i="2"/>
  <c r="V2476" i="2"/>
  <c r="V2477" i="2"/>
  <c r="V2478" i="2"/>
  <c r="V2479" i="2"/>
  <c r="V2480" i="2"/>
  <c r="V2481" i="2"/>
  <c r="V2482" i="2"/>
  <c r="V2483" i="2"/>
  <c r="V2484" i="2"/>
  <c r="V2485" i="2"/>
  <c r="V2486" i="2"/>
  <c r="V2487" i="2"/>
  <c r="V2488" i="2"/>
  <c r="V2489" i="2"/>
  <c r="V2490" i="2"/>
  <c r="V2491" i="2"/>
  <c r="V2492" i="2"/>
  <c r="V2493" i="2"/>
  <c r="V2494" i="2"/>
  <c r="V2495" i="2"/>
  <c r="V2496" i="2"/>
  <c r="V2497" i="2"/>
  <c r="V2498" i="2"/>
  <c r="V2499" i="2"/>
  <c r="V2500" i="2"/>
  <c r="V2501" i="2"/>
  <c r="V2502" i="2"/>
  <c r="V2503" i="2"/>
  <c r="V2504" i="2"/>
  <c r="V2505" i="2"/>
  <c r="V2506" i="2"/>
  <c r="V2507" i="2"/>
  <c r="V2508" i="2"/>
  <c r="V2509" i="2"/>
  <c r="V2510" i="2"/>
  <c r="V2511" i="2"/>
  <c r="V2512" i="2"/>
  <c r="V2513" i="2"/>
  <c r="V2514" i="2"/>
  <c r="V2515" i="2"/>
  <c r="V2516" i="2"/>
  <c r="V2517" i="2"/>
  <c r="V2518" i="2"/>
  <c r="V2519" i="2"/>
  <c r="V2520" i="2"/>
  <c r="V2521" i="2"/>
  <c r="V2522" i="2"/>
  <c r="V2523" i="2"/>
  <c r="V2524" i="2"/>
  <c r="V2525" i="2"/>
  <c r="V2526" i="2"/>
  <c r="V2527" i="2"/>
  <c r="V2528" i="2"/>
  <c r="V2529" i="2"/>
  <c r="V2530" i="2"/>
  <c r="V2531" i="2"/>
  <c r="V2532" i="2"/>
  <c r="V2533" i="2"/>
  <c r="V2534" i="2"/>
  <c r="V2535" i="2"/>
  <c r="V2536" i="2"/>
  <c r="V2537" i="2"/>
  <c r="V2538" i="2"/>
  <c r="V2539" i="2"/>
  <c r="V2540" i="2"/>
  <c r="V2541" i="2"/>
  <c r="V2542" i="2"/>
  <c r="V2543" i="2"/>
  <c r="V2544" i="2"/>
  <c r="V2545" i="2"/>
  <c r="V2546" i="2"/>
  <c r="V2547" i="2"/>
  <c r="V2548" i="2"/>
  <c r="V2549" i="2"/>
  <c r="V2550" i="2"/>
  <c r="V2551" i="2"/>
  <c r="V2552" i="2"/>
  <c r="V2553" i="2"/>
  <c r="V2554" i="2"/>
  <c r="V2555" i="2"/>
  <c r="V2556" i="2"/>
  <c r="V2557" i="2"/>
  <c r="V2558" i="2"/>
  <c r="V2559" i="2"/>
  <c r="V2560" i="2"/>
  <c r="V2561" i="2"/>
  <c r="V2562" i="2"/>
  <c r="V2563" i="2"/>
  <c r="V2564" i="2"/>
  <c r="V2565" i="2"/>
  <c r="V2566" i="2"/>
  <c r="V2567" i="2"/>
  <c r="V2568" i="2"/>
  <c r="V2569" i="2"/>
  <c r="V2570" i="2"/>
  <c r="V2571" i="2"/>
  <c r="V2572" i="2"/>
  <c r="V2573" i="2"/>
  <c r="V2574" i="2"/>
  <c r="V2575" i="2"/>
  <c r="V2576" i="2"/>
  <c r="V2577" i="2"/>
  <c r="V2578" i="2"/>
  <c r="V2579" i="2"/>
  <c r="V2580" i="2"/>
  <c r="V2581" i="2"/>
  <c r="V2582" i="2"/>
  <c r="V2583" i="2"/>
  <c r="V2584" i="2"/>
  <c r="V2585" i="2"/>
  <c r="V2586" i="2"/>
  <c r="V2587" i="2"/>
  <c r="V2588" i="2"/>
  <c r="V2589" i="2"/>
  <c r="V2590" i="2"/>
  <c r="V2591" i="2"/>
  <c r="V2592" i="2"/>
  <c r="V2593" i="2"/>
  <c r="V2594" i="2"/>
  <c r="V2595" i="2"/>
  <c r="V2596" i="2"/>
  <c r="V2597" i="2"/>
  <c r="V2598" i="2"/>
  <c r="V2599" i="2"/>
  <c r="V2600" i="2"/>
  <c r="V2601" i="2"/>
  <c r="V2602" i="2"/>
  <c r="V2603" i="2"/>
  <c r="V2604" i="2"/>
  <c r="V2605" i="2"/>
  <c r="V2606" i="2"/>
  <c r="V2607" i="2"/>
  <c r="V2608" i="2"/>
  <c r="V2609" i="2"/>
  <c r="V2610" i="2"/>
  <c r="V2611" i="2"/>
  <c r="V2612" i="2"/>
  <c r="V2613" i="2"/>
  <c r="V2614" i="2"/>
  <c r="V2615" i="2"/>
  <c r="V2616" i="2"/>
  <c r="V2617" i="2"/>
  <c r="V2618" i="2"/>
  <c r="V2619" i="2"/>
  <c r="V2620" i="2"/>
  <c r="V2621" i="2"/>
  <c r="V2622" i="2"/>
  <c r="V2623" i="2"/>
  <c r="V2624" i="2"/>
  <c r="V2625" i="2"/>
  <c r="V2626" i="2"/>
  <c r="V2627" i="2"/>
  <c r="V2628" i="2"/>
  <c r="V2629" i="2"/>
  <c r="V2630" i="2"/>
  <c r="V2631" i="2"/>
  <c r="V2632" i="2"/>
  <c r="V2633" i="2"/>
  <c r="V2634" i="2"/>
  <c r="V2635" i="2"/>
  <c r="V2636" i="2"/>
  <c r="V2637" i="2"/>
  <c r="V2638" i="2"/>
  <c r="V2639" i="2"/>
  <c r="V2640" i="2"/>
  <c r="V2641" i="2"/>
  <c r="V2642" i="2"/>
  <c r="V2643" i="2"/>
  <c r="V2644" i="2"/>
  <c r="V2645" i="2"/>
  <c r="V2646" i="2"/>
  <c r="V2647" i="2"/>
  <c r="V2648" i="2"/>
  <c r="V2649" i="2"/>
  <c r="V2650" i="2"/>
  <c r="V2651" i="2"/>
  <c r="V2652" i="2"/>
  <c r="V2653" i="2"/>
  <c r="V2654" i="2"/>
  <c r="V2655" i="2"/>
  <c r="V2656" i="2"/>
  <c r="V2657" i="2"/>
  <c r="V2658" i="2"/>
  <c r="V2659" i="2"/>
  <c r="V2660" i="2"/>
  <c r="V2661" i="2"/>
  <c r="V2662" i="2"/>
  <c r="V2663" i="2"/>
  <c r="V2664" i="2"/>
  <c r="V2665" i="2"/>
  <c r="V2666" i="2"/>
  <c r="V2667" i="2"/>
  <c r="V2668" i="2"/>
  <c r="V2669" i="2"/>
  <c r="V2670" i="2"/>
  <c r="V2671" i="2"/>
  <c r="V2672" i="2"/>
  <c r="V2673" i="2"/>
  <c r="V2674" i="2"/>
  <c r="V2675" i="2"/>
  <c r="V2676" i="2"/>
  <c r="V2677" i="2"/>
  <c r="V2678" i="2"/>
  <c r="V2679" i="2"/>
  <c r="V2680" i="2"/>
  <c r="V2681" i="2"/>
  <c r="V2682" i="2"/>
  <c r="V2683" i="2"/>
  <c r="V2684" i="2"/>
  <c r="V2685" i="2"/>
  <c r="V2686" i="2"/>
  <c r="V2687" i="2"/>
  <c r="V2688" i="2"/>
  <c r="V2689" i="2"/>
  <c r="V2690" i="2"/>
  <c r="V2691" i="2"/>
  <c r="V2692" i="2"/>
  <c r="V2693" i="2"/>
  <c r="V2694" i="2"/>
  <c r="V2695" i="2"/>
  <c r="V2696" i="2"/>
  <c r="V2697" i="2"/>
  <c r="V2698" i="2"/>
  <c r="V2699" i="2"/>
  <c r="V2700" i="2"/>
  <c r="V2701" i="2"/>
  <c r="V2702" i="2"/>
  <c r="V2703" i="2"/>
  <c r="V2704" i="2"/>
  <c r="V2705" i="2"/>
  <c r="V2706" i="2"/>
  <c r="V2707" i="2"/>
  <c r="V2708" i="2"/>
  <c r="V2709" i="2"/>
  <c r="V2710" i="2"/>
  <c r="V2711" i="2"/>
  <c r="V2712" i="2"/>
  <c r="V2713" i="2"/>
  <c r="V2714" i="2"/>
  <c r="V2715" i="2"/>
  <c r="V2716" i="2"/>
  <c r="V2717" i="2"/>
  <c r="V2718" i="2"/>
  <c r="V2719" i="2"/>
  <c r="V2720" i="2"/>
  <c r="V2721" i="2"/>
  <c r="V2722" i="2"/>
  <c r="V2723" i="2"/>
  <c r="V2724" i="2"/>
  <c r="V2725" i="2"/>
  <c r="V2726" i="2"/>
  <c r="V2727" i="2"/>
  <c r="V2728" i="2"/>
  <c r="V2729" i="2"/>
  <c r="V2730" i="2"/>
  <c r="V2731" i="2"/>
  <c r="V2732" i="2"/>
  <c r="V2733" i="2"/>
  <c r="V2734" i="2"/>
  <c r="V2735" i="2"/>
  <c r="V2736" i="2"/>
  <c r="V2737" i="2"/>
  <c r="V2738" i="2"/>
  <c r="V2739" i="2"/>
  <c r="V2740" i="2"/>
  <c r="V2741" i="2"/>
  <c r="V2742" i="2"/>
  <c r="V2743" i="2"/>
  <c r="V2744" i="2"/>
  <c r="V2745" i="2"/>
  <c r="V2746" i="2"/>
  <c r="V2747" i="2"/>
  <c r="V2748" i="2"/>
  <c r="V2749" i="2"/>
  <c r="V2750" i="2"/>
  <c r="V2751" i="2"/>
  <c r="V2752" i="2"/>
  <c r="V2753" i="2"/>
  <c r="V2754" i="2"/>
  <c r="V2755" i="2"/>
  <c r="V2756" i="2"/>
  <c r="V2757" i="2"/>
  <c r="V2758" i="2"/>
  <c r="V2759" i="2"/>
  <c r="V2760" i="2"/>
  <c r="V2761" i="2"/>
  <c r="V2762" i="2"/>
  <c r="V2763" i="2"/>
  <c r="V2764" i="2"/>
  <c r="V2765" i="2"/>
  <c r="V2766" i="2"/>
  <c r="V2767" i="2"/>
  <c r="V2768" i="2"/>
  <c r="V2769" i="2"/>
  <c r="V2770" i="2"/>
  <c r="V2771" i="2"/>
  <c r="V2772" i="2"/>
  <c r="V2773" i="2"/>
  <c r="V2774" i="2"/>
  <c r="V2775" i="2"/>
  <c r="V2776" i="2"/>
  <c r="V2777" i="2"/>
  <c r="V2778" i="2"/>
  <c r="V2779" i="2"/>
  <c r="V2780" i="2"/>
  <c r="V2781" i="2"/>
  <c r="V2782" i="2"/>
  <c r="V2783" i="2"/>
  <c r="V2784" i="2"/>
  <c r="V2785" i="2"/>
  <c r="V2786" i="2"/>
  <c r="V2787" i="2"/>
  <c r="V2788" i="2"/>
  <c r="V2789" i="2"/>
  <c r="V2790" i="2"/>
  <c r="V2791" i="2"/>
  <c r="V2792" i="2"/>
  <c r="V2793" i="2"/>
  <c r="V2794" i="2"/>
  <c r="V2795" i="2"/>
  <c r="V2796" i="2"/>
  <c r="V2797" i="2"/>
  <c r="V2798" i="2"/>
  <c r="V2799" i="2"/>
  <c r="V2800" i="2"/>
  <c r="V2801" i="2"/>
  <c r="V2802" i="2"/>
  <c r="V2803" i="2"/>
  <c r="V2804" i="2"/>
  <c r="V2805" i="2"/>
  <c r="V2806" i="2"/>
  <c r="V2807" i="2"/>
  <c r="V2808" i="2"/>
  <c r="V2809" i="2"/>
  <c r="V2810" i="2"/>
  <c r="V2811" i="2"/>
  <c r="V2812" i="2"/>
  <c r="V2813" i="2"/>
  <c r="V2814" i="2"/>
  <c r="V2815" i="2"/>
  <c r="V2816" i="2"/>
  <c r="V2817" i="2"/>
  <c r="V2818" i="2"/>
  <c r="V2819" i="2"/>
  <c r="V2820" i="2"/>
  <c r="V2821" i="2"/>
  <c r="V2822" i="2"/>
  <c r="V2823" i="2"/>
  <c r="V2824" i="2"/>
  <c r="V2825" i="2"/>
  <c r="V2826" i="2"/>
  <c r="V2827" i="2"/>
  <c r="V2828" i="2"/>
  <c r="V2829" i="2"/>
  <c r="V2830" i="2"/>
  <c r="V2831" i="2"/>
  <c r="V2832" i="2"/>
  <c r="V2833" i="2"/>
  <c r="V2834" i="2"/>
  <c r="V2835" i="2"/>
  <c r="V2836" i="2"/>
  <c r="V2837" i="2"/>
  <c r="V2838" i="2"/>
  <c r="V2839" i="2"/>
  <c r="V2840" i="2"/>
  <c r="V2841" i="2"/>
  <c r="V2842" i="2"/>
  <c r="V2843" i="2"/>
  <c r="V2844" i="2"/>
  <c r="V2845" i="2"/>
  <c r="V2846" i="2"/>
  <c r="V2847" i="2"/>
  <c r="V2848" i="2"/>
  <c r="V2849" i="2"/>
  <c r="V2850" i="2"/>
  <c r="V2851" i="2"/>
  <c r="V2852" i="2"/>
  <c r="V2853" i="2"/>
  <c r="V2854" i="2"/>
  <c r="V2855" i="2"/>
  <c r="V2856" i="2"/>
  <c r="V2857" i="2"/>
  <c r="V2858" i="2"/>
  <c r="V2859" i="2"/>
  <c r="V2860" i="2"/>
  <c r="V2861" i="2"/>
  <c r="V2862" i="2"/>
  <c r="V2863" i="2"/>
  <c r="V2864" i="2"/>
  <c r="V2865" i="2"/>
  <c r="V2866" i="2"/>
  <c r="V2867" i="2"/>
  <c r="V2868" i="2"/>
  <c r="V2869" i="2"/>
  <c r="V2870" i="2"/>
  <c r="V2871" i="2"/>
  <c r="V2872" i="2"/>
  <c r="V2873" i="2"/>
  <c r="V2874" i="2"/>
  <c r="V2875" i="2"/>
  <c r="V2876" i="2"/>
  <c r="V2877" i="2"/>
  <c r="V2878" i="2"/>
  <c r="V2879" i="2"/>
  <c r="V2880" i="2"/>
  <c r="V2881" i="2"/>
  <c r="V2882" i="2"/>
  <c r="V2883" i="2"/>
  <c r="V2884" i="2"/>
  <c r="V2885" i="2"/>
  <c r="V2886" i="2"/>
  <c r="V2887" i="2"/>
  <c r="V2888" i="2"/>
  <c r="V2889" i="2"/>
  <c r="V2890" i="2"/>
  <c r="V2891" i="2"/>
  <c r="V2892" i="2"/>
  <c r="V2893" i="2"/>
  <c r="V2894" i="2"/>
  <c r="V2895" i="2"/>
  <c r="V2896" i="2"/>
  <c r="V2897" i="2"/>
  <c r="V2898" i="2"/>
  <c r="V2899" i="2"/>
  <c r="V2900" i="2"/>
  <c r="V2901" i="2"/>
  <c r="V2902" i="2"/>
  <c r="V2903" i="2"/>
  <c r="V2904" i="2"/>
  <c r="V2905" i="2"/>
  <c r="V2906" i="2"/>
  <c r="V2907" i="2"/>
  <c r="V2908" i="2"/>
  <c r="V2909" i="2"/>
  <c r="V2910" i="2"/>
  <c r="V2911" i="2"/>
  <c r="V2912" i="2"/>
  <c r="V2913" i="2"/>
  <c r="V2914" i="2"/>
  <c r="V2915" i="2"/>
  <c r="V2916" i="2"/>
  <c r="V2917" i="2"/>
  <c r="V2918" i="2"/>
  <c r="V2919" i="2"/>
  <c r="V2920" i="2"/>
  <c r="V2921" i="2"/>
  <c r="V2922" i="2"/>
  <c r="V2923" i="2"/>
  <c r="V2924" i="2"/>
  <c r="V2925" i="2"/>
  <c r="V2926" i="2"/>
  <c r="V2927" i="2"/>
  <c r="V2928" i="2"/>
  <c r="V2929" i="2"/>
  <c r="V2930" i="2"/>
  <c r="V2931" i="2"/>
  <c r="V2932" i="2"/>
  <c r="V2933" i="2"/>
  <c r="V2934" i="2"/>
  <c r="V2935" i="2"/>
  <c r="V2936" i="2"/>
  <c r="V2937" i="2"/>
  <c r="V2938" i="2"/>
  <c r="V2939" i="2"/>
  <c r="V2940" i="2"/>
  <c r="V2941" i="2"/>
  <c r="V2942" i="2"/>
  <c r="V2943" i="2"/>
  <c r="V2944" i="2"/>
  <c r="V2945" i="2"/>
  <c r="V2946" i="2"/>
  <c r="V2947" i="2"/>
  <c r="V2948" i="2"/>
  <c r="V2949" i="2"/>
  <c r="V2950" i="2"/>
  <c r="V2951" i="2"/>
  <c r="V2952" i="2"/>
  <c r="V2953" i="2"/>
  <c r="V2954" i="2"/>
  <c r="V2955" i="2"/>
  <c r="V2956" i="2"/>
  <c r="V2957" i="2"/>
  <c r="V2958" i="2"/>
  <c r="V2959" i="2"/>
  <c r="V2960" i="2"/>
  <c r="V2961" i="2"/>
  <c r="V2962" i="2"/>
  <c r="V2963" i="2"/>
  <c r="V2964" i="2"/>
  <c r="V2965" i="2"/>
  <c r="V2966" i="2"/>
  <c r="V2967" i="2"/>
  <c r="V2968" i="2"/>
  <c r="V2969" i="2"/>
  <c r="V2970" i="2"/>
  <c r="V2971" i="2"/>
  <c r="V2972" i="2"/>
  <c r="V2973" i="2"/>
  <c r="V2974" i="2"/>
  <c r="V2975" i="2"/>
  <c r="V2976" i="2"/>
  <c r="V2977" i="2"/>
  <c r="V2978" i="2"/>
  <c r="V2979" i="2"/>
  <c r="V2980" i="2"/>
  <c r="V2981" i="2"/>
  <c r="V2982" i="2"/>
  <c r="V2983" i="2"/>
  <c r="V2984" i="2"/>
  <c r="V2985" i="2"/>
  <c r="V2986" i="2"/>
  <c r="V2987" i="2"/>
  <c r="V2988" i="2"/>
  <c r="V2989" i="2"/>
  <c r="V2990" i="2"/>
  <c r="V2991" i="2"/>
  <c r="V2992" i="2"/>
  <c r="V2993" i="2"/>
  <c r="V2994" i="2"/>
  <c r="V2995" i="2"/>
  <c r="V2996" i="2"/>
  <c r="V2997" i="2"/>
  <c r="V2998" i="2"/>
  <c r="V2999" i="2"/>
  <c r="V3000" i="2"/>
  <c r="V3001" i="2"/>
  <c r="V3002" i="2"/>
  <c r="V3003" i="2"/>
  <c r="V3004" i="2"/>
  <c r="V3005" i="2"/>
  <c r="V3006" i="2"/>
  <c r="V3007" i="2"/>
  <c r="V3008" i="2"/>
  <c r="V3009" i="2"/>
  <c r="V3010" i="2"/>
  <c r="V3011" i="2"/>
  <c r="V3012" i="2"/>
  <c r="V3013" i="2"/>
  <c r="V3014" i="2"/>
  <c r="V3015" i="2"/>
  <c r="V3016" i="2"/>
  <c r="V3017" i="2"/>
  <c r="V3018" i="2"/>
  <c r="V3019" i="2"/>
  <c r="V3020" i="2"/>
  <c r="V3021" i="2"/>
  <c r="V3022" i="2"/>
  <c r="V3023" i="2"/>
  <c r="V3024" i="2"/>
  <c r="V3025" i="2"/>
  <c r="V3026" i="2"/>
  <c r="V3027" i="2"/>
  <c r="V3028" i="2"/>
  <c r="V3029" i="2"/>
  <c r="V3030" i="2"/>
  <c r="V3031" i="2"/>
  <c r="V3032" i="2"/>
  <c r="V3033" i="2"/>
  <c r="V3034" i="2"/>
  <c r="V3035" i="2"/>
  <c r="V3036" i="2"/>
  <c r="V3037" i="2"/>
  <c r="V3038" i="2"/>
  <c r="V3039" i="2"/>
  <c r="V3040" i="2"/>
  <c r="V3041" i="2"/>
  <c r="V3042" i="2"/>
  <c r="V3043" i="2"/>
  <c r="V3044" i="2"/>
  <c r="V3045" i="2"/>
  <c r="V3046" i="2"/>
  <c r="V3047" i="2"/>
  <c r="V3048" i="2"/>
  <c r="V3049" i="2"/>
  <c r="V3050" i="2"/>
  <c r="V3051" i="2"/>
  <c r="V3052" i="2"/>
  <c r="V3053" i="2"/>
  <c r="V3054" i="2"/>
  <c r="V3055" i="2"/>
  <c r="V3056" i="2"/>
  <c r="V3057" i="2"/>
  <c r="V3058" i="2"/>
  <c r="V3059" i="2"/>
  <c r="V3060" i="2"/>
  <c r="V3061" i="2"/>
  <c r="V3062" i="2"/>
  <c r="V3063" i="2"/>
  <c r="V3064" i="2"/>
  <c r="V3065" i="2"/>
  <c r="V3066" i="2"/>
  <c r="V3067" i="2"/>
  <c r="V3068" i="2"/>
  <c r="V3069" i="2"/>
  <c r="V3070" i="2"/>
  <c r="V3071" i="2"/>
  <c r="V3072" i="2"/>
  <c r="V3073" i="2"/>
  <c r="V3074" i="2"/>
  <c r="V3075" i="2"/>
  <c r="V3076" i="2"/>
  <c r="V3077" i="2"/>
  <c r="V3078" i="2"/>
  <c r="V3079" i="2"/>
  <c r="V3080" i="2"/>
  <c r="V3081" i="2"/>
  <c r="V3082" i="2"/>
  <c r="V3083" i="2"/>
  <c r="V3084" i="2"/>
  <c r="V3085" i="2"/>
  <c r="V3086" i="2"/>
  <c r="V3087" i="2"/>
  <c r="V3088" i="2"/>
  <c r="V3089" i="2"/>
  <c r="V3090" i="2"/>
  <c r="V3091" i="2"/>
  <c r="V3092" i="2"/>
  <c r="V3093" i="2"/>
  <c r="V3094" i="2"/>
  <c r="V3095" i="2"/>
  <c r="V3096" i="2"/>
  <c r="V3097" i="2"/>
  <c r="V3098" i="2"/>
  <c r="V3099" i="2"/>
  <c r="V3100" i="2"/>
  <c r="V3101" i="2"/>
  <c r="V3102" i="2"/>
  <c r="V3103" i="2"/>
  <c r="V3104" i="2"/>
  <c r="V3105" i="2"/>
  <c r="V3106" i="2"/>
  <c r="V3107" i="2"/>
  <c r="V3108" i="2"/>
  <c r="V3109" i="2"/>
  <c r="V3110" i="2"/>
  <c r="V3111" i="2"/>
  <c r="V3112" i="2"/>
  <c r="V3113" i="2"/>
  <c r="V3114" i="2"/>
  <c r="V3115" i="2"/>
  <c r="V3116" i="2"/>
  <c r="V3117" i="2"/>
  <c r="V3118" i="2"/>
  <c r="V3119" i="2"/>
  <c r="V3120" i="2"/>
  <c r="V3121" i="2"/>
  <c r="V3122" i="2"/>
  <c r="V3123" i="2"/>
  <c r="V3124" i="2"/>
  <c r="V3125" i="2"/>
  <c r="V3126" i="2"/>
  <c r="V3127" i="2"/>
  <c r="V3128" i="2"/>
  <c r="V3129" i="2"/>
  <c r="V3130" i="2"/>
  <c r="V3131" i="2"/>
  <c r="V3132" i="2"/>
  <c r="V3133" i="2"/>
  <c r="V3134" i="2"/>
  <c r="V3135" i="2"/>
  <c r="V3136" i="2"/>
  <c r="V3137" i="2"/>
  <c r="V3138" i="2"/>
  <c r="V3139" i="2"/>
  <c r="V3140" i="2"/>
  <c r="V3141" i="2"/>
  <c r="V3142" i="2"/>
  <c r="V3143" i="2"/>
  <c r="V3144" i="2"/>
  <c r="V3145" i="2"/>
  <c r="V3146" i="2"/>
  <c r="V3147" i="2"/>
  <c r="V3148" i="2"/>
  <c r="V3149" i="2"/>
  <c r="V3150" i="2"/>
  <c r="V3151" i="2"/>
  <c r="V3152" i="2"/>
  <c r="V3153" i="2"/>
  <c r="V3154" i="2"/>
  <c r="V3155" i="2"/>
  <c r="V3156" i="2"/>
  <c r="V3157" i="2"/>
  <c r="V3158" i="2"/>
  <c r="V3159" i="2"/>
  <c r="V3160" i="2"/>
  <c r="V3161" i="2"/>
  <c r="V3162" i="2"/>
  <c r="V3163" i="2"/>
  <c r="V3164" i="2"/>
  <c r="V3165" i="2"/>
  <c r="V3166" i="2"/>
  <c r="V3167" i="2"/>
  <c r="V3168" i="2"/>
  <c r="V3169" i="2"/>
  <c r="V3170" i="2"/>
  <c r="V3171" i="2"/>
  <c r="V3172" i="2"/>
  <c r="V3173" i="2"/>
  <c r="V3174" i="2"/>
  <c r="V3175" i="2"/>
  <c r="V3176" i="2"/>
  <c r="V3177" i="2"/>
  <c r="V3178" i="2"/>
  <c r="V3179" i="2"/>
  <c r="V3180" i="2"/>
  <c r="V3181" i="2"/>
  <c r="V3182" i="2"/>
  <c r="V3183" i="2"/>
  <c r="V3184" i="2"/>
  <c r="V3185" i="2"/>
  <c r="V3186" i="2"/>
  <c r="V3187" i="2"/>
  <c r="V3188" i="2"/>
  <c r="V3189" i="2"/>
  <c r="V3190" i="2"/>
  <c r="V3191" i="2"/>
  <c r="V3192" i="2"/>
  <c r="V3193" i="2"/>
  <c r="V3194" i="2"/>
  <c r="V3195" i="2"/>
  <c r="V3196" i="2"/>
  <c r="V3197" i="2"/>
  <c r="V3198" i="2"/>
  <c r="V3199" i="2"/>
  <c r="V3200" i="2"/>
  <c r="V3201" i="2"/>
  <c r="V3202" i="2"/>
  <c r="V3203" i="2"/>
  <c r="V3204" i="2"/>
  <c r="V3205" i="2"/>
  <c r="V3206" i="2"/>
  <c r="V3207" i="2"/>
  <c r="V3208" i="2"/>
  <c r="V3209" i="2"/>
  <c r="V3210" i="2"/>
  <c r="V3211" i="2"/>
  <c r="V3212" i="2"/>
  <c r="V3213" i="2"/>
  <c r="V3214" i="2"/>
  <c r="V3215" i="2"/>
  <c r="V3216" i="2"/>
  <c r="V3217" i="2"/>
  <c r="V3218" i="2"/>
  <c r="V3219" i="2"/>
  <c r="V3220" i="2"/>
  <c r="V3221" i="2"/>
  <c r="V3222" i="2"/>
  <c r="V3223" i="2"/>
  <c r="V3224" i="2"/>
  <c r="V3225" i="2"/>
  <c r="V3226" i="2"/>
  <c r="V3227" i="2"/>
  <c r="V3228" i="2"/>
  <c r="V3229" i="2"/>
  <c r="V3230" i="2"/>
  <c r="V3231" i="2"/>
  <c r="V3232" i="2"/>
  <c r="V3233" i="2"/>
  <c r="V3234" i="2"/>
  <c r="V3235" i="2"/>
  <c r="V3236" i="2"/>
  <c r="V3237" i="2"/>
  <c r="V3238" i="2"/>
  <c r="V3239" i="2"/>
  <c r="V3240" i="2"/>
  <c r="V3241" i="2"/>
  <c r="V3242" i="2"/>
  <c r="V3243" i="2"/>
  <c r="V3244" i="2"/>
  <c r="V3245" i="2"/>
  <c r="V3246" i="2"/>
  <c r="V3247" i="2"/>
  <c r="V3248" i="2"/>
  <c r="V3249" i="2"/>
  <c r="V3250" i="2"/>
  <c r="V3251" i="2"/>
  <c r="V3252" i="2"/>
  <c r="V3253" i="2"/>
  <c r="V3254" i="2"/>
  <c r="V3255" i="2"/>
  <c r="V3256" i="2"/>
  <c r="V3257" i="2"/>
  <c r="V3258" i="2"/>
  <c r="V3259" i="2"/>
  <c r="V3260" i="2"/>
  <c r="V3261" i="2"/>
  <c r="V3262" i="2"/>
  <c r="V3263" i="2"/>
  <c r="V3264" i="2"/>
  <c r="V3265" i="2"/>
  <c r="V3266" i="2"/>
  <c r="V3267" i="2"/>
  <c r="V3268" i="2"/>
  <c r="V3269" i="2"/>
  <c r="V3270" i="2"/>
  <c r="V3271" i="2"/>
  <c r="V3272" i="2"/>
  <c r="V3273" i="2"/>
  <c r="V3274" i="2"/>
  <c r="V3275" i="2"/>
  <c r="V3276" i="2"/>
  <c r="V3277" i="2"/>
  <c r="V3278" i="2"/>
  <c r="V3279" i="2"/>
  <c r="V3280" i="2"/>
  <c r="V3281" i="2"/>
  <c r="V3282" i="2"/>
  <c r="V3283" i="2"/>
  <c r="V3284" i="2"/>
  <c r="V3285" i="2"/>
  <c r="V3286" i="2"/>
  <c r="V3287" i="2"/>
  <c r="V3288" i="2"/>
  <c r="V3289" i="2"/>
  <c r="V3290" i="2"/>
  <c r="V3291" i="2"/>
  <c r="V3292" i="2"/>
  <c r="V3293" i="2"/>
  <c r="V3294" i="2"/>
  <c r="V3295" i="2"/>
  <c r="V3296" i="2"/>
  <c r="V3297" i="2"/>
  <c r="V3298" i="2"/>
  <c r="V3299" i="2"/>
  <c r="V3300" i="2"/>
  <c r="V3301" i="2"/>
  <c r="V3302" i="2"/>
  <c r="V3303" i="2"/>
  <c r="V3304" i="2"/>
  <c r="V3305" i="2"/>
  <c r="V3306" i="2"/>
  <c r="V3307" i="2"/>
  <c r="V3308" i="2"/>
  <c r="V3309" i="2"/>
  <c r="V3310" i="2"/>
  <c r="V3311" i="2"/>
  <c r="V3312" i="2"/>
  <c r="V3313" i="2"/>
  <c r="V3314" i="2"/>
  <c r="V3315" i="2"/>
  <c r="V3316" i="2"/>
  <c r="V3317" i="2"/>
  <c r="V3318" i="2"/>
  <c r="V3319" i="2"/>
  <c r="V3320" i="2"/>
  <c r="V3321" i="2"/>
  <c r="V3322" i="2"/>
  <c r="V3323" i="2"/>
  <c r="V3324" i="2"/>
  <c r="V3325" i="2"/>
  <c r="V3326" i="2"/>
  <c r="V3327" i="2"/>
  <c r="V3328" i="2"/>
  <c r="V3329" i="2"/>
  <c r="V3330" i="2"/>
  <c r="V3331" i="2"/>
  <c r="V3332" i="2"/>
  <c r="V3333" i="2"/>
  <c r="V3334" i="2"/>
  <c r="V3335" i="2"/>
  <c r="V3336" i="2"/>
  <c r="V3337" i="2"/>
  <c r="V3338" i="2"/>
  <c r="V3339" i="2"/>
  <c r="V3340" i="2"/>
  <c r="V3341" i="2"/>
  <c r="V3342" i="2"/>
  <c r="V3343" i="2"/>
  <c r="V3344" i="2"/>
  <c r="V3345" i="2"/>
  <c r="V3346" i="2"/>
  <c r="V3347" i="2"/>
  <c r="V3348" i="2"/>
  <c r="V3349" i="2"/>
  <c r="V3350" i="2"/>
  <c r="V3351" i="2"/>
  <c r="V3352" i="2"/>
  <c r="V3353" i="2"/>
  <c r="V3354" i="2"/>
  <c r="V3355" i="2"/>
  <c r="V3356" i="2"/>
  <c r="V3357" i="2"/>
  <c r="V3358" i="2"/>
  <c r="V3359" i="2"/>
  <c r="V3360" i="2"/>
  <c r="V3361" i="2"/>
  <c r="V3362" i="2"/>
  <c r="V3363" i="2"/>
  <c r="V3364" i="2"/>
  <c r="V3365" i="2"/>
  <c r="V3366" i="2"/>
  <c r="V3367" i="2"/>
  <c r="V3368" i="2"/>
  <c r="V3369" i="2"/>
  <c r="V3370" i="2"/>
  <c r="V3371" i="2"/>
  <c r="V3372" i="2"/>
  <c r="V3373" i="2"/>
  <c r="V3374" i="2"/>
  <c r="V3375" i="2"/>
  <c r="V3376" i="2"/>
  <c r="V3377" i="2"/>
  <c r="V3378" i="2"/>
  <c r="V3379" i="2"/>
  <c r="V3380" i="2"/>
  <c r="V3381" i="2"/>
  <c r="V3382" i="2"/>
  <c r="V3383" i="2"/>
  <c r="V3384" i="2"/>
  <c r="V3385" i="2"/>
  <c r="V3386" i="2"/>
  <c r="V3387" i="2"/>
  <c r="V3388" i="2"/>
  <c r="V3389" i="2"/>
  <c r="V3390" i="2"/>
  <c r="V3391" i="2"/>
  <c r="V3392" i="2"/>
  <c r="V3393" i="2"/>
  <c r="V3394" i="2"/>
  <c r="V3395" i="2"/>
  <c r="V3396" i="2"/>
  <c r="V3397" i="2"/>
  <c r="V3398" i="2"/>
  <c r="V3399" i="2"/>
  <c r="V3400" i="2"/>
  <c r="V3401" i="2"/>
  <c r="V3402" i="2"/>
  <c r="V3403" i="2"/>
  <c r="V3404" i="2"/>
  <c r="V3405" i="2"/>
  <c r="V3406" i="2"/>
  <c r="V3407" i="2"/>
  <c r="V3408" i="2"/>
  <c r="V3409" i="2"/>
  <c r="V3410" i="2"/>
  <c r="V3411" i="2"/>
  <c r="V3412" i="2"/>
  <c r="V3413" i="2"/>
  <c r="V3414" i="2"/>
  <c r="V3415" i="2"/>
  <c r="V3416" i="2"/>
  <c r="V3417" i="2"/>
  <c r="V3418" i="2"/>
  <c r="V3419" i="2"/>
  <c r="V3420" i="2"/>
  <c r="V3421" i="2"/>
  <c r="V3422" i="2"/>
  <c r="V3423" i="2"/>
  <c r="V3424" i="2"/>
  <c r="V3425" i="2"/>
  <c r="V3426" i="2"/>
  <c r="V3427" i="2"/>
  <c r="V3428" i="2"/>
  <c r="V3429" i="2"/>
  <c r="V3430" i="2"/>
  <c r="V3431" i="2"/>
  <c r="V3432" i="2"/>
  <c r="V3433" i="2"/>
  <c r="V3434" i="2"/>
  <c r="V3435" i="2"/>
  <c r="V3436" i="2"/>
  <c r="V3437" i="2"/>
  <c r="V3438" i="2"/>
  <c r="V3439" i="2"/>
  <c r="V3440" i="2"/>
  <c r="V3441" i="2"/>
  <c r="V3442" i="2"/>
  <c r="V3443" i="2"/>
  <c r="V3444" i="2"/>
  <c r="V3445" i="2"/>
  <c r="V3446" i="2"/>
  <c r="V3447" i="2"/>
  <c r="V3448" i="2"/>
  <c r="V3449" i="2"/>
  <c r="V3450" i="2"/>
  <c r="V3451" i="2"/>
  <c r="V3452" i="2"/>
  <c r="V3453" i="2"/>
  <c r="V3454" i="2"/>
  <c r="V3455" i="2"/>
  <c r="V3456" i="2"/>
  <c r="V3457" i="2"/>
  <c r="V3458" i="2"/>
  <c r="V3459" i="2"/>
  <c r="V3460" i="2"/>
  <c r="V3461" i="2"/>
  <c r="V3462" i="2"/>
  <c r="V3463" i="2"/>
  <c r="V3464" i="2"/>
  <c r="V3465" i="2"/>
  <c r="V3466" i="2"/>
  <c r="V3467" i="2"/>
  <c r="V3468" i="2"/>
  <c r="V3469" i="2"/>
  <c r="V3470" i="2"/>
  <c r="V3471" i="2"/>
  <c r="V3472" i="2"/>
  <c r="V3473" i="2"/>
  <c r="V3474" i="2"/>
  <c r="V3475" i="2"/>
  <c r="V3476" i="2"/>
  <c r="V3477" i="2"/>
  <c r="V3478" i="2"/>
  <c r="V3479" i="2"/>
  <c r="V3480" i="2"/>
  <c r="V3481" i="2"/>
  <c r="V3482" i="2"/>
  <c r="V3483" i="2"/>
  <c r="V3484" i="2"/>
  <c r="V3485" i="2"/>
  <c r="V3486" i="2"/>
  <c r="V3487" i="2"/>
  <c r="V3488" i="2"/>
  <c r="V3489" i="2"/>
  <c r="V3490" i="2"/>
  <c r="V3491" i="2"/>
  <c r="V3492" i="2"/>
  <c r="V3493" i="2"/>
  <c r="V3494" i="2"/>
  <c r="V3495" i="2"/>
  <c r="V3496" i="2"/>
  <c r="V3497" i="2"/>
  <c r="V3498" i="2"/>
  <c r="V3499" i="2"/>
  <c r="V3500" i="2"/>
  <c r="V3501" i="2"/>
  <c r="V3502" i="2"/>
  <c r="V3503" i="2"/>
  <c r="V3504" i="2"/>
  <c r="V3505" i="2"/>
  <c r="V3506" i="2"/>
  <c r="V3507" i="2"/>
  <c r="V3508" i="2"/>
  <c r="V3509" i="2"/>
  <c r="V3510" i="2"/>
  <c r="V3511" i="2"/>
  <c r="V3512" i="2"/>
  <c r="V3513" i="2"/>
  <c r="V3514" i="2"/>
  <c r="V3515" i="2"/>
  <c r="V3516" i="2"/>
  <c r="V3517" i="2"/>
  <c r="V3518" i="2"/>
  <c r="V3519" i="2"/>
  <c r="V3520" i="2"/>
  <c r="V3521" i="2"/>
  <c r="V3522" i="2"/>
  <c r="V3523" i="2"/>
  <c r="V3524" i="2"/>
  <c r="V3525" i="2"/>
  <c r="V3526" i="2"/>
  <c r="V3527" i="2"/>
  <c r="V3528" i="2"/>
  <c r="V3529" i="2"/>
  <c r="V3530" i="2"/>
  <c r="V3531" i="2"/>
  <c r="V3532" i="2"/>
  <c r="V3533" i="2"/>
  <c r="V3534" i="2"/>
  <c r="V3535" i="2"/>
  <c r="V3536" i="2"/>
  <c r="V3537" i="2"/>
  <c r="V3538" i="2"/>
  <c r="V3539" i="2"/>
  <c r="V3540" i="2"/>
  <c r="V3541" i="2"/>
  <c r="V3542" i="2"/>
  <c r="V3543" i="2"/>
  <c r="V3544" i="2"/>
  <c r="V3545" i="2"/>
  <c r="V3546" i="2"/>
  <c r="V3547" i="2"/>
  <c r="V3548" i="2"/>
  <c r="V3549" i="2"/>
  <c r="V3550" i="2"/>
  <c r="V3551" i="2"/>
  <c r="V3552" i="2"/>
  <c r="V3553" i="2"/>
  <c r="V3554" i="2"/>
  <c r="V3555" i="2"/>
  <c r="V3556" i="2"/>
  <c r="V3557" i="2"/>
  <c r="V3558" i="2"/>
  <c r="V3559" i="2"/>
  <c r="V3560" i="2"/>
  <c r="V3561" i="2"/>
  <c r="V3562" i="2"/>
  <c r="V3563" i="2"/>
  <c r="V3564" i="2"/>
  <c r="V3565" i="2"/>
  <c r="V3566" i="2"/>
  <c r="V3567" i="2"/>
  <c r="V3568" i="2"/>
  <c r="V3569" i="2"/>
  <c r="V3570" i="2"/>
  <c r="V3571" i="2"/>
  <c r="V3572" i="2"/>
  <c r="V3573" i="2"/>
  <c r="V3574" i="2"/>
  <c r="V3575" i="2"/>
  <c r="V3576" i="2"/>
  <c r="V3577" i="2"/>
  <c r="V3578" i="2"/>
  <c r="V3579" i="2"/>
  <c r="V3580" i="2"/>
  <c r="V3581" i="2"/>
  <c r="V3582" i="2"/>
  <c r="V3583" i="2"/>
  <c r="V3584" i="2"/>
  <c r="V3585" i="2"/>
  <c r="V3586" i="2"/>
  <c r="V3587" i="2"/>
  <c r="V3588" i="2"/>
  <c r="V3589" i="2"/>
  <c r="V3590" i="2"/>
  <c r="V3591" i="2"/>
  <c r="V3592" i="2"/>
  <c r="V3593" i="2"/>
  <c r="V3594" i="2"/>
  <c r="V3595" i="2"/>
  <c r="V3596" i="2"/>
  <c r="V3597" i="2"/>
  <c r="V3598" i="2"/>
  <c r="V3599" i="2"/>
  <c r="V3600" i="2"/>
  <c r="V3601" i="2"/>
  <c r="V3602" i="2"/>
  <c r="V3603" i="2"/>
  <c r="V3604" i="2"/>
  <c r="V3605" i="2"/>
  <c r="V3606" i="2"/>
  <c r="V3607" i="2"/>
  <c r="V3608" i="2"/>
  <c r="V3609" i="2"/>
  <c r="V3610" i="2"/>
  <c r="V3611" i="2"/>
  <c r="V3612" i="2"/>
  <c r="V3613" i="2"/>
  <c r="V3614" i="2"/>
  <c r="V3615" i="2"/>
  <c r="V3616" i="2"/>
  <c r="V3617" i="2"/>
  <c r="V3618" i="2"/>
  <c r="V3619" i="2"/>
  <c r="V3620" i="2"/>
  <c r="V3621" i="2"/>
  <c r="V3622" i="2"/>
  <c r="V3623" i="2"/>
  <c r="V3624" i="2"/>
  <c r="V3625" i="2"/>
  <c r="V3626" i="2"/>
  <c r="V3627" i="2"/>
  <c r="V3628" i="2"/>
  <c r="V3629" i="2"/>
  <c r="V3630" i="2"/>
  <c r="V3631" i="2"/>
  <c r="V3632" i="2"/>
  <c r="V3633" i="2"/>
  <c r="V3634" i="2"/>
  <c r="V3635" i="2"/>
  <c r="V3636" i="2"/>
  <c r="V3637" i="2"/>
  <c r="V3638" i="2"/>
  <c r="V3639" i="2"/>
  <c r="V3640" i="2"/>
  <c r="V3641" i="2"/>
  <c r="V3642" i="2"/>
  <c r="V3643" i="2"/>
  <c r="V3644" i="2"/>
  <c r="V3645" i="2"/>
  <c r="V3646" i="2"/>
  <c r="V3647" i="2"/>
  <c r="V3648" i="2"/>
  <c r="V3649" i="2"/>
  <c r="V3650" i="2"/>
  <c r="V3651" i="2"/>
  <c r="V3652" i="2"/>
  <c r="V3653" i="2"/>
  <c r="V3654" i="2"/>
  <c r="V3655" i="2"/>
  <c r="V3656" i="2"/>
  <c r="V3657" i="2"/>
  <c r="V3658" i="2"/>
  <c r="V3659" i="2"/>
  <c r="V3660" i="2"/>
  <c r="V3661" i="2"/>
  <c r="V3662" i="2"/>
  <c r="V3663" i="2"/>
  <c r="V3664" i="2"/>
  <c r="V3665" i="2"/>
  <c r="V3666" i="2"/>
  <c r="V3667" i="2"/>
  <c r="V3668" i="2"/>
  <c r="V3669" i="2"/>
  <c r="V3670" i="2"/>
  <c r="V3671" i="2"/>
  <c r="V3672" i="2"/>
  <c r="V3673" i="2"/>
  <c r="V3674" i="2"/>
  <c r="V3675" i="2"/>
  <c r="V3676" i="2"/>
  <c r="V3677" i="2"/>
  <c r="V3678" i="2"/>
  <c r="V3679" i="2"/>
  <c r="V3680" i="2"/>
  <c r="V3681" i="2"/>
  <c r="V3682" i="2"/>
  <c r="V3683" i="2"/>
  <c r="V3684" i="2"/>
  <c r="V3685" i="2"/>
  <c r="V3686" i="2"/>
  <c r="V3687" i="2"/>
  <c r="V3688" i="2"/>
  <c r="V3689" i="2"/>
  <c r="V3690" i="2"/>
  <c r="V3691" i="2"/>
  <c r="V3692" i="2"/>
  <c r="V3693" i="2"/>
  <c r="V3694" i="2"/>
  <c r="V3695" i="2"/>
  <c r="V3696" i="2"/>
  <c r="V3697" i="2"/>
  <c r="V3698" i="2"/>
  <c r="V3699" i="2"/>
  <c r="V3700" i="2"/>
  <c r="V3701" i="2"/>
  <c r="V3702" i="2"/>
  <c r="V3703" i="2"/>
  <c r="V3704" i="2"/>
  <c r="V3705" i="2"/>
  <c r="V3706" i="2"/>
  <c r="V3707" i="2"/>
  <c r="V3708" i="2"/>
  <c r="V3709" i="2"/>
  <c r="V3710" i="2"/>
  <c r="V3711" i="2"/>
  <c r="V3712" i="2"/>
  <c r="V3713" i="2"/>
  <c r="V3714" i="2"/>
  <c r="V3715" i="2"/>
  <c r="V3716" i="2"/>
  <c r="V3717" i="2"/>
  <c r="V3718" i="2"/>
  <c r="V3719" i="2"/>
  <c r="V3720" i="2"/>
  <c r="V3721" i="2"/>
  <c r="V3722" i="2"/>
  <c r="V3723" i="2"/>
  <c r="V3724" i="2"/>
  <c r="V3725" i="2"/>
  <c r="V3726" i="2"/>
  <c r="V3727" i="2"/>
  <c r="V3728" i="2"/>
  <c r="V3729" i="2"/>
  <c r="V3730" i="2"/>
  <c r="V3731" i="2"/>
  <c r="V3732" i="2"/>
  <c r="V3733" i="2"/>
  <c r="V3734" i="2"/>
  <c r="V3735" i="2"/>
  <c r="V3736" i="2"/>
  <c r="V3737" i="2"/>
  <c r="V3738" i="2"/>
  <c r="V3739" i="2"/>
  <c r="V3740" i="2"/>
  <c r="V3741" i="2"/>
  <c r="V3742" i="2"/>
  <c r="V3743" i="2"/>
  <c r="V3744" i="2"/>
  <c r="V3745" i="2"/>
  <c r="V3746" i="2"/>
  <c r="V3747" i="2"/>
  <c r="V3748" i="2"/>
  <c r="V3749" i="2"/>
  <c r="V3750" i="2"/>
  <c r="V3751" i="2"/>
  <c r="V3752" i="2"/>
  <c r="V3753" i="2"/>
  <c r="V3754" i="2"/>
  <c r="V3755" i="2"/>
  <c r="V3756" i="2"/>
  <c r="V3757" i="2"/>
  <c r="V3758" i="2"/>
  <c r="V3759" i="2"/>
  <c r="V3760" i="2"/>
  <c r="V3761" i="2"/>
  <c r="V3762" i="2"/>
  <c r="V3763" i="2"/>
  <c r="V3764" i="2"/>
  <c r="V3765" i="2"/>
  <c r="V3766" i="2"/>
  <c r="V3767" i="2"/>
  <c r="V3768" i="2"/>
  <c r="V3769" i="2"/>
  <c r="V3770" i="2"/>
  <c r="V3771" i="2"/>
  <c r="V3772" i="2"/>
  <c r="V3773" i="2"/>
  <c r="V3774" i="2"/>
  <c r="V3775" i="2"/>
  <c r="V3776" i="2"/>
  <c r="V3777" i="2"/>
  <c r="V3778" i="2"/>
  <c r="V3779" i="2"/>
  <c r="V3780" i="2"/>
  <c r="V3781" i="2"/>
  <c r="V3782" i="2"/>
  <c r="V3783" i="2"/>
  <c r="V3784" i="2"/>
  <c r="V3785" i="2"/>
  <c r="V3786" i="2"/>
  <c r="V3787" i="2"/>
  <c r="V3788" i="2"/>
  <c r="V3789" i="2"/>
  <c r="V3790" i="2"/>
  <c r="V3791" i="2"/>
  <c r="V3792" i="2"/>
  <c r="V3793" i="2"/>
  <c r="V3794" i="2"/>
  <c r="V3795" i="2"/>
  <c r="V3796" i="2"/>
  <c r="V3797" i="2"/>
  <c r="V3798" i="2"/>
  <c r="V3799" i="2"/>
  <c r="V3800" i="2"/>
  <c r="V3801" i="2"/>
  <c r="V3802" i="2"/>
  <c r="V3803" i="2"/>
  <c r="V3804" i="2"/>
  <c r="V3805" i="2"/>
  <c r="V3806" i="2"/>
  <c r="V3807" i="2"/>
  <c r="V3808" i="2"/>
  <c r="V3809" i="2"/>
  <c r="V3810" i="2"/>
  <c r="V3811" i="2"/>
  <c r="V3812" i="2"/>
  <c r="V3813" i="2"/>
  <c r="V3814" i="2"/>
  <c r="V3815" i="2"/>
  <c r="V3816" i="2"/>
  <c r="V3817" i="2"/>
  <c r="V3818" i="2"/>
  <c r="V3819" i="2"/>
  <c r="V3820" i="2"/>
  <c r="V3821" i="2"/>
  <c r="V3822" i="2"/>
  <c r="V3823" i="2"/>
  <c r="V3824" i="2"/>
  <c r="V3825" i="2"/>
  <c r="V3826" i="2"/>
  <c r="V3827" i="2"/>
  <c r="V3828" i="2"/>
  <c r="V3829" i="2"/>
  <c r="V3830" i="2"/>
  <c r="V3831" i="2"/>
  <c r="V3832" i="2"/>
  <c r="V3833" i="2"/>
  <c r="V3834" i="2"/>
  <c r="V3835" i="2"/>
  <c r="V3836" i="2"/>
  <c r="V3837" i="2"/>
  <c r="V3838" i="2"/>
  <c r="V3839" i="2"/>
  <c r="V3840" i="2"/>
  <c r="V3841" i="2"/>
  <c r="V3842" i="2"/>
  <c r="V3843" i="2"/>
  <c r="V3844" i="2"/>
  <c r="V3845" i="2"/>
  <c r="V3846" i="2"/>
  <c r="V3847" i="2"/>
  <c r="V3848" i="2"/>
  <c r="V3849" i="2"/>
  <c r="V3850" i="2"/>
  <c r="V3851" i="2"/>
  <c r="V3852" i="2"/>
  <c r="V3853" i="2"/>
  <c r="V3854" i="2"/>
  <c r="V3855" i="2"/>
  <c r="V3856" i="2"/>
  <c r="V3857" i="2"/>
  <c r="V3858" i="2"/>
  <c r="V3859" i="2"/>
  <c r="V3860" i="2"/>
  <c r="V3861" i="2"/>
  <c r="V3862" i="2"/>
  <c r="V3863" i="2"/>
  <c r="V3864" i="2"/>
  <c r="V3865" i="2"/>
  <c r="V3866" i="2"/>
  <c r="V3867" i="2"/>
  <c r="V3868" i="2"/>
  <c r="V3869" i="2"/>
  <c r="V3870" i="2"/>
  <c r="V3871" i="2"/>
  <c r="V3872" i="2"/>
  <c r="V3873" i="2"/>
  <c r="V3874" i="2"/>
  <c r="V3875" i="2"/>
  <c r="V3876" i="2"/>
  <c r="V3877" i="2"/>
  <c r="V3878" i="2"/>
  <c r="V3879" i="2"/>
  <c r="V3880" i="2"/>
  <c r="V3881" i="2"/>
  <c r="V3882" i="2"/>
  <c r="V3883" i="2"/>
  <c r="V3884" i="2"/>
  <c r="V3885" i="2"/>
  <c r="V3886" i="2"/>
  <c r="V3887" i="2"/>
  <c r="V3888" i="2"/>
  <c r="V3889" i="2"/>
  <c r="V3890" i="2"/>
  <c r="V3891" i="2"/>
  <c r="V3892" i="2"/>
  <c r="V3893" i="2"/>
  <c r="V3894" i="2"/>
  <c r="V3895" i="2"/>
  <c r="V3896" i="2"/>
  <c r="V3897" i="2"/>
  <c r="V3898" i="2"/>
  <c r="V3899" i="2"/>
  <c r="V3900" i="2"/>
  <c r="V3901" i="2"/>
  <c r="V3902" i="2"/>
  <c r="V3903" i="2"/>
  <c r="V3904" i="2"/>
  <c r="V3905" i="2"/>
  <c r="V3906" i="2"/>
  <c r="V3907" i="2"/>
  <c r="V3908" i="2"/>
  <c r="V3909" i="2"/>
  <c r="V3910" i="2"/>
  <c r="V3911" i="2"/>
  <c r="V3912" i="2"/>
  <c r="V3913" i="2"/>
  <c r="V3914" i="2"/>
  <c r="V3915" i="2"/>
  <c r="V3916" i="2"/>
  <c r="V3917" i="2"/>
  <c r="V3918" i="2"/>
  <c r="V3919" i="2"/>
  <c r="V3920" i="2"/>
  <c r="V3921" i="2"/>
  <c r="V3922" i="2"/>
  <c r="V3923" i="2"/>
  <c r="V3924" i="2"/>
  <c r="V3925" i="2"/>
  <c r="V3926" i="2"/>
  <c r="V3927" i="2"/>
  <c r="V3928" i="2"/>
  <c r="V3929" i="2"/>
  <c r="V3930" i="2"/>
  <c r="V3931" i="2"/>
  <c r="V3932" i="2"/>
  <c r="V3933" i="2"/>
  <c r="V3934" i="2"/>
  <c r="V3935" i="2"/>
  <c r="V3936" i="2"/>
  <c r="V3937" i="2"/>
  <c r="V3938" i="2"/>
  <c r="V3939" i="2"/>
  <c r="V3940" i="2"/>
  <c r="V3941" i="2"/>
  <c r="V3942" i="2"/>
  <c r="V3943" i="2"/>
  <c r="V3944" i="2"/>
  <c r="V3945" i="2"/>
  <c r="V3946" i="2"/>
  <c r="V3947" i="2"/>
  <c r="V3948" i="2"/>
  <c r="V3949" i="2"/>
  <c r="V3950" i="2"/>
  <c r="V3951" i="2"/>
  <c r="V3952" i="2"/>
  <c r="V3953" i="2"/>
  <c r="V3954" i="2"/>
  <c r="V3955" i="2"/>
  <c r="V3956" i="2"/>
  <c r="V3957" i="2"/>
  <c r="V3958" i="2"/>
  <c r="V3959" i="2"/>
  <c r="V3960" i="2"/>
  <c r="V3961" i="2"/>
  <c r="V3962" i="2"/>
  <c r="V3963" i="2"/>
  <c r="V3964" i="2"/>
  <c r="V3965" i="2"/>
  <c r="V3966" i="2"/>
  <c r="V3967" i="2"/>
  <c r="V3968" i="2"/>
  <c r="V3969" i="2"/>
  <c r="V3970" i="2"/>
  <c r="V3971" i="2"/>
  <c r="V3972" i="2"/>
  <c r="V3973" i="2"/>
  <c r="V3974" i="2"/>
  <c r="V3975" i="2"/>
  <c r="V3976" i="2"/>
  <c r="V3977" i="2"/>
  <c r="V3978" i="2"/>
  <c r="V3979" i="2"/>
  <c r="V3980" i="2"/>
  <c r="V3981" i="2"/>
  <c r="V3982" i="2"/>
  <c r="V3983" i="2"/>
  <c r="V3984" i="2"/>
  <c r="V3985" i="2"/>
  <c r="V3986" i="2"/>
  <c r="V3987" i="2"/>
  <c r="V3988" i="2"/>
  <c r="V3989" i="2"/>
  <c r="V3990" i="2"/>
  <c r="V3991" i="2"/>
  <c r="V3992" i="2"/>
  <c r="V3993" i="2"/>
  <c r="V3994" i="2"/>
  <c r="V3995" i="2"/>
  <c r="V3996" i="2"/>
  <c r="V3997" i="2"/>
  <c r="V3998" i="2"/>
  <c r="V3999" i="2"/>
  <c r="V4000" i="2"/>
  <c r="V4001" i="2"/>
  <c r="V4002" i="2"/>
  <c r="V4003" i="2"/>
  <c r="V4004" i="2"/>
  <c r="V4005" i="2"/>
  <c r="V4006" i="2"/>
  <c r="V4007" i="2"/>
  <c r="V4008" i="2"/>
  <c r="V4009" i="2"/>
  <c r="V4010" i="2"/>
  <c r="V4011" i="2"/>
  <c r="V4012" i="2"/>
  <c r="V4013" i="2"/>
  <c r="V4014" i="2"/>
  <c r="V4015" i="2"/>
  <c r="V4016" i="2"/>
  <c r="V4017" i="2"/>
  <c r="V4018" i="2"/>
  <c r="V4019" i="2"/>
  <c r="V4020" i="2"/>
  <c r="V4021" i="2"/>
  <c r="V4022" i="2"/>
  <c r="V4023" i="2"/>
  <c r="V4024" i="2"/>
  <c r="V4025" i="2"/>
  <c r="V4026" i="2"/>
  <c r="V4027" i="2"/>
  <c r="V4028" i="2"/>
  <c r="V4029" i="2"/>
  <c r="V4030" i="2"/>
  <c r="V4031" i="2"/>
  <c r="V4032" i="2"/>
  <c r="V4033" i="2"/>
  <c r="V4034" i="2"/>
  <c r="V4035" i="2"/>
  <c r="V4036" i="2"/>
  <c r="V4037" i="2"/>
  <c r="V4038" i="2"/>
  <c r="V4039" i="2"/>
  <c r="V4040" i="2"/>
  <c r="V4041" i="2"/>
  <c r="V4042" i="2"/>
  <c r="V4043" i="2"/>
  <c r="V4044" i="2"/>
  <c r="V4045" i="2"/>
  <c r="V4046" i="2"/>
  <c r="V4047" i="2"/>
  <c r="V4048" i="2"/>
  <c r="V4049" i="2"/>
  <c r="V4050" i="2"/>
  <c r="V4051" i="2"/>
  <c r="V4052" i="2"/>
  <c r="V4053" i="2"/>
  <c r="V4054" i="2"/>
  <c r="V4055" i="2"/>
  <c r="V4056" i="2"/>
  <c r="V4057" i="2"/>
  <c r="V4058" i="2"/>
  <c r="V4059" i="2"/>
  <c r="V4060" i="2"/>
  <c r="V4061" i="2"/>
  <c r="V4062" i="2"/>
  <c r="V4063" i="2"/>
  <c r="V4064" i="2"/>
  <c r="V4065" i="2"/>
  <c r="V4066" i="2"/>
  <c r="V4067" i="2"/>
  <c r="V4068" i="2"/>
  <c r="V4069" i="2"/>
  <c r="V4070" i="2"/>
  <c r="V4071" i="2"/>
  <c r="V4072" i="2"/>
  <c r="V4073" i="2"/>
  <c r="V4074" i="2"/>
  <c r="V4075" i="2"/>
  <c r="V4076" i="2"/>
  <c r="V4077" i="2"/>
  <c r="V4078" i="2"/>
  <c r="V4079" i="2"/>
  <c r="V4080" i="2"/>
  <c r="V4081" i="2"/>
  <c r="V4082" i="2"/>
  <c r="V4083" i="2"/>
  <c r="V4084" i="2"/>
  <c r="V4085" i="2"/>
  <c r="V4086" i="2"/>
  <c r="V4087" i="2"/>
  <c r="V4088" i="2"/>
  <c r="V4089" i="2"/>
  <c r="V4090" i="2"/>
  <c r="V4091" i="2"/>
  <c r="V4092" i="2"/>
  <c r="V4093" i="2"/>
  <c r="V4094" i="2"/>
  <c r="V4095" i="2"/>
  <c r="V4096" i="2"/>
  <c r="V4097" i="2"/>
  <c r="V4098" i="2"/>
  <c r="V4099" i="2"/>
  <c r="V4100" i="2"/>
  <c r="V4101" i="2"/>
  <c r="V4102" i="2"/>
  <c r="V4103" i="2"/>
  <c r="V4104" i="2"/>
  <c r="V4105" i="2"/>
  <c r="V4106" i="2"/>
  <c r="V4107" i="2"/>
  <c r="V4108" i="2"/>
  <c r="V4109" i="2"/>
  <c r="V4110" i="2"/>
  <c r="V4111" i="2"/>
  <c r="V4112" i="2"/>
  <c r="V4113" i="2"/>
  <c r="V4114" i="2"/>
  <c r="V4115" i="2"/>
  <c r="V4116" i="2"/>
  <c r="V4117" i="2"/>
  <c r="V4118" i="2"/>
  <c r="V4119" i="2"/>
  <c r="V4120" i="2"/>
  <c r="V4121" i="2"/>
  <c r="V4122" i="2"/>
  <c r="V4123" i="2"/>
  <c r="V4124" i="2"/>
  <c r="V4125" i="2"/>
  <c r="V4126" i="2"/>
  <c r="V4127" i="2"/>
  <c r="V4128" i="2"/>
  <c r="V4129" i="2"/>
  <c r="V4130" i="2"/>
  <c r="V4131" i="2"/>
  <c r="V4132" i="2"/>
  <c r="V4133" i="2"/>
  <c r="V4134" i="2"/>
  <c r="V4135" i="2"/>
  <c r="V4136" i="2"/>
  <c r="V4137" i="2"/>
  <c r="V4138" i="2"/>
  <c r="V4139" i="2"/>
  <c r="V4140" i="2"/>
  <c r="V4141" i="2"/>
  <c r="V4142" i="2"/>
  <c r="V4143" i="2"/>
  <c r="V4144" i="2"/>
  <c r="V4145" i="2"/>
  <c r="V4146" i="2"/>
  <c r="V4147" i="2"/>
  <c r="V4148" i="2"/>
  <c r="V4149" i="2"/>
  <c r="V4150" i="2"/>
  <c r="V4151" i="2"/>
  <c r="V4152" i="2"/>
  <c r="V4153" i="2"/>
  <c r="V4154" i="2"/>
  <c r="V4155" i="2"/>
  <c r="V4156" i="2"/>
  <c r="V4157" i="2"/>
  <c r="V4158" i="2"/>
  <c r="V4159" i="2"/>
  <c r="V4160" i="2"/>
  <c r="V4161" i="2"/>
  <c r="V4162" i="2"/>
  <c r="V4163" i="2"/>
  <c r="V4164" i="2"/>
  <c r="V4165" i="2"/>
  <c r="V4166" i="2"/>
  <c r="V4167" i="2"/>
  <c r="V4168" i="2"/>
  <c r="V4169" i="2"/>
  <c r="V4170" i="2"/>
  <c r="V4171" i="2"/>
  <c r="V4172" i="2"/>
  <c r="V4173" i="2"/>
  <c r="V4174" i="2"/>
  <c r="V4175" i="2"/>
  <c r="V4176" i="2"/>
  <c r="V4177" i="2"/>
  <c r="V4178" i="2"/>
  <c r="V4179" i="2"/>
  <c r="V4180" i="2"/>
  <c r="V4181" i="2"/>
  <c r="V4182" i="2"/>
  <c r="V4183" i="2"/>
  <c r="V4184" i="2"/>
  <c r="V4185" i="2"/>
  <c r="V4186" i="2"/>
  <c r="V4187" i="2"/>
  <c r="V4188" i="2"/>
  <c r="V4189" i="2"/>
  <c r="V4190" i="2"/>
  <c r="V4191" i="2"/>
  <c r="V4192" i="2"/>
  <c r="V4193" i="2"/>
  <c r="V4194" i="2"/>
  <c r="V4195" i="2"/>
  <c r="V4196" i="2"/>
  <c r="V4197" i="2"/>
  <c r="V4198" i="2"/>
  <c r="V4199" i="2"/>
  <c r="V4200" i="2"/>
  <c r="V4201" i="2"/>
  <c r="V4202" i="2"/>
  <c r="V4203" i="2"/>
  <c r="V4204" i="2"/>
  <c r="V4205" i="2"/>
  <c r="V4206" i="2"/>
  <c r="V4207" i="2"/>
  <c r="V4208" i="2"/>
  <c r="V4209" i="2"/>
  <c r="V4210" i="2"/>
  <c r="V4211" i="2"/>
  <c r="V4212" i="2"/>
  <c r="V4213" i="2"/>
  <c r="V4214" i="2"/>
  <c r="V4215" i="2"/>
  <c r="V4216" i="2"/>
  <c r="V4217" i="2"/>
  <c r="V4218" i="2"/>
  <c r="V4219" i="2"/>
  <c r="V4220" i="2"/>
  <c r="V4221" i="2"/>
  <c r="V4222" i="2"/>
  <c r="V4223" i="2"/>
  <c r="V4224" i="2"/>
  <c r="V4225" i="2"/>
  <c r="V4226" i="2"/>
  <c r="V4227" i="2"/>
  <c r="V4228" i="2"/>
  <c r="V4229" i="2"/>
  <c r="V4230" i="2"/>
  <c r="V4231" i="2"/>
  <c r="V4232" i="2"/>
  <c r="V4233" i="2"/>
  <c r="V4234" i="2"/>
  <c r="V4235" i="2"/>
  <c r="V4236" i="2"/>
  <c r="V4237" i="2"/>
  <c r="V4238" i="2"/>
  <c r="V4239" i="2"/>
  <c r="V4240" i="2"/>
  <c r="V4241" i="2"/>
  <c r="V4242" i="2"/>
  <c r="V4243" i="2"/>
  <c r="V4244" i="2"/>
  <c r="V4245" i="2"/>
  <c r="V4246" i="2"/>
  <c r="V4247" i="2"/>
  <c r="V4248" i="2"/>
  <c r="V4249" i="2"/>
  <c r="V4250" i="2"/>
  <c r="V4251" i="2"/>
  <c r="V4252" i="2"/>
  <c r="V4253" i="2"/>
  <c r="V4254" i="2"/>
  <c r="V4255" i="2"/>
  <c r="V4256" i="2"/>
  <c r="V4257" i="2"/>
  <c r="V4258" i="2"/>
  <c r="V4259" i="2"/>
  <c r="V4260" i="2"/>
  <c r="V4261" i="2"/>
  <c r="V4262" i="2"/>
  <c r="V4263" i="2"/>
  <c r="V4264" i="2"/>
  <c r="V4265" i="2"/>
  <c r="V4266" i="2"/>
  <c r="V4267" i="2"/>
  <c r="V4268" i="2"/>
  <c r="V4269" i="2"/>
  <c r="V4270" i="2"/>
  <c r="V4271" i="2"/>
  <c r="V4272" i="2"/>
  <c r="V4273" i="2"/>
  <c r="V4274" i="2"/>
  <c r="V4275" i="2"/>
  <c r="V4276" i="2"/>
  <c r="V4277" i="2"/>
  <c r="V4278" i="2"/>
  <c r="V4279" i="2"/>
  <c r="V4280" i="2"/>
  <c r="V4281" i="2"/>
  <c r="V4282" i="2"/>
  <c r="V4283" i="2"/>
  <c r="V4284" i="2"/>
  <c r="V4285" i="2"/>
  <c r="V4286" i="2"/>
  <c r="V4287" i="2"/>
  <c r="V4288" i="2"/>
  <c r="V4289" i="2"/>
  <c r="V4290" i="2"/>
  <c r="V4291" i="2"/>
  <c r="V4292" i="2"/>
  <c r="V4293" i="2"/>
  <c r="V4294" i="2"/>
  <c r="V4295" i="2"/>
  <c r="V4296" i="2"/>
  <c r="V4297" i="2"/>
  <c r="V4298" i="2"/>
  <c r="V4299" i="2"/>
  <c r="V4300" i="2"/>
  <c r="V4301" i="2"/>
  <c r="V4302" i="2"/>
  <c r="V4303" i="2"/>
  <c r="V4304" i="2"/>
  <c r="V4305" i="2"/>
  <c r="V4306" i="2"/>
  <c r="V4307" i="2"/>
  <c r="V4308" i="2"/>
  <c r="V4309" i="2"/>
  <c r="V4310" i="2"/>
  <c r="V4311" i="2"/>
  <c r="V4312" i="2"/>
  <c r="V4313" i="2"/>
  <c r="V4314" i="2"/>
  <c r="V4315" i="2"/>
  <c r="V4316" i="2"/>
  <c r="V4317" i="2"/>
  <c r="V4318" i="2"/>
  <c r="V4319" i="2"/>
  <c r="V4320" i="2"/>
  <c r="V4321" i="2"/>
  <c r="V4322" i="2"/>
  <c r="V4323" i="2"/>
  <c r="V4324" i="2"/>
  <c r="V4325" i="2"/>
  <c r="V4326" i="2"/>
  <c r="V4327" i="2"/>
  <c r="V4328" i="2"/>
  <c r="V4329" i="2"/>
  <c r="V4330" i="2"/>
  <c r="V4331" i="2"/>
  <c r="V4332" i="2"/>
  <c r="V4333" i="2"/>
  <c r="V4334" i="2"/>
  <c r="V4335" i="2"/>
  <c r="V4336" i="2"/>
  <c r="V4337" i="2"/>
  <c r="V4338" i="2"/>
  <c r="V4339" i="2"/>
  <c r="V4340" i="2"/>
  <c r="V4341" i="2"/>
  <c r="V4342" i="2"/>
  <c r="V4343" i="2"/>
  <c r="V4344" i="2"/>
  <c r="V4345" i="2"/>
  <c r="V4346" i="2"/>
  <c r="V4347" i="2"/>
  <c r="V4348" i="2"/>
  <c r="V4349" i="2"/>
  <c r="V4350" i="2"/>
  <c r="V4351" i="2"/>
  <c r="V4352" i="2"/>
  <c r="V4353" i="2"/>
  <c r="V4354" i="2"/>
  <c r="V4355" i="2"/>
  <c r="V4356" i="2"/>
  <c r="V4357" i="2"/>
  <c r="V4358" i="2"/>
  <c r="V4359" i="2"/>
  <c r="V4360" i="2"/>
  <c r="V4361" i="2"/>
  <c r="V4362" i="2"/>
  <c r="V4363" i="2"/>
  <c r="V4364" i="2"/>
  <c r="V4365" i="2"/>
  <c r="V4366" i="2"/>
  <c r="V4367" i="2"/>
  <c r="V4368" i="2"/>
  <c r="V4369" i="2"/>
  <c r="V4370" i="2"/>
  <c r="V4371" i="2"/>
  <c r="V4372" i="2"/>
  <c r="V4373" i="2"/>
  <c r="V4374" i="2"/>
  <c r="V4375" i="2"/>
  <c r="V4376" i="2"/>
  <c r="V4377" i="2"/>
  <c r="V4378" i="2"/>
  <c r="V4379" i="2"/>
  <c r="V4380" i="2"/>
  <c r="V4381" i="2"/>
  <c r="V4382" i="2"/>
  <c r="V4383" i="2"/>
  <c r="V4384" i="2"/>
  <c r="V4385" i="2"/>
  <c r="V4386" i="2"/>
  <c r="V4387" i="2"/>
  <c r="V4388" i="2"/>
  <c r="V4389" i="2"/>
  <c r="V4390" i="2"/>
  <c r="V4391" i="2"/>
  <c r="V4392" i="2"/>
  <c r="V4393" i="2"/>
  <c r="V4394" i="2"/>
  <c r="V4395" i="2"/>
  <c r="V4396" i="2"/>
  <c r="V4397" i="2"/>
  <c r="V4398" i="2"/>
  <c r="V4399" i="2"/>
  <c r="V4400" i="2"/>
  <c r="V4401" i="2"/>
  <c r="V4402" i="2"/>
  <c r="V4403" i="2"/>
  <c r="V4404" i="2"/>
  <c r="V4405" i="2"/>
  <c r="V4406" i="2"/>
  <c r="V4407" i="2"/>
  <c r="V4408" i="2"/>
  <c r="V4409" i="2"/>
  <c r="V4410" i="2"/>
  <c r="V4411" i="2"/>
  <c r="V4412" i="2"/>
  <c r="V4413" i="2"/>
  <c r="V4414" i="2"/>
  <c r="V4415" i="2"/>
  <c r="V4416" i="2"/>
  <c r="V4417" i="2"/>
  <c r="V4418" i="2"/>
  <c r="V4419" i="2"/>
  <c r="V4420" i="2"/>
  <c r="V4421" i="2"/>
  <c r="V4422" i="2"/>
  <c r="V4423" i="2"/>
  <c r="V4424" i="2"/>
  <c r="V4425" i="2"/>
  <c r="V4426" i="2"/>
  <c r="V4427" i="2"/>
  <c r="V4428" i="2"/>
  <c r="V4429" i="2"/>
  <c r="V4430" i="2"/>
  <c r="V4431" i="2"/>
  <c r="V4432" i="2"/>
  <c r="V4433" i="2"/>
  <c r="V4434" i="2"/>
  <c r="V4435" i="2"/>
  <c r="V4436" i="2"/>
  <c r="V4437" i="2"/>
  <c r="V4438" i="2"/>
  <c r="V4439" i="2"/>
  <c r="V4440" i="2"/>
  <c r="V4441" i="2"/>
  <c r="V4442" i="2"/>
  <c r="V4443" i="2"/>
  <c r="V4444" i="2"/>
  <c r="V4445" i="2"/>
  <c r="V4446" i="2"/>
  <c r="V4447" i="2"/>
  <c r="V4448" i="2"/>
  <c r="V4449" i="2"/>
  <c r="V4450" i="2"/>
  <c r="V4451" i="2"/>
  <c r="V4452" i="2"/>
  <c r="V4453" i="2"/>
  <c r="V4454" i="2"/>
  <c r="V4455" i="2"/>
  <c r="V4456" i="2"/>
  <c r="V4457" i="2"/>
  <c r="V4458" i="2"/>
  <c r="V4459" i="2"/>
  <c r="V4460" i="2"/>
  <c r="V4461" i="2"/>
  <c r="V4462" i="2"/>
  <c r="V4463" i="2"/>
  <c r="V4464" i="2"/>
  <c r="V4465" i="2"/>
  <c r="V4466" i="2"/>
  <c r="V4467" i="2"/>
  <c r="V4468" i="2"/>
  <c r="V4469" i="2"/>
  <c r="V4470" i="2"/>
  <c r="V4471" i="2"/>
  <c r="V4472" i="2"/>
  <c r="V4473" i="2"/>
  <c r="V4474" i="2"/>
  <c r="V4475" i="2"/>
  <c r="V4476" i="2"/>
  <c r="V4477" i="2"/>
  <c r="V4478" i="2"/>
  <c r="V4479" i="2"/>
  <c r="V4480" i="2"/>
  <c r="V4481" i="2"/>
  <c r="V4482" i="2"/>
  <c r="V4483" i="2"/>
  <c r="V4484" i="2"/>
  <c r="V4485" i="2"/>
  <c r="V4486" i="2"/>
  <c r="V4487" i="2"/>
  <c r="V4488" i="2"/>
  <c r="V4489" i="2"/>
  <c r="V4490" i="2"/>
  <c r="V4491" i="2"/>
  <c r="V4492" i="2"/>
  <c r="V4493" i="2"/>
  <c r="V4494" i="2"/>
  <c r="V4495" i="2"/>
  <c r="V4496" i="2"/>
  <c r="V4497" i="2"/>
  <c r="V4498" i="2"/>
  <c r="V4499" i="2"/>
  <c r="V4500" i="2"/>
  <c r="V4501" i="2"/>
  <c r="V4502" i="2"/>
  <c r="V4503" i="2"/>
  <c r="V4504" i="2"/>
  <c r="V4505" i="2"/>
  <c r="V4506" i="2"/>
  <c r="V4507" i="2"/>
  <c r="V4508" i="2"/>
  <c r="V4509" i="2"/>
  <c r="V4510" i="2"/>
  <c r="V4511" i="2"/>
  <c r="V4512" i="2"/>
  <c r="V4513" i="2"/>
  <c r="V4514" i="2"/>
  <c r="V4515" i="2"/>
  <c r="V4516" i="2"/>
  <c r="V4517" i="2"/>
  <c r="V4518" i="2"/>
  <c r="V4519" i="2"/>
  <c r="V4520" i="2"/>
  <c r="V4521" i="2"/>
  <c r="V4522" i="2"/>
  <c r="V4523" i="2"/>
  <c r="V4524" i="2"/>
  <c r="V4525" i="2"/>
  <c r="V4526" i="2"/>
  <c r="V4527" i="2"/>
  <c r="V4528" i="2"/>
  <c r="V4529" i="2"/>
  <c r="V4530" i="2"/>
  <c r="V4531" i="2"/>
  <c r="V4532" i="2"/>
  <c r="V4533" i="2"/>
  <c r="V4534" i="2"/>
  <c r="V4535" i="2"/>
  <c r="V4536" i="2"/>
  <c r="V4537" i="2"/>
  <c r="V4538" i="2"/>
  <c r="V4539" i="2"/>
  <c r="V4540" i="2"/>
  <c r="V4541" i="2"/>
  <c r="V4542" i="2"/>
  <c r="V4543" i="2"/>
  <c r="V4544" i="2"/>
  <c r="V4545" i="2"/>
  <c r="V4546" i="2"/>
  <c r="V4547" i="2"/>
  <c r="V4548" i="2"/>
  <c r="V4549" i="2"/>
  <c r="V4550" i="2"/>
  <c r="V4551" i="2"/>
  <c r="V4552" i="2"/>
  <c r="V4553" i="2"/>
  <c r="V4554" i="2"/>
  <c r="V4555" i="2"/>
  <c r="V4556" i="2"/>
  <c r="V4557" i="2"/>
  <c r="V4558" i="2"/>
  <c r="V4559" i="2"/>
  <c r="V4560" i="2"/>
  <c r="V4561" i="2"/>
  <c r="V4562" i="2"/>
  <c r="V4563" i="2"/>
  <c r="V4564" i="2"/>
  <c r="V4565" i="2"/>
  <c r="V4566" i="2"/>
  <c r="V4567" i="2"/>
  <c r="V4568" i="2"/>
  <c r="V4569" i="2"/>
  <c r="V4570" i="2"/>
  <c r="V4571" i="2"/>
  <c r="V4572" i="2"/>
  <c r="V4573" i="2"/>
  <c r="V4574" i="2"/>
  <c r="V4575" i="2"/>
  <c r="V4576" i="2"/>
  <c r="V4577" i="2"/>
  <c r="V4578" i="2"/>
  <c r="V4579" i="2"/>
  <c r="V4580" i="2"/>
  <c r="V4581" i="2"/>
  <c r="V4582" i="2"/>
  <c r="V4583" i="2"/>
  <c r="V4584" i="2"/>
  <c r="V4585" i="2"/>
  <c r="V4586" i="2"/>
  <c r="V4587" i="2"/>
  <c r="V4588" i="2"/>
  <c r="V4589" i="2"/>
  <c r="V4590" i="2"/>
  <c r="V4591" i="2"/>
  <c r="V4592" i="2"/>
  <c r="V4593" i="2"/>
  <c r="V4594" i="2"/>
  <c r="V4595" i="2"/>
  <c r="V4596" i="2"/>
  <c r="V4597" i="2"/>
  <c r="V4598" i="2"/>
  <c r="V4599" i="2"/>
  <c r="V4600" i="2"/>
  <c r="V4601" i="2"/>
  <c r="V4602" i="2"/>
  <c r="V4603" i="2"/>
  <c r="V4604" i="2"/>
  <c r="V4605" i="2"/>
  <c r="V4606" i="2"/>
  <c r="V4607" i="2"/>
  <c r="V4608" i="2"/>
  <c r="V4609" i="2"/>
  <c r="V4610" i="2"/>
  <c r="V4611" i="2"/>
  <c r="V4612" i="2"/>
  <c r="V4613" i="2"/>
  <c r="V4614" i="2"/>
  <c r="V4615" i="2"/>
  <c r="V4616" i="2"/>
  <c r="V4617" i="2"/>
  <c r="V4618" i="2"/>
  <c r="V4619" i="2"/>
  <c r="V4620" i="2"/>
  <c r="V4621" i="2"/>
  <c r="V4622" i="2"/>
  <c r="V4623" i="2"/>
  <c r="V4624" i="2"/>
  <c r="V4625" i="2"/>
  <c r="V4626" i="2"/>
  <c r="V4627" i="2"/>
  <c r="V4628" i="2"/>
  <c r="V4629" i="2"/>
  <c r="V4630" i="2"/>
  <c r="V4631" i="2"/>
  <c r="V4632" i="2"/>
  <c r="V4633" i="2"/>
  <c r="V4634" i="2"/>
  <c r="V4635" i="2"/>
  <c r="V4636" i="2"/>
  <c r="V4637" i="2"/>
  <c r="V4638" i="2"/>
  <c r="V4639" i="2"/>
  <c r="V4640" i="2"/>
  <c r="V4641" i="2"/>
  <c r="V4642" i="2"/>
  <c r="V4643" i="2"/>
  <c r="V4644" i="2"/>
  <c r="V4645" i="2"/>
  <c r="V4646" i="2"/>
  <c r="V4647" i="2"/>
  <c r="V4648" i="2"/>
  <c r="V4649" i="2"/>
  <c r="V4650" i="2"/>
  <c r="V4651" i="2"/>
  <c r="V4652" i="2"/>
  <c r="V4653" i="2"/>
  <c r="V4654" i="2"/>
  <c r="V4655" i="2"/>
  <c r="V4656" i="2"/>
  <c r="V4657" i="2"/>
  <c r="V4658" i="2"/>
  <c r="V4659" i="2"/>
  <c r="V4660" i="2"/>
  <c r="V4661" i="2"/>
  <c r="V4662" i="2"/>
  <c r="V4663" i="2"/>
  <c r="V4664" i="2"/>
  <c r="V4665" i="2"/>
  <c r="V4666" i="2"/>
  <c r="V4667" i="2"/>
  <c r="V4668" i="2"/>
  <c r="V4669" i="2"/>
  <c r="V4670" i="2"/>
  <c r="V4671" i="2"/>
  <c r="V4672" i="2"/>
  <c r="V4673" i="2"/>
  <c r="V4674" i="2"/>
  <c r="V4675" i="2"/>
  <c r="V4676" i="2"/>
  <c r="V4677" i="2"/>
  <c r="V4678" i="2"/>
  <c r="V4679" i="2"/>
  <c r="V4680" i="2"/>
  <c r="V4681" i="2"/>
  <c r="V4682" i="2"/>
  <c r="V4683" i="2"/>
  <c r="V4684" i="2"/>
  <c r="V4685" i="2"/>
  <c r="V4686" i="2"/>
  <c r="V4687" i="2"/>
  <c r="V4688" i="2"/>
  <c r="V4689" i="2"/>
  <c r="V4690" i="2"/>
  <c r="V4691" i="2"/>
  <c r="V4692" i="2"/>
  <c r="V4693" i="2"/>
  <c r="V4694" i="2"/>
  <c r="V4695" i="2"/>
  <c r="V4696" i="2"/>
  <c r="V4697" i="2"/>
  <c r="V4698" i="2"/>
  <c r="V4699" i="2"/>
  <c r="V4700" i="2"/>
  <c r="V4701" i="2"/>
  <c r="V4702" i="2"/>
  <c r="V4703" i="2"/>
  <c r="V4704" i="2"/>
  <c r="V4705" i="2"/>
  <c r="V4706" i="2"/>
  <c r="V4707" i="2"/>
  <c r="V4708" i="2"/>
  <c r="V4709" i="2"/>
  <c r="V4710" i="2"/>
  <c r="V4711" i="2"/>
  <c r="V4712" i="2"/>
  <c r="V4713" i="2"/>
  <c r="V4714" i="2"/>
  <c r="V4715" i="2"/>
  <c r="V4716" i="2"/>
  <c r="V4717" i="2"/>
  <c r="V4718" i="2"/>
  <c r="V4719" i="2"/>
  <c r="V4720" i="2"/>
  <c r="V4721" i="2"/>
  <c r="V4722" i="2"/>
  <c r="V4723" i="2"/>
  <c r="V4724" i="2"/>
  <c r="V4725" i="2"/>
  <c r="V4726" i="2"/>
  <c r="V4727" i="2"/>
  <c r="V4728" i="2"/>
  <c r="V4729" i="2"/>
  <c r="V4730" i="2"/>
  <c r="V4731" i="2"/>
  <c r="V4732" i="2"/>
  <c r="V4733" i="2"/>
  <c r="V4734" i="2"/>
  <c r="V4735" i="2"/>
  <c r="V4736" i="2"/>
  <c r="V4737" i="2"/>
  <c r="V4738" i="2"/>
  <c r="V4739" i="2"/>
  <c r="V4740" i="2"/>
  <c r="V4741" i="2"/>
  <c r="V4742" i="2"/>
  <c r="V4743" i="2"/>
  <c r="V4744" i="2"/>
  <c r="V4745" i="2"/>
  <c r="V4746" i="2"/>
  <c r="V4747" i="2"/>
  <c r="V4748" i="2"/>
  <c r="V4749" i="2"/>
  <c r="V4750" i="2"/>
  <c r="V4751" i="2"/>
  <c r="V4752" i="2"/>
  <c r="V4753" i="2"/>
  <c r="V4754" i="2"/>
  <c r="V4755" i="2"/>
  <c r="V4756" i="2"/>
  <c r="V4757" i="2"/>
  <c r="V4758" i="2"/>
  <c r="V4759" i="2"/>
  <c r="V4760" i="2"/>
  <c r="V4761" i="2"/>
  <c r="V4762" i="2"/>
  <c r="V4763" i="2"/>
  <c r="V4764" i="2"/>
  <c r="V4765" i="2"/>
  <c r="V4766" i="2"/>
  <c r="V4767" i="2"/>
  <c r="V4768" i="2"/>
  <c r="V4769" i="2"/>
  <c r="V4770" i="2"/>
  <c r="V4771" i="2"/>
  <c r="V4772" i="2"/>
  <c r="V4773" i="2"/>
  <c r="V4774" i="2"/>
  <c r="V4775" i="2"/>
  <c r="V4776" i="2"/>
  <c r="V4777" i="2"/>
  <c r="V4778" i="2"/>
  <c r="V4779" i="2"/>
  <c r="V4780" i="2"/>
  <c r="V4781" i="2"/>
  <c r="V4782" i="2"/>
  <c r="V4783" i="2"/>
  <c r="V4784" i="2"/>
  <c r="V4785" i="2"/>
  <c r="V4786" i="2"/>
  <c r="V4787" i="2"/>
  <c r="V4788" i="2"/>
  <c r="V4789" i="2"/>
  <c r="V4790" i="2"/>
  <c r="V4791" i="2"/>
  <c r="V4792" i="2"/>
  <c r="V4793" i="2"/>
  <c r="V4794" i="2"/>
  <c r="V4795" i="2"/>
  <c r="V4796" i="2"/>
  <c r="V4797" i="2"/>
  <c r="V4798" i="2"/>
  <c r="V4799" i="2"/>
  <c r="V4800" i="2"/>
  <c r="V4801" i="2"/>
  <c r="V4802" i="2"/>
  <c r="V4803" i="2"/>
  <c r="V4804" i="2"/>
  <c r="V4805" i="2"/>
  <c r="V4806" i="2"/>
  <c r="V4807" i="2"/>
  <c r="V4808" i="2"/>
  <c r="V4809" i="2"/>
  <c r="V4810" i="2"/>
  <c r="V4811" i="2"/>
  <c r="V4812" i="2"/>
  <c r="V4813" i="2"/>
  <c r="V4814" i="2"/>
  <c r="V4815" i="2"/>
  <c r="V4816" i="2"/>
  <c r="V4817" i="2"/>
  <c r="V4818" i="2"/>
  <c r="V4819" i="2"/>
  <c r="V4820" i="2"/>
  <c r="V4821" i="2"/>
  <c r="V4822" i="2"/>
  <c r="V4823" i="2"/>
  <c r="V4824" i="2"/>
  <c r="V4825" i="2"/>
  <c r="V4826" i="2"/>
  <c r="V4827" i="2"/>
  <c r="V4828" i="2"/>
  <c r="V4829" i="2"/>
  <c r="V4830" i="2"/>
  <c r="V4831" i="2"/>
  <c r="V4832" i="2"/>
  <c r="V4833" i="2"/>
  <c r="V4834" i="2"/>
  <c r="V4835" i="2"/>
  <c r="V4836" i="2"/>
  <c r="V4837" i="2"/>
  <c r="V4838" i="2"/>
  <c r="V4839" i="2"/>
  <c r="V4840" i="2"/>
  <c r="V4841" i="2"/>
  <c r="V4842" i="2"/>
  <c r="V4843" i="2"/>
  <c r="V4844" i="2"/>
  <c r="V4845" i="2"/>
  <c r="V4846" i="2"/>
  <c r="V4847" i="2"/>
  <c r="V4848" i="2"/>
  <c r="V4849" i="2"/>
  <c r="V4850" i="2"/>
  <c r="V4851" i="2"/>
  <c r="V4852" i="2"/>
  <c r="V4853" i="2"/>
  <c r="V4854" i="2"/>
  <c r="V4855" i="2"/>
  <c r="V4856" i="2"/>
  <c r="V4857" i="2"/>
  <c r="V4858" i="2"/>
  <c r="V4859" i="2"/>
  <c r="V4860" i="2"/>
  <c r="V4861" i="2"/>
  <c r="V4862" i="2"/>
  <c r="V4863" i="2"/>
  <c r="V4864" i="2"/>
  <c r="V4865" i="2"/>
  <c r="V4866" i="2"/>
  <c r="V4867" i="2"/>
  <c r="V4868" i="2"/>
  <c r="V4869" i="2"/>
  <c r="V4870" i="2"/>
  <c r="V4871" i="2"/>
  <c r="V4872" i="2"/>
  <c r="V4873" i="2"/>
  <c r="V4874" i="2"/>
  <c r="V4875" i="2"/>
  <c r="V4876" i="2"/>
  <c r="V4877" i="2"/>
  <c r="V4878" i="2"/>
  <c r="V4879" i="2"/>
  <c r="V4880" i="2"/>
  <c r="V4881" i="2"/>
  <c r="V4882" i="2"/>
  <c r="V4883" i="2"/>
  <c r="V4884" i="2"/>
  <c r="V4885" i="2"/>
  <c r="V4886" i="2"/>
  <c r="V4887" i="2"/>
  <c r="V4888" i="2"/>
  <c r="V4889" i="2"/>
  <c r="V4890" i="2"/>
  <c r="V4891" i="2"/>
  <c r="V4892" i="2"/>
  <c r="V4893" i="2"/>
  <c r="V4894" i="2"/>
  <c r="V4895" i="2"/>
  <c r="V4896" i="2"/>
  <c r="V4897" i="2"/>
  <c r="V4898" i="2"/>
  <c r="V4899" i="2"/>
  <c r="V4900" i="2"/>
  <c r="V4901" i="2"/>
  <c r="V4902" i="2"/>
  <c r="V4903" i="2"/>
  <c r="V4904" i="2"/>
  <c r="V4905" i="2"/>
  <c r="V4906" i="2"/>
  <c r="V4907" i="2"/>
  <c r="V4908" i="2"/>
  <c r="V4909" i="2"/>
  <c r="V4910" i="2"/>
  <c r="V4911" i="2"/>
  <c r="V4912" i="2"/>
  <c r="V4913" i="2"/>
  <c r="V4914" i="2"/>
  <c r="V4915" i="2"/>
  <c r="V4916" i="2"/>
  <c r="V4917" i="2"/>
  <c r="V4918" i="2"/>
  <c r="V4919" i="2"/>
  <c r="V4920" i="2"/>
  <c r="V4921" i="2"/>
  <c r="V4922" i="2"/>
  <c r="V4923" i="2"/>
  <c r="V4924" i="2"/>
  <c r="V4925" i="2"/>
  <c r="V4926" i="2"/>
  <c r="V4927" i="2"/>
  <c r="V4928" i="2"/>
  <c r="V4929" i="2"/>
  <c r="V4930" i="2"/>
  <c r="V4931" i="2"/>
  <c r="V4932" i="2"/>
  <c r="V4933" i="2"/>
  <c r="V4934" i="2"/>
  <c r="V4935" i="2"/>
  <c r="V4936" i="2"/>
  <c r="V4937" i="2"/>
  <c r="V4938" i="2"/>
  <c r="V4939" i="2"/>
  <c r="V4940" i="2"/>
  <c r="V4941" i="2"/>
  <c r="V4942" i="2"/>
  <c r="V4943" i="2"/>
  <c r="V4944" i="2"/>
  <c r="V4945" i="2"/>
  <c r="V4946" i="2"/>
  <c r="V4947" i="2"/>
  <c r="V4948" i="2"/>
  <c r="V4949" i="2"/>
  <c r="V4950" i="2"/>
  <c r="V4951" i="2"/>
  <c r="V4952" i="2"/>
  <c r="V4953" i="2"/>
  <c r="V4954" i="2"/>
  <c r="V4955" i="2"/>
  <c r="V4956" i="2"/>
  <c r="V4957" i="2"/>
  <c r="V4958" i="2"/>
  <c r="V4959" i="2"/>
  <c r="V4960" i="2"/>
  <c r="V4961" i="2"/>
  <c r="V4962" i="2"/>
  <c r="V4963" i="2"/>
  <c r="V4964" i="2"/>
  <c r="V4965" i="2"/>
  <c r="V4966" i="2"/>
  <c r="V4967" i="2"/>
  <c r="V4968" i="2"/>
  <c r="V4969" i="2"/>
  <c r="V4970" i="2"/>
  <c r="V4971" i="2"/>
  <c r="V4972" i="2"/>
  <c r="V4973" i="2"/>
  <c r="V4974" i="2"/>
  <c r="V4975" i="2"/>
  <c r="V4976" i="2"/>
  <c r="V4977" i="2"/>
  <c r="V4978" i="2"/>
  <c r="V4979" i="2"/>
  <c r="V4980" i="2"/>
  <c r="V4981" i="2"/>
  <c r="V4982" i="2"/>
  <c r="V4983" i="2"/>
  <c r="V4984" i="2"/>
  <c r="V4985" i="2"/>
  <c r="V4986" i="2"/>
  <c r="V4987" i="2"/>
  <c r="V4988" i="2"/>
  <c r="V4989" i="2"/>
  <c r="V4990" i="2"/>
  <c r="V4991" i="2"/>
  <c r="V4992" i="2"/>
  <c r="V4993" i="2"/>
  <c r="V4994" i="2"/>
  <c r="V4995" i="2"/>
  <c r="V4996" i="2"/>
  <c r="V4997" i="2"/>
  <c r="V4998" i="2"/>
  <c r="V4999" i="2"/>
  <c r="V5000" i="2"/>
  <c r="V5001" i="2"/>
  <c r="V5002" i="2"/>
  <c r="V5003" i="2"/>
  <c r="V5004" i="2"/>
  <c r="V5005" i="2"/>
  <c r="V5006" i="2"/>
  <c r="V5007" i="2"/>
  <c r="V5008" i="2"/>
  <c r="V5009" i="2"/>
  <c r="V5010" i="2"/>
  <c r="V5011" i="2"/>
  <c r="V5012" i="2"/>
  <c r="V5013" i="2"/>
  <c r="V5014" i="2"/>
  <c r="V5015" i="2"/>
  <c r="V5016" i="2"/>
  <c r="V5017" i="2"/>
  <c r="V5018" i="2"/>
  <c r="V5019" i="2"/>
  <c r="V5020" i="2"/>
  <c r="V5021" i="2"/>
  <c r="V5022" i="2"/>
  <c r="V5023" i="2"/>
  <c r="V5024" i="2"/>
  <c r="V5025" i="2"/>
  <c r="V5026" i="2"/>
  <c r="V5027" i="2"/>
  <c r="V5028" i="2"/>
  <c r="V5029" i="2"/>
  <c r="V5030" i="2"/>
  <c r="V5031" i="2"/>
  <c r="V5032" i="2"/>
  <c r="V5033" i="2"/>
  <c r="V5034" i="2"/>
  <c r="V5035" i="2"/>
  <c r="V5036" i="2"/>
  <c r="V5037" i="2"/>
  <c r="V5038" i="2"/>
  <c r="V5039" i="2"/>
  <c r="V5040" i="2"/>
  <c r="V5041" i="2"/>
  <c r="V5042" i="2"/>
  <c r="V5043" i="2"/>
  <c r="V5044" i="2"/>
  <c r="V5045" i="2"/>
  <c r="V5046" i="2"/>
  <c r="V5047" i="2"/>
  <c r="V5048" i="2"/>
  <c r="V5049" i="2"/>
  <c r="V5050" i="2"/>
  <c r="V5051" i="2"/>
  <c r="V5052" i="2"/>
  <c r="V5053" i="2"/>
  <c r="V5054" i="2"/>
  <c r="V5055" i="2"/>
  <c r="V5056" i="2"/>
  <c r="V5057" i="2"/>
  <c r="V5058" i="2"/>
  <c r="V5059" i="2"/>
  <c r="V5060" i="2"/>
  <c r="V5061" i="2"/>
  <c r="V5062" i="2"/>
  <c r="V5063" i="2"/>
  <c r="V5064" i="2"/>
  <c r="V5065" i="2"/>
  <c r="V5066" i="2"/>
  <c r="V5067" i="2"/>
  <c r="V5068" i="2"/>
  <c r="V5069" i="2"/>
  <c r="V5070" i="2"/>
  <c r="V5071" i="2"/>
  <c r="V5072" i="2"/>
  <c r="V5073" i="2"/>
  <c r="V5074" i="2"/>
  <c r="V5075" i="2"/>
  <c r="V5076" i="2"/>
  <c r="V5077" i="2"/>
  <c r="V5078" i="2"/>
  <c r="V5079" i="2"/>
  <c r="V5080" i="2"/>
  <c r="V5081" i="2"/>
  <c r="V5082" i="2"/>
  <c r="V5083" i="2"/>
  <c r="V5084" i="2"/>
  <c r="V5085" i="2"/>
  <c r="V5086" i="2"/>
  <c r="V5087" i="2"/>
  <c r="V5088" i="2"/>
  <c r="V5089" i="2"/>
  <c r="V5090" i="2"/>
  <c r="V5091" i="2"/>
  <c r="V5092" i="2"/>
  <c r="V5093" i="2"/>
  <c r="V5094" i="2"/>
  <c r="V5095" i="2"/>
  <c r="V5096" i="2"/>
  <c r="V5097" i="2"/>
  <c r="V5098" i="2"/>
  <c r="V5099" i="2"/>
  <c r="V5100" i="2"/>
  <c r="V5101" i="2"/>
  <c r="V5102" i="2"/>
  <c r="V5103" i="2"/>
  <c r="V5104" i="2"/>
  <c r="V5105" i="2"/>
  <c r="V5106" i="2"/>
  <c r="V5107" i="2"/>
  <c r="V5108" i="2"/>
  <c r="V5109" i="2"/>
  <c r="V5110" i="2"/>
  <c r="V5111" i="2"/>
  <c r="V5112" i="2"/>
  <c r="V5113" i="2"/>
  <c r="V5114" i="2"/>
  <c r="V5115" i="2"/>
  <c r="V5116" i="2"/>
  <c r="V5117" i="2"/>
  <c r="V5118" i="2"/>
  <c r="V5119" i="2"/>
  <c r="V5120" i="2"/>
  <c r="V5121" i="2"/>
  <c r="V5122" i="2"/>
  <c r="V5123" i="2"/>
  <c r="V5124" i="2"/>
  <c r="V5125" i="2"/>
  <c r="V5126" i="2"/>
  <c r="V5127" i="2"/>
  <c r="V5128" i="2"/>
  <c r="V5129" i="2"/>
  <c r="V5130" i="2"/>
  <c r="V5131" i="2"/>
  <c r="V5132" i="2"/>
  <c r="V5133" i="2"/>
  <c r="V5134" i="2"/>
  <c r="V5135" i="2"/>
  <c r="V5136" i="2"/>
  <c r="V5137" i="2"/>
  <c r="V5138" i="2"/>
  <c r="V5139" i="2"/>
  <c r="V5140" i="2"/>
  <c r="V5141" i="2"/>
  <c r="V5142" i="2"/>
  <c r="V5143" i="2"/>
  <c r="V5144" i="2"/>
  <c r="V5145" i="2"/>
  <c r="V5146" i="2"/>
  <c r="V5147" i="2"/>
  <c r="V5148" i="2"/>
  <c r="V5149" i="2"/>
  <c r="V5150" i="2"/>
  <c r="V5151" i="2"/>
  <c r="V5152" i="2"/>
  <c r="V5153" i="2"/>
  <c r="V5154" i="2"/>
  <c r="V5155" i="2"/>
  <c r="V5156" i="2"/>
  <c r="V5157" i="2"/>
  <c r="V5158" i="2"/>
  <c r="V5159" i="2"/>
  <c r="V5160" i="2"/>
  <c r="V5161" i="2"/>
  <c r="V5162" i="2"/>
  <c r="V5163" i="2"/>
  <c r="V5164" i="2"/>
  <c r="V5165" i="2"/>
  <c r="V5166" i="2"/>
  <c r="V5167" i="2"/>
  <c r="V5168" i="2"/>
  <c r="V5169" i="2"/>
  <c r="V5170" i="2"/>
  <c r="V5171" i="2"/>
  <c r="V5172" i="2"/>
  <c r="V5173" i="2"/>
  <c r="V5174" i="2"/>
  <c r="V5175" i="2"/>
  <c r="V5176" i="2"/>
  <c r="V5177" i="2"/>
  <c r="V5178" i="2"/>
  <c r="V5179" i="2"/>
  <c r="V5180" i="2"/>
  <c r="V5181" i="2"/>
  <c r="V5182" i="2"/>
  <c r="V5183" i="2"/>
  <c r="V5184" i="2"/>
  <c r="V5185" i="2"/>
  <c r="V5186" i="2"/>
  <c r="V5187" i="2"/>
  <c r="V5188" i="2"/>
  <c r="V5189" i="2"/>
  <c r="V5190" i="2"/>
  <c r="V5191" i="2"/>
  <c r="V5192" i="2"/>
  <c r="V5193" i="2"/>
  <c r="V5194" i="2"/>
  <c r="V5195" i="2"/>
  <c r="V5196" i="2"/>
  <c r="V5197" i="2"/>
  <c r="V5198" i="2"/>
  <c r="V5199" i="2"/>
  <c r="V5200" i="2"/>
  <c r="V5201" i="2"/>
  <c r="V5202" i="2"/>
  <c r="V5203" i="2"/>
  <c r="V5204" i="2"/>
  <c r="V5205" i="2"/>
  <c r="V5206" i="2"/>
  <c r="V5207" i="2"/>
  <c r="V5208" i="2"/>
  <c r="V5209" i="2"/>
  <c r="V5210" i="2"/>
  <c r="V5211" i="2"/>
  <c r="V5212" i="2"/>
  <c r="V5213" i="2"/>
  <c r="V5214" i="2"/>
  <c r="V5215" i="2"/>
  <c r="V5216" i="2"/>
  <c r="V5217" i="2"/>
  <c r="V5218" i="2"/>
  <c r="V5219" i="2"/>
  <c r="V5220" i="2"/>
  <c r="V5221" i="2"/>
  <c r="V5222" i="2"/>
  <c r="V5223" i="2"/>
  <c r="V5224" i="2"/>
  <c r="V5225" i="2"/>
  <c r="V5226" i="2"/>
  <c r="V5227" i="2"/>
  <c r="V5228" i="2"/>
  <c r="V5229" i="2"/>
  <c r="V5230" i="2"/>
  <c r="V5231" i="2"/>
  <c r="V5232" i="2"/>
  <c r="V5233" i="2"/>
  <c r="V5234" i="2"/>
  <c r="V5235" i="2"/>
  <c r="V5236" i="2"/>
  <c r="V5237" i="2"/>
  <c r="V5238" i="2"/>
  <c r="V5239" i="2"/>
  <c r="V5240" i="2"/>
  <c r="V5241" i="2"/>
  <c r="V5242" i="2"/>
  <c r="V5243" i="2"/>
  <c r="V5244" i="2"/>
  <c r="V5245" i="2"/>
  <c r="V5246" i="2"/>
  <c r="V5247" i="2"/>
  <c r="V5248" i="2"/>
  <c r="V5249" i="2"/>
  <c r="V5250" i="2"/>
  <c r="V5251" i="2"/>
  <c r="V5252" i="2"/>
  <c r="V5253" i="2"/>
  <c r="V5254" i="2"/>
  <c r="V5255" i="2"/>
  <c r="V5256" i="2"/>
  <c r="V5257" i="2"/>
  <c r="V5258" i="2"/>
  <c r="V5259" i="2"/>
  <c r="V5260" i="2"/>
  <c r="V5261" i="2"/>
  <c r="V5262" i="2"/>
  <c r="V5263" i="2"/>
  <c r="V5264" i="2"/>
  <c r="V5265" i="2"/>
  <c r="V5266" i="2"/>
  <c r="V5267" i="2"/>
  <c r="V5268" i="2"/>
  <c r="V5269" i="2"/>
  <c r="V5270" i="2"/>
  <c r="V5271" i="2"/>
  <c r="V5272" i="2"/>
  <c r="V5273" i="2"/>
  <c r="V5274" i="2"/>
  <c r="V5275" i="2"/>
  <c r="V5276" i="2"/>
  <c r="V5277" i="2"/>
  <c r="V5278" i="2"/>
  <c r="V5279" i="2"/>
  <c r="V5280" i="2"/>
  <c r="V5281" i="2"/>
  <c r="V5282" i="2"/>
  <c r="V5283" i="2"/>
  <c r="V5284" i="2"/>
  <c r="V5285" i="2"/>
  <c r="V5286" i="2"/>
  <c r="V5287" i="2"/>
  <c r="V5288" i="2"/>
  <c r="V5289" i="2"/>
  <c r="V5290" i="2"/>
  <c r="V5291" i="2"/>
  <c r="V5292" i="2"/>
  <c r="V5293" i="2"/>
  <c r="V5294" i="2"/>
  <c r="V5295" i="2"/>
  <c r="V5296" i="2"/>
  <c r="V5297" i="2"/>
  <c r="V5298" i="2"/>
  <c r="V5299" i="2"/>
  <c r="V5300" i="2"/>
  <c r="V5301" i="2"/>
  <c r="V5302" i="2"/>
  <c r="V5303" i="2"/>
  <c r="V5304" i="2"/>
  <c r="V5305" i="2"/>
  <c r="V5306" i="2"/>
  <c r="V5307" i="2"/>
  <c r="V5308" i="2"/>
  <c r="V5309" i="2"/>
  <c r="V5310" i="2"/>
  <c r="V5311" i="2"/>
  <c r="V5312" i="2"/>
  <c r="V5313" i="2"/>
  <c r="V5314" i="2"/>
  <c r="V5315" i="2"/>
  <c r="V5316" i="2"/>
  <c r="V5317" i="2"/>
  <c r="V5318" i="2"/>
  <c r="V5319" i="2"/>
  <c r="V5320" i="2"/>
  <c r="V5321" i="2"/>
  <c r="V5322" i="2"/>
  <c r="V5323" i="2"/>
  <c r="V5324" i="2"/>
  <c r="V5325" i="2"/>
  <c r="V5326" i="2"/>
  <c r="V5327" i="2"/>
  <c r="V5328" i="2"/>
  <c r="V5329" i="2"/>
  <c r="V5330" i="2"/>
  <c r="V5331" i="2"/>
  <c r="V5332" i="2"/>
  <c r="V5333" i="2"/>
  <c r="V5334" i="2"/>
  <c r="V5335" i="2"/>
  <c r="V5336" i="2"/>
  <c r="V5337" i="2"/>
  <c r="V5338" i="2"/>
  <c r="V5339" i="2"/>
  <c r="V5340" i="2"/>
  <c r="V5341" i="2"/>
  <c r="V5342" i="2"/>
  <c r="V5343" i="2"/>
  <c r="V5344" i="2"/>
  <c r="V5345" i="2"/>
  <c r="V5346" i="2"/>
  <c r="V5347" i="2"/>
  <c r="V5348" i="2"/>
  <c r="V5349" i="2"/>
  <c r="V5350" i="2"/>
  <c r="V5351" i="2"/>
  <c r="V5352" i="2"/>
  <c r="V5353" i="2"/>
  <c r="V5354" i="2"/>
  <c r="V5355" i="2"/>
  <c r="V5356" i="2"/>
  <c r="V5357" i="2"/>
  <c r="V5358" i="2"/>
  <c r="V5359" i="2"/>
  <c r="V5360" i="2"/>
  <c r="V5361" i="2"/>
  <c r="V5362" i="2"/>
  <c r="V5363" i="2"/>
  <c r="V5364" i="2"/>
  <c r="V5365" i="2"/>
  <c r="V5366" i="2"/>
  <c r="V5367" i="2"/>
  <c r="V5368" i="2"/>
  <c r="V5369" i="2"/>
  <c r="V5370" i="2"/>
  <c r="V5371" i="2"/>
  <c r="V5372" i="2"/>
  <c r="V5373" i="2"/>
  <c r="V5374" i="2"/>
  <c r="V5375" i="2"/>
  <c r="V5376" i="2"/>
  <c r="V5377" i="2"/>
  <c r="V5378" i="2"/>
  <c r="V5379" i="2"/>
  <c r="V5380" i="2"/>
  <c r="V5381" i="2"/>
  <c r="V5382" i="2"/>
  <c r="V5383" i="2"/>
  <c r="V5384" i="2"/>
  <c r="V5385" i="2"/>
  <c r="V5386" i="2"/>
  <c r="V5387" i="2"/>
  <c r="V5388" i="2"/>
  <c r="V5389" i="2"/>
  <c r="V5390" i="2"/>
  <c r="V5391" i="2"/>
  <c r="V5392" i="2"/>
  <c r="V5393" i="2"/>
  <c r="V5394" i="2"/>
  <c r="V5395" i="2"/>
  <c r="V5396" i="2"/>
  <c r="V5397" i="2"/>
  <c r="V5398" i="2"/>
  <c r="V5399" i="2"/>
  <c r="V5400" i="2"/>
  <c r="V5401" i="2"/>
  <c r="V5402" i="2"/>
  <c r="V5403" i="2"/>
  <c r="V5404" i="2"/>
  <c r="V5405" i="2"/>
  <c r="V5406" i="2"/>
  <c r="V5407" i="2"/>
  <c r="V5408" i="2"/>
  <c r="V5409" i="2"/>
  <c r="V5410" i="2"/>
  <c r="V5411" i="2"/>
  <c r="V5412" i="2"/>
  <c r="V5413" i="2"/>
  <c r="V5414" i="2"/>
  <c r="V5415" i="2"/>
  <c r="V5416" i="2"/>
  <c r="V5417" i="2"/>
  <c r="V5418" i="2"/>
  <c r="V5419" i="2"/>
  <c r="V5420" i="2"/>
  <c r="V5421" i="2"/>
  <c r="V5422" i="2"/>
  <c r="V5423" i="2"/>
  <c r="V5424" i="2"/>
  <c r="V5425" i="2"/>
  <c r="V5426" i="2"/>
  <c r="V5427" i="2"/>
  <c r="V5428" i="2"/>
  <c r="V5429" i="2"/>
  <c r="V5430" i="2"/>
  <c r="V5431" i="2"/>
  <c r="V5432" i="2"/>
  <c r="V5433" i="2"/>
  <c r="V5434" i="2"/>
  <c r="V5435" i="2"/>
  <c r="V5436" i="2"/>
  <c r="V5437" i="2"/>
  <c r="V5438" i="2"/>
  <c r="V5439" i="2"/>
  <c r="V5440" i="2"/>
  <c r="V5441" i="2"/>
  <c r="V5442" i="2"/>
  <c r="V5443" i="2"/>
  <c r="V5444" i="2"/>
  <c r="V5445" i="2"/>
  <c r="V5446" i="2"/>
  <c r="V5447" i="2"/>
  <c r="V5448" i="2"/>
  <c r="V5449" i="2"/>
  <c r="V5450" i="2"/>
  <c r="V5451" i="2"/>
  <c r="V5452" i="2"/>
  <c r="V5453" i="2"/>
  <c r="V5454" i="2"/>
  <c r="V5455" i="2"/>
  <c r="V5456" i="2"/>
  <c r="V5457" i="2"/>
  <c r="V5458" i="2"/>
  <c r="V5459" i="2"/>
  <c r="V5460" i="2"/>
  <c r="V5461" i="2"/>
  <c r="V5462" i="2"/>
  <c r="V5463" i="2"/>
  <c r="V5464" i="2"/>
  <c r="V5465" i="2"/>
  <c r="V5466" i="2"/>
  <c r="V5467" i="2"/>
  <c r="V5468" i="2"/>
  <c r="V5469" i="2"/>
  <c r="V5470" i="2"/>
  <c r="V5471" i="2"/>
  <c r="V5472" i="2"/>
  <c r="V5473" i="2"/>
  <c r="V5474" i="2"/>
  <c r="V5475" i="2"/>
  <c r="V5476" i="2"/>
  <c r="V5477" i="2"/>
  <c r="V5478" i="2"/>
  <c r="V5479" i="2"/>
  <c r="V5480" i="2"/>
  <c r="V5481" i="2"/>
  <c r="V5482" i="2"/>
  <c r="V5483" i="2"/>
  <c r="V5484" i="2"/>
  <c r="V5485" i="2"/>
  <c r="V5486" i="2"/>
  <c r="V5487" i="2"/>
  <c r="V5488" i="2"/>
  <c r="V5489" i="2"/>
  <c r="V5490" i="2"/>
  <c r="V5491" i="2"/>
  <c r="V5492" i="2"/>
  <c r="V5493" i="2"/>
  <c r="V5494" i="2"/>
  <c r="V5495" i="2"/>
  <c r="V5496" i="2"/>
  <c r="V5497" i="2"/>
  <c r="V5498" i="2"/>
  <c r="V5499" i="2"/>
  <c r="V5500" i="2"/>
  <c r="V5501" i="2"/>
  <c r="V5502" i="2"/>
  <c r="V5503" i="2"/>
  <c r="V5504" i="2"/>
  <c r="V5505" i="2"/>
  <c r="V5506" i="2"/>
  <c r="V5507" i="2"/>
  <c r="V5508" i="2"/>
  <c r="V5509" i="2"/>
  <c r="V5510" i="2"/>
  <c r="V5511" i="2"/>
  <c r="V5512" i="2"/>
  <c r="V5513" i="2"/>
  <c r="V5514" i="2"/>
  <c r="V5515" i="2"/>
  <c r="V5516" i="2"/>
  <c r="V5517" i="2"/>
  <c r="V5518" i="2"/>
  <c r="V5519" i="2"/>
  <c r="V5520" i="2"/>
  <c r="V5521" i="2"/>
  <c r="V5522" i="2"/>
  <c r="V5523" i="2"/>
  <c r="V5524" i="2"/>
  <c r="V5525" i="2"/>
  <c r="V5526" i="2"/>
  <c r="V5527" i="2"/>
  <c r="V5528" i="2"/>
  <c r="V5529" i="2"/>
  <c r="V5530" i="2"/>
  <c r="V5531" i="2"/>
  <c r="V5532" i="2"/>
  <c r="V5533" i="2"/>
  <c r="V5534" i="2"/>
  <c r="V5535" i="2"/>
  <c r="V5536" i="2"/>
  <c r="V5537" i="2"/>
  <c r="V5538" i="2"/>
  <c r="V5539" i="2"/>
  <c r="V5540" i="2"/>
  <c r="V5541" i="2"/>
  <c r="V5542" i="2"/>
  <c r="V5543" i="2"/>
  <c r="V5544" i="2"/>
  <c r="V5545" i="2"/>
  <c r="V5546" i="2"/>
  <c r="V5547" i="2"/>
  <c r="V5548" i="2"/>
  <c r="V5549" i="2"/>
  <c r="V5550" i="2"/>
  <c r="V5551" i="2"/>
  <c r="V5552" i="2"/>
  <c r="V5553" i="2"/>
  <c r="V5554" i="2"/>
  <c r="V5555" i="2"/>
  <c r="V5556" i="2"/>
  <c r="V5557" i="2"/>
  <c r="V5558" i="2"/>
  <c r="V5559" i="2"/>
  <c r="V5560" i="2"/>
  <c r="V5561" i="2"/>
  <c r="V5562" i="2"/>
  <c r="V5563" i="2"/>
  <c r="V5564" i="2"/>
  <c r="V5565" i="2"/>
  <c r="V5566" i="2"/>
  <c r="V5567" i="2"/>
  <c r="V5568" i="2"/>
  <c r="V5569" i="2"/>
  <c r="V5570" i="2"/>
  <c r="V5571" i="2"/>
  <c r="V5572" i="2"/>
  <c r="V5573" i="2"/>
  <c r="V5574" i="2"/>
  <c r="V5575" i="2"/>
  <c r="V5576" i="2"/>
  <c r="V5577" i="2"/>
  <c r="V5578" i="2"/>
  <c r="V5579" i="2"/>
  <c r="V5580" i="2"/>
  <c r="V5581" i="2"/>
  <c r="V5582" i="2"/>
  <c r="V5583" i="2"/>
  <c r="V5584" i="2"/>
  <c r="V5585" i="2"/>
  <c r="V5586" i="2"/>
  <c r="V5587" i="2"/>
  <c r="V5588" i="2"/>
  <c r="V5589" i="2"/>
  <c r="V5590" i="2"/>
  <c r="V5591" i="2"/>
  <c r="V5592" i="2"/>
  <c r="V5593" i="2"/>
  <c r="V5594" i="2"/>
  <c r="V5595" i="2"/>
  <c r="V5596" i="2"/>
  <c r="V5597" i="2"/>
  <c r="V5598" i="2"/>
  <c r="V5599" i="2"/>
  <c r="V5600" i="2"/>
  <c r="V5601" i="2"/>
  <c r="V5602" i="2"/>
  <c r="V5603" i="2"/>
  <c r="V5604" i="2"/>
  <c r="V5605" i="2"/>
  <c r="V5606" i="2"/>
  <c r="V5607" i="2"/>
  <c r="V5608" i="2"/>
  <c r="V5609" i="2"/>
  <c r="V5610" i="2"/>
  <c r="V5611" i="2"/>
  <c r="V5612" i="2"/>
  <c r="V5613" i="2"/>
  <c r="V5614" i="2"/>
  <c r="V5615" i="2"/>
  <c r="V5616" i="2"/>
  <c r="V5617" i="2"/>
  <c r="V5618" i="2"/>
  <c r="V5619" i="2"/>
  <c r="V5620" i="2"/>
  <c r="V5621" i="2"/>
  <c r="V5622" i="2"/>
  <c r="V5623" i="2"/>
  <c r="V5624" i="2"/>
  <c r="V5625" i="2"/>
  <c r="V5626" i="2"/>
  <c r="V5627" i="2"/>
  <c r="V5628" i="2"/>
  <c r="V5629" i="2"/>
  <c r="V5630" i="2"/>
  <c r="V5631" i="2"/>
  <c r="V5632" i="2"/>
  <c r="V5633" i="2"/>
  <c r="V5634" i="2"/>
  <c r="V5635" i="2"/>
  <c r="V5636" i="2"/>
  <c r="V5637" i="2"/>
  <c r="V5638" i="2"/>
  <c r="V5639" i="2"/>
  <c r="V5640" i="2"/>
  <c r="V5641" i="2"/>
  <c r="V5642" i="2"/>
  <c r="V5643" i="2"/>
  <c r="V5644" i="2"/>
  <c r="V5645" i="2"/>
  <c r="V5646" i="2"/>
  <c r="V5647" i="2"/>
  <c r="V5648" i="2"/>
  <c r="V5649" i="2"/>
  <c r="V5650" i="2"/>
  <c r="V5651" i="2"/>
  <c r="V5652" i="2"/>
  <c r="V5653" i="2"/>
  <c r="V5654" i="2"/>
  <c r="V5655" i="2"/>
  <c r="V5656" i="2"/>
  <c r="V5657" i="2"/>
  <c r="V5658" i="2"/>
  <c r="V5659" i="2"/>
  <c r="V5660" i="2"/>
  <c r="V5661" i="2"/>
  <c r="V5662" i="2"/>
  <c r="V5663" i="2"/>
  <c r="V5664" i="2"/>
  <c r="V5665" i="2"/>
  <c r="V5666" i="2"/>
  <c r="V5667" i="2"/>
  <c r="V5668" i="2"/>
  <c r="V5669" i="2"/>
  <c r="V5670" i="2"/>
  <c r="V5671" i="2"/>
  <c r="V5672" i="2"/>
  <c r="V5673" i="2"/>
  <c r="V5674" i="2"/>
  <c r="V5675" i="2"/>
  <c r="V5676" i="2"/>
  <c r="V5677" i="2"/>
  <c r="V5678" i="2"/>
  <c r="V5679" i="2"/>
  <c r="V5680" i="2"/>
  <c r="V5681" i="2"/>
  <c r="V5682" i="2"/>
  <c r="V5683" i="2"/>
  <c r="V5684" i="2"/>
  <c r="V5685" i="2"/>
  <c r="V5686" i="2"/>
  <c r="V5687" i="2"/>
  <c r="V5688" i="2"/>
  <c r="V5689" i="2"/>
  <c r="V5690" i="2"/>
  <c r="V5691" i="2"/>
  <c r="V5692" i="2"/>
  <c r="V5693" i="2"/>
  <c r="V5694" i="2"/>
  <c r="V5695" i="2"/>
  <c r="V5696" i="2"/>
  <c r="V5697" i="2"/>
  <c r="V5698" i="2"/>
  <c r="V5699" i="2"/>
  <c r="V5700" i="2"/>
  <c r="V5701" i="2"/>
  <c r="V5702" i="2"/>
  <c r="V5703" i="2"/>
  <c r="V5704" i="2"/>
  <c r="V5705" i="2"/>
  <c r="V5706" i="2"/>
  <c r="V5707" i="2"/>
  <c r="V5708" i="2"/>
  <c r="V5709" i="2"/>
  <c r="V5710" i="2"/>
  <c r="V5711" i="2"/>
  <c r="V5712" i="2"/>
  <c r="V5713" i="2"/>
  <c r="V5714" i="2"/>
  <c r="V5715" i="2"/>
  <c r="V5716" i="2"/>
  <c r="V5717" i="2"/>
  <c r="V5718" i="2"/>
  <c r="V5719" i="2"/>
  <c r="V5720" i="2"/>
  <c r="V5721" i="2"/>
  <c r="V5722" i="2"/>
  <c r="V5723" i="2"/>
  <c r="V5724" i="2"/>
  <c r="V5725" i="2"/>
  <c r="V5726" i="2"/>
  <c r="V5727" i="2"/>
  <c r="V5728" i="2"/>
  <c r="V5729" i="2"/>
  <c r="V5730" i="2"/>
  <c r="V5731" i="2"/>
  <c r="V5732" i="2"/>
  <c r="V5733" i="2"/>
  <c r="V5734" i="2"/>
  <c r="V5735" i="2"/>
  <c r="V5736" i="2"/>
  <c r="V5737" i="2"/>
  <c r="V5738" i="2"/>
  <c r="V5739" i="2"/>
  <c r="V5740" i="2"/>
  <c r="V5741" i="2"/>
  <c r="V5742" i="2"/>
  <c r="V5743" i="2"/>
  <c r="V5744" i="2"/>
  <c r="V5745" i="2"/>
  <c r="V5746" i="2"/>
  <c r="V5747" i="2"/>
  <c r="V5748" i="2"/>
  <c r="V5749" i="2"/>
  <c r="V5750" i="2"/>
  <c r="V5751" i="2"/>
  <c r="V5752" i="2"/>
  <c r="V5753" i="2"/>
  <c r="V5754" i="2"/>
  <c r="V5755" i="2"/>
  <c r="V5756" i="2"/>
  <c r="V5757" i="2"/>
  <c r="V5758" i="2"/>
  <c r="V5759" i="2"/>
  <c r="V5760" i="2"/>
  <c r="V5761" i="2"/>
  <c r="V5762" i="2"/>
  <c r="V5763" i="2"/>
  <c r="V5764" i="2"/>
  <c r="V5765" i="2"/>
  <c r="V5766" i="2"/>
  <c r="V5767" i="2"/>
  <c r="V5768" i="2"/>
  <c r="V5769" i="2"/>
  <c r="V5770" i="2"/>
  <c r="V5771" i="2"/>
  <c r="V5772" i="2"/>
  <c r="V5773" i="2"/>
  <c r="V5774" i="2"/>
  <c r="V5775" i="2"/>
  <c r="V5776" i="2"/>
  <c r="V5777" i="2"/>
  <c r="V5778" i="2"/>
  <c r="V5779" i="2"/>
  <c r="V5780" i="2"/>
  <c r="V5781" i="2"/>
  <c r="V5782" i="2"/>
  <c r="V5783" i="2"/>
  <c r="V5784" i="2"/>
  <c r="V5785" i="2"/>
  <c r="V5786" i="2"/>
  <c r="V5787" i="2"/>
  <c r="V5788" i="2"/>
  <c r="V5789" i="2"/>
  <c r="V5790" i="2"/>
  <c r="V5791" i="2"/>
  <c r="V5792" i="2"/>
  <c r="V5793" i="2"/>
  <c r="V5794" i="2"/>
  <c r="V5795" i="2"/>
  <c r="V5796" i="2"/>
  <c r="V5797" i="2"/>
  <c r="V5798" i="2"/>
  <c r="V5799" i="2"/>
  <c r="V5800" i="2"/>
  <c r="V5801" i="2"/>
  <c r="V5802" i="2"/>
  <c r="V5803" i="2"/>
  <c r="V5804" i="2"/>
  <c r="V5805" i="2"/>
  <c r="V5806" i="2"/>
  <c r="V5807" i="2"/>
  <c r="V5808" i="2"/>
  <c r="V5809" i="2"/>
  <c r="V5810" i="2"/>
  <c r="V5811" i="2"/>
  <c r="V5812" i="2"/>
  <c r="V5813" i="2"/>
  <c r="V5814" i="2"/>
  <c r="V5815" i="2"/>
  <c r="V5816" i="2"/>
  <c r="V5817" i="2"/>
  <c r="V5818" i="2"/>
  <c r="V5819" i="2"/>
  <c r="V5820" i="2"/>
  <c r="V5821" i="2"/>
  <c r="V5822" i="2"/>
  <c r="V5823" i="2"/>
  <c r="V5824" i="2"/>
  <c r="V5825" i="2"/>
  <c r="V5826" i="2"/>
  <c r="V5827" i="2"/>
  <c r="V5828" i="2"/>
  <c r="V5829" i="2"/>
  <c r="V5830" i="2"/>
  <c r="V5831" i="2"/>
  <c r="V5832" i="2"/>
  <c r="V5833" i="2"/>
  <c r="V5834" i="2"/>
  <c r="V5835" i="2"/>
  <c r="V5836" i="2"/>
  <c r="V5837" i="2"/>
  <c r="V5838" i="2"/>
  <c r="V5839" i="2"/>
  <c r="V5840" i="2"/>
  <c r="V5841" i="2"/>
  <c r="V5842" i="2"/>
  <c r="V5843" i="2"/>
  <c r="V5844" i="2"/>
  <c r="V5845" i="2"/>
  <c r="V5846" i="2"/>
  <c r="V5847" i="2"/>
  <c r="V5848" i="2"/>
  <c r="V5849" i="2"/>
  <c r="V5850" i="2"/>
  <c r="V5851" i="2"/>
  <c r="V5852" i="2"/>
  <c r="V5853" i="2"/>
  <c r="V5854" i="2"/>
  <c r="V5855" i="2"/>
  <c r="V5856" i="2"/>
  <c r="V5857" i="2"/>
  <c r="V5858" i="2"/>
  <c r="V5859" i="2"/>
  <c r="V5860" i="2"/>
  <c r="V5861" i="2"/>
  <c r="V5862" i="2"/>
  <c r="V5863" i="2"/>
  <c r="V5864" i="2"/>
  <c r="V5865" i="2"/>
  <c r="V5866" i="2"/>
  <c r="V5867" i="2"/>
  <c r="V5868" i="2"/>
  <c r="V5869" i="2"/>
  <c r="V5870" i="2"/>
  <c r="V5871" i="2"/>
  <c r="V5872" i="2"/>
  <c r="V5873" i="2"/>
  <c r="V5874" i="2"/>
  <c r="V5875" i="2"/>
  <c r="V5876" i="2"/>
  <c r="V5877" i="2"/>
  <c r="V5878" i="2"/>
  <c r="V5879" i="2"/>
  <c r="V5880" i="2"/>
  <c r="V5881" i="2"/>
  <c r="V5882" i="2"/>
  <c r="V5883" i="2"/>
  <c r="V5884" i="2"/>
  <c r="V5885" i="2"/>
  <c r="V5886" i="2"/>
  <c r="V5887" i="2"/>
  <c r="V5888" i="2"/>
  <c r="V5889" i="2"/>
  <c r="V5890" i="2"/>
  <c r="V5891" i="2"/>
  <c r="V5892" i="2"/>
  <c r="V5893" i="2"/>
  <c r="V5894" i="2"/>
  <c r="V5895" i="2"/>
  <c r="V5896" i="2"/>
  <c r="V5897" i="2"/>
  <c r="V5898" i="2"/>
  <c r="V5899" i="2"/>
  <c r="V5900" i="2"/>
  <c r="V5901" i="2"/>
  <c r="V5902" i="2"/>
  <c r="V5903" i="2"/>
  <c r="V5904" i="2"/>
  <c r="V5905" i="2"/>
  <c r="V5906" i="2"/>
  <c r="V5907" i="2"/>
  <c r="V5908" i="2"/>
  <c r="V5909" i="2"/>
  <c r="V5910" i="2"/>
  <c r="V5911" i="2"/>
  <c r="V5912" i="2"/>
  <c r="V5913" i="2"/>
  <c r="V5914" i="2"/>
  <c r="V5915" i="2"/>
  <c r="V5916" i="2"/>
  <c r="V5917" i="2"/>
  <c r="V5918" i="2"/>
  <c r="V5919" i="2"/>
  <c r="V5920"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3522" i="2"/>
  <c r="W3523" i="2"/>
  <c r="W3524" i="2"/>
  <c r="W3525" i="2"/>
  <c r="W3526" i="2"/>
  <c r="W3527" i="2"/>
  <c r="W3528" i="2"/>
  <c r="W3529" i="2"/>
  <c r="W3530" i="2"/>
  <c r="W3531" i="2"/>
  <c r="W3532" i="2"/>
  <c r="W3533" i="2"/>
  <c r="W3534" i="2"/>
  <c r="W3535" i="2"/>
  <c r="W3536" i="2"/>
  <c r="W3537" i="2"/>
  <c r="W3538" i="2"/>
  <c r="W3539" i="2"/>
  <c r="W3540" i="2"/>
  <c r="W3541" i="2"/>
  <c r="W3542" i="2"/>
  <c r="W3543" i="2"/>
  <c r="W3544" i="2"/>
  <c r="W3545" i="2"/>
  <c r="W3546" i="2"/>
  <c r="W3547" i="2"/>
  <c r="W3548" i="2"/>
  <c r="W3549" i="2"/>
  <c r="W3550" i="2"/>
  <c r="W3551" i="2"/>
  <c r="W3552" i="2"/>
  <c r="W3553" i="2"/>
  <c r="W3554" i="2"/>
  <c r="W3555" i="2"/>
  <c r="W3556" i="2"/>
  <c r="W3557" i="2"/>
  <c r="W3558"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2" i="2"/>
  <c r="W3583" i="2"/>
  <c r="W3584" i="2"/>
  <c r="W3585" i="2"/>
  <c r="W3586" i="2"/>
  <c r="W3587" i="2"/>
  <c r="W3588" i="2"/>
  <c r="W3589" i="2"/>
  <c r="W3590" i="2"/>
  <c r="W3591" i="2"/>
  <c r="W3592" i="2"/>
  <c r="W3593" i="2"/>
  <c r="W3594" i="2"/>
  <c r="W3595" i="2"/>
  <c r="W3596" i="2"/>
  <c r="W3597" i="2"/>
  <c r="W3598" i="2"/>
  <c r="W3599" i="2"/>
  <c r="W3600" i="2"/>
  <c r="W3601" i="2"/>
  <c r="W3602" i="2"/>
  <c r="W3603" i="2"/>
  <c r="W3604" i="2"/>
  <c r="W3605" i="2"/>
  <c r="W3606" i="2"/>
  <c r="W3607" i="2"/>
  <c r="W3608" i="2"/>
  <c r="W3609" i="2"/>
  <c r="W3610" i="2"/>
  <c r="W3611" i="2"/>
  <c r="W3612" i="2"/>
  <c r="W3613" i="2"/>
  <c r="W3614" i="2"/>
  <c r="W3615" i="2"/>
  <c r="W3616" i="2"/>
  <c r="W3617" i="2"/>
  <c r="W3618" i="2"/>
  <c r="W3619" i="2"/>
  <c r="W3620" i="2"/>
  <c r="W3621" i="2"/>
  <c r="W3622" i="2"/>
  <c r="W3623" i="2"/>
  <c r="W3624" i="2"/>
  <c r="W3625" i="2"/>
  <c r="W3626" i="2"/>
  <c r="W3627" i="2"/>
  <c r="W3628" i="2"/>
  <c r="W3629" i="2"/>
  <c r="W3630" i="2"/>
  <c r="W3631" i="2"/>
  <c r="W3632" i="2"/>
  <c r="W3633" i="2"/>
  <c r="W3634" i="2"/>
  <c r="W3635" i="2"/>
  <c r="W3636" i="2"/>
  <c r="W3637" i="2"/>
  <c r="W3638" i="2"/>
  <c r="W3639" i="2"/>
  <c r="W3640" i="2"/>
  <c r="W3641" i="2"/>
  <c r="W3642" i="2"/>
  <c r="W3643" i="2"/>
  <c r="W3644" i="2"/>
  <c r="W3645" i="2"/>
  <c r="W3646"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0" i="2"/>
  <c r="W3671" i="2"/>
  <c r="W3672" i="2"/>
  <c r="W3673" i="2"/>
  <c r="W3674" i="2"/>
  <c r="W3675" i="2"/>
  <c r="W3676" i="2"/>
  <c r="W3677" i="2"/>
  <c r="W3678" i="2"/>
  <c r="W3679" i="2"/>
  <c r="W3680" i="2"/>
  <c r="W3681" i="2"/>
  <c r="W3682" i="2"/>
  <c r="W3683" i="2"/>
  <c r="W3684" i="2"/>
  <c r="W3685" i="2"/>
  <c r="W3686" i="2"/>
  <c r="W3687" i="2"/>
  <c r="W3688" i="2"/>
  <c r="W3689" i="2"/>
  <c r="W3690" i="2"/>
  <c r="W3691" i="2"/>
  <c r="W3692" i="2"/>
  <c r="W3693" i="2"/>
  <c r="W3694" i="2"/>
  <c r="W3695" i="2"/>
  <c r="W3696" i="2"/>
  <c r="W3697" i="2"/>
  <c r="W3698" i="2"/>
  <c r="W3699" i="2"/>
  <c r="W3700" i="2"/>
  <c r="W3701" i="2"/>
  <c r="W3702" i="2"/>
  <c r="W3703" i="2"/>
  <c r="W3704" i="2"/>
  <c r="W3705" i="2"/>
  <c r="W3706" i="2"/>
  <c r="W3707" i="2"/>
  <c r="W3708" i="2"/>
  <c r="W3709" i="2"/>
  <c r="W3710" i="2"/>
  <c r="W3711" i="2"/>
  <c r="W3712" i="2"/>
  <c r="W3713" i="2"/>
  <c r="W3714" i="2"/>
  <c r="W3715" i="2"/>
  <c r="W3716" i="2"/>
  <c r="W3717" i="2"/>
  <c r="W3718" i="2"/>
  <c r="W3719" i="2"/>
  <c r="W3720" i="2"/>
  <c r="W3721" i="2"/>
  <c r="W3722" i="2"/>
  <c r="W3723" i="2"/>
  <c r="W3724" i="2"/>
  <c r="W3725" i="2"/>
  <c r="W3726" i="2"/>
  <c r="W3727" i="2"/>
  <c r="W3728" i="2"/>
  <c r="W3729" i="2"/>
  <c r="W3730" i="2"/>
  <c r="W3731" i="2"/>
  <c r="W3732" i="2"/>
  <c r="W3733" i="2"/>
  <c r="W3734" i="2"/>
  <c r="W3735" i="2"/>
  <c r="W3736" i="2"/>
  <c r="W3737" i="2"/>
  <c r="W3738" i="2"/>
  <c r="W3739" i="2"/>
  <c r="W3740" i="2"/>
  <c r="W3741" i="2"/>
  <c r="W3742" i="2"/>
  <c r="W3743" i="2"/>
  <c r="W3744" i="2"/>
  <c r="W3745" i="2"/>
  <c r="W3746" i="2"/>
  <c r="W3747" i="2"/>
  <c r="W3748" i="2"/>
  <c r="W3749" i="2"/>
  <c r="W3750" i="2"/>
  <c r="W3751" i="2"/>
  <c r="W3752" i="2"/>
  <c r="W3753" i="2"/>
  <c r="W3754" i="2"/>
  <c r="W3755" i="2"/>
  <c r="W3756" i="2"/>
  <c r="W3757" i="2"/>
  <c r="W3758" i="2"/>
  <c r="W3759" i="2"/>
  <c r="W3760" i="2"/>
  <c r="W3761" i="2"/>
  <c r="W3762" i="2"/>
  <c r="W3763" i="2"/>
  <c r="W3764" i="2"/>
  <c r="W3765" i="2"/>
  <c r="W3766" i="2"/>
  <c r="W3767" i="2"/>
  <c r="W3768" i="2"/>
  <c r="W3769" i="2"/>
  <c r="W3770" i="2"/>
  <c r="W3771" i="2"/>
  <c r="W3772" i="2"/>
  <c r="W3773" i="2"/>
  <c r="W3774" i="2"/>
  <c r="W3775" i="2"/>
  <c r="W3776" i="2"/>
  <c r="W3777" i="2"/>
  <c r="W3778" i="2"/>
  <c r="W3779" i="2"/>
  <c r="W3780" i="2"/>
  <c r="W3781" i="2"/>
  <c r="W3782" i="2"/>
  <c r="W3783" i="2"/>
  <c r="W3784" i="2"/>
  <c r="W3785" i="2"/>
  <c r="W3786" i="2"/>
  <c r="W3787" i="2"/>
  <c r="W3788" i="2"/>
  <c r="W3789" i="2"/>
  <c r="W3790" i="2"/>
  <c r="W3791" i="2"/>
  <c r="W3792" i="2"/>
  <c r="W3793" i="2"/>
  <c r="W3794" i="2"/>
  <c r="W3795" i="2"/>
  <c r="W3796" i="2"/>
  <c r="W3797" i="2"/>
  <c r="W3798" i="2"/>
  <c r="W3799" i="2"/>
  <c r="W3800" i="2"/>
  <c r="W3801" i="2"/>
  <c r="W3802" i="2"/>
  <c r="W3803" i="2"/>
  <c r="W3804" i="2"/>
  <c r="W3805" i="2"/>
  <c r="W3806" i="2"/>
  <c r="W3807" i="2"/>
  <c r="W3808" i="2"/>
  <c r="W3809" i="2"/>
  <c r="W3810" i="2"/>
  <c r="W3811" i="2"/>
  <c r="W3812" i="2"/>
  <c r="W3813" i="2"/>
  <c r="W3814" i="2"/>
  <c r="W3815" i="2"/>
  <c r="W3816" i="2"/>
  <c r="W3817" i="2"/>
  <c r="W3818" i="2"/>
  <c r="W3819" i="2"/>
  <c r="W3820" i="2"/>
  <c r="W3821" i="2"/>
  <c r="W3822" i="2"/>
  <c r="W3823" i="2"/>
  <c r="W3824" i="2"/>
  <c r="W3825" i="2"/>
  <c r="W3826" i="2"/>
  <c r="W3827" i="2"/>
  <c r="W3828" i="2"/>
  <c r="W3829" i="2"/>
  <c r="W3830" i="2"/>
  <c r="W3831" i="2"/>
  <c r="W3832" i="2"/>
  <c r="W3833" i="2"/>
  <c r="W3834" i="2"/>
  <c r="W3835" i="2"/>
  <c r="W3836" i="2"/>
  <c r="W3837" i="2"/>
  <c r="W3838" i="2"/>
  <c r="W3839" i="2"/>
  <c r="W3840" i="2"/>
  <c r="W3841" i="2"/>
  <c r="W3842" i="2"/>
  <c r="W3843" i="2"/>
  <c r="W3844" i="2"/>
  <c r="W3845" i="2"/>
  <c r="W3846" i="2"/>
  <c r="W3847" i="2"/>
  <c r="W3848" i="2"/>
  <c r="W3849" i="2"/>
  <c r="W3850" i="2"/>
  <c r="W3851" i="2"/>
  <c r="W3852" i="2"/>
  <c r="W3853" i="2"/>
  <c r="W3854" i="2"/>
  <c r="W3855" i="2"/>
  <c r="W3856" i="2"/>
  <c r="W3857" i="2"/>
  <c r="W3858" i="2"/>
  <c r="W3859" i="2"/>
  <c r="W3860" i="2"/>
  <c r="W3861" i="2"/>
  <c r="W3862" i="2"/>
  <c r="W3863" i="2"/>
  <c r="W3864" i="2"/>
  <c r="W3865" i="2"/>
  <c r="W3866" i="2"/>
  <c r="W3867" i="2"/>
  <c r="W3868" i="2"/>
  <c r="W3869" i="2"/>
  <c r="W3870" i="2"/>
  <c r="W3871" i="2"/>
  <c r="W3872" i="2"/>
  <c r="W3873" i="2"/>
  <c r="W3874" i="2"/>
  <c r="W3875" i="2"/>
  <c r="W3876" i="2"/>
  <c r="W3877" i="2"/>
  <c r="W3878" i="2"/>
  <c r="W3879" i="2"/>
  <c r="W3880" i="2"/>
  <c r="W3881" i="2"/>
  <c r="W3882" i="2"/>
  <c r="W3883" i="2"/>
  <c r="W3884" i="2"/>
  <c r="W3885" i="2"/>
  <c r="W3886" i="2"/>
  <c r="W3887" i="2"/>
  <c r="W3888" i="2"/>
  <c r="W3889" i="2"/>
  <c r="W3890" i="2"/>
  <c r="W3891" i="2"/>
  <c r="W3892" i="2"/>
  <c r="W3893" i="2"/>
  <c r="W3894" i="2"/>
  <c r="W3895" i="2"/>
  <c r="W3896" i="2"/>
  <c r="W3897" i="2"/>
  <c r="W3898" i="2"/>
  <c r="W3899" i="2"/>
  <c r="W3900" i="2"/>
  <c r="W3901" i="2"/>
  <c r="W3902" i="2"/>
  <c r="W3903" i="2"/>
  <c r="W3904" i="2"/>
  <c r="W3905" i="2"/>
  <c r="W3906" i="2"/>
  <c r="W3907" i="2"/>
  <c r="W3908" i="2"/>
  <c r="W3909" i="2"/>
  <c r="W3910" i="2"/>
  <c r="W3911" i="2"/>
  <c r="W3912" i="2"/>
  <c r="W3913" i="2"/>
  <c r="W3914" i="2"/>
  <c r="W3915" i="2"/>
  <c r="W3916" i="2"/>
  <c r="W3917" i="2"/>
  <c r="W3918" i="2"/>
  <c r="W3919" i="2"/>
  <c r="W3920" i="2"/>
  <c r="W3921" i="2"/>
  <c r="W3922" i="2"/>
  <c r="W3923" i="2"/>
  <c r="W3924" i="2"/>
  <c r="W3925" i="2"/>
  <c r="W3926" i="2"/>
  <c r="W3927" i="2"/>
  <c r="W3928" i="2"/>
  <c r="W3929" i="2"/>
  <c r="W3930" i="2"/>
  <c r="W3931" i="2"/>
  <c r="W3932" i="2"/>
  <c r="W3933" i="2"/>
  <c r="W3934" i="2"/>
  <c r="W3935" i="2"/>
  <c r="W3936" i="2"/>
  <c r="W3937" i="2"/>
  <c r="W3938" i="2"/>
  <c r="W3939" i="2"/>
  <c r="W3940" i="2"/>
  <c r="W3941" i="2"/>
  <c r="W3942" i="2"/>
  <c r="W3943" i="2"/>
  <c r="W3944" i="2"/>
  <c r="W3945" i="2"/>
  <c r="W3946" i="2"/>
  <c r="W3947" i="2"/>
  <c r="W3948" i="2"/>
  <c r="W3949" i="2"/>
  <c r="W3950" i="2"/>
  <c r="W3951" i="2"/>
  <c r="W3952" i="2"/>
  <c r="W3953" i="2"/>
  <c r="W3954" i="2"/>
  <c r="W3955" i="2"/>
  <c r="W3956" i="2"/>
  <c r="W3957" i="2"/>
  <c r="W3958" i="2"/>
  <c r="W3959" i="2"/>
  <c r="W3960" i="2"/>
  <c r="W3961" i="2"/>
  <c r="W3962" i="2"/>
  <c r="W3963" i="2"/>
  <c r="W3964" i="2"/>
  <c r="W3965" i="2"/>
  <c r="W3966" i="2"/>
  <c r="W3967" i="2"/>
  <c r="W3968" i="2"/>
  <c r="W3969" i="2"/>
  <c r="W3970" i="2"/>
  <c r="W3971" i="2"/>
  <c r="W3972" i="2"/>
  <c r="W3973" i="2"/>
  <c r="W3974" i="2"/>
  <c r="W3975" i="2"/>
  <c r="W3976" i="2"/>
  <c r="W3977" i="2"/>
  <c r="W3978" i="2"/>
  <c r="W3979" i="2"/>
  <c r="W3980" i="2"/>
  <c r="W3981" i="2"/>
  <c r="W3982" i="2"/>
  <c r="W3983" i="2"/>
  <c r="W3984" i="2"/>
  <c r="W3985" i="2"/>
  <c r="W3986" i="2"/>
  <c r="W3987" i="2"/>
  <c r="W3988" i="2"/>
  <c r="W3989" i="2"/>
  <c r="W3990" i="2"/>
  <c r="W3991" i="2"/>
  <c r="W3992" i="2"/>
  <c r="W3993" i="2"/>
  <c r="W3994" i="2"/>
  <c r="W3995" i="2"/>
  <c r="W3996" i="2"/>
  <c r="W3997" i="2"/>
  <c r="W3998" i="2"/>
  <c r="W3999" i="2"/>
  <c r="W4000" i="2"/>
  <c r="W4001" i="2"/>
  <c r="W4002" i="2"/>
  <c r="W4003" i="2"/>
  <c r="W4004" i="2"/>
  <c r="W4005" i="2"/>
  <c r="W4006" i="2"/>
  <c r="W4007" i="2"/>
  <c r="W4008" i="2"/>
  <c r="W4009" i="2"/>
  <c r="W4010" i="2"/>
  <c r="W4011" i="2"/>
  <c r="W4012" i="2"/>
  <c r="W4013" i="2"/>
  <c r="W4014" i="2"/>
  <c r="W4015" i="2"/>
  <c r="W4016" i="2"/>
  <c r="W4017" i="2"/>
  <c r="W4018" i="2"/>
  <c r="W4019" i="2"/>
  <c r="W4020" i="2"/>
  <c r="W4021" i="2"/>
  <c r="W4022" i="2"/>
  <c r="W4023" i="2"/>
  <c r="W4024" i="2"/>
  <c r="W4025" i="2"/>
  <c r="W4026" i="2"/>
  <c r="W4027" i="2"/>
  <c r="W4028" i="2"/>
  <c r="W4029" i="2"/>
  <c r="W4030" i="2"/>
  <c r="W4031" i="2"/>
  <c r="W4032" i="2"/>
  <c r="W4033" i="2"/>
  <c r="W4034" i="2"/>
  <c r="W4035" i="2"/>
  <c r="W4036" i="2"/>
  <c r="W4037" i="2"/>
  <c r="W4038" i="2"/>
  <c r="W4039" i="2"/>
  <c r="W4040" i="2"/>
  <c r="W4041" i="2"/>
  <c r="W4042" i="2"/>
  <c r="W4043" i="2"/>
  <c r="W4044" i="2"/>
  <c r="W4045" i="2"/>
  <c r="W4046" i="2"/>
  <c r="W4047" i="2"/>
  <c r="W4048" i="2"/>
  <c r="W4049" i="2"/>
  <c r="W4050" i="2"/>
  <c r="W4051" i="2"/>
  <c r="W4052" i="2"/>
  <c r="W4053" i="2"/>
  <c r="W4054" i="2"/>
  <c r="W4055" i="2"/>
  <c r="W4056" i="2"/>
  <c r="W4057" i="2"/>
  <c r="W4058" i="2"/>
  <c r="W4059" i="2"/>
  <c r="W4060" i="2"/>
  <c r="W4061" i="2"/>
  <c r="W4062" i="2"/>
  <c r="W4063" i="2"/>
  <c r="W4064" i="2"/>
  <c r="W4065" i="2"/>
  <c r="W4066" i="2"/>
  <c r="W4067" i="2"/>
  <c r="W4068" i="2"/>
  <c r="W4069" i="2"/>
  <c r="W4070" i="2"/>
  <c r="W4071" i="2"/>
  <c r="W4072" i="2"/>
  <c r="W4073" i="2"/>
  <c r="W4074" i="2"/>
  <c r="W4075" i="2"/>
  <c r="W4076" i="2"/>
  <c r="W4077" i="2"/>
  <c r="W4078" i="2"/>
  <c r="W4079" i="2"/>
  <c r="W4080" i="2"/>
  <c r="W4081" i="2"/>
  <c r="W4082" i="2"/>
  <c r="W4083" i="2"/>
  <c r="W4084" i="2"/>
  <c r="W4085" i="2"/>
  <c r="W4086" i="2"/>
  <c r="W4087" i="2"/>
  <c r="W4088" i="2"/>
  <c r="W4089" i="2"/>
  <c r="W4090" i="2"/>
  <c r="W4091" i="2"/>
  <c r="W4092" i="2"/>
  <c r="W4093" i="2"/>
  <c r="W4094" i="2"/>
  <c r="W4095" i="2"/>
  <c r="W4096" i="2"/>
  <c r="W4097" i="2"/>
  <c r="W4098" i="2"/>
  <c r="W4099" i="2"/>
  <c r="W4100" i="2"/>
  <c r="W4101" i="2"/>
  <c r="W4102" i="2"/>
  <c r="W4103" i="2"/>
  <c r="W4104" i="2"/>
  <c r="W4105" i="2"/>
  <c r="W4106" i="2"/>
  <c r="W4107" i="2"/>
  <c r="W4108" i="2"/>
  <c r="W4109" i="2"/>
  <c r="W4110" i="2"/>
  <c r="W4111" i="2"/>
  <c r="W4112" i="2"/>
  <c r="W4113" i="2"/>
  <c r="W4114" i="2"/>
  <c r="W4115" i="2"/>
  <c r="W4116" i="2"/>
  <c r="W4117" i="2"/>
  <c r="W4118" i="2"/>
  <c r="W4119" i="2"/>
  <c r="W4120" i="2"/>
  <c r="W4121" i="2"/>
  <c r="W4122" i="2"/>
  <c r="W4123" i="2"/>
  <c r="W4124" i="2"/>
  <c r="W4125" i="2"/>
  <c r="W4126" i="2"/>
  <c r="W4127" i="2"/>
  <c r="W4128" i="2"/>
  <c r="W4129" i="2"/>
  <c r="W4130" i="2"/>
  <c r="W4131" i="2"/>
  <c r="W4132" i="2"/>
  <c r="W4133" i="2"/>
  <c r="W4134" i="2"/>
  <c r="W4135" i="2"/>
  <c r="W4136" i="2"/>
  <c r="W4137" i="2"/>
  <c r="W4138" i="2"/>
  <c r="W4139" i="2"/>
  <c r="W4140" i="2"/>
  <c r="W4141" i="2"/>
  <c r="W4142" i="2"/>
  <c r="W4143" i="2"/>
  <c r="W4144" i="2"/>
  <c r="W4145" i="2"/>
  <c r="W4146" i="2"/>
  <c r="W4147" i="2"/>
  <c r="W4148" i="2"/>
  <c r="W4149" i="2"/>
  <c r="W4150" i="2"/>
  <c r="W4151" i="2"/>
  <c r="W4152" i="2"/>
  <c r="W4153" i="2"/>
  <c r="W4154" i="2"/>
  <c r="W4155" i="2"/>
  <c r="W4156" i="2"/>
  <c r="W4157" i="2"/>
  <c r="W4158" i="2"/>
  <c r="W4159" i="2"/>
  <c r="W4160" i="2"/>
  <c r="W4161" i="2"/>
  <c r="W4162" i="2"/>
  <c r="W4163" i="2"/>
  <c r="W4164" i="2"/>
  <c r="W4165" i="2"/>
  <c r="W4166" i="2"/>
  <c r="W4167" i="2"/>
  <c r="W4168" i="2"/>
  <c r="W4169" i="2"/>
  <c r="W4170" i="2"/>
  <c r="W4171" i="2"/>
  <c r="W4172" i="2"/>
  <c r="W4173" i="2"/>
  <c r="W4174" i="2"/>
  <c r="W4175" i="2"/>
  <c r="W4176" i="2"/>
  <c r="W4177" i="2"/>
  <c r="W4178" i="2"/>
  <c r="W4179" i="2"/>
  <c r="W4180" i="2"/>
  <c r="W4181" i="2"/>
  <c r="W4182" i="2"/>
  <c r="W4183" i="2"/>
  <c r="W4184" i="2"/>
  <c r="W4185" i="2"/>
  <c r="W4186" i="2"/>
  <c r="W4187" i="2"/>
  <c r="W4188" i="2"/>
  <c r="W4189" i="2"/>
  <c r="W4190" i="2"/>
  <c r="W4191" i="2"/>
  <c r="W4192" i="2"/>
  <c r="W4193" i="2"/>
  <c r="W4194" i="2"/>
  <c r="W4195" i="2"/>
  <c r="W4196" i="2"/>
  <c r="W4197" i="2"/>
  <c r="W4198" i="2"/>
  <c r="W4199" i="2"/>
  <c r="W4200" i="2"/>
  <c r="W4201" i="2"/>
  <c r="W4202" i="2"/>
  <c r="W4203" i="2"/>
  <c r="W4204" i="2"/>
  <c r="W4205" i="2"/>
  <c r="W4206" i="2"/>
  <c r="W4207" i="2"/>
  <c r="W4208" i="2"/>
  <c r="W4209" i="2"/>
  <c r="W4210" i="2"/>
  <c r="W4211" i="2"/>
  <c r="W4212" i="2"/>
  <c r="W4213" i="2"/>
  <c r="W4214" i="2"/>
  <c r="W4215" i="2"/>
  <c r="W4216" i="2"/>
  <c r="W4217" i="2"/>
  <c r="W4218" i="2"/>
  <c r="W4219" i="2"/>
  <c r="W4220" i="2"/>
  <c r="W4221" i="2"/>
  <c r="W4222" i="2"/>
  <c r="W4223" i="2"/>
  <c r="W4224" i="2"/>
  <c r="W4225" i="2"/>
  <c r="W4226" i="2"/>
  <c r="W4227" i="2"/>
  <c r="W4228" i="2"/>
  <c r="W4229" i="2"/>
  <c r="W4230" i="2"/>
  <c r="W4231" i="2"/>
  <c r="W4232" i="2"/>
  <c r="W4233" i="2"/>
  <c r="W4234" i="2"/>
  <c r="W4235" i="2"/>
  <c r="W4236" i="2"/>
  <c r="W4237" i="2"/>
  <c r="W4238" i="2"/>
  <c r="W4239" i="2"/>
  <c r="W4240" i="2"/>
  <c r="W4241" i="2"/>
  <c r="W4242" i="2"/>
  <c r="W4243" i="2"/>
  <c r="W4244" i="2"/>
  <c r="W4245" i="2"/>
  <c r="W4246" i="2"/>
  <c r="W4247" i="2"/>
  <c r="W4248" i="2"/>
  <c r="W4249" i="2"/>
  <c r="W4250" i="2"/>
  <c r="W4251" i="2"/>
  <c r="W4252" i="2"/>
  <c r="W4253" i="2"/>
  <c r="W4254" i="2"/>
  <c r="W4255" i="2"/>
  <c r="W4256" i="2"/>
  <c r="W4257" i="2"/>
  <c r="W4258" i="2"/>
  <c r="W4259" i="2"/>
  <c r="W4260" i="2"/>
  <c r="W4261" i="2"/>
  <c r="W4262" i="2"/>
  <c r="W4263" i="2"/>
  <c r="W4264" i="2"/>
  <c r="W4265" i="2"/>
  <c r="W4266" i="2"/>
  <c r="W4267" i="2"/>
  <c r="W4268" i="2"/>
  <c r="W4269" i="2"/>
  <c r="W4270" i="2"/>
  <c r="W4271" i="2"/>
  <c r="W4272" i="2"/>
  <c r="W4273" i="2"/>
  <c r="W4274" i="2"/>
  <c r="W4275" i="2"/>
  <c r="W4276" i="2"/>
  <c r="W4277" i="2"/>
  <c r="W4278" i="2"/>
  <c r="W4279" i="2"/>
  <c r="W4280" i="2"/>
  <c r="W4281" i="2"/>
  <c r="W4282" i="2"/>
  <c r="W4283" i="2"/>
  <c r="W4284" i="2"/>
  <c r="W4285" i="2"/>
  <c r="W4286" i="2"/>
  <c r="W4287" i="2"/>
  <c r="W4288" i="2"/>
  <c r="W4289" i="2"/>
  <c r="W4290" i="2"/>
  <c r="W4291" i="2"/>
  <c r="W4292" i="2"/>
  <c r="W4293" i="2"/>
  <c r="W4294" i="2"/>
  <c r="W4295" i="2"/>
  <c r="W4296" i="2"/>
  <c r="W4297" i="2"/>
  <c r="W4298" i="2"/>
  <c r="W4299" i="2"/>
  <c r="W4300" i="2"/>
  <c r="W4301" i="2"/>
  <c r="W4302" i="2"/>
  <c r="W4303" i="2"/>
  <c r="W4304" i="2"/>
  <c r="W4305" i="2"/>
  <c r="W4306" i="2"/>
  <c r="W4307" i="2"/>
  <c r="W4308" i="2"/>
  <c r="W4309" i="2"/>
  <c r="W4310" i="2"/>
  <c r="W4311" i="2"/>
  <c r="W4312" i="2"/>
  <c r="W4313" i="2"/>
  <c r="W4314" i="2"/>
  <c r="W4315" i="2"/>
  <c r="W4316" i="2"/>
  <c r="W4317" i="2"/>
  <c r="W4318" i="2"/>
  <c r="W4319" i="2"/>
  <c r="W4320" i="2"/>
  <c r="W4321" i="2"/>
  <c r="W4322" i="2"/>
  <c r="W4323" i="2"/>
  <c r="W4324" i="2"/>
  <c r="W4325" i="2"/>
  <c r="W4326" i="2"/>
  <c r="W4327" i="2"/>
  <c r="W4328" i="2"/>
  <c r="W4329" i="2"/>
  <c r="W4330" i="2"/>
  <c r="W4331" i="2"/>
  <c r="W4332" i="2"/>
  <c r="W4333" i="2"/>
  <c r="W4334" i="2"/>
  <c r="W4335" i="2"/>
  <c r="W4336" i="2"/>
  <c r="W4337" i="2"/>
  <c r="W4338" i="2"/>
  <c r="W4339" i="2"/>
  <c r="W4340" i="2"/>
  <c r="W4341" i="2"/>
  <c r="W4342" i="2"/>
  <c r="W4343" i="2"/>
  <c r="W4344" i="2"/>
  <c r="W4345" i="2"/>
  <c r="W4346" i="2"/>
  <c r="W4347" i="2"/>
  <c r="W4348" i="2"/>
  <c r="W4349" i="2"/>
  <c r="W4350" i="2"/>
  <c r="W4351" i="2"/>
  <c r="W4352" i="2"/>
  <c r="W4353" i="2"/>
  <c r="W4354" i="2"/>
  <c r="W4355" i="2"/>
  <c r="W4356" i="2"/>
  <c r="W4357" i="2"/>
  <c r="W4358" i="2"/>
  <c r="W4359" i="2"/>
  <c r="W4360" i="2"/>
  <c r="W4361" i="2"/>
  <c r="W4362" i="2"/>
  <c r="W4363" i="2"/>
  <c r="W4364" i="2"/>
  <c r="W4365" i="2"/>
  <c r="W4366" i="2"/>
  <c r="W4367" i="2"/>
  <c r="W4368" i="2"/>
  <c r="W4369" i="2"/>
  <c r="W4370" i="2"/>
  <c r="W4371" i="2"/>
  <c r="W4372" i="2"/>
  <c r="W4373" i="2"/>
  <c r="W4374" i="2"/>
  <c r="W4375" i="2"/>
  <c r="W4376" i="2"/>
  <c r="W4377" i="2"/>
  <c r="W4378" i="2"/>
  <c r="W4379" i="2"/>
  <c r="W4380" i="2"/>
  <c r="W4381" i="2"/>
  <c r="W4382" i="2"/>
  <c r="W4383" i="2"/>
  <c r="W4384" i="2"/>
  <c r="W4385" i="2"/>
  <c r="W4386" i="2"/>
  <c r="W4387" i="2"/>
  <c r="W4388" i="2"/>
  <c r="W4389" i="2"/>
  <c r="W4390" i="2"/>
  <c r="W4391" i="2"/>
  <c r="W4392" i="2"/>
  <c r="W4393" i="2"/>
  <c r="W4394" i="2"/>
  <c r="W4395" i="2"/>
  <c r="W4396" i="2"/>
  <c r="W4397" i="2"/>
  <c r="W4398" i="2"/>
  <c r="W4399" i="2"/>
  <c r="W4400" i="2"/>
  <c r="W4401" i="2"/>
  <c r="W4402" i="2"/>
  <c r="W4403" i="2"/>
  <c r="W4404" i="2"/>
  <c r="W4405" i="2"/>
  <c r="W4406" i="2"/>
  <c r="W4407" i="2"/>
  <c r="W4408" i="2"/>
  <c r="W4409" i="2"/>
  <c r="W4410" i="2"/>
  <c r="W4411" i="2"/>
  <c r="W4412" i="2"/>
  <c r="W4413" i="2"/>
  <c r="W4414" i="2"/>
  <c r="W4415" i="2"/>
  <c r="W4416" i="2"/>
  <c r="W4417" i="2"/>
  <c r="W4418" i="2"/>
  <c r="W4419" i="2"/>
  <c r="W4420" i="2"/>
  <c r="W4421" i="2"/>
  <c r="W4422" i="2"/>
  <c r="W4423" i="2"/>
  <c r="W4424" i="2"/>
  <c r="W4425" i="2"/>
  <c r="W4426" i="2"/>
  <c r="W4427" i="2"/>
  <c r="W4428" i="2"/>
  <c r="W4429" i="2"/>
  <c r="W4430" i="2"/>
  <c r="W4431" i="2"/>
  <c r="W4432" i="2"/>
  <c r="W4433" i="2"/>
  <c r="W4434" i="2"/>
  <c r="W4435" i="2"/>
  <c r="W4436" i="2"/>
  <c r="W4437" i="2"/>
  <c r="W4438" i="2"/>
  <c r="W4439" i="2"/>
  <c r="W4440" i="2"/>
  <c r="W4441" i="2"/>
  <c r="W4442" i="2"/>
  <c r="W4443" i="2"/>
  <c r="W4444" i="2"/>
  <c r="W4445" i="2"/>
  <c r="W4446" i="2"/>
  <c r="W4447" i="2"/>
  <c r="W4448" i="2"/>
  <c r="W4449" i="2"/>
  <c r="W4450" i="2"/>
  <c r="W4451" i="2"/>
  <c r="W4452" i="2"/>
  <c r="W4453" i="2"/>
  <c r="W4454" i="2"/>
  <c r="W4455" i="2"/>
  <c r="W4456" i="2"/>
  <c r="W4457" i="2"/>
  <c r="W4458" i="2"/>
  <c r="W4459" i="2"/>
  <c r="W4460" i="2"/>
  <c r="W4461" i="2"/>
  <c r="W4462" i="2"/>
  <c r="W4463" i="2"/>
  <c r="W4464" i="2"/>
  <c r="W4465" i="2"/>
  <c r="W4466" i="2"/>
  <c r="W4467" i="2"/>
  <c r="W4468" i="2"/>
  <c r="W4469" i="2"/>
  <c r="W4470" i="2"/>
  <c r="W4471" i="2"/>
  <c r="W4472" i="2"/>
  <c r="W4473" i="2"/>
  <c r="W4474" i="2"/>
  <c r="W4475" i="2"/>
  <c r="W4476" i="2"/>
  <c r="W4477" i="2"/>
  <c r="W4478" i="2"/>
  <c r="W4479" i="2"/>
  <c r="W4480" i="2"/>
  <c r="W4481" i="2"/>
  <c r="W4482" i="2"/>
  <c r="W4483" i="2"/>
  <c r="W4484" i="2"/>
  <c r="W4485" i="2"/>
  <c r="W4486" i="2"/>
  <c r="W4487" i="2"/>
  <c r="W4488" i="2"/>
  <c r="W4489" i="2"/>
  <c r="W4490" i="2"/>
  <c r="W4491" i="2"/>
  <c r="W4492" i="2"/>
  <c r="W4493" i="2"/>
  <c r="W4494" i="2"/>
  <c r="W4495" i="2"/>
  <c r="W4496" i="2"/>
  <c r="W4497" i="2"/>
  <c r="W4498" i="2"/>
  <c r="W4499" i="2"/>
  <c r="W4500" i="2"/>
  <c r="W4501" i="2"/>
  <c r="W4502" i="2"/>
  <c r="W4503" i="2"/>
  <c r="W4504" i="2"/>
  <c r="W4505" i="2"/>
  <c r="W4506" i="2"/>
  <c r="W4507" i="2"/>
  <c r="W4508" i="2"/>
  <c r="W4509" i="2"/>
  <c r="W4510" i="2"/>
  <c r="W4511" i="2"/>
  <c r="W4512" i="2"/>
  <c r="W4513" i="2"/>
  <c r="W4514" i="2"/>
  <c r="W4515" i="2"/>
  <c r="W4516" i="2"/>
  <c r="W4517" i="2"/>
  <c r="W4518" i="2"/>
  <c r="W4519" i="2"/>
  <c r="W4520" i="2"/>
  <c r="W4521" i="2"/>
  <c r="W4522" i="2"/>
  <c r="W4523" i="2"/>
  <c r="W4524" i="2"/>
  <c r="W4525" i="2"/>
  <c r="W4526" i="2"/>
  <c r="W4527" i="2"/>
  <c r="W4528" i="2"/>
  <c r="W4529" i="2"/>
  <c r="W4530" i="2"/>
  <c r="W4531" i="2"/>
  <c r="W4532" i="2"/>
  <c r="W4533" i="2"/>
  <c r="W4534" i="2"/>
  <c r="W4535" i="2"/>
  <c r="W4536" i="2"/>
  <c r="W4537" i="2"/>
  <c r="W4538" i="2"/>
  <c r="W4539" i="2"/>
  <c r="W4540" i="2"/>
  <c r="W4541" i="2"/>
  <c r="W4542" i="2"/>
  <c r="W4543" i="2"/>
  <c r="W4544" i="2"/>
  <c r="W4545" i="2"/>
  <c r="W4546" i="2"/>
  <c r="W4547" i="2"/>
  <c r="W4548" i="2"/>
  <c r="W4549" i="2"/>
  <c r="W4550" i="2"/>
  <c r="W4551" i="2"/>
  <c r="W4552" i="2"/>
  <c r="W4553" i="2"/>
  <c r="W4554" i="2"/>
  <c r="W4555" i="2"/>
  <c r="W4556" i="2"/>
  <c r="W4557" i="2"/>
  <c r="W4558" i="2"/>
  <c r="W4559" i="2"/>
  <c r="W4560" i="2"/>
  <c r="W4561" i="2"/>
  <c r="W4562" i="2"/>
  <c r="W4563" i="2"/>
  <c r="W4564" i="2"/>
  <c r="W4565" i="2"/>
  <c r="W4566" i="2"/>
  <c r="W4567" i="2"/>
  <c r="W4568" i="2"/>
  <c r="W4569" i="2"/>
  <c r="W4570" i="2"/>
  <c r="W4571" i="2"/>
  <c r="W4572" i="2"/>
  <c r="W4573" i="2"/>
  <c r="W4574" i="2"/>
  <c r="W4575" i="2"/>
  <c r="W4576" i="2"/>
  <c r="W4577" i="2"/>
  <c r="W4578" i="2"/>
  <c r="W4579" i="2"/>
  <c r="W4580" i="2"/>
  <c r="W4581" i="2"/>
  <c r="W4582" i="2"/>
  <c r="W4583" i="2"/>
  <c r="W4584" i="2"/>
  <c r="W4585" i="2"/>
  <c r="W4586" i="2"/>
  <c r="W4587" i="2"/>
  <c r="W4588" i="2"/>
  <c r="W4589" i="2"/>
  <c r="W4590" i="2"/>
  <c r="W4591" i="2"/>
  <c r="W4592" i="2"/>
  <c r="W4593" i="2"/>
  <c r="W4594" i="2"/>
  <c r="W4595" i="2"/>
  <c r="W4596" i="2"/>
  <c r="W4597" i="2"/>
  <c r="W4598" i="2"/>
  <c r="W4599" i="2"/>
  <c r="W4600" i="2"/>
  <c r="W4601" i="2"/>
  <c r="W4602" i="2"/>
  <c r="W4603" i="2"/>
  <c r="W4604" i="2"/>
  <c r="W4605" i="2"/>
  <c r="W4606" i="2"/>
  <c r="W4607" i="2"/>
  <c r="W4608" i="2"/>
  <c r="W4609" i="2"/>
  <c r="W4610" i="2"/>
  <c r="W4611" i="2"/>
  <c r="W4612" i="2"/>
  <c r="W4613" i="2"/>
  <c r="W4614" i="2"/>
  <c r="W4615" i="2"/>
  <c r="W4616" i="2"/>
  <c r="W4617" i="2"/>
  <c r="W4618" i="2"/>
  <c r="W4619" i="2"/>
  <c r="W4620" i="2"/>
  <c r="W4621" i="2"/>
  <c r="W4622" i="2"/>
  <c r="W4623" i="2"/>
  <c r="W4624" i="2"/>
  <c r="W4625" i="2"/>
  <c r="W4626" i="2"/>
  <c r="W4627" i="2"/>
  <c r="W4628" i="2"/>
  <c r="W4629" i="2"/>
  <c r="W4630" i="2"/>
  <c r="W4631" i="2"/>
  <c r="W4632" i="2"/>
  <c r="W4633" i="2"/>
  <c r="W4634" i="2"/>
  <c r="W4635" i="2"/>
  <c r="W4636" i="2"/>
  <c r="W4637" i="2"/>
  <c r="W4638" i="2"/>
  <c r="W4639" i="2"/>
  <c r="W4640" i="2"/>
  <c r="W4641" i="2"/>
  <c r="W4642" i="2"/>
  <c r="W4643" i="2"/>
  <c r="W4644" i="2"/>
  <c r="W4645" i="2"/>
  <c r="W4646" i="2"/>
  <c r="W4647" i="2"/>
  <c r="W4648" i="2"/>
  <c r="W4649" i="2"/>
  <c r="W4650" i="2"/>
  <c r="W4651" i="2"/>
  <c r="W4652" i="2"/>
  <c r="W4653" i="2"/>
  <c r="W4654" i="2"/>
  <c r="W4655" i="2"/>
  <c r="W4656" i="2"/>
  <c r="W4657" i="2"/>
  <c r="W4658" i="2"/>
  <c r="W4659" i="2"/>
  <c r="W4660" i="2"/>
  <c r="W4661" i="2"/>
  <c r="W4662" i="2"/>
  <c r="W4663" i="2"/>
  <c r="W4664" i="2"/>
  <c r="W4665" i="2"/>
  <c r="W4666" i="2"/>
  <c r="W4667" i="2"/>
  <c r="W4668" i="2"/>
  <c r="W4669" i="2"/>
  <c r="W4670" i="2"/>
  <c r="W4671" i="2"/>
  <c r="W4672" i="2"/>
  <c r="W4673" i="2"/>
  <c r="W4674" i="2"/>
  <c r="W4675" i="2"/>
  <c r="W4676" i="2"/>
  <c r="W4677" i="2"/>
  <c r="W4678" i="2"/>
  <c r="W4679" i="2"/>
  <c r="W4680" i="2"/>
  <c r="W4681" i="2"/>
  <c r="W4682" i="2"/>
  <c r="W4683" i="2"/>
  <c r="W4684" i="2"/>
  <c r="W4685" i="2"/>
  <c r="W4686" i="2"/>
  <c r="W4687" i="2"/>
  <c r="W4688" i="2"/>
  <c r="W4689" i="2"/>
  <c r="W4690" i="2"/>
  <c r="W4691" i="2"/>
  <c r="W4692" i="2"/>
  <c r="W4693" i="2"/>
  <c r="W4694" i="2"/>
  <c r="W4695" i="2"/>
  <c r="W4696" i="2"/>
  <c r="W4697" i="2"/>
  <c r="W4698" i="2"/>
  <c r="W4699" i="2"/>
  <c r="W4700" i="2"/>
  <c r="W4701" i="2"/>
  <c r="W4702" i="2"/>
  <c r="W4703" i="2"/>
  <c r="W4704" i="2"/>
  <c r="W4705" i="2"/>
  <c r="W4706" i="2"/>
  <c r="W4707" i="2"/>
  <c r="W4708" i="2"/>
  <c r="W4709" i="2"/>
  <c r="W4710" i="2"/>
  <c r="W4711" i="2"/>
  <c r="W4712" i="2"/>
  <c r="W4713" i="2"/>
  <c r="W4714" i="2"/>
  <c r="W4715" i="2"/>
  <c r="W4716" i="2"/>
  <c r="W4717" i="2"/>
  <c r="W4718" i="2"/>
  <c r="W4719" i="2"/>
  <c r="W4720" i="2"/>
  <c r="W4721" i="2"/>
  <c r="W4722" i="2"/>
  <c r="W4723" i="2"/>
  <c r="W4724" i="2"/>
  <c r="W4725" i="2"/>
  <c r="W4726" i="2"/>
  <c r="W4727" i="2"/>
  <c r="W4728" i="2"/>
  <c r="W4729" i="2"/>
  <c r="W4730" i="2"/>
  <c r="W4731" i="2"/>
  <c r="W4732" i="2"/>
  <c r="W4733" i="2"/>
  <c r="W4734" i="2"/>
  <c r="W4735" i="2"/>
  <c r="W4736" i="2"/>
  <c r="W4737" i="2"/>
  <c r="W4738" i="2"/>
  <c r="W4739" i="2"/>
  <c r="W4740" i="2"/>
  <c r="W4741" i="2"/>
  <c r="W4742" i="2"/>
  <c r="W4743" i="2"/>
  <c r="W4744" i="2"/>
  <c r="W4745" i="2"/>
  <c r="W4746" i="2"/>
  <c r="W4747" i="2"/>
  <c r="W4748" i="2"/>
  <c r="W4749" i="2"/>
  <c r="W4750" i="2"/>
  <c r="W4751" i="2"/>
  <c r="W4752" i="2"/>
  <c r="W4753" i="2"/>
  <c r="W4754" i="2"/>
  <c r="W4755" i="2"/>
  <c r="W4756" i="2"/>
  <c r="W4757" i="2"/>
  <c r="W4758" i="2"/>
  <c r="W4759" i="2"/>
  <c r="W4760" i="2"/>
  <c r="W4761" i="2"/>
  <c r="W4762" i="2"/>
  <c r="W4763" i="2"/>
  <c r="W4764" i="2"/>
  <c r="W4765" i="2"/>
  <c r="W4766" i="2"/>
  <c r="W4767" i="2"/>
  <c r="W4768" i="2"/>
  <c r="W4769" i="2"/>
  <c r="W4770" i="2"/>
  <c r="W4771" i="2"/>
  <c r="W4772" i="2"/>
  <c r="W4773" i="2"/>
  <c r="W4774" i="2"/>
  <c r="W4775" i="2"/>
  <c r="W4776" i="2"/>
  <c r="W4777" i="2"/>
  <c r="W4778" i="2"/>
  <c r="W4779" i="2"/>
  <c r="W4780" i="2"/>
  <c r="W4781" i="2"/>
  <c r="W4782" i="2"/>
  <c r="W4783" i="2"/>
  <c r="W4784" i="2"/>
  <c r="W4785" i="2"/>
  <c r="W4786" i="2"/>
  <c r="W4787" i="2"/>
  <c r="W4788" i="2"/>
  <c r="W4789" i="2"/>
  <c r="W4790" i="2"/>
  <c r="W4791" i="2"/>
  <c r="W4792" i="2"/>
  <c r="W4793" i="2"/>
  <c r="W4794" i="2"/>
  <c r="W4795" i="2"/>
  <c r="W4796" i="2"/>
  <c r="W4797" i="2"/>
  <c r="W4798" i="2"/>
  <c r="W4799" i="2"/>
  <c r="W4800" i="2"/>
  <c r="W4801" i="2"/>
  <c r="W4802" i="2"/>
  <c r="W4803" i="2"/>
  <c r="W4804" i="2"/>
  <c r="W4805" i="2"/>
  <c r="W4806" i="2"/>
  <c r="W4807" i="2"/>
  <c r="W4808" i="2"/>
  <c r="W4809" i="2"/>
  <c r="W4810" i="2"/>
  <c r="W4811" i="2"/>
  <c r="W4812" i="2"/>
  <c r="W4813" i="2"/>
  <c r="W4814" i="2"/>
  <c r="W4815" i="2"/>
  <c r="W4816" i="2"/>
  <c r="W4817" i="2"/>
  <c r="W4818" i="2"/>
  <c r="W4819" i="2"/>
  <c r="W4820" i="2"/>
  <c r="W4821" i="2"/>
  <c r="W4822" i="2"/>
  <c r="W4823" i="2"/>
  <c r="W4824" i="2"/>
  <c r="W4825" i="2"/>
  <c r="W4826" i="2"/>
  <c r="W4827" i="2"/>
  <c r="W4828" i="2"/>
  <c r="W4829" i="2"/>
  <c r="W4830" i="2"/>
  <c r="W4831" i="2"/>
  <c r="W4832" i="2"/>
  <c r="W4833" i="2"/>
  <c r="W4834" i="2"/>
  <c r="W4835" i="2"/>
  <c r="W4836" i="2"/>
  <c r="W4837" i="2"/>
  <c r="W4838" i="2"/>
  <c r="W4839" i="2"/>
  <c r="W4840" i="2"/>
  <c r="W4841" i="2"/>
  <c r="W4842" i="2"/>
  <c r="W4843" i="2"/>
  <c r="W4844" i="2"/>
  <c r="W4845" i="2"/>
  <c r="W4846" i="2"/>
  <c r="W4847" i="2"/>
  <c r="W4848" i="2"/>
  <c r="W4849" i="2"/>
  <c r="W4850" i="2"/>
  <c r="W4851" i="2"/>
  <c r="W4852" i="2"/>
  <c r="W4853" i="2"/>
  <c r="W4854" i="2"/>
  <c r="W4855" i="2"/>
  <c r="W4856" i="2"/>
  <c r="W4857" i="2"/>
  <c r="W4858" i="2"/>
  <c r="W4859" i="2"/>
  <c r="W4860" i="2"/>
  <c r="W4861" i="2"/>
  <c r="W4862" i="2"/>
  <c r="W4863" i="2"/>
  <c r="W4864" i="2"/>
  <c r="W4865" i="2"/>
  <c r="W4866" i="2"/>
  <c r="W4867" i="2"/>
  <c r="W4868" i="2"/>
  <c r="W4869" i="2"/>
  <c r="W4870" i="2"/>
  <c r="W4871" i="2"/>
  <c r="W4872" i="2"/>
  <c r="W4873" i="2"/>
  <c r="W4874" i="2"/>
  <c r="W4875" i="2"/>
  <c r="W4876" i="2"/>
  <c r="W4877" i="2"/>
  <c r="W4878" i="2"/>
  <c r="W4879" i="2"/>
  <c r="W4880" i="2"/>
  <c r="W4881" i="2"/>
  <c r="W4882" i="2"/>
  <c r="W4883" i="2"/>
  <c r="W4884" i="2"/>
  <c r="W4885" i="2"/>
  <c r="W4886" i="2"/>
  <c r="W4887" i="2"/>
  <c r="W4888" i="2"/>
  <c r="W4889" i="2"/>
  <c r="W4890" i="2"/>
  <c r="W4891" i="2"/>
  <c r="W4892" i="2"/>
  <c r="W4893" i="2"/>
  <c r="W4894" i="2"/>
  <c r="W4895" i="2"/>
  <c r="W4896" i="2"/>
  <c r="W4897" i="2"/>
  <c r="W4898" i="2"/>
  <c r="W4899" i="2"/>
  <c r="W4900" i="2"/>
  <c r="W4901" i="2"/>
  <c r="W4902" i="2"/>
  <c r="W4903" i="2"/>
  <c r="W4904" i="2"/>
  <c r="W4905" i="2"/>
  <c r="W4906" i="2"/>
  <c r="W4907" i="2"/>
  <c r="W4908" i="2"/>
  <c r="W4909" i="2"/>
  <c r="W4910" i="2"/>
  <c r="W4911" i="2"/>
  <c r="W4912" i="2"/>
  <c r="W4913" i="2"/>
  <c r="W4914" i="2"/>
  <c r="W4915" i="2"/>
  <c r="W4916" i="2"/>
  <c r="W4917" i="2"/>
  <c r="W4918" i="2"/>
  <c r="W4919" i="2"/>
  <c r="W4920" i="2"/>
  <c r="W4921" i="2"/>
  <c r="W4922" i="2"/>
  <c r="W4923" i="2"/>
  <c r="W4924" i="2"/>
  <c r="W4925" i="2"/>
  <c r="W4926" i="2"/>
  <c r="W4927" i="2"/>
  <c r="W4928" i="2"/>
  <c r="W4929" i="2"/>
  <c r="W4930" i="2"/>
  <c r="W4931" i="2"/>
  <c r="W4932" i="2"/>
  <c r="W4933" i="2"/>
  <c r="W4934" i="2"/>
  <c r="W4935" i="2"/>
  <c r="W4936" i="2"/>
  <c r="W4937" i="2"/>
  <c r="W4938" i="2"/>
  <c r="W4939" i="2"/>
  <c r="W4940" i="2"/>
  <c r="W4941" i="2"/>
  <c r="W4942" i="2"/>
  <c r="W4943" i="2"/>
  <c r="W4944" i="2"/>
  <c r="W4945" i="2"/>
  <c r="W4946" i="2"/>
  <c r="W4947" i="2"/>
  <c r="W4948" i="2"/>
  <c r="W4949" i="2"/>
  <c r="W4950" i="2"/>
  <c r="W4951" i="2"/>
  <c r="W4952" i="2"/>
  <c r="W4953" i="2"/>
  <c r="W4954" i="2"/>
  <c r="W4955" i="2"/>
  <c r="W4956" i="2"/>
  <c r="W4957" i="2"/>
  <c r="W4958" i="2"/>
  <c r="W4959" i="2"/>
  <c r="W4960" i="2"/>
  <c r="W4961" i="2"/>
  <c r="W4962" i="2"/>
  <c r="W4963" i="2"/>
  <c r="W4964" i="2"/>
  <c r="W4965" i="2"/>
  <c r="W4966" i="2"/>
  <c r="W4967" i="2"/>
  <c r="W4968" i="2"/>
  <c r="W4969" i="2"/>
  <c r="W4970" i="2"/>
  <c r="W4971" i="2"/>
  <c r="W4972" i="2"/>
  <c r="W4973" i="2"/>
  <c r="W4974" i="2"/>
  <c r="W4975" i="2"/>
  <c r="W4976" i="2"/>
  <c r="W4977" i="2"/>
  <c r="W4978" i="2"/>
  <c r="W4979" i="2"/>
  <c r="W4980" i="2"/>
  <c r="W4981" i="2"/>
  <c r="W4982" i="2"/>
  <c r="W4983" i="2"/>
  <c r="W4984" i="2"/>
  <c r="W4985" i="2"/>
  <c r="W4986" i="2"/>
  <c r="W4987" i="2"/>
  <c r="W4988" i="2"/>
  <c r="W4989" i="2"/>
  <c r="W4990" i="2"/>
  <c r="W4991" i="2"/>
  <c r="W4992" i="2"/>
  <c r="W4993" i="2"/>
  <c r="W4994" i="2"/>
  <c r="W4995" i="2"/>
  <c r="W4996" i="2"/>
  <c r="W4997" i="2"/>
  <c r="W4998" i="2"/>
  <c r="W4999" i="2"/>
  <c r="W5000" i="2"/>
  <c r="W5001" i="2"/>
  <c r="W5002" i="2"/>
  <c r="W5003" i="2"/>
  <c r="W5004" i="2"/>
  <c r="W5005" i="2"/>
  <c r="W5006" i="2"/>
  <c r="W5007" i="2"/>
  <c r="W5008" i="2"/>
  <c r="W5009" i="2"/>
  <c r="W5010" i="2"/>
  <c r="W5011" i="2"/>
  <c r="W5012" i="2"/>
  <c r="W5013" i="2"/>
  <c r="W5014" i="2"/>
  <c r="W5015" i="2"/>
  <c r="W5016" i="2"/>
  <c r="W5017" i="2"/>
  <c r="W5018" i="2"/>
  <c r="W5019" i="2"/>
  <c r="W5020" i="2"/>
  <c r="W5021" i="2"/>
  <c r="W5022" i="2"/>
  <c r="W5023" i="2"/>
  <c r="W5024" i="2"/>
  <c r="W5025" i="2"/>
  <c r="W5026" i="2"/>
  <c r="W5027" i="2"/>
  <c r="W5028" i="2"/>
  <c r="W5029" i="2"/>
  <c r="W5030" i="2"/>
  <c r="W5031" i="2"/>
  <c r="W5032" i="2"/>
  <c r="W5033" i="2"/>
  <c r="W5034" i="2"/>
  <c r="W5035" i="2"/>
  <c r="W5036" i="2"/>
  <c r="W5037" i="2"/>
  <c r="W5038" i="2"/>
  <c r="W5039" i="2"/>
  <c r="W5040" i="2"/>
  <c r="W5041" i="2"/>
  <c r="W5042" i="2"/>
  <c r="W5043" i="2"/>
  <c r="W5044" i="2"/>
  <c r="W5045" i="2"/>
  <c r="W5046" i="2"/>
  <c r="W5047" i="2"/>
  <c r="W5048" i="2"/>
  <c r="W5049" i="2"/>
  <c r="W5050" i="2"/>
  <c r="W5051" i="2"/>
  <c r="W5052" i="2"/>
  <c r="W5053" i="2"/>
  <c r="W5054" i="2"/>
  <c r="W5055" i="2"/>
  <c r="W5056" i="2"/>
  <c r="W5057" i="2"/>
  <c r="W5058" i="2"/>
  <c r="W5059" i="2"/>
  <c r="W5060" i="2"/>
  <c r="W5061" i="2"/>
  <c r="W5062" i="2"/>
  <c r="W5063" i="2"/>
  <c r="W5064" i="2"/>
  <c r="W5065" i="2"/>
  <c r="W5066" i="2"/>
  <c r="W5067" i="2"/>
  <c r="W5068" i="2"/>
  <c r="W5069" i="2"/>
  <c r="W5070" i="2"/>
  <c r="W5071" i="2"/>
  <c r="W5072" i="2"/>
  <c r="W5073" i="2"/>
  <c r="W5074" i="2"/>
  <c r="W5075" i="2"/>
  <c r="W5076" i="2"/>
  <c r="W5077" i="2"/>
  <c r="W5078" i="2"/>
  <c r="W5079" i="2"/>
  <c r="W5080" i="2"/>
  <c r="W5081" i="2"/>
  <c r="W5082" i="2"/>
  <c r="W5083" i="2"/>
  <c r="W5084" i="2"/>
  <c r="W5085" i="2"/>
  <c r="W5086" i="2"/>
  <c r="W5087" i="2"/>
  <c r="W5088" i="2"/>
  <c r="W5089" i="2"/>
  <c r="W5090" i="2"/>
  <c r="W5091" i="2"/>
  <c r="W5092" i="2"/>
  <c r="W5093" i="2"/>
  <c r="W5094" i="2"/>
  <c r="W5095" i="2"/>
  <c r="W5096" i="2"/>
  <c r="W5097" i="2"/>
  <c r="W5098" i="2"/>
  <c r="W5099" i="2"/>
  <c r="W5100" i="2"/>
  <c r="W5101" i="2"/>
  <c r="W5102" i="2"/>
  <c r="W5103" i="2"/>
  <c r="W5104" i="2"/>
  <c r="W5105" i="2"/>
  <c r="W5106" i="2"/>
  <c r="W5107" i="2"/>
  <c r="W5108" i="2"/>
  <c r="W5109" i="2"/>
  <c r="W5110" i="2"/>
  <c r="W5111" i="2"/>
  <c r="W5112" i="2"/>
  <c r="W5113" i="2"/>
  <c r="W5114" i="2"/>
  <c r="W5115" i="2"/>
  <c r="W5116" i="2"/>
  <c r="W5117" i="2"/>
  <c r="W5118" i="2"/>
  <c r="W5119" i="2"/>
  <c r="W5120" i="2"/>
  <c r="W5121" i="2"/>
  <c r="W5122" i="2"/>
  <c r="W5123" i="2"/>
  <c r="W5124" i="2"/>
  <c r="W5125" i="2"/>
  <c r="W5126" i="2"/>
  <c r="W5127" i="2"/>
  <c r="W5128" i="2"/>
  <c r="W5129" i="2"/>
  <c r="W5130" i="2"/>
  <c r="W5131" i="2"/>
  <c r="W5132" i="2"/>
  <c r="W5133" i="2"/>
  <c r="W5134" i="2"/>
  <c r="W5135" i="2"/>
  <c r="W5136" i="2"/>
  <c r="W5137" i="2"/>
  <c r="W5138" i="2"/>
  <c r="W5139" i="2"/>
  <c r="W5140" i="2"/>
  <c r="W5141" i="2"/>
  <c r="W5142" i="2"/>
  <c r="W5143" i="2"/>
  <c r="W5144" i="2"/>
  <c r="W5145" i="2"/>
  <c r="W5146" i="2"/>
  <c r="W5147" i="2"/>
  <c r="W5148" i="2"/>
  <c r="W5149" i="2"/>
  <c r="W5150" i="2"/>
  <c r="W5151" i="2"/>
  <c r="W5152" i="2"/>
  <c r="W5153" i="2"/>
  <c r="W5154" i="2"/>
  <c r="W5155" i="2"/>
  <c r="W5156" i="2"/>
  <c r="W5157" i="2"/>
  <c r="W5158" i="2"/>
  <c r="W5159" i="2"/>
  <c r="W5160" i="2"/>
  <c r="W5161" i="2"/>
  <c r="W5162" i="2"/>
  <c r="W5163" i="2"/>
  <c r="W5164" i="2"/>
  <c r="W5165" i="2"/>
  <c r="W5166" i="2"/>
  <c r="W5167" i="2"/>
  <c r="W5168" i="2"/>
  <c r="W5169" i="2"/>
  <c r="W5170" i="2"/>
  <c r="W5171" i="2"/>
  <c r="W5172" i="2"/>
  <c r="W5173" i="2"/>
  <c r="W5174" i="2"/>
  <c r="W5175" i="2"/>
  <c r="W5176" i="2"/>
  <c r="W5177" i="2"/>
  <c r="W5178" i="2"/>
  <c r="W5179" i="2"/>
  <c r="W5180" i="2"/>
  <c r="W5181" i="2"/>
  <c r="W5182" i="2"/>
  <c r="W5183" i="2"/>
  <c r="W5184" i="2"/>
  <c r="W5185" i="2"/>
  <c r="W5186" i="2"/>
  <c r="W5187" i="2"/>
  <c r="W5188" i="2"/>
  <c r="W5189" i="2"/>
  <c r="W5190" i="2"/>
  <c r="W5191" i="2"/>
  <c r="W5192" i="2"/>
  <c r="W5193" i="2"/>
  <c r="W5194" i="2"/>
  <c r="W5195" i="2"/>
  <c r="W5196" i="2"/>
  <c r="W5197" i="2"/>
  <c r="W5198" i="2"/>
  <c r="W5199" i="2"/>
  <c r="W5200" i="2"/>
  <c r="W5201" i="2"/>
  <c r="W5202" i="2"/>
  <c r="W5203" i="2"/>
  <c r="W5204" i="2"/>
  <c r="W5205" i="2"/>
  <c r="W5206" i="2"/>
  <c r="W5207" i="2"/>
  <c r="W5208" i="2"/>
  <c r="W5209" i="2"/>
  <c r="W5210" i="2"/>
  <c r="W5211" i="2"/>
  <c r="W5212" i="2"/>
  <c r="W5213" i="2"/>
  <c r="W5214" i="2"/>
  <c r="W5215" i="2"/>
  <c r="W5216" i="2"/>
  <c r="W5217" i="2"/>
  <c r="W5218" i="2"/>
  <c r="W5219" i="2"/>
  <c r="W5220" i="2"/>
  <c r="W5221" i="2"/>
  <c r="W5222" i="2"/>
  <c r="W5223" i="2"/>
  <c r="W5224" i="2"/>
  <c r="W5225" i="2"/>
  <c r="W5226" i="2"/>
  <c r="W5227" i="2"/>
  <c r="W5228" i="2"/>
  <c r="W5229" i="2"/>
  <c r="W5230" i="2"/>
  <c r="W5231" i="2"/>
  <c r="W5232" i="2"/>
  <c r="W5233" i="2"/>
  <c r="W5234" i="2"/>
  <c r="W5235" i="2"/>
  <c r="W5236" i="2"/>
  <c r="W5237" i="2"/>
  <c r="W5238" i="2"/>
  <c r="W5239" i="2"/>
  <c r="W5240" i="2"/>
  <c r="W5241" i="2"/>
  <c r="W5242" i="2"/>
  <c r="W5243" i="2"/>
  <c r="W5244" i="2"/>
  <c r="W5245" i="2"/>
  <c r="W5246" i="2"/>
  <c r="W5247" i="2"/>
  <c r="W5248" i="2"/>
  <c r="W5249" i="2"/>
  <c r="W5250" i="2"/>
  <c r="W5251" i="2"/>
  <c r="W5252" i="2"/>
  <c r="W5253" i="2"/>
  <c r="W5254" i="2"/>
  <c r="W5255" i="2"/>
  <c r="W5256" i="2"/>
  <c r="W5257" i="2"/>
  <c r="W5258" i="2"/>
  <c r="W5259" i="2"/>
  <c r="W5260" i="2"/>
  <c r="W5261" i="2"/>
  <c r="W5262" i="2"/>
  <c r="W5263" i="2"/>
  <c r="W5264" i="2"/>
  <c r="W5265" i="2"/>
  <c r="W5266" i="2"/>
  <c r="W5267" i="2"/>
  <c r="W5268" i="2"/>
  <c r="W5269" i="2"/>
  <c r="W5270" i="2"/>
  <c r="W5271" i="2"/>
  <c r="W5272" i="2"/>
  <c r="W5273" i="2"/>
  <c r="W5274" i="2"/>
  <c r="W5275" i="2"/>
  <c r="W5276" i="2"/>
  <c r="W5277" i="2"/>
  <c r="W5278" i="2"/>
  <c r="W5279" i="2"/>
  <c r="W5280" i="2"/>
  <c r="W5281" i="2"/>
  <c r="W5282" i="2"/>
  <c r="W5283" i="2"/>
  <c r="W5284" i="2"/>
  <c r="W5285" i="2"/>
  <c r="W5286" i="2"/>
  <c r="W5287" i="2"/>
  <c r="W5288" i="2"/>
  <c r="W5289" i="2"/>
  <c r="W5290" i="2"/>
  <c r="W5291" i="2"/>
  <c r="W5292" i="2"/>
  <c r="W5293" i="2"/>
  <c r="W5294" i="2"/>
  <c r="W5295" i="2"/>
  <c r="W5296" i="2"/>
  <c r="W5297" i="2"/>
  <c r="W5298" i="2"/>
  <c r="W5299" i="2"/>
  <c r="W5300" i="2"/>
  <c r="W5301" i="2"/>
  <c r="W5302" i="2"/>
  <c r="W5303" i="2"/>
  <c r="W5304" i="2"/>
  <c r="W5305" i="2"/>
  <c r="W5306" i="2"/>
  <c r="W5307" i="2"/>
  <c r="W5308" i="2"/>
  <c r="W5309" i="2"/>
  <c r="W5310" i="2"/>
  <c r="W5311" i="2"/>
  <c r="W5312" i="2"/>
  <c r="W5313" i="2"/>
  <c r="W5314" i="2"/>
  <c r="W5315" i="2"/>
  <c r="W5316" i="2"/>
  <c r="W5317" i="2"/>
  <c r="W5318" i="2"/>
  <c r="W5319" i="2"/>
  <c r="W5320" i="2"/>
  <c r="W5321" i="2"/>
  <c r="W5322" i="2"/>
  <c r="W5323" i="2"/>
  <c r="W5324" i="2"/>
  <c r="W5325" i="2"/>
  <c r="W5326" i="2"/>
  <c r="W5327" i="2"/>
  <c r="W5328" i="2"/>
  <c r="W5329" i="2"/>
  <c r="W5330" i="2"/>
  <c r="W5331" i="2"/>
  <c r="W5332" i="2"/>
  <c r="W5333" i="2"/>
  <c r="W5334" i="2"/>
  <c r="W5335" i="2"/>
  <c r="W5336" i="2"/>
  <c r="W5337" i="2"/>
  <c r="W5338" i="2"/>
  <c r="W5339" i="2"/>
  <c r="W5340" i="2"/>
  <c r="W5341" i="2"/>
  <c r="W5342" i="2"/>
  <c r="W5343" i="2"/>
  <c r="W5344" i="2"/>
  <c r="W5345" i="2"/>
  <c r="W5346" i="2"/>
  <c r="W5347" i="2"/>
  <c r="W5348" i="2"/>
  <c r="W5349" i="2"/>
  <c r="W5350" i="2"/>
  <c r="W5351" i="2"/>
  <c r="W5352" i="2"/>
  <c r="W5353" i="2"/>
  <c r="W5354" i="2"/>
  <c r="W5355" i="2"/>
  <c r="W5356" i="2"/>
  <c r="W5357" i="2"/>
  <c r="W5358" i="2"/>
  <c r="W5359" i="2"/>
  <c r="W5360" i="2"/>
  <c r="W5361" i="2"/>
  <c r="W5362" i="2"/>
  <c r="W5363" i="2"/>
  <c r="W5364" i="2"/>
  <c r="W5365" i="2"/>
  <c r="W5366" i="2"/>
  <c r="W5367" i="2"/>
  <c r="W5368" i="2"/>
  <c r="W5369" i="2"/>
  <c r="W5370" i="2"/>
  <c r="W5371" i="2"/>
  <c r="W5372" i="2"/>
  <c r="W5373" i="2"/>
  <c r="W5374" i="2"/>
  <c r="W5375" i="2"/>
  <c r="W5376" i="2"/>
  <c r="W5377" i="2"/>
  <c r="W5378" i="2"/>
  <c r="W5379" i="2"/>
  <c r="W5380" i="2"/>
  <c r="W5381" i="2"/>
  <c r="W5382" i="2"/>
  <c r="W5383" i="2"/>
  <c r="W5384" i="2"/>
  <c r="W5385" i="2"/>
  <c r="W5386" i="2"/>
  <c r="W5387" i="2"/>
  <c r="W5388" i="2"/>
  <c r="W5389" i="2"/>
  <c r="W5390" i="2"/>
  <c r="W5391" i="2"/>
  <c r="W5392" i="2"/>
  <c r="W5393" i="2"/>
  <c r="W5394" i="2"/>
  <c r="W5395" i="2"/>
  <c r="W5396" i="2"/>
  <c r="W5397" i="2"/>
  <c r="W5398" i="2"/>
  <c r="W5399" i="2"/>
  <c r="W5400" i="2"/>
  <c r="W5401" i="2"/>
  <c r="W5402" i="2"/>
  <c r="W5403" i="2"/>
  <c r="W5404" i="2"/>
  <c r="W5405" i="2"/>
  <c r="W5406" i="2"/>
  <c r="W5407" i="2"/>
  <c r="W5408" i="2"/>
  <c r="W5409" i="2"/>
  <c r="W5410" i="2"/>
  <c r="W5411" i="2"/>
  <c r="W5412" i="2"/>
  <c r="W5413" i="2"/>
  <c r="W5414" i="2"/>
  <c r="W5415" i="2"/>
  <c r="W5416" i="2"/>
  <c r="W5417" i="2"/>
  <c r="W5418" i="2"/>
  <c r="W5419" i="2"/>
  <c r="W5420" i="2"/>
  <c r="W5421" i="2"/>
  <c r="W5422" i="2"/>
  <c r="W5423" i="2"/>
  <c r="W5424" i="2"/>
  <c r="W5425" i="2"/>
  <c r="W5426" i="2"/>
  <c r="W5427" i="2"/>
  <c r="W5428" i="2"/>
  <c r="W5429" i="2"/>
  <c r="W5430" i="2"/>
  <c r="W5431" i="2"/>
  <c r="W5432" i="2"/>
  <c r="W5433" i="2"/>
  <c r="W5434" i="2"/>
  <c r="W5435" i="2"/>
  <c r="W5436" i="2"/>
  <c r="W5437" i="2"/>
  <c r="W5438" i="2"/>
  <c r="W5439" i="2"/>
  <c r="W5440" i="2"/>
  <c r="W5441" i="2"/>
  <c r="W5442" i="2"/>
  <c r="W5443" i="2"/>
  <c r="W5444" i="2"/>
  <c r="W5445" i="2"/>
  <c r="W5446" i="2"/>
  <c r="W5447" i="2"/>
  <c r="W5448" i="2"/>
  <c r="W5449" i="2"/>
  <c r="W5450" i="2"/>
  <c r="W5451" i="2"/>
  <c r="W5452" i="2"/>
  <c r="W5453" i="2"/>
  <c r="W5454" i="2"/>
  <c r="W5455" i="2"/>
  <c r="W5456" i="2"/>
  <c r="W5457" i="2"/>
  <c r="W5458" i="2"/>
  <c r="W5459" i="2"/>
  <c r="W5460" i="2"/>
  <c r="W5461" i="2"/>
  <c r="W5462" i="2"/>
  <c r="W5463" i="2"/>
  <c r="W5464" i="2"/>
  <c r="W5465" i="2"/>
  <c r="W5466" i="2"/>
  <c r="W5467" i="2"/>
  <c r="W5468" i="2"/>
  <c r="W5469" i="2"/>
  <c r="W5470" i="2"/>
  <c r="W5471" i="2"/>
  <c r="W5472" i="2"/>
  <c r="W5473" i="2"/>
  <c r="W5474" i="2"/>
  <c r="W5475" i="2"/>
  <c r="W5476" i="2"/>
  <c r="W5477" i="2"/>
  <c r="W5478" i="2"/>
  <c r="W5479" i="2"/>
  <c r="W5480" i="2"/>
  <c r="W5481" i="2"/>
  <c r="W5482" i="2"/>
  <c r="W5483" i="2"/>
  <c r="W5484" i="2"/>
  <c r="W5485" i="2"/>
  <c r="W5486" i="2"/>
  <c r="W5487" i="2"/>
  <c r="W5488" i="2"/>
  <c r="W5489" i="2"/>
  <c r="W5490" i="2"/>
  <c r="W5491" i="2"/>
  <c r="W5492" i="2"/>
  <c r="W5493" i="2"/>
  <c r="W5494" i="2"/>
  <c r="W5495" i="2"/>
  <c r="W5496" i="2"/>
  <c r="W5497" i="2"/>
  <c r="W5498" i="2"/>
  <c r="W5499" i="2"/>
  <c r="W5500" i="2"/>
  <c r="W5501" i="2"/>
  <c r="W5502" i="2"/>
  <c r="W5503" i="2"/>
  <c r="W5504" i="2"/>
  <c r="W5505" i="2"/>
  <c r="W5506" i="2"/>
  <c r="W5507" i="2"/>
  <c r="W5508" i="2"/>
  <c r="W5509" i="2"/>
  <c r="W5510" i="2"/>
  <c r="W5511" i="2"/>
  <c r="W5512" i="2"/>
  <c r="W5513" i="2"/>
  <c r="W5514" i="2"/>
  <c r="W5515" i="2"/>
  <c r="W5516" i="2"/>
  <c r="W5517" i="2"/>
  <c r="W5518" i="2"/>
  <c r="W5519" i="2"/>
  <c r="W5520" i="2"/>
  <c r="W5521" i="2"/>
  <c r="W5522" i="2"/>
  <c r="W5523" i="2"/>
  <c r="W5524" i="2"/>
  <c r="W5525" i="2"/>
  <c r="W5526" i="2"/>
  <c r="W5527" i="2"/>
  <c r="W5528" i="2"/>
  <c r="W5529" i="2"/>
  <c r="W5530" i="2"/>
  <c r="W5531" i="2"/>
  <c r="W5532" i="2"/>
  <c r="W5533" i="2"/>
  <c r="W5534" i="2"/>
  <c r="W5535" i="2"/>
  <c r="W5536" i="2"/>
  <c r="W5537" i="2"/>
  <c r="W5538" i="2"/>
  <c r="W5539" i="2"/>
  <c r="W5540" i="2"/>
  <c r="W5541" i="2"/>
  <c r="W5542" i="2"/>
  <c r="W5543" i="2"/>
  <c r="W5544" i="2"/>
  <c r="W5545" i="2"/>
  <c r="W5546" i="2"/>
  <c r="W5547" i="2"/>
  <c r="W5548" i="2"/>
  <c r="W5549" i="2"/>
  <c r="W5550" i="2"/>
  <c r="W5551" i="2"/>
  <c r="W5552" i="2"/>
  <c r="W5553" i="2"/>
  <c r="W5554" i="2"/>
  <c r="W5555" i="2"/>
  <c r="W5556" i="2"/>
  <c r="W5557" i="2"/>
  <c r="W5558" i="2"/>
  <c r="W5559" i="2"/>
  <c r="W5560" i="2"/>
  <c r="W5561" i="2"/>
  <c r="W5562" i="2"/>
  <c r="W5563" i="2"/>
  <c r="W5564" i="2"/>
  <c r="W5565" i="2"/>
  <c r="W5566" i="2"/>
  <c r="W5567" i="2"/>
  <c r="W5568" i="2"/>
  <c r="W5569" i="2"/>
  <c r="W5570" i="2"/>
  <c r="W5571" i="2"/>
  <c r="W5572" i="2"/>
  <c r="W5573" i="2"/>
  <c r="W5574" i="2"/>
  <c r="W5575" i="2"/>
  <c r="W5576" i="2"/>
  <c r="W5577" i="2"/>
  <c r="W5578" i="2"/>
  <c r="W5579" i="2"/>
  <c r="W5580" i="2"/>
  <c r="W5581" i="2"/>
  <c r="W5582" i="2"/>
  <c r="W5583" i="2"/>
  <c r="W5584" i="2"/>
  <c r="W5585" i="2"/>
  <c r="W5586" i="2"/>
  <c r="W5587" i="2"/>
  <c r="W5588" i="2"/>
  <c r="W5589" i="2"/>
  <c r="W5590" i="2"/>
  <c r="W5591" i="2"/>
  <c r="W5592" i="2"/>
  <c r="W5593" i="2"/>
  <c r="W5594" i="2"/>
  <c r="W5595" i="2"/>
  <c r="W5596" i="2"/>
  <c r="W5597" i="2"/>
  <c r="W5598" i="2"/>
  <c r="W5599" i="2"/>
  <c r="W5600" i="2"/>
  <c r="W5601" i="2"/>
  <c r="W5602" i="2"/>
  <c r="W5603" i="2"/>
  <c r="W5604" i="2"/>
  <c r="W5605" i="2"/>
  <c r="W5606" i="2"/>
  <c r="W5607" i="2"/>
  <c r="W5608" i="2"/>
  <c r="W5609" i="2"/>
  <c r="W5610" i="2"/>
  <c r="W5611" i="2"/>
  <c r="W5612" i="2"/>
  <c r="W5613" i="2"/>
  <c r="W5614" i="2"/>
  <c r="W5615" i="2"/>
  <c r="W5616" i="2"/>
  <c r="W5617" i="2"/>
  <c r="W5618" i="2"/>
  <c r="W5619" i="2"/>
  <c r="W5620" i="2"/>
  <c r="W5621" i="2"/>
  <c r="W5622" i="2"/>
  <c r="W5623" i="2"/>
  <c r="W5624" i="2"/>
  <c r="W5625" i="2"/>
  <c r="W5626" i="2"/>
  <c r="W5627" i="2"/>
  <c r="W5628" i="2"/>
  <c r="W5629" i="2"/>
  <c r="W5630" i="2"/>
  <c r="W5631" i="2"/>
  <c r="W5632" i="2"/>
  <c r="W5633" i="2"/>
  <c r="W5634" i="2"/>
  <c r="W5635" i="2"/>
  <c r="W5636" i="2"/>
  <c r="W5637" i="2"/>
  <c r="W5638" i="2"/>
  <c r="W5639" i="2"/>
  <c r="W5640" i="2"/>
  <c r="W5641" i="2"/>
  <c r="W5642" i="2"/>
  <c r="W5643" i="2"/>
  <c r="W5644" i="2"/>
  <c r="W5645" i="2"/>
  <c r="W5646" i="2"/>
  <c r="W5647" i="2"/>
  <c r="W5648" i="2"/>
  <c r="W5649" i="2"/>
  <c r="W5650" i="2"/>
  <c r="W5651" i="2"/>
  <c r="W5652" i="2"/>
  <c r="W5653" i="2"/>
  <c r="W5654" i="2"/>
  <c r="W5655" i="2"/>
  <c r="W5656" i="2"/>
  <c r="W5657" i="2"/>
  <c r="W5658" i="2"/>
  <c r="W5659" i="2"/>
  <c r="W5660" i="2"/>
  <c r="W5661" i="2"/>
  <c r="W5662" i="2"/>
  <c r="W5663" i="2"/>
  <c r="W5664" i="2"/>
  <c r="W5665" i="2"/>
  <c r="W5666" i="2"/>
  <c r="W5667" i="2"/>
  <c r="W5668" i="2"/>
  <c r="W5669" i="2"/>
  <c r="W5670" i="2"/>
  <c r="W5671" i="2"/>
  <c r="W5672" i="2"/>
  <c r="W5673" i="2"/>
  <c r="W5674" i="2"/>
  <c r="W5675" i="2"/>
  <c r="W5676" i="2"/>
  <c r="W5677" i="2"/>
  <c r="W5678" i="2"/>
  <c r="W5679" i="2"/>
  <c r="W5680" i="2"/>
  <c r="W5681" i="2"/>
  <c r="W5682" i="2"/>
  <c r="W5683" i="2"/>
  <c r="W5684" i="2"/>
  <c r="W5685" i="2"/>
  <c r="W5686" i="2"/>
  <c r="W5687" i="2"/>
  <c r="W5688" i="2"/>
  <c r="W5689" i="2"/>
  <c r="W5690" i="2"/>
  <c r="W5691" i="2"/>
  <c r="W5692" i="2"/>
  <c r="W5693" i="2"/>
  <c r="W5694" i="2"/>
  <c r="W5695" i="2"/>
  <c r="W5696" i="2"/>
  <c r="W5697" i="2"/>
  <c r="W5698" i="2"/>
  <c r="W5699" i="2"/>
  <c r="W5700" i="2"/>
  <c r="W5701" i="2"/>
  <c r="W5702" i="2"/>
  <c r="W5703" i="2"/>
  <c r="W5704" i="2"/>
  <c r="W5705" i="2"/>
  <c r="W5706" i="2"/>
  <c r="W5707" i="2"/>
  <c r="W5708" i="2"/>
  <c r="W5709" i="2"/>
  <c r="W5710" i="2"/>
  <c r="W5711" i="2"/>
  <c r="W5712" i="2"/>
  <c r="W5713" i="2"/>
  <c r="W5714" i="2"/>
  <c r="W5715" i="2"/>
  <c r="W5716" i="2"/>
  <c r="W5717" i="2"/>
  <c r="W5718" i="2"/>
  <c r="W5719" i="2"/>
  <c r="W5720" i="2"/>
  <c r="W5721" i="2"/>
  <c r="W5722" i="2"/>
  <c r="W5723" i="2"/>
  <c r="W5724" i="2"/>
  <c r="W5725" i="2"/>
  <c r="W5726" i="2"/>
  <c r="W5727" i="2"/>
  <c r="W5728" i="2"/>
  <c r="W5729" i="2"/>
  <c r="W5730" i="2"/>
  <c r="W5731" i="2"/>
  <c r="W5732" i="2"/>
  <c r="W5733" i="2"/>
  <c r="W5734" i="2"/>
  <c r="W5735" i="2"/>
  <c r="W5736" i="2"/>
  <c r="W5737" i="2"/>
  <c r="W5738" i="2"/>
  <c r="W5739" i="2"/>
  <c r="W5740" i="2"/>
  <c r="W5741" i="2"/>
  <c r="W5742" i="2"/>
  <c r="W5743" i="2"/>
  <c r="W5744" i="2"/>
  <c r="W5745" i="2"/>
  <c r="W5746" i="2"/>
  <c r="W5747" i="2"/>
  <c r="W5748" i="2"/>
  <c r="W5749" i="2"/>
  <c r="W5750" i="2"/>
  <c r="W5751" i="2"/>
  <c r="W5752" i="2"/>
  <c r="W5753" i="2"/>
  <c r="W5754" i="2"/>
  <c r="W5755" i="2"/>
  <c r="W5756" i="2"/>
  <c r="W5757" i="2"/>
  <c r="W5758" i="2"/>
  <c r="W5759" i="2"/>
  <c r="W5760" i="2"/>
  <c r="W5761" i="2"/>
  <c r="W5762" i="2"/>
  <c r="W5763" i="2"/>
  <c r="W5764" i="2"/>
  <c r="W5765" i="2"/>
  <c r="W5766" i="2"/>
  <c r="W5767" i="2"/>
  <c r="W5768" i="2"/>
  <c r="W5769" i="2"/>
  <c r="W5770" i="2"/>
  <c r="W5771" i="2"/>
  <c r="W5772" i="2"/>
  <c r="W5773" i="2"/>
  <c r="W5774" i="2"/>
  <c r="W5775" i="2"/>
  <c r="W5776" i="2"/>
  <c r="W5777" i="2"/>
  <c r="W5778" i="2"/>
  <c r="W5779" i="2"/>
  <c r="W5780" i="2"/>
  <c r="W5781" i="2"/>
  <c r="W5782" i="2"/>
  <c r="W5783" i="2"/>
  <c r="W5784" i="2"/>
  <c r="W5785" i="2"/>
  <c r="W5786" i="2"/>
  <c r="W5787" i="2"/>
  <c r="W5788" i="2"/>
  <c r="W5789" i="2"/>
  <c r="W5790" i="2"/>
  <c r="W5791" i="2"/>
  <c r="W5792" i="2"/>
  <c r="W5793" i="2"/>
  <c r="W5794" i="2"/>
  <c r="W5795" i="2"/>
  <c r="W5796" i="2"/>
  <c r="W5797" i="2"/>
  <c r="W5798" i="2"/>
  <c r="W5799" i="2"/>
  <c r="W5800" i="2"/>
  <c r="W5801" i="2"/>
  <c r="W5802" i="2"/>
  <c r="W5803" i="2"/>
  <c r="W5804" i="2"/>
  <c r="W5805" i="2"/>
  <c r="W5806" i="2"/>
  <c r="W5807" i="2"/>
  <c r="W5808" i="2"/>
  <c r="W5809" i="2"/>
  <c r="W5810" i="2"/>
  <c r="W5811" i="2"/>
  <c r="W5812" i="2"/>
  <c r="W5813" i="2"/>
  <c r="W5814" i="2"/>
  <c r="W5815" i="2"/>
  <c r="W5816" i="2"/>
  <c r="W5817" i="2"/>
  <c r="W5818" i="2"/>
  <c r="W5819" i="2"/>
  <c r="W5820" i="2"/>
  <c r="W5821" i="2"/>
  <c r="W5822" i="2"/>
  <c r="W5823" i="2"/>
  <c r="W5824" i="2"/>
  <c r="W5825" i="2"/>
  <c r="W5826" i="2"/>
  <c r="W5827" i="2"/>
  <c r="W5828" i="2"/>
  <c r="W5829" i="2"/>
  <c r="W5830" i="2"/>
  <c r="W5831" i="2"/>
  <c r="W5832" i="2"/>
  <c r="W5833" i="2"/>
  <c r="W5834" i="2"/>
  <c r="W5835" i="2"/>
  <c r="W5836" i="2"/>
  <c r="W5837" i="2"/>
  <c r="W5838" i="2"/>
  <c r="W5839" i="2"/>
  <c r="W5840" i="2"/>
  <c r="W5841" i="2"/>
  <c r="W5842" i="2"/>
  <c r="W5843" i="2"/>
  <c r="W5844" i="2"/>
  <c r="W5845" i="2"/>
  <c r="W5846" i="2"/>
  <c r="W5847" i="2"/>
  <c r="W5848" i="2"/>
  <c r="W5849" i="2"/>
  <c r="W5850" i="2"/>
  <c r="W5851" i="2"/>
  <c r="W5852" i="2"/>
  <c r="W5853" i="2"/>
  <c r="W5854" i="2"/>
  <c r="W5855" i="2"/>
  <c r="W5856" i="2"/>
  <c r="W5857" i="2"/>
  <c r="W5858" i="2"/>
  <c r="W5859" i="2"/>
  <c r="W5860" i="2"/>
  <c r="W5861" i="2"/>
  <c r="W5862" i="2"/>
  <c r="W5863" i="2"/>
  <c r="W5864" i="2"/>
  <c r="W5865" i="2"/>
  <c r="W5866" i="2"/>
  <c r="W5867" i="2"/>
  <c r="W5868" i="2"/>
  <c r="W5869" i="2"/>
  <c r="W5870" i="2"/>
  <c r="W5871" i="2"/>
  <c r="W5872" i="2"/>
  <c r="W5873" i="2"/>
  <c r="W5874" i="2"/>
  <c r="W5875" i="2"/>
  <c r="W5876" i="2"/>
  <c r="W5877" i="2"/>
  <c r="W5878" i="2"/>
  <c r="W5879" i="2"/>
  <c r="W5880" i="2"/>
  <c r="W5881" i="2"/>
  <c r="W5882" i="2"/>
  <c r="W5883" i="2"/>
  <c r="W5884" i="2"/>
  <c r="W5885" i="2"/>
  <c r="W5886" i="2"/>
  <c r="W5887" i="2"/>
  <c r="W5888" i="2"/>
  <c r="W5889" i="2"/>
  <c r="W5890" i="2"/>
  <c r="W5891" i="2"/>
  <c r="W5892" i="2"/>
  <c r="W5893" i="2"/>
  <c r="W5894" i="2"/>
  <c r="W5895" i="2"/>
  <c r="W5896" i="2"/>
  <c r="W5897" i="2"/>
  <c r="W5898" i="2"/>
  <c r="W5899" i="2"/>
  <c r="W5900" i="2"/>
  <c r="W5901" i="2"/>
  <c r="W5902" i="2"/>
  <c r="W5903" i="2"/>
  <c r="W5904" i="2"/>
  <c r="W5905" i="2"/>
  <c r="W5906" i="2"/>
  <c r="W5907" i="2"/>
  <c r="W5908" i="2"/>
  <c r="W5909" i="2"/>
  <c r="W5910" i="2"/>
  <c r="W5911" i="2"/>
  <c r="W5912" i="2"/>
  <c r="W5913" i="2"/>
  <c r="W5914" i="2"/>
  <c r="W5915" i="2"/>
  <c r="W5916" i="2"/>
  <c r="W5917" i="2"/>
  <c r="W5918" i="2"/>
  <c r="W5919" i="2"/>
  <c r="W5920"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X2741" i="2"/>
  <c r="X2742" i="2"/>
  <c r="X2743" i="2"/>
  <c r="X2744" i="2"/>
  <c r="X2745" i="2"/>
  <c r="X2746" i="2"/>
  <c r="X2747" i="2"/>
  <c r="X2748" i="2"/>
  <c r="X2749" i="2"/>
  <c r="X2750" i="2"/>
  <c r="X2751" i="2"/>
  <c r="X2752" i="2"/>
  <c r="X2753" i="2"/>
  <c r="X2754" i="2"/>
  <c r="X2755" i="2"/>
  <c r="X2756" i="2"/>
  <c r="X2757" i="2"/>
  <c r="X2758" i="2"/>
  <c r="X2759" i="2"/>
  <c r="X2760" i="2"/>
  <c r="X2761" i="2"/>
  <c r="X2762" i="2"/>
  <c r="X2763" i="2"/>
  <c r="X2764" i="2"/>
  <c r="X2765" i="2"/>
  <c r="X2766" i="2"/>
  <c r="X2767" i="2"/>
  <c r="X2768" i="2"/>
  <c r="X2769" i="2"/>
  <c r="X2770" i="2"/>
  <c r="X2771" i="2"/>
  <c r="X2772" i="2"/>
  <c r="X2773" i="2"/>
  <c r="X2774" i="2"/>
  <c r="X2775" i="2"/>
  <c r="X2776" i="2"/>
  <c r="X2777" i="2"/>
  <c r="X2778" i="2"/>
  <c r="X2779" i="2"/>
  <c r="X2780" i="2"/>
  <c r="X2781" i="2"/>
  <c r="X2782" i="2"/>
  <c r="X2783" i="2"/>
  <c r="X2784" i="2"/>
  <c r="X2785" i="2"/>
  <c r="X2786" i="2"/>
  <c r="X2787" i="2"/>
  <c r="X2788" i="2"/>
  <c r="X2789" i="2"/>
  <c r="X2790" i="2"/>
  <c r="X2791" i="2"/>
  <c r="X2792" i="2"/>
  <c r="X2793" i="2"/>
  <c r="X2794" i="2"/>
  <c r="X2795" i="2"/>
  <c r="X2796" i="2"/>
  <c r="X2797" i="2"/>
  <c r="X2798" i="2"/>
  <c r="X2799" i="2"/>
  <c r="X2800" i="2"/>
  <c r="X2801" i="2"/>
  <c r="X2802" i="2"/>
  <c r="X2803" i="2"/>
  <c r="X2804" i="2"/>
  <c r="X2805" i="2"/>
  <c r="X2806" i="2"/>
  <c r="X2807" i="2"/>
  <c r="X2808" i="2"/>
  <c r="X2809" i="2"/>
  <c r="X2810" i="2"/>
  <c r="X2811" i="2"/>
  <c r="X2812" i="2"/>
  <c r="X2813" i="2"/>
  <c r="X2814" i="2"/>
  <c r="X2815" i="2"/>
  <c r="X2816" i="2"/>
  <c r="X2817" i="2"/>
  <c r="X2818" i="2"/>
  <c r="X2819" i="2"/>
  <c r="X2820" i="2"/>
  <c r="X2821" i="2"/>
  <c r="X2822" i="2"/>
  <c r="X2823" i="2"/>
  <c r="X2824" i="2"/>
  <c r="X2825" i="2"/>
  <c r="X2826" i="2"/>
  <c r="X2827" i="2"/>
  <c r="X2828" i="2"/>
  <c r="X2829" i="2"/>
  <c r="X2830" i="2"/>
  <c r="X2831" i="2"/>
  <c r="X2832" i="2"/>
  <c r="X2833" i="2"/>
  <c r="X2834" i="2"/>
  <c r="X2835" i="2"/>
  <c r="X2836" i="2"/>
  <c r="X2837" i="2"/>
  <c r="X2838" i="2"/>
  <c r="X2839" i="2"/>
  <c r="X2840" i="2"/>
  <c r="X2841" i="2"/>
  <c r="X2842" i="2"/>
  <c r="X2843" i="2"/>
  <c r="X2844" i="2"/>
  <c r="X2845" i="2"/>
  <c r="X2846" i="2"/>
  <c r="X2847" i="2"/>
  <c r="X2848" i="2"/>
  <c r="X2849" i="2"/>
  <c r="X2850" i="2"/>
  <c r="X2851" i="2"/>
  <c r="X2852" i="2"/>
  <c r="X2853" i="2"/>
  <c r="X2854" i="2"/>
  <c r="X2855" i="2"/>
  <c r="X2856" i="2"/>
  <c r="X2857" i="2"/>
  <c r="X2858" i="2"/>
  <c r="X2859" i="2"/>
  <c r="X2860" i="2"/>
  <c r="X2861" i="2"/>
  <c r="X2862" i="2"/>
  <c r="X2863" i="2"/>
  <c r="X2864" i="2"/>
  <c r="X2865" i="2"/>
  <c r="X2866" i="2"/>
  <c r="X2867" i="2"/>
  <c r="X2868" i="2"/>
  <c r="X2869" i="2"/>
  <c r="X2870" i="2"/>
  <c r="X2871" i="2"/>
  <c r="X2872" i="2"/>
  <c r="X2873" i="2"/>
  <c r="X2874" i="2"/>
  <c r="X2875" i="2"/>
  <c r="X2876" i="2"/>
  <c r="X2877" i="2"/>
  <c r="X2878" i="2"/>
  <c r="X2879" i="2"/>
  <c r="X2880" i="2"/>
  <c r="X2881" i="2"/>
  <c r="X2882" i="2"/>
  <c r="X2883" i="2"/>
  <c r="X2884" i="2"/>
  <c r="X2885" i="2"/>
  <c r="X2886" i="2"/>
  <c r="X2887" i="2"/>
  <c r="X2888" i="2"/>
  <c r="X2889" i="2"/>
  <c r="X2890" i="2"/>
  <c r="X2891" i="2"/>
  <c r="X2892" i="2"/>
  <c r="X2893" i="2"/>
  <c r="X2894" i="2"/>
  <c r="X2895" i="2"/>
  <c r="X2896" i="2"/>
  <c r="X2897" i="2"/>
  <c r="X2898" i="2"/>
  <c r="X2899" i="2"/>
  <c r="X2900" i="2"/>
  <c r="X2901" i="2"/>
  <c r="X2902" i="2"/>
  <c r="X2903" i="2"/>
  <c r="X2904" i="2"/>
  <c r="X2905" i="2"/>
  <c r="X2906" i="2"/>
  <c r="X2907" i="2"/>
  <c r="X2908" i="2"/>
  <c r="X2909" i="2"/>
  <c r="X2910" i="2"/>
  <c r="X2911" i="2"/>
  <c r="X2912" i="2"/>
  <c r="X2913" i="2"/>
  <c r="X2914" i="2"/>
  <c r="X2915" i="2"/>
  <c r="X2916" i="2"/>
  <c r="X2917" i="2"/>
  <c r="X2918" i="2"/>
  <c r="X2919" i="2"/>
  <c r="X2920" i="2"/>
  <c r="X2921" i="2"/>
  <c r="X2922" i="2"/>
  <c r="X2923" i="2"/>
  <c r="X2924" i="2"/>
  <c r="X2925" i="2"/>
  <c r="X2926" i="2"/>
  <c r="X2927" i="2"/>
  <c r="X2928" i="2"/>
  <c r="X2929" i="2"/>
  <c r="X2930" i="2"/>
  <c r="X2931" i="2"/>
  <c r="X2932" i="2"/>
  <c r="X2933" i="2"/>
  <c r="X2934" i="2"/>
  <c r="X2935" i="2"/>
  <c r="X2936" i="2"/>
  <c r="X2937" i="2"/>
  <c r="X2938" i="2"/>
  <c r="X2939" i="2"/>
  <c r="X2940" i="2"/>
  <c r="X2941" i="2"/>
  <c r="X2942" i="2"/>
  <c r="X2943" i="2"/>
  <c r="X2944" i="2"/>
  <c r="X2945" i="2"/>
  <c r="X2946" i="2"/>
  <c r="X2947" i="2"/>
  <c r="X2948" i="2"/>
  <c r="X2949" i="2"/>
  <c r="X2950" i="2"/>
  <c r="X2951" i="2"/>
  <c r="X2952" i="2"/>
  <c r="X2953" i="2"/>
  <c r="X2954" i="2"/>
  <c r="X2955" i="2"/>
  <c r="X2956" i="2"/>
  <c r="X2957" i="2"/>
  <c r="X2958" i="2"/>
  <c r="X2959" i="2"/>
  <c r="X2960" i="2"/>
  <c r="X2961" i="2"/>
  <c r="X2962" i="2"/>
  <c r="X2963" i="2"/>
  <c r="X2964" i="2"/>
  <c r="X2965" i="2"/>
  <c r="X2966" i="2"/>
  <c r="X2967" i="2"/>
  <c r="X2968" i="2"/>
  <c r="X2969" i="2"/>
  <c r="X2970" i="2"/>
  <c r="X2971" i="2"/>
  <c r="X2972" i="2"/>
  <c r="X2973" i="2"/>
  <c r="X2974" i="2"/>
  <c r="X2975" i="2"/>
  <c r="X2976" i="2"/>
  <c r="X2977" i="2"/>
  <c r="X2978" i="2"/>
  <c r="X2979" i="2"/>
  <c r="X2980" i="2"/>
  <c r="X2981" i="2"/>
  <c r="X2982" i="2"/>
  <c r="X2983" i="2"/>
  <c r="X2984" i="2"/>
  <c r="X2985" i="2"/>
  <c r="X2986" i="2"/>
  <c r="X2987" i="2"/>
  <c r="X2988" i="2"/>
  <c r="X2989" i="2"/>
  <c r="X2990" i="2"/>
  <c r="X2991" i="2"/>
  <c r="X2992" i="2"/>
  <c r="X2993" i="2"/>
  <c r="X2994" i="2"/>
  <c r="X2995" i="2"/>
  <c r="X2996" i="2"/>
  <c r="X2997" i="2"/>
  <c r="X2998" i="2"/>
  <c r="X2999" i="2"/>
  <c r="X3000" i="2"/>
  <c r="X3001" i="2"/>
  <c r="X3002" i="2"/>
  <c r="X3003" i="2"/>
  <c r="X3004" i="2"/>
  <c r="X3005" i="2"/>
  <c r="X3006" i="2"/>
  <c r="X3007" i="2"/>
  <c r="X3008" i="2"/>
  <c r="X3009" i="2"/>
  <c r="X3010" i="2"/>
  <c r="X3011" i="2"/>
  <c r="X3012" i="2"/>
  <c r="X3013" i="2"/>
  <c r="X3014" i="2"/>
  <c r="X3015" i="2"/>
  <c r="X3016" i="2"/>
  <c r="X3017" i="2"/>
  <c r="X3018" i="2"/>
  <c r="X3019" i="2"/>
  <c r="X3020" i="2"/>
  <c r="X3021" i="2"/>
  <c r="X3022" i="2"/>
  <c r="X3023" i="2"/>
  <c r="X3024" i="2"/>
  <c r="X3025" i="2"/>
  <c r="X3026" i="2"/>
  <c r="X3027" i="2"/>
  <c r="X3028" i="2"/>
  <c r="X3029" i="2"/>
  <c r="X3030" i="2"/>
  <c r="X3031" i="2"/>
  <c r="X3032" i="2"/>
  <c r="X3033" i="2"/>
  <c r="X3034" i="2"/>
  <c r="X3035" i="2"/>
  <c r="X3036" i="2"/>
  <c r="X3037" i="2"/>
  <c r="X3038" i="2"/>
  <c r="X3039" i="2"/>
  <c r="X3040" i="2"/>
  <c r="X3041" i="2"/>
  <c r="X3042" i="2"/>
  <c r="X3043" i="2"/>
  <c r="X3044" i="2"/>
  <c r="X3045" i="2"/>
  <c r="X3046" i="2"/>
  <c r="X3047" i="2"/>
  <c r="X3048" i="2"/>
  <c r="X3049" i="2"/>
  <c r="X3050" i="2"/>
  <c r="X3051" i="2"/>
  <c r="X3052" i="2"/>
  <c r="X3053" i="2"/>
  <c r="X3054" i="2"/>
  <c r="X3055" i="2"/>
  <c r="X3056" i="2"/>
  <c r="X3057" i="2"/>
  <c r="X3058" i="2"/>
  <c r="X3059" i="2"/>
  <c r="X3060" i="2"/>
  <c r="X3061" i="2"/>
  <c r="X3062" i="2"/>
  <c r="X3063" i="2"/>
  <c r="X3064" i="2"/>
  <c r="X3065" i="2"/>
  <c r="X3066" i="2"/>
  <c r="X3067" i="2"/>
  <c r="X3068" i="2"/>
  <c r="X3069" i="2"/>
  <c r="X3070" i="2"/>
  <c r="X3071" i="2"/>
  <c r="X3072" i="2"/>
  <c r="X3073" i="2"/>
  <c r="X3074" i="2"/>
  <c r="X3075" i="2"/>
  <c r="X3076" i="2"/>
  <c r="X3077" i="2"/>
  <c r="X3078" i="2"/>
  <c r="X3079" i="2"/>
  <c r="X3080" i="2"/>
  <c r="X3081" i="2"/>
  <c r="X3082" i="2"/>
  <c r="X3083" i="2"/>
  <c r="X3084" i="2"/>
  <c r="X3085" i="2"/>
  <c r="X3086" i="2"/>
  <c r="X3087" i="2"/>
  <c r="X3088" i="2"/>
  <c r="X3089" i="2"/>
  <c r="X3090" i="2"/>
  <c r="X3091" i="2"/>
  <c r="X3092" i="2"/>
  <c r="X3093" i="2"/>
  <c r="X3094" i="2"/>
  <c r="X3095" i="2"/>
  <c r="X3096" i="2"/>
  <c r="X3097" i="2"/>
  <c r="X3098" i="2"/>
  <c r="X3099" i="2"/>
  <c r="X3100" i="2"/>
  <c r="X3101" i="2"/>
  <c r="X3102" i="2"/>
  <c r="X3103" i="2"/>
  <c r="X3104" i="2"/>
  <c r="X3105" i="2"/>
  <c r="X3106" i="2"/>
  <c r="X3107" i="2"/>
  <c r="X3108" i="2"/>
  <c r="X3109" i="2"/>
  <c r="X3110" i="2"/>
  <c r="X3111" i="2"/>
  <c r="X3112" i="2"/>
  <c r="X3113" i="2"/>
  <c r="X3114" i="2"/>
  <c r="X3115" i="2"/>
  <c r="X3116" i="2"/>
  <c r="X3117" i="2"/>
  <c r="X3118" i="2"/>
  <c r="X3119" i="2"/>
  <c r="X3120" i="2"/>
  <c r="X3121" i="2"/>
  <c r="X3122" i="2"/>
  <c r="X3123" i="2"/>
  <c r="X3124" i="2"/>
  <c r="X3125" i="2"/>
  <c r="X3126" i="2"/>
  <c r="X3127" i="2"/>
  <c r="X3128" i="2"/>
  <c r="X3129" i="2"/>
  <c r="X3130" i="2"/>
  <c r="X3131" i="2"/>
  <c r="X3132" i="2"/>
  <c r="X3133" i="2"/>
  <c r="X3134" i="2"/>
  <c r="X3135" i="2"/>
  <c r="X3136" i="2"/>
  <c r="X3137" i="2"/>
  <c r="X3138" i="2"/>
  <c r="X3139" i="2"/>
  <c r="X3140" i="2"/>
  <c r="X3141" i="2"/>
  <c r="X3142" i="2"/>
  <c r="X3143" i="2"/>
  <c r="X3144" i="2"/>
  <c r="X3145" i="2"/>
  <c r="X3146" i="2"/>
  <c r="X3147" i="2"/>
  <c r="X3148" i="2"/>
  <c r="X3149" i="2"/>
  <c r="X3150" i="2"/>
  <c r="X3151" i="2"/>
  <c r="X3152" i="2"/>
  <c r="X3153" i="2"/>
  <c r="X3154" i="2"/>
  <c r="X3155" i="2"/>
  <c r="X3156" i="2"/>
  <c r="X3157" i="2"/>
  <c r="X3158" i="2"/>
  <c r="X3159" i="2"/>
  <c r="X3160" i="2"/>
  <c r="X3161" i="2"/>
  <c r="X3162" i="2"/>
  <c r="X3163" i="2"/>
  <c r="X3164" i="2"/>
  <c r="X3165" i="2"/>
  <c r="X3166" i="2"/>
  <c r="X3167" i="2"/>
  <c r="X3168" i="2"/>
  <c r="X3169" i="2"/>
  <c r="X3170" i="2"/>
  <c r="X3171" i="2"/>
  <c r="X3172" i="2"/>
  <c r="X3173" i="2"/>
  <c r="X3174" i="2"/>
  <c r="X3175" i="2"/>
  <c r="X3176" i="2"/>
  <c r="X3177" i="2"/>
  <c r="X3178" i="2"/>
  <c r="X3179" i="2"/>
  <c r="X3180" i="2"/>
  <c r="X3181" i="2"/>
  <c r="X3182" i="2"/>
  <c r="X3183" i="2"/>
  <c r="X3184" i="2"/>
  <c r="X3185" i="2"/>
  <c r="X3186" i="2"/>
  <c r="X3187" i="2"/>
  <c r="X3188" i="2"/>
  <c r="X3189" i="2"/>
  <c r="X3190" i="2"/>
  <c r="X3191" i="2"/>
  <c r="X3192" i="2"/>
  <c r="X3193" i="2"/>
  <c r="X3194" i="2"/>
  <c r="X3195" i="2"/>
  <c r="X3196" i="2"/>
  <c r="X3197" i="2"/>
  <c r="X3198" i="2"/>
  <c r="X3199" i="2"/>
  <c r="X3200" i="2"/>
  <c r="X3201" i="2"/>
  <c r="X3202" i="2"/>
  <c r="X3203" i="2"/>
  <c r="X3204" i="2"/>
  <c r="X3205" i="2"/>
  <c r="X3206" i="2"/>
  <c r="X3207" i="2"/>
  <c r="X3208" i="2"/>
  <c r="X3209" i="2"/>
  <c r="X3210" i="2"/>
  <c r="X3211" i="2"/>
  <c r="X3212" i="2"/>
  <c r="X3213" i="2"/>
  <c r="X3214" i="2"/>
  <c r="X3215" i="2"/>
  <c r="X3216" i="2"/>
  <c r="X3217" i="2"/>
  <c r="X3218" i="2"/>
  <c r="X3219" i="2"/>
  <c r="X3220" i="2"/>
  <c r="X3221" i="2"/>
  <c r="X3222" i="2"/>
  <c r="X3223" i="2"/>
  <c r="X3224" i="2"/>
  <c r="X3225" i="2"/>
  <c r="X3226" i="2"/>
  <c r="X3227" i="2"/>
  <c r="X3228" i="2"/>
  <c r="X3229" i="2"/>
  <c r="X3230" i="2"/>
  <c r="X3231" i="2"/>
  <c r="X3232" i="2"/>
  <c r="X3233" i="2"/>
  <c r="X3234" i="2"/>
  <c r="X3235" i="2"/>
  <c r="X3236" i="2"/>
  <c r="X3237" i="2"/>
  <c r="X3238" i="2"/>
  <c r="X3239" i="2"/>
  <c r="X3240" i="2"/>
  <c r="X3241" i="2"/>
  <c r="X3242" i="2"/>
  <c r="X3243" i="2"/>
  <c r="X3244" i="2"/>
  <c r="X3245" i="2"/>
  <c r="X3246" i="2"/>
  <c r="X3247" i="2"/>
  <c r="X3248" i="2"/>
  <c r="X3249" i="2"/>
  <c r="X3250" i="2"/>
  <c r="X3251" i="2"/>
  <c r="X3252" i="2"/>
  <c r="X3253" i="2"/>
  <c r="X3254" i="2"/>
  <c r="X3255" i="2"/>
  <c r="X3256" i="2"/>
  <c r="X3257" i="2"/>
  <c r="X3258" i="2"/>
  <c r="X3259" i="2"/>
  <c r="X3260" i="2"/>
  <c r="X3261" i="2"/>
  <c r="X3262" i="2"/>
  <c r="X3263" i="2"/>
  <c r="X3264" i="2"/>
  <c r="X3265" i="2"/>
  <c r="X3266" i="2"/>
  <c r="X3267" i="2"/>
  <c r="X3268" i="2"/>
  <c r="X3269" i="2"/>
  <c r="X3270" i="2"/>
  <c r="X3271" i="2"/>
  <c r="X3272" i="2"/>
  <c r="X3273" i="2"/>
  <c r="X3274" i="2"/>
  <c r="X3275" i="2"/>
  <c r="X3276" i="2"/>
  <c r="X3277" i="2"/>
  <c r="X3278" i="2"/>
  <c r="X3279" i="2"/>
  <c r="X3280" i="2"/>
  <c r="X3281" i="2"/>
  <c r="X3282" i="2"/>
  <c r="X3283" i="2"/>
  <c r="X3284" i="2"/>
  <c r="X3285" i="2"/>
  <c r="X3286" i="2"/>
  <c r="X3287" i="2"/>
  <c r="X3288" i="2"/>
  <c r="X3289" i="2"/>
  <c r="X3290" i="2"/>
  <c r="X3291" i="2"/>
  <c r="X3292" i="2"/>
  <c r="X3293" i="2"/>
  <c r="X3294" i="2"/>
  <c r="X3295" i="2"/>
  <c r="X3296" i="2"/>
  <c r="X3297" i="2"/>
  <c r="X3298" i="2"/>
  <c r="X3299" i="2"/>
  <c r="X3300" i="2"/>
  <c r="X3301" i="2"/>
  <c r="X3302" i="2"/>
  <c r="X3303" i="2"/>
  <c r="X3304" i="2"/>
  <c r="X3305" i="2"/>
  <c r="X3306" i="2"/>
  <c r="X3307" i="2"/>
  <c r="X3308" i="2"/>
  <c r="X3309" i="2"/>
  <c r="X3310" i="2"/>
  <c r="X3311" i="2"/>
  <c r="X3312" i="2"/>
  <c r="X3313" i="2"/>
  <c r="X3314" i="2"/>
  <c r="X3315" i="2"/>
  <c r="X3316" i="2"/>
  <c r="X3317" i="2"/>
  <c r="X3318" i="2"/>
  <c r="X3319" i="2"/>
  <c r="X3320" i="2"/>
  <c r="X3321" i="2"/>
  <c r="X3322" i="2"/>
  <c r="X3323" i="2"/>
  <c r="X3324" i="2"/>
  <c r="X3325" i="2"/>
  <c r="X3326" i="2"/>
  <c r="X3327" i="2"/>
  <c r="X3328" i="2"/>
  <c r="X3329" i="2"/>
  <c r="X3330" i="2"/>
  <c r="X3331" i="2"/>
  <c r="X3332" i="2"/>
  <c r="X3333" i="2"/>
  <c r="X3334" i="2"/>
  <c r="X3335" i="2"/>
  <c r="X3336" i="2"/>
  <c r="X3337" i="2"/>
  <c r="X3338" i="2"/>
  <c r="X3339" i="2"/>
  <c r="X3340" i="2"/>
  <c r="X3341" i="2"/>
  <c r="X3342" i="2"/>
  <c r="X3343" i="2"/>
  <c r="X3344" i="2"/>
  <c r="X3345" i="2"/>
  <c r="X3346" i="2"/>
  <c r="X3347" i="2"/>
  <c r="X3348" i="2"/>
  <c r="X3349" i="2"/>
  <c r="X3350" i="2"/>
  <c r="X3351" i="2"/>
  <c r="X3352" i="2"/>
  <c r="X3353" i="2"/>
  <c r="X3354" i="2"/>
  <c r="X3355" i="2"/>
  <c r="X3356" i="2"/>
  <c r="X3357" i="2"/>
  <c r="X3358" i="2"/>
  <c r="X3359" i="2"/>
  <c r="X3360" i="2"/>
  <c r="X3361" i="2"/>
  <c r="X3362" i="2"/>
  <c r="X3363" i="2"/>
  <c r="X3364" i="2"/>
  <c r="X3365" i="2"/>
  <c r="X3366" i="2"/>
  <c r="X3367" i="2"/>
  <c r="X3368" i="2"/>
  <c r="X3369" i="2"/>
  <c r="X3370" i="2"/>
  <c r="X3371" i="2"/>
  <c r="X3372" i="2"/>
  <c r="X3373" i="2"/>
  <c r="X3374" i="2"/>
  <c r="X3375" i="2"/>
  <c r="X3376" i="2"/>
  <c r="X3377" i="2"/>
  <c r="X3378" i="2"/>
  <c r="X3379" i="2"/>
  <c r="X3380" i="2"/>
  <c r="X3381" i="2"/>
  <c r="X3382" i="2"/>
  <c r="X3383" i="2"/>
  <c r="X3384" i="2"/>
  <c r="X3385" i="2"/>
  <c r="X3386" i="2"/>
  <c r="X3387" i="2"/>
  <c r="X3388" i="2"/>
  <c r="X3389" i="2"/>
  <c r="X3390" i="2"/>
  <c r="X3391" i="2"/>
  <c r="X3392" i="2"/>
  <c r="X3393" i="2"/>
  <c r="X3394" i="2"/>
  <c r="X3395" i="2"/>
  <c r="X3396" i="2"/>
  <c r="X3397" i="2"/>
  <c r="X3398" i="2"/>
  <c r="X3399" i="2"/>
  <c r="X3400" i="2"/>
  <c r="X3401" i="2"/>
  <c r="X3402" i="2"/>
  <c r="X3403" i="2"/>
  <c r="X3404" i="2"/>
  <c r="X3405" i="2"/>
  <c r="X3406" i="2"/>
  <c r="X3407" i="2"/>
  <c r="X3408" i="2"/>
  <c r="X3409" i="2"/>
  <c r="X3410" i="2"/>
  <c r="X3411" i="2"/>
  <c r="X3412" i="2"/>
  <c r="X3413" i="2"/>
  <c r="X3414" i="2"/>
  <c r="X3415" i="2"/>
  <c r="X3416" i="2"/>
  <c r="X3417" i="2"/>
  <c r="X3418" i="2"/>
  <c r="X3419" i="2"/>
  <c r="X3420" i="2"/>
  <c r="X3421" i="2"/>
  <c r="X3422" i="2"/>
  <c r="X3423" i="2"/>
  <c r="X3424" i="2"/>
  <c r="X3425" i="2"/>
  <c r="X3426" i="2"/>
  <c r="X3427" i="2"/>
  <c r="X3428" i="2"/>
  <c r="X3429" i="2"/>
  <c r="X3430" i="2"/>
  <c r="X3431" i="2"/>
  <c r="X3432" i="2"/>
  <c r="X3433" i="2"/>
  <c r="X3434" i="2"/>
  <c r="X3435" i="2"/>
  <c r="X3436" i="2"/>
  <c r="X3437" i="2"/>
  <c r="X3438" i="2"/>
  <c r="X3439" i="2"/>
  <c r="X3440" i="2"/>
  <c r="X3441" i="2"/>
  <c r="X3442" i="2"/>
  <c r="X3443" i="2"/>
  <c r="X3444" i="2"/>
  <c r="X3445" i="2"/>
  <c r="X3446" i="2"/>
  <c r="X3447" i="2"/>
  <c r="X3448" i="2"/>
  <c r="X3449" i="2"/>
  <c r="X3450" i="2"/>
  <c r="X3451" i="2"/>
  <c r="X3452" i="2"/>
  <c r="X3453" i="2"/>
  <c r="X3454" i="2"/>
  <c r="X3455" i="2"/>
  <c r="X3456" i="2"/>
  <c r="X3457" i="2"/>
  <c r="X3458" i="2"/>
  <c r="X3459" i="2"/>
  <c r="X3460" i="2"/>
  <c r="X3461" i="2"/>
  <c r="X3462" i="2"/>
  <c r="X3463" i="2"/>
  <c r="X3464" i="2"/>
  <c r="X3465" i="2"/>
  <c r="X3466" i="2"/>
  <c r="X3467" i="2"/>
  <c r="X3468" i="2"/>
  <c r="X3469" i="2"/>
  <c r="X3470" i="2"/>
  <c r="X3471" i="2"/>
  <c r="X3472" i="2"/>
  <c r="X3473" i="2"/>
  <c r="X3474" i="2"/>
  <c r="X3475" i="2"/>
  <c r="X3476" i="2"/>
  <c r="X3477" i="2"/>
  <c r="X3478" i="2"/>
  <c r="X3479" i="2"/>
  <c r="X3480" i="2"/>
  <c r="X3481" i="2"/>
  <c r="X3482" i="2"/>
  <c r="X3483" i="2"/>
  <c r="X3484" i="2"/>
  <c r="X3485" i="2"/>
  <c r="X3486" i="2"/>
  <c r="X3487" i="2"/>
  <c r="X3488" i="2"/>
  <c r="X3489" i="2"/>
  <c r="X3490" i="2"/>
  <c r="X3491" i="2"/>
  <c r="X3492" i="2"/>
  <c r="X3493" i="2"/>
  <c r="X3494" i="2"/>
  <c r="X3495" i="2"/>
  <c r="X3496" i="2"/>
  <c r="X3497" i="2"/>
  <c r="X3498" i="2"/>
  <c r="X3499" i="2"/>
  <c r="X3500" i="2"/>
  <c r="X3501" i="2"/>
  <c r="X3502" i="2"/>
  <c r="X3503" i="2"/>
  <c r="X3504" i="2"/>
  <c r="X3505" i="2"/>
  <c r="X3506" i="2"/>
  <c r="X3507" i="2"/>
  <c r="X3508" i="2"/>
  <c r="X3509" i="2"/>
  <c r="X3510" i="2"/>
  <c r="X3511" i="2"/>
  <c r="X3512" i="2"/>
  <c r="X3513" i="2"/>
  <c r="X3514" i="2"/>
  <c r="X3515" i="2"/>
  <c r="X3516" i="2"/>
  <c r="X3517" i="2"/>
  <c r="X3518" i="2"/>
  <c r="X3519" i="2"/>
  <c r="X3520" i="2"/>
  <c r="X3521" i="2"/>
  <c r="X3522" i="2"/>
  <c r="X3523" i="2"/>
  <c r="X3524" i="2"/>
  <c r="X3525" i="2"/>
  <c r="X3526" i="2"/>
  <c r="X3527" i="2"/>
  <c r="X3528" i="2"/>
  <c r="X3529" i="2"/>
  <c r="X3530" i="2"/>
  <c r="X3531" i="2"/>
  <c r="X3532" i="2"/>
  <c r="X3533" i="2"/>
  <c r="X3534" i="2"/>
  <c r="X3535" i="2"/>
  <c r="X3536" i="2"/>
  <c r="X3537" i="2"/>
  <c r="X3538" i="2"/>
  <c r="X3539" i="2"/>
  <c r="X3540" i="2"/>
  <c r="X3541" i="2"/>
  <c r="X3542" i="2"/>
  <c r="X3543" i="2"/>
  <c r="X3544" i="2"/>
  <c r="X3545" i="2"/>
  <c r="X3546" i="2"/>
  <c r="X3547" i="2"/>
  <c r="X3548" i="2"/>
  <c r="X3549" i="2"/>
  <c r="X3550" i="2"/>
  <c r="X3551" i="2"/>
  <c r="X3552" i="2"/>
  <c r="X3553" i="2"/>
  <c r="X3554" i="2"/>
  <c r="X3555" i="2"/>
  <c r="X3556" i="2"/>
  <c r="X3557" i="2"/>
  <c r="X3558" i="2"/>
  <c r="X3559" i="2"/>
  <c r="X3560" i="2"/>
  <c r="X3561" i="2"/>
  <c r="X3562" i="2"/>
  <c r="X3563" i="2"/>
  <c r="X3564" i="2"/>
  <c r="X3565" i="2"/>
  <c r="X3566" i="2"/>
  <c r="X3567" i="2"/>
  <c r="X3568" i="2"/>
  <c r="X3569" i="2"/>
  <c r="X3570" i="2"/>
  <c r="X3571" i="2"/>
  <c r="X3572" i="2"/>
  <c r="X3573" i="2"/>
  <c r="X3574" i="2"/>
  <c r="X3575" i="2"/>
  <c r="X3576" i="2"/>
  <c r="X3577" i="2"/>
  <c r="X3578" i="2"/>
  <c r="X3579" i="2"/>
  <c r="X3580" i="2"/>
  <c r="X3581" i="2"/>
  <c r="X3582" i="2"/>
  <c r="X3583" i="2"/>
  <c r="X3584" i="2"/>
  <c r="X3585" i="2"/>
  <c r="X3586" i="2"/>
  <c r="X3587" i="2"/>
  <c r="X3588" i="2"/>
  <c r="X3589" i="2"/>
  <c r="X3590" i="2"/>
  <c r="X3591" i="2"/>
  <c r="X3592" i="2"/>
  <c r="X3593" i="2"/>
  <c r="X3594" i="2"/>
  <c r="X3595" i="2"/>
  <c r="X3596" i="2"/>
  <c r="X3597" i="2"/>
  <c r="X3598" i="2"/>
  <c r="X3599" i="2"/>
  <c r="X3600" i="2"/>
  <c r="X3601" i="2"/>
  <c r="X3602" i="2"/>
  <c r="X3603" i="2"/>
  <c r="X3604" i="2"/>
  <c r="X3605" i="2"/>
  <c r="X3606" i="2"/>
  <c r="X3607" i="2"/>
  <c r="X3608" i="2"/>
  <c r="X3609" i="2"/>
  <c r="X3610" i="2"/>
  <c r="X3611" i="2"/>
  <c r="X3612" i="2"/>
  <c r="X3613" i="2"/>
  <c r="X3614" i="2"/>
  <c r="X3615" i="2"/>
  <c r="X3616" i="2"/>
  <c r="X3617" i="2"/>
  <c r="X3618" i="2"/>
  <c r="X3619" i="2"/>
  <c r="X3620" i="2"/>
  <c r="X3621" i="2"/>
  <c r="X3622" i="2"/>
  <c r="X3623" i="2"/>
  <c r="X3624" i="2"/>
  <c r="X3625" i="2"/>
  <c r="X3626" i="2"/>
  <c r="X3627" i="2"/>
  <c r="X3628" i="2"/>
  <c r="X3629" i="2"/>
  <c r="X3630" i="2"/>
  <c r="X3631" i="2"/>
  <c r="X3632" i="2"/>
  <c r="X3633" i="2"/>
  <c r="X3634" i="2"/>
  <c r="X3635" i="2"/>
  <c r="X3636" i="2"/>
  <c r="X3637" i="2"/>
  <c r="X3638" i="2"/>
  <c r="X3639" i="2"/>
  <c r="X3640" i="2"/>
  <c r="X3641" i="2"/>
  <c r="X3642" i="2"/>
  <c r="X3643" i="2"/>
  <c r="X3644" i="2"/>
  <c r="X3645" i="2"/>
  <c r="X3646" i="2"/>
  <c r="X3647" i="2"/>
  <c r="X3648" i="2"/>
  <c r="X3649" i="2"/>
  <c r="X3650" i="2"/>
  <c r="X3651" i="2"/>
  <c r="X3652" i="2"/>
  <c r="X3653" i="2"/>
  <c r="X3654" i="2"/>
  <c r="X3655" i="2"/>
  <c r="X3656" i="2"/>
  <c r="X3657" i="2"/>
  <c r="X3658" i="2"/>
  <c r="X3659" i="2"/>
  <c r="X3660" i="2"/>
  <c r="X3661" i="2"/>
  <c r="X3662" i="2"/>
  <c r="X3663" i="2"/>
  <c r="X3664" i="2"/>
  <c r="X3665" i="2"/>
  <c r="X3666" i="2"/>
  <c r="X3667" i="2"/>
  <c r="X3668" i="2"/>
  <c r="X3669" i="2"/>
  <c r="X3670" i="2"/>
  <c r="X3671" i="2"/>
  <c r="X3672" i="2"/>
  <c r="X3673" i="2"/>
  <c r="X3674" i="2"/>
  <c r="X3675" i="2"/>
  <c r="X3676" i="2"/>
  <c r="X3677" i="2"/>
  <c r="X3678" i="2"/>
  <c r="X3679" i="2"/>
  <c r="X3680" i="2"/>
  <c r="X3681" i="2"/>
  <c r="X3682" i="2"/>
  <c r="X3683" i="2"/>
  <c r="X3684" i="2"/>
  <c r="X3685" i="2"/>
  <c r="X3686" i="2"/>
  <c r="X3687" i="2"/>
  <c r="X3688" i="2"/>
  <c r="X3689" i="2"/>
  <c r="X3690" i="2"/>
  <c r="X3691" i="2"/>
  <c r="X3692" i="2"/>
  <c r="X3693" i="2"/>
  <c r="X3694" i="2"/>
  <c r="X3695" i="2"/>
  <c r="X3696" i="2"/>
  <c r="X3697" i="2"/>
  <c r="X3698" i="2"/>
  <c r="X3699" i="2"/>
  <c r="X3700" i="2"/>
  <c r="X3701" i="2"/>
  <c r="X3702" i="2"/>
  <c r="X3703" i="2"/>
  <c r="X3704" i="2"/>
  <c r="X3705" i="2"/>
  <c r="X3706" i="2"/>
  <c r="X3707" i="2"/>
  <c r="X3708" i="2"/>
  <c r="X3709" i="2"/>
  <c r="X3710" i="2"/>
  <c r="X3711" i="2"/>
  <c r="X3712" i="2"/>
  <c r="X3713" i="2"/>
  <c r="X3714" i="2"/>
  <c r="X3715" i="2"/>
  <c r="X3716" i="2"/>
  <c r="X3717" i="2"/>
  <c r="X3718" i="2"/>
  <c r="X3719" i="2"/>
  <c r="X3720" i="2"/>
  <c r="X3721" i="2"/>
  <c r="X3722" i="2"/>
  <c r="X3723" i="2"/>
  <c r="X3724" i="2"/>
  <c r="X3725" i="2"/>
  <c r="X3726" i="2"/>
  <c r="X3727" i="2"/>
  <c r="X3728" i="2"/>
  <c r="X3729" i="2"/>
  <c r="X3730" i="2"/>
  <c r="X3731" i="2"/>
  <c r="X3732" i="2"/>
  <c r="X3733" i="2"/>
  <c r="X3734" i="2"/>
  <c r="X3735" i="2"/>
  <c r="X3736" i="2"/>
  <c r="X3737" i="2"/>
  <c r="X3738" i="2"/>
  <c r="X3739" i="2"/>
  <c r="X3740" i="2"/>
  <c r="X3741" i="2"/>
  <c r="X3742" i="2"/>
  <c r="X3743" i="2"/>
  <c r="X3744" i="2"/>
  <c r="X3745" i="2"/>
  <c r="X3746" i="2"/>
  <c r="X3747" i="2"/>
  <c r="X3748" i="2"/>
  <c r="X3749" i="2"/>
  <c r="X3750" i="2"/>
  <c r="X3751" i="2"/>
  <c r="X3752" i="2"/>
  <c r="X3753" i="2"/>
  <c r="X3754" i="2"/>
  <c r="X3755" i="2"/>
  <c r="X3756" i="2"/>
  <c r="X3757" i="2"/>
  <c r="X3758" i="2"/>
  <c r="X3759" i="2"/>
  <c r="X3760" i="2"/>
  <c r="X3761" i="2"/>
  <c r="X3762" i="2"/>
  <c r="X3763" i="2"/>
  <c r="X3764" i="2"/>
  <c r="X3765" i="2"/>
  <c r="X3766" i="2"/>
  <c r="X3767" i="2"/>
  <c r="X3768" i="2"/>
  <c r="X3769" i="2"/>
  <c r="X3770" i="2"/>
  <c r="X3771" i="2"/>
  <c r="X3772" i="2"/>
  <c r="X3773" i="2"/>
  <c r="X3774" i="2"/>
  <c r="X3775" i="2"/>
  <c r="X3776" i="2"/>
  <c r="X3777" i="2"/>
  <c r="X3778" i="2"/>
  <c r="X3779" i="2"/>
  <c r="X3780" i="2"/>
  <c r="X3781" i="2"/>
  <c r="X3782" i="2"/>
  <c r="X3783" i="2"/>
  <c r="X3784" i="2"/>
  <c r="X3785" i="2"/>
  <c r="X3786" i="2"/>
  <c r="X3787" i="2"/>
  <c r="X3788" i="2"/>
  <c r="X3789" i="2"/>
  <c r="X3790" i="2"/>
  <c r="X3791" i="2"/>
  <c r="X3792" i="2"/>
  <c r="X3793" i="2"/>
  <c r="X3794" i="2"/>
  <c r="X3795" i="2"/>
  <c r="X3796" i="2"/>
  <c r="X3797" i="2"/>
  <c r="X3798" i="2"/>
  <c r="X3799" i="2"/>
  <c r="X3800" i="2"/>
  <c r="X3801" i="2"/>
  <c r="X3802" i="2"/>
  <c r="X3803" i="2"/>
  <c r="X3804" i="2"/>
  <c r="X3805" i="2"/>
  <c r="X3806" i="2"/>
  <c r="X3807" i="2"/>
  <c r="X3808" i="2"/>
  <c r="X3809" i="2"/>
  <c r="X3810" i="2"/>
  <c r="X3811" i="2"/>
  <c r="X3812" i="2"/>
  <c r="X3813" i="2"/>
  <c r="X3814" i="2"/>
  <c r="X3815" i="2"/>
  <c r="X3816" i="2"/>
  <c r="X3817" i="2"/>
  <c r="X3818" i="2"/>
  <c r="X3819" i="2"/>
  <c r="X3820" i="2"/>
  <c r="X3821" i="2"/>
  <c r="X3822" i="2"/>
  <c r="X3823" i="2"/>
  <c r="X3824" i="2"/>
  <c r="X3825" i="2"/>
  <c r="X3826" i="2"/>
  <c r="X3827" i="2"/>
  <c r="X3828" i="2"/>
  <c r="X3829" i="2"/>
  <c r="X3830" i="2"/>
  <c r="X3831" i="2"/>
  <c r="X3832" i="2"/>
  <c r="X3833" i="2"/>
  <c r="X3834" i="2"/>
  <c r="X3835" i="2"/>
  <c r="X3836" i="2"/>
  <c r="X3837" i="2"/>
  <c r="X3838" i="2"/>
  <c r="X3839" i="2"/>
  <c r="X3840" i="2"/>
  <c r="X3841" i="2"/>
  <c r="X3842" i="2"/>
  <c r="X3843" i="2"/>
  <c r="X3844" i="2"/>
  <c r="X3845" i="2"/>
  <c r="X3846" i="2"/>
  <c r="X3847" i="2"/>
  <c r="X3848" i="2"/>
  <c r="X3849" i="2"/>
  <c r="X3850" i="2"/>
  <c r="X3851" i="2"/>
  <c r="X3852" i="2"/>
  <c r="X3853" i="2"/>
  <c r="X3854" i="2"/>
  <c r="X3855" i="2"/>
  <c r="X3856" i="2"/>
  <c r="X3857" i="2"/>
  <c r="X3858" i="2"/>
  <c r="X3859" i="2"/>
  <c r="X3860" i="2"/>
  <c r="X3861" i="2"/>
  <c r="X3862" i="2"/>
  <c r="X3863" i="2"/>
  <c r="X3864" i="2"/>
  <c r="X3865" i="2"/>
  <c r="X3866" i="2"/>
  <c r="X3867" i="2"/>
  <c r="X3868" i="2"/>
  <c r="X3869" i="2"/>
  <c r="X3870" i="2"/>
  <c r="X3871" i="2"/>
  <c r="X3872" i="2"/>
  <c r="X3873" i="2"/>
  <c r="X3874" i="2"/>
  <c r="X3875" i="2"/>
  <c r="X3876" i="2"/>
  <c r="X3877" i="2"/>
  <c r="X3878" i="2"/>
  <c r="X3879" i="2"/>
  <c r="X3880" i="2"/>
  <c r="X3881" i="2"/>
  <c r="X3882" i="2"/>
  <c r="X3883" i="2"/>
  <c r="X3884" i="2"/>
  <c r="X3885" i="2"/>
  <c r="X3886" i="2"/>
  <c r="X3887" i="2"/>
  <c r="X3888" i="2"/>
  <c r="X3889" i="2"/>
  <c r="X3890" i="2"/>
  <c r="X3891" i="2"/>
  <c r="X3892" i="2"/>
  <c r="X3893" i="2"/>
  <c r="X3894" i="2"/>
  <c r="X3895" i="2"/>
  <c r="X3896" i="2"/>
  <c r="X3897" i="2"/>
  <c r="X3898" i="2"/>
  <c r="X3899" i="2"/>
  <c r="X3900" i="2"/>
  <c r="X3901" i="2"/>
  <c r="X3902" i="2"/>
  <c r="X3903" i="2"/>
  <c r="X3904" i="2"/>
  <c r="X3905" i="2"/>
  <c r="X3906" i="2"/>
  <c r="X3907" i="2"/>
  <c r="X3908" i="2"/>
  <c r="X3909" i="2"/>
  <c r="X3910" i="2"/>
  <c r="X3911" i="2"/>
  <c r="X3912" i="2"/>
  <c r="X3913" i="2"/>
  <c r="X3914" i="2"/>
  <c r="X3915" i="2"/>
  <c r="X3916" i="2"/>
  <c r="X3917" i="2"/>
  <c r="X3918" i="2"/>
  <c r="X3919" i="2"/>
  <c r="X3920" i="2"/>
  <c r="X3921" i="2"/>
  <c r="X3922" i="2"/>
  <c r="X3923" i="2"/>
  <c r="X3924" i="2"/>
  <c r="X3925" i="2"/>
  <c r="X3926" i="2"/>
  <c r="X3927" i="2"/>
  <c r="X3928" i="2"/>
  <c r="X3929" i="2"/>
  <c r="X3930" i="2"/>
  <c r="X3931" i="2"/>
  <c r="X3932" i="2"/>
  <c r="X3933" i="2"/>
  <c r="X3934" i="2"/>
  <c r="X3935" i="2"/>
  <c r="X3936" i="2"/>
  <c r="X3937" i="2"/>
  <c r="X3938" i="2"/>
  <c r="X3939" i="2"/>
  <c r="X3940" i="2"/>
  <c r="X3941" i="2"/>
  <c r="X3942" i="2"/>
  <c r="X3943" i="2"/>
  <c r="X3944" i="2"/>
  <c r="X3945" i="2"/>
  <c r="X3946" i="2"/>
  <c r="X3947" i="2"/>
  <c r="X3948" i="2"/>
  <c r="X3949" i="2"/>
  <c r="X3950" i="2"/>
  <c r="X3951" i="2"/>
  <c r="X3952" i="2"/>
  <c r="X3953" i="2"/>
  <c r="X3954" i="2"/>
  <c r="X3955" i="2"/>
  <c r="X3956" i="2"/>
  <c r="X3957" i="2"/>
  <c r="X3958" i="2"/>
  <c r="X3959" i="2"/>
  <c r="X3960" i="2"/>
  <c r="X3961" i="2"/>
  <c r="X3962" i="2"/>
  <c r="X3963" i="2"/>
  <c r="X3964" i="2"/>
  <c r="X3965" i="2"/>
  <c r="X3966" i="2"/>
  <c r="X3967" i="2"/>
  <c r="X3968" i="2"/>
  <c r="X3969" i="2"/>
  <c r="X3970" i="2"/>
  <c r="X3971" i="2"/>
  <c r="X3972" i="2"/>
  <c r="X3973" i="2"/>
  <c r="X3974" i="2"/>
  <c r="X3975" i="2"/>
  <c r="X3976" i="2"/>
  <c r="X3977" i="2"/>
  <c r="X3978" i="2"/>
  <c r="X3979" i="2"/>
  <c r="X3980" i="2"/>
  <c r="X3981" i="2"/>
  <c r="X3982" i="2"/>
  <c r="X3983" i="2"/>
  <c r="X3984" i="2"/>
  <c r="X3985" i="2"/>
  <c r="X3986" i="2"/>
  <c r="X3987" i="2"/>
  <c r="X3988" i="2"/>
  <c r="X3989" i="2"/>
  <c r="X3990" i="2"/>
  <c r="X3991" i="2"/>
  <c r="X3992" i="2"/>
  <c r="X3993" i="2"/>
  <c r="X3994" i="2"/>
  <c r="X3995" i="2"/>
  <c r="X3996" i="2"/>
  <c r="X3997" i="2"/>
  <c r="X3998" i="2"/>
  <c r="X3999" i="2"/>
  <c r="X4000" i="2"/>
  <c r="X4001" i="2"/>
  <c r="X4002" i="2"/>
  <c r="X4003" i="2"/>
  <c r="X4004" i="2"/>
  <c r="X4005" i="2"/>
  <c r="X4006" i="2"/>
  <c r="X4007" i="2"/>
  <c r="X4008" i="2"/>
  <c r="X4009" i="2"/>
  <c r="X4010" i="2"/>
  <c r="X4011" i="2"/>
  <c r="X4012" i="2"/>
  <c r="X4013" i="2"/>
  <c r="X4014" i="2"/>
  <c r="X4015" i="2"/>
  <c r="X4016" i="2"/>
  <c r="X4017" i="2"/>
  <c r="X4018" i="2"/>
  <c r="X4019" i="2"/>
  <c r="X4020" i="2"/>
  <c r="X4021" i="2"/>
  <c r="X4022" i="2"/>
  <c r="X4023" i="2"/>
  <c r="X4024" i="2"/>
  <c r="X4025" i="2"/>
  <c r="X4026" i="2"/>
  <c r="X4027" i="2"/>
  <c r="X4028" i="2"/>
  <c r="X4029" i="2"/>
  <c r="X4030" i="2"/>
  <c r="X4031" i="2"/>
  <c r="X4032" i="2"/>
  <c r="X4033" i="2"/>
  <c r="X4034" i="2"/>
  <c r="X4035" i="2"/>
  <c r="X4036" i="2"/>
  <c r="X4037" i="2"/>
  <c r="X4038" i="2"/>
  <c r="X4039" i="2"/>
  <c r="X4040" i="2"/>
  <c r="X4041" i="2"/>
  <c r="X4042" i="2"/>
  <c r="X4043" i="2"/>
  <c r="X4044" i="2"/>
  <c r="X4045" i="2"/>
  <c r="X4046" i="2"/>
  <c r="X4047" i="2"/>
  <c r="X4048" i="2"/>
  <c r="X4049" i="2"/>
  <c r="X4050" i="2"/>
  <c r="X4051" i="2"/>
  <c r="X4052" i="2"/>
  <c r="X4053" i="2"/>
  <c r="X4054" i="2"/>
  <c r="X4055" i="2"/>
  <c r="X4056" i="2"/>
  <c r="X4057" i="2"/>
  <c r="X4058" i="2"/>
  <c r="X4059" i="2"/>
  <c r="X4060" i="2"/>
  <c r="X4061" i="2"/>
  <c r="X4062" i="2"/>
  <c r="X4063" i="2"/>
  <c r="X4064" i="2"/>
  <c r="X4065" i="2"/>
  <c r="X4066" i="2"/>
  <c r="X4067" i="2"/>
  <c r="X4068" i="2"/>
  <c r="X4069" i="2"/>
  <c r="X4070" i="2"/>
  <c r="X4071" i="2"/>
  <c r="X4072" i="2"/>
  <c r="X4073" i="2"/>
  <c r="X4074" i="2"/>
  <c r="X4075" i="2"/>
  <c r="X4076" i="2"/>
  <c r="X4077" i="2"/>
  <c r="X4078" i="2"/>
  <c r="X4079" i="2"/>
  <c r="X4080" i="2"/>
  <c r="X4081" i="2"/>
  <c r="X4082" i="2"/>
  <c r="X4083" i="2"/>
  <c r="X4084" i="2"/>
  <c r="X4085" i="2"/>
  <c r="X4086" i="2"/>
  <c r="X4087" i="2"/>
  <c r="X4088" i="2"/>
  <c r="X4089" i="2"/>
  <c r="X4090" i="2"/>
  <c r="X4091" i="2"/>
  <c r="X4092" i="2"/>
  <c r="X4093" i="2"/>
  <c r="X4094" i="2"/>
  <c r="X4095" i="2"/>
  <c r="X4096" i="2"/>
  <c r="X4097" i="2"/>
  <c r="X4098" i="2"/>
  <c r="X4099" i="2"/>
  <c r="X4100" i="2"/>
  <c r="X4101" i="2"/>
  <c r="X4102" i="2"/>
  <c r="X4103" i="2"/>
  <c r="X4104" i="2"/>
  <c r="X4105" i="2"/>
  <c r="X4106" i="2"/>
  <c r="X4107" i="2"/>
  <c r="X4108" i="2"/>
  <c r="X4109" i="2"/>
  <c r="X4110" i="2"/>
  <c r="X4111" i="2"/>
  <c r="X4112" i="2"/>
  <c r="X4113" i="2"/>
  <c r="X4114" i="2"/>
  <c r="X4115" i="2"/>
  <c r="X4116" i="2"/>
  <c r="X4117" i="2"/>
  <c r="X4118" i="2"/>
  <c r="X4119" i="2"/>
  <c r="X4120" i="2"/>
  <c r="X4121" i="2"/>
  <c r="X4122" i="2"/>
  <c r="X4123" i="2"/>
  <c r="X4124" i="2"/>
  <c r="X4125" i="2"/>
  <c r="X4126" i="2"/>
  <c r="X4127" i="2"/>
  <c r="X4128" i="2"/>
  <c r="X4129" i="2"/>
  <c r="X4130" i="2"/>
  <c r="X4131" i="2"/>
  <c r="X4132" i="2"/>
  <c r="X4133" i="2"/>
  <c r="X4134" i="2"/>
  <c r="X4135" i="2"/>
  <c r="X4136" i="2"/>
  <c r="X4137" i="2"/>
  <c r="X4138" i="2"/>
  <c r="X4139" i="2"/>
  <c r="X4140" i="2"/>
  <c r="X4141" i="2"/>
  <c r="X4142" i="2"/>
  <c r="X4143" i="2"/>
  <c r="X4144" i="2"/>
  <c r="X4145" i="2"/>
  <c r="X4146" i="2"/>
  <c r="X4147" i="2"/>
  <c r="X4148" i="2"/>
  <c r="X4149" i="2"/>
  <c r="X4150" i="2"/>
  <c r="X4151" i="2"/>
  <c r="X4152" i="2"/>
  <c r="X4153" i="2"/>
  <c r="X4154" i="2"/>
  <c r="X4155" i="2"/>
  <c r="X4156" i="2"/>
  <c r="X4157" i="2"/>
  <c r="X4158" i="2"/>
  <c r="X4159" i="2"/>
  <c r="X4160" i="2"/>
  <c r="X4161" i="2"/>
  <c r="X4162" i="2"/>
  <c r="X4163" i="2"/>
  <c r="X4164" i="2"/>
  <c r="X4165" i="2"/>
  <c r="X4166" i="2"/>
  <c r="X4167" i="2"/>
  <c r="X4168" i="2"/>
  <c r="X4169" i="2"/>
  <c r="X4170" i="2"/>
  <c r="X4171" i="2"/>
  <c r="X4172" i="2"/>
  <c r="X4173" i="2"/>
  <c r="X4174" i="2"/>
  <c r="X4175" i="2"/>
  <c r="X4176" i="2"/>
  <c r="X4177" i="2"/>
  <c r="X4178" i="2"/>
  <c r="X4179" i="2"/>
  <c r="X4180" i="2"/>
  <c r="X4181" i="2"/>
  <c r="X4182" i="2"/>
  <c r="X4183" i="2"/>
  <c r="X4184" i="2"/>
  <c r="X4185" i="2"/>
  <c r="X4186" i="2"/>
  <c r="X4187" i="2"/>
  <c r="X4188" i="2"/>
  <c r="X4189" i="2"/>
  <c r="X4190" i="2"/>
  <c r="X4191" i="2"/>
  <c r="X4192" i="2"/>
  <c r="X4193" i="2"/>
  <c r="X4194" i="2"/>
  <c r="X4195" i="2"/>
  <c r="X4196" i="2"/>
  <c r="X4197" i="2"/>
  <c r="X4198" i="2"/>
  <c r="X4199" i="2"/>
  <c r="X4200" i="2"/>
  <c r="X4201" i="2"/>
  <c r="X4202" i="2"/>
  <c r="X4203" i="2"/>
  <c r="X4204" i="2"/>
  <c r="X4205" i="2"/>
  <c r="X4206" i="2"/>
  <c r="X4207" i="2"/>
  <c r="X4208" i="2"/>
  <c r="X4209" i="2"/>
  <c r="X4210" i="2"/>
  <c r="X4211" i="2"/>
  <c r="X4212" i="2"/>
  <c r="X4213" i="2"/>
  <c r="X4214" i="2"/>
  <c r="X4215" i="2"/>
  <c r="X4216" i="2"/>
  <c r="X4217" i="2"/>
  <c r="X4218" i="2"/>
  <c r="X4219" i="2"/>
  <c r="X4220" i="2"/>
  <c r="X4221" i="2"/>
  <c r="X4222" i="2"/>
  <c r="X4223" i="2"/>
  <c r="X4224" i="2"/>
  <c r="X4225" i="2"/>
  <c r="X4226" i="2"/>
  <c r="X4227" i="2"/>
  <c r="X4228" i="2"/>
  <c r="X4229" i="2"/>
  <c r="X4230" i="2"/>
  <c r="X4231" i="2"/>
  <c r="X4232" i="2"/>
  <c r="X4233" i="2"/>
  <c r="X4234" i="2"/>
  <c r="X4235" i="2"/>
  <c r="X4236" i="2"/>
  <c r="X4237" i="2"/>
  <c r="X4238" i="2"/>
  <c r="X4239" i="2"/>
  <c r="X4240" i="2"/>
  <c r="X4241" i="2"/>
  <c r="X4242" i="2"/>
  <c r="X4243" i="2"/>
  <c r="X4244" i="2"/>
  <c r="X4245" i="2"/>
  <c r="X4246" i="2"/>
  <c r="X4247" i="2"/>
  <c r="X4248" i="2"/>
  <c r="X4249" i="2"/>
  <c r="X4250" i="2"/>
  <c r="X4251" i="2"/>
  <c r="X4252" i="2"/>
  <c r="X4253" i="2"/>
  <c r="X4254" i="2"/>
  <c r="X4255" i="2"/>
  <c r="X4256" i="2"/>
  <c r="X4257" i="2"/>
  <c r="X4258" i="2"/>
  <c r="X4259" i="2"/>
  <c r="X4260" i="2"/>
  <c r="X4261" i="2"/>
  <c r="X4262" i="2"/>
  <c r="X4263" i="2"/>
  <c r="X4264" i="2"/>
  <c r="X4265" i="2"/>
  <c r="X4266" i="2"/>
  <c r="X4267" i="2"/>
  <c r="X4268" i="2"/>
  <c r="X4269" i="2"/>
  <c r="X4270" i="2"/>
  <c r="X4271" i="2"/>
  <c r="X4272" i="2"/>
  <c r="X4273" i="2"/>
  <c r="X4274" i="2"/>
  <c r="X4275" i="2"/>
  <c r="X4276" i="2"/>
  <c r="X4277" i="2"/>
  <c r="X4278" i="2"/>
  <c r="X4279" i="2"/>
  <c r="X4280" i="2"/>
  <c r="X4281" i="2"/>
  <c r="X4282" i="2"/>
  <c r="X4283" i="2"/>
  <c r="X4284" i="2"/>
  <c r="X4285" i="2"/>
  <c r="X4286" i="2"/>
  <c r="X4287" i="2"/>
  <c r="X4288" i="2"/>
  <c r="X4289" i="2"/>
  <c r="X4290" i="2"/>
  <c r="X4291" i="2"/>
  <c r="X4292" i="2"/>
  <c r="X4293" i="2"/>
  <c r="X4294" i="2"/>
  <c r="X4295" i="2"/>
  <c r="X4296" i="2"/>
  <c r="X4297" i="2"/>
  <c r="X4298" i="2"/>
  <c r="X4299" i="2"/>
  <c r="X4300" i="2"/>
  <c r="X4301" i="2"/>
  <c r="X4302" i="2"/>
  <c r="X4303" i="2"/>
  <c r="X4304" i="2"/>
  <c r="X4305" i="2"/>
  <c r="X4306" i="2"/>
  <c r="X4307" i="2"/>
  <c r="X4308" i="2"/>
  <c r="X4309" i="2"/>
  <c r="X4310" i="2"/>
  <c r="X4311" i="2"/>
  <c r="X4312" i="2"/>
  <c r="X4313" i="2"/>
  <c r="X4314" i="2"/>
  <c r="X4315" i="2"/>
  <c r="X4316" i="2"/>
  <c r="X4317" i="2"/>
  <c r="X4318" i="2"/>
  <c r="X4319" i="2"/>
  <c r="X4320" i="2"/>
  <c r="X4321" i="2"/>
  <c r="X4322" i="2"/>
  <c r="X4323" i="2"/>
  <c r="X4324" i="2"/>
  <c r="X4325" i="2"/>
  <c r="X4326" i="2"/>
  <c r="X4327" i="2"/>
  <c r="X4328" i="2"/>
  <c r="X4329" i="2"/>
  <c r="X4330" i="2"/>
  <c r="X4331" i="2"/>
  <c r="X4332" i="2"/>
  <c r="X4333" i="2"/>
  <c r="X4334" i="2"/>
  <c r="X4335" i="2"/>
  <c r="X4336" i="2"/>
  <c r="X4337" i="2"/>
  <c r="X4338" i="2"/>
  <c r="X4339" i="2"/>
  <c r="X4340" i="2"/>
  <c r="X4341" i="2"/>
  <c r="X4342" i="2"/>
  <c r="X4343" i="2"/>
  <c r="X4344" i="2"/>
  <c r="X4345" i="2"/>
  <c r="X4346" i="2"/>
  <c r="X4347" i="2"/>
  <c r="X4348" i="2"/>
  <c r="X4349" i="2"/>
  <c r="X4350" i="2"/>
  <c r="X4351" i="2"/>
  <c r="X4352" i="2"/>
  <c r="X4353" i="2"/>
  <c r="X4354" i="2"/>
  <c r="X4355" i="2"/>
  <c r="X4356" i="2"/>
  <c r="X4357" i="2"/>
  <c r="X4358" i="2"/>
  <c r="X4359" i="2"/>
  <c r="X4360" i="2"/>
  <c r="X4361" i="2"/>
  <c r="X4362" i="2"/>
  <c r="X4363" i="2"/>
  <c r="X4364" i="2"/>
  <c r="X4365" i="2"/>
  <c r="X4366" i="2"/>
  <c r="X4367" i="2"/>
  <c r="X4368" i="2"/>
  <c r="X4369" i="2"/>
  <c r="X4370" i="2"/>
  <c r="X4371" i="2"/>
  <c r="X4372" i="2"/>
  <c r="X4373" i="2"/>
  <c r="X4374" i="2"/>
  <c r="X4375" i="2"/>
  <c r="X4376" i="2"/>
  <c r="X4377" i="2"/>
  <c r="X4378" i="2"/>
  <c r="X4379" i="2"/>
  <c r="X4380" i="2"/>
  <c r="X4381" i="2"/>
  <c r="X4382" i="2"/>
  <c r="X4383" i="2"/>
  <c r="X4384" i="2"/>
  <c r="X4385" i="2"/>
  <c r="X4386" i="2"/>
  <c r="X4387" i="2"/>
  <c r="X4388" i="2"/>
  <c r="X4389" i="2"/>
  <c r="X4390" i="2"/>
  <c r="X4391" i="2"/>
  <c r="X4392" i="2"/>
  <c r="X4393" i="2"/>
  <c r="X4394" i="2"/>
  <c r="X4395" i="2"/>
  <c r="X4396" i="2"/>
  <c r="X4397" i="2"/>
  <c r="X4398" i="2"/>
  <c r="X4399" i="2"/>
  <c r="X4400" i="2"/>
  <c r="X4401" i="2"/>
  <c r="X4402" i="2"/>
  <c r="X4403" i="2"/>
  <c r="X4404" i="2"/>
  <c r="X4405" i="2"/>
  <c r="X4406" i="2"/>
  <c r="X4407" i="2"/>
  <c r="X4408" i="2"/>
  <c r="X4409" i="2"/>
  <c r="X4410" i="2"/>
  <c r="X4411" i="2"/>
  <c r="X4412" i="2"/>
  <c r="X4413" i="2"/>
  <c r="X4414" i="2"/>
  <c r="X4415" i="2"/>
  <c r="X4416" i="2"/>
  <c r="X4417" i="2"/>
  <c r="X4418" i="2"/>
  <c r="X4419" i="2"/>
  <c r="X4420" i="2"/>
  <c r="X4421" i="2"/>
  <c r="X4422" i="2"/>
  <c r="X4423" i="2"/>
  <c r="X4424" i="2"/>
  <c r="X4425" i="2"/>
  <c r="X4426" i="2"/>
  <c r="X4427" i="2"/>
  <c r="X4428" i="2"/>
  <c r="X4429" i="2"/>
  <c r="X4430" i="2"/>
  <c r="X4431" i="2"/>
  <c r="X4432" i="2"/>
  <c r="X4433" i="2"/>
  <c r="X4434" i="2"/>
  <c r="X4435" i="2"/>
  <c r="X4436" i="2"/>
  <c r="X4437" i="2"/>
  <c r="X4438" i="2"/>
  <c r="X4439" i="2"/>
  <c r="X4440" i="2"/>
  <c r="X4441" i="2"/>
  <c r="X4442" i="2"/>
  <c r="X4443" i="2"/>
  <c r="X4444" i="2"/>
  <c r="X4445" i="2"/>
  <c r="X4446" i="2"/>
  <c r="X4447" i="2"/>
  <c r="X4448" i="2"/>
  <c r="X4449" i="2"/>
  <c r="X4450" i="2"/>
  <c r="X4451" i="2"/>
  <c r="X4452" i="2"/>
  <c r="X4453" i="2"/>
  <c r="X4454" i="2"/>
  <c r="X4455" i="2"/>
  <c r="X4456" i="2"/>
  <c r="X4457" i="2"/>
  <c r="X4458" i="2"/>
  <c r="X4459" i="2"/>
  <c r="X4460" i="2"/>
  <c r="X4461" i="2"/>
  <c r="X4462" i="2"/>
  <c r="X4463" i="2"/>
  <c r="X4464" i="2"/>
  <c r="X4465" i="2"/>
  <c r="X4466" i="2"/>
  <c r="X4467" i="2"/>
  <c r="X4468" i="2"/>
  <c r="X4469" i="2"/>
  <c r="X4470" i="2"/>
  <c r="X4471" i="2"/>
  <c r="X4472" i="2"/>
  <c r="X4473" i="2"/>
  <c r="X4474" i="2"/>
  <c r="X4475" i="2"/>
  <c r="X4476" i="2"/>
  <c r="X4477" i="2"/>
  <c r="X4478" i="2"/>
  <c r="X4479" i="2"/>
  <c r="X4480" i="2"/>
  <c r="X4481" i="2"/>
  <c r="X4482" i="2"/>
  <c r="X4483" i="2"/>
  <c r="X4484" i="2"/>
  <c r="X4485" i="2"/>
  <c r="X4486" i="2"/>
  <c r="X4487" i="2"/>
  <c r="X4488" i="2"/>
  <c r="X4489" i="2"/>
  <c r="X4490" i="2"/>
  <c r="X4491" i="2"/>
  <c r="X4492" i="2"/>
  <c r="X4493" i="2"/>
  <c r="X4494" i="2"/>
  <c r="X4495" i="2"/>
  <c r="X4496" i="2"/>
  <c r="X4497" i="2"/>
  <c r="X4498" i="2"/>
  <c r="X4499" i="2"/>
  <c r="X4500" i="2"/>
  <c r="X4501" i="2"/>
  <c r="X4502" i="2"/>
  <c r="X4503" i="2"/>
  <c r="X4504" i="2"/>
  <c r="X4505" i="2"/>
  <c r="X4506" i="2"/>
  <c r="X4507" i="2"/>
  <c r="X4508" i="2"/>
  <c r="X4509" i="2"/>
  <c r="X4510" i="2"/>
  <c r="X4511" i="2"/>
  <c r="X4512" i="2"/>
  <c r="X4513" i="2"/>
  <c r="X4514" i="2"/>
  <c r="X4515" i="2"/>
  <c r="X4516" i="2"/>
  <c r="X4517" i="2"/>
  <c r="X4518" i="2"/>
  <c r="X4519" i="2"/>
  <c r="X4520" i="2"/>
  <c r="X4521" i="2"/>
  <c r="X4522" i="2"/>
  <c r="X4523" i="2"/>
  <c r="X4524" i="2"/>
  <c r="X4525" i="2"/>
  <c r="X4526" i="2"/>
  <c r="X4527" i="2"/>
  <c r="X4528" i="2"/>
  <c r="X4529" i="2"/>
  <c r="X4530" i="2"/>
  <c r="X4531" i="2"/>
  <c r="X4532" i="2"/>
  <c r="X4533" i="2"/>
  <c r="X4534" i="2"/>
  <c r="X4535" i="2"/>
  <c r="X4536" i="2"/>
  <c r="X4537" i="2"/>
  <c r="X4538" i="2"/>
  <c r="X4539" i="2"/>
  <c r="X4540" i="2"/>
  <c r="X4541" i="2"/>
  <c r="X4542" i="2"/>
  <c r="X4543" i="2"/>
  <c r="X4544" i="2"/>
  <c r="X4545" i="2"/>
  <c r="X4546" i="2"/>
  <c r="X4547" i="2"/>
  <c r="X4548" i="2"/>
  <c r="X4549" i="2"/>
  <c r="X4550" i="2"/>
  <c r="X4551" i="2"/>
  <c r="X4552" i="2"/>
  <c r="X4553" i="2"/>
  <c r="X4554" i="2"/>
  <c r="X4555" i="2"/>
  <c r="X4556" i="2"/>
  <c r="X4557" i="2"/>
  <c r="X4558" i="2"/>
  <c r="X4559" i="2"/>
  <c r="X4560" i="2"/>
  <c r="X4561" i="2"/>
  <c r="X4562" i="2"/>
  <c r="X4563" i="2"/>
  <c r="X4564" i="2"/>
  <c r="X4565" i="2"/>
  <c r="X4566" i="2"/>
  <c r="X4567" i="2"/>
  <c r="X4568" i="2"/>
  <c r="X4569" i="2"/>
  <c r="X4570" i="2"/>
  <c r="X4571" i="2"/>
  <c r="X4572" i="2"/>
  <c r="X4573" i="2"/>
  <c r="X4574" i="2"/>
  <c r="X4575" i="2"/>
  <c r="X4576" i="2"/>
  <c r="X4577" i="2"/>
  <c r="X4578" i="2"/>
  <c r="X4579" i="2"/>
  <c r="X4580" i="2"/>
  <c r="X4581" i="2"/>
  <c r="X4582" i="2"/>
  <c r="X4583" i="2"/>
  <c r="X4584" i="2"/>
  <c r="X4585" i="2"/>
  <c r="X4586" i="2"/>
  <c r="X4587" i="2"/>
  <c r="X4588" i="2"/>
  <c r="X4589" i="2"/>
  <c r="X4590" i="2"/>
  <c r="X4591" i="2"/>
  <c r="X4592" i="2"/>
  <c r="X4593" i="2"/>
  <c r="X4594" i="2"/>
  <c r="X4595" i="2"/>
  <c r="X4596" i="2"/>
  <c r="X4597" i="2"/>
  <c r="X4598" i="2"/>
  <c r="X4599" i="2"/>
  <c r="X4600" i="2"/>
  <c r="X4601" i="2"/>
  <c r="X4602" i="2"/>
  <c r="X4603" i="2"/>
  <c r="X4604" i="2"/>
  <c r="X4605" i="2"/>
  <c r="X4606" i="2"/>
  <c r="X4607" i="2"/>
  <c r="X4608" i="2"/>
  <c r="X4609" i="2"/>
  <c r="X4610" i="2"/>
  <c r="X4611" i="2"/>
  <c r="X4612" i="2"/>
  <c r="X4613" i="2"/>
  <c r="X4614" i="2"/>
  <c r="X4615" i="2"/>
  <c r="X4616" i="2"/>
  <c r="X4617" i="2"/>
  <c r="X4618" i="2"/>
  <c r="X4619" i="2"/>
  <c r="X4620" i="2"/>
  <c r="X4621" i="2"/>
  <c r="X4622" i="2"/>
  <c r="X4623" i="2"/>
  <c r="X4624" i="2"/>
  <c r="X4625" i="2"/>
  <c r="X4626" i="2"/>
  <c r="X4627" i="2"/>
  <c r="X4628" i="2"/>
  <c r="X4629" i="2"/>
  <c r="X4630" i="2"/>
  <c r="X4631" i="2"/>
  <c r="X4632" i="2"/>
  <c r="X4633" i="2"/>
  <c r="X4634" i="2"/>
  <c r="X4635" i="2"/>
  <c r="X4636" i="2"/>
  <c r="X4637" i="2"/>
  <c r="X4638" i="2"/>
  <c r="X4639" i="2"/>
  <c r="X4640" i="2"/>
  <c r="X4641" i="2"/>
  <c r="X4642" i="2"/>
  <c r="X4643" i="2"/>
  <c r="X4644" i="2"/>
  <c r="X4645" i="2"/>
  <c r="X4646" i="2"/>
  <c r="X4647" i="2"/>
  <c r="X4648" i="2"/>
  <c r="X4649" i="2"/>
  <c r="X4650" i="2"/>
  <c r="X4651" i="2"/>
  <c r="X4652" i="2"/>
  <c r="X4653" i="2"/>
  <c r="X4654" i="2"/>
  <c r="X4655" i="2"/>
  <c r="X4656" i="2"/>
  <c r="X4657" i="2"/>
  <c r="X4658" i="2"/>
  <c r="X4659" i="2"/>
  <c r="X4660" i="2"/>
  <c r="X4661" i="2"/>
  <c r="X4662" i="2"/>
  <c r="X4663" i="2"/>
  <c r="X4664" i="2"/>
  <c r="X4665" i="2"/>
  <c r="X4666" i="2"/>
  <c r="X4667" i="2"/>
  <c r="X4668" i="2"/>
  <c r="X4669" i="2"/>
  <c r="X4670" i="2"/>
  <c r="X4671" i="2"/>
  <c r="X4672" i="2"/>
  <c r="X4673" i="2"/>
  <c r="X4674" i="2"/>
  <c r="X4675" i="2"/>
  <c r="X4676" i="2"/>
  <c r="X4677" i="2"/>
  <c r="X4678" i="2"/>
  <c r="X4679" i="2"/>
  <c r="X4680" i="2"/>
  <c r="X4681" i="2"/>
  <c r="X4682" i="2"/>
  <c r="X4683" i="2"/>
  <c r="X4684" i="2"/>
  <c r="X4685" i="2"/>
  <c r="X4686" i="2"/>
  <c r="X4687" i="2"/>
  <c r="X4688" i="2"/>
  <c r="X4689" i="2"/>
  <c r="X4690" i="2"/>
  <c r="X4691" i="2"/>
  <c r="X4692" i="2"/>
  <c r="X4693" i="2"/>
  <c r="X4694" i="2"/>
  <c r="X4695" i="2"/>
  <c r="X4696" i="2"/>
  <c r="X4697" i="2"/>
  <c r="X4698" i="2"/>
  <c r="X4699" i="2"/>
  <c r="X4700" i="2"/>
  <c r="X4701" i="2"/>
  <c r="X4702" i="2"/>
  <c r="X4703" i="2"/>
  <c r="X4704" i="2"/>
  <c r="X4705" i="2"/>
  <c r="X4706" i="2"/>
  <c r="X4707" i="2"/>
  <c r="X4708" i="2"/>
  <c r="X4709" i="2"/>
  <c r="X4710" i="2"/>
  <c r="X4711" i="2"/>
  <c r="X4712" i="2"/>
  <c r="X4713" i="2"/>
  <c r="X4714" i="2"/>
  <c r="X4715" i="2"/>
  <c r="X4716" i="2"/>
  <c r="X4717" i="2"/>
  <c r="X4718" i="2"/>
  <c r="X4719" i="2"/>
  <c r="X4720" i="2"/>
  <c r="X4721" i="2"/>
  <c r="X4722" i="2"/>
  <c r="X4723" i="2"/>
  <c r="X4724" i="2"/>
  <c r="X4725" i="2"/>
  <c r="X4726" i="2"/>
  <c r="X4727" i="2"/>
  <c r="X4728" i="2"/>
  <c r="X4729" i="2"/>
  <c r="X4730" i="2"/>
  <c r="X4731" i="2"/>
  <c r="X4732" i="2"/>
  <c r="X4733" i="2"/>
  <c r="X4734" i="2"/>
  <c r="X4735" i="2"/>
  <c r="X4736" i="2"/>
  <c r="X4737" i="2"/>
  <c r="X4738" i="2"/>
  <c r="X4739" i="2"/>
  <c r="X4740" i="2"/>
  <c r="X4741" i="2"/>
  <c r="X4742" i="2"/>
  <c r="X4743" i="2"/>
  <c r="X4744" i="2"/>
  <c r="X4745" i="2"/>
  <c r="X4746" i="2"/>
  <c r="X4747" i="2"/>
  <c r="X4748" i="2"/>
  <c r="X4749" i="2"/>
  <c r="X4750" i="2"/>
  <c r="X4751" i="2"/>
  <c r="X4752" i="2"/>
  <c r="X4753" i="2"/>
  <c r="X4754" i="2"/>
  <c r="X4755" i="2"/>
  <c r="X4756" i="2"/>
  <c r="X4757" i="2"/>
  <c r="X4758" i="2"/>
  <c r="X4759" i="2"/>
  <c r="X4760" i="2"/>
  <c r="X4761" i="2"/>
  <c r="X4762" i="2"/>
  <c r="X4763" i="2"/>
  <c r="X4764" i="2"/>
  <c r="X4765" i="2"/>
  <c r="X4766" i="2"/>
  <c r="X4767" i="2"/>
  <c r="X4768" i="2"/>
  <c r="X4769" i="2"/>
  <c r="X4770" i="2"/>
  <c r="X4771" i="2"/>
  <c r="X4772" i="2"/>
  <c r="X4773" i="2"/>
  <c r="X4774" i="2"/>
  <c r="X4775" i="2"/>
  <c r="X4776" i="2"/>
  <c r="X4777" i="2"/>
  <c r="X4778" i="2"/>
  <c r="X4779" i="2"/>
  <c r="X4780" i="2"/>
  <c r="X4781" i="2"/>
  <c r="X4782" i="2"/>
  <c r="X4783" i="2"/>
  <c r="X4784" i="2"/>
  <c r="X4785" i="2"/>
  <c r="X4786" i="2"/>
  <c r="X4787" i="2"/>
  <c r="X4788" i="2"/>
  <c r="X4789" i="2"/>
  <c r="X4790" i="2"/>
  <c r="X4791" i="2"/>
  <c r="X4792" i="2"/>
  <c r="X4793" i="2"/>
  <c r="X4794" i="2"/>
  <c r="X4795" i="2"/>
  <c r="X4796" i="2"/>
  <c r="X4797" i="2"/>
  <c r="X4798" i="2"/>
  <c r="X4799" i="2"/>
  <c r="X4800" i="2"/>
  <c r="X4801" i="2"/>
  <c r="X4802" i="2"/>
  <c r="X4803" i="2"/>
  <c r="X4804" i="2"/>
  <c r="X4805" i="2"/>
  <c r="X4806" i="2"/>
  <c r="X4807" i="2"/>
  <c r="X4808" i="2"/>
  <c r="X4809" i="2"/>
  <c r="X4810" i="2"/>
  <c r="X4811" i="2"/>
  <c r="X4812" i="2"/>
  <c r="X4813" i="2"/>
  <c r="X4814" i="2"/>
  <c r="X4815" i="2"/>
  <c r="X4816" i="2"/>
  <c r="X4817" i="2"/>
  <c r="X4818" i="2"/>
  <c r="X4819" i="2"/>
  <c r="X4820" i="2"/>
  <c r="X4821" i="2"/>
  <c r="X4822" i="2"/>
  <c r="X4823" i="2"/>
  <c r="X4824" i="2"/>
  <c r="X4825" i="2"/>
  <c r="X4826" i="2"/>
  <c r="X4827" i="2"/>
  <c r="X4828" i="2"/>
  <c r="X4829" i="2"/>
  <c r="X4830" i="2"/>
  <c r="X4831" i="2"/>
  <c r="X4832" i="2"/>
  <c r="X4833" i="2"/>
  <c r="X4834" i="2"/>
  <c r="X4835" i="2"/>
  <c r="X4836" i="2"/>
  <c r="X4837" i="2"/>
  <c r="X4838" i="2"/>
  <c r="X4839" i="2"/>
  <c r="X4840" i="2"/>
  <c r="X4841" i="2"/>
  <c r="X4842" i="2"/>
  <c r="X4843" i="2"/>
  <c r="X4844" i="2"/>
  <c r="X4845" i="2"/>
  <c r="X4846" i="2"/>
  <c r="X4847" i="2"/>
  <c r="X4848" i="2"/>
  <c r="X4849" i="2"/>
  <c r="X4850" i="2"/>
  <c r="X4851" i="2"/>
  <c r="X4852" i="2"/>
  <c r="X4853" i="2"/>
  <c r="X4854" i="2"/>
  <c r="X4855" i="2"/>
  <c r="X4856" i="2"/>
  <c r="X4857" i="2"/>
  <c r="X4858" i="2"/>
  <c r="X4859" i="2"/>
  <c r="X4860" i="2"/>
  <c r="X4861" i="2"/>
  <c r="X4862" i="2"/>
  <c r="X4863" i="2"/>
  <c r="X4864" i="2"/>
  <c r="X4865" i="2"/>
  <c r="X4866" i="2"/>
  <c r="X4867" i="2"/>
  <c r="X4868" i="2"/>
  <c r="X4869" i="2"/>
  <c r="X4870" i="2"/>
  <c r="X4871" i="2"/>
  <c r="X4872" i="2"/>
  <c r="X4873" i="2"/>
  <c r="X4874" i="2"/>
  <c r="X4875" i="2"/>
  <c r="X4876" i="2"/>
  <c r="X4877" i="2"/>
  <c r="X4878" i="2"/>
  <c r="X4879" i="2"/>
  <c r="X4880" i="2"/>
  <c r="X4881" i="2"/>
  <c r="X4882" i="2"/>
  <c r="X4883" i="2"/>
  <c r="X4884" i="2"/>
  <c r="X4885" i="2"/>
  <c r="X4886" i="2"/>
  <c r="X4887" i="2"/>
  <c r="X4888" i="2"/>
  <c r="X4889" i="2"/>
  <c r="X4890" i="2"/>
  <c r="X4891" i="2"/>
  <c r="X4892" i="2"/>
  <c r="X4893" i="2"/>
  <c r="X4894" i="2"/>
  <c r="X4895" i="2"/>
  <c r="X4896" i="2"/>
  <c r="X4897" i="2"/>
  <c r="X4898" i="2"/>
  <c r="X4899" i="2"/>
  <c r="X4900" i="2"/>
  <c r="X4901" i="2"/>
  <c r="X4902" i="2"/>
  <c r="X4903" i="2"/>
  <c r="X4904" i="2"/>
  <c r="X4905" i="2"/>
  <c r="X4906" i="2"/>
  <c r="X4907" i="2"/>
  <c r="X4908" i="2"/>
  <c r="X4909" i="2"/>
  <c r="X4910" i="2"/>
  <c r="X4911" i="2"/>
  <c r="X4912" i="2"/>
  <c r="X4913" i="2"/>
  <c r="X4914" i="2"/>
  <c r="X4915" i="2"/>
  <c r="X4916" i="2"/>
  <c r="X4917" i="2"/>
  <c r="X4918" i="2"/>
  <c r="X4919" i="2"/>
  <c r="X4920" i="2"/>
  <c r="X4921" i="2"/>
  <c r="X4922" i="2"/>
  <c r="X4923" i="2"/>
  <c r="X4924" i="2"/>
  <c r="X4925" i="2"/>
  <c r="X4926" i="2"/>
  <c r="X4927" i="2"/>
  <c r="X4928" i="2"/>
  <c r="X4929" i="2"/>
  <c r="X4930" i="2"/>
  <c r="X4931" i="2"/>
  <c r="X4932" i="2"/>
  <c r="X4933" i="2"/>
  <c r="X4934" i="2"/>
  <c r="X4935" i="2"/>
  <c r="X4936" i="2"/>
  <c r="X4937" i="2"/>
  <c r="X4938" i="2"/>
  <c r="X4939" i="2"/>
  <c r="X4940" i="2"/>
  <c r="X4941" i="2"/>
  <c r="X4942" i="2"/>
  <c r="X4943" i="2"/>
  <c r="X4944" i="2"/>
  <c r="X4945" i="2"/>
  <c r="X4946" i="2"/>
  <c r="X4947" i="2"/>
  <c r="X4948" i="2"/>
  <c r="X4949" i="2"/>
  <c r="X4950" i="2"/>
  <c r="X4951" i="2"/>
  <c r="X4952" i="2"/>
  <c r="X4953" i="2"/>
  <c r="X4954" i="2"/>
  <c r="X4955" i="2"/>
  <c r="X4956" i="2"/>
  <c r="X4957" i="2"/>
  <c r="X4958" i="2"/>
  <c r="X4959" i="2"/>
  <c r="X4960" i="2"/>
  <c r="X4961" i="2"/>
  <c r="X4962" i="2"/>
  <c r="X4963" i="2"/>
  <c r="X4964" i="2"/>
  <c r="X4965" i="2"/>
  <c r="X4966" i="2"/>
  <c r="X4967" i="2"/>
  <c r="X4968" i="2"/>
  <c r="X4969" i="2"/>
  <c r="X4970" i="2"/>
  <c r="X4971" i="2"/>
  <c r="X4972" i="2"/>
  <c r="X4973" i="2"/>
  <c r="X4974" i="2"/>
  <c r="X4975" i="2"/>
  <c r="X4976" i="2"/>
  <c r="X4977" i="2"/>
  <c r="X4978" i="2"/>
  <c r="X4979" i="2"/>
  <c r="X4980" i="2"/>
  <c r="X4981" i="2"/>
  <c r="X4982" i="2"/>
  <c r="X4983" i="2"/>
  <c r="X4984" i="2"/>
  <c r="X4985" i="2"/>
  <c r="X4986" i="2"/>
  <c r="X4987" i="2"/>
  <c r="X4988" i="2"/>
  <c r="X4989" i="2"/>
  <c r="X4990" i="2"/>
  <c r="X4991" i="2"/>
  <c r="X4992" i="2"/>
  <c r="X4993" i="2"/>
  <c r="X4994" i="2"/>
  <c r="X4995" i="2"/>
  <c r="X4996" i="2"/>
  <c r="X4997" i="2"/>
  <c r="X4998" i="2"/>
  <c r="X4999" i="2"/>
  <c r="X5000" i="2"/>
  <c r="X5001" i="2"/>
  <c r="X5002" i="2"/>
  <c r="X5003" i="2"/>
  <c r="X5004" i="2"/>
  <c r="X5005" i="2"/>
  <c r="X5006" i="2"/>
  <c r="X5007" i="2"/>
  <c r="X5008" i="2"/>
  <c r="X5009" i="2"/>
  <c r="X5010" i="2"/>
  <c r="X5011" i="2"/>
  <c r="X5012" i="2"/>
  <c r="X5013" i="2"/>
  <c r="X5014" i="2"/>
  <c r="X5015" i="2"/>
  <c r="X5016" i="2"/>
  <c r="X5017" i="2"/>
  <c r="X5018" i="2"/>
  <c r="X5019" i="2"/>
  <c r="X5020" i="2"/>
  <c r="X5021" i="2"/>
  <c r="X5022" i="2"/>
  <c r="X5023" i="2"/>
  <c r="X5024" i="2"/>
  <c r="X5025" i="2"/>
  <c r="X5026" i="2"/>
  <c r="X5027" i="2"/>
  <c r="X5028" i="2"/>
  <c r="X5029" i="2"/>
  <c r="X5030" i="2"/>
  <c r="X5031" i="2"/>
  <c r="X5032" i="2"/>
  <c r="X5033" i="2"/>
  <c r="X5034" i="2"/>
  <c r="X5035" i="2"/>
  <c r="X5036" i="2"/>
  <c r="X5037" i="2"/>
  <c r="X5038" i="2"/>
  <c r="X5039" i="2"/>
  <c r="X5040" i="2"/>
  <c r="X5041" i="2"/>
  <c r="X5042" i="2"/>
  <c r="X5043" i="2"/>
  <c r="X5044" i="2"/>
  <c r="X5045" i="2"/>
  <c r="X5046" i="2"/>
  <c r="X5047" i="2"/>
  <c r="X5048" i="2"/>
  <c r="X5049" i="2"/>
  <c r="X5050" i="2"/>
  <c r="X5051" i="2"/>
  <c r="X5052" i="2"/>
  <c r="X5053" i="2"/>
  <c r="X5054" i="2"/>
  <c r="X5055" i="2"/>
  <c r="X5056" i="2"/>
  <c r="X5057" i="2"/>
  <c r="X5058" i="2"/>
  <c r="X5059" i="2"/>
  <c r="X5060" i="2"/>
  <c r="X5061" i="2"/>
  <c r="X5062" i="2"/>
  <c r="X5063" i="2"/>
  <c r="X5064" i="2"/>
  <c r="X5065" i="2"/>
  <c r="X5066" i="2"/>
  <c r="X5067" i="2"/>
  <c r="X5068" i="2"/>
  <c r="X5069" i="2"/>
  <c r="X5070" i="2"/>
  <c r="X5071" i="2"/>
  <c r="X5072" i="2"/>
  <c r="X5073" i="2"/>
  <c r="X5074" i="2"/>
  <c r="X5075" i="2"/>
  <c r="X5076" i="2"/>
  <c r="X5077" i="2"/>
  <c r="X5078" i="2"/>
  <c r="X5079" i="2"/>
  <c r="X5080" i="2"/>
  <c r="X5081" i="2"/>
  <c r="X5082" i="2"/>
  <c r="X5083" i="2"/>
  <c r="X5084" i="2"/>
  <c r="X5085" i="2"/>
  <c r="X5086" i="2"/>
  <c r="X5087" i="2"/>
  <c r="X5088" i="2"/>
  <c r="X5089" i="2"/>
  <c r="X5090" i="2"/>
  <c r="X5091" i="2"/>
  <c r="X5092" i="2"/>
  <c r="X5093" i="2"/>
  <c r="X5094" i="2"/>
  <c r="X5095" i="2"/>
  <c r="X5096" i="2"/>
  <c r="X5097" i="2"/>
  <c r="X5098" i="2"/>
  <c r="X5099" i="2"/>
  <c r="X5100" i="2"/>
  <c r="X5101" i="2"/>
  <c r="X5102" i="2"/>
  <c r="X5103" i="2"/>
  <c r="X5104" i="2"/>
  <c r="X5105" i="2"/>
  <c r="X5106" i="2"/>
  <c r="X5107" i="2"/>
  <c r="X5108" i="2"/>
  <c r="X5109" i="2"/>
  <c r="X5110" i="2"/>
  <c r="X5111" i="2"/>
  <c r="X5112" i="2"/>
  <c r="X5113" i="2"/>
  <c r="X5114" i="2"/>
  <c r="X5115" i="2"/>
  <c r="X5116" i="2"/>
  <c r="X5117" i="2"/>
  <c r="X5118" i="2"/>
  <c r="X5119" i="2"/>
  <c r="X5120" i="2"/>
  <c r="X5121" i="2"/>
  <c r="X5122" i="2"/>
  <c r="X5123" i="2"/>
  <c r="X5124" i="2"/>
  <c r="X5125" i="2"/>
  <c r="X5126" i="2"/>
  <c r="X5127" i="2"/>
  <c r="X5128" i="2"/>
  <c r="X5129" i="2"/>
  <c r="X5130" i="2"/>
  <c r="X5131" i="2"/>
  <c r="X5132" i="2"/>
  <c r="X5133" i="2"/>
  <c r="X5134" i="2"/>
  <c r="X5135" i="2"/>
  <c r="X5136" i="2"/>
  <c r="X5137" i="2"/>
  <c r="X5138" i="2"/>
  <c r="X5139" i="2"/>
  <c r="X5140" i="2"/>
  <c r="X5141" i="2"/>
  <c r="X5142" i="2"/>
  <c r="X5143" i="2"/>
  <c r="X5144" i="2"/>
  <c r="X5145" i="2"/>
  <c r="X5146" i="2"/>
  <c r="X5147" i="2"/>
  <c r="X5148" i="2"/>
  <c r="X5149" i="2"/>
  <c r="X5150" i="2"/>
  <c r="X5151" i="2"/>
  <c r="X5152" i="2"/>
  <c r="X5153" i="2"/>
  <c r="X5154" i="2"/>
  <c r="X5155" i="2"/>
  <c r="X5156" i="2"/>
  <c r="X5157" i="2"/>
  <c r="X5158" i="2"/>
  <c r="X5159" i="2"/>
  <c r="X5160" i="2"/>
  <c r="X5161" i="2"/>
  <c r="X5162" i="2"/>
  <c r="X5163" i="2"/>
  <c r="X5164" i="2"/>
  <c r="X5165" i="2"/>
  <c r="X5166" i="2"/>
  <c r="X5167" i="2"/>
  <c r="X5168" i="2"/>
  <c r="X5169" i="2"/>
  <c r="X5170" i="2"/>
  <c r="X5171" i="2"/>
  <c r="X5172" i="2"/>
  <c r="X5173" i="2"/>
  <c r="X5174" i="2"/>
  <c r="X5175" i="2"/>
  <c r="X5176" i="2"/>
  <c r="X5177" i="2"/>
  <c r="X5178" i="2"/>
  <c r="X5179" i="2"/>
  <c r="X5180" i="2"/>
  <c r="X5181" i="2"/>
  <c r="X5182" i="2"/>
  <c r="X5183" i="2"/>
  <c r="X5184" i="2"/>
  <c r="X5185" i="2"/>
  <c r="X5186" i="2"/>
  <c r="X5187" i="2"/>
  <c r="X5188" i="2"/>
  <c r="X5189" i="2"/>
  <c r="X5190" i="2"/>
  <c r="X5191" i="2"/>
  <c r="X5192" i="2"/>
  <c r="X5193" i="2"/>
  <c r="X5194" i="2"/>
  <c r="X5195" i="2"/>
  <c r="X5196" i="2"/>
  <c r="X5197" i="2"/>
  <c r="X5198" i="2"/>
  <c r="X5199" i="2"/>
  <c r="X5200" i="2"/>
  <c r="X5201" i="2"/>
  <c r="X5202" i="2"/>
  <c r="X5203" i="2"/>
  <c r="X5204" i="2"/>
  <c r="X5205" i="2"/>
  <c r="X5206" i="2"/>
  <c r="X5207" i="2"/>
  <c r="X5208" i="2"/>
  <c r="X5209" i="2"/>
  <c r="X5210" i="2"/>
  <c r="X5211" i="2"/>
  <c r="X5212" i="2"/>
  <c r="X5213" i="2"/>
  <c r="X5214" i="2"/>
  <c r="X5215" i="2"/>
  <c r="X5216" i="2"/>
  <c r="X5217" i="2"/>
  <c r="X5218" i="2"/>
  <c r="X5219" i="2"/>
  <c r="X5220" i="2"/>
  <c r="X5221" i="2"/>
  <c r="X5222" i="2"/>
  <c r="X5223" i="2"/>
  <c r="X5224" i="2"/>
  <c r="X5225" i="2"/>
  <c r="X5226" i="2"/>
  <c r="X5227" i="2"/>
  <c r="X5228" i="2"/>
  <c r="X5229" i="2"/>
  <c r="X5230" i="2"/>
  <c r="X5231" i="2"/>
  <c r="X5232" i="2"/>
  <c r="X5233" i="2"/>
  <c r="X5234" i="2"/>
  <c r="X5235" i="2"/>
  <c r="X5236" i="2"/>
  <c r="X5237" i="2"/>
  <c r="X5238" i="2"/>
  <c r="X5239" i="2"/>
  <c r="X5240" i="2"/>
  <c r="X5241" i="2"/>
  <c r="X5242" i="2"/>
  <c r="X5243" i="2"/>
  <c r="X5244" i="2"/>
  <c r="X5245" i="2"/>
  <c r="X5246" i="2"/>
  <c r="X5247" i="2"/>
  <c r="X5248" i="2"/>
  <c r="X5249" i="2"/>
  <c r="X5250" i="2"/>
  <c r="X5251" i="2"/>
  <c r="X5252" i="2"/>
  <c r="X5253" i="2"/>
  <c r="X5254" i="2"/>
  <c r="X5255" i="2"/>
  <c r="X5256" i="2"/>
  <c r="X5257" i="2"/>
  <c r="X5258" i="2"/>
  <c r="X5259" i="2"/>
  <c r="X5260" i="2"/>
  <c r="X5261" i="2"/>
  <c r="X5262" i="2"/>
  <c r="X5263" i="2"/>
  <c r="X5264" i="2"/>
  <c r="X5265" i="2"/>
  <c r="X5266" i="2"/>
  <c r="X5267" i="2"/>
  <c r="X5268" i="2"/>
  <c r="X5269" i="2"/>
  <c r="X5270" i="2"/>
  <c r="X5271" i="2"/>
  <c r="X5272" i="2"/>
  <c r="X5273" i="2"/>
  <c r="X5274" i="2"/>
  <c r="X5275" i="2"/>
  <c r="X5276" i="2"/>
  <c r="X5277" i="2"/>
  <c r="X5278" i="2"/>
  <c r="X5279" i="2"/>
  <c r="X5280" i="2"/>
  <c r="X5281" i="2"/>
  <c r="X5282" i="2"/>
  <c r="X5283" i="2"/>
  <c r="X5284" i="2"/>
  <c r="X5285" i="2"/>
  <c r="X5286" i="2"/>
  <c r="X5287" i="2"/>
  <c r="X5288" i="2"/>
  <c r="X5289" i="2"/>
  <c r="X5290" i="2"/>
  <c r="X5291" i="2"/>
  <c r="X5292" i="2"/>
  <c r="X5293" i="2"/>
  <c r="X5294" i="2"/>
  <c r="X5295" i="2"/>
  <c r="X5296" i="2"/>
  <c r="X5297" i="2"/>
  <c r="X5298" i="2"/>
  <c r="X5299" i="2"/>
  <c r="X5300" i="2"/>
  <c r="X5301" i="2"/>
  <c r="X5302" i="2"/>
  <c r="X5303" i="2"/>
  <c r="X5304" i="2"/>
  <c r="X5305" i="2"/>
  <c r="X5306" i="2"/>
  <c r="X5307" i="2"/>
  <c r="X5308" i="2"/>
  <c r="X5309" i="2"/>
  <c r="X5310" i="2"/>
  <c r="X5311" i="2"/>
  <c r="X5312" i="2"/>
  <c r="X5313" i="2"/>
  <c r="X5314" i="2"/>
  <c r="X5315" i="2"/>
  <c r="X5316" i="2"/>
  <c r="X5317" i="2"/>
  <c r="X5318" i="2"/>
  <c r="X5319" i="2"/>
  <c r="X5320" i="2"/>
  <c r="X5321" i="2"/>
  <c r="X5322" i="2"/>
  <c r="X5323" i="2"/>
  <c r="X5324" i="2"/>
  <c r="X5325" i="2"/>
  <c r="X5326" i="2"/>
  <c r="X5327" i="2"/>
  <c r="X5328" i="2"/>
  <c r="X5329" i="2"/>
  <c r="X5330" i="2"/>
  <c r="X5331" i="2"/>
  <c r="X5332" i="2"/>
  <c r="X5333" i="2"/>
  <c r="X5334" i="2"/>
  <c r="X5335" i="2"/>
  <c r="X5336" i="2"/>
  <c r="X5337" i="2"/>
  <c r="X5338" i="2"/>
  <c r="X5339" i="2"/>
  <c r="X5340" i="2"/>
  <c r="X5341" i="2"/>
  <c r="X5342" i="2"/>
  <c r="X5343" i="2"/>
  <c r="X5344" i="2"/>
  <c r="X5345" i="2"/>
  <c r="X5346" i="2"/>
  <c r="X5347" i="2"/>
  <c r="X5348" i="2"/>
  <c r="X5349" i="2"/>
  <c r="X5350" i="2"/>
  <c r="X5351" i="2"/>
  <c r="X5352" i="2"/>
  <c r="X5353" i="2"/>
  <c r="X5354" i="2"/>
  <c r="X5355" i="2"/>
  <c r="X5356" i="2"/>
  <c r="X5357" i="2"/>
  <c r="X5358" i="2"/>
  <c r="X5359" i="2"/>
  <c r="X5360" i="2"/>
  <c r="X5361" i="2"/>
  <c r="X5362" i="2"/>
  <c r="X5363" i="2"/>
  <c r="X5364" i="2"/>
  <c r="X5365" i="2"/>
  <c r="X5366" i="2"/>
  <c r="X5367" i="2"/>
  <c r="X5368" i="2"/>
  <c r="X5369" i="2"/>
  <c r="X5370" i="2"/>
  <c r="X5371" i="2"/>
  <c r="X5372" i="2"/>
  <c r="X5373" i="2"/>
  <c r="X5374" i="2"/>
  <c r="X5375" i="2"/>
  <c r="X5376" i="2"/>
  <c r="X5377" i="2"/>
  <c r="X5378" i="2"/>
  <c r="X5379" i="2"/>
  <c r="X5380" i="2"/>
  <c r="X5381" i="2"/>
  <c r="X5382" i="2"/>
  <c r="X5383" i="2"/>
  <c r="X5384" i="2"/>
  <c r="X5385" i="2"/>
  <c r="X5386" i="2"/>
  <c r="X5387" i="2"/>
  <c r="X5388" i="2"/>
  <c r="X5389" i="2"/>
  <c r="X5390" i="2"/>
  <c r="X5391" i="2"/>
  <c r="X5392" i="2"/>
  <c r="X5393" i="2"/>
  <c r="X5394" i="2"/>
  <c r="X5395" i="2"/>
  <c r="X5396" i="2"/>
  <c r="X5397" i="2"/>
  <c r="X5398" i="2"/>
  <c r="X5399" i="2"/>
  <c r="X5400" i="2"/>
  <c r="X5401" i="2"/>
  <c r="X5402" i="2"/>
  <c r="X5403" i="2"/>
  <c r="X5404" i="2"/>
  <c r="X5405" i="2"/>
  <c r="X5406" i="2"/>
  <c r="X5407" i="2"/>
  <c r="X5408" i="2"/>
  <c r="X5409" i="2"/>
  <c r="X5410" i="2"/>
  <c r="X5411" i="2"/>
  <c r="X5412" i="2"/>
  <c r="X5413" i="2"/>
  <c r="X5414" i="2"/>
  <c r="X5415" i="2"/>
  <c r="X5416" i="2"/>
  <c r="X5417" i="2"/>
  <c r="X5418" i="2"/>
  <c r="X5419" i="2"/>
  <c r="X5420" i="2"/>
  <c r="X5421" i="2"/>
  <c r="X5422" i="2"/>
  <c r="X5423" i="2"/>
  <c r="X5424" i="2"/>
  <c r="X5425" i="2"/>
  <c r="X5426" i="2"/>
  <c r="X5427" i="2"/>
  <c r="X5428" i="2"/>
  <c r="X5429" i="2"/>
  <c r="X5430" i="2"/>
  <c r="X5431" i="2"/>
  <c r="X5432" i="2"/>
  <c r="X5433" i="2"/>
  <c r="X5434" i="2"/>
  <c r="X5435" i="2"/>
  <c r="X5436" i="2"/>
  <c r="X5437" i="2"/>
  <c r="X5438" i="2"/>
  <c r="X5439" i="2"/>
  <c r="X5440" i="2"/>
  <c r="X5441" i="2"/>
  <c r="X5442" i="2"/>
  <c r="X5443" i="2"/>
  <c r="X5444" i="2"/>
  <c r="X5445" i="2"/>
  <c r="X5446" i="2"/>
  <c r="X5447" i="2"/>
  <c r="X5448" i="2"/>
  <c r="X5449" i="2"/>
  <c r="X5450" i="2"/>
  <c r="X5451" i="2"/>
  <c r="X5452" i="2"/>
  <c r="X5453" i="2"/>
  <c r="X5454" i="2"/>
  <c r="X5455" i="2"/>
  <c r="X5456" i="2"/>
  <c r="X5457" i="2"/>
  <c r="X5458" i="2"/>
  <c r="X5459" i="2"/>
  <c r="X5460" i="2"/>
  <c r="X5461" i="2"/>
  <c r="X5462" i="2"/>
  <c r="X5463" i="2"/>
  <c r="X5464" i="2"/>
  <c r="X5465" i="2"/>
  <c r="X5466" i="2"/>
  <c r="X5467" i="2"/>
  <c r="X5468" i="2"/>
  <c r="X5469" i="2"/>
  <c r="X5470" i="2"/>
  <c r="X5471" i="2"/>
  <c r="X5472" i="2"/>
  <c r="X5473" i="2"/>
  <c r="X5474" i="2"/>
  <c r="X5475" i="2"/>
  <c r="X5476" i="2"/>
  <c r="X5477" i="2"/>
  <c r="X5478" i="2"/>
  <c r="X5479" i="2"/>
  <c r="X5480" i="2"/>
  <c r="X5481" i="2"/>
  <c r="X5482" i="2"/>
  <c r="X5483" i="2"/>
  <c r="X5484" i="2"/>
  <c r="X5485" i="2"/>
  <c r="X5486" i="2"/>
  <c r="X5487" i="2"/>
  <c r="X5488" i="2"/>
  <c r="X5489" i="2"/>
  <c r="X5490" i="2"/>
  <c r="X5491" i="2"/>
  <c r="X5492" i="2"/>
  <c r="X5493" i="2"/>
  <c r="X5494" i="2"/>
  <c r="X5495" i="2"/>
  <c r="X5496" i="2"/>
  <c r="X5497" i="2"/>
  <c r="X5498" i="2"/>
  <c r="X5499" i="2"/>
  <c r="X5500" i="2"/>
  <c r="X5501" i="2"/>
  <c r="X5502" i="2"/>
  <c r="X5503" i="2"/>
  <c r="X5504" i="2"/>
  <c r="X5505" i="2"/>
  <c r="X5506" i="2"/>
  <c r="X5507" i="2"/>
  <c r="X5508" i="2"/>
  <c r="X5509" i="2"/>
  <c r="X5510" i="2"/>
  <c r="X5511" i="2"/>
  <c r="X5512" i="2"/>
  <c r="X5513" i="2"/>
  <c r="X5514" i="2"/>
  <c r="X5515" i="2"/>
  <c r="X5516" i="2"/>
  <c r="X5517" i="2"/>
  <c r="X5518" i="2"/>
  <c r="X5519" i="2"/>
  <c r="X5520" i="2"/>
  <c r="X5521" i="2"/>
  <c r="X5522" i="2"/>
  <c r="X5523" i="2"/>
  <c r="X5524" i="2"/>
  <c r="X5525" i="2"/>
  <c r="X5526" i="2"/>
  <c r="X5527" i="2"/>
  <c r="X5528" i="2"/>
  <c r="X5529" i="2"/>
  <c r="X5530" i="2"/>
  <c r="X5531" i="2"/>
  <c r="X5532" i="2"/>
  <c r="X5533" i="2"/>
  <c r="X5534" i="2"/>
  <c r="X5535" i="2"/>
  <c r="X5536" i="2"/>
  <c r="X5537" i="2"/>
  <c r="X5538" i="2"/>
  <c r="X5539" i="2"/>
  <c r="X5540" i="2"/>
  <c r="X5541" i="2"/>
  <c r="X5542" i="2"/>
  <c r="X5543" i="2"/>
  <c r="X5544" i="2"/>
  <c r="X5545" i="2"/>
  <c r="X5546" i="2"/>
  <c r="X5547" i="2"/>
  <c r="X5548" i="2"/>
  <c r="X5549" i="2"/>
  <c r="X5550" i="2"/>
  <c r="X5551" i="2"/>
  <c r="X5552" i="2"/>
  <c r="X5553" i="2"/>
  <c r="X5554" i="2"/>
  <c r="X5555" i="2"/>
  <c r="X5556" i="2"/>
  <c r="X5557" i="2"/>
  <c r="X5558" i="2"/>
  <c r="X5559" i="2"/>
  <c r="X5560" i="2"/>
  <c r="X5561" i="2"/>
  <c r="X5562" i="2"/>
  <c r="X5563" i="2"/>
  <c r="X5564" i="2"/>
  <c r="X5565" i="2"/>
  <c r="X5566" i="2"/>
  <c r="X5567" i="2"/>
  <c r="X5568" i="2"/>
  <c r="X5569" i="2"/>
  <c r="X5570" i="2"/>
  <c r="X5571" i="2"/>
  <c r="X5572" i="2"/>
  <c r="X5573" i="2"/>
  <c r="X5574" i="2"/>
  <c r="X5575" i="2"/>
  <c r="X5576" i="2"/>
  <c r="X5577" i="2"/>
  <c r="X5578" i="2"/>
  <c r="X5579" i="2"/>
  <c r="X5580" i="2"/>
  <c r="X5581" i="2"/>
  <c r="X5582" i="2"/>
  <c r="X5583" i="2"/>
  <c r="X5584" i="2"/>
  <c r="X5585" i="2"/>
  <c r="X5586" i="2"/>
  <c r="X5587" i="2"/>
  <c r="X5588" i="2"/>
  <c r="X5589" i="2"/>
  <c r="X5590" i="2"/>
  <c r="X5591" i="2"/>
  <c r="X5592" i="2"/>
  <c r="X5593" i="2"/>
  <c r="X5594" i="2"/>
  <c r="X5595" i="2"/>
  <c r="X5596" i="2"/>
  <c r="X5597" i="2"/>
  <c r="X5598" i="2"/>
  <c r="X5599" i="2"/>
  <c r="X5600" i="2"/>
  <c r="X5601" i="2"/>
  <c r="X5602" i="2"/>
  <c r="X5603" i="2"/>
  <c r="X5604" i="2"/>
  <c r="X5605" i="2"/>
  <c r="X5606" i="2"/>
  <c r="X5607" i="2"/>
  <c r="X5608" i="2"/>
  <c r="X5609" i="2"/>
  <c r="X5610" i="2"/>
  <c r="X5611" i="2"/>
  <c r="X5612" i="2"/>
  <c r="X5613" i="2"/>
  <c r="X5614" i="2"/>
  <c r="X5615" i="2"/>
  <c r="X5616" i="2"/>
  <c r="X5617" i="2"/>
  <c r="X5618" i="2"/>
  <c r="X5619" i="2"/>
  <c r="X5620" i="2"/>
  <c r="X5621" i="2"/>
  <c r="X5622" i="2"/>
  <c r="X5623" i="2"/>
  <c r="X5624" i="2"/>
  <c r="X5625" i="2"/>
  <c r="X5626" i="2"/>
  <c r="X5627" i="2"/>
  <c r="X5628" i="2"/>
  <c r="X5629" i="2"/>
  <c r="X5630" i="2"/>
  <c r="X5631" i="2"/>
  <c r="X5632" i="2"/>
  <c r="X5633" i="2"/>
  <c r="X5634" i="2"/>
  <c r="X5635" i="2"/>
  <c r="X5636" i="2"/>
  <c r="X5637" i="2"/>
  <c r="X5638" i="2"/>
  <c r="X5639" i="2"/>
  <c r="X5640" i="2"/>
  <c r="X5641" i="2"/>
  <c r="X5642" i="2"/>
  <c r="X5643" i="2"/>
  <c r="X5644" i="2"/>
  <c r="X5645" i="2"/>
  <c r="X5646" i="2"/>
  <c r="X5647" i="2"/>
  <c r="X5648" i="2"/>
  <c r="X5649" i="2"/>
  <c r="X5650" i="2"/>
  <c r="X5651" i="2"/>
  <c r="X5652" i="2"/>
  <c r="X5653" i="2"/>
  <c r="X5654" i="2"/>
  <c r="X5655" i="2"/>
  <c r="X5656" i="2"/>
  <c r="X5657" i="2"/>
  <c r="X5658" i="2"/>
  <c r="X5659" i="2"/>
  <c r="X5660" i="2"/>
  <c r="X5661" i="2"/>
  <c r="X5662" i="2"/>
  <c r="X5663" i="2"/>
  <c r="X5664" i="2"/>
  <c r="X5665" i="2"/>
  <c r="X5666" i="2"/>
  <c r="X5667" i="2"/>
  <c r="X5668" i="2"/>
  <c r="X5669" i="2"/>
  <c r="X5670" i="2"/>
  <c r="X5671" i="2"/>
  <c r="X5672" i="2"/>
  <c r="X5673" i="2"/>
  <c r="X5674" i="2"/>
  <c r="X5675" i="2"/>
  <c r="X5676" i="2"/>
  <c r="X5677" i="2"/>
  <c r="X5678" i="2"/>
  <c r="X5679" i="2"/>
  <c r="X5680" i="2"/>
  <c r="X5681" i="2"/>
  <c r="X5682" i="2"/>
  <c r="X5683" i="2"/>
  <c r="X5684" i="2"/>
  <c r="X5685" i="2"/>
  <c r="X5686" i="2"/>
  <c r="X5687" i="2"/>
  <c r="X5688" i="2"/>
  <c r="X5689" i="2"/>
  <c r="X5690" i="2"/>
  <c r="X5691" i="2"/>
  <c r="X5692" i="2"/>
  <c r="X5693" i="2"/>
  <c r="X5694" i="2"/>
  <c r="X5695" i="2"/>
  <c r="X5696" i="2"/>
  <c r="X5697" i="2"/>
  <c r="X5698" i="2"/>
  <c r="X5699" i="2"/>
  <c r="X5700" i="2"/>
  <c r="X5701" i="2"/>
  <c r="X5702" i="2"/>
  <c r="X5703" i="2"/>
  <c r="X5704" i="2"/>
  <c r="X5705" i="2"/>
  <c r="X5706" i="2"/>
  <c r="X5707" i="2"/>
  <c r="X5708" i="2"/>
  <c r="X5709" i="2"/>
  <c r="X5710" i="2"/>
  <c r="X5711" i="2"/>
  <c r="X5712" i="2"/>
  <c r="X5713" i="2"/>
  <c r="X5714" i="2"/>
  <c r="X5715" i="2"/>
  <c r="X5716" i="2"/>
  <c r="X5717" i="2"/>
  <c r="X5718" i="2"/>
  <c r="X5719" i="2"/>
  <c r="X5720" i="2"/>
  <c r="X5721" i="2"/>
  <c r="X5722" i="2"/>
  <c r="X5723" i="2"/>
  <c r="X5724" i="2"/>
  <c r="X5725" i="2"/>
  <c r="X5726" i="2"/>
  <c r="X5727" i="2"/>
  <c r="X5728" i="2"/>
  <c r="X5729" i="2"/>
  <c r="X5730" i="2"/>
  <c r="X5731" i="2"/>
  <c r="X5732" i="2"/>
  <c r="X5733" i="2"/>
  <c r="X5734" i="2"/>
  <c r="X5735" i="2"/>
  <c r="X5736" i="2"/>
  <c r="X5737" i="2"/>
  <c r="X5738" i="2"/>
  <c r="X5739" i="2"/>
  <c r="X5740" i="2"/>
  <c r="X5741" i="2"/>
  <c r="X5742" i="2"/>
  <c r="X5743" i="2"/>
  <c r="X5744" i="2"/>
  <c r="X5745" i="2"/>
  <c r="X5746" i="2"/>
  <c r="X5747" i="2"/>
  <c r="X5748" i="2"/>
  <c r="X5749" i="2"/>
  <c r="X5750" i="2"/>
  <c r="X5751" i="2"/>
  <c r="X5752" i="2"/>
  <c r="X5753" i="2"/>
  <c r="X5754" i="2"/>
  <c r="X5755" i="2"/>
  <c r="X5756" i="2"/>
  <c r="X5757" i="2"/>
  <c r="X5758" i="2"/>
  <c r="X5759" i="2"/>
  <c r="X5760" i="2"/>
  <c r="X5761" i="2"/>
  <c r="X5762" i="2"/>
  <c r="X5763" i="2"/>
  <c r="X5764" i="2"/>
  <c r="X5765" i="2"/>
  <c r="X5766" i="2"/>
  <c r="X5767" i="2"/>
  <c r="X5768" i="2"/>
  <c r="X5769" i="2"/>
  <c r="X5770" i="2"/>
  <c r="X5771" i="2"/>
  <c r="X5772" i="2"/>
  <c r="X5773" i="2"/>
  <c r="X5774" i="2"/>
  <c r="X5775" i="2"/>
  <c r="X5776" i="2"/>
  <c r="X5777" i="2"/>
  <c r="X5778" i="2"/>
  <c r="X5779" i="2"/>
  <c r="X5780" i="2"/>
  <c r="X5781" i="2"/>
  <c r="X5782" i="2"/>
  <c r="X5783" i="2"/>
  <c r="X5784" i="2"/>
  <c r="X5785" i="2"/>
  <c r="X5786" i="2"/>
  <c r="X5787" i="2"/>
  <c r="X5788" i="2"/>
  <c r="X5789" i="2"/>
  <c r="X5790" i="2"/>
  <c r="X5791" i="2"/>
  <c r="X5792" i="2"/>
  <c r="X5793" i="2"/>
  <c r="X5794" i="2"/>
  <c r="X5795" i="2"/>
  <c r="X5796" i="2"/>
  <c r="X5797" i="2"/>
  <c r="X5798" i="2"/>
  <c r="X5799" i="2"/>
  <c r="X5800" i="2"/>
  <c r="X5801" i="2"/>
  <c r="X5802" i="2"/>
  <c r="X5803" i="2"/>
  <c r="X5804" i="2"/>
  <c r="X5805" i="2"/>
  <c r="X5806" i="2"/>
  <c r="X5807" i="2"/>
  <c r="X5808" i="2"/>
  <c r="X5809" i="2"/>
  <c r="X5810" i="2"/>
  <c r="X5811" i="2"/>
  <c r="X5812" i="2"/>
  <c r="X5813" i="2"/>
  <c r="X5814" i="2"/>
  <c r="X5815" i="2"/>
  <c r="X5816" i="2"/>
  <c r="X5817" i="2"/>
  <c r="X5818" i="2"/>
  <c r="X5819" i="2"/>
  <c r="X5820" i="2"/>
  <c r="X5821" i="2"/>
  <c r="X5822" i="2"/>
  <c r="X5823" i="2"/>
  <c r="X5824" i="2"/>
  <c r="X5825" i="2"/>
  <c r="X5826" i="2"/>
  <c r="X5827" i="2"/>
  <c r="X5828" i="2"/>
  <c r="X5829" i="2"/>
  <c r="X5830" i="2"/>
  <c r="X5831" i="2"/>
  <c r="X5832" i="2"/>
  <c r="X5833" i="2"/>
  <c r="X5834" i="2"/>
  <c r="X5835" i="2"/>
  <c r="X5836" i="2"/>
  <c r="X5837" i="2"/>
  <c r="X5838" i="2"/>
  <c r="X5839" i="2"/>
  <c r="X5840" i="2"/>
  <c r="X5841" i="2"/>
  <c r="X5842" i="2"/>
  <c r="X5843" i="2"/>
  <c r="X5844" i="2"/>
  <c r="X5845" i="2"/>
  <c r="X5846" i="2"/>
  <c r="X5847" i="2"/>
  <c r="X5848" i="2"/>
  <c r="X5849" i="2"/>
  <c r="X5850" i="2"/>
  <c r="X5851" i="2"/>
  <c r="X5852" i="2"/>
  <c r="X5853" i="2"/>
  <c r="X5854" i="2"/>
  <c r="X5855" i="2"/>
  <c r="X5856" i="2"/>
  <c r="X5857" i="2"/>
  <c r="X5858" i="2"/>
  <c r="X5859" i="2"/>
  <c r="X5860" i="2"/>
  <c r="X5861" i="2"/>
  <c r="X5862" i="2"/>
  <c r="X5863" i="2"/>
  <c r="X5864" i="2"/>
  <c r="X5865" i="2"/>
  <c r="X5866" i="2"/>
  <c r="X5867" i="2"/>
  <c r="X5868" i="2"/>
  <c r="X5869" i="2"/>
  <c r="X5870" i="2"/>
  <c r="X5871" i="2"/>
  <c r="X5872" i="2"/>
  <c r="X5873" i="2"/>
  <c r="X5874" i="2"/>
  <c r="X5875" i="2"/>
  <c r="X5876" i="2"/>
  <c r="X5877" i="2"/>
  <c r="X5878" i="2"/>
  <c r="X5879" i="2"/>
  <c r="X5880" i="2"/>
  <c r="X5881" i="2"/>
  <c r="X5882" i="2"/>
  <c r="X5883" i="2"/>
  <c r="X5884" i="2"/>
  <c r="X5885" i="2"/>
  <c r="X5886" i="2"/>
  <c r="X5887" i="2"/>
  <c r="X5888" i="2"/>
  <c r="X5889" i="2"/>
  <c r="X5890" i="2"/>
  <c r="X5891" i="2"/>
  <c r="X5892" i="2"/>
  <c r="X5893" i="2"/>
  <c r="X5894" i="2"/>
  <c r="X5895" i="2"/>
  <c r="X5896" i="2"/>
  <c r="X5897" i="2"/>
  <c r="X5898" i="2"/>
  <c r="X5899" i="2"/>
  <c r="X5900" i="2"/>
  <c r="X5901" i="2"/>
  <c r="X5902" i="2"/>
  <c r="X5903" i="2"/>
  <c r="X5904" i="2"/>
  <c r="X5905" i="2"/>
  <c r="X5906" i="2"/>
  <c r="X5907" i="2"/>
  <c r="X5908" i="2"/>
  <c r="X5909" i="2"/>
  <c r="X5910" i="2"/>
  <c r="X5911" i="2"/>
  <c r="X5912" i="2"/>
  <c r="X5913" i="2"/>
  <c r="X5914" i="2"/>
  <c r="X5915" i="2"/>
  <c r="X5916" i="2"/>
  <c r="X5917" i="2"/>
  <c r="X5918" i="2"/>
  <c r="X5919" i="2"/>
  <c r="X5920" i="2"/>
  <c r="F110" i="9"/>
  <c r="F99" i="9"/>
  <c r="F88" i="9"/>
  <c r="F77" i="9"/>
  <c r="F66" i="9"/>
  <c r="F55" i="9"/>
  <c r="F44" i="9"/>
  <c r="F33" i="9"/>
  <c r="F22" i="9"/>
  <c r="L7" i="23"/>
  <c r="M7" i="23"/>
  <c r="L8" i="23"/>
  <c r="M8" i="23"/>
  <c r="L9" i="23"/>
  <c r="M9" i="23"/>
  <c r="L10" i="23"/>
  <c r="M10" i="23"/>
  <c r="L11" i="23"/>
  <c r="M11" i="23"/>
  <c r="L12" i="23"/>
  <c r="M12" i="23"/>
  <c r="L13" i="23"/>
  <c r="M13" i="23"/>
  <c r="L14" i="23"/>
  <c r="M14" i="23"/>
  <c r="L15" i="23"/>
  <c r="M15" i="23"/>
  <c r="L16" i="23"/>
  <c r="M16" i="23"/>
  <c r="L17" i="23"/>
  <c r="M17" i="23"/>
  <c r="L18" i="23"/>
  <c r="M18" i="23"/>
  <c r="L19" i="23"/>
  <c r="M19" i="23"/>
  <c r="L20" i="23"/>
  <c r="M20" i="23"/>
  <c r="L21" i="23"/>
  <c r="M21" i="23"/>
  <c r="L22" i="23"/>
  <c r="M22" i="23"/>
  <c r="L23" i="23"/>
  <c r="M23" i="23"/>
  <c r="L24" i="23"/>
  <c r="M24" i="23"/>
  <c r="L25" i="23"/>
  <c r="M25" i="23"/>
  <c r="L26" i="23"/>
  <c r="M26" i="23"/>
  <c r="L27" i="23"/>
  <c r="M27" i="23"/>
  <c r="L28" i="23"/>
  <c r="M28" i="23"/>
  <c r="L29" i="23"/>
  <c r="M29" i="23"/>
  <c r="L30" i="23"/>
  <c r="M30" i="23"/>
  <c r="L31" i="23"/>
  <c r="M31" i="23"/>
  <c r="L32" i="23"/>
  <c r="M32" i="23"/>
  <c r="L33" i="23"/>
  <c r="M33" i="23"/>
  <c r="L34" i="23"/>
  <c r="M34" i="23"/>
  <c r="L35" i="23"/>
  <c r="M35" i="23"/>
  <c r="L36" i="23"/>
  <c r="M36" i="23"/>
  <c r="L37" i="23"/>
  <c r="M37" i="23"/>
  <c r="L38" i="23"/>
  <c r="M38" i="23"/>
  <c r="L39" i="23"/>
  <c r="M39" i="23"/>
  <c r="L40" i="23"/>
  <c r="M40" i="23"/>
  <c r="L41" i="23"/>
  <c r="M41" i="23"/>
  <c r="L42" i="23"/>
  <c r="M42" i="23"/>
  <c r="L43" i="23"/>
  <c r="M43" i="23"/>
  <c r="L44" i="23"/>
  <c r="M44" i="23"/>
  <c r="L45" i="23"/>
  <c r="M45" i="23"/>
  <c r="L46" i="23"/>
  <c r="M46" i="23"/>
  <c r="L47" i="23"/>
  <c r="M47" i="23"/>
  <c r="L48" i="23"/>
  <c r="M48" i="23"/>
  <c r="L49" i="23"/>
  <c r="M49" i="23"/>
  <c r="L50" i="23"/>
  <c r="M50" i="23"/>
  <c r="L51" i="23"/>
  <c r="M51" i="23"/>
  <c r="L52" i="23"/>
  <c r="M52" i="23"/>
  <c r="L53" i="23"/>
  <c r="M53" i="23"/>
  <c r="L54" i="23"/>
  <c r="M54" i="23"/>
  <c r="L55" i="23"/>
  <c r="M55" i="23"/>
  <c r="L56" i="23"/>
  <c r="M56" i="23"/>
  <c r="L57" i="23"/>
  <c r="M57" i="23"/>
  <c r="L58" i="23"/>
  <c r="M58" i="23"/>
  <c r="L59" i="23"/>
  <c r="M59" i="23"/>
  <c r="L60" i="23"/>
  <c r="M60" i="23"/>
  <c r="L61" i="23"/>
  <c r="M61" i="23"/>
  <c r="L62" i="23"/>
  <c r="M62" i="23"/>
  <c r="L63" i="23"/>
  <c r="M63" i="23"/>
  <c r="L64" i="23"/>
  <c r="M64" i="23"/>
  <c r="L65" i="23"/>
  <c r="M65" i="23"/>
  <c r="L66" i="23"/>
  <c r="M66" i="23"/>
  <c r="L67" i="23"/>
  <c r="M67" i="23"/>
  <c r="L68" i="23"/>
  <c r="M68" i="23"/>
  <c r="L69" i="23"/>
  <c r="M69" i="23"/>
  <c r="L70" i="23"/>
  <c r="M70" i="23"/>
  <c r="L71" i="23"/>
  <c r="M71" i="23"/>
  <c r="L72" i="23"/>
  <c r="M72" i="23"/>
  <c r="L73" i="23"/>
  <c r="M73" i="23"/>
  <c r="L74" i="23"/>
  <c r="M74" i="23"/>
  <c r="L75" i="23"/>
  <c r="M75" i="23"/>
  <c r="L76" i="23"/>
  <c r="M76" i="23"/>
  <c r="L77" i="23"/>
  <c r="M77" i="23"/>
  <c r="L78" i="23"/>
  <c r="M78" i="23"/>
  <c r="L79" i="23"/>
  <c r="M79" i="23"/>
  <c r="L80" i="23"/>
  <c r="M80" i="23"/>
  <c r="L81" i="23"/>
  <c r="M81" i="23"/>
  <c r="L82" i="23"/>
  <c r="M82" i="23"/>
  <c r="L83" i="23"/>
  <c r="M83" i="23"/>
  <c r="L84" i="23"/>
  <c r="M84" i="23"/>
  <c r="L85" i="23"/>
  <c r="M85" i="23"/>
  <c r="L86" i="23"/>
  <c r="M86" i="23"/>
  <c r="L87" i="23"/>
  <c r="M87" i="23"/>
  <c r="L88" i="23"/>
  <c r="M88" i="23"/>
  <c r="L89" i="23"/>
  <c r="M89" i="23"/>
  <c r="L90" i="23"/>
  <c r="M90" i="23"/>
  <c r="L91" i="23"/>
  <c r="M91" i="23"/>
  <c r="L92" i="23"/>
  <c r="M92" i="23"/>
  <c r="L93" i="23"/>
  <c r="M93" i="23"/>
  <c r="L94" i="23"/>
  <c r="M94" i="23"/>
  <c r="L95" i="23"/>
  <c r="M95" i="23"/>
  <c r="L96" i="23"/>
  <c r="M96" i="23"/>
  <c r="L97" i="23"/>
  <c r="M97" i="23"/>
  <c r="L98" i="23"/>
  <c r="M98" i="23"/>
  <c r="L99" i="23"/>
  <c r="M99" i="23"/>
  <c r="L100" i="23"/>
  <c r="M100" i="23"/>
  <c r="L101" i="23"/>
  <c r="M101" i="23"/>
  <c r="L102" i="23"/>
  <c r="M102" i="23"/>
  <c r="L103" i="23"/>
  <c r="M103" i="23"/>
  <c r="L104" i="23"/>
  <c r="M104" i="23"/>
  <c r="L105" i="23"/>
  <c r="M105" i="23"/>
  <c r="L106" i="23"/>
  <c r="M106" i="23"/>
  <c r="L107" i="23"/>
  <c r="M107" i="23"/>
  <c r="L108" i="23"/>
  <c r="M108" i="23"/>
  <c r="L109" i="23"/>
  <c r="M109" i="23"/>
  <c r="L110" i="23"/>
  <c r="M110" i="23"/>
  <c r="L111" i="23"/>
  <c r="M111" i="23"/>
  <c r="L112" i="23"/>
  <c r="M112" i="23"/>
  <c r="L113" i="23"/>
  <c r="M113" i="23"/>
  <c r="L114" i="23"/>
  <c r="M114" i="23"/>
  <c r="L115" i="23"/>
  <c r="M115" i="23"/>
  <c r="L116" i="23"/>
  <c r="M116" i="23"/>
  <c r="L117" i="23"/>
  <c r="M117" i="23"/>
  <c r="L118" i="23"/>
  <c r="M118" i="23"/>
  <c r="L119" i="23"/>
  <c r="M119" i="23"/>
  <c r="L120" i="23"/>
  <c r="M120" i="23"/>
  <c r="L121" i="23"/>
  <c r="M121" i="23"/>
  <c r="L122" i="23"/>
  <c r="M122" i="23"/>
  <c r="L123" i="23"/>
  <c r="M123" i="23"/>
  <c r="L124" i="23"/>
  <c r="M124" i="23"/>
  <c r="L125" i="23"/>
  <c r="M125" i="23"/>
  <c r="L126" i="23"/>
  <c r="M126" i="23"/>
  <c r="L127" i="23"/>
  <c r="M127" i="23"/>
  <c r="L128" i="23"/>
  <c r="M128" i="23"/>
  <c r="L129" i="23"/>
  <c r="M129" i="23"/>
  <c r="L130" i="23"/>
  <c r="M130" i="23"/>
  <c r="L131" i="23"/>
  <c r="M131" i="23"/>
  <c r="L132" i="23"/>
  <c r="M132" i="23"/>
  <c r="L133" i="23"/>
  <c r="M133" i="23"/>
  <c r="L134" i="23"/>
  <c r="M134" i="23"/>
  <c r="L135" i="23"/>
  <c r="M135" i="23"/>
  <c r="L136" i="23"/>
  <c r="M136" i="23"/>
  <c r="L137" i="23"/>
  <c r="M137" i="23"/>
  <c r="L138" i="23"/>
  <c r="M138" i="23"/>
  <c r="L139" i="23"/>
  <c r="M139" i="23"/>
  <c r="L140" i="23"/>
  <c r="M140" i="23"/>
  <c r="L141" i="23"/>
  <c r="M141" i="23"/>
  <c r="L142" i="23"/>
  <c r="M142" i="23"/>
  <c r="L143" i="23"/>
  <c r="M143" i="23"/>
  <c r="L144" i="23"/>
  <c r="M144" i="23"/>
  <c r="L145" i="23"/>
  <c r="M145" i="23"/>
  <c r="L146" i="23"/>
  <c r="M146" i="23"/>
  <c r="L147" i="23"/>
  <c r="M147" i="23"/>
  <c r="L148" i="23"/>
  <c r="M148" i="23"/>
  <c r="L149" i="23"/>
  <c r="M149" i="23"/>
  <c r="L150" i="23"/>
  <c r="M150" i="23"/>
  <c r="L151" i="23"/>
  <c r="M151" i="23"/>
  <c r="L152" i="23"/>
  <c r="M152" i="23"/>
  <c r="L153" i="23"/>
  <c r="M153" i="23"/>
  <c r="L154" i="23"/>
  <c r="M154" i="23"/>
  <c r="L155" i="23"/>
  <c r="M155" i="23"/>
  <c r="L156" i="23"/>
  <c r="M156" i="23"/>
  <c r="L157" i="23"/>
  <c r="M157" i="23"/>
  <c r="L158" i="23"/>
  <c r="M158" i="23"/>
  <c r="L159" i="23"/>
  <c r="M159" i="23"/>
  <c r="L160" i="23"/>
  <c r="M160" i="23"/>
  <c r="L161" i="23"/>
  <c r="M161" i="23"/>
  <c r="L162" i="23"/>
  <c r="M162" i="23"/>
  <c r="L163" i="23"/>
  <c r="M163" i="23"/>
  <c r="L164" i="23"/>
  <c r="M164" i="23"/>
  <c r="L165" i="23"/>
  <c r="M165" i="23"/>
  <c r="L166" i="23"/>
  <c r="M166" i="23"/>
  <c r="L167" i="23"/>
  <c r="M167" i="23"/>
  <c r="L168" i="23"/>
  <c r="M168" i="23"/>
  <c r="L169" i="23"/>
  <c r="M169" i="23"/>
  <c r="L170" i="23"/>
  <c r="M170" i="23"/>
  <c r="L171" i="23"/>
  <c r="M171" i="23"/>
  <c r="L172" i="23"/>
  <c r="M172" i="23"/>
  <c r="L173" i="23"/>
  <c r="M173" i="23"/>
  <c r="L174" i="23"/>
  <c r="M174" i="23"/>
  <c r="L175" i="23"/>
  <c r="M175" i="23"/>
  <c r="L176" i="23"/>
  <c r="M176" i="23"/>
  <c r="L177" i="23"/>
  <c r="M177" i="23"/>
  <c r="L178" i="23"/>
  <c r="M178" i="23"/>
  <c r="L179" i="23"/>
  <c r="M179" i="23"/>
  <c r="L180" i="23"/>
  <c r="M180" i="23"/>
  <c r="L181" i="23"/>
  <c r="M181" i="23"/>
  <c r="L182" i="23"/>
  <c r="M182" i="23"/>
  <c r="L183" i="23"/>
  <c r="M183" i="23"/>
  <c r="L184" i="23"/>
  <c r="M184" i="23"/>
  <c r="L185" i="23"/>
  <c r="M185" i="23"/>
  <c r="L186" i="23"/>
  <c r="M186" i="23"/>
  <c r="L187" i="23"/>
  <c r="M187" i="23"/>
  <c r="L188" i="23"/>
  <c r="M188" i="23"/>
  <c r="L189" i="23"/>
  <c r="M189" i="23"/>
  <c r="L190" i="23"/>
  <c r="M190" i="23"/>
  <c r="L191" i="23"/>
  <c r="M191" i="23"/>
  <c r="L192" i="23"/>
  <c r="M192" i="23"/>
  <c r="L193" i="23"/>
  <c r="M193" i="23"/>
  <c r="L194" i="23"/>
  <c r="M194" i="23"/>
  <c r="L195" i="23"/>
  <c r="M195" i="23"/>
  <c r="L196" i="23"/>
  <c r="M196" i="23"/>
  <c r="L197" i="23"/>
  <c r="M197" i="23"/>
  <c r="L198" i="23"/>
  <c r="M198" i="23"/>
  <c r="L199" i="23"/>
  <c r="M199" i="23"/>
  <c r="L200" i="23"/>
  <c r="M200" i="23"/>
  <c r="L201" i="23"/>
  <c r="M201" i="23"/>
  <c r="L202" i="23"/>
  <c r="M202" i="23"/>
  <c r="L203" i="23"/>
  <c r="M203" i="23"/>
  <c r="L204" i="23"/>
  <c r="M204" i="23"/>
  <c r="L205" i="23"/>
  <c r="M205" i="23"/>
  <c r="L206" i="23"/>
  <c r="M206" i="23"/>
  <c r="L207" i="23"/>
  <c r="M207" i="23"/>
  <c r="L208" i="23"/>
  <c r="M208" i="23"/>
  <c r="L209" i="23"/>
  <c r="M209" i="23"/>
  <c r="L210" i="23"/>
  <c r="M210" i="23"/>
  <c r="L211" i="23"/>
  <c r="M211" i="23"/>
  <c r="L212" i="23"/>
  <c r="M212" i="23"/>
  <c r="L213" i="23"/>
  <c r="M213" i="23"/>
  <c r="L214" i="23"/>
  <c r="M214" i="23"/>
  <c r="L215" i="23"/>
  <c r="M215" i="23"/>
  <c r="L216" i="23"/>
  <c r="M216" i="23"/>
  <c r="L217" i="23"/>
  <c r="M217" i="23"/>
  <c r="L218" i="23"/>
  <c r="M218" i="23"/>
  <c r="L219" i="23"/>
  <c r="M219" i="23"/>
  <c r="L220" i="23"/>
  <c r="M220" i="23"/>
  <c r="L221" i="23"/>
  <c r="M221" i="23"/>
  <c r="L222" i="23"/>
  <c r="M222" i="23"/>
  <c r="L223" i="23"/>
  <c r="M223" i="23"/>
  <c r="L224" i="23"/>
  <c r="M224" i="23"/>
  <c r="L225" i="23"/>
  <c r="M225" i="23"/>
  <c r="L226" i="23"/>
  <c r="M226" i="23"/>
  <c r="L227" i="23"/>
  <c r="M227" i="23"/>
  <c r="L228" i="23"/>
  <c r="M228" i="23"/>
  <c r="L229" i="23"/>
  <c r="M229" i="23"/>
  <c r="L230" i="23"/>
  <c r="M230" i="23"/>
  <c r="L231" i="23"/>
  <c r="M231" i="23"/>
  <c r="L232" i="23"/>
  <c r="M232" i="23"/>
  <c r="L233" i="23"/>
  <c r="M233" i="23"/>
  <c r="L234" i="23"/>
  <c r="M234" i="23"/>
  <c r="L235" i="23"/>
  <c r="M235" i="23"/>
  <c r="L236" i="23"/>
  <c r="M236" i="23"/>
  <c r="L237" i="23"/>
  <c r="M237" i="23"/>
  <c r="L238" i="23"/>
  <c r="M238" i="23"/>
  <c r="L239" i="23"/>
  <c r="M239" i="23"/>
  <c r="L240" i="23"/>
  <c r="M240" i="23"/>
  <c r="L241" i="23"/>
  <c r="M241" i="23"/>
  <c r="L242" i="23"/>
  <c r="M242" i="23"/>
  <c r="L243" i="23"/>
  <c r="M243" i="23"/>
  <c r="L244" i="23"/>
  <c r="M244" i="23"/>
  <c r="L245" i="23"/>
  <c r="M245" i="23"/>
  <c r="L246" i="23"/>
  <c r="M246" i="23"/>
  <c r="L247" i="23"/>
  <c r="M247" i="23"/>
  <c r="L248" i="23"/>
  <c r="M248" i="23"/>
  <c r="L249" i="23"/>
  <c r="M249" i="23"/>
  <c r="L250" i="23"/>
  <c r="M250" i="23"/>
  <c r="L251" i="23"/>
  <c r="M251" i="23"/>
  <c r="L252" i="23"/>
  <c r="M252" i="23"/>
  <c r="L253" i="23"/>
  <c r="M253" i="23"/>
  <c r="L254" i="23"/>
  <c r="M254" i="23"/>
  <c r="L255" i="23"/>
  <c r="M255" i="23"/>
  <c r="L256" i="23"/>
  <c r="M256" i="23"/>
  <c r="L257" i="23"/>
  <c r="M257" i="23"/>
  <c r="L258" i="23"/>
  <c r="M258" i="23"/>
  <c r="L259" i="23"/>
  <c r="M259" i="23"/>
  <c r="L260" i="23"/>
  <c r="M260" i="23"/>
  <c r="L261" i="23"/>
  <c r="M261" i="23"/>
  <c r="L262" i="23"/>
  <c r="M262" i="23"/>
  <c r="L263" i="23"/>
  <c r="M263" i="23"/>
  <c r="L264" i="23"/>
  <c r="M264" i="23"/>
  <c r="L265" i="23"/>
  <c r="M265" i="23"/>
  <c r="L266" i="23"/>
  <c r="M266" i="23"/>
  <c r="L267" i="23"/>
  <c r="M267" i="23"/>
  <c r="L268" i="23"/>
  <c r="M268" i="23"/>
  <c r="L269" i="23"/>
  <c r="M269" i="23"/>
  <c r="L270" i="23"/>
  <c r="M270" i="23"/>
  <c r="L271" i="23"/>
  <c r="M271" i="23"/>
  <c r="L272" i="23"/>
  <c r="M272" i="23"/>
  <c r="L273" i="23"/>
  <c r="M273" i="23"/>
  <c r="L274" i="23"/>
  <c r="M274" i="23"/>
  <c r="L275" i="23"/>
  <c r="M275" i="23"/>
  <c r="L276" i="23"/>
  <c r="M276" i="23"/>
  <c r="L277" i="23"/>
  <c r="M277" i="23"/>
  <c r="L278" i="23"/>
  <c r="M278" i="23"/>
  <c r="L279" i="23"/>
  <c r="M279" i="23"/>
  <c r="L280" i="23"/>
  <c r="M280" i="23"/>
  <c r="L281" i="23"/>
  <c r="M281" i="23"/>
  <c r="L282" i="23"/>
  <c r="M282" i="23"/>
  <c r="L283" i="23"/>
  <c r="M283" i="23"/>
  <c r="L284" i="23"/>
  <c r="M284" i="23"/>
  <c r="L285" i="23"/>
  <c r="M285" i="23"/>
  <c r="L286" i="23"/>
  <c r="M286" i="23"/>
  <c r="L287" i="23"/>
  <c r="M287" i="23"/>
  <c r="L288" i="23"/>
  <c r="M288" i="23"/>
  <c r="L289" i="23"/>
  <c r="M289" i="23"/>
  <c r="L290" i="23"/>
  <c r="M290" i="23"/>
  <c r="L291" i="23"/>
  <c r="M291" i="23"/>
  <c r="L292" i="23"/>
  <c r="M292" i="23"/>
  <c r="L293" i="23"/>
  <c r="M293" i="23"/>
  <c r="L294" i="23"/>
  <c r="M294" i="23"/>
  <c r="L295" i="23"/>
  <c r="M295" i="23"/>
  <c r="L296" i="23"/>
  <c r="M296" i="23"/>
  <c r="L297" i="23"/>
  <c r="M297" i="23"/>
  <c r="L298" i="23"/>
  <c r="M298" i="23"/>
  <c r="L299" i="23"/>
  <c r="M299" i="23"/>
  <c r="L300" i="23"/>
  <c r="M300" i="23"/>
  <c r="I7" i="23"/>
  <c r="I8" i="23"/>
  <c r="I9" i="23"/>
  <c r="I10" i="23"/>
  <c r="I11" i="23"/>
  <c r="I12" i="23"/>
  <c r="I13" i="23"/>
  <c r="I14" i="23"/>
  <c r="I15" i="23"/>
  <c r="I16" i="23"/>
  <c r="I17" i="23"/>
  <c r="I18" i="23"/>
  <c r="I19" i="23"/>
  <c r="I20" i="23"/>
  <c r="I21" i="23"/>
  <c r="I22" i="23"/>
  <c r="I23" i="23"/>
  <c r="I24" i="23"/>
  <c r="I25" i="23"/>
  <c r="I26" i="23"/>
  <c r="I27" i="23"/>
  <c r="I28" i="23"/>
  <c r="I29" i="23"/>
  <c r="I30" i="23"/>
  <c r="I31" i="23"/>
  <c r="I32" i="23"/>
  <c r="I33" i="23"/>
  <c r="I34" i="23"/>
  <c r="I35" i="23"/>
  <c r="I36" i="23"/>
  <c r="I37" i="23"/>
  <c r="I38" i="23"/>
  <c r="I39"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111" i="23"/>
  <c r="I112" i="23"/>
  <c r="I113" i="23"/>
  <c r="I114" i="23"/>
  <c r="I115" i="23"/>
  <c r="I116" i="23"/>
  <c r="I117" i="23"/>
  <c r="I118" i="23"/>
  <c r="I119" i="23"/>
  <c r="I120" i="23"/>
  <c r="I121" i="23"/>
  <c r="I122" i="23"/>
  <c r="I123" i="23"/>
  <c r="I124" i="23"/>
  <c r="I125" i="23"/>
  <c r="I126" i="23"/>
  <c r="I127" i="23"/>
  <c r="I128" i="23"/>
  <c r="I129" i="23"/>
  <c r="I130" i="23"/>
  <c r="I131" i="23"/>
  <c r="I132" i="23"/>
  <c r="I133" i="23"/>
  <c r="I134" i="23"/>
  <c r="I135" i="23"/>
  <c r="I136" i="23"/>
  <c r="I137" i="23"/>
  <c r="I138" i="23"/>
  <c r="I139" i="23"/>
  <c r="I140" i="23"/>
  <c r="I141" i="23"/>
  <c r="I142" i="23"/>
  <c r="I143" i="23"/>
  <c r="I144" i="23"/>
  <c r="I145" i="23"/>
  <c r="I146" i="23"/>
  <c r="I147" i="23"/>
  <c r="I148" i="23"/>
  <c r="I149" i="23"/>
  <c r="I150" i="23"/>
  <c r="I151" i="23"/>
  <c r="I152" i="23"/>
  <c r="I153" i="23"/>
  <c r="I154" i="23"/>
  <c r="I155" i="23"/>
  <c r="I156" i="23"/>
  <c r="I157" i="23"/>
  <c r="I158" i="23"/>
  <c r="I159" i="23"/>
  <c r="I160" i="23"/>
  <c r="I161" i="23"/>
  <c r="I162" i="23"/>
  <c r="I163" i="23"/>
  <c r="I164" i="23"/>
  <c r="I165" i="23"/>
  <c r="I166" i="23"/>
  <c r="I167" i="23"/>
  <c r="I168" i="23"/>
  <c r="I169" i="23"/>
  <c r="I170" i="23"/>
  <c r="I171" i="23"/>
  <c r="I172" i="23"/>
  <c r="I173" i="23"/>
  <c r="I174" i="23"/>
  <c r="I175" i="23"/>
  <c r="I176" i="23"/>
  <c r="I177" i="23"/>
  <c r="I178" i="23"/>
  <c r="I179" i="23"/>
  <c r="I180" i="23"/>
  <c r="I181" i="23"/>
  <c r="I182" i="23"/>
  <c r="I183" i="23"/>
  <c r="I184" i="23"/>
  <c r="I185" i="23"/>
  <c r="I186" i="23"/>
  <c r="I187" i="23"/>
  <c r="I188" i="23"/>
  <c r="I189" i="23"/>
  <c r="I190" i="23"/>
  <c r="I191" i="23"/>
  <c r="I192" i="23"/>
  <c r="I193" i="23"/>
  <c r="I194" i="23"/>
  <c r="I195" i="23"/>
  <c r="I196" i="23"/>
  <c r="I197" i="23"/>
  <c r="I198" i="23"/>
  <c r="I199" i="23"/>
  <c r="I200" i="23"/>
  <c r="I201" i="23"/>
  <c r="I202" i="23"/>
  <c r="I203" i="23"/>
  <c r="I204" i="23"/>
  <c r="I205" i="23"/>
  <c r="I206" i="23"/>
  <c r="I207" i="23"/>
  <c r="I208" i="23"/>
  <c r="I209" i="23"/>
  <c r="I210" i="23"/>
  <c r="I211" i="23"/>
  <c r="I212" i="23"/>
  <c r="I213" i="23"/>
  <c r="I214" i="23"/>
  <c r="I215" i="23"/>
  <c r="I216" i="23"/>
  <c r="I217" i="23"/>
  <c r="I218" i="23"/>
  <c r="I219" i="23"/>
  <c r="I220" i="23"/>
  <c r="I221" i="23"/>
  <c r="I222" i="23"/>
  <c r="I223" i="23"/>
  <c r="I224" i="23"/>
  <c r="I225" i="23"/>
  <c r="I226" i="23"/>
  <c r="I227" i="23"/>
  <c r="I228" i="23"/>
  <c r="I229" i="23"/>
  <c r="I230" i="23"/>
  <c r="I231" i="23"/>
  <c r="I232" i="23"/>
  <c r="I233" i="23"/>
  <c r="I234" i="23"/>
  <c r="I235" i="23"/>
  <c r="I236" i="23"/>
  <c r="I237" i="23"/>
  <c r="I238" i="23"/>
  <c r="I239" i="23"/>
  <c r="I240" i="23"/>
  <c r="I241" i="23"/>
  <c r="I242" i="23"/>
  <c r="I243" i="23"/>
  <c r="I244" i="23"/>
  <c r="I245" i="23"/>
  <c r="I246" i="23"/>
  <c r="I247" i="23"/>
  <c r="I248" i="23"/>
  <c r="I249" i="23"/>
  <c r="I250" i="23"/>
  <c r="I251" i="23"/>
  <c r="I252" i="23"/>
  <c r="I253" i="23"/>
  <c r="I254" i="23"/>
  <c r="I255" i="23"/>
  <c r="I256" i="23"/>
  <c r="I257" i="23"/>
  <c r="I258" i="23"/>
  <c r="I259" i="23"/>
  <c r="I260" i="23"/>
  <c r="I261" i="23"/>
  <c r="I262" i="23"/>
  <c r="I263" i="23"/>
  <c r="I264" i="23"/>
  <c r="I265" i="23"/>
  <c r="I266" i="23"/>
  <c r="I267" i="23"/>
  <c r="I268" i="23"/>
  <c r="I269" i="23"/>
  <c r="I270" i="23"/>
  <c r="I271" i="23"/>
  <c r="I272" i="23"/>
  <c r="I273" i="23"/>
  <c r="I274" i="23"/>
  <c r="I275" i="23"/>
  <c r="I276" i="23"/>
  <c r="I277" i="23"/>
  <c r="I278" i="23"/>
  <c r="I279" i="23"/>
  <c r="I280" i="23"/>
  <c r="I281" i="23"/>
  <c r="I282" i="23"/>
  <c r="I283" i="23"/>
  <c r="I284" i="23"/>
  <c r="I285" i="23"/>
  <c r="I286" i="23"/>
  <c r="I287" i="23"/>
  <c r="I288" i="23"/>
  <c r="I289" i="23"/>
  <c r="I290" i="23"/>
  <c r="I291" i="23"/>
  <c r="I292" i="23"/>
  <c r="I293" i="23"/>
  <c r="I294" i="23"/>
  <c r="I295" i="23"/>
  <c r="I296" i="23"/>
  <c r="I297" i="23"/>
  <c r="I298" i="23"/>
  <c r="I299" i="23"/>
  <c r="I300" i="23"/>
  <c r="E7" i="23"/>
  <c r="F7" i="23"/>
  <c r="E8" i="23"/>
  <c r="F8" i="23"/>
  <c r="E9" i="23"/>
  <c r="F9" i="23"/>
  <c r="E10" i="23"/>
  <c r="F10" i="23"/>
  <c r="E11" i="23"/>
  <c r="F11" i="23"/>
  <c r="E12" i="23"/>
  <c r="F12" i="23"/>
  <c r="E13" i="23"/>
  <c r="F13" i="23"/>
  <c r="E14" i="23"/>
  <c r="F14" i="23"/>
  <c r="E15" i="23"/>
  <c r="F15" i="23"/>
  <c r="E16" i="23"/>
  <c r="F16" i="23"/>
  <c r="E17" i="23"/>
  <c r="F17" i="23"/>
  <c r="E18" i="23"/>
  <c r="F18" i="23"/>
  <c r="E19" i="23"/>
  <c r="F19" i="23"/>
  <c r="E20" i="23"/>
  <c r="F20" i="23"/>
  <c r="E21" i="23"/>
  <c r="F21" i="23"/>
  <c r="E22" i="23"/>
  <c r="F22" i="23"/>
  <c r="E23" i="23"/>
  <c r="F23" i="23"/>
  <c r="E24" i="23"/>
  <c r="F24" i="23"/>
  <c r="E25" i="23"/>
  <c r="F25" i="23"/>
  <c r="E26" i="23"/>
  <c r="F26" i="23"/>
  <c r="E27" i="23"/>
  <c r="F27" i="23"/>
  <c r="E28" i="23"/>
  <c r="F28" i="23"/>
  <c r="E29" i="23"/>
  <c r="F29" i="23"/>
  <c r="E30" i="23"/>
  <c r="F30" i="23"/>
  <c r="E31" i="23"/>
  <c r="F31" i="23"/>
  <c r="E32" i="23"/>
  <c r="F32" i="23"/>
  <c r="E33" i="23"/>
  <c r="F33" i="23"/>
  <c r="E34" i="23"/>
  <c r="F34" i="23"/>
  <c r="E35" i="23"/>
  <c r="F35" i="23"/>
  <c r="E36" i="23"/>
  <c r="F36" i="23"/>
  <c r="E37" i="23"/>
  <c r="F37" i="23"/>
  <c r="E38" i="23"/>
  <c r="F38" i="23"/>
  <c r="E39" i="23"/>
  <c r="F39" i="23"/>
  <c r="E40" i="23"/>
  <c r="F40" i="23"/>
  <c r="E41" i="23"/>
  <c r="F41" i="23"/>
  <c r="E42" i="23"/>
  <c r="F42" i="23"/>
  <c r="E43" i="23"/>
  <c r="F43" i="23"/>
  <c r="E44" i="23"/>
  <c r="F44" i="23"/>
  <c r="E45" i="23"/>
  <c r="F45" i="23"/>
  <c r="E46" i="23"/>
  <c r="F46" i="23"/>
  <c r="E47" i="23"/>
  <c r="F47" i="23"/>
  <c r="E48" i="23"/>
  <c r="F48" i="23"/>
  <c r="E49" i="23"/>
  <c r="F49" i="23"/>
  <c r="E50" i="23"/>
  <c r="F50" i="23"/>
  <c r="E51" i="23"/>
  <c r="F51" i="23"/>
  <c r="E52" i="23"/>
  <c r="F52" i="23"/>
  <c r="E53" i="23"/>
  <c r="F53" i="23"/>
  <c r="E54" i="23"/>
  <c r="F54" i="23"/>
  <c r="E55" i="23"/>
  <c r="F55" i="23"/>
  <c r="E56" i="23"/>
  <c r="F56" i="23"/>
  <c r="E57" i="23"/>
  <c r="F57" i="23"/>
  <c r="E58" i="23"/>
  <c r="F58" i="23"/>
  <c r="E59" i="23"/>
  <c r="F59" i="23"/>
  <c r="E60" i="23"/>
  <c r="F60" i="23"/>
  <c r="E61" i="23"/>
  <c r="F61" i="23"/>
  <c r="E62" i="23"/>
  <c r="F62" i="23"/>
  <c r="E63" i="23"/>
  <c r="F63" i="23"/>
  <c r="E64" i="23"/>
  <c r="F64" i="23"/>
  <c r="E65" i="23"/>
  <c r="F65" i="23"/>
  <c r="E66" i="23"/>
  <c r="F66" i="23"/>
  <c r="E67" i="23"/>
  <c r="F67" i="23"/>
  <c r="E68" i="23"/>
  <c r="F68" i="23"/>
  <c r="E69" i="23"/>
  <c r="F69" i="23"/>
  <c r="E70" i="23"/>
  <c r="F70" i="23"/>
  <c r="E71" i="23"/>
  <c r="F71" i="23"/>
  <c r="E72" i="23"/>
  <c r="F72" i="23"/>
  <c r="E73" i="23"/>
  <c r="F73" i="23"/>
  <c r="E74" i="23"/>
  <c r="F74" i="23"/>
  <c r="E75" i="23"/>
  <c r="F75" i="23"/>
  <c r="E76" i="23"/>
  <c r="F76" i="23"/>
  <c r="E77" i="23"/>
  <c r="F77" i="23"/>
  <c r="E78" i="23"/>
  <c r="F78" i="23"/>
  <c r="E79" i="23"/>
  <c r="F79" i="23"/>
  <c r="E80" i="23"/>
  <c r="F80" i="23"/>
  <c r="E81" i="23"/>
  <c r="F81" i="23"/>
  <c r="E82" i="23"/>
  <c r="F82" i="23"/>
  <c r="E83" i="23"/>
  <c r="F83" i="23"/>
  <c r="E84" i="23"/>
  <c r="F84" i="23"/>
  <c r="E85" i="23"/>
  <c r="F85" i="23"/>
  <c r="E86" i="23"/>
  <c r="F86" i="23"/>
  <c r="E87" i="23"/>
  <c r="F87" i="23"/>
  <c r="E88" i="23"/>
  <c r="F88" i="23"/>
  <c r="E89" i="23"/>
  <c r="F89" i="23"/>
  <c r="E90" i="23"/>
  <c r="F90" i="23"/>
  <c r="E91" i="23"/>
  <c r="F91" i="23"/>
  <c r="E92" i="23"/>
  <c r="F92" i="23"/>
  <c r="E93" i="23"/>
  <c r="F93" i="23"/>
  <c r="E94" i="23"/>
  <c r="F94" i="23"/>
  <c r="E95" i="23"/>
  <c r="F95" i="23"/>
  <c r="E96" i="23"/>
  <c r="F96" i="23"/>
  <c r="E97" i="23"/>
  <c r="F97" i="23"/>
  <c r="E98" i="23"/>
  <c r="F98" i="23"/>
  <c r="E99" i="23"/>
  <c r="F99" i="23"/>
  <c r="E100" i="23"/>
  <c r="F100" i="23"/>
  <c r="E101" i="23"/>
  <c r="F101" i="23"/>
  <c r="E102" i="23"/>
  <c r="F102" i="23"/>
  <c r="E103" i="23"/>
  <c r="F103" i="23"/>
  <c r="E104" i="23"/>
  <c r="F104" i="23"/>
  <c r="E105" i="23"/>
  <c r="F105" i="23"/>
  <c r="E106" i="23"/>
  <c r="F106" i="23"/>
  <c r="E107" i="23"/>
  <c r="F107" i="23"/>
  <c r="E108" i="23"/>
  <c r="F108" i="23"/>
  <c r="E109" i="23"/>
  <c r="F109" i="23"/>
  <c r="E110" i="23"/>
  <c r="F110" i="23"/>
  <c r="E111" i="23"/>
  <c r="F111" i="23"/>
  <c r="E112" i="23"/>
  <c r="F112" i="23"/>
  <c r="E113" i="23"/>
  <c r="F113" i="23"/>
  <c r="E114" i="23"/>
  <c r="F114" i="23"/>
  <c r="E115" i="23"/>
  <c r="F115" i="23"/>
  <c r="E116" i="23"/>
  <c r="F116" i="23"/>
  <c r="E117" i="23"/>
  <c r="F117" i="23"/>
  <c r="E118" i="23"/>
  <c r="F118" i="23"/>
  <c r="E119" i="23"/>
  <c r="F119" i="23"/>
  <c r="E120" i="23"/>
  <c r="F120" i="23"/>
  <c r="E121" i="23"/>
  <c r="F121" i="23"/>
  <c r="E122" i="23"/>
  <c r="F122" i="23"/>
  <c r="E123" i="23"/>
  <c r="F123" i="23"/>
  <c r="E124" i="23"/>
  <c r="F124" i="23"/>
  <c r="E125" i="23"/>
  <c r="F125" i="23"/>
  <c r="E126" i="23"/>
  <c r="F126" i="23"/>
  <c r="E127" i="23"/>
  <c r="F127" i="23"/>
  <c r="E128" i="23"/>
  <c r="F128" i="23"/>
  <c r="E129" i="23"/>
  <c r="F129" i="23"/>
  <c r="E130" i="23"/>
  <c r="F130" i="23"/>
  <c r="E131" i="23"/>
  <c r="F131" i="23"/>
  <c r="E132" i="23"/>
  <c r="F132" i="23"/>
  <c r="E133" i="23"/>
  <c r="F133" i="23"/>
  <c r="E134" i="23"/>
  <c r="F134" i="23"/>
  <c r="E135" i="23"/>
  <c r="F135" i="23"/>
  <c r="E136" i="23"/>
  <c r="F136" i="23"/>
  <c r="E137" i="23"/>
  <c r="F137" i="23"/>
  <c r="E138" i="23"/>
  <c r="F138" i="23"/>
  <c r="E139" i="23"/>
  <c r="F139" i="23"/>
  <c r="E140" i="23"/>
  <c r="F140" i="23"/>
  <c r="E141" i="23"/>
  <c r="F141" i="23"/>
  <c r="E142" i="23"/>
  <c r="F142" i="23"/>
  <c r="E143" i="23"/>
  <c r="F143" i="23"/>
  <c r="E144" i="23"/>
  <c r="F144" i="23"/>
  <c r="E145" i="23"/>
  <c r="F145" i="23"/>
  <c r="E146" i="23"/>
  <c r="F146" i="23"/>
  <c r="E147" i="23"/>
  <c r="F147" i="23"/>
  <c r="E148" i="23"/>
  <c r="F148" i="23"/>
  <c r="E149" i="23"/>
  <c r="F149" i="23"/>
  <c r="E150" i="23"/>
  <c r="F150" i="23"/>
  <c r="E151" i="23"/>
  <c r="F151" i="23"/>
  <c r="E152" i="23"/>
  <c r="F152" i="23"/>
  <c r="E153" i="23"/>
  <c r="F153" i="23"/>
  <c r="E154" i="23"/>
  <c r="F154" i="23"/>
  <c r="E155" i="23"/>
  <c r="F155" i="23"/>
  <c r="E156" i="23"/>
  <c r="F156" i="23"/>
  <c r="E157" i="23"/>
  <c r="F157" i="23"/>
  <c r="E158" i="23"/>
  <c r="F158" i="23"/>
  <c r="E159" i="23"/>
  <c r="F159" i="23"/>
  <c r="E160" i="23"/>
  <c r="F160" i="23"/>
  <c r="E161" i="23"/>
  <c r="F161" i="23"/>
  <c r="E162" i="23"/>
  <c r="F162" i="23"/>
  <c r="E163" i="23"/>
  <c r="F163" i="23"/>
  <c r="E164" i="23"/>
  <c r="F164" i="23"/>
  <c r="E165" i="23"/>
  <c r="F165" i="23"/>
  <c r="E166" i="23"/>
  <c r="F166" i="23"/>
  <c r="E167" i="23"/>
  <c r="F167" i="23"/>
  <c r="E168" i="23"/>
  <c r="F168" i="23"/>
  <c r="E169" i="23"/>
  <c r="F169" i="23"/>
  <c r="E170" i="23"/>
  <c r="F170" i="23"/>
  <c r="E171" i="23"/>
  <c r="F171" i="23"/>
  <c r="E172" i="23"/>
  <c r="F172" i="23"/>
  <c r="E173" i="23"/>
  <c r="F173" i="23"/>
  <c r="E174" i="23"/>
  <c r="F174" i="23"/>
  <c r="E175" i="23"/>
  <c r="F175" i="23"/>
  <c r="E176" i="23"/>
  <c r="F176" i="23"/>
  <c r="E177" i="23"/>
  <c r="F177" i="23"/>
  <c r="E178" i="23"/>
  <c r="F178" i="23"/>
  <c r="E179" i="23"/>
  <c r="F179" i="23"/>
  <c r="E180" i="23"/>
  <c r="F180" i="23"/>
  <c r="E181" i="23"/>
  <c r="F181" i="23"/>
  <c r="E182" i="23"/>
  <c r="F182" i="23"/>
  <c r="E183" i="23"/>
  <c r="F183" i="23"/>
  <c r="E184" i="23"/>
  <c r="F184" i="23"/>
  <c r="E185" i="23"/>
  <c r="F185" i="23"/>
  <c r="E186" i="23"/>
  <c r="F186" i="23"/>
  <c r="E187" i="23"/>
  <c r="F187" i="23"/>
  <c r="E188" i="23"/>
  <c r="F188" i="23"/>
  <c r="E189" i="23"/>
  <c r="F189" i="23"/>
  <c r="E190" i="23"/>
  <c r="F190" i="23"/>
  <c r="E191" i="23"/>
  <c r="F191" i="23"/>
  <c r="E192" i="23"/>
  <c r="F192" i="23"/>
  <c r="E193" i="23"/>
  <c r="F193" i="23"/>
  <c r="E194" i="23"/>
  <c r="F194" i="23"/>
  <c r="E195" i="23"/>
  <c r="F195" i="23"/>
  <c r="E196" i="23"/>
  <c r="F196" i="23"/>
  <c r="E197" i="23"/>
  <c r="F197" i="23"/>
  <c r="E198" i="23"/>
  <c r="F198" i="23"/>
  <c r="E199" i="23"/>
  <c r="F199" i="23"/>
  <c r="E200" i="23"/>
  <c r="F200" i="23"/>
  <c r="E201" i="23"/>
  <c r="F201" i="23"/>
  <c r="E202" i="23"/>
  <c r="F202" i="23"/>
  <c r="E203" i="23"/>
  <c r="F203" i="23"/>
  <c r="E204" i="23"/>
  <c r="F204" i="23"/>
  <c r="E205" i="23"/>
  <c r="F205" i="23"/>
  <c r="E206" i="23"/>
  <c r="F206" i="23"/>
  <c r="E207" i="23"/>
  <c r="F207" i="23"/>
  <c r="E208" i="23"/>
  <c r="F208" i="23"/>
  <c r="E209" i="23"/>
  <c r="F209" i="23"/>
  <c r="E210" i="23"/>
  <c r="F210" i="23"/>
  <c r="E211" i="23"/>
  <c r="F211" i="23"/>
  <c r="E212" i="23"/>
  <c r="F212" i="23"/>
  <c r="E213" i="23"/>
  <c r="F213" i="23"/>
  <c r="E214" i="23"/>
  <c r="F214" i="23"/>
  <c r="E215" i="23"/>
  <c r="F215" i="23"/>
  <c r="E216" i="23"/>
  <c r="F216" i="23"/>
  <c r="E217" i="23"/>
  <c r="F217" i="23"/>
  <c r="E218" i="23"/>
  <c r="F218" i="23"/>
  <c r="E219" i="23"/>
  <c r="F219" i="23"/>
  <c r="E220" i="23"/>
  <c r="F220" i="23"/>
  <c r="E221" i="23"/>
  <c r="F221" i="23"/>
  <c r="E222" i="23"/>
  <c r="F222" i="23"/>
  <c r="E223" i="23"/>
  <c r="F223" i="23"/>
  <c r="E224" i="23"/>
  <c r="F224" i="23"/>
  <c r="E225" i="23"/>
  <c r="F225" i="23"/>
  <c r="E226" i="23"/>
  <c r="F226" i="23"/>
  <c r="E227" i="23"/>
  <c r="F227" i="23"/>
  <c r="E228" i="23"/>
  <c r="F228" i="23"/>
  <c r="E229" i="23"/>
  <c r="F229" i="23"/>
  <c r="E230" i="23"/>
  <c r="F230" i="23"/>
  <c r="E231" i="23"/>
  <c r="F231" i="23"/>
  <c r="E232" i="23"/>
  <c r="F232" i="23"/>
  <c r="E233" i="23"/>
  <c r="F233" i="23"/>
  <c r="E234" i="23"/>
  <c r="F234" i="23"/>
  <c r="E235" i="23"/>
  <c r="F235" i="23"/>
  <c r="E236" i="23"/>
  <c r="F236" i="23"/>
  <c r="E237" i="23"/>
  <c r="F237" i="23"/>
  <c r="E238" i="23"/>
  <c r="F238" i="23"/>
  <c r="E239" i="23"/>
  <c r="F239" i="23"/>
  <c r="E240" i="23"/>
  <c r="F240" i="23"/>
  <c r="E241" i="23"/>
  <c r="F241" i="23"/>
  <c r="E242" i="23"/>
  <c r="F242" i="23"/>
  <c r="E243" i="23"/>
  <c r="F243" i="23"/>
  <c r="E244" i="23"/>
  <c r="F244" i="23"/>
  <c r="E245" i="23"/>
  <c r="F245" i="23"/>
  <c r="E246" i="23"/>
  <c r="F246" i="23"/>
  <c r="E247" i="23"/>
  <c r="F247" i="23"/>
  <c r="E248" i="23"/>
  <c r="F248" i="23"/>
  <c r="E249" i="23"/>
  <c r="F249" i="23"/>
  <c r="E250" i="23"/>
  <c r="F250" i="23"/>
  <c r="E251" i="23"/>
  <c r="F251" i="23"/>
  <c r="E252" i="23"/>
  <c r="F252" i="23"/>
  <c r="E253" i="23"/>
  <c r="F253" i="23"/>
  <c r="E254" i="23"/>
  <c r="F254" i="23"/>
  <c r="E255" i="23"/>
  <c r="F255" i="23"/>
  <c r="E256" i="23"/>
  <c r="F256" i="23"/>
  <c r="E257" i="23"/>
  <c r="F257" i="23"/>
  <c r="E258" i="23"/>
  <c r="F258" i="23"/>
  <c r="E259" i="23"/>
  <c r="F259" i="23"/>
  <c r="E260" i="23"/>
  <c r="F260" i="23"/>
  <c r="E261" i="23"/>
  <c r="F261" i="23"/>
  <c r="E262" i="23"/>
  <c r="F262" i="23"/>
  <c r="E263" i="23"/>
  <c r="F263" i="23"/>
  <c r="E264" i="23"/>
  <c r="F264" i="23"/>
  <c r="E265" i="23"/>
  <c r="F265" i="23"/>
  <c r="E266" i="23"/>
  <c r="F266" i="23"/>
  <c r="E267" i="23"/>
  <c r="F267" i="23"/>
  <c r="E268" i="23"/>
  <c r="F268" i="23"/>
  <c r="E269" i="23"/>
  <c r="F269" i="23"/>
  <c r="E270" i="23"/>
  <c r="F270" i="23"/>
  <c r="E271" i="23"/>
  <c r="F271" i="23"/>
  <c r="E272" i="23"/>
  <c r="F272" i="23"/>
  <c r="E273" i="23"/>
  <c r="F273" i="23"/>
  <c r="E274" i="23"/>
  <c r="F274" i="23"/>
  <c r="E275" i="23"/>
  <c r="F275" i="23"/>
  <c r="E276" i="23"/>
  <c r="F276" i="23"/>
  <c r="E277" i="23"/>
  <c r="F277" i="23"/>
  <c r="E278" i="23"/>
  <c r="F278" i="23"/>
  <c r="E279" i="23"/>
  <c r="F279" i="23"/>
  <c r="E280" i="23"/>
  <c r="F280" i="23"/>
  <c r="E281" i="23"/>
  <c r="F281" i="23"/>
  <c r="E282" i="23"/>
  <c r="F282" i="23"/>
  <c r="E283" i="23"/>
  <c r="F283" i="23"/>
  <c r="E284" i="23"/>
  <c r="F284" i="23"/>
  <c r="E285" i="23"/>
  <c r="F285" i="23"/>
  <c r="E286" i="23"/>
  <c r="F286" i="23"/>
  <c r="E287" i="23"/>
  <c r="F287" i="23"/>
  <c r="E288" i="23"/>
  <c r="F288" i="23"/>
  <c r="E289" i="23"/>
  <c r="F289" i="23"/>
  <c r="E290" i="23"/>
  <c r="F290" i="23"/>
  <c r="E291" i="23"/>
  <c r="F291" i="23"/>
  <c r="E292" i="23"/>
  <c r="F292" i="23"/>
  <c r="E293" i="23"/>
  <c r="F293" i="23"/>
  <c r="E294" i="23"/>
  <c r="F294" i="23"/>
  <c r="E295" i="23"/>
  <c r="F295" i="23"/>
  <c r="E296" i="23"/>
  <c r="F296" i="23"/>
  <c r="E297" i="23"/>
  <c r="F297" i="23"/>
  <c r="E298" i="23"/>
  <c r="F298" i="23"/>
  <c r="E299" i="23"/>
  <c r="F299" i="23"/>
  <c r="E300" i="23"/>
  <c r="F300" i="23"/>
  <c r="B7" i="23"/>
  <c r="C7" i="23"/>
  <c r="B8" i="23"/>
  <c r="C8" i="23"/>
  <c r="B9" i="23"/>
  <c r="C9" i="23"/>
  <c r="B10" i="23"/>
  <c r="C10" i="23"/>
  <c r="B11" i="23"/>
  <c r="C11" i="23"/>
  <c r="B12" i="23"/>
  <c r="C12" i="23"/>
  <c r="B13" i="23"/>
  <c r="C13" i="23"/>
  <c r="B14" i="23"/>
  <c r="C14" i="23"/>
  <c r="B15" i="23"/>
  <c r="C15" i="23"/>
  <c r="B16" i="23"/>
  <c r="C16" i="23"/>
  <c r="B17" i="23"/>
  <c r="C17" i="23"/>
  <c r="B18" i="23"/>
  <c r="C18" i="23"/>
  <c r="B19" i="23"/>
  <c r="C19" i="23"/>
  <c r="B20" i="23"/>
  <c r="C20" i="23"/>
  <c r="B21" i="23"/>
  <c r="C21" i="23"/>
  <c r="B22" i="23"/>
  <c r="C22" i="23"/>
  <c r="B23" i="23"/>
  <c r="C23" i="23"/>
  <c r="B24" i="23"/>
  <c r="C24" i="23"/>
  <c r="B25" i="23"/>
  <c r="C25" i="23"/>
  <c r="B26" i="23"/>
  <c r="C26" i="23"/>
  <c r="B27" i="23"/>
  <c r="C27" i="23"/>
  <c r="B28" i="23"/>
  <c r="C28" i="23"/>
  <c r="B29" i="23"/>
  <c r="C29" i="23"/>
  <c r="B30" i="23"/>
  <c r="C30" i="23"/>
  <c r="B31" i="23"/>
  <c r="C31" i="23"/>
  <c r="B32" i="23"/>
  <c r="C32" i="23"/>
  <c r="B33" i="23"/>
  <c r="C33" i="23"/>
  <c r="B34" i="23"/>
  <c r="C34" i="23"/>
  <c r="B35" i="23"/>
  <c r="C35" i="23"/>
  <c r="B36" i="23"/>
  <c r="C36" i="23"/>
  <c r="B37" i="23"/>
  <c r="C37" i="23"/>
  <c r="B38" i="23"/>
  <c r="C38" i="23"/>
  <c r="B39" i="23"/>
  <c r="C39" i="23"/>
  <c r="B40" i="23"/>
  <c r="C40" i="23"/>
  <c r="B41" i="23"/>
  <c r="C41" i="23"/>
  <c r="B42" i="23"/>
  <c r="C42" i="23"/>
  <c r="B43" i="23"/>
  <c r="C43" i="23"/>
  <c r="B44" i="23"/>
  <c r="C44" i="23"/>
  <c r="B45" i="23"/>
  <c r="C45" i="23"/>
  <c r="B46" i="23"/>
  <c r="C46" i="23"/>
  <c r="B47" i="23"/>
  <c r="C47" i="23"/>
  <c r="B48" i="23"/>
  <c r="C48" i="23"/>
  <c r="B49" i="23"/>
  <c r="C49" i="23"/>
  <c r="B50" i="23"/>
  <c r="C50" i="23"/>
  <c r="B51" i="23"/>
  <c r="C51" i="23"/>
  <c r="B52" i="23"/>
  <c r="C52" i="23"/>
  <c r="B53" i="23"/>
  <c r="C53" i="23"/>
  <c r="B54" i="23"/>
  <c r="C54" i="23"/>
  <c r="B55" i="23"/>
  <c r="C55" i="23"/>
  <c r="B56" i="23"/>
  <c r="C56" i="23"/>
  <c r="B57" i="23"/>
  <c r="C57" i="23"/>
  <c r="B58" i="23"/>
  <c r="C58" i="23"/>
  <c r="B59" i="23"/>
  <c r="C59" i="23"/>
  <c r="B60" i="23"/>
  <c r="C60" i="23"/>
  <c r="B61" i="23"/>
  <c r="C61" i="23"/>
  <c r="B62" i="23"/>
  <c r="C62" i="23"/>
  <c r="B63" i="23"/>
  <c r="C63" i="23"/>
  <c r="B64" i="23"/>
  <c r="C64" i="23"/>
  <c r="B65" i="23"/>
  <c r="C65" i="23"/>
  <c r="B66" i="23"/>
  <c r="C66" i="23"/>
  <c r="B67" i="23"/>
  <c r="C67" i="23"/>
  <c r="B68" i="23"/>
  <c r="C68" i="23"/>
  <c r="B69" i="23"/>
  <c r="C69" i="23"/>
  <c r="B70" i="23"/>
  <c r="C70" i="23"/>
  <c r="B71" i="23"/>
  <c r="C71" i="23"/>
  <c r="B72" i="23"/>
  <c r="C72" i="23"/>
  <c r="B73" i="23"/>
  <c r="C73" i="23"/>
  <c r="B74" i="23"/>
  <c r="C74" i="23"/>
  <c r="B75" i="23"/>
  <c r="C75" i="23"/>
  <c r="B76" i="23"/>
  <c r="C76" i="23"/>
  <c r="B77" i="23"/>
  <c r="C77" i="23"/>
  <c r="B78" i="23"/>
  <c r="C78" i="23"/>
  <c r="B79" i="23"/>
  <c r="C79" i="23"/>
  <c r="B80" i="23"/>
  <c r="C80" i="23"/>
  <c r="B81" i="23"/>
  <c r="C81" i="23"/>
  <c r="B82" i="23"/>
  <c r="C82" i="23"/>
  <c r="B83" i="23"/>
  <c r="C83" i="23"/>
  <c r="B84" i="23"/>
  <c r="C84" i="23"/>
  <c r="B85" i="23"/>
  <c r="C85" i="23"/>
  <c r="B86" i="23"/>
  <c r="C86" i="23"/>
  <c r="B87" i="23"/>
  <c r="C87" i="23"/>
  <c r="B88" i="23"/>
  <c r="C88" i="23"/>
  <c r="B89" i="23"/>
  <c r="C89" i="23"/>
  <c r="B90" i="23"/>
  <c r="C90" i="23"/>
  <c r="B91" i="23"/>
  <c r="C91" i="23"/>
  <c r="B92" i="23"/>
  <c r="C92" i="23"/>
  <c r="B93" i="23"/>
  <c r="C93" i="23"/>
  <c r="B94" i="23"/>
  <c r="C94" i="23"/>
  <c r="B95" i="23"/>
  <c r="C95" i="23"/>
  <c r="B96" i="23"/>
  <c r="C96" i="23"/>
  <c r="B97" i="23"/>
  <c r="C97" i="23"/>
  <c r="B98" i="23"/>
  <c r="C98" i="23"/>
  <c r="B99" i="23"/>
  <c r="C99" i="23"/>
  <c r="B100" i="23"/>
  <c r="C100" i="23"/>
  <c r="B101" i="23"/>
  <c r="C101" i="23"/>
  <c r="B102" i="23"/>
  <c r="C102" i="23"/>
  <c r="B103" i="23"/>
  <c r="C103" i="23"/>
  <c r="B104" i="23"/>
  <c r="C104" i="23"/>
  <c r="B105" i="23"/>
  <c r="C105" i="23"/>
  <c r="B106" i="23"/>
  <c r="C106" i="23"/>
  <c r="B107" i="23"/>
  <c r="C107" i="23"/>
  <c r="B108" i="23"/>
  <c r="C108" i="23"/>
  <c r="B109" i="23"/>
  <c r="C109" i="23"/>
  <c r="B110" i="23"/>
  <c r="C110" i="23"/>
  <c r="B111" i="23"/>
  <c r="C111" i="23"/>
  <c r="B112" i="23"/>
  <c r="C112" i="23"/>
  <c r="B113" i="23"/>
  <c r="C113" i="23"/>
  <c r="B114" i="23"/>
  <c r="C114" i="23"/>
  <c r="B115" i="23"/>
  <c r="C115" i="23"/>
  <c r="B116" i="23"/>
  <c r="C116" i="23"/>
  <c r="B117" i="23"/>
  <c r="C117" i="23"/>
  <c r="B118" i="23"/>
  <c r="C118" i="23"/>
  <c r="B119" i="23"/>
  <c r="C119" i="23"/>
  <c r="B120" i="23"/>
  <c r="C120" i="23"/>
  <c r="B121" i="23"/>
  <c r="C121" i="23"/>
  <c r="B122" i="23"/>
  <c r="C122" i="23"/>
  <c r="B123" i="23"/>
  <c r="C123" i="23"/>
  <c r="B124" i="23"/>
  <c r="C124" i="23"/>
  <c r="B125" i="23"/>
  <c r="C125" i="23"/>
  <c r="B126" i="23"/>
  <c r="C126" i="23"/>
  <c r="B127" i="23"/>
  <c r="C127" i="23"/>
  <c r="B128" i="23"/>
  <c r="C128" i="23"/>
  <c r="B129" i="23"/>
  <c r="C129" i="23"/>
  <c r="B130" i="23"/>
  <c r="C130" i="23"/>
  <c r="B131" i="23"/>
  <c r="C131" i="23"/>
  <c r="B132" i="23"/>
  <c r="C132" i="23"/>
  <c r="B133" i="23"/>
  <c r="C133" i="23"/>
  <c r="B134" i="23"/>
  <c r="C134" i="23"/>
  <c r="B135" i="23"/>
  <c r="C135" i="23"/>
  <c r="B136" i="23"/>
  <c r="C136" i="23"/>
  <c r="B137" i="23"/>
  <c r="C137" i="23"/>
  <c r="B138" i="23"/>
  <c r="C138" i="23"/>
  <c r="B139" i="23"/>
  <c r="C139" i="23"/>
  <c r="B140" i="23"/>
  <c r="C140" i="23"/>
  <c r="B141" i="23"/>
  <c r="C141" i="23"/>
  <c r="B142" i="23"/>
  <c r="C142" i="23"/>
  <c r="B143" i="23"/>
  <c r="C143" i="23"/>
  <c r="B144" i="23"/>
  <c r="C144" i="23"/>
  <c r="B145" i="23"/>
  <c r="C145" i="23"/>
  <c r="B146" i="23"/>
  <c r="C146" i="23"/>
  <c r="B147" i="23"/>
  <c r="C147" i="23"/>
  <c r="B148" i="23"/>
  <c r="C148" i="23"/>
  <c r="B149" i="23"/>
  <c r="C149" i="23"/>
  <c r="B150" i="23"/>
  <c r="C150" i="23"/>
  <c r="B151" i="23"/>
  <c r="C151" i="23"/>
  <c r="B152" i="23"/>
  <c r="C152" i="23"/>
  <c r="B153" i="23"/>
  <c r="C153" i="23"/>
  <c r="B154" i="23"/>
  <c r="C154" i="23"/>
  <c r="B155" i="23"/>
  <c r="C155" i="23"/>
  <c r="B156" i="23"/>
  <c r="C156" i="23"/>
  <c r="B157" i="23"/>
  <c r="C157" i="23"/>
  <c r="B158" i="23"/>
  <c r="C158" i="23"/>
  <c r="B159" i="23"/>
  <c r="C159" i="23"/>
  <c r="B160" i="23"/>
  <c r="C160" i="23"/>
  <c r="B161" i="23"/>
  <c r="C161" i="23"/>
  <c r="B162" i="23"/>
  <c r="C162" i="23"/>
  <c r="B163" i="23"/>
  <c r="C163" i="23"/>
  <c r="B164" i="23"/>
  <c r="C164" i="23"/>
  <c r="B165" i="23"/>
  <c r="C165" i="23"/>
  <c r="B166" i="23"/>
  <c r="C166" i="23"/>
  <c r="B167" i="23"/>
  <c r="C167" i="23"/>
  <c r="B168" i="23"/>
  <c r="C168" i="23"/>
  <c r="B169" i="23"/>
  <c r="C169" i="23"/>
  <c r="B170" i="23"/>
  <c r="C170" i="23"/>
  <c r="B171" i="23"/>
  <c r="C171" i="23"/>
  <c r="B172" i="23"/>
  <c r="C172" i="23"/>
  <c r="B173" i="23"/>
  <c r="C173" i="23"/>
  <c r="B174" i="23"/>
  <c r="C174" i="23"/>
  <c r="B175" i="23"/>
  <c r="C175" i="23"/>
  <c r="B176" i="23"/>
  <c r="C176" i="23"/>
  <c r="B177" i="23"/>
  <c r="C177" i="23"/>
  <c r="B178" i="23"/>
  <c r="C178" i="23"/>
  <c r="B179" i="23"/>
  <c r="C179" i="23"/>
  <c r="B180" i="23"/>
  <c r="C180" i="23"/>
  <c r="B181" i="23"/>
  <c r="C181" i="23"/>
  <c r="B182" i="23"/>
  <c r="C182" i="23"/>
  <c r="B183" i="23"/>
  <c r="C183" i="23"/>
  <c r="B184" i="23"/>
  <c r="C184" i="23"/>
  <c r="B185" i="23"/>
  <c r="C185" i="23"/>
  <c r="B186" i="23"/>
  <c r="C186" i="23"/>
  <c r="B187" i="23"/>
  <c r="C187" i="23"/>
  <c r="B188" i="23"/>
  <c r="C188" i="23"/>
  <c r="B189" i="23"/>
  <c r="C189" i="23"/>
  <c r="B190" i="23"/>
  <c r="C190" i="23"/>
  <c r="B191" i="23"/>
  <c r="C191" i="23"/>
  <c r="B192" i="23"/>
  <c r="C192" i="23"/>
  <c r="B193" i="23"/>
  <c r="C193" i="23"/>
  <c r="B194" i="23"/>
  <c r="C194" i="23"/>
  <c r="B195" i="23"/>
  <c r="C195" i="23"/>
  <c r="B196" i="23"/>
  <c r="C196" i="23"/>
  <c r="B197" i="23"/>
  <c r="C197" i="23"/>
  <c r="B198" i="23"/>
  <c r="C198" i="23"/>
  <c r="B199" i="23"/>
  <c r="C199" i="23"/>
  <c r="B200" i="23"/>
  <c r="C200" i="23"/>
  <c r="B201" i="23"/>
  <c r="C201" i="23"/>
  <c r="B202" i="23"/>
  <c r="C202" i="23"/>
  <c r="B203" i="23"/>
  <c r="C203" i="23"/>
  <c r="B204" i="23"/>
  <c r="C204" i="23"/>
  <c r="B205" i="23"/>
  <c r="C205" i="23"/>
  <c r="B206" i="23"/>
  <c r="C206" i="23"/>
  <c r="B207" i="23"/>
  <c r="C207" i="23"/>
  <c r="B208" i="23"/>
  <c r="C208" i="23"/>
  <c r="B209" i="23"/>
  <c r="C209" i="23"/>
  <c r="B210" i="23"/>
  <c r="C210" i="23"/>
  <c r="B211" i="23"/>
  <c r="C211" i="23"/>
  <c r="B212" i="23"/>
  <c r="C212" i="23"/>
  <c r="B213" i="23"/>
  <c r="C213" i="23"/>
  <c r="B214" i="23"/>
  <c r="C214" i="23"/>
  <c r="B215" i="23"/>
  <c r="C215" i="23"/>
  <c r="B216" i="23"/>
  <c r="C216" i="23"/>
  <c r="B217" i="23"/>
  <c r="C217" i="23"/>
  <c r="B218" i="23"/>
  <c r="C218" i="23"/>
  <c r="B219" i="23"/>
  <c r="C219" i="23"/>
  <c r="B220" i="23"/>
  <c r="C220" i="23"/>
  <c r="B221" i="23"/>
  <c r="C221" i="23"/>
  <c r="B222" i="23"/>
  <c r="C222" i="23"/>
  <c r="B223" i="23"/>
  <c r="C223" i="23"/>
  <c r="B224" i="23"/>
  <c r="C224" i="23"/>
  <c r="B225" i="23"/>
  <c r="C225" i="23"/>
  <c r="B226" i="23"/>
  <c r="C226" i="23"/>
  <c r="B227" i="23"/>
  <c r="C227" i="23"/>
  <c r="B228" i="23"/>
  <c r="C228" i="23"/>
  <c r="B229" i="23"/>
  <c r="C229" i="23"/>
  <c r="B230" i="23"/>
  <c r="C230" i="23"/>
  <c r="B231" i="23"/>
  <c r="C231" i="23"/>
  <c r="B232" i="23"/>
  <c r="C232" i="23"/>
  <c r="B233" i="23"/>
  <c r="C233" i="23"/>
  <c r="B234" i="23"/>
  <c r="C234" i="23"/>
  <c r="B235" i="23"/>
  <c r="C235" i="23"/>
  <c r="B236" i="23"/>
  <c r="C236" i="23"/>
  <c r="B237" i="23"/>
  <c r="C237" i="23"/>
  <c r="B238" i="23"/>
  <c r="C238" i="23"/>
  <c r="B239" i="23"/>
  <c r="C239" i="23"/>
  <c r="B240" i="23"/>
  <c r="C240" i="23"/>
  <c r="B241" i="23"/>
  <c r="C241" i="23"/>
  <c r="B242" i="23"/>
  <c r="C242" i="23"/>
  <c r="B243" i="23"/>
  <c r="C243" i="23"/>
  <c r="B244" i="23"/>
  <c r="C244" i="23"/>
  <c r="B245" i="23"/>
  <c r="C245" i="23"/>
  <c r="B246" i="23"/>
  <c r="C246" i="23"/>
  <c r="B247" i="23"/>
  <c r="C247" i="23"/>
  <c r="B248" i="23"/>
  <c r="C248" i="23"/>
  <c r="B249" i="23"/>
  <c r="C249" i="23"/>
  <c r="B250" i="23"/>
  <c r="C250" i="23"/>
  <c r="B251" i="23"/>
  <c r="C251" i="23"/>
  <c r="B252" i="23"/>
  <c r="C252" i="23"/>
  <c r="B253" i="23"/>
  <c r="C253" i="23"/>
  <c r="B254" i="23"/>
  <c r="C254" i="23"/>
  <c r="B255" i="23"/>
  <c r="C255" i="23"/>
  <c r="B256" i="23"/>
  <c r="C256" i="23"/>
  <c r="B257" i="23"/>
  <c r="C257" i="23"/>
  <c r="B258" i="23"/>
  <c r="C258" i="23"/>
  <c r="B259" i="23"/>
  <c r="C259" i="23"/>
  <c r="B260" i="23"/>
  <c r="C260" i="23"/>
  <c r="B261" i="23"/>
  <c r="C261" i="23"/>
  <c r="B262" i="23"/>
  <c r="C262" i="23"/>
  <c r="B263" i="23"/>
  <c r="C263" i="23"/>
  <c r="B264" i="23"/>
  <c r="C264" i="23"/>
  <c r="B265" i="23"/>
  <c r="C265" i="23"/>
  <c r="B266" i="23"/>
  <c r="C266" i="23"/>
  <c r="B267" i="23"/>
  <c r="C267" i="23"/>
  <c r="B268" i="23"/>
  <c r="C268" i="23"/>
  <c r="B269" i="23"/>
  <c r="C269" i="23"/>
  <c r="B270" i="23"/>
  <c r="C270" i="23"/>
  <c r="B271" i="23"/>
  <c r="C271" i="23"/>
  <c r="B272" i="23"/>
  <c r="C272" i="23"/>
  <c r="B273" i="23"/>
  <c r="C273" i="23"/>
  <c r="B274" i="23"/>
  <c r="C274" i="23"/>
  <c r="B275" i="23"/>
  <c r="C275" i="23"/>
  <c r="B276" i="23"/>
  <c r="C276" i="23"/>
  <c r="B277" i="23"/>
  <c r="C277" i="23"/>
  <c r="B278" i="23"/>
  <c r="C278" i="23"/>
  <c r="B279" i="23"/>
  <c r="C279" i="23"/>
  <c r="B280" i="23"/>
  <c r="C280" i="23"/>
  <c r="B281" i="23"/>
  <c r="C281" i="23"/>
  <c r="B282" i="23"/>
  <c r="C282" i="23"/>
  <c r="B283" i="23"/>
  <c r="C283" i="23"/>
  <c r="B284" i="23"/>
  <c r="C284" i="23"/>
  <c r="B285" i="23"/>
  <c r="C285" i="23"/>
  <c r="B286" i="23"/>
  <c r="C286" i="23"/>
  <c r="B287" i="23"/>
  <c r="C287" i="23"/>
  <c r="B288" i="23"/>
  <c r="C288" i="23"/>
  <c r="B289" i="23"/>
  <c r="C289" i="23"/>
  <c r="B290" i="23"/>
  <c r="C290" i="23"/>
  <c r="B291" i="23"/>
  <c r="C291" i="23"/>
  <c r="B292" i="23"/>
  <c r="C292" i="23"/>
  <c r="B293" i="23"/>
  <c r="C293" i="23"/>
  <c r="B294" i="23"/>
  <c r="C294" i="23"/>
  <c r="B295" i="23"/>
  <c r="C295" i="23"/>
  <c r="B296" i="23"/>
  <c r="C296" i="23"/>
  <c r="B297" i="23"/>
  <c r="C297" i="23"/>
  <c r="B298" i="23"/>
  <c r="C298" i="23"/>
  <c r="B299" i="23"/>
  <c r="C299" i="23"/>
  <c r="B300" i="23"/>
  <c r="C300" i="23"/>
  <c r="D3" i="23" a="1"/>
  <c r="D3" i="23" s="1"/>
  <c r="M3" i="23" s="1"/>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36" i="4"/>
  <c r="L35" i="4"/>
  <c r="L34" i="4"/>
  <c r="L33" i="4"/>
  <c r="L32" i="4"/>
  <c r="L31" i="4"/>
  <c r="L30" i="4"/>
  <c r="L29" i="4"/>
  <c r="L28" i="4"/>
  <c r="L27" i="4"/>
  <c r="L26" i="4"/>
  <c r="L25" i="4"/>
  <c r="L24" i="4"/>
  <c r="L23" i="4"/>
  <c r="L22" i="4"/>
  <c r="L21" i="4"/>
  <c r="L20" i="4"/>
  <c r="L19" i="4"/>
  <c r="L18" i="4"/>
  <c r="L17" i="4"/>
  <c r="L16" i="4"/>
  <c r="L15" i="4"/>
  <c r="L14" i="4"/>
  <c r="L13" i="4"/>
  <c r="L12" i="4"/>
  <c r="L11" i="4"/>
  <c r="L10" i="3"/>
  <c r="L11" i="3"/>
  <c r="L12" i="3"/>
  <c r="L13" i="3"/>
  <c r="L14" i="3"/>
  <c r="L15" i="3"/>
  <c r="L16" i="3"/>
  <c r="L17" i="3"/>
  <c r="L18" i="3"/>
  <c r="L19" i="3"/>
  <c r="L20" i="3"/>
  <c r="L21" i="3"/>
  <c r="L22" i="3"/>
  <c r="L23" i="3"/>
  <c r="L24" i="3"/>
  <c r="L25" i="3"/>
  <c r="L26" i="3"/>
  <c r="L27" i="3"/>
  <c r="L28" i="3"/>
  <c r="L29" i="3"/>
  <c r="L30" i="3"/>
  <c r="L31" i="3"/>
  <c r="L32" i="3"/>
  <c r="L33" i="3"/>
  <c r="L34" i="3"/>
  <c r="L35" i="3"/>
  <c r="L36" i="3"/>
  <c r="D2" i="18"/>
  <c r="D9" i="8"/>
  <c r="D22" i="8"/>
  <c r="C36" i="8"/>
  <c r="F21" i="1"/>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K244" i="23"/>
  <c r="K245" i="23"/>
  <c r="K246" i="23"/>
  <c r="K247" i="23"/>
  <c r="K248" i="23"/>
  <c r="K249" i="23"/>
  <c r="K250" i="23"/>
  <c r="K251" i="23"/>
  <c r="K252" i="23"/>
  <c r="K253" i="23"/>
  <c r="K254" i="23"/>
  <c r="K255" i="23"/>
  <c r="K256" i="23"/>
  <c r="K257" i="23"/>
  <c r="K258" i="23"/>
  <c r="K259" i="23"/>
  <c r="K260"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88" i="23"/>
  <c r="K289" i="23"/>
  <c r="K290" i="23"/>
  <c r="K291" i="23"/>
  <c r="K292" i="23"/>
  <c r="K293" i="23"/>
  <c r="K294" i="23"/>
  <c r="K295" i="23"/>
  <c r="K296" i="23"/>
  <c r="K297" i="23"/>
  <c r="K298" i="23"/>
  <c r="K299" i="23"/>
  <c r="K300" i="23"/>
  <c r="C6" i="23" l="1"/>
  <c r="L6" i="23"/>
  <c r="B6" i="23"/>
  <c r="I6" i="23"/>
  <c r="E6" i="23"/>
  <c r="M6" i="23"/>
  <c r="C5" i="23"/>
  <c r="M5" i="23"/>
  <c r="B5" i="23"/>
  <c r="L5" i="23"/>
  <c r="B4" i="23"/>
  <c r="E5" i="23"/>
  <c r="L4" i="23"/>
  <c r="M4" i="23"/>
  <c r="E4" i="23"/>
  <c r="C4" i="23"/>
  <c r="I4" i="23"/>
  <c r="E3" i="23"/>
  <c r="L3" i="23"/>
  <c r="C3" i="23"/>
  <c r="B3" i="23"/>
  <c r="C33" i="8"/>
  <c r="O12" i="23"/>
  <c r="O13" i="23"/>
  <c r="O14" i="23"/>
  <c r="O15" i="23"/>
  <c r="O16" i="23"/>
  <c r="O17" i="23"/>
  <c r="O18" i="23"/>
  <c r="O19" i="23"/>
  <c r="O20" i="23"/>
  <c r="O21" i="23"/>
  <c r="O22" i="23"/>
  <c r="O23" i="23"/>
  <c r="O24" i="23"/>
  <c r="O25" i="23"/>
  <c r="O26" i="23"/>
  <c r="O27" i="23"/>
  <c r="O28" i="23"/>
  <c r="O29" i="23"/>
  <c r="O30" i="23"/>
  <c r="O31" i="23"/>
  <c r="O32" i="23"/>
  <c r="O33" i="23"/>
  <c r="O34" i="23"/>
  <c r="O35" i="23"/>
  <c r="O36" i="23"/>
  <c r="O37" i="23"/>
  <c r="O38" i="23"/>
  <c r="O39" i="23"/>
  <c r="O40" i="23"/>
  <c r="O41" i="23"/>
  <c r="O42" i="23"/>
  <c r="O43" i="23"/>
  <c r="O44" i="23"/>
  <c r="O45" i="23"/>
  <c r="O46" i="23"/>
  <c r="O47" i="23"/>
  <c r="O48" i="23"/>
  <c r="O49" i="23"/>
  <c r="O50" i="23"/>
  <c r="O51" i="23"/>
  <c r="O52" i="23"/>
  <c r="O53" i="23"/>
  <c r="O54" i="23"/>
  <c r="O55" i="23"/>
  <c r="O56" i="23"/>
  <c r="O57" i="23"/>
  <c r="O58" i="23"/>
  <c r="O59" i="23"/>
  <c r="O60" i="23"/>
  <c r="O61" i="23"/>
  <c r="O62" i="23"/>
  <c r="O63" i="23"/>
  <c r="O64" i="23"/>
  <c r="O65" i="23"/>
  <c r="O66" i="23"/>
  <c r="O67" i="23"/>
  <c r="O68" i="23"/>
  <c r="O69" i="23"/>
  <c r="O70" i="23"/>
  <c r="O71" i="23"/>
  <c r="O72" i="23"/>
  <c r="O73" i="23"/>
  <c r="O74" i="23"/>
  <c r="O75" i="23"/>
  <c r="O76" i="23"/>
  <c r="O77" i="23"/>
  <c r="O78" i="23"/>
  <c r="O79" i="23"/>
  <c r="O80" i="23"/>
  <c r="O81" i="23"/>
  <c r="O82" i="23"/>
  <c r="O83" i="23"/>
  <c r="O84" i="23"/>
  <c r="O85" i="23"/>
  <c r="O86" i="23"/>
  <c r="O87" i="23"/>
  <c r="O88" i="23"/>
  <c r="O89" i="23"/>
  <c r="O90" i="23"/>
  <c r="O91" i="23"/>
  <c r="O92" i="23"/>
  <c r="O93" i="23"/>
  <c r="O94" i="23"/>
  <c r="O95" i="23"/>
  <c r="O96" i="23"/>
  <c r="O97" i="23"/>
  <c r="O98" i="23"/>
  <c r="O99" i="23"/>
  <c r="O100" i="23"/>
  <c r="O101" i="23"/>
  <c r="O102" i="23"/>
  <c r="O103" i="23"/>
  <c r="O104" i="23"/>
  <c r="O105" i="23"/>
  <c r="O106" i="23"/>
  <c r="O107" i="23"/>
  <c r="O108" i="23"/>
  <c r="O109" i="23"/>
  <c r="O110" i="23"/>
  <c r="O111" i="23"/>
  <c r="O112" i="23"/>
  <c r="O113" i="23"/>
  <c r="O114" i="23"/>
  <c r="O115" i="23"/>
  <c r="O116" i="23"/>
  <c r="O117" i="23"/>
  <c r="O118" i="23"/>
  <c r="O119" i="23"/>
  <c r="O120" i="23"/>
  <c r="O121" i="23"/>
  <c r="O122" i="23"/>
  <c r="O123" i="23"/>
  <c r="O124" i="23"/>
  <c r="O125" i="23"/>
  <c r="O126" i="23"/>
  <c r="O127" i="23"/>
  <c r="O128" i="23"/>
  <c r="O129" i="23"/>
  <c r="O130" i="23"/>
  <c r="O131" i="23"/>
  <c r="O132" i="23"/>
  <c r="O133" i="23"/>
  <c r="O134" i="23"/>
  <c r="O135" i="23"/>
  <c r="O136" i="23"/>
  <c r="O137" i="23"/>
  <c r="O138" i="23"/>
  <c r="O139" i="23"/>
  <c r="O140" i="23"/>
  <c r="O141" i="23"/>
  <c r="O142" i="23"/>
  <c r="O143" i="23"/>
  <c r="O144" i="23"/>
  <c r="O145" i="23"/>
  <c r="O146" i="23"/>
  <c r="O147" i="23"/>
  <c r="O148" i="23"/>
  <c r="O149" i="23"/>
  <c r="O150" i="23"/>
  <c r="O151" i="23"/>
  <c r="O152" i="23"/>
  <c r="O153" i="23"/>
  <c r="O154" i="23"/>
  <c r="O155" i="23"/>
  <c r="O156" i="23"/>
  <c r="O157" i="23"/>
  <c r="O158" i="23"/>
  <c r="O159" i="23"/>
  <c r="O160" i="23"/>
  <c r="O161" i="23"/>
  <c r="O162" i="23"/>
  <c r="O163" i="23"/>
  <c r="O164" i="23"/>
  <c r="O165" i="23"/>
  <c r="O166" i="23"/>
  <c r="O167" i="23"/>
  <c r="O168" i="23"/>
  <c r="O169" i="23"/>
  <c r="O170" i="23"/>
  <c r="O171" i="23"/>
  <c r="O172" i="23"/>
  <c r="O173" i="23"/>
  <c r="O174" i="23"/>
  <c r="O175" i="23"/>
  <c r="O176" i="23"/>
  <c r="O177" i="23"/>
  <c r="O178" i="23"/>
  <c r="O179" i="23"/>
  <c r="O180" i="23"/>
  <c r="O181" i="23"/>
  <c r="O182" i="23"/>
  <c r="O183" i="23"/>
  <c r="O184" i="23"/>
  <c r="O185" i="23"/>
  <c r="O186" i="23"/>
  <c r="O187" i="23"/>
  <c r="O188" i="23"/>
  <c r="O189" i="23"/>
  <c r="O190" i="23"/>
  <c r="O191" i="23"/>
  <c r="O192" i="23"/>
  <c r="O193" i="23"/>
  <c r="O194" i="23"/>
  <c r="O195" i="23"/>
  <c r="O196" i="23"/>
  <c r="O197" i="23"/>
  <c r="O198" i="23"/>
  <c r="O199" i="23"/>
  <c r="O200" i="23"/>
  <c r="O201" i="23"/>
  <c r="O202" i="23"/>
  <c r="O203" i="23"/>
  <c r="O204" i="23"/>
  <c r="O205" i="23"/>
  <c r="O206" i="23"/>
  <c r="O207" i="23"/>
  <c r="O208" i="23"/>
  <c r="O209" i="23"/>
  <c r="O210" i="23"/>
  <c r="O211" i="23"/>
  <c r="O212" i="23"/>
  <c r="O213" i="23"/>
  <c r="O214" i="23"/>
  <c r="O215" i="23"/>
  <c r="O216" i="23"/>
  <c r="O217" i="23"/>
  <c r="O218" i="23"/>
  <c r="O219" i="23"/>
  <c r="O220" i="23"/>
  <c r="O221" i="23"/>
  <c r="O222" i="23"/>
  <c r="O223" i="23"/>
  <c r="O224" i="23"/>
  <c r="O225" i="23"/>
  <c r="O226" i="23"/>
  <c r="O227" i="23"/>
  <c r="O228" i="23"/>
  <c r="O229" i="23"/>
  <c r="O230" i="23"/>
  <c r="O231" i="23"/>
  <c r="O232" i="23"/>
  <c r="O233" i="23"/>
  <c r="O234" i="23"/>
  <c r="O235" i="23"/>
  <c r="O236" i="23"/>
  <c r="O237" i="23"/>
  <c r="O238" i="23"/>
  <c r="O239" i="23"/>
  <c r="O240" i="23"/>
  <c r="O241" i="23"/>
  <c r="O242" i="23"/>
  <c r="O243" i="23"/>
  <c r="O244" i="23"/>
  <c r="O245" i="23"/>
  <c r="O246" i="23"/>
  <c r="O247" i="23"/>
  <c r="O248" i="23"/>
  <c r="O249" i="23"/>
  <c r="O250" i="23"/>
  <c r="O251" i="23"/>
  <c r="O252" i="23"/>
  <c r="O253" i="23"/>
  <c r="O254" i="23"/>
  <c r="O255" i="23"/>
  <c r="O256" i="23"/>
  <c r="O257" i="23"/>
  <c r="O258" i="23"/>
  <c r="O259" i="23"/>
  <c r="O260" i="23"/>
  <c r="O261" i="23"/>
  <c r="O262" i="23"/>
  <c r="O263" i="23"/>
  <c r="O264" i="23"/>
  <c r="O265" i="23"/>
  <c r="O266" i="23"/>
  <c r="O267" i="23"/>
  <c r="O268" i="23"/>
  <c r="O269" i="23"/>
  <c r="O270" i="23"/>
  <c r="O271" i="23"/>
  <c r="O272" i="23"/>
  <c r="O273" i="23"/>
  <c r="O274" i="23"/>
  <c r="O275" i="23"/>
  <c r="O276" i="23"/>
  <c r="O277" i="23"/>
  <c r="O278" i="23"/>
  <c r="O279" i="23"/>
  <c r="O280" i="23"/>
  <c r="O281" i="23"/>
  <c r="O282" i="23"/>
  <c r="O283" i="23"/>
  <c r="O284" i="23"/>
  <c r="O285" i="23"/>
  <c r="O286" i="23"/>
  <c r="O287" i="23"/>
  <c r="O288" i="23"/>
  <c r="O289" i="23"/>
  <c r="O290" i="23"/>
  <c r="O291" i="23"/>
  <c r="O292" i="23"/>
  <c r="O293" i="23"/>
  <c r="O294" i="23"/>
  <c r="O295" i="23"/>
  <c r="O296" i="23"/>
  <c r="O297" i="23"/>
  <c r="O298" i="23"/>
  <c r="O299" i="23"/>
  <c r="O300" i="23"/>
  <c r="F4" i="23"/>
  <c r="I3" i="23"/>
  <c r="I5" i="23"/>
  <c r="E8" i="5" l="1" a="1"/>
  <c r="E8" i="5" s="1"/>
  <c r="D8" i="5" a="1"/>
  <c r="D8" i="5" s="1"/>
  <c r="D4" i="5" s="1"/>
  <c r="F6" i="23"/>
  <c r="F5" i="23"/>
  <c r="C8" i="4" a="1"/>
  <c r="C8" i="4" s="1"/>
  <c r="H8" i="3" a="1"/>
  <c r="H8" i="3" s="1"/>
  <c r="C8" i="3" a="1"/>
  <c r="C8" i="3" s="1"/>
  <c r="F8" i="4" a="1"/>
  <c r="F8" i="4" s="1"/>
  <c r="H8" i="5" a="1"/>
  <c r="H8" i="5" s="1"/>
  <c r="E8" i="4" a="1"/>
  <c r="E8" i="4" s="1"/>
  <c r="E8" i="3" a="1"/>
  <c r="E8" i="3" s="1"/>
  <c r="D8" i="3" a="1"/>
  <c r="D8" i="3" s="1"/>
  <c r="D4" i="3" s="1"/>
  <c r="C8" i="5" a="1"/>
  <c r="C8" i="5" s="1"/>
  <c r="H8" i="4" a="1"/>
  <c r="H8" i="4" s="1"/>
  <c r="D8" i="4" a="1"/>
  <c r="D8" i="4" s="1"/>
  <c r="F8" i="3" a="1"/>
  <c r="F8" i="3" s="1"/>
  <c r="O11" i="23"/>
  <c r="O10" i="23"/>
  <c r="O9" i="23"/>
  <c r="W9" i="23"/>
  <c r="W11" i="23"/>
  <c r="W13" i="23"/>
  <c r="W15" i="23"/>
  <c r="G15" i="23" s="1"/>
  <c r="H15" i="23" s="1"/>
  <c r="W17" i="23"/>
  <c r="W19" i="23"/>
  <c r="W21" i="23"/>
  <c r="W23" i="23"/>
  <c r="W25" i="23"/>
  <c r="W27" i="23"/>
  <c r="W29" i="23"/>
  <c r="G29" i="23" s="1"/>
  <c r="H29" i="23" s="1"/>
  <c r="W31" i="23"/>
  <c r="G31" i="23" s="1"/>
  <c r="H31" i="23" s="1"/>
  <c r="W33" i="23"/>
  <c r="W35" i="23"/>
  <c r="W37" i="23"/>
  <c r="G37" i="23" s="1"/>
  <c r="H37" i="23" s="1"/>
  <c r="W39" i="23"/>
  <c r="W41" i="23"/>
  <c r="W43" i="23"/>
  <c r="W45" i="23"/>
  <c r="W47" i="23"/>
  <c r="G47" i="23" s="1"/>
  <c r="H47" i="23" s="1"/>
  <c r="X9" i="23"/>
  <c r="P9" i="23" s="1"/>
  <c r="X11" i="23"/>
  <c r="P11" i="23" s="1"/>
  <c r="X13" i="23"/>
  <c r="P13" i="23" s="1"/>
  <c r="Q13" i="23" s="1"/>
  <c r="X15" i="23"/>
  <c r="P15" i="23" s="1"/>
  <c r="Q15" i="23" s="1"/>
  <c r="X17" i="23"/>
  <c r="P17" i="23" s="1"/>
  <c r="Q17" i="23" s="1"/>
  <c r="X19" i="23"/>
  <c r="P19" i="23" s="1"/>
  <c r="Q19" i="23" s="1"/>
  <c r="X21" i="23"/>
  <c r="P21" i="23" s="1"/>
  <c r="Q21" i="23" s="1"/>
  <c r="X23" i="23"/>
  <c r="P23" i="23" s="1"/>
  <c r="Q23" i="23" s="1"/>
  <c r="X25" i="23"/>
  <c r="P25" i="23" s="1"/>
  <c r="Q25" i="23" s="1"/>
  <c r="X27" i="23"/>
  <c r="P27" i="23" s="1"/>
  <c r="Q27" i="23" s="1"/>
  <c r="X29" i="23"/>
  <c r="P29" i="23" s="1"/>
  <c r="Q29" i="23" s="1"/>
  <c r="X31" i="23"/>
  <c r="P31" i="23" s="1"/>
  <c r="Q31" i="23" s="1"/>
  <c r="X33" i="23"/>
  <c r="P33" i="23" s="1"/>
  <c r="Q33" i="23" s="1"/>
  <c r="X35" i="23"/>
  <c r="P35" i="23" s="1"/>
  <c r="Q35" i="23" s="1"/>
  <c r="X37" i="23"/>
  <c r="P37" i="23" s="1"/>
  <c r="Q37" i="23" s="1"/>
  <c r="X39" i="23"/>
  <c r="P39" i="23" s="1"/>
  <c r="Q39" i="23" s="1"/>
  <c r="X41" i="23"/>
  <c r="P41" i="23" s="1"/>
  <c r="Q41" i="23" s="1"/>
  <c r="X43" i="23"/>
  <c r="P43" i="23" s="1"/>
  <c r="Q43" i="23" s="1"/>
  <c r="X45" i="23"/>
  <c r="P45" i="23" s="1"/>
  <c r="Q45" i="23" s="1"/>
  <c r="X47" i="23"/>
  <c r="P47" i="23" s="1"/>
  <c r="Q47" i="23" s="1"/>
  <c r="X49" i="23"/>
  <c r="P49" i="23" s="1"/>
  <c r="Q49" i="23" s="1"/>
  <c r="X51" i="23"/>
  <c r="P51" i="23" s="1"/>
  <c r="Q51" i="23" s="1"/>
  <c r="W10" i="23"/>
  <c r="G10" i="23" s="1"/>
  <c r="H10" i="23" s="1"/>
  <c r="W12" i="23"/>
  <c r="G12" i="23" s="1"/>
  <c r="H12" i="23" s="1"/>
  <c r="W14" i="23"/>
  <c r="W16" i="23"/>
  <c r="W18" i="23"/>
  <c r="G18" i="23" s="1"/>
  <c r="H18" i="23" s="1"/>
  <c r="W20" i="23"/>
  <c r="G20" i="23" s="1"/>
  <c r="H20" i="23" s="1"/>
  <c r="W22" i="23"/>
  <c r="W24" i="23"/>
  <c r="G24" i="23" s="1"/>
  <c r="H24" i="23" s="1"/>
  <c r="W26" i="23"/>
  <c r="G26" i="23" s="1"/>
  <c r="H26" i="23" s="1"/>
  <c r="W28" i="23"/>
  <c r="W30" i="23"/>
  <c r="W32" i="23"/>
  <c r="W34" i="23"/>
  <c r="G34" i="23" s="1"/>
  <c r="H34" i="23" s="1"/>
  <c r="X10" i="23"/>
  <c r="P10" i="23" s="1"/>
  <c r="X12" i="23"/>
  <c r="P12" i="23" s="1"/>
  <c r="Q12" i="23" s="1"/>
  <c r="X14" i="23"/>
  <c r="P14" i="23" s="1"/>
  <c r="Q14" i="23" s="1"/>
  <c r="X16" i="23"/>
  <c r="P16" i="23" s="1"/>
  <c r="Q16" i="23" s="1"/>
  <c r="X18" i="23"/>
  <c r="P18" i="23" s="1"/>
  <c r="Q18" i="23" s="1"/>
  <c r="X20" i="23"/>
  <c r="P20" i="23" s="1"/>
  <c r="Q20" i="23" s="1"/>
  <c r="X22" i="23"/>
  <c r="P22" i="23" s="1"/>
  <c r="Q22" i="23" s="1"/>
  <c r="X24" i="23"/>
  <c r="P24" i="23" s="1"/>
  <c r="Q24" i="23" s="1"/>
  <c r="X26" i="23"/>
  <c r="P26" i="23" s="1"/>
  <c r="Q26" i="23" s="1"/>
  <c r="X28" i="23"/>
  <c r="P28" i="23" s="1"/>
  <c r="Q28" i="23" s="1"/>
  <c r="X30" i="23"/>
  <c r="P30" i="23" s="1"/>
  <c r="Q30" i="23" s="1"/>
  <c r="X32" i="23"/>
  <c r="P32" i="23" s="1"/>
  <c r="Q32" i="23" s="1"/>
  <c r="X34" i="23"/>
  <c r="P34" i="23" s="1"/>
  <c r="Q34" i="23" s="1"/>
  <c r="X36" i="23"/>
  <c r="P36" i="23" s="1"/>
  <c r="Q36" i="23" s="1"/>
  <c r="X38" i="23"/>
  <c r="P38" i="23" s="1"/>
  <c r="Q38" i="23" s="1"/>
  <c r="X40" i="23"/>
  <c r="P40" i="23" s="1"/>
  <c r="Q40" i="23" s="1"/>
  <c r="X42" i="23"/>
  <c r="P42" i="23" s="1"/>
  <c r="Q42" i="23" s="1"/>
  <c r="X44" i="23"/>
  <c r="P44" i="23" s="1"/>
  <c r="Q44" i="23" s="1"/>
  <c r="X46" i="23"/>
  <c r="P46" i="23" s="1"/>
  <c r="Q46" i="23" s="1"/>
  <c r="X48" i="23"/>
  <c r="P48" i="23" s="1"/>
  <c r="Q48" i="23" s="1"/>
  <c r="X50" i="23"/>
  <c r="P50" i="23" s="1"/>
  <c r="Q50" i="23" s="1"/>
  <c r="W36" i="23"/>
  <c r="W44" i="23"/>
  <c r="G44" i="23" s="1"/>
  <c r="H44" i="23" s="1"/>
  <c r="W50" i="23"/>
  <c r="G50" i="23" s="1"/>
  <c r="H50" i="23" s="1"/>
  <c r="W53" i="23"/>
  <c r="G53" i="23" s="1"/>
  <c r="H53" i="23" s="1"/>
  <c r="W55" i="23"/>
  <c r="W57" i="23"/>
  <c r="W59" i="23"/>
  <c r="W61" i="23"/>
  <c r="W63" i="23"/>
  <c r="G63" i="23" s="1"/>
  <c r="H63" i="23" s="1"/>
  <c r="W65" i="23"/>
  <c r="W67" i="23"/>
  <c r="W69" i="23"/>
  <c r="W71" i="23"/>
  <c r="W73" i="23"/>
  <c r="W75" i="23"/>
  <c r="W77" i="23"/>
  <c r="G77" i="23" s="1"/>
  <c r="H77" i="23" s="1"/>
  <c r="W79" i="23"/>
  <c r="G79" i="23" s="1"/>
  <c r="H79" i="23" s="1"/>
  <c r="W81" i="23"/>
  <c r="W83" i="23"/>
  <c r="W85" i="23"/>
  <c r="W87" i="23"/>
  <c r="W89" i="23"/>
  <c r="W91" i="23"/>
  <c r="W93" i="23"/>
  <c r="W95" i="23"/>
  <c r="G95" i="23" s="1"/>
  <c r="H95" i="23" s="1"/>
  <c r="W97" i="23"/>
  <c r="W99" i="23"/>
  <c r="W101" i="23"/>
  <c r="G101" i="23" s="1"/>
  <c r="H101" i="23" s="1"/>
  <c r="W103" i="23"/>
  <c r="W105" i="23"/>
  <c r="W107" i="23"/>
  <c r="W109" i="23"/>
  <c r="W111" i="23"/>
  <c r="G111" i="23" s="1"/>
  <c r="H111" i="23" s="1"/>
  <c r="W113" i="23"/>
  <c r="W115" i="23"/>
  <c r="G115" i="23" s="1"/>
  <c r="H115" i="23" s="1"/>
  <c r="W117" i="23"/>
  <c r="G117" i="23" s="1"/>
  <c r="H117" i="23" s="1"/>
  <c r="W119" i="23"/>
  <c r="W121" i="23"/>
  <c r="W123" i="23"/>
  <c r="W125" i="23"/>
  <c r="W127" i="23"/>
  <c r="G127" i="23" s="1"/>
  <c r="H127" i="23" s="1"/>
  <c r="W129" i="23"/>
  <c r="W131" i="23"/>
  <c r="W133" i="23"/>
  <c r="W135" i="23"/>
  <c r="W137" i="23"/>
  <c r="W139" i="23"/>
  <c r="W141" i="23"/>
  <c r="G141" i="23" s="1"/>
  <c r="H141" i="23" s="1"/>
  <c r="W143" i="23"/>
  <c r="G143" i="23" s="1"/>
  <c r="H143" i="23" s="1"/>
  <c r="W145" i="23"/>
  <c r="W147" i="23"/>
  <c r="W149" i="23"/>
  <c r="G149" i="23" s="1"/>
  <c r="H149" i="23" s="1"/>
  <c r="W151" i="23"/>
  <c r="W153" i="23"/>
  <c r="W155" i="23"/>
  <c r="W157" i="23"/>
  <c r="G157" i="23" s="1"/>
  <c r="H157" i="23" s="1"/>
  <c r="W159" i="23"/>
  <c r="G159" i="23" s="1"/>
  <c r="H159" i="23" s="1"/>
  <c r="W161" i="23"/>
  <c r="W163" i="23"/>
  <c r="W165" i="23"/>
  <c r="G165" i="23" s="1"/>
  <c r="H165" i="23" s="1"/>
  <c r="W167" i="23"/>
  <c r="W169" i="23"/>
  <c r="W171" i="23"/>
  <c r="W173" i="23"/>
  <c r="G173" i="23" s="1"/>
  <c r="H173" i="23" s="1"/>
  <c r="W175" i="23"/>
  <c r="G175" i="23" s="1"/>
  <c r="H175" i="23" s="1"/>
  <c r="W177" i="23"/>
  <c r="G177" i="23" s="1"/>
  <c r="H177" i="23" s="1"/>
  <c r="W179" i="23"/>
  <c r="G179" i="23" s="1"/>
  <c r="H179" i="23" s="1"/>
  <c r="W181" i="23"/>
  <c r="G181" i="23" s="1"/>
  <c r="H181" i="23" s="1"/>
  <c r="W183" i="23"/>
  <c r="W185" i="23"/>
  <c r="W187" i="23"/>
  <c r="W189" i="23"/>
  <c r="W191" i="23"/>
  <c r="G191" i="23" s="1"/>
  <c r="H191" i="23" s="1"/>
  <c r="W193" i="23"/>
  <c r="W195" i="23"/>
  <c r="W197" i="23"/>
  <c r="W199" i="23"/>
  <c r="W201" i="23"/>
  <c r="W203" i="23"/>
  <c r="W205" i="23"/>
  <c r="G205" i="23" s="1"/>
  <c r="H205" i="23" s="1"/>
  <c r="W207" i="23"/>
  <c r="G207" i="23" s="1"/>
  <c r="H207" i="23" s="1"/>
  <c r="W209" i="23"/>
  <c r="W211" i="23"/>
  <c r="W213" i="23"/>
  <c r="G213" i="23" s="1"/>
  <c r="H213" i="23" s="1"/>
  <c r="W215" i="23"/>
  <c r="W217" i="23"/>
  <c r="W219" i="23"/>
  <c r="W221" i="23"/>
  <c r="G221" i="23" s="1"/>
  <c r="H221" i="23" s="1"/>
  <c r="W223" i="23"/>
  <c r="G223" i="23" s="1"/>
  <c r="H223" i="23" s="1"/>
  <c r="W225" i="23"/>
  <c r="W227" i="23"/>
  <c r="W229" i="23"/>
  <c r="G229" i="23" s="1"/>
  <c r="H229" i="23" s="1"/>
  <c r="W231" i="23"/>
  <c r="W233" i="23"/>
  <c r="G233" i="23" s="1"/>
  <c r="H233" i="23" s="1"/>
  <c r="W235" i="23"/>
  <c r="W237" i="23"/>
  <c r="G237" i="23" s="1"/>
  <c r="H237" i="23" s="1"/>
  <c r="W239" i="23"/>
  <c r="G239" i="23" s="1"/>
  <c r="H239" i="23" s="1"/>
  <c r="W241" i="23"/>
  <c r="G241" i="23" s="1"/>
  <c r="H241" i="23" s="1"/>
  <c r="W243" i="23"/>
  <c r="G243" i="23" s="1"/>
  <c r="H243" i="23" s="1"/>
  <c r="W245" i="23"/>
  <c r="G245" i="23" s="1"/>
  <c r="H245" i="23" s="1"/>
  <c r="W247" i="23"/>
  <c r="W249" i="23"/>
  <c r="G249" i="23" s="1"/>
  <c r="H249" i="23" s="1"/>
  <c r="W251" i="23"/>
  <c r="W253" i="23"/>
  <c r="W255" i="23"/>
  <c r="G255" i="23" s="1"/>
  <c r="H255" i="23" s="1"/>
  <c r="W257" i="23"/>
  <c r="W259" i="23"/>
  <c r="W261" i="23"/>
  <c r="W263" i="23"/>
  <c r="W265" i="23"/>
  <c r="G265" i="23" s="1"/>
  <c r="H265" i="23" s="1"/>
  <c r="W267" i="23"/>
  <c r="W269" i="23"/>
  <c r="G269" i="23" s="1"/>
  <c r="H269" i="23" s="1"/>
  <c r="W271" i="23"/>
  <c r="G271" i="23" s="1"/>
  <c r="H271" i="23" s="1"/>
  <c r="W273" i="23"/>
  <c r="W275" i="23"/>
  <c r="W277" i="23"/>
  <c r="G277" i="23" s="1"/>
  <c r="H277" i="23" s="1"/>
  <c r="W279" i="23"/>
  <c r="W281" i="23"/>
  <c r="G281" i="23" s="1"/>
  <c r="H281" i="23" s="1"/>
  <c r="W283" i="23"/>
  <c r="W285" i="23"/>
  <c r="G285" i="23" s="1"/>
  <c r="H285" i="23" s="1"/>
  <c r="W287" i="23"/>
  <c r="G287" i="23" s="1"/>
  <c r="H287" i="23" s="1"/>
  <c r="W289" i="23"/>
  <c r="W291" i="23"/>
  <c r="W293" i="23"/>
  <c r="G293" i="23" s="1"/>
  <c r="H293" i="23" s="1"/>
  <c r="W295" i="23"/>
  <c r="X299" i="23"/>
  <c r="P299" i="23" s="1"/>
  <c r="Q299" i="23" s="1"/>
  <c r="W38" i="23"/>
  <c r="G38" i="23" s="1"/>
  <c r="H38" i="23" s="1"/>
  <c r="W46" i="23"/>
  <c r="W51" i="23"/>
  <c r="X53" i="23"/>
  <c r="P53" i="23" s="1"/>
  <c r="Q53" i="23" s="1"/>
  <c r="X55" i="23"/>
  <c r="P55" i="23" s="1"/>
  <c r="Q55" i="23" s="1"/>
  <c r="X57" i="23"/>
  <c r="P57" i="23" s="1"/>
  <c r="Q57" i="23" s="1"/>
  <c r="X59" i="23"/>
  <c r="P59" i="23" s="1"/>
  <c r="Q59" i="23" s="1"/>
  <c r="X61" i="23"/>
  <c r="P61" i="23" s="1"/>
  <c r="Q61" i="23" s="1"/>
  <c r="X63" i="23"/>
  <c r="P63" i="23" s="1"/>
  <c r="Q63" i="23" s="1"/>
  <c r="X65" i="23"/>
  <c r="P65" i="23" s="1"/>
  <c r="Q65" i="23" s="1"/>
  <c r="X67" i="23"/>
  <c r="P67" i="23" s="1"/>
  <c r="Q67" i="23" s="1"/>
  <c r="X69" i="23"/>
  <c r="P69" i="23" s="1"/>
  <c r="Q69" i="23" s="1"/>
  <c r="X71" i="23"/>
  <c r="P71" i="23" s="1"/>
  <c r="Q71" i="23" s="1"/>
  <c r="X73" i="23"/>
  <c r="P73" i="23" s="1"/>
  <c r="Q73" i="23" s="1"/>
  <c r="X75" i="23"/>
  <c r="P75" i="23" s="1"/>
  <c r="Q75" i="23" s="1"/>
  <c r="X77" i="23"/>
  <c r="P77" i="23" s="1"/>
  <c r="Q77" i="23" s="1"/>
  <c r="X79" i="23"/>
  <c r="P79" i="23" s="1"/>
  <c r="Q79" i="23" s="1"/>
  <c r="X81" i="23"/>
  <c r="P81" i="23" s="1"/>
  <c r="Q81" i="23" s="1"/>
  <c r="X83" i="23"/>
  <c r="P83" i="23" s="1"/>
  <c r="Q83" i="23" s="1"/>
  <c r="X85" i="23"/>
  <c r="P85" i="23" s="1"/>
  <c r="Q85" i="23" s="1"/>
  <c r="X87" i="23"/>
  <c r="P87" i="23" s="1"/>
  <c r="Q87" i="23" s="1"/>
  <c r="X89" i="23"/>
  <c r="P89" i="23" s="1"/>
  <c r="Q89" i="23" s="1"/>
  <c r="X91" i="23"/>
  <c r="P91" i="23" s="1"/>
  <c r="Q91" i="23" s="1"/>
  <c r="X93" i="23"/>
  <c r="P93" i="23" s="1"/>
  <c r="Q93" i="23" s="1"/>
  <c r="X95" i="23"/>
  <c r="P95" i="23" s="1"/>
  <c r="Q95" i="23" s="1"/>
  <c r="X97" i="23"/>
  <c r="P97" i="23" s="1"/>
  <c r="Q97" i="23" s="1"/>
  <c r="X99" i="23"/>
  <c r="P99" i="23" s="1"/>
  <c r="Q99" i="23" s="1"/>
  <c r="X101" i="23"/>
  <c r="P101" i="23" s="1"/>
  <c r="Q101" i="23" s="1"/>
  <c r="X103" i="23"/>
  <c r="P103" i="23" s="1"/>
  <c r="Q103" i="23" s="1"/>
  <c r="X105" i="23"/>
  <c r="P105" i="23" s="1"/>
  <c r="Q105" i="23" s="1"/>
  <c r="X107" i="23"/>
  <c r="P107" i="23" s="1"/>
  <c r="Q107" i="23" s="1"/>
  <c r="X109" i="23"/>
  <c r="P109" i="23" s="1"/>
  <c r="Q109" i="23" s="1"/>
  <c r="X111" i="23"/>
  <c r="P111" i="23" s="1"/>
  <c r="Q111" i="23" s="1"/>
  <c r="X113" i="23"/>
  <c r="P113" i="23" s="1"/>
  <c r="Q113" i="23" s="1"/>
  <c r="X115" i="23"/>
  <c r="P115" i="23" s="1"/>
  <c r="Q115" i="23" s="1"/>
  <c r="X117" i="23"/>
  <c r="P117" i="23" s="1"/>
  <c r="Q117" i="23" s="1"/>
  <c r="X119" i="23"/>
  <c r="P119" i="23" s="1"/>
  <c r="Q119" i="23" s="1"/>
  <c r="X121" i="23"/>
  <c r="P121" i="23" s="1"/>
  <c r="Q121" i="23" s="1"/>
  <c r="X123" i="23"/>
  <c r="P123" i="23" s="1"/>
  <c r="Q123" i="23" s="1"/>
  <c r="X125" i="23"/>
  <c r="P125" i="23" s="1"/>
  <c r="Q125" i="23" s="1"/>
  <c r="X127" i="23"/>
  <c r="P127" i="23" s="1"/>
  <c r="Q127" i="23" s="1"/>
  <c r="X129" i="23"/>
  <c r="P129" i="23" s="1"/>
  <c r="Q129" i="23" s="1"/>
  <c r="X131" i="23"/>
  <c r="P131" i="23" s="1"/>
  <c r="Q131" i="23" s="1"/>
  <c r="X133" i="23"/>
  <c r="P133" i="23" s="1"/>
  <c r="Q133" i="23" s="1"/>
  <c r="X135" i="23"/>
  <c r="P135" i="23" s="1"/>
  <c r="Q135" i="23" s="1"/>
  <c r="X137" i="23"/>
  <c r="P137" i="23" s="1"/>
  <c r="Q137" i="23" s="1"/>
  <c r="X139" i="23"/>
  <c r="P139" i="23" s="1"/>
  <c r="Q139" i="23" s="1"/>
  <c r="X141" i="23"/>
  <c r="P141" i="23" s="1"/>
  <c r="Q141" i="23" s="1"/>
  <c r="X143" i="23"/>
  <c r="P143" i="23" s="1"/>
  <c r="Q143" i="23" s="1"/>
  <c r="X145" i="23"/>
  <c r="P145" i="23" s="1"/>
  <c r="Q145" i="23" s="1"/>
  <c r="X147" i="23"/>
  <c r="P147" i="23" s="1"/>
  <c r="Q147" i="23" s="1"/>
  <c r="X149" i="23"/>
  <c r="P149" i="23" s="1"/>
  <c r="Q149" i="23" s="1"/>
  <c r="X151" i="23"/>
  <c r="P151" i="23" s="1"/>
  <c r="Q151" i="23" s="1"/>
  <c r="X153" i="23"/>
  <c r="P153" i="23" s="1"/>
  <c r="Q153" i="23" s="1"/>
  <c r="X155" i="23"/>
  <c r="P155" i="23" s="1"/>
  <c r="Q155" i="23" s="1"/>
  <c r="X157" i="23"/>
  <c r="P157" i="23" s="1"/>
  <c r="Q157" i="23" s="1"/>
  <c r="X159" i="23"/>
  <c r="P159" i="23" s="1"/>
  <c r="Q159" i="23" s="1"/>
  <c r="X161" i="23"/>
  <c r="P161" i="23" s="1"/>
  <c r="Q161" i="23" s="1"/>
  <c r="X163" i="23"/>
  <c r="P163" i="23" s="1"/>
  <c r="Q163" i="23" s="1"/>
  <c r="X165" i="23"/>
  <c r="P165" i="23" s="1"/>
  <c r="Q165" i="23" s="1"/>
  <c r="X167" i="23"/>
  <c r="P167" i="23" s="1"/>
  <c r="Q167" i="23" s="1"/>
  <c r="X169" i="23"/>
  <c r="P169" i="23" s="1"/>
  <c r="Q169" i="23" s="1"/>
  <c r="X171" i="23"/>
  <c r="P171" i="23" s="1"/>
  <c r="Q171" i="23" s="1"/>
  <c r="X173" i="23"/>
  <c r="P173" i="23" s="1"/>
  <c r="Q173" i="23" s="1"/>
  <c r="X175" i="23"/>
  <c r="P175" i="23" s="1"/>
  <c r="Q175" i="23" s="1"/>
  <c r="X177" i="23"/>
  <c r="P177" i="23" s="1"/>
  <c r="Q177" i="23" s="1"/>
  <c r="X179" i="23"/>
  <c r="P179" i="23" s="1"/>
  <c r="Q179" i="23" s="1"/>
  <c r="X181" i="23"/>
  <c r="P181" i="23" s="1"/>
  <c r="Q181" i="23" s="1"/>
  <c r="X183" i="23"/>
  <c r="P183" i="23" s="1"/>
  <c r="Q183" i="23" s="1"/>
  <c r="X185" i="23"/>
  <c r="P185" i="23" s="1"/>
  <c r="Q185" i="23" s="1"/>
  <c r="X187" i="23"/>
  <c r="P187" i="23" s="1"/>
  <c r="Q187" i="23" s="1"/>
  <c r="X189" i="23"/>
  <c r="P189" i="23" s="1"/>
  <c r="Q189" i="23" s="1"/>
  <c r="X191" i="23"/>
  <c r="P191" i="23" s="1"/>
  <c r="Q191" i="23" s="1"/>
  <c r="X193" i="23"/>
  <c r="P193" i="23" s="1"/>
  <c r="Q193" i="23" s="1"/>
  <c r="X195" i="23"/>
  <c r="P195" i="23" s="1"/>
  <c r="Q195" i="23" s="1"/>
  <c r="X197" i="23"/>
  <c r="P197" i="23" s="1"/>
  <c r="Q197" i="23" s="1"/>
  <c r="X199" i="23"/>
  <c r="P199" i="23" s="1"/>
  <c r="Q199" i="23" s="1"/>
  <c r="X201" i="23"/>
  <c r="P201" i="23" s="1"/>
  <c r="Q201" i="23" s="1"/>
  <c r="X203" i="23"/>
  <c r="P203" i="23" s="1"/>
  <c r="Q203" i="23" s="1"/>
  <c r="X205" i="23"/>
  <c r="P205" i="23" s="1"/>
  <c r="Q205" i="23" s="1"/>
  <c r="X207" i="23"/>
  <c r="P207" i="23" s="1"/>
  <c r="Q207" i="23" s="1"/>
  <c r="X209" i="23"/>
  <c r="P209" i="23" s="1"/>
  <c r="Q209" i="23" s="1"/>
  <c r="X211" i="23"/>
  <c r="P211" i="23" s="1"/>
  <c r="Q211" i="23" s="1"/>
  <c r="X213" i="23"/>
  <c r="P213" i="23" s="1"/>
  <c r="Q213" i="23" s="1"/>
  <c r="X215" i="23"/>
  <c r="P215" i="23" s="1"/>
  <c r="Q215" i="23" s="1"/>
  <c r="X217" i="23"/>
  <c r="P217" i="23" s="1"/>
  <c r="Q217" i="23" s="1"/>
  <c r="X219" i="23"/>
  <c r="P219" i="23" s="1"/>
  <c r="Q219" i="23" s="1"/>
  <c r="X221" i="23"/>
  <c r="P221" i="23" s="1"/>
  <c r="Q221" i="23" s="1"/>
  <c r="X223" i="23"/>
  <c r="P223" i="23" s="1"/>
  <c r="Q223" i="23" s="1"/>
  <c r="X225" i="23"/>
  <c r="P225" i="23" s="1"/>
  <c r="Q225" i="23" s="1"/>
  <c r="X227" i="23"/>
  <c r="P227" i="23" s="1"/>
  <c r="Q227" i="23" s="1"/>
  <c r="X229" i="23"/>
  <c r="P229" i="23" s="1"/>
  <c r="Q229" i="23" s="1"/>
  <c r="X231" i="23"/>
  <c r="P231" i="23" s="1"/>
  <c r="Q231" i="23" s="1"/>
  <c r="X233" i="23"/>
  <c r="P233" i="23" s="1"/>
  <c r="Q233" i="23" s="1"/>
  <c r="X235" i="23"/>
  <c r="P235" i="23" s="1"/>
  <c r="Q235" i="23" s="1"/>
  <c r="X237" i="23"/>
  <c r="P237" i="23" s="1"/>
  <c r="Q237" i="23" s="1"/>
  <c r="X239" i="23"/>
  <c r="P239" i="23" s="1"/>
  <c r="Q239" i="23" s="1"/>
  <c r="X241" i="23"/>
  <c r="P241" i="23" s="1"/>
  <c r="Q241" i="23" s="1"/>
  <c r="X243" i="23"/>
  <c r="P243" i="23" s="1"/>
  <c r="Q243" i="23" s="1"/>
  <c r="X245" i="23"/>
  <c r="P245" i="23" s="1"/>
  <c r="Q245" i="23" s="1"/>
  <c r="X247" i="23"/>
  <c r="P247" i="23" s="1"/>
  <c r="Q247" i="23" s="1"/>
  <c r="X249" i="23"/>
  <c r="P249" i="23" s="1"/>
  <c r="Q249" i="23" s="1"/>
  <c r="X251" i="23"/>
  <c r="P251" i="23" s="1"/>
  <c r="Q251" i="23" s="1"/>
  <c r="X253" i="23"/>
  <c r="P253" i="23" s="1"/>
  <c r="Q253" i="23" s="1"/>
  <c r="X255" i="23"/>
  <c r="P255" i="23" s="1"/>
  <c r="Q255" i="23" s="1"/>
  <c r="X257" i="23"/>
  <c r="P257" i="23" s="1"/>
  <c r="Q257" i="23" s="1"/>
  <c r="X259" i="23"/>
  <c r="P259" i="23" s="1"/>
  <c r="Q259" i="23" s="1"/>
  <c r="X261" i="23"/>
  <c r="P261" i="23" s="1"/>
  <c r="Q261" i="23" s="1"/>
  <c r="X263" i="23"/>
  <c r="P263" i="23" s="1"/>
  <c r="Q263" i="23" s="1"/>
  <c r="X265" i="23"/>
  <c r="P265" i="23" s="1"/>
  <c r="Q265" i="23" s="1"/>
  <c r="X267" i="23"/>
  <c r="P267" i="23" s="1"/>
  <c r="Q267" i="23" s="1"/>
  <c r="X269" i="23"/>
  <c r="P269" i="23" s="1"/>
  <c r="Q269" i="23" s="1"/>
  <c r="X271" i="23"/>
  <c r="P271" i="23" s="1"/>
  <c r="Q271" i="23" s="1"/>
  <c r="X273" i="23"/>
  <c r="P273" i="23" s="1"/>
  <c r="Q273" i="23" s="1"/>
  <c r="X275" i="23"/>
  <c r="P275" i="23" s="1"/>
  <c r="Q275" i="23" s="1"/>
  <c r="X277" i="23"/>
  <c r="P277" i="23" s="1"/>
  <c r="Q277" i="23" s="1"/>
  <c r="X279" i="23"/>
  <c r="P279" i="23" s="1"/>
  <c r="Q279" i="23" s="1"/>
  <c r="X281" i="23"/>
  <c r="P281" i="23" s="1"/>
  <c r="Q281" i="23" s="1"/>
  <c r="X283" i="23"/>
  <c r="P283" i="23" s="1"/>
  <c r="Q283" i="23" s="1"/>
  <c r="X285" i="23"/>
  <c r="P285" i="23" s="1"/>
  <c r="Q285" i="23" s="1"/>
  <c r="X287" i="23"/>
  <c r="P287" i="23" s="1"/>
  <c r="Q287" i="23" s="1"/>
  <c r="X289" i="23"/>
  <c r="P289" i="23" s="1"/>
  <c r="Q289" i="23" s="1"/>
  <c r="X291" i="23"/>
  <c r="P291" i="23" s="1"/>
  <c r="Q291" i="23" s="1"/>
  <c r="X293" i="23"/>
  <c r="P293" i="23" s="1"/>
  <c r="Q293" i="23" s="1"/>
  <c r="X295" i="23"/>
  <c r="P295" i="23" s="1"/>
  <c r="Q295" i="23" s="1"/>
  <c r="X297" i="23"/>
  <c r="P297" i="23" s="1"/>
  <c r="Q297" i="23" s="1"/>
  <c r="W40" i="23"/>
  <c r="G40" i="23" s="1"/>
  <c r="H40" i="23" s="1"/>
  <c r="W48" i="23"/>
  <c r="G48" i="23" s="1"/>
  <c r="H48" i="23" s="1"/>
  <c r="W52" i="23"/>
  <c r="W54" i="23"/>
  <c r="G54" i="23" s="1"/>
  <c r="H54" i="23" s="1"/>
  <c r="W56" i="23"/>
  <c r="G56" i="23" s="1"/>
  <c r="H56" i="23" s="1"/>
  <c r="W58" i="23"/>
  <c r="G58" i="23" s="1"/>
  <c r="H58" i="23" s="1"/>
  <c r="W60" i="23"/>
  <c r="W62" i="23"/>
  <c r="G62" i="23" s="1"/>
  <c r="H62" i="23" s="1"/>
  <c r="W64" i="23"/>
  <c r="W66" i="23"/>
  <c r="G66" i="23" s="1"/>
  <c r="H66" i="23" s="1"/>
  <c r="W68" i="23"/>
  <c r="W70" i="23"/>
  <c r="W72" i="23"/>
  <c r="G72" i="23" s="1"/>
  <c r="H72" i="23" s="1"/>
  <c r="W74" i="23"/>
  <c r="G74" i="23" s="1"/>
  <c r="H74" i="23" s="1"/>
  <c r="W76" i="23"/>
  <c r="W78" i="23"/>
  <c r="G78" i="23" s="1"/>
  <c r="H78" i="23" s="1"/>
  <c r="W80" i="23"/>
  <c r="W82" i="23"/>
  <c r="G82" i="23" s="1"/>
  <c r="H82" i="23" s="1"/>
  <c r="W84" i="23"/>
  <c r="W86" i="23"/>
  <c r="W88" i="23"/>
  <c r="G88" i="23" s="1"/>
  <c r="H88" i="23" s="1"/>
  <c r="W90" i="23"/>
  <c r="G90" i="23" s="1"/>
  <c r="H90" i="23" s="1"/>
  <c r="W92" i="23"/>
  <c r="W94" i="23"/>
  <c r="G94" i="23" s="1"/>
  <c r="H94" i="23" s="1"/>
  <c r="W96" i="23"/>
  <c r="W98" i="23"/>
  <c r="W100" i="23"/>
  <c r="W102" i="23"/>
  <c r="G102" i="23" s="1"/>
  <c r="H102" i="23" s="1"/>
  <c r="W104" i="23"/>
  <c r="G104" i="23" s="1"/>
  <c r="H104" i="23" s="1"/>
  <c r="W106" i="23"/>
  <c r="W108" i="23"/>
  <c r="W110" i="23"/>
  <c r="G110" i="23" s="1"/>
  <c r="H110" i="23" s="1"/>
  <c r="W112" i="23"/>
  <c r="W114" i="23"/>
  <c r="W116" i="23"/>
  <c r="W118" i="23"/>
  <c r="G118" i="23" s="1"/>
  <c r="H118" i="23" s="1"/>
  <c r="W120" i="23"/>
  <c r="G120" i="23" s="1"/>
  <c r="H120" i="23" s="1"/>
  <c r="W122" i="23"/>
  <c r="G122" i="23" s="1"/>
  <c r="H122" i="23" s="1"/>
  <c r="W124" i="23"/>
  <c r="W126" i="23"/>
  <c r="G126" i="23" s="1"/>
  <c r="H126" i="23" s="1"/>
  <c r="W128" i="23"/>
  <c r="W130" i="23"/>
  <c r="G130" i="23" s="1"/>
  <c r="H130" i="23" s="1"/>
  <c r="W132" i="23"/>
  <c r="W134" i="23"/>
  <c r="W136" i="23"/>
  <c r="G136" i="23" s="1"/>
  <c r="H136" i="23" s="1"/>
  <c r="W138" i="23"/>
  <c r="G138" i="23" s="1"/>
  <c r="H138" i="23" s="1"/>
  <c r="W140" i="23"/>
  <c r="W142" i="23"/>
  <c r="G142" i="23" s="1"/>
  <c r="H142" i="23" s="1"/>
  <c r="W144" i="23"/>
  <c r="W146" i="23"/>
  <c r="G146" i="23" s="1"/>
  <c r="H146" i="23" s="1"/>
  <c r="W148" i="23"/>
  <c r="W150" i="23"/>
  <c r="W152" i="23"/>
  <c r="G152" i="23" s="1"/>
  <c r="H152" i="23" s="1"/>
  <c r="W154" i="23"/>
  <c r="G154" i="23" s="1"/>
  <c r="H154" i="23" s="1"/>
  <c r="W156" i="23"/>
  <c r="W158" i="23"/>
  <c r="W160" i="23"/>
  <c r="W162" i="23"/>
  <c r="W164" i="23"/>
  <c r="W166" i="23"/>
  <c r="G166" i="23" s="1"/>
  <c r="H166" i="23" s="1"/>
  <c r="W168" i="23"/>
  <c r="G168" i="23" s="1"/>
  <c r="H168" i="23" s="1"/>
  <c r="W170" i="23"/>
  <c r="W172" i="23"/>
  <c r="G172" i="23" s="1"/>
  <c r="H172" i="23" s="1"/>
  <c r="W174" i="23"/>
  <c r="G174" i="23" s="1"/>
  <c r="H174" i="23" s="1"/>
  <c r="W176" i="23"/>
  <c r="W178" i="23"/>
  <c r="W180" i="23"/>
  <c r="G180" i="23" s="1"/>
  <c r="H180" i="23" s="1"/>
  <c r="W182" i="23"/>
  <c r="G182" i="23" s="1"/>
  <c r="H182" i="23" s="1"/>
  <c r="W184" i="23"/>
  <c r="G184" i="23" s="1"/>
  <c r="H184" i="23" s="1"/>
  <c r="W186" i="23"/>
  <c r="G186" i="23" s="1"/>
  <c r="H186" i="23" s="1"/>
  <c r="W188" i="23"/>
  <c r="G188" i="23" s="1"/>
  <c r="H188" i="23" s="1"/>
  <c r="W190" i="23"/>
  <c r="G190" i="23" s="1"/>
  <c r="H190" i="23" s="1"/>
  <c r="W192" i="23"/>
  <c r="W194" i="23"/>
  <c r="G194" i="23" s="1"/>
  <c r="H194" i="23" s="1"/>
  <c r="W196" i="23"/>
  <c r="G196" i="23" s="1"/>
  <c r="H196" i="23" s="1"/>
  <c r="W198" i="23"/>
  <c r="W200" i="23"/>
  <c r="G200" i="23" s="1"/>
  <c r="H200" i="23" s="1"/>
  <c r="W202" i="23"/>
  <c r="G202" i="23" s="1"/>
  <c r="H202" i="23" s="1"/>
  <c r="W204" i="23"/>
  <c r="G204" i="23" s="1"/>
  <c r="H204" i="23" s="1"/>
  <c r="W206" i="23"/>
  <c r="G206" i="23" s="1"/>
  <c r="H206" i="23" s="1"/>
  <c r="W208" i="23"/>
  <c r="W210" i="23"/>
  <c r="G210" i="23" s="1"/>
  <c r="H210" i="23" s="1"/>
  <c r="W212" i="23"/>
  <c r="G212" i="23" s="1"/>
  <c r="H212" i="23" s="1"/>
  <c r="W214" i="23"/>
  <c r="W216" i="23"/>
  <c r="G216" i="23" s="1"/>
  <c r="H216" i="23" s="1"/>
  <c r="W218" i="23"/>
  <c r="G218" i="23" s="1"/>
  <c r="H218" i="23" s="1"/>
  <c r="W220" i="23"/>
  <c r="G220" i="23" s="1"/>
  <c r="H220" i="23" s="1"/>
  <c r="W222" i="23"/>
  <c r="G222" i="23" s="1"/>
  <c r="H222" i="23" s="1"/>
  <c r="W224" i="23"/>
  <c r="W226" i="23"/>
  <c r="W228" i="23"/>
  <c r="G228" i="23" s="1"/>
  <c r="H228" i="23" s="1"/>
  <c r="W230" i="23"/>
  <c r="G230" i="23" s="1"/>
  <c r="H230" i="23" s="1"/>
  <c r="W232" i="23"/>
  <c r="G232" i="23" s="1"/>
  <c r="H232" i="23" s="1"/>
  <c r="W234" i="23"/>
  <c r="W236" i="23"/>
  <c r="G236" i="23" s="1"/>
  <c r="H236" i="23" s="1"/>
  <c r="W238" i="23"/>
  <c r="G238" i="23" s="1"/>
  <c r="H238" i="23" s="1"/>
  <c r="W240" i="23"/>
  <c r="G240" i="23" s="1"/>
  <c r="H240" i="23" s="1"/>
  <c r="W242" i="23"/>
  <c r="W244" i="23"/>
  <c r="G244" i="23" s="1"/>
  <c r="H244" i="23" s="1"/>
  <c r="W246" i="23"/>
  <c r="G246" i="23" s="1"/>
  <c r="H246" i="23" s="1"/>
  <c r="W248" i="23"/>
  <c r="G248" i="23" s="1"/>
  <c r="H248" i="23" s="1"/>
  <c r="W250" i="23"/>
  <c r="G250" i="23" s="1"/>
  <c r="H250" i="23" s="1"/>
  <c r="W252" i="23"/>
  <c r="G252" i="23" s="1"/>
  <c r="H252" i="23" s="1"/>
  <c r="W254" i="23"/>
  <c r="G254" i="23" s="1"/>
  <c r="H254" i="23" s="1"/>
  <c r="W256" i="23"/>
  <c r="G256" i="23" s="1"/>
  <c r="H256" i="23" s="1"/>
  <c r="W258" i="23"/>
  <c r="G258" i="23" s="1"/>
  <c r="H258" i="23" s="1"/>
  <c r="W260" i="23"/>
  <c r="G260" i="23" s="1"/>
  <c r="H260" i="23" s="1"/>
  <c r="W262" i="23"/>
  <c r="W264" i="23"/>
  <c r="G264" i="23" s="1"/>
  <c r="H264" i="23" s="1"/>
  <c r="W266" i="23"/>
  <c r="G266" i="23" s="1"/>
  <c r="H266" i="23" s="1"/>
  <c r="W268" i="23"/>
  <c r="G268" i="23" s="1"/>
  <c r="H268" i="23" s="1"/>
  <c r="W270" i="23"/>
  <c r="G270" i="23" s="1"/>
  <c r="H270" i="23" s="1"/>
  <c r="W272" i="23"/>
  <c r="W274" i="23"/>
  <c r="G274" i="23" s="1"/>
  <c r="H274" i="23" s="1"/>
  <c r="W276" i="23"/>
  <c r="G276" i="23" s="1"/>
  <c r="H276" i="23" s="1"/>
  <c r="W278" i="23"/>
  <c r="W280" i="23"/>
  <c r="G280" i="23" s="1"/>
  <c r="H280" i="23" s="1"/>
  <c r="W282" i="23"/>
  <c r="G282" i="23" s="1"/>
  <c r="H282" i="23" s="1"/>
  <c r="W284" i="23"/>
  <c r="G284" i="23" s="1"/>
  <c r="H284" i="23" s="1"/>
  <c r="W286" i="23"/>
  <c r="W288" i="23"/>
  <c r="G288" i="23" s="1"/>
  <c r="H288" i="23" s="1"/>
  <c r="W290" i="23"/>
  <c r="W292" i="23"/>
  <c r="G292" i="23" s="1"/>
  <c r="H292" i="23" s="1"/>
  <c r="W294" i="23"/>
  <c r="G294" i="23" s="1"/>
  <c r="H294" i="23" s="1"/>
  <c r="W296" i="23"/>
  <c r="W298" i="23"/>
  <c r="W300" i="23"/>
  <c r="G300" i="23" s="1"/>
  <c r="H300" i="23" s="1"/>
  <c r="W299" i="23"/>
  <c r="W42" i="23"/>
  <c r="G42" i="23" s="1"/>
  <c r="H42" i="23" s="1"/>
  <c r="W49" i="23"/>
  <c r="G49" i="23" s="1"/>
  <c r="H49" i="23" s="1"/>
  <c r="X52" i="23"/>
  <c r="P52" i="23" s="1"/>
  <c r="Q52" i="23" s="1"/>
  <c r="X54" i="23"/>
  <c r="P54" i="23" s="1"/>
  <c r="Q54" i="23" s="1"/>
  <c r="X56" i="23"/>
  <c r="P56" i="23" s="1"/>
  <c r="Q56" i="23" s="1"/>
  <c r="X58" i="23"/>
  <c r="P58" i="23" s="1"/>
  <c r="Q58" i="23" s="1"/>
  <c r="X60" i="23"/>
  <c r="P60" i="23" s="1"/>
  <c r="Q60" i="23" s="1"/>
  <c r="X62" i="23"/>
  <c r="P62" i="23" s="1"/>
  <c r="Q62" i="23" s="1"/>
  <c r="X64" i="23"/>
  <c r="P64" i="23" s="1"/>
  <c r="Q64" i="23" s="1"/>
  <c r="X66" i="23"/>
  <c r="P66" i="23" s="1"/>
  <c r="Q66" i="23" s="1"/>
  <c r="X68" i="23"/>
  <c r="P68" i="23" s="1"/>
  <c r="Q68" i="23" s="1"/>
  <c r="X70" i="23"/>
  <c r="P70" i="23" s="1"/>
  <c r="Q70" i="23" s="1"/>
  <c r="X72" i="23"/>
  <c r="P72" i="23" s="1"/>
  <c r="Q72" i="23" s="1"/>
  <c r="X74" i="23"/>
  <c r="P74" i="23" s="1"/>
  <c r="Q74" i="23" s="1"/>
  <c r="X76" i="23"/>
  <c r="P76" i="23" s="1"/>
  <c r="Q76" i="23" s="1"/>
  <c r="X78" i="23"/>
  <c r="P78" i="23" s="1"/>
  <c r="Q78" i="23" s="1"/>
  <c r="X80" i="23"/>
  <c r="P80" i="23" s="1"/>
  <c r="Q80" i="23" s="1"/>
  <c r="X82" i="23"/>
  <c r="P82" i="23" s="1"/>
  <c r="Q82" i="23" s="1"/>
  <c r="X84" i="23"/>
  <c r="P84" i="23" s="1"/>
  <c r="Q84" i="23" s="1"/>
  <c r="X86" i="23"/>
  <c r="P86" i="23" s="1"/>
  <c r="Q86" i="23" s="1"/>
  <c r="X88" i="23"/>
  <c r="P88" i="23" s="1"/>
  <c r="Q88" i="23" s="1"/>
  <c r="X90" i="23"/>
  <c r="P90" i="23" s="1"/>
  <c r="Q90" i="23" s="1"/>
  <c r="X92" i="23"/>
  <c r="P92" i="23" s="1"/>
  <c r="Q92" i="23" s="1"/>
  <c r="X94" i="23"/>
  <c r="P94" i="23" s="1"/>
  <c r="Q94" i="23" s="1"/>
  <c r="X96" i="23"/>
  <c r="P96" i="23" s="1"/>
  <c r="Q96" i="23" s="1"/>
  <c r="X98" i="23"/>
  <c r="P98" i="23" s="1"/>
  <c r="Q98" i="23" s="1"/>
  <c r="X100" i="23"/>
  <c r="P100" i="23" s="1"/>
  <c r="Q100" i="23" s="1"/>
  <c r="X102" i="23"/>
  <c r="P102" i="23" s="1"/>
  <c r="Q102" i="23" s="1"/>
  <c r="X104" i="23"/>
  <c r="P104" i="23" s="1"/>
  <c r="Q104" i="23" s="1"/>
  <c r="X106" i="23"/>
  <c r="P106" i="23" s="1"/>
  <c r="Q106" i="23" s="1"/>
  <c r="X108" i="23"/>
  <c r="P108" i="23" s="1"/>
  <c r="Q108" i="23" s="1"/>
  <c r="X110" i="23"/>
  <c r="P110" i="23" s="1"/>
  <c r="Q110" i="23" s="1"/>
  <c r="X112" i="23"/>
  <c r="P112" i="23" s="1"/>
  <c r="Q112" i="23" s="1"/>
  <c r="X114" i="23"/>
  <c r="P114" i="23" s="1"/>
  <c r="Q114" i="23" s="1"/>
  <c r="X116" i="23"/>
  <c r="P116" i="23" s="1"/>
  <c r="Q116" i="23" s="1"/>
  <c r="X118" i="23"/>
  <c r="P118" i="23" s="1"/>
  <c r="Q118" i="23" s="1"/>
  <c r="X120" i="23"/>
  <c r="P120" i="23" s="1"/>
  <c r="Q120" i="23" s="1"/>
  <c r="X122" i="23"/>
  <c r="P122" i="23" s="1"/>
  <c r="Q122" i="23" s="1"/>
  <c r="X124" i="23"/>
  <c r="P124" i="23" s="1"/>
  <c r="Q124" i="23" s="1"/>
  <c r="X126" i="23"/>
  <c r="P126" i="23" s="1"/>
  <c r="Q126" i="23" s="1"/>
  <c r="X128" i="23"/>
  <c r="P128" i="23" s="1"/>
  <c r="Q128" i="23" s="1"/>
  <c r="X130" i="23"/>
  <c r="P130" i="23" s="1"/>
  <c r="Q130" i="23" s="1"/>
  <c r="X132" i="23"/>
  <c r="P132" i="23" s="1"/>
  <c r="Q132" i="23" s="1"/>
  <c r="X134" i="23"/>
  <c r="P134" i="23" s="1"/>
  <c r="Q134" i="23" s="1"/>
  <c r="X136" i="23"/>
  <c r="P136" i="23" s="1"/>
  <c r="Q136" i="23" s="1"/>
  <c r="X138" i="23"/>
  <c r="P138" i="23" s="1"/>
  <c r="Q138" i="23" s="1"/>
  <c r="X140" i="23"/>
  <c r="P140" i="23" s="1"/>
  <c r="Q140" i="23" s="1"/>
  <c r="X142" i="23"/>
  <c r="P142" i="23" s="1"/>
  <c r="Q142" i="23" s="1"/>
  <c r="X144" i="23"/>
  <c r="P144" i="23" s="1"/>
  <c r="Q144" i="23" s="1"/>
  <c r="X146" i="23"/>
  <c r="P146" i="23" s="1"/>
  <c r="Q146" i="23" s="1"/>
  <c r="X148" i="23"/>
  <c r="P148" i="23" s="1"/>
  <c r="Q148" i="23" s="1"/>
  <c r="X150" i="23"/>
  <c r="P150" i="23" s="1"/>
  <c r="Q150" i="23" s="1"/>
  <c r="X152" i="23"/>
  <c r="P152" i="23" s="1"/>
  <c r="Q152" i="23" s="1"/>
  <c r="X154" i="23"/>
  <c r="P154" i="23" s="1"/>
  <c r="Q154" i="23" s="1"/>
  <c r="X156" i="23"/>
  <c r="P156" i="23" s="1"/>
  <c r="Q156" i="23" s="1"/>
  <c r="X158" i="23"/>
  <c r="P158" i="23" s="1"/>
  <c r="Q158" i="23" s="1"/>
  <c r="X160" i="23"/>
  <c r="P160" i="23" s="1"/>
  <c r="Q160" i="23" s="1"/>
  <c r="X162" i="23"/>
  <c r="P162" i="23" s="1"/>
  <c r="Q162" i="23" s="1"/>
  <c r="X164" i="23"/>
  <c r="P164" i="23" s="1"/>
  <c r="Q164" i="23" s="1"/>
  <c r="X166" i="23"/>
  <c r="P166" i="23" s="1"/>
  <c r="Q166" i="23" s="1"/>
  <c r="X168" i="23"/>
  <c r="P168" i="23" s="1"/>
  <c r="Q168" i="23" s="1"/>
  <c r="X170" i="23"/>
  <c r="P170" i="23" s="1"/>
  <c r="Q170" i="23" s="1"/>
  <c r="X172" i="23"/>
  <c r="P172" i="23" s="1"/>
  <c r="Q172" i="23" s="1"/>
  <c r="X174" i="23"/>
  <c r="P174" i="23" s="1"/>
  <c r="Q174" i="23" s="1"/>
  <c r="X176" i="23"/>
  <c r="P176" i="23" s="1"/>
  <c r="Q176" i="23" s="1"/>
  <c r="X178" i="23"/>
  <c r="P178" i="23" s="1"/>
  <c r="Q178" i="23" s="1"/>
  <c r="X180" i="23"/>
  <c r="P180" i="23" s="1"/>
  <c r="Q180" i="23" s="1"/>
  <c r="X182" i="23"/>
  <c r="P182" i="23" s="1"/>
  <c r="Q182" i="23" s="1"/>
  <c r="X184" i="23"/>
  <c r="P184" i="23" s="1"/>
  <c r="Q184" i="23" s="1"/>
  <c r="X186" i="23"/>
  <c r="P186" i="23" s="1"/>
  <c r="Q186" i="23" s="1"/>
  <c r="X188" i="23"/>
  <c r="P188" i="23" s="1"/>
  <c r="Q188" i="23" s="1"/>
  <c r="X190" i="23"/>
  <c r="P190" i="23" s="1"/>
  <c r="Q190" i="23" s="1"/>
  <c r="X192" i="23"/>
  <c r="P192" i="23" s="1"/>
  <c r="Q192" i="23" s="1"/>
  <c r="X194" i="23"/>
  <c r="P194" i="23" s="1"/>
  <c r="Q194" i="23" s="1"/>
  <c r="X196" i="23"/>
  <c r="P196" i="23" s="1"/>
  <c r="Q196" i="23" s="1"/>
  <c r="X198" i="23"/>
  <c r="P198" i="23" s="1"/>
  <c r="Q198" i="23" s="1"/>
  <c r="X200" i="23"/>
  <c r="P200" i="23" s="1"/>
  <c r="Q200" i="23" s="1"/>
  <c r="X202" i="23"/>
  <c r="P202" i="23" s="1"/>
  <c r="Q202" i="23" s="1"/>
  <c r="X204" i="23"/>
  <c r="P204" i="23" s="1"/>
  <c r="Q204" i="23" s="1"/>
  <c r="X206" i="23"/>
  <c r="P206" i="23" s="1"/>
  <c r="Q206" i="23" s="1"/>
  <c r="X208" i="23"/>
  <c r="P208" i="23" s="1"/>
  <c r="Q208" i="23" s="1"/>
  <c r="X210" i="23"/>
  <c r="P210" i="23" s="1"/>
  <c r="Q210" i="23" s="1"/>
  <c r="X212" i="23"/>
  <c r="P212" i="23" s="1"/>
  <c r="Q212" i="23" s="1"/>
  <c r="X214" i="23"/>
  <c r="P214" i="23" s="1"/>
  <c r="Q214" i="23" s="1"/>
  <c r="X216" i="23"/>
  <c r="P216" i="23" s="1"/>
  <c r="Q216" i="23" s="1"/>
  <c r="X218" i="23"/>
  <c r="P218" i="23" s="1"/>
  <c r="Q218" i="23" s="1"/>
  <c r="X220" i="23"/>
  <c r="P220" i="23" s="1"/>
  <c r="Q220" i="23" s="1"/>
  <c r="X222" i="23"/>
  <c r="P222" i="23" s="1"/>
  <c r="Q222" i="23" s="1"/>
  <c r="X224" i="23"/>
  <c r="P224" i="23" s="1"/>
  <c r="Q224" i="23" s="1"/>
  <c r="X226" i="23"/>
  <c r="P226" i="23" s="1"/>
  <c r="Q226" i="23" s="1"/>
  <c r="X228" i="23"/>
  <c r="P228" i="23" s="1"/>
  <c r="Q228" i="23" s="1"/>
  <c r="X230" i="23"/>
  <c r="P230" i="23" s="1"/>
  <c r="Q230" i="23" s="1"/>
  <c r="X232" i="23"/>
  <c r="P232" i="23" s="1"/>
  <c r="Q232" i="23" s="1"/>
  <c r="X234" i="23"/>
  <c r="P234" i="23" s="1"/>
  <c r="Q234" i="23" s="1"/>
  <c r="X236" i="23"/>
  <c r="P236" i="23" s="1"/>
  <c r="Q236" i="23" s="1"/>
  <c r="X238" i="23"/>
  <c r="P238" i="23" s="1"/>
  <c r="Q238" i="23" s="1"/>
  <c r="X240" i="23"/>
  <c r="P240" i="23" s="1"/>
  <c r="Q240" i="23" s="1"/>
  <c r="X242" i="23"/>
  <c r="P242" i="23" s="1"/>
  <c r="Q242" i="23" s="1"/>
  <c r="X244" i="23"/>
  <c r="P244" i="23" s="1"/>
  <c r="Q244" i="23" s="1"/>
  <c r="X246" i="23"/>
  <c r="P246" i="23" s="1"/>
  <c r="Q246" i="23" s="1"/>
  <c r="X248" i="23"/>
  <c r="P248" i="23" s="1"/>
  <c r="Q248" i="23" s="1"/>
  <c r="X250" i="23"/>
  <c r="P250" i="23" s="1"/>
  <c r="Q250" i="23" s="1"/>
  <c r="X252" i="23"/>
  <c r="P252" i="23" s="1"/>
  <c r="Q252" i="23" s="1"/>
  <c r="X254" i="23"/>
  <c r="P254" i="23" s="1"/>
  <c r="Q254" i="23" s="1"/>
  <c r="X256" i="23"/>
  <c r="P256" i="23" s="1"/>
  <c r="Q256" i="23" s="1"/>
  <c r="X258" i="23"/>
  <c r="P258" i="23" s="1"/>
  <c r="Q258" i="23" s="1"/>
  <c r="X260" i="23"/>
  <c r="P260" i="23" s="1"/>
  <c r="Q260" i="23" s="1"/>
  <c r="X262" i="23"/>
  <c r="P262" i="23" s="1"/>
  <c r="Q262" i="23" s="1"/>
  <c r="X264" i="23"/>
  <c r="P264" i="23" s="1"/>
  <c r="Q264" i="23" s="1"/>
  <c r="X266" i="23"/>
  <c r="P266" i="23" s="1"/>
  <c r="Q266" i="23" s="1"/>
  <c r="X268" i="23"/>
  <c r="P268" i="23" s="1"/>
  <c r="Q268" i="23" s="1"/>
  <c r="X270" i="23"/>
  <c r="P270" i="23" s="1"/>
  <c r="Q270" i="23" s="1"/>
  <c r="X272" i="23"/>
  <c r="P272" i="23" s="1"/>
  <c r="Q272" i="23" s="1"/>
  <c r="X274" i="23"/>
  <c r="P274" i="23" s="1"/>
  <c r="Q274" i="23" s="1"/>
  <c r="X276" i="23"/>
  <c r="P276" i="23" s="1"/>
  <c r="Q276" i="23" s="1"/>
  <c r="X278" i="23"/>
  <c r="P278" i="23" s="1"/>
  <c r="Q278" i="23" s="1"/>
  <c r="X280" i="23"/>
  <c r="P280" i="23" s="1"/>
  <c r="Q280" i="23" s="1"/>
  <c r="X282" i="23"/>
  <c r="P282" i="23" s="1"/>
  <c r="Q282" i="23" s="1"/>
  <c r="X284" i="23"/>
  <c r="P284" i="23" s="1"/>
  <c r="Q284" i="23" s="1"/>
  <c r="X286" i="23"/>
  <c r="P286" i="23" s="1"/>
  <c r="Q286" i="23" s="1"/>
  <c r="X288" i="23"/>
  <c r="P288" i="23" s="1"/>
  <c r="Q288" i="23" s="1"/>
  <c r="X290" i="23"/>
  <c r="P290" i="23" s="1"/>
  <c r="Q290" i="23" s="1"/>
  <c r="X292" i="23"/>
  <c r="P292" i="23" s="1"/>
  <c r="Q292" i="23" s="1"/>
  <c r="X294" i="23"/>
  <c r="P294" i="23" s="1"/>
  <c r="Q294" i="23" s="1"/>
  <c r="X296" i="23"/>
  <c r="P296" i="23" s="1"/>
  <c r="Q296" i="23" s="1"/>
  <c r="X298" i="23"/>
  <c r="P298" i="23" s="1"/>
  <c r="Q298" i="23" s="1"/>
  <c r="X300" i="23"/>
  <c r="P300" i="23" s="1"/>
  <c r="Q300" i="23" s="1"/>
  <c r="W297" i="23"/>
  <c r="X8" i="23"/>
  <c r="P8" i="23" s="1"/>
  <c r="W8" i="23"/>
  <c r="G8" i="23" s="1"/>
  <c r="H8" i="23" s="1"/>
  <c r="X7" i="23"/>
  <c r="P7" i="23" s="1"/>
  <c r="W6" i="23"/>
  <c r="G6" i="23" s="1"/>
  <c r="H6" i="23" s="1"/>
  <c r="X4" i="23"/>
  <c r="P4" i="23" s="1"/>
  <c r="W7" i="23"/>
  <c r="G7" i="23" s="1"/>
  <c r="H7" i="23" s="1"/>
  <c r="X6" i="23"/>
  <c r="P6" i="23" s="1"/>
  <c r="W5" i="23"/>
  <c r="G5" i="23" s="1"/>
  <c r="H5" i="23" s="1"/>
  <c r="X5" i="23"/>
  <c r="P5" i="23" s="1"/>
  <c r="W4" i="23"/>
  <c r="G4" i="23" s="1"/>
  <c r="H4" i="23" s="1"/>
  <c r="O6" i="23"/>
  <c r="O7" i="23"/>
  <c r="O5" i="23"/>
  <c r="O8" i="23"/>
  <c r="O4" i="23"/>
  <c r="J292" i="23"/>
  <c r="J276" i="23"/>
  <c r="J260" i="23"/>
  <c r="J244" i="23"/>
  <c r="J228" i="23"/>
  <c r="J212" i="23"/>
  <c r="J196" i="23"/>
  <c r="J180" i="23"/>
  <c r="J164" i="23"/>
  <c r="J148" i="23"/>
  <c r="J132" i="23"/>
  <c r="J116" i="23"/>
  <c r="J100" i="23"/>
  <c r="J84" i="23"/>
  <c r="J68" i="23"/>
  <c r="J52" i="23"/>
  <c r="J36" i="23"/>
  <c r="J20" i="23"/>
  <c r="J299" i="23"/>
  <c r="J300" i="23"/>
  <c r="J298" i="23"/>
  <c r="J296" i="23"/>
  <c r="J295" i="23"/>
  <c r="J291" i="23"/>
  <c r="J287" i="23"/>
  <c r="J283" i="23"/>
  <c r="J279" i="23"/>
  <c r="J275" i="23"/>
  <c r="J271" i="23"/>
  <c r="J267" i="23"/>
  <c r="J263" i="23"/>
  <c r="J259" i="23"/>
  <c r="J255" i="23"/>
  <c r="J251" i="23"/>
  <c r="J247" i="23"/>
  <c r="J243" i="23"/>
  <c r="J239" i="23"/>
  <c r="J235" i="23"/>
  <c r="J231" i="23"/>
  <c r="J227" i="23"/>
  <c r="J223" i="23"/>
  <c r="J219" i="23"/>
  <c r="J215" i="23"/>
  <c r="J211" i="23"/>
  <c r="J207" i="23"/>
  <c r="J203" i="23"/>
  <c r="J199" i="23"/>
  <c r="J195" i="23"/>
  <c r="J191" i="23"/>
  <c r="J187" i="23"/>
  <c r="J183" i="23"/>
  <c r="J179" i="23"/>
  <c r="J175" i="23"/>
  <c r="J171" i="23"/>
  <c r="J167" i="23"/>
  <c r="J163" i="23"/>
  <c r="J159" i="23"/>
  <c r="J155" i="23"/>
  <c r="J293" i="23"/>
  <c r="J289" i="23"/>
  <c r="J285" i="23"/>
  <c r="J281" i="23"/>
  <c r="J277" i="23"/>
  <c r="J273" i="23"/>
  <c r="J288" i="23"/>
  <c r="J284" i="23"/>
  <c r="J280" i="23"/>
  <c r="J272" i="23"/>
  <c r="J268" i="23"/>
  <c r="J264" i="23"/>
  <c r="J256" i="23"/>
  <c r="J252" i="23"/>
  <c r="J248" i="23"/>
  <c r="J240" i="23"/>
  <c r="J236" i="23"/>
  <c r="J232" i="23"/>
  <c r="J224" i="23"/>
  <c r="J220" i="23"/>
  <c r="J216" i="23"/>
  <c r="J208" i="23"/>
  <c r="J204" i="23"/>
  <c r="J200" i="23"/>
  <c r="J192" i="23"/>
  <c r="J188" i="23"/>
  <c r="J184" i="23"/>
  <c r="J176" i="23"/>
  <c r="J172" i="23"/>
  <c r="J168" i="23"/>
  <c r="J160" i="23"/>
  <c r="J156" i="23"/>
  <c r="J152" i="23"/>
  <c r="J144" i="23"/>
  <c r="J140" i="23"/>
  <c r="J136" i="23"/>
  <c r="J128" i="23"/>
  <c r="J124" i="23"/>
  <c r="J120" i="23"/>
  <c r="J112" i="23"/>
  <c r="J108" i="23"/>
  <c r="J104" i="23"/>
  <c r="J96" i="23"/>
  <c r="J92" i="23"/>
  <c r="J88" i="23"/>
  <c r="J80" i="23"/>
  <c r="J76" i="23"/>
  <c r="J72" i="23"/>
  <c r="J64" i="23"/>
  <c r="J60" i="23"/>
  <c r="J56" i="23"/>
  <c r="J48" i="23"/>
  <c r="J44" i="23"/>
  <c r="J40" i="23"/>
  <c r="J32" i="23"/>
  <c r="J28" i="23"/>
  <c r="J24" i="23"/>
  <c r="J16" i="23"/>
  <c r="J12" i="23"/>
  <c r="J151" i="23"/>
  <c r="J147" i="23"/>
  <c r="J143" i="23"/>
  <c r="J139" i="23"/>
  <c r="J135" i="23"/>
  <c r="J131" i="23"/>
  <c r="J127" i="23"/>
  <c r="J123" i="23"/>
  <c r="J119" i="23"/>
  <c r="J115" i="23"/>
  <c r="J111" i="23"/>
  <c r="J107" i="23"/>
  <c r="J103" i="23"/>
  <c r="J99" i="23"/>
  <c r="J95" i="23"/>
  <c r="J91" i="23"/>
  <c r="J87" i="23"/>
  <c r="J83" i="23"/>
  <c r="J79" i="23"/>
  <c r="J75" i="23"/>
  <c r="J71" i="23"/>
  <c r="J67" i="23"/>
  <c r="J63" i="23"/>
  <c r="J59" i="23"/>
  <c r="J55" i="23"/>
  <c r="J51" i="23"/>
  <c r="J47" i="23"/>
  <c r="J43" i="23"/>
  <c r="J39" i="23"/>
  <c r="J35" i="23"/>
  <c r="J31" i="23"/>
  <c r="J27" i="23"/>
  <c r="J23" i="23"/>
  <c r="J19" i="23"/>
  <c r="J15" i="23"/>
  <c r="J294" i="23"/>
  <c r="J290" i="23"/>
  <c r="J286" i="23"/>
  <c r="J282" i="23"/>
  <c r="J278" i="23"/>
  <c r="J274" i="23"/>
  <c r="J270" i="23"/>
  <c r="J266" i="23"/>
  <c r="J262" i="23"/>
  <c r="J258" i="23"/>
  <c r="J254" i="23"/>
  <c r="J250" i="23"/>
  <c r="J246" i="23"/>
  <c r="J242" i="23"/>
  <c r="J238" i="23"/>
  <c r="J234" i="23"/>
  <c r="J230" i="23"/>
  <c r="J226" i="23"/>
  <c r="J222" i="23"/>
  <c r="J218" i="23"/>
  <c r="J214" i="23"/>
  <c r="J210" i="23"/>
  <c r="J206" i="23"/>
  <c r="J202" i="23"/>
  <c r="J198" i="23"/>
  <c r="J194" i="23"/>
  <c r="J190" i="23"/>
  <c r="J186" i="23"/>
  <c r="J182" i="23"/>
  <c r="J178" i="23"/>
  <c r="J174" i="23"/>
  <c r="J170" i="23"/>
  <c r="J166" i="23"/>
  <c r="J162" i="23"/>
  <c r="J158" i="23"/>
  <c r="J154" i="23"/>
  <c r="J150" i="23"/>
  <c r="J146" i="23"/>
  <c r="J142" i="23"/>
  <c r="J138" i="23"/>
  <c r="J134" i="23"/>
  <c r="J130" i="23"/>
  <c r="J126" i="23"/>
  <c r="J122" i="23"/>
  <c r="J118" i="23"/>
  <c r="J114" i="23"/>
  <c r="J110" i="23"/>
  <c r="J106" i="23"/>
  <c r="J102" i="23"/>
  <c r="J98" i="23"/>
  <c r="J94" i="23"/>
  <c r="J90" i="23"/>
  <c r="J86" i="23"/>
  <c r="J82" i="23"/>
  <c r="J78" i="23"/>
  <c r="J74" i="23"/>
  <c r="J70" i="23"/>
  <c r="J66" i="23"/>
  <c r="J62" i="23"/>
  <c r="J58" i="23"/>
  <c r="J54" i="23"/>
  <c r="J50" i="23"/>
  <c r="J46" i="23"/>
  <c r="J42" i="23"/>
  <c r="J38" i="23"/>
  <c r="J34" i="23"/>
  <c r="J30" i="23"/>
  <c r="J26" i="23"/>
  <c r="J22" i="23"/>
  <c r="J18" i="23"/>
  <c r="J14" i="23"/>
  <c r="J269" i="23"/>
  <c r="J265" i="23"/>
  <c r="J261" i="23"/>
  <c r="J257" i="23"/>
  <c r="J253" i="23"/>
  <c r="J249" i="23"/>
  <c r="J245" i="23"/>
  <c r="J241" i="23"/>
  <c r="J237" i="23"/>
  <c r="J233" i="23"/>
  <c r="J229" i="23"/>
  <c r="J225" i="23"/>
  <c r="J221" i="23"/>
  <c r="J217" i="23"/>
  <c r="J213" i="23"/>
  <c r="J209" i="23"/>
  <c r="J205" i="23"/>
  <c r="J201" i="23"/>
  <c r="J197" i="23"/>
  <c r="J193" i="23"/>
  <c r="J189" i="23"/>
  <c r="J185" i="23"/>
  <c r="J181" i="23"/>
  <c r="J177" i="23"/>
  <c r="J173" i="23"/>
  <c r="J169" i="23"/>
  <c r="J165" i="23"/>
  <c r="J161" i="23"/>
  <c r="J157" i="23"/>
  <c r="J153" i="23"/>
  <c r="J149" i="23"/>
  <c r="J145" i="23"/>
  <c r="J141" i="23"/>
  <c r="J137" i="23"/>
  <c r="J133" i="23"/>
  <c r="J129" i="23"/>
  <c r="J125" i="23"/>
  <c r="J121" i="23"/>
  <c r="J117" i="23"/>
  <c r="J113" i="23"/>
  <c r="J109" i="23"/>
  <c r="J105" i="23"/>
  <c r="J101" i="23"/>
  <c r="J97" i="23"/>
  <c r="J93" i="23"/>
  <c r="J89" i="23"/>
  <c r="J85" i="23"/>
  <c r="J81" i="23"/>
  <c r="J77" i="23"/>
  <c r="J73" i="23"/>
  <c r="J69" i="23"/>
  <c r="J65" i="23"/>
  <c r="J61" i="23"/>
  <c r="J57" i="23"/>
  <c r="J53" i="23"/>
  <c r="J49" i="23"/>
  <c r="J45" i="23"/>
  <c r="J41" i="23"/>
  <c r="J37" i="23"/>
  <c r="J33" i="23"/>
  <c r="J29" i="23"/>
  <c r="J25" i="23"/>
  <c r="J21" i="23"/>
  <c r="J17" i="23"/>
  <c r="J13" i="23"/>
  <c r="J297" i="23"/>
  <c r="D4" i="4" l="1"/>
  <c r="R38" i="23"/>
  <c r="R24" i="23"/>
  <c r="N24" i="23"/>
  <c r="G8" i="3" a="1"/>
  <c r="G8" i="3" s="1"/>
  <c r="G8" i="4" a="1"/>
  <c r="G8" i="4" s="1"/>
  <c r="R300" i="23"/>
  <c r="S300" i="23" s="1"/>
  <c r="R29" i="23"/>
  <c r="S29" i="23" s="1"/>
  <c r="R179" i="23"/>
  <c r="S179" i="23" s="1"/>
  <c r="G296" i="23"/>
  <c r="H296" i="23" s="1"/>
  <c r="T296" i="23" s="1"/>
  <c r="G272" i="23"/>
  <c r="H272" i="23" s="1"/>
  <c r="T272" i="23" s="1"/>
  <c r="G224" i="23"/>
  <c r="H224" i="23" s="1"/>
  <c r="T224" i="23" s="1"/>
  <c r="G208" i="23"/>
  <c r="H208" i="23" s="1"/>
  <c r="T208" i="23" s="1"/>
  <c r="G192" i="23"/>
  <c r="H192" i="23" s="1"/>
  <c r="T192" i="23" s="1"/>
  <c r="G176" i="23"/>
  <c r="H176" i="23" s="1"/>
  <c r="T176" i="23" s="1"/>
  <c r="G160" i="23"/>
  <c r="H160" i="23" s="1"/>
  <c r="T160" i="23" s="1"/>
  <c r="G144" i="23"/>
  <c r="H144" i="23" s="1"/>
  <c r="T144" i="23" s="1"/>
  <c r="G128" i="23"/>
  <c r="H128" i="23" s="1"/>
  <c r="T128" i="23" s="1"/>
  <c r="G112" i="23"/>
  <c r="H112" i="23" s="1"/>
  <c r="G96" i="23"/>
  <c r="H96" i="23" s="1"/>
  <c r="T96" i="23" s="1"/>
  <c r="G80" i="23"/>
  <c r="H80" i="23" s="1"/>
  <c r="T80" i="23" s="1"/>
  <c r="G64" i="23"/>
  <c r="H64" i="23" s="1"/>
  <c r="T64" i="23" s="1"/>
  <c r="G51" i="23"/>
  <c r="H51" i="23" s="1"/>
  <c r="T51" i="23" s="1"/>
  <c r="G295" i="23"/>
  <c r="H295" i="23" s="1"/>
  <c r="T295" i="23" s="1"/>
  <c r="G279" i="23"/>
  <c r="H279" i="23" s="1"/>
  <c r="T279" i="23" s="1"/>
  <c r="G263" i="23"/>
  <c r="H263" i="23" s="1"/>
  <c r="T263" i="23" s="1"/>
  <c r="G247" i="23"/>
  <c r="H247" i="23" s="1"/>
  <c r="G231" i="23"/>
  <c r="H231" i="23" s="1"/>
  <c r="T231" i="23" s="1"/>
  <c r="G215" i="23"/>
  <c r="H215" i="23" s="1"/>
  <c r="T215" i="23" s="1"/>
  <c r="G199" i="23"/>
  <c r="H199" i="23" s="1"/>
  <c r="T199" i="23" s="1"/>
  <c r="G183" i="23"/>
  <c r="H183" i="23" s="1"/>
  <c r="T183" i="23" s="1"/>
  <c r="G167" i="23"/>
  <c r="H167" i="23" s="1"/>
  <c r="T167" i="23" s="1"/>
  <c r="G151" i="23"/>
  <c r="H151" i="23" s="1"/>
  <c r="T151" i="23" s="1"/>
  <c r="G135" i="23"/>
  <c r="H135" i="23" s="1"/>
  <c r="T135" i="23" s="1"/>
  <c r="G119" i="23"/>
  <c r="H119" i="23" s="1"/>
  <c r="T119" i="23" s="1"/>
  <c r="G103" i="23"/>
  <c r="H103" i="23" s="1"/>
  <c r="T103" i="23" s="1"/>
  <c r="G87" i="23"/>
  <c r="H87" i="23" s="1"/>
  <c r="T87" i="23" s="1"/>
  <c r="G71" i="23"/>
  <c r="H71" i="23" s="1"/>
  <c r="T71" i="23" s="1"/>
  <c r="G55" i="23"/>
  <c r="H55" i="23" s="1"/>
  <c r="T55" i="23" s="1"/>
  <c r="G36" i="23"/>
  <c r="H36" i="23" s="1"/>
  <c r="T36" i="23" s="1"/>
  <c r="G30" i="23"/>
  <c r="H30" i="23" s="1"/>
  <c r="T30" i="23" s="1"/>
  <c r="G22" i="23"/>
  <c r="H22" i="23" s="1"/>
  <c r="T22" i="23" s="1"/>
  <c r="G14" i="23"/>
  <c r="H14" i="23" s="1"/>
  <c r="T14" i="23" s="1"/>
  <c r="G41" i="23"/>
  <c r="H41" i="23" s="1"/>
  <c r="T41" i="23" s="1"/>
  <c r="G33" i="23"/>
  <c r="H33" i="23" s="1"/>
  <c r="T33" i="23" s="1"/>
  <c r="G25" i="23"/>
  <c r="H25" i="23" s="1"/>
  <c r="T25" i="23" s="1"/>
  <c r="G17" i="23"/>
  <c r="H17" i="23" s="1"/>
  <c r="T17" i="23" s="1"/>
  <c r="G9" i="23"/>
  <c r="H9" i="23" s="1"/>
  <c r="G297" i="23"/>
  <c r="H297" i="23" s="1"/>
  <c r="T297" i="23" s="1"/>
  <c r="G299" i="23"/>
  <c r="H299" i="23" s="1"/>
  <c r="T299" i="23" s="1"/>
  <c r="G286" i="23"/>
  <c r="H286" i="23" s="1"/>
  <c r="T286" i="23" s="1"/>
  <c r="G278" i="23"/>
  <c r="H278" i="23" s="1"/>
  <c r="T278" i="23" s="1"/>
  <c r="G262" i="23"/>
  <c r="H262" i="23" s="1"/>
  <c r="T262" i="23" s="1"/>
  <c r="G214" i="23"/>
  <c r="H214" i="23" s="1"/>
  <c r="T214" i="23" s="1"/>
  <c r="G198" i="23"/>
  <c r="H198" i="23" s="1"/>
  <c r="T198" i="23" s="1"/>
  <c r="G158" i="23"/>
  <c r="H158" i="23" s="1"/>
  <c r="T158" i="23" s="1"/>
  <c r="G150" i="23"/>
  <c r="H150" i="23" s="1"/>
  <c r="T150" i="23" s="1"/>
  <c r="G134" i="23"/>
  <c r="H134" i="23" s="1"/>
  <c r="T134" i="23" s="1"/>
  <c r="G86" i="23"/>
  <c r="H86" i="23" s="1"/>
  <c r="T86" i="23" s="1"/>
  <c r="G70" i="23"/>
  <c r="H70" i="23" s="1"/>
  <c r="T70" i="23" s="1"/>
  <c r="G46" i="23"/>
  <c r="H46" i="23" s="1"/>
  <c r="T46" i="23" s="1"/>
  <c r="G261" i="23"/>
  <c r="H261" i="23" s="1"/>
  <c r="T261" i="23" s="1"/>
  <c r="G253" i="23"/>
  <c r="H253" i="23" s="1"/>
  <c r="T253" i="23" s="1"/>
  <c r="G197" i="23"/>
  <c r="H197" i="23" s="1"/>
  <c r="T197" i="23" s="1"/>
  <c r="G189" i="23"/>
  <c r="H189" i="23" s="1"/>
  <c r="T189" i="23" s="1"/>
  <c r="G133" i="23"/>
  <c r="H133" i="23" s="1"/>
  <c r="T133" i="23" s="1"/>
  <c r="G125" i="23"/>
  <c r="H125" i="23" s="1"/>
  <c r="G109" i="23"/>
  <c r="H109" i="23" s="1"/>
  <c r="T109" i="23" s="1"/>
  <c r="G93" i="23"/>
  <c r="H93" i="23" s="1"/>
  <c r="T93" i="23" s="1"/>
  <c r="G85" i="23"/>
  <c r="R85" i="23" s="1"/>
  <c r="S85" i="23" s="1"/>
  <c r="G69" i="23"/>
  <c r="H69" i="23" s="1"/>
  <c r="T69" i="23" s="1"/>
  <c r="G61" i="23"/>
  <c r="N61" i="23" s="1"/>
  <c r="G28" i="23"/>
  <c r="H28" i="23" s="1"/>
  <c r="T28" i="23" s="1"/>
  <c r="G39" i="23"/>
  <c r="R39" i="23" s="1"/>
  <c r="S39" i="23" s="1"/>
  <c r="G23" i="23"/>
  <c r="G164" i="23"/>
  <c r="R164" i="23" s="1"/>
  <c r="S164" i="23" s="1"/>
  <c r="G156" i="23"/>
  <c r="N156" i="23" s="1"/>
  <c r="G148" i="23"/>
  <c r="N148" i="23" s="1"/>
  <c r="G140" i="23"/>
  <c r="G132" i="23"/>
  <c r="G124" i="23"/>
  <c r="N124" i="23" s="1"/>
  <c r="G116" i="23"/>
  <c r="R116" i="23" s="1"/>
  <c r="S116" i="23" s="1"/>
  <c r="G108" i="23"/>
  <c r="G100" i="23"/>
  <c r="R100" i="23" s="1"/>
  <c r="S100" i="23" s="1"/>
  <c r="G92" i="23"/>
  <c r="R92" i="23" s="1"/>
  <c r="S92" i="23" s="1"/>
  <c r="G84" i="23"/>
  <c r="G76" i="23"/>
  <c r="N76" i="23" s="1"/>
  <c r="G68" i="23"/>
  <c r="R68" i="23" s="1"/>
  <c r="S68" i="23" s="1"/>
  <c r="G60" i="23"/>
  <c r="G52" i="23"/>
  <c r="R52" i="23" s="1"/>
  <c r="S52" i="23" s="1"/>
  <c r="G291" i="23"/>
  <c r="G283" i="23"/>
  <c r="R283" i="23" s="1"/>
  <c r="S283" i="23" s="1"/>
  <c r="G275" i="23"/>
  <c r="R275" i="23" s="1"/>
  <c r="S275" i="23" s="1"/>
  <c r="G267" i="23"/>
  <c r="R267" i="23" s="1"/>
  <c r="S267" i="23" s="1"/>
  <c r="G259" i="23"/>
  <c r="R259" i="23" s="1"/>
  <c r="S259" i="23" s="1"/>
  <c r="G251" i="23"/>
  <c r="R251" i="23" s="1"/>
  <c r="S251" i="23" s="1"/>
  <c r="G235" i="23"/>
  <c r="G227" i="23"/>
  <c r="R227" i="23" s="1"/>
  <c r="S227" i="23" s="1"/>
  <c r="G219" i="23"/>
  <c r="G211" i="23"/>
  <c r="R211" i="23" s="1"/>
  <c r="S211" i="23" s="1"/>
  <c r="G203" i="23"/>
  <c r="R203" i="23" s="1"/>
  <c r="S203" i="23" s="1"/>
  <c r="G195" i="23"/>
  <c r="R195" i="23" s="1"/>
  <c r="S195" i="23" s="1"/>
  <c r="G187" i="23"/>
  <c r="G171" i="23"/>
  <c r="R171" i="23" s="1"/>
  <c r="S171" i="23" s="1"/>
  <c r="G163" i="23"/>
  <c r="R163" i="23" s="1"/>
  <c r="S163" i="23" s="1"/>
  <c r="G155" i="23"/>
  <c r="R155" i="23" s="1"/>
  <c r="S155" i="23" s="1"/>
  <c r="G147" i="23"/>
  <c r="G139" i="23"/>
  <c r="G131" i="23"/>
  <c r="R131" i="23" s="1"/>
  <c r="S131" i="23" s="1"/>
  <c r="G123" i="23"/>
  <c r="G107" i="23"/>
  <c r="G99" i="23"/>
  <c r="G91" i="23"/>
  <c r="G83" i="23"/>
  <c r="G75" i="23"/>
  <c r="R75" i="23" s="1"/>
  <c r="S75" i="23" s="1"/>
  <c r="G67" i="23"/>
  <c r="G59" i="23"/>
  <c r="G45" i="23"/>
  <c r="G21" i="23"/>
  <c r="R21" i="23" s="1"/>
  <c r="S21" i="23" s="1"/>
  <c r="G13" i="23"/>
  <c r="G298" i="23"/>
  <c r="R298" i="23" s="1"/>
  <c r="S298" i="23" s="1"/>
  <c r="G290" i="23"/>
  <c r="R290" i="23" s="1"/>
  <c r="S290" i="23" s="1"/>
  <c r="G242" i="23"/>
  <c r="G234" i="23"/>
  <c r="N234" i="23" s="1"/>
  <c r="G226" i="23"/>
  <c r="R226" i="23" s="1"/>
  <c r="S226" i="23" s="1"/>
  <c r="G178" i="23"/>
  <c r="R178" i="23" s="1"/>
  <c r="S178" i="23" s="1"/>
  <c r="G170" i="23"/>
  <c r="G162" i="23"/>
  <c r="R162" i="23" s="1"/>
  <c r="S162" i="23" s="1"/>
  <c r="G114" i="23"/>
  <c r="G106" i="23"/>
  <c r="N106" i="23" s="1"/>
  <c r="G98" i="23"/>
  <c r="G289" i="23"/>
  <c r="N289" i="23" s="1"/>
  <c r="G273" i="23"/>
  <c r="N273" i="23" s="1"/>
  <c r="G257" i="23"/>
  <c r="N257" i="23" s="1"/>
  <c r="G225" i="23"/>
  <c r="R225" i="23" s="1"/>
  <c r="S225" i="23" s="1"/>
  <c r="G217" i="23"/>
  <c r="R217" i="23" s="1"/>
  <c r="S217" i="23" s="1"/>
  <c r="G209" i="23"/>
  <c r="N209" i="23" s="1"/>
  <c r="G201" i="23"/>
  <c r="R201" i="23" s="1"/>
  <c r="S201" i="23" s="1"/>
  <c r="G193" i="23"/>
  <c r="G185" i="23"/>
  <c r="R185" i="23" s="1"/>
  <c r="S185" i="23" s="1"/>
  <c r="G169" i="23"/>
  <c r="R169" i="23" s="1"/>
  <c r="S169" i="23" s="1"/>
  <c r="G161" i="23"/>
  <c r="R161" i="23" s="1"/>
  <c r="S161" i="23" s="1"/>
  <c r="G153" i="23"/>
  <c r="G145" i="23"/>
  <c r="G137" i="23"/>
  <c r="R137" i="23" s="1"/>
  <c r="S137" i="23" s="1"/>
  <c r="G129" i="23"/>
  <c r="R129" i="23" s="1"/>
  <c r="S129" i="23" s="1"/>
  <c r="G121" i="23"/>
  <c r="G113" i="23"/>
  <c r="N113" i="23" s="1"/>
  <c r="G105" i="23"/>
  <c r="R105" i="23" s="1"/>
  <c r="S105" i="23" s="1"/>
  <c r="G97" i="23"/>
  <c r="G89" i="23"/>
  <c r="R89" i="23" s="1"/>
  <c r="S89" i="23" s="1"/>
  <c r="G81" i="23"/>
  <c r="G73" i="23"/>
  <c r="R73" i="23" s="1"/>
  <c r="S73" i="23" s="1"/>
  <c r="G65" i="23"/>
  <c r="G57" i="23"/>
  <c r="G32" i="23"/>
  <c r="G16" i="23"/>
  <c r="G43" i="23"/>
  <c r="R43" i="23" s="1"/>
  <c r="S43" i="23" s="1"/>
  <c r="G35" i="23"/>
  <c r="G27" i="23"/>
  <c r="R27" i="23" s="1"/>
  <c r="S27" i="23" s="1"/>
  <c r="G19" i="23"/>
  <c r="N19" i="23" s="1"/>
  <c r="G11" i="23"/>
  <c r="R11" i="23" s="1"/>
  <c r="N172" i="23"/>
  <c r="R18" i="23"/>
  <c r="S18" i="23" s="1"/>
  <c r="N26" i="23"/>
  <c r="N37" i="23"/>
  <c r="R34" i="23"/>
  <c r="S34" i="23" s="1"/>
  <c r="N29" i="23"/>
  <c r="N236" i="23"/>
  <c r="R26" i="23"/>
  <c r="S26" i="23" s="1"/>
  <c r="R50" i="23"/>
  <c r="S50" i="23" s="1"/>
  <c r="R37" i="23"/>
  <c r="S37" i="23" s="1"/>
  <c r="N34" i="23"/>
  <c r="N188" i="23"/>
  <c r="Q11" i="23"/>
  <c r="J11" i="23"/>
  <c r="K11" i="23"/>
  <c r="R268" i="23"/>
  <c r="S268" i="23" s="1"/>
  <c r="R276" i="23"/>
  <c r="S276" i="23" s="1"/>
  <c r="N18" i="23"/>
  <c r="N50" i="23"/>
  <c r="R115" i="23"/>
  <c r="S115" i="23" s="1"/>
  <c r="R243" i="23"/>
  <c r="S243" i="23" s="1"/>
  <c r="N252" i="23"/>
  <c r="N10" i="23"/>
  <c r="R250" i="23"/>
  <c r="S250" i="23" s="1"/>
  <c r="R122" i="23"/>
  <c r="S122" i="23" s="1"/>
  <c r="N154" i="23"/>
  <c r="R196" i="23"/>
  <c r="S196" i="23" s="1"/>
  <c r="R260" i="23"/>
  <c r="S260" i="23" s="1"/>
  <c r="R292" i="23"/>
  <c r="S292" i="23" s="1"/>
  <c r="N220" i="23"/>
  <c r="N284" i="23"/>
  <c r="R228" i="23"/>
  <c r="S228" i="23" s="1"/>
  <c r="R284" i="23"/>
  <c r="S284" i="23" s="1"/>
  <c r="N204" i="23"/>
  <c r="N268" i="23"/>
  <c r="R10" i="23"/>
  <c r="N181" i="23"/>
  <c r="Q10" i="23"/>
  <c r="J10" i="23"/>
  <c r="T10" i="23" s="1"/>
  <c r="R12" i="23"/>
  <c r="S12" i="23" s="1"/>
  <c r="R31" i="23"/>
  <c r="S31" i="23" s="1"/>
  <c r="T77" i="23"/>
  <c r="T141" i="23"/>
  <c r="T173" i="23"/>
  <c r="T205" i="23"/>
  <c r="R78" i="23"/>
  <c r="S78" i="23" s="1"/>
  <c r="R190" i="23"/>
  <c r="S190" i="23" s="1"/>
  <c r="R149" i="23"/>
  <c r="S149" i="23" s="1"/>
  <c r="N206" i="23"/>
  <c r="N109" i="23"/>
  <c r="N237" i="23"/>
  <c r="N238" i="23"/>
  <c r="R58" i="23"/>
  <c r="S58" i="23" s="1"/>
  <c r="R254" i="23"/>
  <c r="S254" i="23" s="1"/>
  <c r="N90" i="23"/>
  <c r="N102" i="23"/>
  <c r="N218" i="23"/>
  <c r="N165" i="23"/>
  <c r="N44" i="23"/>
  <c r="N300" i="23"/>
  <c r="R126" i="23"/>
  <c r="S126" i="23" s="1"/>
  <c r="R186" i="23"/>
  <c r="S186" i="23" s="1"/>
  <c r="R117" i="23"/>
  <c r="S117" i="23" s="1"/>
  <c r="R173" i="23"/>
  <c r="S173" i="23" s="1"/>
  <c r="R20" i="23"/>
  <c r="S20" i="23" s="1"/>
  <c r="R32" i="23"/>
  <c r="S32" i="23" s="1"/>
  <c r="N270" i="23"/>
  <c r="N77" i="23"/>
  <c r="N12" i="23"/>
  <c r="K10" i="23"/>
  <c r="N282" i="23"/>
  <c r="R248" i="23"/>
  <c r="S248" i="23" s="1"/>
  <c r="R277" i="23"/>
  <c r="S277" i="23" s="1"/>
  <c r="N166" i="23"/>
  <c r="N53" i="23"/>
  <c r="N141" i="23"/>
  <c r="N277" i="23"/>
  <c r="N20" i="23"/>
  <c r="R53" i="23"/>
  <c r="S53" i="23" s="1"/>
  <c r="R101" i="23"/>
  <c r="S101" i="23" s="1"/>
  <c r="R141" i="23"/>
  <c r="S141" i="23" s="1"/>
  <c r="R165" i="23"/>
  <c r="S165" i="23" s="1"/>
  <c r="R213" i="23"/>
  <c r="S213" i="23" s="1"/>
  <c r="R237" i="23"/>
  <c r="S237" i="23" s="1"/>
  <c r="N101" i="23"/>
  <c r="N293" i="23"/>
  <c r="R172" i="23"/>
  <c r="S172" i="23" s="1"/>
  <c r="R188" i="23"/>
  <c r="S188" i="23" s="1"/>
  <c r="R204" i="23"/>
  <c r="S204" i="23" s="1"/>
  <c r="R220" i="23"/>
  <c r="S220" i="23" s="1"/>
  <c r="R236" i="23"/>
  <c r="S236" i="23" s="1"/>
  <c r="R252" i="23"/>
  <c r="S252" i="23" s="1"/>
  <c r="R187" i="23"/>
  <c r="S187" i="23" s="1"/>
  <c r="R291" i="23"/>
  <c r="S291" i="23" s="1"/>
  <c r="N180" i="23"/>
  <c r="N212" i="23"/>
  <c r="N244" i="23"/>
  <c r="N276" i="23"/>
  <c r="R120" i="23"/>
  <c r="S120" i="23" s="1"/>
  <c r="R180" i="23"/>
  <c r="S180" i="23" s="1"/>
  <c r="R212" i="23"/>
  <c r="S212" i="23" s="1"/>
  <c r="R244" i="23"/>
  <c r="S244" i="23" s="1"/>
  <c r="N38" i="23"/>
  <c r="R219" i="23"/>
  <c r="S219" i="23" s="1"/>
  <c r="N196" i="23"/>
  <c r="N228" i="23"/>
  <c r="N260" i="23"/>
  <c r="N292" i="23"/>
  <c r="T157" i="23"/>
  <c r="N120" i="23"/>
  <c r="R142" i="23"/>
  <c r="S142" i="23" s="1"/>
  <c r="R77" i="23"/>
  <c r="S77" i="23" s="1"/>
  <c r="R184" i="23"/>
  <c r="S184" i="23" s="1"/>
  <c r="N78" i="23"/>
  <c r="N110" i="23"/>
  <c r="N230" i="23"/>
  <c r="N117" i="23"/>
  <c r="T125" i="23"/>
  <c r="T221" i="23"/>
  <c r="R280" i="23"/>
  <c r="S280" i="23" s="1"/>
  <c r="R191" i="23"/>
  <c r="S191" i="23" s="1"/>
  <c r="R56" i="23"/>
  <c r="S56" i="23" s="1"/>
  <c r="R23" i="23"/>
  <c r="S23" i="23" s="1"/>
  <c r="T149" i="23"/>
  <c r="T213" i="23"/>
  <c r="R62" i="23"/>
  <c r="S62" i="23" s="1"/>
  <c r="R206" i="23"/>
  <c r="S206" i="23" s="1"/>
  <c r="R270" i="23"/>
  <c r="S270" i="23" s="1"/>
  <c r="R181" i="23"/>
  <c r="S181" i="23" s="1"/>
  <c r="R205" i="23"/>
  <c r="S205" i="23" s="1"/>
  <c r="R229" i="23"/>
  <c r="S229" i="23" s="1"/>
  <c r="R245" i="23"/>
  <c r="S245" i="23" s="1"/>
  <c r="R269" i="23"/>
  <c r="S269" i="23" s="1"/>
  <c r="R88" i="23"/>
  <c r="S88" i="23" s="1"/>
  <c r="R216" i="23"/>
  <c r="S216" i="23" s="1"/>
  <c r="R15" i="23"/>
  <c r="S15" i="23" s="1"/>
  <c r="R47" i="23"/>
  <c r="S47" i="23" s="1"/>
  <c r="N142" i="23"/>
  <c r="N174" i="23"/>
  <c r="N294" i="23"/>
  <c r="N125" i="23"/>
  <c r="N149" i="23"/>
  <c r="N269" i="23"/>
  <c r="R49" i="23"/>
  <c r="S49" i="23" s="1"/>
  <c r="N49" i="23"/>
  <c r="N258" i="23"/>
  <c r="R258" i="23"/>
  <c r="S258" i="23" s="1"/>
  <c r="N170" i="23"/>
  <c r="N66" i="23"/>
  <c r="R66" i="23"/>
  <c r="S66" i="23" s="1"/>
  <c r="R74" i="23"/>
  <c r="S74" i="23" s="1"/>
  <c r="R90" i="23"/>
  <c r="S90" i="23" s="1"/>
  <c r="R102" i="23"/>
  <c r="S102" i="23" s="1"/>
  <c r="R146" i="23"/>
  <c r="S146" i="23" s="1"/>
  <c r="R174" i="23"/>
  <c r="S174" i="23" s="1"/>
  <c r="R202" i="23"/>
  <c r="S202" i="23" s="1"/>
  <c r="R218" i="23"/>
  <c r="S218" i="23" s="1"/>
  <c r="R230" i="23"/>
  <c r="S230" i="23" s="1"/>
  <c r="R274" i="23"/>
  <c r="S274" i="23" s="1"/>
  <c r="N213" i="23"/>
  <c r="N245" i="23"/>
  <c r="N286" i="23"/>
  <c r="T222" i="23"/>
  <c r="N222" i="23"/>
  <c r="N198" i="23"/>
  <c r="T182" i="23"/>
  <c r="N182" i="23"/>
  <c r="R182" i="23"/>
  <c r="S182" i="23" s="1"/>
  <c r="N118" i="23"/>
  <c r="R118" i="23"/>
  <c r="S118" i="23" s="1"/>
  <c r="T94" i="23"/>
  <c r="N94" i="23"/>
  <c r="R86" i="23"/>
  <c r="S86" i="23" s="1"/>
  <c r="T54" i="23"/>
  <c r="N54" i="23"/>
  <c r="R54" i="23"/>
  <c r="S54" i="23" s="1"/>
  <c r="T285" i="23"/>
  <c r="N285" i="23"/>
  <c r="R285" i="23"/>
  <c r="S285" i="23" s="1"/>
  <c r="R253" i="23"/>
  <c r="S253" i="23" s="1"/>
  <c r="N221" i="23"/>
  <c r="R221" i="23"/>
  <c r="S221" i="23" s="1"/>
  <c r="N157" i="23"/>
  <c r="R157" i="23"/>
  <c r="S157" i="23" s="1"/>
  <c r="T246" i="23"/>
  <c r="N246" i="23"/>
  <c r="R246" i="23"/>
  <c r="S246" i="23" s="1"/>
  <c r="T49" i="23"/>
  <c r="T177" i="23"/>
  <c r="R82" i="23"/>
  <c r="S82" i="23" s="1"/>
  <c r="R94" i="23"/>
  <c r="S94" i="23" s="1"/>
  <c r="R110" i="23"/>
  <c r="S110" i="23" s="1"/>
  <c r="R138" i="23"/>
  <c r="S138" i="23" s="1"/>
  <c r="R154" i="23"/>
  <c r="S154" i="23" s="1"/>
  <c r="R166" i="23"/>
  <c r="S166" i="23" s="1"/>
  <c r="R210" i="23"/>
  <c r="S210" i="23" s="1"/>
  <c r="R222" i="23"/>
  <c r="S222" i="23" s="1"/>
  <c r="R238" i="23"/>
  <c r="S238" i="23" s="1"/>
  <c r="R266" i="23"/>
  <c r="S266" i="23" s="1"/>
  <c r="R282" i="23"/>
  <c r="S282" i="23" s="1"/>
  <c r="R294" i="23"/>
  <c r="S294" i="23" s="1"/>
  <c r="R293" i="23"/>
  <c r="S293" i="23" s="1"/>
  <c r="N62" i="23"/>
  <c r="N82" i="23"/>
  <c r="N126" i="23"/>
  <c r="N146" i="23"/>
  <c r="N190" i="23"/>
  <c r="N210" i="23"/>
  <c r="N254" i="23"/>
  <c r="N274" i="23"/>
  <c r="N173" i="23"/>
  <c r="N205" i="23"/>
  <c r="N229" i="23"/>
  <c r="N194" i="23"/>
  <c r="R194" i="23"/>
  <c r="S194" i="23" s="1"/>
  <c r="N130" i="23"/>
  <c r="R130" i="23"/>
  <c r="S130" i="23" s="1"/>
  <c r="R98" i="23"/>
  <c r="S98" i="23" s="1"/>
  <c r="N48" i="23"/>
  <c r="R48" i="23"/>
  <c r="S48" i="23" s="1"/>
  <c r="R241" i="23"/>
  <c r="S241" i="23" s="1"/>
  <c r="N241" i="23"/>
  <c r="R193" i="23"/>
  <c r="S193" i="23" s="1"/>
  <c r="R177" i="23"/>
  <c r="S177" i="23" s="1"/>
  <c r="N177" i="23"/>
  <c r="Q9" i="23"/>
  <c r="R112" i="23"/>
  <c r="S112" i="23" s="1"/>
  <c r="R176" i="23"/>
  <c r="S176" i="23" s="1"/>
  <c r="R240" i="23"/>
  <c r="S240" i="23" s="1"/>
  <c r="R272" i="23"/>
  <c r="S272" i="23" s="1"/>
  <c r="N184" i="23"/>
  <c r="R72" i="23"/>
  <c r="S72" i="23" s="1"/>
  <c r="R104" i="23"/>
  <c r="S104" i="23" s="1"/>
  <c r="R136" i="23"/>
  <c r="S136" i="23" s="1"/>
  <c r="R168" i="23"/>
  <c r="S168" i="23" s="1"/>
  <c r="R200" i="23"/>
  <c r="S200" i="23" s="1"/>
  <c r="R232" i="23"/>
  <c r="S232" i="23" s="1"/>
  <c r="R264" i="23"/>
  <c r="S264" i="23" s="1"/>
  <c r="T112" i="23"/>
  <c r="R256" i="23"/>
  <c r="S256" i="23" s="1"/>
  <c r="R288" i="23"/>
  <c r="S288" i="23" s="1"/>
  <c r="R63" i="23"/>
  <c r="S63" i="23" s="1"/>
  <c r="N17" i="23"/>
  <c r="N56" i="23"/>
  <c r="N280" i="23"/>
  <c r="R159" i="23"/>
  <c r="S159" i="23" s="1"/>
  <c r="R287" i="23"/>
  <c r="S287" i="23" s="1"/>
  <c r="N40" i="23"/>
  <c r="N104" i="23"/>
  <c r="N168" i="23"/>
  <c r="N232" i="23"/>
  <c r="T181" i="23"/>
  <c r="R40" i="23"/>
  <c r="S40" i="23" s="1"/>
  <c r="R127" i="23"/>
  <c r="S127" i="23" s="1"/>
  <c r="R255" i="23"/>
  <c r="S255" i="23" s="1"/>
  <c r="N88" i="23"/>
  <c r="N152" i="23"/>
  <c r="N216" i="23"/>
  <c r="T53" i="23"/>
  <c r="T117" i="23"/>
  <c r="R42" i="23"/>
  <c r="S42" i="23" s="1"/>
  <c r="R152" i="23"/>
  <c r="S152" i="23" s="1"/>
  <c r="R95" i="23"/>
  <c r="S95" i="23" s="1"/>
  <c r="R223" i="23"/>
  <c r="S223" i="23" s="1"/>
  <c r="N14" i="23"/>
  <c r="N42" i="23"/>
  <c r="R51" i="23"/>
  <c r="S51" i="23" s="1"/>
  <c r="N72" i="23"/>
  <c r="N136" i="23"/>
  <c r="N200" i="23"/>
  <c r="N264" i="23"/>
  <c r="N248" i="23"/>
  <c r="K9" i="23"/>
  <c r="T37" i="23"/>
  <c r="T101" i="23"/>
  <c r="T165" i="23"/>
  <c r="T237" i="23"/>
  <c r="N47" i="23"/>
  <c r="N115" i="23"/>
  <c r="N179" i="23"/>
  <c r="N243" i="23"/>
  <c r="T62" i="23"/>
  <c r="T126" i="23"/>
  <c r="T174" i="23"/>
  <c r="T190" i="23"/>
  <c r="T206" i="23"/>
  <c r="T238" i="23"/>
  <c r="T254" i="23"/>
  <c r="T270" i="23"/>
  <c r="T179" i="23"/>
  <c r="T243" i="23"/>
  <c r="T269" i="23"/>
  <c r="T78" i="23"/>
  <c r="T110" i="23"/>
  <c r="T142" i="23"/>
  <c r="T18" i="23"/>
  <c r="T34" i="23"/>
  <c r="T50" i="23"/>
  <c r="T115" i="23"/>
  <c r="N15" i="23"/>
  <c r="T212" i="23"/>
  <c r="T276" i="23"/>
  <c r="N31" i="23"/>
  <c r="T102" i="23"/>
  <c r="T166" i="23"/>
  <c r="T230" i="23"/>
  <c r="T294" i="23"/>
  <c r="T136" i="23"/>
  <c r="T240" i="23"/>
  <c r="T264" i="23"/>
  <c r="T281" i="23"/>
  <c r="N8" i="23"/>
  <c r="N4" i="23"/>
  <c r="N63" i="23"/>
  <c r="N79" i="23"/>
  <c r="N95" i="23"/>
  <c r="N111" i="23"/>
  <c r="N127" i="23"/>
  <c r="N143" i="23"/>
  <c r="N159" i="23"/>
  <c r="N175" i="23"/>
  <c r="N191" i="23"/>
  <c r="N207" i="23"/>
  <c r="N223" i="23"/>
  <c r="N239" i="23"/>
  <c r="N255" i="23"/>
  <c r="N271" i="23"/>
  <c r="N287" i="23"/>
  <c r="T26" i="23"/>
  <c r="T42" i="23"/>
  <c r="T58" i="23"/>
  <c r="T74" i="23"/>
  <c r="T90" i="23"/>
  <c r="T122" i="23"/>
  <c r="T138" i="23"/>
  <c r="T154" i="23"/>
  <c r="T186" i="23"/>
  <c r="T202" i="23"/>
  <c r="T218" i="23"/>
  <c r="T250" i="23"/>
  <c r="T266" i="23"/>
  <c r="T282" i="23"/>
  <c r="T159" i="23"/>
  <c r="T175" i="23"/>
  <c r="T191" i="23"/>
  <c r="T207" i="23"/>
  <c r="T223" i="23"/>
  <c r="T239" i="23"/>
  <c r="T255" i="23"/>
  <c r="T271" i="23"/>
  <c r="T287" i="23"/>
  <c r="N5" i="23"/>
  <c r="N6" i="23"/>
  <c r="T66" i="23"/>
  <c r="T130" i="23"/>
  <c r="T194" i="23"/>
  <c r="T258" i="23"/>
  <c r="T247" i="23"/>
  <c r="T241" i="23"/>
  <c r="T38" i="23"/>
  <c r="T229" i="23"/>
  <c r="T245" i="23"/>
  <c r="T15" i="23"/>
  <c r="T31" i="23"/>
  <c r="T47" i="23"/>
  <c r="T63" i="23"/>
  <c r="T79" i="23"/>
  <c r="T95" i="23"/>
  <c r="T111" i="23"/>
  <c r="T127" i="23"/>
  <c r="T143" i="23"/>
  <c r="N7" i="23"/>
  <c r="N74" i="23"/>
  <c r="R119" i="23"/>
  <c r="S119" i="23" s="1"/>
  <c r="N138" i="23"/>
  <c r="N202" i="23"/>
  <c r="R247" i="23"/>
  <c r="S247" i="23" s="1"/>
  <c r="N266" i="23"/>
  <c r="O3" i="23"/>
  <c r="N240" i="23"/>
  <c r="N256" i="23"/>
  <c r="N288" i="23"/>
  <c r="T118" i="23"/>
  <c r="T233" i="23"/>
  <c r="T249" i="23"/>
  <c r="T265" i="23"/>
  <c r="T82" i="23"/>
  <c r="T146" i="23"/>
  <c r="T210" i="23"/>
  <c r="T274" i="23"/>
  <c r="T24" i="23"/>
  <c r="T44" i="23"/>
  <c r="T88" i="23"/>
  <c r="T216" i="23"/>
  <c r="T277" i="23"/>
  <c r="T293" i="23"/>
  <c r="K4" i="23"/>
  <c r="R57" i="23"/>
  <c r="S57" i="23" s="1"/>
  <c r="R121" i="23"/>
  <c r="S121" i="23" s="1"/>
  <c r="R153" i="23"/>
  <c r="S153" i="23" s="1"/>
  <c r="R233" i="23"/>
  <c r="S233" i="23" s="1"/>
  <c r="R249" i="23"/>
  <c r="S249" i="23" s="1"/>
  <c r="R265" i="23"/>
  <c r="S265" i="23" s="1"/>
  <c r="R281" i="23"/>
  <c r="S281" i="23" s="1"/>
  <c r="R44" i="23"/>
  <c r="S44" i="23" s="1"/>
  <c r="R79" i="23"/>
  <c r="S79" i="23" s="1"/>
  <c r="R111" i="23"/>
  <c r="S111" i="23" s="1"/>
  <c r="R143" i="23"/>
  <c r="S143" i="23" s="1"/>
  <c r="R175" i="23"/>
  <c r="S175" i="23" s="1"/>
  <c r="R207" i="23"/>
  <c r="S207" i="23" s="1"/>
  <c r="R239" i="23"/>
  <c r="S239" i="23" s="1"/>
  <c r="R271" i="23"/>
  <c r="S271" i="23" s="1"/>
  <c r="N58" i="23"/>
  <c r="N122" i="23"/>
  <c r="N186" i="23"/>
  <c r="N250" i="23"/>
  <c r="N233" i="23"/>
  <c r="N249" i="23"/>
  <c r="N265" i="23"/>
  <c r="N281" i="23"/>
  <c r="S24" i="23"/>
  <c r="K5" i="23"/>
  <c r="J8" i="4" s="1" a="1"/>
  <c r="J8" i="4" s="1"/>
  <c r="K8" i="23"/>
  <c r="K6" i="23"/>
  <c r="R5" i="23"/>
  <c r="Q5" i="23"/>
  <c r="Q4" i="23"/>
  <c r="R4" i="23"/>
  <c r="R7" i="23"/>
  <c r="Q7" i="23"/>
  <c r="R6" i="23"/>
  <c r="Q6" i="23"/>
  <c r="K7" i="23"/>
  <c r="R8" i="23"/>
  <c r="Q8" i="23"/>
  <c r="T300" i="23"/>
  <c r="T280" i="23"/>
  <c r="T260" i="23"/>
  <c r="X3" i="23"/>
  <c r="P3" i="23" s="1"/>
  <c r="W3" i="23"/>
  <c r="G3" i="23" s="1"/>
  <c r="G8" i="5" s="1" a="1"/>
  <c r="G8" i="5" s="1"/>
  <c r="F3" i="23"/>
  <c r="F8" i="5" s="1" a="1"/>
  <c r="F8" i="5" s="1"/>
  <c r="T236" i="23"/>
  <c r="T256" i="23"/>
  <c r="T196" i="23"/>
  <c r="T72" i="23"/>
  <c r="T12" i="23"/>
  <c r="T56" i="23"/>
  <c r="T184" i="23"/>
  <c r="T152" i="23"/>
  <c r="T172" i="23"/>
  <c r="T29" i="23"/>
  <c r="T48" i="23"/>
  <c r="T20" i="23"/>
  <c r="T204" i="23"/>
  <c r="T288" i="23"/>
  <c r="T228" i="23"/>
  <c r="T292" i="23"/>
  <c r="S38" i="23"/>
  <c r="T200" i="23"/>
  <c r="T40" i="23"/>
  <c r="T168" i="23"/>
  <c r="T188" i="23"/>
  <c r="T252" i="23"/>
  <c r="T220" i="23"/>
  <c r="T284" i="23"/>
  <c r="T268" i="23"/>
  <c r="T104" i="23"/>
  <c r="T232" i="23"/>
  <c r="T244" i="23"/>
  <c r="T120" i="23"/>
  <c r="T248" i="23"/>
  <c r="T180" i="23"/>
  <c r="J9" i="23"/>
  <c r="J8" i="23"/>
  <c r="J7" i="23"/>
  <c r="J4" i="23"/>
  <c r="J5" i="23"/>
  <c r="I8" i="4" s="1" a="1"/>
  <c r="I8" i="4" s="1"/>
  <c r="F3" i="4" s="1"/>
  <c r="J6" i="23"/>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560" i="10"/>
  <c r="D561" i="10"/>
  <c r="D562" i="10"/>
  <c r="D563" i="10"/>
  <c r="D564" i="10"/>
  <c r="D565" i="10"/>
  <c r="D566" i="10"/>
  <c r="D567" i="10"/>
  <c r="D568" i="10"/>
  <c r="D569" i="10"/>
  <c r="D570" i="10"/>
  <c r="D571" i="10"/>
  <c r="D572" i="10"/>
  <c r="D573" i="10"/>
  <c r="D574" i="10"/>
  <c r="D575" i="10"/>
  <c r="D576" i="10"/>
  <c r="D577" i="10"/>
  <c r="D578" i="10"/>
  <c r="D579" i="10"/>
  <c r="D580" i="10"/>
  <c r="D581" i="10"/>
  <c r="D582" i="10"/>
  <c r="D583" i="10"/>
  <c r="D584" i="10"/>
  <c r="D585" i="10"/>
  <c r="D586" i="10"/>
  <c r="D587" i="10"/>
  <c r="D588" i="10"/>
  <c r="D589" i="10"/>
  <c r="D590" i="10"/>
  <c r="D591" i="10"/>
  <c r="D592" i="10"/>
  <c r="D593" i="10"/>
  <c r="D594" i="10"/>
  <c r="D595" i="10"/>
  <c r="D596" i="10"/>
  <c r="D597" i="10"/>
  <c r="D598" i="10"/>
  <c r="D599" i="10"/>
  <c r="D600" i="10"/>
  <c r="D601" i="10"/>
  <c r="D602" i="10"/>
  <c r="D603" i="10"/>
  <c r="D604" i="10"/>
  <c r="D605" i="10"/>
  <c r="D606" i="10"/>
  <c r="D607" i="10"/>
  <c r="D608" i="10"/>
  <c r="D609" i="10"/>
  <c r="D610" i="10"/>
  <c r="D611" i="10"/>
  <c r="D612" i="10"/>
  <c r="D613" i="10"/>
  <c r="D614" i="10"/>
  <c r="D615" i="10"/>
  <c r="D616" i="10"/>
  <c r="D617" i="10"/>
  <c r="D618" i="10"/>
  <c r="D619" i="10"/>
  <c r="D620" i="10"/>
  <c r="D621" i="10"/>
  <c r="D622" i="10"/>
  <c r="D623" i="10"/>
  <c r="D624" i="10"/>
  <c r="D625" i="10"/>
  <c r="D626" i="10"/>
  <c r="D627" i="10"/>
  <c r="D628" i="10"/>
  <c r="D629" i="10"/>
  <c r="D630" i="10"/>
  <c r="D631" i="10"/>
  <c r="D632" i="10"/>
  <c r="D633" i="10"/>
  <c r="D634" i="10"/>
  <c r="D635" i="10"/>
  <c r="D636" i="10"/>
  <c r="D637" i="10"/>
  <c r="D638" i="10"/>
  <c r="D639" i="10"/>
  <c r="D640" i="10"/>
  <c r="D641" i="10"/>
  <c r="D642" i="10"/>
  <c r="D643" i="10"/>
  <c r="D644" i="10"/>
  <c r="D645" i="10"/>
  <c r="D646" i="10"/>
  <c r="D647" i="10"/>
  <c r="D648" i="10"/>
  <c r="D649" i="10"/>
  <c r="D650" i="10"/>
  <c r="D651" i="10"/>
  <c r="D652" i="10"/>
  <c r="D653" i="10"/>
  <c r="D654" i="10"/>
  <c r="D655" i="10"/>
  <c r="D656" i="10"/>
  <c r="D657" i="10"/>
  <c r="D658" i="10"/>
  <c r="D659" i="10"/>
  <c r="D660" i="10"/>
  <c r="D661" i="10"/>
  <c r="D662" i="10"/>
  <c r="D663" i="10"/>
  <c r="D664" i="10"/>
  <c r="D665" i="10"/>
  <c r="D666" i="10"/>
  <c r="D667" i="10"/>
  <c r="D668" i="10"/>
  <c r="D669" i="10"/>
  <c r="D670" i="10"/>
  <c r="D671" i="10"/>
  <c r="D672" i="10"/>
  <c r="D673" i="10"/>
  <c r="D674" i="10"/>
  <c r="D675"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D701" i="10"/>
  <c r="D702" i="10"/>
  <c r="D703" i="10"/>
  <c r="D704" i="10"/>
  <c r="D705" i="10"/>
  <c r="D706" i="10"/>
  <c r="D707" i="10"/>
  <c r="D708" i="10"/>
  <c r="D709" i="10"/>
  <c r="D710" i="10"/>
  <c r="D711" i="10"/>
  <c r="D712" i="10"/>
  <c r="D713" i="10"/>
  <c r="D714" i="10"/>
  <c r="D715" i="10"/>
  <c r="D716" i="10"/>
  <c r="D717" i="10"/>
  <c r="D718" i="10"/>
  <c r="D719" i="10"/>
  <c r="D720" i="10"/>
  <c r="D721" i="10"/>
  <c r="D722" i="10"/>
  <c r="D3" i="10"/>
  <c r="E3" i="10" s="1"/>
  <c r="D10" i="8"/>
  <c r="D33" i="8"/>
  <c r="R69" i="23" l="1"/>
  <c r="S69" i="23" s="1"/>
  <c r="R183" i="23"/>
  <c r="S183" i="23" s="1"/>
  <c r="R55" i="23"/>
  <c r="S55" i="23" s="1"/>
  <c r="R197" i="23"/>
  <c r="S197" i="23" s="1"/>
  <c r="R224" i="23"/>
  <c r="S224" i="23" s="1"/>
  <c r="U224" i="23" s="1"/>
  <c r="J8" i="3" a="1"/>
  <c r="J8" i="3" s="1"/>
  <c r="I8" i="3" a="1"/>
  <c r="I8" i="3" s="1"/>
  <c r="F3" i="3" s="1"/>
  <c r="N103" i="23"/>
  <c r="R41" i="23"/>
  <c r="S41" i="23" s="1"/>
  <c r="U41" i="23" s="1"/>
  <c r="N167" i="23"/>
  <c r="R36" i="23"/>
  <c r="S36" i="23" s="1"/>
  <c r="U36" i="23" s="1"/>
  <c r="R9" i="23"/>
  <c r="S9" i="23" s="1"/>
  <c r="N295" i="23"/>
  <c r="R96" i="23"/>
  <c r="S96" i="23" s="1"/>
  <c r="U96" i="23" s="1"/>
  <c r="N70" i="23"/>
  <c r="N158" i="23"/>
  <c r="R278" i="23"/>
  <c r="S278" i="23" s="1"/>
  <c r="U278" i="23" s="1"/>
  <c r="N231" i="23"/>
  <c r="R160" i="23"/>
  <c r="S160" i="23" s="1"/>
  <c r="U160" i="23" s="1"/>
  <c r="R30" i="23"/>
  <c r="S30" i="23" s="1"/>
  <c r="U30" i="23" s="1"/>
  <c r="R296" i="23"/>
  <c r="S296" i="23" s="1"/>
  <c r="U296" i="23" s="1"/>
  <c r="R135" i="23"/>
  <c r="S135" i="23" s="1"/>
  <c r="U135" i="23" s="1"/>
  <c r="R128" i="23"/>
  <c r="S128" i="23" s="1"/>
  <c r="U128" i="23" s="1"/>
  <c r="R87" i="23"/>
  <c r="S87" i="23" s="1"/>
  <c r="U87" i="23" s="1"/>
  <c r="R279" i="23"/>
  <c r="S279" i="23" s="1"/>
  <c r="U279" i="23" s="1"/>
  <c r="N189" i="23"/>
  <c r="R144" i="23"/>
  <c r="S144" i="23" s="1"/>
  <c r="U144" i="23" s="1"/>
  <c r="R46" i="23"/>
  <c r="S46" i="23" s="1"/>
  <c r="U46" i="23" s="1"/>
  <c r="R297" i="23"/>
  <c r="S297" i="23" s="1"/>
  <c r="U297" i="23" s="1"/>
  <c r="R93" i="23"/>
  <c r="S93" i="23" s="1"/>
  <c r="U93" i="23" s="1"/>
  <c r="R299" i="23"/>
  <c r="S299" i="23" s="1"/>
  <c r="U299" i="23" s="1"/>
  <c r="R214" i="23"/>
  <c r="S214" i="23" s="1"/>
  <c r="U214" i="23" s="1"/>
  <c r="N262" i="23"/>
  <c r="R25" i="23"/>
  <c r="S25" i="23" s="1"/>
  <c r="U25" i="23" s="1"/>
  <c r="R215" i="23"/>
  <c r="S215" i="23" s="1"/>
  <c r="U215" i="23" s="1"/>
  <c r="R71" i="23"/>
  <c r="S71" i="23" s="1"/>
  <c r="U71" i="23" s="1"/>
  <c r="R208" i="23"/>
  <c r="S208" i="23" s="1"/>
  <c r="U208" i="23" s="1"/>
  <c r="R80" i="23"/>
  <c r="S80" i="23" s="1"/>
  <c r="U80" i="23" s="1"/>
  <c r="N261" i="23"/>
  <c r="R150" i="23"/>
  <c r="S150" i="23" s="1"/>
  <c r="U150" i="23" s="1"/>
  <c r="R28" i="23"/>
  <c r="S28" i="23" s="1"/>
  <c r="U28" i="23" s="1"/>
  <c r="R22" i="23"/>
  <c r="S22" i="23" s="1"/>
  <c r="U22" i="23" s="1"/>
  <c r="R199" i="23"/>
  <c r="S199" i="23" s="1"/>
  <c r="U199" i="23" s="1"/>
  <c r="N134" i="23"/>
  <c r="R133" i="23"/>
  <c r="S133" i="23" s="1"/>
  <c r="U133" i="23" s="1"/>
  <c r="N33" i="23"/>
  <c r="R263" i="23"/>
  <c r="S263" i="23" s="1"/>
  <c r="U263" i="23" s="1"/>
  <c r="R151" i="23"/>
  <c r="S151" i="23" s="1"/>
  <c r="U151" i="23" s="1"/>
  <c r="R192" i="23"/>
  <c r="S192" i="23" s="1"/>
  <c r="U192" i="23" s="1"/>
  <c r="R64" i="23"/>
  <c r="S64" i="23" s="1"/>
  <c r="U64" i="23" s="1"/>
  <c r="H19" i="23"/>
  <c r="T19" i="23" s="1"/>
  <c r="R19" i="23"/>
  <c r="S19" i="23" s="1"/>
  <c r="H16" i="23"/>
  <c r="T16" i="23" s="1"/>
  <c r="N16" i="23"/>
  <c r="R16" i="23"/>
  <c r="S16" i="23" s="1"/>
  <c r="H73" i="23"/>
  <c r="T73" i="23" s="1"/>
  <c r="U73" i="23" s="1"/>
  <c r="N73" i="23"/>
  <c r="H105" i="23"/>
  <c r="T105" i="23" s="1"/>
  <c r="U105" i="23" s="1"/>
  <c r="N105" i="23"/>
  <c r="H137" i="23"/>
  <c r="T137" i="23" s="1"/>
  <c r="U137" i="23" s="1"/>
  <c r="N137" i="23"/>
  <c r="H169" i="23"/>
  <c r="T169" i="23" s="1"/>
  <c r="U169" i="23" s="1"/>
  <c r="N169" i="23"/>
  <c r="H209" i="23"/>
  <c r="T209" i="23" s="1"/>
  <c r="R209" i="23"/>
  <c r="S209" i="23" s="1"/>
  <c r="H273" i="23"/>
  <c r="T273" i="23" s="1"/>
  <c r="R273" i="23"/>
  <c r="S273" i="23" s="1"/>
  <c r="H114" i="23"/>
  <c r="T114" i="23" s="1"/>
  <c r="N114" i="23"/>
  <c r="R114" i="23"/>
  <c r="S114" i="23" s="1"/>
  <c r="H226" i="23"/>
  <c r="T226" i="23" s="1"/>
  <c r="U226" i="23" s="1"/>
  <c r="N226" i="23"/>
  <c r="H298" i="23"/>
  <c r="T298" i="23" s="1"/>
  <c r="U298" i="23" s="1"/>
  <c r="N298" i="23"/>
  <c r="H59" i="23"/>
  <c r="T59" i="23" s="1"/>
  <c r="R59" i="23"/>
  <c r="S59" i="23" s="1"/>
  <c r="N59" i="23"/>
  <c r="H91" i="23"/>
  <c r="T91" i="23" s="1"/>
  <c r="N91" i="23"/>
  <c r="R91" i="23"/>
  <c r="S91" i="23" s="1"/>
  <c r="H131" i="23"/>
  <c r="T131" i="23" s="1"/>
  <c r="U131" i="23" s="1"/>
  <c r="N131" i="23"/>
  <c r="H163" i="23"/>
  <c r="T163" i="23" s="1"/>
  <c r="U163" i="23" s="1"/>
  <c r="N163" i="23"/>
  <c r="H203" i="23"/>
  <c r="T203" i="23" s="1"/>
  <c r="U203" i="23" s="1"/>
  <c r="N203" i="23"/>
  <c r="H235" i="23"/>
  <c r="T235" i="23" s="1"/>
  <c r="R235" i="23"/>
  <c r="S235" i="23" s="1"/>
  <c r="N235" i="23"/>
  <c r="H275" i="23"/>
  <c r="T275" i="23" s="1"/>
  <c r="U275" i="23" s="1"/>
  <c r="N275" i="23"/>
  <c r="H60" i="23"/>
  <c r="T60" i="23" s="1"/>
  <c r="R60" i="23"/>
  <c r="S60" i="23" s="1"/>
  <c r="N60" i="23"/>
  <c r="H92" i="23"/>
  <c r="T92" i="23" s="1"/>
  <c r="U92" i="23" s="1"/>
  <c r="N92" i="23"/>
  <c r="H124" i="23"/>
  <c r="T124" i="23" s="1"/>
  <c r="R124" i="23"/>
  <c r="S124" i="23" s="1"/>
  <c r="H156" i="23"/>
  <c r="T156" i="23" s="1"/>
  <c r="R156" i="23"/>
  <c r="S156" i="23" s="1"/>
  <c r="U173" i="23"/>
  <c r="V173" i="23" s="1"/>
  <c r="H27" i="23"/>
  <c r="T27" i="23" s="1"/>
  <c r="U27" i="23" s="1"/>
  <c r="N27" i="23"/>
  <c r="H32" i="23"/>
  <c r="T32" i="23" s="1"/>
  <c r="U32" i="23" s="1"/>
  <c r="N32" i="23"/>
  <c r="H81" i="23"/>
  <c r="T81" i="23" s="1"/>
  <c r="N81" i="23"/>
  <c r="R81" i="23"/>
  <c r="S81" i="23" s="1"/>
  <c r="H113" i="23"/>
  <c r="T113" i="23" s="1"/>
  <c r="R113" i="23"/>
  <c r="S113" i="23" s="1"/>
  <c r="H145" i="23"/>
  <c r="T145" i="23" s="1"/>
  <c r="R145" i="23"/>
  <c r="S145" i="23" s="1"/>
  <c r="N145" i="23"/>
  <c r="H185" i="23"/>
  <c r="T185" i="23" s="1"/>
  <c r="U185" i="23" s="1"/>
  <c r="N185" i="23"/>
  <c r="H217" i="23"/>
  <c r="T217" i="23" s="1"/>
  <c r="U217" i="23" s="1"/>
  <c r="N217" i="23"/>
  <c r="H289" i="23"/>
  <c r="T289" i="23" s="1"/>
  <c r="R289" i="23"/>
  <c r="S289" i="23" s="1"/>
  <c r="H162" i="23"/>
  <c r="T162" i="23" s="1"/>
  <c r="U162" i="23" s="1"/>
  <c r="N162" i="23"/>
  <c r="H234" i="23"/>
  <c r="T234" i="23" s="1"/>
  <c r="R234" i="23"/>
  <c r="S234" i="23" s="1"/>
  <c r="H13" i="23"/>
  <c r="T13" i="23" s="1"/>
  <c r="N13" i="23"/>
  <c r="R13" i="23"/>
  <c r="S13" i="23" s="1"/>
  <c r="H67" i="23"/>
  <c r="T67" i="23" s="1"/>
  <c r="R67" i="23"/>
  <c r="S67" i="23" s="1"/>
  <c r="N67" i="23"/>
  <c r="H99" i="23"/>
  <c r="T99" i="23" s="1"/>
  <c r="N99" i="23"/>
  <c r="R99" i="23"/>
  <c r="S99" i="23" s="1"/>
  <c r="H139" i="23"/>
  <c r="T139" i="23" s="1"/>
  <c r="R139" i="23"/>
  <c r="S139" i="23" s="1"/>
  <c r="N139" i="23"/>
  <c r="H171" i="23"/>
  <c r="T171" i="23" s="1"/>
  <c r="U171" i="23" s="1"/>
  <c r="N171" i="23"/>
  <c r="H211" i="23"/>
  <c r="T211" i="23" s="1"/>
  <c r="U211" i="23" s="1"/>
  <c r="N211" i="23"/>
  <c r="H251" i="23"/>
  <c r="T251" i="23" s="1"/>
  <c r="U251" i="23" s="1"/>
  <c r="N251" i="23"/>
  <c r="H283" i="23"/>
  <c r="T283" i="23" s="1"/>
  <c r="U283" i="23" s="1"/>
  <c r="N283" i="23"/>
  <c r="H68" i="23"/>
  <c r="T68" i="23" s="1"/>
  <c r="U68" i="23" s="1"/>
  <c r="N68" i="23"/>
  <c r="H100" i="23"/>
  <c r="T100" i="23" s="1"/>
  <c r="U100" i="23" s="1"/>
  <c r="N100" i="23"/>
  <c r="H132" i="23"/>
  <c r="T132" i="23" s="1"/>
  <c r="N132" i="23"/>
  <c r="R132" i="23"/>
  <c r="S132" i="23" s="1"/>
  <c r="H164" i="23"/>
  <c r="T164" i="23" s="1"/>
  <c r="U164" i="23" s="1"/>
  <c r="N164" i="23"/>
  <c r="H61" i="23"/>
  <c r="T61" i="23" s="1"/>
  <c r="R61" i="23"/>
  <c r="S61" i="23" s="1"/>
  <c r="H35" i="23"/>
  <c r="T35" i="23" s="1"/>
  <c r="R35" i="23"/>
  <c r="S35" i="23" s="1"/>
  <c r="N35" i="23"/>
  <c r="H57" i="23"/>
  <c r="T57" i="23" s="1"/>
  <c r="U57" i="23" s="1"/>
  <c r="N57" i="23"/>
  <c r="H89" i="23"/>
  <c r="T89" i="23" s="1"/>
  <c r="U89" i="23" s="1"/>
  <c r="N89" i="23"/>
  <c r="H121" i="23"/>
  <c r="T121" i="23" s="1"/>
  <c r="U121" i="23" s="1"/>
  <c r="N121" i="23"/>
  <c r="H153" i="23"/>
  <c r="T153" i="23" s="1"/>
  <c r="U153" i="23" s="1"/>
  <c r="N153" i="23"/>
  <c r="H193" i="23"/>
  <c r="T193" i="23" s="1"/>
  <c r="U193" i="23" s="1"/>
  <c r="N193" i="23"/>
  <c r="H225" i="23"/>
  <c r="T225" i="23" s="1"/>
  <c r="U225" i="23" s="1"/>
  <c r="N225" i="23"/>
  <c r="H98" i="23"/>
  <c r="T98" i="23" s="1"/>
  <c r="U98" i="23" s="1"/>
  <c r="N98" i="23"/>
  <c r="H170" i="23"/>
  <c r="T170" i="23" s="1"/>
  <c r="R170" i="23"/>
  <c r="S170" i="23" s="1"/>
  <c r="H242" i="23"/>
  <c r="T242" i="23" s="1"/>
  <c r="R242" i="23"/>
  <c r="S242" i="23" s="1"/>
  <c r="N242" i="23"/>
  <c r="H21" i="23"/>
  <c r="T21" i="23" s="1"/>
  <c r="U21" i="23" s="1"/>
  <c r="N21" i="23"/>
  <c r="H75" i="23"/>
  <c r="T75" i="23" s="1"/>
  <c r="U75" i="23" s="1"/>
  <c r="N75" i="23"/>
  <c r="H107" i="23"/>
  <c r="T107" i="23" s="1"/>
  <c r="R107" i="23"/>
  <c r="S107" i="23" s="1"/>
  <c r="N107" i="23"/>
  <c r="H147" i="23"/>
  <c r="T147" i="23" s="1"/>
  <c r="N147" i="23"/>
  <c r="R147" i="23"/>
  <c r="S147" i="23" s="1"/>
  <c r="H187" i="23"/>
  <c r="T187" i="23" s="1"/>
  <c r="U187" i="23" s="1"/>
  <c r="N187" i="23"/>
  <c r="H219" i="23"/>
  <c r="T219" i="23" s="1"/>
  <c r="U219" i="23" s="1"/>
  <c r="N219" i="23"/>
  <c r="H259" i="23"/>
  <c r="T259" i="23" s="1"/>
  <c r="U259" i="23" s="1"/>
  <c r="N259" i="23"/>
  <c r="H291" i="23"/>
  <c r="T291" i="23" s="1"/>
  <c r="U291" i="23" s="1"/>
  <c r="N291" i="23"/>
  <c r="H76" i="23"/>
  <c r="T76" i="23" s="1"/>
  <c r="R76" i="23"/>
  <c r="S76" i="23" s="1"/>
  <c r="H108" i="23"/>
  <c r="T108" i="23" s="1"/>
  <c r="N108" i="23"/>
  <c r="R108" i="23"/>
  <c r="S108" i="23" s="1"/>
  <c r="H140" i="23"/>
  <c r="T140" i="23" s="1"/>
  <c r="R140" i="23"/>
  <c r="S140" i="23" s="1"/>
  <c r="N140" i="23"/>
  <c r="H23" i="23"/>
  <c r="T23" i="23" s="1"/>
  <c r="U23" i="23" s="1"/>
  <c r="N23" i="23"/>
  <c r="H11" i="23"/>
  <c r="T11" i="23" s="1"/>
  <c r="N11" i="23"/>
  <c r="H43" i="23"/>
  <c r="T43" i="23" s="1"/>
  <c r="U43" i="23" s="1"/>
  <c r="N43" i="23"/>
  <c r="H65" i="23"/>
  <c r="T65" i="23" s="1"/>
  <c r="N65" i="23"/>
  <c r="R65" i="23"/>
  <c r="S65" i="23" s="1"/>
  <c r="H97" i="23"/>
  <c r="T97" i="23" s="1"/>
  <c r="R97" i="23"/>
  <c r="S97" i="23" s="1"/>
  <c r="N97" i="23"/>
  <c r="H129" i="23"/>
  <c r="T129" i="23" s="1"/>
  <c r="U129" i="23" s="1"/>
  <c r="N129" i="23"/>
  <c r="H161" i="23"/>
  <c r="T161" i="23" s="1"/>
  <c r="U161" i="23" s="1"/>
  <c r="N161" i="23"/>
  <c r="H201" i="23"/>
  <c r="T201" i="23" s="1"/>
  <c r="U201" i="23" s="1"/>
  <c r="N201" i="23"/>
  <c r="H257" i="23"/>
  <c r="T257" i="23" s="1"/>
  <c r="R257" i="23"/>
  <c r="S257" i="23" s="1"/>
  <c r="H106" i="23"/>
  <c r="T106" i="23" s="1"/>
  <c r="R106" i="23"/>
  <c r="S106" i="23" s="1"/>
  <c r="H178" i="23"/>
  <c r="T178" i="23" s="1"/>
  <c r="U178" i="23" s="1"/>
  <c r="N178" i="23"/>
  <c r="H290" i="23"/>
  <c r="T290" i="23" s="1"/>
  <c r="U290" i="23" s="1"/>
  <c r="N290" i="23"/>
  <c r="H45" i="23"/>
  <c r="T45" i="23" s="1"/>
  <c r="N45" i="23"/>
  <c r="R45" i="23"/>
  <c r="S45" i="23" s="1"/>
  <c r="H83" i="23"/>
  <c r="T83" i="23" s="1"/>
  <c r="N83" i="23"/>
  <c r="R83" i="23"/>
  <c r="S83" i="23" s="1"/>
  <c r="H123" i="23"/>
  <c r="T123" i="23" s="1"/>
  <c r="N123" i="23"/>
  <c r="R123" i="23"/>
  <c r="S123" i="23" s="1"/>
  <c r="H155" i="23"/>
  <c r="T155" i="23" s="1"/>
  <c r="U155" i="23" s="1"/>
  <c r="N155" i="23"/>
  <c r="H195" i="23"/>
  <c r="T195" i="23" s="1"/>
  <c r="U195" i="23" s="1"/>
  <c r="N195" i="23"/>
  <c r="H227" i="23"/>
  <c r="T227" i="23" s="1"/>
  <c r="U227" i="23" s="1"/>
  <c r="N227" i="23"/>
  <c r="H267" i="23"/>
  <c r="T267" i="23" s="1"/>
  <c r="U267" i="23" s="1"/>
  <c r="N267" i="23"/>
  <c r="H52" i="23"/>
  <c r="T52" i="23" s="1"/>
  <c r="U52" i="23" s="1"/>
  <c r="N52" i="23"/>
  <c r="H84" i="23"/>
  <c r="T84" i="23" s="1"/>
  <c r="N84" i="23"/>
  <c r="R84" i="23"/>
  <c r="S84" i="23" s="1"/>
  <c r="H116" i="23"/>
  <c r="T116" i="23" s="1"/>
  <c r="U116" i="23" s="1"/>
  <c r="N116" i="23"/>
  <c r="H148" i="23"/>
  <c r="T148" i="23" s="1"/>
  <c r="R148" i="23"/>
  <c r="S148" i="23" s="1"/>
  <c r="H39" i="23"/>
  <c r="T39" i="23" s="1"/>
  <c r="U39" i="23" s="1"/>
  <c r="N39" i="23"/>
  <c r="H85" i="23"/>
  <c r="T85" i="23" s="1"/>
  <c r="U85" i="23" s="1"/>
  <c r="N85" i="23"/>
  <c r="N28" i="23"/>
  <c r="N69" i="23"/>
  <c r="N93" i="23"/>
  <c r="R125" i="23"/>
  <c r="S125" i="23" s="1"/>
  <c r="U125" i="23" s="1"/>
  <c r="V125" i="23" s="1"/>
  <c r="R189" i="23"/>
  <c r="S189" i="23" s="1"/>
  <c r="U189" i="23" s="1"/>
  <c r="N253" i="23"/>
  <c r="N46" i="23"/>
  <c r="N86" i="23"/>
  <c r="N150" i="23"/>
  <c r="R198" i="23"/>
  <c r="S198" i="23" s="1"/>
  <c r="U198" i="23" s="1"/>
  <c r="V198" i="23" s="1"/>
  <c r="R262" i="23"/>
  <c r="S262" i="23" s="1"/>
  <c r="U262" i="23" s="1"/>
  <c r="V262" i="23" s="1"/>
  <c r="R286" i="23"/>
  <c r="S286" i="23" s="1"/>
  <c r="U286" i="23" s="1"/>
  <c r="V286" i="23" s="1"/>
  <c r="N297" i="23"/>
  <c r="R17" i="23"/>
  <c r="S17" i="23" s="1"/>
  <c r="U17" i="23" s="1"/>
  <c r="V17" i="23" s="1"/>
  <c r="R33" i="23"/>
  <c r="S33" i="23" s="1"/>
  <c r="U33" i="23" s="1"/>
  <c r="R14" i="23"/>
  <c r="S14" i="23" s="1"/>
  <c r="U14" i="23" s="1"/>
  <c r="V14" i="23" s="1"/>
  <c r="N30" i="23"/>
  <c r="N55" i="23"/>
  <c r="N87" i="23"/>
  <c r="N119" i="23"/>
  <c r="N151" i="23"/>
  <c r="N183" i="23"/>
  <c r="N215" i="23"/>
  <c r="N247" i="23"/>
  <c r="N279" i="23"/>
  <c r="N51" i="23"/>
  <c r="N80" i="23"/>
  <c r="N112" i="23"/>
  <c r="N144" i="23"/>
  <c r="N176" i="23"/>
  <c r="N208" i="23"/>
  <c r="N272" i="23"/>
  <c r="R109" i="23"/>
  <c r="S109" i="23" s="1"/>
  <c r="U109" i="23" s="1"/>
  <c r="V109" i="23" s="1"/>
  <c r="N133" i="23"/>
  <c r="N197" i="23"/>
  <c r="R261" i="23"/>
  <c r="S261" i="23" s="1"/>
  <c r="U261" i="23" s="1"/>
  <c r="R70" i="23"/>
  <c r="S70" i="23" s="1"/>
  <c r="U70" i="23" s="1"/>
  <c r="V70" i="23" s="1"/>
  <c r="R134" i="23"/>
  <c r="S134" i="23" s="1"/>
  <c r="U134" i="23" s="1"/>
  <c r="V134" i="23" s="1"/>
  <c r="R158" i="23"/>
  <c r="S158" i="23" s="1"/>
  <c r="U158" i="23" s="1"/>
  <c r="N214" i="23"/>
  <c r="N278" i="23"/>
  <c r="N299" i="23"/>
  <c r="N9" i="23"/>
  <c r="N25" i="23"/>
  <c r="N41" i="23"/>
  <c r="N22" i="23"/>
  <c r="N36" i="23"/>
  <c r="N71" i="23"/>
  <c r="R103" i="23"/>
  <c r="S103" i="23" s="1"/>
  <c r="U103" i="23" s="1"/>
  <c r="N135" i="23"/>
  <c r="R167" i="23"/>
  <c r="S167" i="23" s="1"/>
  <c r="U167" i="23" s="1"/>
  <c r="N199" i="23"/>
  <c r="R231" i="23"/>
  <c r="S231" i="23" s="1"/>
  <c r="U231" i="23" s="1"/>
  <c r="N263" i="23"/>
  <c r="R295" i="23"/>
  <c r="S295" i="23" s="1"/>
  <c r="U295" i="23" s="1"/>
  <c r="N64" i="23"/>
  <c r="N96" i="23"/>
  <c r="N128" i="23"/>
  <c r="N160" i="23"/>
  <c r="N192" i="23"/>
  <c r="N224" i="23"/>
  <c r="N296" i="23"/>
  <c r="S11" i="23"/>
  <c r="S10" i="23"/>
  <c r="U10" i="23" s="1"/>
  <c r="V10" i="23" s="1"/>
  <c r="U101" i="23"/>
  <c r="V101" i="23" s="1"/>
  <c r="U293" i="23"/>
  <c r="V293" i="23" s="1"/>
  <c r="U77" i="23"/>
  <c r="V77" i="23" s="1"/>
  <c r="U181" i="23"/>
  <c r="V181" i="23" s="1"/>
  <c r="U157" i="23"/>
  <c r="V157" i="23" s="1"/>
  <c r="U141" i="23"/>
  <c r="V141" i="23" s="1"/>
  <c r="U205" i="23"/>
  <c r="V205" i="23" s="1"/>
  <c r="U86" i="23"/>
  <c r="U177" i="23"/>
  <c r="V177" i="23" s="1"/>
  <c r="U49" i="23"/>
  <c r="V49" i="23" s="1"/>
  <c r="U53" i="23"/>
  <c r="V53" i="23" s="1"/>
  <c r="U149" i="23"/>
  <c r="V149" i="23" s="1"/>
  <c r="U127" i="23"/>
  <c r="V127" i="23" s="1"/>
  <c r="U117" i="23"/>
  <c r="V117" i="23" s="1"/>
  <c r="U118" i="23"/>
  <c r="V118" i="23" s="1"/>
  <c r="U294" i="23"/>
  <c r="V294" i="23" s="1"/>
  <c r="U69" i="23"/>
  <c r="U143" i="23"/>
  <c r="V143" i="23" s="1"/>
  <c r="U112" i="23"/>
  <c r="U213" i="23"/>
  <c r="V213" i="23" s="1"/>
  <c r="U222" i="23"/>
  <c r="V222" i="23" s="1"/>
  <c r="U197" i="23"/>
  <c r="U82" i="23"/>
  <c r="V82" i="23" s="1"/>
  <c r="U221" i="23"/>
  <c r="V221" i="23" s="1"/>
  <c r="U159" i="23"/>
  <c r="V159" i="23" s="1"/>
  <c r="U250" i="23"/>
  <c r="V250" i="23" s="1"/>
  <c r="U37" i="23"/>
  <c r="V37" i="23" s="1"/>
  <c r="U276" i="23"/>
  <c r="V276" i="23" s="1"/>
  <c r="U206" i="23"/>
  <c r="V206" i="23" s="1"/>
  <c r="U281" i="23"/>
  <c r="V281" i="23" s="1"/>
  <c r="U230" i="23"/>
  <c r="V230" i="23" s="1"/>
  <c r="U285" i="23"/>
  <c r="V285" i="23" s="1"/>
  <c r="U15" i="23"/>
  <c r="V15" i="23" s="1"/>
  <c r="U79" i="23"/>
  <c r="V79" i="23" s="1"/>
  <c r="U248" i="23"/>
  <c r="V248" i="23" s="1"/>
  <c r="U122" i="23"/>
  <c r="V122" i="23" s="1"/>
  <c r="U186" i="23"/>
  <c r="V186" i="23" s="1"/>
  <c r="U126" i="23"/>
  <c r="V126" i="23" s="1"/>
  <c r="U239" i="23"/>
  <c r="V239" i="23" s="1"/>
  <c r="U270" i="23"/>
  <c r="V270" i="23" s="1"/>
  <c r="U58" i="23"/>
  <c r="V58" i="23" s="1"/>
  <c r="U166" i="23"/>
  <c r="V166" i="23" s="1"/>
  <c r="U175" i="23"/>
  <c r="V175" i="23" s="1"/>
  <c r="T4" i="23"/>
  <c r="T9" i="23"/>
  <c r="U31" i="23"/>
  <c r="V31" i="23" s="1"/>
  <c r="U38" i="23"/>
  <c r="V38" i="23" s="1"/>
  <c r="U255" i="23"/>
  <c r="V255" i="23" s="1"/>
  <c r="U191" i="23"/>
  <c r="V191" i="23" s="1"/>
  <c r="U233" i="23"/>
  <c r="V233" i="23" s="1"/>
  <c r="U202" i="23"/>
  <c r="V202" i="23" s="1"/>
  <c r="U51" i="23"/>
  <c r="U120" i="23"/>
  <c r="V120" i="23" s="1"/>
  <c r="U24" i="23"/>
  <c r="V24" i="23" s="1"/>
  <c r="U47" i="23"/>
  <c r="V47" i="23" s="1"/>
  <c r="U18" i="23"/>
  <c r="V18" i="23" s="1"/>
  <c r="U218" i="23"/>
  <c r="V218" i="23" s="1"/>
  <c r="U62" i="23"/>
  <c r="V62" i="23" s="1"/>
  <c r="U138" i="23"/>
  <c r="V138" i="23" s="1"/>
  <c r="U243" i="23"/>
  <c r="V243" i="23" s="1"/>
  <c r="U146" i="23"/>
  <c r="V146" i="23" s="1"/>
  <c r="U216" i="23"/>
  <c r="V216" i="23" s="1"/>
  <c r="U265" i="23"/>
  <c r="V265" i="23" s="1"/>
  <c r="U115" i="23"/>
  <c r="V115" i="23" s="1"/>
  <c r="U229" i="23"/>
  <c r="V229" i="23" s="1"/>
  <c r="U74" i="23"/>
  <c r="V74" i="23" s="1"/>
  <c r="U246" i="23"/>
  <c r="V246" i="23" s="1"/>
  <c r="U266" i="23"/>
  <c r="V266" i="23" s="1"/>
  <c r="U142" i="23"/>
  <c r="V142" i="23" s="1"/>
  <c r="U182" i="23"/>
  <c r="V182" i="23" s="1"/>
  <c r="U269" i="23"/>
  <c r="V269" i="23" s="1"/>
  <c r="U194" i="23"/>
  <c r="V194" i="23" s="1"/>
  <c r="U136" i="23"/>
  <c r="V136" i="23" s="1"/>
  <c r="U284" i="23"/>
  <c r="V284" i="23" s="1"/>
  <c r="U190" i="23"/>
  <c r="V190" i="23" s="1"/>
  <c r="U180" i="23"/>
  <c r="V180" i="23" s="1"/>
  <c r="U110" i="23"/>
  <c r="V110" i="23" s="1"/>
  <c r="U212" i="23"/>
  <c r="V212" i="23" s="1"/>
  <c r="U88" i="23"/>
  <c r="V88" i="23" s="1"/>
  <c r="U154" i="23"/>
  <c r="V154" i="23" s="1"/>
  <c r="U26" i="23"/>
  <c r="V26" i="23" s="1"/>
  <c r="U50" i="23"/>
  <c r="V50" i="23" s="1"/>
  <c r="U63" i="23"/>
  <c r="V63" i="23" s="1"/>
  <c r="U210" i="23"/>
  <c r="V210" i="23" s="1"/>
  <c r="U237" i="23"/>
  <c r="V237" i="23" s="1"/>
  <c r="U254" i="23"/>
  <c r="V254" i="23" s="1"/>
  <c r="U94" i="23"/>
  <c r="V94" i="23" s="1"/>
  <c r="U245" i="23"/>
  <c r="V245" i="23" s="1"/>
  <c r="U253" i="23"/>
  <c r="U282" i="23"/>
  <c r="V282" i="23" s="1"/>
  <c r="U207" i="23"/>
  <c r="V207" i="23" s="1"/>
  <c r="T7" i="23"/>
  <c r="U271" i="23"/>
  <c r="V271" i="23" s="1"/>
  <c r="U90" i="23"/>
  <c r="V90" i="23" s="1"/>
  <c r="U66" i="23"/>
  <c r="V66" i="23" s="1"/>
  <c r="U102" i="23"/>
  <c r="V102" i="23" s="1"/>
  <c r="U165" i="23"/>
  <c r="V165" i="23" s="1"/>
  <c r="U247" i="23"/>
  <c r="U54" i="23"/>
  <c r="V54" i="23" s="1"/>
  <c r="U240" i="23"/>
  <c r="V240" i="23" s="1"/>
  <c r="U183" i="23"/>
  <c r="U111" i="23"/>
  <c r="V111" i="23" s="1"/>
  <c r="U258" i="23"/>
  <c r="V258" i="23" s="1"/>
  <c r="U288" i="23"/>
  <c r="V288" i="23" s="1"/>
  <c r="U130" i="23"/>
  <c r="V130" i="23" s="1"/>
  <c r="U78" i="23"/>
  <c r="V78" i="23" s="1"/>
  <c r="U274" i="23"/>
  <c r="V274" i="23" s="1"/>
  <c r="U174" i="23"/>
  <c r="V174" i="23" s="1"/>
  <c r="U44" i="23"/>
  <c r="V44" i="23" s="1"/>
  <c r="U42" i="23"/>
  <c r="V42" i="23" s="1"/>
  <c r="U264" i="23"/>
  <c r="V264" i="23" s="1"/>
  <c r="U223" i="23"/>
  <c r="V223" i="23" s="1"/>
  <c r="U34" i="23"/>
  <c r="V34" i="23" s="1"/>
  <c r="U238" i="23"/>
  <c r="V238" i="23" s="1"/>
  <c r="U287" i="23"/>
  <c r="V287" i="23" s="1"/>
  <c r="U277" i="23"/>
  <c r="V277" i="23" s="1"/>
  <c r="U95" i="23"/>
  <c r="V95" i="23" s="1"/>
  <c r="U179" i="23"/>
  <c r="V179" i="23" s="1"/>
  <c r="U241" i="23"/>
  <c r="V241" i="23" s="1"/>
  <c r="U176" i="23"/>
  <c r="U119" i="23"/>
  <c r="N3" i="23"/>
  <c r="U55" i="23"/>
  <c r="U249" i="23"/>
  <c r="V249" i="23" s="1"/>
  <c r="Q3" i="23"/>
  <c r="R3" i="23"/>
  <c r="U280" i="23"/>
  <c r="V280" i="23" s="1"/>
  <c r="U268" i="23"/>
  <c r="V268" i="23" s="1"/>
  <c r="U292" i="23"/>
  <c r="V292" i="23" s="1"/>
  <c r="U152" i="23"/>
  <c r="V152" i="23" s="1"/>
  <c r="U188" i="23"/>
  <c r="V188" i="23" s="1"/>
  <c r="U104" i="23"/>
  <c r="V104" i="23" s="1"/>
  <c r="U172" i="23"/>
  <c r="V172" i="23" s="1"/>
  <c r="U72" i="23"/>
  <c r="V72" i="23" s="1"/>
  <c r="H3" i="23"/>
  <c r="K3" i="23"/>
  <c r="J8" i="5" s="1" a="1"/>
  <c r="J8" i="5" s="1"/>
  <c r="J3" i="23"/>
  <c r="I8" i="5" s="1" a="1"/>
  <c r="U12" i="23"/>
  <c r="V12" i="23" s="1"/>
  <c r="U260" i="23"/>
  <c r="V260" i="23" s="1"/>
  <c r="U56" i="23"/>
  <c r="V56" i="23" s="1"/>
  <c r="U40" i="23"/>
  <c r="V40" i="23" s="1"/>
  <c r="U236" i="23"/>
  <c r="V236" i="23" s="1"/>
  <c r="U256" i="23"/>
  <c r="V256" i="23" s="1"/>
  <c r="U300" i="23"/>
  <c r="V300" i="23" s="1"/>
  <c r="U20" i="23"/>
  <c r="V20" i="23" s="1"/>
  <c r="U196" i="23"/>
  <c r="V196" i="23" s="1"/>
  <c r="T6" i="23"/>
  <c r="U232" i="23"/>
  <c r="V232" i="23" s="1"/>
  <c r="U200" i="23"/>
  <c r="V200" i="23" s="1"/>
  <c r="U252" i="23"/>
  <c r="V252" i="23" s="1"/>
  <c r="U168" i="23"/>
  <c r="V168" i="23" s="1"/>
  <c r="T8" i="23"/>
  <c r="U244" i="23"/>
  <c r="V244" i="23" s="1"/>
  <c r="U184" i="23"/>
  <c r="V184" i="23" s="1"/>
  <c r="U204" i="23"/>
  <c r="V204" i="23" s="1"/>
  <c r="T5" i="23"/>
  <c r="U48" i="23"/>
  <c r="V48" i="23" s="1"/>
  <c r="U29" i="23"/>
  <c r="V29" i="23" s="1"/>
  <c r="U272" i="23"/>
  <c r="U228" i="23"/>
  <c r="V228" i="23" s="1"/>
  <c r="U220" i="23"/>
  <c r="V220" i="23" s="1"/>
  <c r="S5" i="23"/>
  <c r="S8" i="23"/>
  <c r="S4" i="23"/>
  <c r="S6" i="23"/>
  <c r="S7" i="23"/>
  <c r="E4" i="10"/>
  <c r="E5" i="10" s="1"/>
  <c r="E6" i="10" s="1"/>
  <c r="E7" i="10" s="1"/>
  <c r="E8" i="10" s="1"/>
  <c r="E9" i="10" s="1"/>
  <c r="E10" i="10" s="1"/>
  <c r="E11" i="10" s="1"/>
  <c r="E12" i="10" s="1"/>
  <c r="E13" i="10" s="1"/>
  <c r="E14" i="10" s="1"/>
  <c r="E15" i="10" s="1"/>
  <c r="E16" i="10" s="1"/>
  <c r="E17" i="10" s="1"/>
  <c r="E18" i="10" s="1"/>
  <c r="E19" i="10" s="1"/>
  <c r="E20" i="10" s="1"/>
  <c r="E21" i="10" s="1"/>
  <c r="E22" i="10" s="1"/>
  <c r="E23" i="10" s="1"/>
  <c r="E24" i="10" s="1"/>
  <c r="E25" i="10" s="1"/>
  <c r="E26" i="10" s="1"/>
  <c r="E27" i="10" s="1"/>
  <c r="E28" i="10" s="1"/>
  <c r="E29" i="10" s="1"/>
  <c r="E30" i="10" s="1"/>
  <c r="E31" i="10" s="1"/>
  <c r="E32" i="10" s="1"/>
  <c r="E33" i="10" s="1"/>
  <c r="E34" i="10" s="1"/>
  <c r="E35" i="10" s="1"/>
  <c r="E36" i="10" s="1"/>
  <c r="E37" i="10" s="1"/>
  <c r="E38" i="10" s="1"/>
  <c r="E39" i="10" s="1"/>
  <c r="E40" i="10" s="1"/>
  <c r="E41" i="10" s="1"/>
  <c r="E42" i="10" s="1"/>
  <c r="E43" i="10" s="1"/>
  <c r="E44" i="10" s="1"/>
  <c r="E45" i="10" s="1"/>
  <c r="E46" i="10" s="1"/>
  <c r="E47" i="10" s="1"/>
  <c r="E48" i="10" s="1"/>
  <c r="E49" i="10" s="1"/>
  <c r="E50" i="10" s="1"/>
  <c r="E51" i="10" s="1"/>
  <c r="E52" i="10" s="1"/>
  <c r="E53" i="10" s="1"/>
  <c r="E54" i="10" s="1"/>
  <c r="E55" i="10" s="1"/>
  <c r="E56" i="10" s="1"/>
  <c r="E57" i="10" s="1"/>
  <c r="E58" i="10" s="1"/>
  <c r="E59" i="10" s="1"/>
  <c r="E60" i="10" s="1"/>
  <c r="E61" i="10" s="1"/>
  <c r="E62" i="10" s="1"/>
  <c r="E63" i="10" s="1"/>
  <c r="E64" i="10" s="1"/>
  <c r="E65" i="10" s="1"/>
  <c r="E66" i="10" s="1"/>
  <c r="E67" i="10" s="1"/>
  <c r="E68" i="10" s="1"/>
  <c r="E69" i="10" s="1"/>
  <c r="E70" i="10" s="1"/>
  <c r="E71" i="10" s="1"/>
  <c r="E72" i="10" s="1"/>
  <c r="E73" i="10" s="1"/>
  <c r="E74" i="10" s="1"/>
  <c r="E75" i="10" s="1"/>
  <c r="E76" i="10" s="1"/>
  <c r="E77" i="10" s="1"/>
  <c r="E78" i="10" s="1"/>
  <c r="E79" i="10" s="1"/>
  <c r="E80" i="10" s="1"/>
  <c r="E81" i="10" s="1"/>
  <c r="E82" i="10" s="1"/>
  <c r="E83" i="10" s="1"/>
  <c r="E84" i="10" s="1"/>
  <c r="E85" i="10" s="1"/>
  <c r="E86" i="10" s="1"/>
  <c r="E87" i="10" s="1"/>
  <c r="E88" i="10" s="1"/>
  <c r="E89" i="10" s="1"/>
  <c r="E90" i="10" s="1"/>
  <c r="E91" i="10" s="1"/>
  <c r="E92" i="10" s="1"/>
  <c r="E93" i="10" s="1"/>
  <c r="E94" i="10" s="1"/>
  <c r="E95" i="10" s="1"/>
  <c r="E96" i="10" s="1"/>
  <c r="E97" i="10" s="1"/>
  <c r="E98" i="10" s="1"/>
  <c r="E99" i="10" s="1"/>
  <c r="E100" i="10" s="1"/>
  <c r="E101" i="10" s="1"/>
  <c r="E102" i="10" s="1"/>
  <c r="E103" i="10" s="1"/>
  <c r="E104" i="10" s="1"/>
  <c r="E105" i="10" s="1"/>
  <c r="E106" i="10" s="1"/>
  <c r="E107" i="10" s="1"/>
  <c r="E108" i="10" s="1"/>
  <c r="E109" i="10" s="1"/>
  <c r="E110" i="10" s="1"/>
  <c r="E111" i="10" s="1"/>
  <c r="E112" i="10" s="1"/>
  <c r="E113" i="10" s="1"/>
  <c r="E114" i="10" s="1"/>
  <c r="E115" i="10" s="1"/>
  <c r="E116" i="10" s="1"/>
  <c r="E117" i="10" s="1"/>
  <c r="E118" i="10" s="1"/>
  <c r="E119" i="10" s="1"/>
  <c r="E120" i="10" s="1"/>
  <c r="E121" i="10" s="1"/>
  <c r="E122" i="10" s="1"/>
  <c r="E123" i="10" s="1"/>
  <c r="E124" i="10" s="1"/>
  <c r="E125" i="10" s="1"/>
  <c r="E126" i="10" s="1"/>
  <c r="E127" i="10" s="1"/>
  <c r="E128" i="10" s="1"/>
  <c r="E129" i="10" s="1"/>
  <c r="E130" i="10" s="1"/>
  <c r="E131" i="10" s="1"/>
  <c r="E132" i="10" s="1"/>
  <c r="E133" i="10" s="1"/>
  <c r="E134" i="10" s="1"/>
  <c r="E135" i="10" s="1"/>
  <c r="E136" i="10" s="1"/>
  <c r="E137" i="10" s="1"/>
  <c r="E138" i="10" s="1"/>
  <c r="E139" i="10" s="1"/>
  <c r="E140" i="10" s="1"/>
  <c r="E141" i="10" s="1"/>
  <c r="E142" i="10" s="1"/>
  <c r="E143" i="10" s="1"/>
  <c r="E144" i="10" s="1"/>
  <c r="E145" i="10" s="1"/>
  <c r="E146" i="10" s="1"/>
  <c r="E147" i="10" s="1"/>
  <c r="E148" i="10" s="1"/>
  <c r="E149" i="10" s="1"/>
  <c r="E150" i="10" s="1"/>
  <c r="E151" i="10" s="1"/>
  <c r="E152" i="10" s="1"/>
  <c r="E153" i="10" s="1"/>
  <c r="E154" i="10" s="1"/>
  <c r="E155" i="10" s="1"/>
  <c r="E156" i="10" s="1"/>
  <c r="E157" i="10" s="1"/>
  <c r="E158" i="10" s="1"/>
  <c r="E159" i="10" s="1"/>
  <c r="E160" i="10" s="1"/>
  <c r="E161" i="10" s="1"/>
  <c r="E162" i="10" s="1"/>
  <c r="E163" i="10" s="1"/>
  <c r="E164" i="10" s="1"/>
  <c r="E165" i="10" s="1"/>
  <c r="E166" i="10" s="1"/>
  <c r="E167" i="10" s="1"/>
  <c r="E168" i="10" s="1"/>
  <c r="E169" i="10" s="1"/>
  <c r="E170" i="10" s="1"/>
  <c r="E171" i="10" s="1"/>
  <c r="E172" i="10" s="1"/>
  <c r="E173" i="10" s="1"/>
  <c r="E174" i="10" s="1"/>
  <c r="E175" i="10" s="1"/>
  <c r="E176" i="10" s="1"/>
  <c r="E177" i="10" s="1"/>
  <c r="E178" i="10" s="1"/>
  <c r="E179" i="10" s="1"/>
  <c r="E180" i="10" s="1"/>
  <c r="E181" i="10" s="1"/>
  <c r="E182" i="10" s="1"/>
  <c r="E183" i="10" s="1"/>
  <c r="E184" i="10" s="1"/>
  <c r="E185" i="10" s="1"/>
  <c r="E186" i="10" s="1"/>
  <c r="E187" i="10" s="1"/>
  <c r="E188" i="10" s="1"/>
  <c r="E189" i="10" s="1"/>
  <c r="E190" i="10" s="1"/>
  <c r="E191" i="10" s="1"/>
  <c r="E192" i="10" s="1"/>
  <c r="E193" i="10" s="1"/>
  <c r="E194" i="10" s="1"/>
  <c r="E195" i="10" s="1"/>
  <c r="E196" i="10" s="1"/>
  <c r="E197" i="10" s="1"/>
  <c r="E198" i="10" s="1"/>
  <c r="E199" i="10" s="1"/>
  <c r="E200" i="10" s="1"/>
  <c r="E201" i="10" s="1"/>
  <c r="E202" i="10" s="1"/>
  <c r="E203" i="10" s="1"/>
  <c r="E204" i="10" s="1"/>
  <c r="E205" i="10" s="1"/>
  <c r="E206" i="10" s="1"/>
  <c r="E207" i="10" s="1"/>
  <c r="E208" i="10" s="1"/>
  <c r="E209" i="10" s="1"/>
  <c r="E210" i="10" s="1"/>
  <c r="E211" i="10" s="1"/>
  <c r="E212" i="10" s="1"/>
  <c r="E213" i="10" s="1"/>
  <c r="E214" i="10" s="1"/>
  <c r="E215" i="10" s="1"/>
  <c r="E216" i="10" s="1"/>
  <c r="E217" i="10" s="1"/>
  <c r="E218" i="10" s="1"/>
  <c r="E219" i="10" s="1"/>
  <c r="E220" i="10" s="1"/>
  <c r="E221" i="10" s="1"/>
  <c r="E222" i="10" s="1"/>
  <c r="E223" i="10" s="1"/>
  <c r="E224" i="10" s="1"/>
  <c r="E225" i="10" s="1"/>
  <c r="E226" i="10" s="1"/>
  <c r="E227" i="10" s="1"/>
  <c r="E228" i="10" s="1"/>
  <c r="E229" i="10" s="1"/>
  <c r="E230" i="10" s="1"/>
  <c r="E231" i="10" s="1"/>
  <c r="E232" i="10" s="1"/>
  <c r="E233" i="10" s="1"/>
  <c r="E234" i="10" s="1"/>
  <c r="E235" i="10" s="1"/>
  <c r="E236" i="10" s="1"/>
  <c r="E237" i="10" s="1"/>
  <c r="E238" i="10" s="1"/>
  <c r="E239" i="10" s="1"/>
  <c r="E240" i="10" s="1"/>
  <c r="E241" i="10" s="1"/>
  <c r="E242" i="10" s="1"/>
  <c r="E243" i="10" s="1"/>
  <c r="E244" i="10" s="1"/>
  <c r="E245" i="10" s="1"/>
  <c r="E246" i="10" s="1"/>
  <c r="E247" i="10" s="1"/>
  <c r="E248" i="10" s="1"/>
  <c r="E249" i="10" s="1"/>
  <c r="E250" i="10" s="1"/>
  <c r="E251" i="10" s="1"/>
  <c r="E252" i="10" s="1"/>
  <c r="E253" i="10" s="1"/>
  <c r="E254" i="10" s="1"/>
  <c r="E255" i="10" s="1"/>
  <c r="E256" i="10" s="1"/>
  <c r="E257" i="10" s="1"/>
  <c r="E258" i="10" s="1"/>
  <c r="E259" i="10" s="1"/>
  <c r="E260" i="10" s="1"/>
  <c r="E261" i="10" s="1"/>
  <c r="E262" i="10" s="1"/>
  <c r="E263" i="10" s="1"/>
  <c r="E264" i="10" s="1"/>
  <c r="E265" i="10" s="1"/>
  <c r="E266" i="10" s="1"/>
  <c r="E267" i="10" s="1"/>
  <c r="E268" i="10" s="1"/>
  <c r="E269" i="10" s="1"/>
  <c r="E270" i="10" s="1"/>
  <c r="E271" i="10" s="1"/>
  <c r="E272" i="10" s="1"/>
  <c r="E273" i="10" s="1"/>
  <c r="E274" i="10" s="1"/>
  <c r="E275" i="10" s="1"/>
  <c r="E276" i="10" s="1"/>
  <c r="E277" i="10" s="1"/>
  <c r="E278" i="10" s="1"/>
  <c r="E279" i="10" s="1"/>
  <c r="E280" i="10" s="1"/>
  <c r="E281" i="10" s="1"/>
  <c r="E282" i="10" s="1"/>
  <c r="E283" i="10" s="1"/>
  <c r="E284" i="10" s="1"/>
  <c r="E285" i="10" s="1"/>
  <c r="E286" i="10" s="1"/>
  <c r="E287" i="10" s="1"/>
  <c r="E288" i="10" s="1"/>
  <c r="E289" i="10" s="1"/>
  <c r="E290" i="10" s="1"/>
  <c r="E291" i="10" s="1"/>
  <c r="E292" i="10" s="1"/>
  <c r="E293" i="10" s="1"/>
  <c r="E294" i="10" s="1"/>
  <c r="E295" i="10" s="1"/>
  <c r="E296" i="10" s="1"/>
  <c r="E297" i="10" s="1"/>
  <c r="E298" i="10" s="1"/>
  <c r="E299" i="10" s="1"/>
  <c r="E300" i="10" s="1"/>
  <c r="E301" i="10" s="1"/>
  <c r="E302" i="10" s="1"/>
  <c r="E303" i="10" s="1"/>
  <c r="E304" i="10" s="1"/>
  <c r="E305" i="10" s="1"/>
  <c r="E306" i="10" s="1"/>
  <c r="E307" i="10" s="1"/>
  <c r="E308" i="10" s="1"/>
  <c r="E309" i="10" s="1"/>
  <c r="E310" i="10" s="1"/>
  <c r="E311" i="10" s="1"/>
  <c r="E312" i="10" s="1"/>
  <c r="E313" i="10" s="1"/>
  <c r="E314" i="10" s="1"/>
  <c r="E315" i="10" s="1"/>
  <c r="E316" i="10" s="1"/>
  <c r="E317" i="10" s="1"/>
  <c r="E318" i="10" s="1"/>
  <c r="E319" i="10" s="1"/>
  <c r="E320" i="10" s="1"/>
  <c r="E321" i="10" s="1"/>
  <c r="E322" i="10" s="1"/>
  <c r="E323" i="10" s="1"/>
  <c r="E324" i="10" s="1"/>
  <c r="E325" i="10" s="1"/>
  <c r="E326" i="10" s="1"/>
  <c r="E327" i="10" s="1"/>
  <c r="E328" i="10" s="1"/>
  <c r="E329" i="10" s="1"/>
  <c r="E330" i="10" s="1"/>
  <c r="E331" i="10" s="1"/>
  <c r="E332" i="10" s="1"/>
  <c r="E333" i="10" s="1"/>
  <c r="E334" i="10" s="1"/>
  <c r="E335" i="10" s="1"/>
  <c r="E336" i="10" s="1"/>
  <c r="E337" i="10" s="1"/>
  <c r="E338" i="10" s="1"/>
  <c r="E339" i="10" s="1"/>
  <c r="E340" i="10" s="1"/>
  <c r="E341" i="10" s="1"/>
  <c r="E342" i="10" s="1"/>
  <c r="E343" i="10" s="1"/>
  <c r="E344" i="10" s="1"/>
  <c r="E345" i="10" s="1"/>
  <c r="E346" i="10" s="1"/>
  <c r="E347" i="10" s="1"/>
  <c r="E348" i="10" s="1"/>
  <c r="E349" i="10" s="1"/>
  <c r="E350" i="10" s="1"/>
  <c r="E351" i="10" s="1"/>
  <c r="E352" i="10" s="1"/>
  <c r="E353" i="10" s="1"/>
  <c r="E354" i="10" s="1"/>
  <c r="E355" i="10" s="1"/>
  <c r="E356" i="10" s="1"/>
  <c r="E357" i="10" s="1"/>
  <c r="E358" i="10" s="1"/>
  <c r="E359" i="10" s="1"/>
  <c r="E360" i="10" s="1"/>
  <c r="E361" i="10" s="1"/>
  <c r="E362" i="10" s="1"/>
  <c r="E363" i="10" s="1"/>
  <c r="E364" i="10" s="1"/>
  <c r="E365" i="10" s="1"/>
  <c r="E366" i="10" s="1"/>
  <c r="E367" i="10" s="1"/>
  <c r="E368" i="10" s="1"/>
  <c r="E369" i="10" s="1"/>
  <c r="E370" i="10" s="1"/>
  <c r="E371" i="10" s="1"/>
  <c r="E372" i="10" s="1"/>
  <c r="E373" i="10" s="1"/>
  <c r="E374" i="10" s="1"/>
  <c r="E375" i="10" s="1"/>
  <c r="E376" i="10" s="1"/>
  <c r="E377" i="10" s="1"/>
  <c r="E378" i="10" s="1"/>
  <c r="E379" i="10" s="1"/>
  <c r="E380" i="10" s="1"/>
  <c r="E381" i="10" s="1"/>
  <c r="E382" i="10" s="1"/>
  <c r="E383" i="10" s="1"/>
  <c r="E384" i="10" s="1"/>
  <c r="E385" i="10" s="1"/>
  <c r="E386" i="10" s="1"/>
  <c r="E387" i="10" s="1"/>
  <c r="E388" i="10" s="1"/>
  <c r="E389" i="10" s="1"/>
  <c r="E390" i="10" s="1"/>
  <c r="E391" i="10" s="1"/>
  <c r="E392" i="10" s="1"/>
  <c r="E393" i="10" s="1"/>
  <c r="E394" i="10" s="1"/>
  <c r="E395" i="10" s="1"/>
  <c r="E396" i="10" s="1"/>
  <c r="E397" i="10" s="1"/>
  <c r="E398" i="10" s="1"/>
  <c r="E399" i="10" s="1"/>
  <c r="E400" i="10" s="1"/>
  <c r="E401" i="10" s="1"/>
  <c r="E402" i="10" s="1"/>
  <c r="E403" i="10" s="1"/>
  <c r="E404" i="10" s="1"/>
  <c r="E405" i="10" s="1"/>
  <c r="E406" i="10" s="1"/>
  <c r="E407" i="10" s="1"/>
  <c r="E408" i="10" s="1"/>
  <c r="E409" i="10" s="1"/>
  <c r="E410" i="10" s="1"/>
  <c r="E411" i="10" s="1"/>
  <c r="E412" i="10" s="1"/>
  <c r="E413" i="10" s="1"/>
  <c r="E414" i="10" s="1"/>
  <c r="E415" i="10" s="1"/>
  <c r="E416" i="10" s="1"/>
  <c r="E417" i="10" s="1"/>
  <c r="E418" i="10" s="1"/>
  <c r="E419" i="10" s="1"/>
  <c r="E420" i="10" s="1"/>
  <c r="E421" i="10" s="1"/>
  <c r="E422" i="10" s="1"/>
  <c r="E423" i="10" s="1"/>
  <c r="E424" i="10" s="1"/>
  <c r="E425" i="10" s="1"/>
  <c r="E426" i="10" s="1"/>
  <c r="E427" i="10" s="1"/>
  <c r="E428" i="10" s="1"/>
  <c r="E429" i="10" s="1"/>
  <c r="E430" i="10" s="1"/>
  <c r="E431" i="10" s="1"/>
  <c r="E432" i="10" s="1"/>
  <c r="E433" i="10" s="1"/>
  <c r="E434" i="10" s="1"/>
  <c r="E435" i="10" s="1"/>
  <c r="E436" i="10" s="1"/>
  <c r="E437" i="10" s="1"/>
  <c r="E438" i="10" s="1"/>
  <c r="E439" i="10" s="1"/>
  <c r="E440" i="10" s="1"/>
  <c r="E441" i="10" s="1"/>
  <c r="E442" i="10" s="1"/>
  <c r="E443" i="10" s="1"/>
  <c r="E444" i="10" s="1"/>
  <c r="E445" i="10" s="1"/>
  <c r="E446" i="10" s="1"/>
  <c r="E447" i="10" s="1"/>
  <c r="E448" i="10" s="1"/>
  <c r="E449" i="10" s="1"/>
  <c r="E450" i="10" s="1"/>
  <c r="E451" i="10" s="1"/>
  <c r="E452" i="10" s="1"/>
  <c r="E453" i="10" s="1"/>
  <c r="E454" i="10" s="1"/>
  <c r="E455" i="10" s="1"/>
  <c r="E456" i="10" s="1"/>
  <c r="E457" i="10" s="1"/>
  <c r="E458" i="10" s="1"/>
  <c r="E459" i="10" s="1"/>
  <c r="E460" i="10" s="1"/>
  <c r="E461" i="10" s="1"/>
  <c r="E462" i="10" s="1"/>
  <c r="E463" i="10" s="1"/>
  <c r="E464" i="10" s="1"/>
  <c r="E465" i="10" s="1"/>
  <c r="E466" i="10" s="1"/>
  <c r="E467" i="10" s="1"/>
  <c r="E468" i="10" s="1"/>
  <c r="E469" i="10" s="1"/>
  <c r="E470" i="10" s="1"/>
  <c r="E471" i="10" s="1"/>
  <c r="E472" i="10" s="1"/>
  <c r="E473" i="10" s="1"/>
  <c r="E474" i="10" s="1"/>
  <c r="E475" i="10" s="1"/>
  <c r="E476" i="10" s="1"/>
  <c r="E477" i="10" s="1"/>
  <c r="E478" i="10" s="1"/>
  <c r="E479" i="10" s="1"/>
  <c r="E480" i="10" s="1"/>
  <c r="E481" i="10" s="1"/>
  <c r="E482" i="10" s="1"/>
  <c r="E483" i="10" s="1"/>
  <c r="E484" i="10" s="1"/>
  <c r="E485" i="10" s="1"/>
  <c r="E486" i="10" s="1"/>
  <c r="E487" i="10" s="1"/>
  <c r="E488" i="10" s="1"/>
  <c r="E489" i="10" s="1"/>
  <c r="E490" i="10" s="1"/>
  <c r="E491" i="10" s="1"/>
  <c r="E492" i="10" s="1"/>
  <c r="E493" i="10" s="1"/>
  <c r="E494" i="10" s="1"/>
  <c r="E495" i="10" s="1"/>
  <c r="E496" i="10" s="1"/>
  <c r="E497" i="10" s="1"/>
  <c r="E498" i="10" s="1"/>
  <c r="E499" i="10" s="1"/>
  <c r="E500" i="10" s="1"/>
  <c r="E501" i="10" s="1"/>
  <c r="E502" i="10" s="1"/>
  <c r="E503" i="10" s="1"/>
  <c r="E504" i="10" s="1"/>
  <c r="E505" i="10" s="1"/>
  <c r="E506" i="10" s="1"/>
  <c r="E507" i="10" s="1"/>
  <c r="E508" i="10" s="1"/>
  <c r="E509" i="10" s="1"/>
  <c r="E510" i="10" s="1"/>
  <c r="E511" i="10" s="1"/>
  <c r="E512" i="10" s="1"/>
  <c r="E513" i="10" s="1"/>
  <c r="E514" i="10" s="1"/>
  <c r="E515" i="10" s="1"/>
  <c r="E516" i="10" s="1"/>
  <c r="E517" i="10" s="1"/>
  <c r="E518" i="10" s="1"/>
  <c r="E519" i="10" s="1"/>
  <c r="E520" i="10" s="1"/>
  <c r="E521" i="10" s="1"/>
  <c r="E522" i="10" s="1"/>
  <c r="E523" i="10" s="1"/>
  <c r="E524" i="10" s="1"/>
  <c r="E525" i="10" s="1"/>
  <c r="E526" i="10" s="1"/>
  <c r="E527" i="10" s="1"/>
  <c r="E528" i="10" s="1"/>
  <c r="E529" i="10" s="1"/>
  <c r="E530" i="10" s="1"/>
  <c r="E531" i="10" s="1"/>
  <c r="E532" i="10" s="1"/>
  <c r="E533" i="10" s="1"/>
  <c r="E534" i="10" s="1"/>
  <c r="E535" i="10" s="1"/>
  <c r="E536" i="10" s="1"/>
  <c r="E537" i="10" s="1"/>
  <c r="E538" i="10" s="1"/>
  <c r="E539" i="10" s="1"/>
  <c r="E540" i="10" s="1"/>
  <c r="E541" i="10" s="1"/>
  <c r="E542" i="10" s="1"/>
  <c r="E543" i="10" s="1"/>
  <c r="E544" i="10" s="1"/>
  <c r="E545" i="10" s="1"/>
  <c r="E546" i="10" s="1"/>
  <c r="E547" i="10" s="1"/>
  <c r="E548" i="10" s="1"/>
  <c r="E549" i="10" s="1"/>
  <c r="E550" i="10" s="1"/>
  <c r="E551" i="10" s="1"/>
  <c r="E552" i="10" s="1"/>
  <c r="E553" i="10" s="1"/>
  <c r="E554" i="10" s="1"/>
  <c r="E555" i="10" s="1"/>
  <c r="E556" i="10" s="1"/>
  <c r="E557" i="10" s="1"/>
  <c r="E558" i="10" s="1"/>
  <c r="E559" i="10" s="1"/>
  <c r="E560" i="10" s="1"/>
  <c r="E561" i="10" s="1"/>
  <c r="E562" i="10" s="1"/>
  <c r="E563" i="10" s="1"/>
  <c r="E564" i="10" s="1"/>
  <c r="E565" i="10" s="1"/>
  <c r="E566" i="10" s="1"/>
  <c r="E567" i="10" s="1"/>
  <c r="E568" i="10" s="1"/>
  <c r="E569" i="10" s="1"/>
  <c r="E570" i="10" s="1"/>
  <c r="E571" i="10" s="1"/>
  <c r="E572" i="10" s="1"/>
  <c r="E573" i="10" s="1"/>
  <c r="E574" i="10" s="1"/>
  <c r="E575" i="10" s="1"/>
  <c r="E576" i="10" s="1"/>
  <c r="E577" i="10" s="1"/>
  <c r="E578" i="10" s="1"/>
  <c r="E579" i="10" s="1"/>
  <c r="E580" i="10" s="1"/>
  <c r="E581" i="10" s="1"/>
  <c r="E582" i="10" s="1"/>
  <c r="E583" i="10" s="1"/>
  <c r="E584" i="10" s="1"/>
  <c r="E585" i="10" s="1"/>
  <c r="E586" i="10" s="1"/>
  <c r="E587" i="10" s="1"/>
  <c r="E588" i="10" s="1"/>
  <c r="E589" i="10" s="1"/>
  <c r="E590" i="10" s="1"/>
  <c r="E591" i="10" s="1"/>
  <c r="E592" i="10" s="1"/>
  <c r="E593" i="10" s="1"/>
  <c r="E594" i="10" s="1"/>
  <c r="E595" i="10" s="1"/>
  <c r="E596" i="10" s="1"/>
  <c r="E597" i="10" s="1"/>
  <c r="E598" i="10" s="1"/>
  <c r="E599" i="10" s="1"/>
  <c r="E600" i="10" s="1"/>
  <c r="E601" i="10" s="1"/>
  <c r="E602" i="10" s="1"/>
  <c r="E603" i="10" s="1"/>
  <c r="E604" i="10" s="1"/>
  <c r="E605" i="10" s="1"/>
  <c r="E606" i="10" s="1"/>
  <c r="E607" i="10" s="1"/>
  <c r="E608" i="10" s="1"/>
  <c r="E609" i="10" s="1"/>
  <c r="E610" i="10" s="1"/>
  <c r="E611" i="10" s="1"/>
  <c r="E612" i="10" s="1"/>
  <c r="E613" i="10" s="1"/>
  <c r="E614" i="10" s="1"/>
  <c r="E615" i="10" s="1"/>
  <c r="E616" i="10" s="1"/>
  <c r="E617" i="10" s="1"/>
  <c r="E618" i="10" s="1"/>
  <c r="E619" i="10" s="1"/>
  <c r="E620" i="10" s="1"/>
  <c r="E621" i="10" s="1"/>
  <c r="E622" i="10" s="1"/>
  <c r="E623" i="10" s="1"/>
  <c r="E624" i="10" s="1"/>
  <c r="E625" i="10" s="1"/>
  <c r="E626" i="10" s="1"/>
  <c r="E627" i="10" s="1"/>
  <c r="E628" i="10" s="1"/>
  <c r="E629" i="10" s="1"/>
  <c r="E630" i="10" s="1"/>
  <c r="E631" i="10" s="1"/>
  <c r="E632" i="10" s="1"/>
  <c r="E633" i="10" s="1"/>
  <c r="E634" i="10" s="1"/>
  <c r="E635" i="10" s="1"/>
  <c r="E636" i="10" s="1"/>
  <c r="E637" i="10" s="1"/>
  <c r="E638" i="10" s="1"/>
  <c r="E639" i="10" s="1"/>
  <c r="E640" i="10" s="1"/>
  <c r="E641" i="10" s="1"/>
  <c r="E642" i="10" s="1"/>
  <c r="E643" i="10" s="1"/>
  <c r="E644" i="10" s="1"/>
  <c r="E645" i="10" s="1"/>
  <c r="E646" i="10" s="1"/>
  <c r="E647" i="10" s="1"/>
  <c r="E648" i="10" s="1"/>
  <c r="E649" i="10" s="1"/>
  <c r="E650" i="10" s="1"/>
  <c r="E651" i="10" s="1"/>
  <c r="E652" i="10" s="1"/>
  <c r="E653" i="10" s="1"/>
  <c r="E654" i="10" s="1"/>
  <c r="E655" i="10" s="1"/>
  <c r="E656" i="10" s="1"/>
  <c r="E657" i="10" s="1"/>
  <c r="E658" i="10" s="1"/>
  <c r="E659" i="10" s="1"/>
  <c r="E660" i="10" s="1"/>
  <c r="E661" i="10" s="1"/>
  <c r="E662" i="10" s="1"/>
  <c r="E663" i="10" s="1"/>
  <c r="E664" i="10" s="1"/>
  <c r="E665" i="10" s="1"/>
  <c r="E666" i="10" s="1"/>
  <c r="E667" i="10" s="1"/>
  <c r="E668" i="10" s="1"/>
  <c r="E669" i="10" s="1"/>
  <c r="E670" i="10" s="1"/>
  <c r="E671" i="10" s="1"/>
  <c r="E672" i="10" s="1"/>
  <c r="E673" i="10" s="1"/>
  <c r="E674" i="10" s="1"/>
  <c r="E675" i="10" s="1"/>
  <c r="E676" i="10" s="1"/>
  <c r="E677" i="10" s="1"/>
  <c r="E678" i="10" s="1"/>
  <c r="E679" i="10" s="1"/>
  <c r="E680" i="10" s="1"/>
  <c r="E681" i="10" s="1"/>
  <c r="E682" i="10" s="1"/>
  <c r="E683" i="10" s="1"/>
  <c r="E684" i="10" s="1"/>
  <c r="E685" i="10" s="1"/>
  <c r="E686" i="10" s="1"/>
  <c r="E687" i="10" s="1"/>
  <c r="E688" i="10" s="1"/>
  <c r="E689" i="10" s="1"/>
  <c r="E690" i="10" s="1"/>
  <c r="E691" i="10" s="1"/>
  <c r="E692" i="10" s="1"/>
  <c r="E693" i="10" s="1"/>
  <c r="E694" i="10" s="1"/>
  <c r="E695" i="10" s="1"/>
  <c r="E696" i="10" s="1"/>
  <c r="E697" i="10" s="1"/>
  <c r="E698" i="10" s="1"/>
  <c r="E699" i="10" s="1"/>
  <c r="E700" i="10" s="1"/>
  <c r="E701" i="10" s="1"/>
  <c r="E702" i="10" s="1"/>
  <c r="E703" i="10" s="1"/>
  <c r="E704" i="10" s="1"/>
  <c r="E705" i="10" s="1"/>
  <c r="E706" i="10" s="1"/>
  <c r="E707" i="10" s="1"/>
  <c r="E708" i="10" s="1"/>
  <c r="E709" i="10" s="1"/>
  <c r="E710" i="10" s="1"/>
  <c r="E711" i="10" s="1"/>
  <c r="E712" i="10" s="1"/>
  <c r="E713" i="10" s="1"/>
  <c r="E714" i="10" s="1"/>
  <c r="E715" i="10" s="1"/>
  <c r="E716" i="10" s="1"/>
  <c r="E717" i="10" s="1"/>
  <c r="E718" i="10" s="1"/>
  <c r="E719" i="10" s="1"/>
  <c r="E720" i="10" s="1"/>
  <c r="E721" i="10" s="1"/>
  <c r="E722" i="10" s="1"/>
  <c r="D23" i="7"/>
  <c r="D18" i="7"/>
  <c r="V103" i="23" l="1"/>
  <c r="V295" i="23"/>
  <c r="V167" i="23"/>
  <c r="V158" i="23"/>
  <c r="I8" i="5"/>
  <c r="F3" i="5" s="1"/>
  <c r="V33" i="23"/>
  <c r="V272" i="23"/>
  <c r="V231" i="23"/>
  <c r="V189" i="23"/>
  <c r="U84" i="23"/>
  <c r="V84" i="23" s="1"/>
  <c r="V75" i="23"/>
  <c r="V96" i="23"/>
  <c r="U67" i="23"/>
  <c r="V67" i="23" s="1"/>
  <c r="U76" i="23"/>
  <c r="V76" i="23" s="1"/>
  <c r="U83" i="23"/>
  <c r="V83" i="23" s="1"/>
  <c r="U273" i="23"/>
  <c r="V273" i="23" s="1"/>
  <c r="V176" i="23"/>
  <c r="V135" i="23"/>
  <c r="V39" i="23"/>
  <c r="V183" i="23"/>
  <c r="V116" i="23"/>
  <c r="U106" i="23"/>
  <c r="V106" i="23" s="1"/>
  <c r="V201" i="23"/>
  <c r="V129" i="23"/>
  <c r="V43" i="23"/>
  <c r="V23" i="23"/>
  <c r="V259" i="23"/>
  <c r="V187" i="23"/>
  <c r="U35" i="23"/>
  <c r="V35" i="23" s="1"/>
  <c r="V164" i="23"/>
  <c r="U145" i="23"/>
  <c r="V145" i="23" s="1"/>
  <c r="U156" i="23"/>
  <c r="V156" i="23" s="1"/>
  <c r="U235" i="23"/>
  <c r="V235" i="23" s="1"/>
  <c r="V163" i="23"/>
  <c r="U59" i="23"/>
  <c r="V59" i="23" s="1"/>
  <c r="V226" i="23"/>
  <c r="U19" i="23"/>
  <c r="V19" i="23" s="1"/>
  <c r="V299" i="23"/>
  <c r="V144" i="23"/>
  <c r="V55" i="23"/>
  <c r="V290" i="23"/>
  <c r="U147" i="23"/>
  <c r="V147" i="23" s="1"/>
  <c r="V263" i="23"/>
  <c r="V253" i="23"/>
  <c r="V92" i="23"/>
  <c r="U60" i="23"/>
  <c r="V60" i="23" s="1"/>
  <c r="V150" i="23"/>
  <c r="V30" i="23"/>
  <c r="U123" i="23"/>
  <c r="V123" i="23" s="1"/>
  <c r="V151" i="23"/>
  <c r="V169" i="23"/>
  <c r="V224" i="23"/>
  <c r="V41" i="23"/>
  <c r="V278" i="23"/>
  <c r="V261" i="23"/>
  <c r="V52" i="23"/>
  <c r="V155" i="23"/>
  <c r="U242" i="23"/>
  <c r="V242" i="23" s="1"/>
  <c r="V98" i="23"/>
  <c r="V193" i="23"/>
  <c r="V121" i="23"/>
  <c r="V57" i="23"/>
  <c r="V100" i="23"/>
  <c r="V283" i="23"/>
  <c r="V211" i="23"/>
  <c r="U234" i="23"/>
  <c r="V234" i="23" s="1"/>
  <c r="U289" i="23"/>
  <c r="V289" i="23" s="1"/>
  <c r="V185" i="23"/>
  <c r="V105" i="23"/>
  <c r="U140" i="23"/>
  <c r="V140" i="23" s="1"/>
  <c r="U209" i="23"/>
  <c r="V209" i="23" s="1"/>
  <c r="V192" i="23"/>
  <c r="V28" i="23"/>
  <c r="V73" i="23"/>
  <c r="V32" i="23"/>
  <c r="U97" i="23"/>
  <c r="V97" i="23" s="1"/>
  <c r="U148" i="23"/>
  <c r="V148" i="23" s="1"/>
  <c r="V21" i="23"/>
  <c r="U170" i="23"/>
  <c r="V170" i="23" s="1"/>
  <c r="V208" i="23"/>
  <c r="V297" i="23"/>
  <c r="V279" i="23"/>
  <c r="V296" i="23"/>
  <c r="V87" i="23"/>
  <c r="V251" i="23"/>
  <c r="V217" i="23"/>
  <c r="V171" i="23"/>
  <c r="V36" i="23"/>
  <c r="V267" i="23"/>
  <c r="V68" i="23"/>
  <c r="V153" i="23"/>
  <c r="V137" i="23"/>
  <c r="V195" i="23"/>
  <c r="V162" i="23"/>
  <c r="V225" i="23"/>
  <c r="V160" i="23"/>
  <c r="V89" i="23"/>
  <c r="V215" i="23"/>
  <c r="V46" i="23"/>
  <c r="U132" i="23"/>
  <c r="V132" i="23" s="1"/>
  <c r="U99" i="23"/>
  <c r="V99" i="23" s="1"/>
  <c r="U13" i="23"/>
  <c r="V13" i="23" s="1"/>
  <c r="U81" i="23"/>
  <c r="V81" i="23" s="1"/>
  <c r="U91" i="23"/>
  <c r="V91" i="23" s="1"/>
  <c r="U114" i="23"/>
  <c r="V114" i="23" s="1"/>
  <c r="U124" i="23"/>
  <c r="V124" i="23" s="1"/>
  <c r="V64" i="23"/>
  <c r="V22" i="23"/>
  <c r="V80" i="23"/>
  <c r="V25" i="23"/>
  <c r="V214" i="23"/>
  <c r="U16" i="23"/>
  <c r="V16" i="23" s="1"/>
  <c r="V119" i="23"/>
  <c r="V247" i="23"/>
  <c r="V85" i="23"/>
  <c r="U257" i="23"/>
  <c r="V257" i="23" s="1"/>
  <c r="V161" i="23"/>
  <c r="V291" i="23"/>
  <c r="V219" i="23"/>
  <c r="U113" i="23"/>
  <c r="V113" i="23" s="1"/>
  <c r="V203" i="23"/>
  <c r="V131" i="23"/>
  <c r="V71" i="23"/>
  <c r="V199" i="23"/>
  <c r="V112" i="23"/>
  <c r="V86" i="23"/>
  <c r="V178" i="23"/>
  <c r="U107" i="23"/>
  <c r="V107" i="23" s="1"/>
  <c r="U61" i="23"/>
  <c r="V61" i="23" s="1"/>
  <c r="U139" i="23"/>
  <c r="V139" i="23" s="1"/>
  <c r="V298" i="23"/>
  <c r="V27" i="23"/>
  <c r="V275" i="23"/>
  <c r="U65" i="23"/>
  <c r="V65" i="23" s="1"/>
  <c r="U108" i="23"/>
  <c r="V108" i="23" s="1"/>
  <c r="V51" i="23"/>
  <c r="V227" i="23"/>
  <c r="V197" i="23"/>
  <c r="V93" i="23"/>
  <c r="U45" i="23"/>
  <c r="V45" i="23" s="1"/>
  <c r="V69" i="23"/>
  <c r="V128" i="23"/>
  <c r="V133" i="23"/>
  <c r="U8" i="23"/>
  <c r="V8" i="23" s="1"/>
  <c r="U7" i="23"/>
  <c r="V7" i="23" s="1"/>
  <c r="U11" i="23"/>
  <c r="V11" i="23" s="1"/>
  <c r="U6" i="23"/>
  <c r="V6" i="23" s="1"/>
  <c r="U4" i="23"/>
  <c r="V4" i="23" s="1"/>
  <c r="U9" i="23"/>
  <c r="V9" i="23" s="1"/>
  <c r="U5" i="23"/>
  <c r="V5" i="23" s="1"/>
  <c r="S3" i="23"/>
  <c r="T3" i="23"/>
  <c r="B24" i="7"/>
  <c r="K8" i="3" l="1" a="1"/>
  <c r="K8" i="3" s="1"/>
  <c r="K8" i="4" a="1"/>
  <c r="K8" i="4" s="1"/>
  <c r="H4" i="4" s="1"/>
  <c r="G25" i="1"/>
  <c r="U3" i="23"/>
  <c r="V3" i="23" s="1"/>
  <c r="F4" i="9"/>
  <c r="F3" i="9"/>
  <c r="H110" i="9"/>
  <c r="F115" i="9" s="1"/>
  <c r="F114" i="9" s="1"/>
  <c r="H99" i="9"/>
  <c r="F104" i="9" s="1"/>
  <c r="F103" i="9" s="1"/>
  <c r="H88" i="9"/>
  <c r="F93" i="9" s="1"/>
  <c r="F92" i="9" s="1"/>
  <c r="H77" i="9"/>
  <c r="F82" i="9" s="1"/>
  <c r="F81" i="9" s="1"/>
  <c r="H66" i="9"/>
  <c r="F71" i="9" s="1"/>
  <c r="F70" i="9" s="1"/>
  <c r="H55" i="9"/>
  <c r="F60" i="9" s="1"/>
  <c r="F59" i="9" s="1"/>
  <c r="H44" i="9"/>
  <c r="F49" i="9" s="1"/>
  <c r="F48" i="9" s="1"/>
  <c r="H33" i="9"/>
  <c r="F38" i="9" s="1"/>
  <c r="F37" i="9" s="1"/>
  <c r="H22" i="9"/>
  <c r="F27" i="9" s="1"/>
  <c r="F26" i="9" s="1"/>
  <c r="H11" i="9"/>
  <c r="F16" i="9" s="1"/>
  <c r="F15" i="9" s="1"/>
  <c r="F11" i="9"/>
  <c r="H4" i="10"/>
  <c r="B4" i="10"/>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B229" i="10" s="1"/>
  <c r="B230" i="10" s="1"/>
  <c r="B231" i="10" s="1"/>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B267" i="10" s="1"/>
  <c r="B268" i="10" s="1"/>
  <c r="B269" i="10" s="1"/>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B305" i="10" s="1"/>
  <c r="B306" i="10" s="1"/>
  <c r="B307" i="10" s="1"/>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B343" i="10" s="1"/>
  <c r="B344" i="10" s="1"/>
  <c r="B345" i="10" s="1"/>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B381" i="10" s="1"/>
  <c r="B382" i="10" s="1"/>
  <c r="B383" i="10" s="1"/>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B419" i="10" s="1"/>
  <c r="B420" i="10" s="1"/>
  <c r="B421" i="10" s="1"/>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B457" i="10" s="1"/>
  <c r="B458" i="10" s="1"/>
  <c r="B459" i="10" s="1"/>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B495" i="10" s="1"/>
  <c r="B496" i="10" s="1"/>
  <c r="B497" i="10" s="1"/>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B533" i="10" s="1"/>
  <c r="B534" i="10" s="1"/>
  <c r="B535" i="10" s="1"/>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B571" i="10" s="1"/>
  <c r="B572" i="10" s="1"/>
  <c r="B573" i="10" s="1"/>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B609" i="10" s="1"/>
  <c r="B610" i="10" s="1"/>
  <c r="B611" i="10" s="1"/>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B647" i="10" s="1"/>
  <c r="B648" i="10" s="1"/>
  <c r="B649" i="10" s="1"/>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B685" i="10" s="1"/>
  <c r="B686" i="10" s="1"/>
  <c r="B687" i="10" s="1"/>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J3" i="10"/>
  <c r="I3" i="10"/>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D2" i="7"/>
  <c r="H4" i="3" l="1"/>
  <c r="K8" i="5" a="1"/>
  <c r="K8" i="5" s="1"/>
  <c r="H4" i="5" s="1"/>
  <c r="G24" i="1"/>
  <c r="A207" i="10"/>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D18" i="9" a="1"/>
  <c r="D18" i="9" s="1"/>
  <c r="C2" i="7"/>
  <c r="D25" i="1" s="1"/>
  <c r="D20" i="7"/>
  <c r="D22" i="7" s="1"/>
  <c r="E22" i="7" s="1"/>
  <c r="D24" i="7" s="1"/>
  <c r="H5" i="10"/>
  <c r="J4" i="10"/>
  <c r="I4" i="10"/>
  <c r="B28" i="7"/>
  <c r="C28" i="7"/>
  <c r="D28" i="7"/>
  <c r="D7" i="9" a="1"/>
  <c r="D7" i="9" s="1"/>
  <c r="D106" i="9" a="1"/>
  <c r="D106" i="9" s="1"/>
  <c r="D95" i="9" a="1"/>
  <c r="D95" i="9" s="1"/>
  <c r="D84" i="9" a="1"/>
  <c r="D84" i="9" s="1"/>
  <c r="D73" i="9" a="1"/>
  <c r="D73" i="9" s="1"/>
  <c r="D62" i="9" a="1"/>
  <c r="D62" i="9" s="1"/>
  <c r="D51" i="9" a="1"/>
  <c r="D51" i="9" s="1"/>
  <c r="D40" i="9" a="1"/>
  <c r="D40" i="9" s="1"/>
  <c r="D29" i="9" a="1"/>
  <c r="D29" i="9" s="1"/>
  <c r="H6" i="10"/>
  <c r="F3" i="6"/>
  <c r="G27" i="1" s="1"/>
  <c r="D4" i="6"/>
  <c r="G26" i="1"/>
  <c r="D24" i="1" l="1"/>
  <c r="D26" i="1"/>
  <c r="D27" i="1"/>
  <c r="D17" i="7"/>
  <c r="A275" i="10"/>
  <c r="I5" i="10"/>
  <c r="J5" i="10"/>
  <c r="J6" i="10"/>
  <c r="I6" i="10"/>
  <c r="H7" i="10"/>
  <c r="G28" i="1"/>
  <c r="D19" i="7" l="1"/>
  <c r="D26" i="7" s="1"/>
  <c r="D23" i="8" s="1"/>
  <c r="A276" i="10"/>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504" i="10" s="1"/>
  <c r="A505" i="10" s="1"/>
  <c r="A506" i="10" s="1"/>
  <c r="A507" i="10" s="1"/>
  <c r="A508" i="10" s="1"/>
  <c r="A509" i="10" s="1"/>
  <c r="A510" i="10" s="1"/>
  <c r="A511" i="10" s="1"/>
  <c r="A512" i="10" s="1"/>
  <c r="A513" i="10" s="1"/>
  <c r="A514" i="10" s="1"/>
  <c r="A515" i="10" s="1"/>
  <c r="A516" i="10" s="1"/>
  <c r="A517" i="10" s="1"/>
  <c r="A518" i="10" s="1"/>
  <c r="A519" i="10" s="1"/>
  <c r="A520" i="10" s="1"/>
  <c r="A521" i="10" s="1"/>
  <c r="A522" i="10" s="1"/>
  <c r="A523" i="10" s="1"/>
  <c r="A524" i="10" s="1"/>
  <c r="A525" i="10" s="1"/>
  <c r="A526" i="10" s="1"/>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A625" i="10" s="1"/>
  <c r="A626" i="10" s="1"/>
  <c r="A627" i="10" s="1"/>
  <c r="A628" i="10" s="1"/>
  <c r="A629" i="10" s="1"/>
  <c r="A630" i="10" s="1"/>
  <c r="A631" i="10" s="1"/>
  <c r="A632" i="10" s="1"/>
  <c r="A633" i="10" s="1"/>
  <c r="A634" i="10" s="1"/>
  <c r="A635" i="10" s="1"/>
  <c r="A636" i="10" s="1"/>
  <c r="A637" i="10" s="1"/>
  <c r="A638" i="10" s="1"/>
  <c r="A639" i="10" s="1"/>
  <c r="A640" i="10" s="1"/>
  <c r="A641" i="10" s="1"/>
  <c r="A642" i="10" s="1"/>
  <c r="A643" i="10" s="1"/>
  <c r="A644" i="10" s="1"/>
  <c r="A645" i="10" s="1"/>
  <c r="A646" i="10" s="1"/>
  <c r="A647" i="10" s="1"/>
  <c r="A648" i="10" s="1"/>
  <c r="A649" i="10" s="1"/>
  <c r="A650" i="10" s="1"/>
  <c r="A651" i="10" s="1"/>
  <c r="A652" i="10" s="1"/>
  <c r="A653" i="10" s="1"/>
  <c r="A654" i="10" s="1"/>
  <c r="A655" i="10" s="1"/>
  <c r="A656" i="10" s="1"/>
  <c r="A657" i="10" s="1"/>
  <c r="A658" i="10" s="1"/>
  <c r="A659" i="10" s="1"/>
  <c r="A660" i="10" s="1"/>
  <c r="A661" i="10" s="1"/>
  <c r="A662" i="10" s="1"/>
  <c r="A663" i="10" s="1"/>
  <c r="A664" i="10" s="1"/>
  <c r="A665" i="10" s="1"/>
  <c r="A666" i="10" s="1"/>
  <c r="A667" i="10" s="1"/>
  <c r="A668" i="10" s="1"/>
  <c r="A669" i="10" s="1"/>
  <c r="A670" i="10" s="1"/>
  <c r="A671" i="10" s="1"/>
  <c r="A672" i="10" s="1"/>
  <c r="A673" i="10" s="1"/>
  <c r="A674" i="10" s="1"/>
  <c r="A675" i="10" s="1"/>
  <c r="A676" i="10" s="1"/>
  <c r="A677" i="10" s="1"/>
  <c r="A678" i="10" s="1"/>
  <c r="A679" i="10" s="1"/>
  <c r="A680" i="10" s="1"/>
  <c r="A681" i="10" s="1"/>
  <c r="A682" i="10" s="1"/>
  <c r="A683" i="10" s="1"/>
  <c r="A684" i="10" s="1"/>
  <c r="A685" i="10" s="1"/>
  <c r="A686" i="10" s="1"/>
  <c r="A687" i="10" s="1"/>
  <c r="A688" i="10" s="1"/>
  <c r="A689" i="10" s="1"/>
  <c r="A690" i="10" s="1"/>
  <c r="A691" i="10" s="1"/>
  <c r="A692" i="10" s="1"/>
  <c r="A693" i="10" s="1"/>
  <c r="A694" i="10" s="1"/>
  <c r="A695" i="10" s="1"/>
  <c r="A696" i="10" s="1"/>
  <c r="A697" i="10" s="1"/>
  <c r="A698" i="10" s="1"/>
  <c r="A699" i="10" s="1"/>
  <c r="A700" i="10" s="1"/>
  <c r="A701" i="10" s="1"/>
  <c r="A702" i="10" s="1"/>
  <c r="A703" i="10" s="1"/>
  <c r="A704" i="10" s="1"/>
  <c r="A705" i="10" s="1"/>
  <c r="A706" i="10" s="1"/>
  <c r="A707" i="10" s="1"/>
  <c r="A708" i="10" s="1"/>
  <c r="A709" i="10" s="1"/>
  <c r="A710" i="10" s="1"/>
  <c r="A711" i="10" s="1"/>
  <c r="A712" i="10" s="1"/>
  <c r="A713" i="10" s="1"/>
  <c r="A714" i="10" s="1"/>
  <c r="A715" i="10" s="1"/>
  <c r="A716" i="10" s="1"/>
  <c r="A717" i="10" s="1"/>
  <c r="A718" i="10" s="1"/>
  <c r="A719" i="10" s="1"/>
  <c r="A720" i="10" s="1"/>
  <c r="A721" i="10" s="1"/>
  <c r="A722" i="10" s="1"/>
  <c r="D28" i="1"/>
  <c r="H24" i="1"/>
  <c r="I24" i="1" s="1"/>
  <c r="H25" i="1"/>
  <c r="H26" i="1"/>
  <c r="H27" i="1"/>
  <c r="H8" i="10"/>
  <c r="J7" i="10"/>
  <c r="I7" i="10"/>
  <c r="D21" i="1"/>
  <c r="H21" i="1" s="1"/>
  <c r="D25" i="7" l="1"/>
  <c r="D24" i="8"/>
  <c r="B22" i="7" s="1"/>
  <c r="D29" i="8"/>
  <c r="F3" i="10" s="1"/>
  <c r="G3" i="10" s="1"/>
  <c r="F4" i="10" s="1"/>
  <c r="G4" i="10" s="1"/>
  <c r="F5" i="10" s="1"/>
  <c r="G5" i="10" s="1"/>
  <c r="F6" i="10" s="1"/>
  <c r="G6" i="10" s="1"/>
  <c r="H3" i="4"/>
  <c r="F4" i="4" s="1"/>
  <c r="H3" i="5"/>
  <c r="F4" i="5" s="1"/>
  <c r="L9" i="5" s="1"/>
  <c r="H3" i="3"/>
  <c r="F4" i="3" s="1"/>
  <c r="L8" i="3" s="1"/>
  <c r="E24" i="1"/>
  <c r="F24" i="1" s="1"/>
  <c r="B8" i="19"/>
  <c r="B11" i="19" s="1"/>
  <c r="E26" i="1"/>
  <c r="F26" i="1" s="1"/>
  <c r="H9" i="10"/>
  <c r="I8" i="10"/>
  <c r="J8" i="10"/>
  <c r="E25" i="1"/>
  <c r="F25" i="1" s="1"/>
  <c r="E28" i="1"/>
  <c r="E27" i="1"/>
  <c r="F27" i="1" s="1"/>
  <c r="H28" i="1"/>
  <c r="I27" i="1"/>
  <c r="B6" i="19" l="1"/>
  <c r="B3" i="19" s="1"/>
  <c r="L8" i="5"/>
  <c r="L9" i="3"/>
  <c r="F7" i="10"/>
  <c r="G7" i="10" s="1"/>
  <c r="I9" i="10"/>
  <c r="J9" i="10"/>
  <c r="H10" i="10"/>
  <c r="H3" i="6"/>
  <c r="I26" i="1"/>
  <c r="B13" i="19" l="1"/>
  <c r="B5" i="19"/>
  <c r="B4" i="19"/>
  <c r="B12" i="19"/>
  <c r="B2" i="19"/>
  <c r="I25" i="1"/>
  <c r="F8" i="10"/>
  <c r="G8" i="10" s="1"/>
  <c r="F4" i="6"/>
  <c r="J10" i="10"/>
  <c r="I10" i="10"/>
  <c r="H11" i="10"/>
  <c r="L10" i="4" l="1"/>
  <c r="L9" i="4"/>
  <c r="L8" i="4"/>
  <c r="F9" i="10"/>
  <c r="G9" i="10" s="1"/>
  <c r="H12" i="10"/>
  <c r="J11" i="10"/>
  <c r="I11" i="10"/>
  <c r="F10" i="10" l="1"/>
  <c r="G10" i="10" s="1"/>
  <c r="H13" i="10"/>
  <c r="J12" i="10"/>
  <c r="I12" i="10"/>
  <c r="F11" i="10" l="1"/>
  <c r="G11" i="10" s="1"/>
  <c r="I13" i="10"/>
  <c r="J13" i="10"/>
  <c r="H14" i="10"/>
  <c r="F12" i="10" l="1"/>
  <c r="G12" i="10" s="1"/>
  <c r="J14" i="10"/>
  <c r="I14" i="10"/>
  <c r="H15" i="10"/>
  <c r="F13" i="10" l="1"/>
  <c r="G13" i="10" s="1"/>
  <c r="H16" i="10"/>
  <c r="J15" i="10"/>
  <c r="I15" i="10"/>
  <c r="F14" i="10" l="1"/>
  <c r="G14" i="10" s="1"/>
  <c r="H17" i="10"/>
  <c r="I16" i="10"/>
  <c r="J16" i="10"/>
  <c r="F15" i="10" l="1"/>
  <c r="G15" i="10" s="1"/>
  <c r="I17" i="10"/>
  <c r="H18" i="10"/>
  <c r="J17" i="10"/>
  <c r="F16" i="10" l="1"/>
  <c r="G16" i="10" s="1"/>
  <c r="J18" i="10"/>
  <c r="I18" i="10"/>
  <c r="H19" i="10"/>
  <c r="F17" i="10" l="1"/>
  <c r="G17" i="10" s="1"/>
  <c r="H20" i="10"/>
  <c r="J19" i="10"/>
  <c r="I19" i="10"/>
  <c r="F18" i="10" l="1"/>
  <c r="G18" i="10" s="1"/>
  <c r="H21" i="10"/>
  <c r="J20" i="10"/>
  <c r="I20" i="10"/>
  <c r="F19" i="10" l="1"/>
  <c r="G19" i="10" s="1"/>
  <c r="I21" i="10"/>
  <c r="H22" i="10"/>
  <c r="J21" i="10"/>
  <c r="F20" i="10" l="1"/>
  <c r="G20" i="10" s="1"/>
  <c r="J22" i="10"/>
  <c r="I22" i="10"/>
  <c r="H23" i="10"/>
  <c r="F21" i="10" l="1"/>
  <c r="G21" i="10" s="1"/>
  <c r="H24" i="10"/>
  <c r="J23" i="10"/>
  <c r="I23" i="10"/>
  <c r="F22" i="10" l="1"/>
  <c r="G22" i="10" s="1"/>
  <c r="H25" i="10"/>
  <c r="J24" i="10"/>
  <c r="I24" i="10"/>
  <c r="F23" i="10" l="1"/>
  <c r="G23" i="10" s="1"/>
  <c r="I25" i="10"/>
  <c r="H26" i="10"/>
  <c r="J25" i="10"/>
  <c r="F24" i="10" l="1"/>
  <c r="G24" i="10" s="1"/>
  <c r="J26" i="10"/>
  <c r="I26" i="10"/>
  <c r="H27" i="10"/>
  <c r="F25" i="10" l="1"/>
  <c r="G25" i="10" s="1"/>
  <c r="H28" i="10"/>
  <c r="J27" i="10"/>
  <c r="I27" i="10"/>
  <c r="F26" i="10" l="1"/>
  <c r="G26" i="10" s="1"/>
  <c r="H29" i="10"/>
  <c r="I28" i="10"/>
  <c r="J28" i="10"/>
  <c r="F27" i="10" l="1"/>
  <c r="G27" i="10" s="1"/>
  <c r="I29" i="10"/>
  <c r="H30" i="10"/>
  <c r="J29" i="10"/>
  <c r="F28" i="10" l="1"/>
  <c r="G28" i="10" s="1"/>
  <c r="H31" i="10"/>
  <c r="J30" i="10"/>
  <c r="I30" i="10"/>
  <c r="F29" i="10" l="1"/>
  <c r="G29" i="10" s="1"/>
  <c r="I31" i="10"/>
  <c r="H32" i="10"/>
  <c r="J31" i="10"/>
  <c r="F30" i="10" l="1"/>
  <c r="G30" i="10" s="1"/>
  <c r="J32" i="10"/>
  <c r="I32" i="10"/>
  <c r="H33" i="10"/>
  <c r="F31" i="10" l="1"/>
  <c r="G31" i="10" s="1"/>
  <c r="H34" i="10"/>
  <c r="J33" i="10"/>
  <c r="I33" i="10"/>
  <c r="F32" i="10" l="1"/>
  <c r="G32" i="10" s="1"/>
  <c r="H35" i="10"/>
  <c r="I34" i="10"/>
  <c r="J34" i="10"/>
  <c r="F33" i="10" l="1"/>
  <c r="G33" i="10" s="1"/>
  <c r="I35" i="10"/>
  <c r="H36" i="10"/>
  <c r="J35" i="10"/>
  <c r="F34" i="10" l="1"/>
  <c r="G34" i="10" s="1"/>
  <c r="J36" i="10"/>
  <c r="I36" i="10"/>
  <c r="H37" i="10"/>
  <c r="F35" i="10" l="1"/>
  <c r="G35" i="10" s="1"/>
  <c r="H38" i="10"/>
  <c r="J37" i="10"/>
  <c r="I37" i="10"/>
  <c r="F36" i="10" l="1"/>
  <c r="G36" i="10" s="1"/>
  <c r="H39" i="10"/>
  <c r="I38" i="10"/>
  <c r="J38" i="10"/>
  <c r="F37" i="10" l="1"/>
  <c r="G37" i="10" s="1"/>
  <c r="I39" i="10"/>
  <c r="H40" i="10"/>
  <c r="J39" i="10"/>
  <c r="F38" i="10" l="1"/>
  <c r="G38" i="10" s="1"/>
  <c r="J40" i="10"/>
  <c r="I40" i="10"/>
  <c r="H41" i="10"/>
  <c r="F39" i="10" l="1"/>
  <c r="G39" i="10" s="1"/>
  <c r="H42" i="10"/>
  <c r="J41" i="10"/>
  <c r="I41" i="10"/>
  <c r="F40" i="10" l="1"/>
  <c r="G40" i="10" s="1"/>
  <c r="H43" i="10"/>
  <c r="I42" i="10"/>
  <c r="J42" i="10"/>
  <c r="F41" i="10" l="1"/>
  <c r="G41" i="10" s="1"/>
  <c r="I43" i="10"/>
  <c r="H44" i="10"/>
  <c r="J43" i="10"/>
  <c r="F42" i="10" l="1"/>
  <c r="G42" i="10" s="1"/>
  <c r="J44" i="10"/>
  <c r="I44" i="10"/>
  <c r="H45" i="10"/>
  <c r="F43" i="10" l="1"/>
  <c r="G43" i="10" s="1"/>
  <c r="H46" i="10"/>
  <c r="J45" i="10"/>
  <c r="I45" i="10"/>
  <c r="F44" i="10" l="1"/>
  <c r="G44" i="10" s="1"/>
  <c r="H47" i="10"/>
  <c r="I46" i="10"/>
  <c r="J46" i="10"/>
  <c r="F45" i="10" l="1"/>
  <c r="G45" i="10" s="1"/>
  <c r="I47" i="10"/>
  <c r="H48" i="10"/>
  <c r="J47" i="10"/>
  <c r="F46" i="10" l="1"/>
  <c r="G46" i="10" s="1"/>
  <c r="J48" i="10"/>
  <c r="I48" i="10"/>
  <c r="H49" i="10"/>
  <c r="F47" i="10" l="1"/>
  <c r="G47" i="10" s="1"/>
  <c r="H50" i="10"/>
  <c r="J49" i="10"/>
  <c r="I49" i="10"/>
  <c r="F48" i="10" l="1"/>
  <c r="G48" i="10" s="1"/>
  <c r="H51" i="10"/>
  <c r="I50" i="10"/>
  <c r="J50" i="10"/>
  <c r="F49" i="10" l="1"/>
  <c r="G49" i="10" s="1"/>
  <c r="J51" i="10"/>
  <c r="I51" i="10"/>
  <c r="H52" i="10"/>
  <c r="F50" i="10" l="1"/>
  <c r="G50" i="10" s="1"/>
  <c r="H53" i="10"/>
  <c r="J52" i="10"/>
  <c r="I52" i="10"/>
  <c r="F51" i="10" l="1"/>
  <c r="G51" i="10" s="1"/>
  <c r="H54" i="10"/>
  <c r="J53" i="10"/>
  <c r="I53" i="10"/>
  <c r="F52" i="10" l="1"/>
  <c r="G52" i="10" s="1"/>
  <c r="I54" i="10"/>
  <c r="H55" i="10"/>
  <c r="J54" i="10"/>
  <c r="F53" i="10" l="1"/>
  <c r="G53" i="10" s="1"/>
  <c r="J55" i="10"/>
  <c r="I55" i="10"/>
  <c r="H56" i="10"/>
  <c r="F54" i="10" l="1"/>
  <c r="G54" i="10" s="1"/>
  <c r="H57" i="10"/>
  <c r="J56" i="10"/>
  <c r="I56" i="10"/>
  <c r="F55" i="10" l="1"/>
  <c r="G55" i="10" s="1"/>
  <c r="H58" i="10"/>
  <c r="J57" i="10"/>
  <c r="I57" i="10"/>
  <c r="F56" i="10" l="1"/>
  <c r="G56" i="10" s="1"/>
  <c r="I58" i="10"/>
  <c r="H59" i="10"/>
  <c r="J58" i="10"/>
  <c r="F57" i="10" l="1"/>
  <c r="G57" i="10" s="1"/>
  <c r="J59" i="10"/>
  <c r="I59" i="10"/>
  <c r="H60" i="10"/>
  <c r="F58" i="10" l="1"/>
  <c r="G58" i="10" s="1"/>
  <c r="H61" i="10"/>
  <c r="J60" i="10"/>
  <c r="I60" i="10"/>
  <c r="F59" i="10" l="1"/>
  <c r="G59" i="10" s="1"/>
  <c r="H62" i="10"/>
  <c r="J61" i="10"/>
  <c r="I61" i="10"/>
  <c r="F60" i="10" l="1"/>
  <c r="G60" i="10" s="1"/>
  <c r="I62" i="10"/>
  <c r="J62" i="10"/>
  <c r="F61" i="10" l="1"/>
  <c r="G61" i="10" s="1"/>
  <c r="F62" i="10" l="1"/>
  <c r="G62" i="10" s="1"/>
  <c r="F63" i="10" l="1"/>
  <c r="G63" i="10" s="1"/>
  <c r="F64" i="10" l="1"/>
  <c r="G64" i="10" s="1"/>
  <c r="F65" i="10" l="1"/>
  <c r="G65" i="10" s="1"/>
  <c r="F66" i="10" l="1"/>
  <c r="G66" i="10" s="1"/>
  <c r="F67" i="10" l="1"/>
  <c r="G67" i="10" s="1"/>
  <c r="F68" i="10" l="1"/>
  <c r="G68" i="10" s="1"/>
  <c r="F69" i="10" l="1"/>
  <c r="G69" i="10" s="1"/>
  <c r="F70" i="10" l="1"/>
  <c r="G70" i="10" s="1"/>
  <c r="F71" i="10" l="1"/>
  <c r="G71" i="10" s="1"/>
  <c r="F72" i="10" l="1"/>
  <c r="G72" i="10" s="1"/>
  <c r="F73" i="10" l="1"/>
  <c r="G73" i="10" s="1"/>
  <c r="F74" i="10" l="1"/>
  <c r="G74" i="10" s="1"/>
  <c r="F75" i="10" l="1"/>
  <c r="G75" i="10" s="1"/>
  <c r="F76" i="10" l="1"/>
  <c r="G76" i="10" s="1"/>
  <c r="F77" i="10" l="1"/>
  <c r="G77" i="10" s="1"/>
  <c r="F78" i="10" l="1"/>
  <c r="G78" i="10" s="1"/>
  <c r="F79" i="10" l="1"/>
  <c r="G79" i="10" s="1"/>
  <c r="F80" i="10" l="1"/>
  <c r="G80" i="10" s="1"/>
  <c r="F81" i="10" l="1"/>
  <c r="G81" i="10" s="1"/>
  <c r="F82" i="10" l="1"/>
  <c r="G82" i="10" s="1"/>
  <c r="F83" i="10" l="1"/>
  <c r="G83" i="10" s="1"/>
  <c r="F84" i="10" l="1"/>
  <c r="G84" i="10" s="1"/>
  <c r="F85" i="10" l="1"/>
  <c r="G85" i="10" s="1"/>
  <c r="F86" i="10" l="1"/>
  <c r="G86" i="10" s="1"/>
  <c r="F87" i="10" l="1"/>
  <c r="G87" i="10" s="1"/>
  <c r="F88" i="10" l="1"/>
  <c r="G88" i="10" s="1"/>
  <c r="F89" i="10" l="1"/>
  <c r="G89" i="10" s="1"/>
  <c r="F90" i="10" l="1"/>
  <c r="G90" i="10" s="1"/>
  <c r="F91" i="10" l="1"/>
  <c r="G91" i="10" s="1"/>
  <c r="F92" i="10" l="1"/>
  <c r="G92" i="10" s="1"/>
  <c r="F93" i="10" l="1"/>
  <c r="G93" i="10" s="1"/>
  <c r="F94" i="10" l="1"/>
  <c r="G94" i="10" s="1"/>
  <c r="F95" i="10" l="1"/>
  <c r="G95" i="10" s="1"/>
  <c r="F96" i="10" l="1"/>
  <c r="G96" i="10" s="1"/>
  <c r="F97" i="10" l="1"/>
  <c r="G97" i="10" s="1"/>
  <c r="F98" i="10" l="1"/>
  <c r="G98" i="10" s="1"/>
  <c r="F99" i="10" l="1"/>
  <c r="G99" i="10" s="1"/>
  <c r="F100" i="10" l="1"/>
  <c r="G100" i="10" s="1"/>
  <c r="F101" i="10" l="1"/>
  <c r="G101" i="10" s="1"/>
  <c r="F102" i="10" l="1"/>
  <c r="G102" i="10" s="1"/>
  <c r="F103" i="10" l="1"/>
  <c r="G103" i="10" s="1"/>
  <c r="F104" i="10" l="1"/>
  <c r="G104" i="10" s="1"/>
  <c r="F105" i="10" l="1"/>
  <c r="G105" i="10" s="1"/>
  <c r="F106" i="10" l="1"/>
  <c r="G106" i="10" s="1"/>
  <c r="F107" i="10" l="1"/>
  <c r="G107" i="10" s="1"/>
  <c r="F108" i="10" l="1"/>
  <c r="G108" i="10" s="1"/>
  <c r="F109" i="10" l="1"/>
  <c r="G109" i="10" s="1"/>
  <c r="F110" i="10" l="1"/>
  <c r="G110" i="10" s="1"/>
  <c r="F111" i="10" l="1"/>
  <c r="G111" i="10" s="1"/>
  <c r="F112" i="10" l="1"/>
  <c r="G112" i="10" s="1"/>
  <c r="F113" i="10" l="1"/>
  <c r="G113" i="10" s="1"/>
  <c r="F114" i="10" l="1"/>
  <c r="G114" i="10" s="1"/>
  <c r="F115" i="10" l="1"/>
  <c r="G115" i="10" s="1"/>
  <c r="F116" i="10" l="1"/>
  <c r="G116" i="10" s="1"/>
  <c r="F117" i="10" l="1"/>
  <c r="G117" i="10" s="1"/>
  <c r="F118" i="10" l="1"/>
  <c r="G118" i="10" s="1"/>
  <c r="F119" i="10" l="1"/>
  <c r="G119" i="10" s="1"/>
  <c r="F120" i="10" l="1"/>
  <c r="G120" i="10" s="1"/>
  <c r="F121" i="10" l="1"/>
  <c r="G121" i="10" s="1"/>
  <c r="F122" i="10" l="1"/>
  <c r="G122" i="10" s="1"/>
  <c r="F123" i="10" l="1"/>
  <c r="G123" i="10" s="1"/>
  <c r="F124" i="10" l="1"/>
  <c r="G124" i="10" s="1"/>
  <c r="F125" i="10" l="1"/>
  <c r="G125" i="10" s="1"/>
  <c r="F126" i="10" l="1"/>
  <c r="G126" i="10" s="1"/>
  <c r="F127" i="10" l="1"/>
  <c r="G127" i="10" s="1"/>
  <c r="F128" i="10" l="1"/>
  <c r="G128" i="10" s="1"/>
  <c r="F129" i="10" l="1"/>
  <c r="G129" i="10" s="1"/>
  <c r="F130" i="10" l="1"/>
  <c r="G130" i="10" s="1"/>
  <c r="F131" i="10" l="1"/>
  <c r="G131" i="10" s="1"/>
  <c r="F132" i="10" l="1"/>
  <c r="G132" i="10" s="1"/>
  <c r="F133" i="10" l="1"/>
  <c r="G133" i="10" s="1"/>
  <c r="F134" i="10" l="1"/>
  <c r="G134" i="10" s="1"/>
  <c r="F135" i="10" l="1"/>
  <c r="G135" i="10" s="1"/>
  <c r="F136" i="10" l="1"/>
  <c r="G136" i="10" s="1"/>
  <c r="F137" i="10" l="1"/>
  <c r="G137" i="10" s="1"/>
  <c r="F138" i="10" l="1"/>
  <c r="G138" i="10" s="1"/>
  <c r="F139" i="10" l="1"/>
  <c r="G139" i="10" s="1"/>
  <c r="F140" i="10" l="1"/>
  <c r="G140" i="10" s="1"/>
  <c r="F141" i="10" l="1"/>
  <c r="G141" i="10" s="1"/>
  <c r="F142" i="10" l="1"/>
  <c r="G142" i="10" s="1"/>
  <c r="F143" i="10" l="1"/>
  <c r="G143" i="10" s="1"/>
  <c r="F144" i="10" l="1"/>
  <c r="G144" i="10" s="1"/>
  <c r="F145" i="10" l="1"/>
  <c r="G145" i="10" s="1"/>
  <c r="F146" i="10" l="1"/>
  <c r="G146" i="10" s="1"/>
  <c r="F147" i="10" l="1"/>
  <c r="G147" i="10" s="1"/>
  <c r="F148" i="10" l="1"/>
  <c r="G148" i="10" s="1"/>
  <c r="F149" i="10" l="1"/>
  <c r="G149" i="10" s="1"/>
  <c r="F150" i="10" l="1"/>
  <c r="G150" i="10" s="1"/>
  <c r="F151" i="10" l="1"/>
  <c r="G151" i="10" s="1"/>
  <c r="F152" i="10" l="1"/>
  <c r="G152" i="10" s="1"/>
  <c r="F153" i="10" l="1"/>
  <c r="G153" i="10" s="1"/>
  <c r="F154" i="10" l="1"/>
  <c r="G154" i="10" s="1"/>
  <c r="F155" i="10" l="1"/>
  <c r="G155" i="10" s="1"/>
  <c r="F156" i="10" l="1"/>
  <c r="G156" i="10" s="1"/>
  <c r="F157" i="10" l="1"/>
  <c r="G157" i="10" s="1"/>
  <c r="F158" i="10" l="1"/>
  <c r="G158" i="10" s="1"/>
  <c r="F159" i="10" l="1"/>
  <c r="G159" i="10" s="1"/>
  <c r="F160" i="10" l="1"/>
  <c r="G160" i="10" s="1"/>
  <c r="F161" i="10" l="1"/>
  <c r="G161" i="10" s="1"/>
  <c r="F162" i="10" l="1"/>
  <c r="G162" i="10" s="1"/>
  <c r="F163" i="10" l="1"/>
  <c r="G163" i="10" s="1"/>
  <c r="F164" i="10" l="1"/>
  <c r="G164" i="10" s="1"/>
  <c r="F165" i="10" l="1"/>
  <c r="G165" i="10" s="1"/>
  <c r="F166" i="10" l="1"/>
  <c r="G166" i="10" s="1"/>
  <c r="F167" i="10" l="1"/>
  <c r="G167" i="10" s="1"/>
  <c r="F168" i="10" l="1"/>
  <c r="G168" i="10" s="1"/>
  <c r="F169" i="10" l="1"/>
  <c r="G169" i="10" s="1"/>
  <c r="F170" i="10" l="1"/>
  <c r="G170" i="10" s="1"/>
  <c r="F171" i="10" l="1"/>
  <c r="G171" i="10" s="1"/>
  <c r="F172" i="10" l="1"/>
  <c r="G172" i="10" s="1"/>
  <c r="F173" i="10" l="1"/>
  <c r="G173" i="10" s="1"/>
  <c r="F174" i="10" l="1"/>
  <c r="G174" i="10" s="1"/>
  <c r="F175" i="10" l="1"/>
  <c r="G175" i="10" s="1"/>
  <c r="F176" i="10" l="1"/>
  <c r="G176" i="10" s="1"/>
  <c r="F177" i="10" l="1"/>
  <c r="G177" i="10" s="1"/>
  <c r="F178" i="10" l="1"/>
  <c r="G178" i="10" s="1"/>
  <c r="F179" i="10" l="1"/>
  <c r="G179" i="10" s="1"/>
  <c r="F180" i="10" l="1"/>
  <c r="G180" i="10" s="1"/>
  <c r="F181" i="10" l="1"/>
  <c r="G181" i="10" s="1"/>
  <c r="F182" i="10" l="1"/>
  <c r="G182" i="10" s="1"/>
  <c r="F183" i="10" l="1"/>
  <c r="G183" i="10" s="1"/>
  <c r="F184" i="10" l="1"/>
  <c r="G184" i="10" s="1"/>
  <c r="F185" i="10" l="1"/>
  <c r="G185" i="10" s="1"/>
  <c r="F186" i="10" l="1"/>
  <c r="G186" i="10" s="1"/>
  <c r="F187" i="10" l="1"/>
  <c r="G187" i="10" s="1"/>
  <c r="F188" i="10" l="1"/>
  <c r="G188" i="10" s="1"/>
  <c r="F189" i="10" l="1"/>
  <c r="G189" i="10" s="1"/>
  <c r="F190" i="10" l="1"/>
  <c r="G190" i="10" s="1"/>
  <c r="F191" i="10" l="1"/>
  <c r="G191" i="10" s="1"/>
  <c r="F192" i="10" l="1"/>
  <c r="G192" i="10" s="1"/>
  <c r="F193" i="10" l="1"/>
  <c r="G193" i="10" s="1"/>
  <c r="F194" i="10" l="1"/>
  <c r="G194" i="10" s="1"/>
  <c r="F195" i="10" l="1"/>
  <c r="G195" i="10" s="1"/>
  <c r="F196" i="10" l="1"/>
  <c r="G196" i="10" s="1"/>
  <c r="F197" i="10" l="1"/>
  <c r="G197" i="10" s="1"/>
  <c r="F198" i="10" l="1"/>
  <c r="G198" i="10" s="1"/>
  <c r="F199" i="10" l="1"/>
  <c r="G199" i="10" s="1"/>
  <c r="F200" i="10" l="1"/>
  <c r="G200" i="10" s="1"/>
  <c r="F201" i="10" l="1"/>
  <c r="G201" i="10" s="1"/>
  <c r="F202" i="10" l="1"/>
  <c r="G202" i="10" s="1"/>
  <c r="F203" i="10" l="1"/>
  <c r="G203" i="10" s="1"/>
  <c r="F204" i="10" l="1"/>
  <c r="G204" i="10" s="1"/>
  <c r="F205" i="10" l="1"/>
  <c r="G205" i="10" s="1"/>
  <c r="F206" i="10" l="1"/>
  <c r="G206" i="10" s="1"/>
  <c r="F207" i="10" l="1"/>
  <c r="G207" i="10" s="1"/>
  <c r="F208" i="10" l="1"/>
  <c r="G208" i="10" s="1"/>
  <c r="F209" i="10" l="1"/>
  <c r="G209" i="10" s="1"/>
  <c r="F210" i="10" l="1"/>
  <c r="G210" i="10" s="1"/>
  <c r="F211" i="10" l="1"/>
  <c r="G211" i="10" s="1"/>
  <c r="F212" i="10" l="1"/>
  <c r="G212" i="10" s="1"/>
  <c r="F213" i="10" l="1"/>
  <c r="G213" i="10" s="1"/>
  <c r="F214" i="10" l="1"/>
  <c r="G214" i="10" s="1"/>
  <c r="F215" i="10" l="1"/>
  <c r="G215" i="10" s="1"/>
  <c r="F216" i="10" l="1"/>
  <c r="G216" i="10" s="1"/>
  <c r="F217" i="10" l="1"/>
  <c r="G217" i="10" s="1"/>
  <c r="F218" i="10" l="1"/>
  <c r="G218" i="10" s="1"/>
  <c r="F219" i="10" l="1"/>
  <c r="G219" i="10" s="1"/>
  <c r="F220" i="10" l="1"/>
  <c r="G220" i="10" s="1"/>
  <c r="F221" i="10" l="1"/>
  <c r="G221" i="10" s="1"/>
  <c r="F222" i="10" l="1"/>
  <c r="G222" i="10" s="1"/>
  <c r="F223" i="10" l="1"/>
  <c r="G223" i="10" s="1"/>
  <c r="F224" i="10" l="1"/>
  <c r="G224" i="10" s="1"/>
  <c r="F225" i="10" l="1"/>
  <c r="G225" i="10" s="1"/>
  <c r="F226" i="10" l="1"/>
  <c r="G226" i="10" s="1"/>
  <c r="F227" i="10" l="1"/>
  <c r="G227" i="10" s="1"/>
  <c r="F228" i="10" l="1"/>
  <c r="G228" i="10" s="1"/>
  <c r="F229" i="10" l="1"/>
  <c r="G229" i="10" s="1"/>
  <c r="F230" i="10" l="1"/>
  <c r="G230" i="10" s="1"/>
  <c r="F231" i="10" l="1"/>
  <c r="G231" i="10" s="1"/>
  <c r="F232" i="10" l="1"/>
  <c r="G232" i="10" s="1"/>
  <c r="F233" i="10" l="1"/>
  <c r="G233" i="10" s="1"/>
  <c r="F234" i="10" l="1"/>
  <c r="G234" i="10" s="1"/>
  <c r="F235" i="10" l="1"/>
  <c r="G235" i="10" s="1"/>
  <c r="F236" i="10" l="1"/>
  <c r="G236" i="10" s="1"/>
  <c r="F237" i="10" l="1"/>
  <c r="G237" i="10" s="1"/>
  <c r="F238" i="10" l="1"/>
  <c r="G238" i="10" s="1"/>
  <c r="F239" i="10" l="1"/>
  <c r="G239" i="10" s="1"/>
  <c r="F240" i="10" l="1"/>
  <c r="G240" i="10" s="1"/>
  <c r="F241" i="10" l="1"/>
  <c r="G241" i="10" s="1"/>
  <c r="F242" i="10" l="1"/>
  <c r="G242" i="10" s="1"/>
  <c r="F243" i="10" l="1"/>
  <c r="G243" i="10" s="1"/>
  <c r="F244" i="10" l="1"/>
  <c r="G244" i="10" s="1"/>
  <c r="F245" i="10" l="1"/>
  <c r="G245" i="10" s="1"/>
  <c r="F246" i="10" l="1"/>
  <c r="G246" i="10" s="1"/>
  <c r="F247" i="10" l="1"/>
  <c r="G247" i="10" s="1"/>
  <c r="F248" i="10" l="1"/>
  <c r="G248" i="10" s="1"/>
  <c r="F249" i="10" l="1"/>
  <c r="G249" i="10" s="1"/>
  <c r="F250" i="10" l="1"/>
  <c r="G250" i="10" s="1"/>
  <c r="F251" i="10" l="1"/>
  <c r="G251" i="10" s="1"/>
  <c r="F252" i="10" l="1"/>
  <c r="G252" i="10" s="1"/>
  <c r="F253" i="10" l="1"/>
  <c r="G253" i="10" s="1"/>
  <c r="F254" i="10" l="1"/>
  <c r="G254" i="10" s="1"/>
  <c r="F255" i="10" l="1"/>
  <c r="G255" i="10" s="1"/>
  <c r="F256" i="10" l="1"/>
  <c r="G256" i="10" s="1"/>
  <c r="F257" i="10" l="1"/>
  <c r="G257" i="10" s="1"/>
  <c r="F258" i="10" l="1"/>
  <c r="G258" i="10" s="1"/>
  <c r="F259" i="10" l="1"/>
  <c r="G259" i="10" s="1"/>
  <c r="F260" i="10" l="1"/>
  <c r="G260" i="10" s="1"/>
  <c r="F261" i="10" l="1"/>
  <c r="G261" i="10" s="1"/>
  <c r="F262" i="10" l="1"/>
  <c r="G262" i="10" s="1"/>
  <c r="F263" i="10" l="1"/>
  <c r="G263" i="10" s="1"/>
  <c r="F264" i="10" l="1"/>
  <c r="G264" i="10" s="1"/>
  <c r="F265" i="10" l="1"/>
  <c r="G265" i="10" s="1"/>
  <c r="F266" i="10" l="1"/>
  <c r="G266" i="10" s="1"/>
  <c r="F267" i="10" l="1"/>
  <c r="G267" i="10" s="1"/>
  <c r="F268" i="10" l="1"/>
  <c r="G268" i="10" s="1"/>
  <c r="F269" i="10" l="1"/>
  <c r="G269" i="10" s="1"/>
  <c r="F270" i="10" l="1"/>
  <c r="G270" i="10" s="1"/>
  <c r="F271" i="10" l="1"/>
  <c r="G271" i="10" s="1"/>
  <c r="F272" i="10" l="1"/>
  <c r="G272" i="10" s="1"/>
  <c r="F273" i="10" l="1"/>
  <c r="G273" i="10" s="1"/>
  <c r="F274" i="10" l="1"/>
  <c r="G274" i="10" s="1"/>
  <c r="F275" i="10" l="1"/>
  <c r="G275" i="10" s="1"/>
  <c r="F276" i="10" l="1"/>
  <c r="G276" i="10" s="1"/>
  <c r="F277" i="10" l="1"/>
  <c r="G277" i="10" s="1"/>
  <c r="F278" i="10" l="1"/>
  <c r="G278" i="10" s="1"/>
  <c r="F279" i="10" l="1"/>
  <c r="G279" i="10" s="1"/>
  <c r="F280" i="10" l="1"/>
  <c r="G280" i="10" s="1"/>
  <c r="F281" i="10" l="1"/>
  <c r="G281" i="10" s="1"/>
  <c r="F282" i="10" l="1"/>
  <c r="G282" i="10" s="1"/>
  <c r="F283" i="10" l="1"/>
  <c r="G283" i="10" s="1"/>
  <c r="F284" i="10" l="1"/>
  <c r="G284" i="10" s="1"/>
  <c r="F285" i="10" l="1"/>
  <c r="G285" i="10" s="1"/>
  <c r="F286" i="10" l="1"/>
  <c r="G286" i="10" s="1"/>
  <c r="F287" i="10" l="1"/>
  <c r="G287" i="10" s="1"/>
  <c r="F288" i="10" l="1"/>
  <c r="G288" i="10" s="1"/>
  <c r="F289" i="10" l="1"/>
  <c r="G289" i="10" s="1"/>
  <c r="F290" i="10" l="1"/>
  <c r="G290" i="10" s="1"/>
  <c r="F291" i="10" l="1"/>
  <c r="G291" i="10" s="1"/>
  <c r="F292" i="10" l="1"/>
  <c r="G292" i="10" s="1"/>
  <c r="F293" i="10" l="1"/>
  <c r="G293" i="10" s="1"/>
  <c r="F294" i="10" l="1"/>
  <c r="G294" i="10" s="1"/>
  <c r="F295" i="10" l="1"/>
  <c r="G295" i="10" s="1"/>
  <c r="F296" i="10" l="1"/>
  <c r="G296" i="10" s="1"/>
  <c r="F297" i="10" l="1"/>
  <c r="G297" i="10" s="1"/>
  <c r="F298" i="10" l="1"/>
  <c r="G298" i="10" s="1"/>
  <c r="F299" i="10" l="1"/>
  <c r="G299" i="10" s="1"/>
  <c r="F300" i="10" l="1"/>
  <c r="G300" i="10" s="1"/>
  <c r="F301" i="10" l="1"/>
  <c r="G301" i="10" s="1"/>
  <c r="F302" i="10" l="1"/>
  <c r="G302" i="10" s="1"/>
  <c r="F303" i="10" l="1"/>
  <c r="G303" i="10" s="1"/>
  <c r="F304" i="10" l="1"/>
  <c r="G304" i="10" s="1"/>
  <c r="F305" i="10" l="1"/>
  <c r="G305" i="10" s="1"/>
  <c r="F306" i="10" l="1"/>
  <c r="G306" i="10" s="1"/>
  <c r="F307" i="10" l="1"/>
  <c r="G307" i="10" s="1"/>
  <c r="F308" i="10" l="1"/>
  <c r="G308" i="10" s="1"/>
  <c r="F309" i="10" l="1"/>
  <c r="G309" i="10" s="1"/>
  <c r="F310" i="10" l="1"/>
  <c r="G310" i="10" s="1"/>
  <c r="F311" i="10" l="1"/>
  <c r="G311" i="10" s="1"/>
  <c r="F312" i="10" l="1"/>
  <c r="G312" i="10" s="1"/>
  <c r="F313" i="10" l="1"/>
  <c r="G313" i="10" s="1"/>
  <c r="F314" i="10" l="1"/>
  <c r="G314" i="10" s="1"/>
  <c r="F315" i="10" l="1"/>
  <c r="G315" i="10" s="1"/>
  <c r="F316" i="10" l="1"/>
  <c r="G316" i="10" s="1"/>
  <c r="F317" i="10" l="1"/>
  <c r="G317" i="10" s="1"/>
  <c r="F318" i="10" l="1"/>
  <c r="G318" i="10" s="1"/>
  <c r="F319" i="10" l="1"/>
  <c r="G319" i="10" s="1"/>
  <c r="F320" i="10" l="1"/>
  <c r="G320" i="10" s="1"/>
  <c r="F321" i="10" l="1"/>
  <c r="G321" i="10" s="1"/>
  <c r="F322" i="10" l="1"/>
  <c r="G322" i="10" s="1"/>
  <c r="F323" i="10" l="1"/>
  <c r="G323" i="10" s="1"/>
  <c r="F324" i="10" l="1"/>
  <c r="G324" i="10" s="1"/>
  <c r="F325" i="10" l="1"/>
  <c r="G325" i="10" s="1"/>
  <c r="F326" i="10" l="1"/>
  <c r="G326" i="10" s="1"/>
  <c r="F327" i="10" l="1"/>
  <c r="G327" i="10" s="1"/>
  <c r="F328" i="10" l="1"/>
  <c r="G328" i="10" s="1"/>
  <c r="F329" i="10" l="1"/>
  <c r="G329" i="10" s="1"/>
  <c r="F330" i="10" l="1"/>
  <c r="G330" i="10" s="1"/>
  <c r="F331" i="10" l="1"/>
  <c r="G331" i="10" s="1"/>
  <c r="F332" i="10" l="1"/>
  <c r="G332" i="10" s="1"/>
  <c r="F333" i="10" l="1"/>
  <c r="G333" i="10" s="1"/>
  <c r="F334" i="10" l="1"/>
  <c r="G334" i="10" s="1"/>
  <c r="F335" i="10" l="1"/>
  <c r="G335" i="10" s="1"/>
  <c r="F336" i="10" l="1"/>
  <c r="G336" i="10" s="1"/>
  <c r="F337" i="10" l="1"/>
  <c r="G337" i="10" s="1"/>
  <c r="F338" i="10" l="1"/>
  <c r="G338" i="10" s="1"/>
  <c r="F339" i="10" l="1"/>
  <c r="G339" i="10" s="1"/>
  <c r="F340" i="10" l="1"/>
  <c r="G340" i="10" s="1"/>
  <c r="F341" i="10" l="1"/>
  <c r="G341" i="10" s="1"/>
  <c r="F342" i="10" l="1"/>
  <c r="G342" i="10" s="1"/>
  <c r="F343" i="10" l="1"/>
  <c r="G343" i="10" s="1"/>
  <c r="F344" i="10" l="1"/>
  <c r="G344" i="10" s="1"/>
  <c r="F345" i="10" l="1"/>
  <c r="G345" i="10" s="1"/>
  <c r="F346" i="10" l="1"/>
  <c r="G346" i="10" s="1"/>
  <c r="F347" i="10" l="1"/>
  <c r="G347" i="10" s="1"/>
  <c r="F348" i="10" l="1"/>
  <c r="G348" i="10" s="1"/>
  <c r="F349" i="10" l="1"/>
  <c r="G349" i="10" s="1"/>
  <c r="F350" i="10" l="1"/>
  <c r="G350" i="10" s="1"/>
  <c r="F351" i="10" l="1"/>
  <c r="G351" i="10" s="1"/>
  <c r="F352" i="10" l="1"/>
  <c r="G352" i="10" s="1"/>
  <c r="F353" i="10" l="1"/>
  <c r="G353" i="10" s="1"/>
  <c r="F354" i="10" l="1"/>
  <c r="G354" i="10" s="1"/>
  <c r="F355" i="10" l="1"/>
  <c r="G355" i="10" s="1"/>
  <c r="F356" i="10" l="1"/>
  <c r="G356" i="10" s="1"/>
  <c r="F357" i="10" l="1"/>
  <c r="G357" i="10" s="1"/>
  <c r="F358" i="10" l="1"/>
  <c r="G358" i="10" s="1"/>
  <c r="F359" i="10" l="1"/>
  <c r="G359" i="10" s="1"/>
  <c r="F360" i="10" l="1"/>
  <c r="G360" i="10" s="1"/>
  <c r="F361" i="10" l="1"/>
  <c r="G361" i="10" s="1"/>
  <c r="F362" i="10" l="1"/>
  <c r="G362" i="10" l="1"/>
  <c r="F363" i="10" l="1"/>
  <c r="G363" i="10" s="1"/>
  <c r="F364" i="10" s="1"/>
  <c r="G364" i="10" s="1"/>
  <c r="F365" i="10" l="1"/>
  <c r="G365" i="10" s="1"/>
  <c r="F366" i="10" l="1"/>
  <c r="G366" i="10" s="1"/>
  <c r="F367" i="10" l="1"/>
  <c r="G367" i="10" s="1"/>
  <c r="F368" i="10" l="1"/>
  <c r="G368" i="10" s="1"/>
  <c r="F369" i="10" l="1"/>
  <c r="G369" i="10" s="1"/>
  <c r="F370" i="10" l="1"/>
  <c r="G370" i="10" s="1"/>
  <c r="F371" i="10" l="1"/>
  <c r="G371" i="10" s="1"/>
  <c r="F372" i="10" l="1"/>
  <c r="G372" i="10" s="1"/>
  <c r="F373" i="10" l="1"/>
  <c r="G373" i="10" s="1"/>
  <c r="F374" i="10" l="1"/>
  <c r="G374" i="10" s="1"/>
  <c r="F375" i="10" l="1"/>
  <c r="G375" i="10" s="1"/>
  <c r="F376" i="10" l="1"/>
  <c r="G376" i="10" s="1"/>
  <c r="F377" i="10" l="1"/>
  <c r="G377" i="10" s="1"/>
  <c r="F378" i="10" l="1"/>
  <c r="G378" i="10" s="1"/>
  <c r="F379" i="10" l="1"/>
  <c r="G379" i="10" s="1"/>
  <c r="F380" i="10" l="1"/>
  <c r="G380" i="10" s="1"/>
  <c r="F381" i="10" l="1"/>
  <c r="G381" i="10" s="1"/>
  <c r="F382" i="10" l="1"/>
  <c r="G382" i="10" s="1"/>
  <c r="F383" i="10" l="1"/>
  <c r="G383" i="10" s="1"/>
  <c r="F384" i="10" l="1"/>
  <c r="G384" i="10" s="1"/>
  <c r="F385" i="10" l="1"/>
  <c r="G385" i="10" s="1"/>
  <c r="F386" i="10" l="1"/>
  <c r="G386" i="10" s="1"/>
  <c r="F387" i="10" l="1"/>
  <c r="G387" i="10" s="1"/>
  <c r="F388" i="10" l="1"/>
  <c r="G388" i="10" s="1"/>
  <c r="F389" i="10" l="1"/>
  <c r="G389" i="10" s="1"/>
  <c r="F390" i="10" l="1"/>
  <c r="G390" i="10" s="1"/>
  <c r="F391" i="10" l="1"/>
  <c r="G391" i="10" s="1"/>
  <c r="F392" i="10" l="1"/>
  <c r="G392" i="10" s="1"/>
  <c r="F393" i="10" l="1"/>
  <c r="G393" i="10" s="1"/>
  <c r="F394" i="10" l="1"/>
  <c r="G394" i="10" s="1"/>
  <c r="F395" i="10" l="1"/>
  <c r="G395" i="10" s="1"/>
  <c r="F396" i="10" l="1"/>
  <c r="G396" i="10" s="1"/>
  <c r="F397" i="10" l="1"/>
  <c r="G397" i="10" s="1"/>
  <c r="F398" i="10" l="1"/>
  <c r="G398" i="10" s="1"/>
  <c r="F399" i="10" l="1"/>
  <c r="G399" i="10" s="1"/>
  <c r="F400" i="10" l="1"/>
  <c r="G400" i="10" s="1"/>
  <c r="F401" i="10" l="1"/>
  <c r="G401" i="10" s="1"/>
  <c r="F402" i="10" l="1"/>
  <c r="G402" i="10" s="1"/>
  <c r="F403" i="10" l="1"/>
  <c r="G403" i="10" s="1"/>
  <c r="F404" i="10" l="1"/>
  <c r="G404" i="10" s="1"/>
  <c r="F405" i="10" l="1"/>
  <c r="G405" i="10" s="1"/>
  <c r="F406" i="10" l="1"/>
  <c r="G406" i="10" s="1"/>
  <c r="F407" i="10" l="1"/>
  <c r="G407" i="10" s="1"/>
  <c r="F408" i="10" l="1"/>
  <c r="G408" i="10" s="1"/>
  <c r="F409" i="10" l="1"/>
  <c r="G409" i="10" s="1"/>
  <c r="F410" i="10" l="1"/>
  <c r="G410" i="10" s="1"/>
  <c r="F411" i="10" l="1"/>
  <c r="G411" i="10" s="1"/>
  <c r="F412" i="10" l="1"/>
  <c r="G412" i="10" s="1"/>
  <c r="F413" i="10" l="1"/>
  <c r="G413" i="10" s="1"/>
  <c r="F414" i="10" l="1"/>
  <c r="G414" i="10" s="1"/>
  <c r="F415" i="10" l="1"/>
  <c r="G415" i="10" s="1"/>
  <c r="F416" i="10" l="1"/>
  <c r="G416" i="10" s="1"/>
  <c r="F417" i="10" l="1"/>
  <c r="G417" i="10" s="1"/>
  <c r="F418" i="10" l="1"/>
  <c r="G418" i="10" s="1"/>
  <c r="F419" i="10" l="1"/>
  <c r="G419" i="10" s="1"/>
  <c r="F420" i="10" l="1"/>
  <c r="G420" i="10" s="1"/>
  <c r="F421" i="10" l="1"/>
  <c r="G421" i="10" s="1"/>
  <c r="F422" i="10" l="1"/>
  <c r="G422" i="10" s="1"/>
  <c r="F423" i="10" l="1"/>
  <c r="G423" i="10" s="1"/>
  <c r="F424" i="10" l="1"/>
  <c r="G424" i="10" s="1"/>
  <c r="F425" i="10" l="1"/>
  <c r="G425" i="10" s="1"/>
  <c r="F426" i="10" l="1"/>
  <c r="G426" i="10" s="1"/>
  <c r="F427" i="10" l="1"/>
  <c r="G427" i="10" s="1"/>
  <c r="F428" i="10" l="1"/>
  <c r="G428" i="10" s="1"/>
  <c r="F429" i="10" l="1"/>
  <c r="G429" i="10" s="1"/>
  <c r="F430" i="10" l="1"/>
  <c r="G430" i="10" s="1"/>
  <c r="F431" i="10" l="1"/>
  <c r="G431" i="10" s="1"/>
  <c r="F432" i="10" l="1"/>
  <c r="G432" i="10" s="1"/>
  <c r="F433" i="10" l="1"/>
  <c r="G433" i="10" s="1"/>
  <c r="F434" i="10" l="1"/>
  <c r="G434" i="10" s="1"/>
  <c r="F435" i="10" l="1"/>
  <c r="G435" i="10" s="1"/>
  <c r="F436" i="10" l="1"/>
  <c r="G436" i="10" s="1"/>
  <c r="F437" i="10" l="1"/>
  <c r="G437" i="10" s="1"/>
  <c r="F438" i="10" l="1"/>
  <c r="G438" i="10" s="1"/>
  <c r="F439" i="10" l="1"/>
  <c r="G439" i="10" s="1"/>
  <c r="F440" i="10" l="1"/>
  <c r="G440" i="10" s="1"/>
  <c r="F441" i="10" l="1"/>
  <c r="G441" i="10" s="1"/>
  <c r="F442" i="10" l="1"/>
  <c r="G442" i="10" s="1"/>
  <c r="F443" i="10" l="1"/>
  <c r="G443" i="10" s="1"/>
  <c r="F444" i="10" l="1"/>
  <c r="G444" i="10" s="1"/>
  <c r="F445" i="10" l="1"/>
  <c r="G445" i="10" s="1"/>
  <c r="F446" i="10" l="1"/>
  <c r="G446" i="10" s="1"/>
  <c r="F447" i="10" l="1"/>
  <c r="G447" i="10" s="1"/>
  <c r="F448" i="10" l="1"/>
  <c r="G448" i="10" s="1"/>
  <c r="F449" i="10" l="1"/>
  <c r="G449" i="10" s="1"/>
  <c r="F450" i="10" l="1"/>
  <c r="G450" i="10" s="1"/>
  <c r="F451" i="10" l="1"/>
  <c r="G451" i="10" s="1"/>
  <c r="F452" i="10" l="1"/>
  <c r="G452" i="10" s="1"/>
  <c r="F453" i="10" l="1"/>
  <c r="G453" i="10" s="1"/>
  <c r="F454" i="10" l="1"/>
  <c r="G454" i="10" s="1"/>
  <c r="F455" i="10" l="1"/>
  <c r="G455" i="10" s="1"/>
  <c r="F456" i="10" l="1"/>
  <c r="G456" i="10" s="1"/>
  <c r="F457" i="10" l="1"/>
  <c r="G457" i="10" s="1"/>
  <c r="F458" i="10" l="1"/>
  <c r="G458" i="10" s="1"/>
  <c r="F459" i="10" l="1"/>
  <c r="G459" i="10" s="1"/>
  <c r="F460" i="10" l="1"/>
  <c r="G460" i="10" s="1"/>
  <c r="F461" i="10" l="1"/>
  <c r="G461" i="10" s="1"/>
  <c r="F462" i="10" l="1"/>
  <c r="G462" i="10" s="1"/>
  <c r="F463" i="10" l="1"/>
  <c r="G463" i="10" s="1"/>
  <c r="F464" i="10" l="1"/>
  <c r="G464" i="10" s="1"/>
  <c r="F465" i="10" l="1"/>
  <c r="G465" i="10" s="1"/>
  <c r="F466" i="10" l="1"/>
  <c r="G466" i="10" s="1"/>
  <c r="F467" i="10" l="1"/>
  <c r="G467" i="10" s="1"/>
  <c r="F468" i="10" l="1"/>
  <c r="G468" i="10" s="1"/>
  <c r="F469" i="10" l="1"/>
  <c r="G469" i="10" s="1"/>
  <c r="F470" i="10" l="1"/>
  <c r="G470" i="10" s="1"/>
  <c r="F471" i="10" l="1"/>
  <c r="G471" i="10" s="1"/>
  <c r="F472" i="10" l="1"/>
  <c r="G472" i="10" s="1"/>
  <c r="F473" i="10" l="1"/>
  <c r="G473" i="10" s="1"/>
  <c r="F474" i="10" l="1"/>
  <c r="G474" i="10" s="1"/>
  <c r="F475" i="10" l="1"/>
  <c r="G475" i="10" s="1"/>
  <c r="F476" i="10" l="1"/>
  <c r="G476" i="10" s="1"/>
  <c r="F477" i="10" l="1"/>
  <c r="G477" i="10" s="1"/>
  <c r="F478" i="10" l="1"/>
  <c r="G478" i="10" s="1"/>
  <c r="F479" i="10" l="1"/>
  <c r="G479" i="10" s="1"/>
  <c r="F480" i="10" l="1"/>
  <c r="G480" i="10" s="1"/>
  <c r="F481" i="10" l="1"/>
  <c r="G481" i="10" s="1"/>
  <c r="F482" i="10" l="1"/>
  <c r="G482" i="10" s="1"/>
  <c r="B23" i="7" s="1"/>
  <c r="D36" i="8" s="1"/>
  <c r="F483" i="10" l="1"/>
  <c r="G483" i="10" s="1"/>
  <c r="F484" i="10" l="1"/>
  <c r="G484" i="10" s="1"/>
  <c r="F485" i="10" l="1"/>
  <c r="G485" i="10" s="1"/>
  <c r="F486" i="10" l="1"/>
  <c r="G486" i="10" s="1"/>
  <c r="F487" i="10" l="1"/>
  <c r="G487" i="10" s="1"/>
  <c r="F488" i="10" l="1"/>
  <c r="G488" i="10" s="1"/>
  <c r="F489" i="10" l="1"/>
  <c r="G489" i="10" s="1"/>
  <c r="F490" i="10" l="1"/>
  <c r="G490" i="10" s="1"/>
  <c r="F491" i="10" l="1"/>
  <c r="G491" i="10" s="1"/>
  <c r="F492" i="10" l="1"/>
  <c r="G492" i="10" s="1"/>
  <c r="F493" i="10" l="1"/>
  <c r="G493" i="10" s="1"/>
  <c r="F494" i="10" l="1"/>
  <c r="G494" i="10" s="1"/>
  <c r="F495" i="10" l="1"/>
  <c r="G495" i="10" s="1"/>
  <c r="F496" i="10" l="1"/>
  <c r="G496" i="10" s="1"/>
  <c r="F497" i="10" l="1"/>
  <c r="G497" i="10" s="1"/>
  <c r="F498" i="10" l="1"/>
  <c r="G498" i="10" s="1"/>
  <c r="F499" i="10" l="1"/>
  <c r="G499" i="10" s="1"/>
  <c r="F500" i="10" l="1"/>
  <c r="G500" i="10" s="1"/>
  <c r="F501" i="10" l="1"/>
  <c r="G501" i="10" s="1"/>
  <c r="F502" i="10" l="1"/>
  <c r="G502" i="10" s="1"/>
  <c r="F503" i="10" l="1"/>
  <c r="G503" i="10" s="1"/>
  <c r="F504" i="10" l="1"/>
  <c r="G504" i="10" s="1"/>
  <c r="F505" i="10" l="1"/>
  <c r="G505" i="10" s="1"/>
  <c r="F506" i="10" l="1"/>
  <c r="G506" i="10" s="1"/>
  <c r="F507" i="10" l="1"/>
  <c r="G507" i="10" s="1"/>
  <c r="F508" i="10" l="1"/>
  <c r="G508" i="10" s="1"/>
  <c r="F509" i="10" l="1"/>
  <c r="G509" i="10" s="1"/>
  <c r="F510" i="10" l="1"/>
  <c r="G510" i="10" s="1"/>
  <c r="F511" i="10" l="1"/>
  <c r="G511" i="10" s="1"/>
  <c r="F512" i="10" l="1"/>
  <c r="G512" i="10" s="1"/>
  <c r="F513" i="10" l="1"/>
  <c r="G513" i="10" s="1"/>
  <c r="F514" i="10" l="1"/>
  <c r="G514" i="10" s="1"/>
  <c r="F515" i="10" l="1"/>
  <c r="G515" i="10" s="1"/>
  <c r="F516" i="10" l="1"/>
  <c r="G516" i="10" s="1"/>
  <c r="F517" i="10" l="1"/>
  <c r="G517" i="10" s="1"/>
  <c r="F518" i="10" l="1"/>
  <c r="G518" i="10" s="1"/>
  <c r="F519" i="10" l="1"/>
  <c r="G519" i="10" s="1"/>
  <c r="F520" i="10" l="1"/>
  <c r="G520" i="10" s="1"/>
  <c r="F521" i="10" l="1"/>
  <c r="G521" i="10" s="1"/>
  <c r="F522" i="10" l="1"/>
  <c r="G522" i="10" s="1"/>
  <c r="F523" i="10" l="1"/>
  <c r="G523" i="10" s="1"/>
  <c r="F524" i="10" l="1"/>
  <c r="G524" i="10" s="1"/>
  <c r="F525" i="10" l="1"/>
  <c r="G525" i="10" s="1"/>
  <c r="F526" i="10" l="1"/>
  <c r="G526" i="10" s="1"/>
  <c r="F527" i="10" l="1"/>
  <c r="G527" i="10" s="1"/>
  <c r="F528" i="10" l="1"/>
  <c r="G528" i="10" s="1"/>
  <c r="F529" i="10" l="1"/>
  <c r="G529" i="10" s="1"/>
  <c r="F530" i="10" l="1"/>
  <c r="G530" i="10" s="1"/>
  <c r="F531" i="10" l="1"/>
  <c r="G531" i="10" s="1"/>
  <c r="F532" i="10" l="1"/>
  <c r="G532" i="10" s="1"/>
  <c r="F533" i="10" l="1"/>
  <c r="G533" i="10" s="1"/>
  <c r="F534" i="10" l="1"/>
  <c r="G534" i="10" s="1"/>
  <c r="F535" i="10" l="1"/>
  <c r="G535" i="10" s="1"/>
  <c r="F536" i="10" l="1"/>
  <c r="G536" i="10" s="1"/>
  <c r="F537" i="10" l="1"/>
  <c r="G537" i="10" s="1"/>
  <c r="F538" i="10" l="1"/>
  <c r="G538" i="10" s="1"/>
  <c r="F539" i="10" l="1"/>
  <c r="G539" i="10" s="1"/>
  <c r="F540" i="10" l="1"/>
  <c r="G540" i="10" s="1"/>
  <c r="F541" i="10" l="1"/>
  <c r="G541" i="10" s="1"/>
  <c r="F542" i="10" l="1"/>
  <c r="G542" i="10" l="1"/>
  <c r="F543" i="10" s="1"/>
  <c r="G543" i="10" s="1"/>
  <c r="F544" i="10" l="1"/>
  <c r="G544" i="10" s="1"/>
  <c r="F545" i="10" l="1"/>
  <c r="G545" i="10" s="1"/>
  <c r="F546" i="10" l="1"/>
  <c r="G546" i="10" s="1"/>
  <c r="F547" i="10" l="1"/>
  <c r="G547" i="10" s="1"/>
  <c r="F548" i="10" l="1"/>
  <c r="G548" i="10" s="1"/>
  <c r="F549" i="10" l="1"/>
  <c r="G549" i="10" s="1"/>
  <c r="F550" i="10" l="1"/>
  <c r="G550" i="10" s="1"/>
  <c r="F551" i="10" l="1"/>
  <c r="G551" i="10" s="1"/>
  <c r="F552" i="10" l="1"/>
  <c r="G552" i="10" s="1"/>
  <c r="F553" i="10" l="1"/>
  <c r="G553" i="10" s="1"/>
  <c r="F554" i="10" l="1"/>
  <c r="G554" i="10" s="1"/>
  <c r="F555" i="10" l="1"/>
  <c r="G555" i="10" s="1"/>
  <c r="F556" i="10" l="1"/>
  <c r="G556" i="10" s="1"/>
  <c r="F557" i="10" l="1"/>
  <c r="G557" i="10" s="1"/>
  <c r="F558" i="10" l="1"/>
  <c r="G558" i="10" s="1"/>
  <c r="F559" i="10" l="1"/>
  <c r="G559" i="10" s="1"/>
  <c r="F560" i="10" l="1"/>
  <c r="G560" i="10" s="1"/>
  <c r="F561" i="10" l="1"/>
  <c r="G561" i="10" s="1"/>
  <c r="F562" i="10" l="1"/>
  <c r="G562" i="10" s="1"/>
  <c r="F563" i="10" l="1"/>
  <c r="G563" i="10" s="1"/>
  <c r="F564" i="10" l="1"/>
  <c r="G564" i="10" s="1"/>
  <c r="F565" i="10" l="1"/>
  <c r="G565" i="10" s="1"/>
  <c r="F566" i="10" l="1"/>
  <c r="G566" i="10" s="1"/>
  <c r="F567" i="10" l="1"/>
  <c r="G567" i="10" s="1"/>
  <c r="F568" i="10" l="1"/>
  <c r="G568" i="10" s="1"/>
  <c r="F569" i="10" l="1"/>
  <c r="G569" i="10" s="1"/>
  <c r="F570" i="10" l="1"/>
  <c r="G570" i="10" s="1"/>
  <c r="F571" i="10" l="1"/>
  <c r="G571" i="10" s="1"/>
  <c r="F572" i="10" l="1"/>
  <c r="G572" i="10" s="1"/>
  <c r="F573" i="10" l="1"/>
  <c r="G573" i="10" s="1"/>
  <c r="F574" i="10" l="1"/>
  <c r="G574" i="10" s="1"/>
  <c r="F575" i="10" l="1"/>
  <c r="G575" i="10" s="1"/>
  <c r="F576" i="10" l="1"/>
  <c r="G576" i="10" s="1"/>
  <c r="F577" i="10" l="1"/>
  <c r="G577" i="10" s="1"/>
  <c r="F578" i="10" l="1"/>
  <c r="G578" i="10" s="1"/>
  <c r="F579" i="10" l="1"/>
  <c r="G579" i="10" s="1"/>
  <c r="F580" i="10" l="1"/>
  <c r="G580" i="10" s="1"/>
  <c r="F581" i="10" l="1"/>
  <c r="G581" i="10" s="1"/>
  <c r="F582" i="10" l="1"/>
  <c r="G582" i="10" s="1"/>
  <c r="F583" i="10" l="1"/>
  <c r="G583" i="10" s="1"/>
  <c r="F584" i="10" l="1"/>
  <c r="G584" i="10" s="1"/>
  <c r="F585" i="10" l="1"/>
  <c r="G585" i="10" s="1"/>
  <c r="F586" i="10" l="1"/>
  <c r="G586" i="10" s="1"/>
  <c r="F587" i="10" l="1"/>
  <c r="G587" i="10" s="1"/>
  <c r="F588" i="10" l="1"/>
  <c r="G588" i="10" s="1"/>
  <c r="F589" i="10" l="1"/>
  <c r="G589" i="10" s="1"/>
  <c r="F590" i="10" l="1"/>
  <c r="G590" i="10" s="1"/>
  <c r="F591" i="10" l="1"/>
  <c r="G591" i="10" s="1"/>
  <c r="F592" i="10" l="1"/>
  <c r="G592" i="10" s="1"/>
  <c r="F593" i="10" l="1"/>
  <c r="G593" i="10" s="1"/>
  <c r="F594" i="10" l="1"/>
  <c r="G594" i="10" s="1"/>
  <c r="F595" i="10" l="1"/>
  <c r="G595" i="10" s="1"/>
  <c r="F596" i="10" l="1"/>
  <c r="G596" i="10" s="1"/>
  <c r="F597" i="10" l="1"/>
  <c r="G597" i="10" s="1"/>
  <c r="F598" i="10" l="1"/>
  <c r="G598" i="10" s="1"/>
  <c r="F599" i="10" l="1"/>
  <c r="G599" i="10" s="1"/>
  <c r="F600" i="10" l="1"/>
  <c r="G600" i="10" s="1"/>
  <c r="F601" i="10" l="1"/>
  <c r="G601" i="10" s="1"/>
  <c r="F602" i="10" l="1"/>
  <c r="G602" i="10" s="1"/>
  <c r="F603" i="10" l="1"/>
  <c r="G603" i="10" s="1"/>
  <c r="F604" i="10" l="1"/>
  <c r="G604" i="10" s="1"/>
  <c r="F605" i="10" l="1"/>
  <c r="G605" i="10" s="1"/>
  <c r="F606" i="10" l="1"/>
  <c r="G606" i="10" s="1"/>
  <c r="F607" i="10" l="1"/>
  <c r="G607" i="10" s="1"/>
  <c r="F608" i="10" l="1"/>
  <c r="G608" i="10" s="1"/>
  <c r="F609" i="10" l="1"/>
  <c r="G609" i="10" s="1"/>
  <c r="F610" i="10" l="1"/>
  <c r="G610" i="10" s="1"/>
  <c r="F611" i="10" l="1"/>
  <c r="G611" i="10" s="1"/>
  <c r="F612" i="10" l="1"/>
  <c r="G612" i="10" s="1"/>
  <c r="F613" i="10" l="1"/>
  <c r="G613" i="10" s="1"/>
  <c r="F614" i="10" l="1"/>
  <c r="G614" i="10" s="1"/>
  <c r="F615" i="10" l="1"/>
  <c r="G615" i="10" s="1"/>
  <c r="F616" i="10" l="1"/>
  <c r="G616" i="10" s="1"/>
  <c r="F617" i="10" l="1"/>
  <c r="G617" i="10" s="1"/>
  <c r="F618" i="10" l="1"/>
  <c r="G618" i="10" s="1"/>
  <c r="F619" i="10" l="1"/>
  <c r="G619" i="10" s="1"/>
  <c r="F620" i="10" l="1"/>
  <c r="G620" i="10" s="1"/>
  <c r="F621" i="10" l="1"/>
  <c r="G621" i="10" s="1"/>
  <c r="F622" i="10" l="1"/>
  <c r="G622" i="10" s="1"/>
  <c r="F623" i="10" l="1"/>
  <c r="G623" i="10" s="1"/>
  <c r="F624" i="10" l="1"/>
  <c r="G624" i="10" s="1"/>
  <c r="F625" i="10" l="1"/>
  <c r="G625" i="10" s="1"/>
  <c r="F626" i="10" l="1"/>
  <c r="G626" i="10" s="1"/>
  <c r="F627" i="10" l="1"/>
  <c r="G627" i="10" s="1"/>
  <c r="F628" i="10" l="1"/>
  <c r="G628" i="10" s="1"/>
  <c r="F629" i="10" l="1"/>
  <c r="G629" i="10" s="1"/>
  <c r="F630" i="10" l="1"/>
  <c r="G630" i="10" s="1"/>
  <c r="F631" i="10" l="1"/>
  <c r="G631" i="10" s="1"/>
  <c r="F632" i="10" l="1"/>
  <c r="G632" i="10" l="1"/>
  <c r="F633" i="10" l="1"/>
  <c r="G633" i="10" s="1"/>
  <c r="F634" i="10" s="1"/>
  <c r="G634" i="10" s="1"/>
  <c r="F635" i="10" l="1"/>
  <c r="G635" i="10" s="1"/>
  <c r="F636" i="10" l="1"/>
  <c r="G636" i="10" s="1"/>
  <c r="F637" i="10" l="1"/>
  <c r="G637" i="10" s="1"/>
  <c r="F638" i="10" l="1"/>
  <c r="G638" i="10" s="1"/>
  <c r="F639" i="10" l="1"/>
  <c r="G639" i="10" s="1"/>
  <c r="F640" i="10" l="1"/>
  <c r="G640" i="10" s="1"/>
  <c r="F641" i="10" l="1"/>
  <c r="G641" i="10" s="1"/>
  <c r="F642" i="10" l="1"/>
  <c r="G642" i="10" s="1"/>
  <c r="F643" i="10" l="1"/>
  <c r="G643" i="10" s="1"/>
  <c r="F644" i="10" l="1"/>
  <c r="G644" i="10" s="1"/>
  <c r="F645" i="10" l="1"/>
  <c r="G645" i="10" s="1"/>
  <c r="F646" i="10" l="1"/>
  <c r="G646" i="10" s="1"/>
  <c r="F647" i="10" l="1"/>
  <c r="G647" i="10" s="1"/>
  <c r="F648" i="10" l="1"/>
  <c r="G648" i="10" s="1"/>
  <c r="F649" i="10" l="1"/>
  <c r="G649" i="10" s="1"/>
  <c r="F650" i="10" l="1"/>
  <c r="G650" i="10" s="1"/>
  <c r="F651" i="10" l="1"/>
  <c r="G651" i="10" s="1"/>
  <c r="F652" i="10" l="1"/>
  <c r="G652" i="10" s="1"/>
  <c r="F653" i="10" l="1"/>
  <c r="G653" i="10" s="1"/>
  <c r="F654" i="10" l="1"/>
  <c r="G654" i="10" s="1"/>
  <c r="F655" i="10" l="1"/>
  <c r="G655" i="10" s="1"/>
  <c r="F656" i="10" l="1"/>
  <c r="G656" i="10" s="1"/>
  <c r="F657" i="10" l="1"/>
  <c r="G657" i="10" s="1"/>
  <c r="F658" i="10" l="1"/>
  <c r="G658" i="10" s="1"/>
  <c r="F659" i="10" l="1"/>
  <c r="G659" i="10" s="1"/>
  <c r="F660" i="10" l="1"/>
  <c r="G660" i="10" s="1"/>
  <c r="F661" i="10" l="1"/>
  <c r="G661" i="10" s="1"/>
  <c r="F662" i="10" l="1"/>
  <c r="G662" i="10" s="1"/>
  <c r="F663" i="10" l="1"/>
  <c r="G663" i="10" s="1"/>
  <c r="F664" i="10" l="1"/>
  <c r="G664" i="10" s="1"/>
  <c r="F665" i="10" l="1"/>
  <c r="G665" i="10" s="1"/>
  <c r="F666" i="10" l="1"/>
  <c r="G666" i="10" s="1"/>
  <c r="F667" i="10" l="1"/>
  <c r="G667" i="10" s="1"/>
  <c r="F668" i="10" l="1"/>
  <c r="G668" i="10" s="1"/>
  <c r="F669" i="10" l="1"/>
  <c r="G669" i="10" s="1"/>
  <c r="F670" i="10" l="1"/>
  <c r="G670" i="10" s="1"/>
  <c r="F671" i="10" l="1"/>
  <c r="G671" i="10" s="1"/>
  <c r="F672" i="10" l="1"/>
  <c r="G672" i="10" s="1"/>
  <c r="F673" i="10" l="1"/>
  <c r="G673" i="10" s="1"/>
  <c r="F674" i="10" l="1"/>
  <c r="G674" i="10" s="1"/>
  <c r="F675" i="10" l="1"/>
  <c r="G675" i="10" s="1"/>
  <c r="F676" i="10" l="1"/>
  <c r="G676" i="10" s="1"/>
  <c r="F677" i="10" l="1"/>
  <c r="G677" i="10" l="1"/>
  <c r="F678" i="10" s="1"/>
  <c r="G678" i="10" s="1"/>
  <c r="F679" i="10" l="1"/>
  <c r="G679" i="10" s="1"/>
  <c r="F680" i="10" l="1"/>
  <c r="G680" i="10" s="1"/>
  <c r="F681" i="10" l="1"/>
  <c r="G681" i="10" s="1"/>
  <c r="F682" i="10" l="1"/>
  <c r="G682" i="10" s="1"/>
  <c r="F683" i="10" l="1"/>
  <c r="G683" i="10" s="1"/>
  <c r="F684" i="10" l="1"/>
  <c r="G684" i="10" s="1"/>
  <c r="F685" i="10" l="1"/>
  <c r="G685" i="10" s="1"/>
  <c r="F686" i="10" l="1"/>
  <c r="G686" i="10" s="1"/>
  <c r="F687" i="10" l="1"/>
  <c r="G687" i="10" s="1"/>
  <c r="F688" i="10" l="1"/>
  <c r="G688" i="10" s="1"/>
  <c r="F689" i="10" l="1"/>
  <c r="G689" i="10" s="1"/>
  <c r="F690" i="10" l="1"/>
  <c r="G690" i="10" s="1"/>
  <c r="F691" i="10" l="1"/>
  <c r="G691" i="10" s="1"/>
  <c r="F692" i="10" l="1"/>
  <c r="G692" i="10" s="1"/>
  <c r="F693" i="10" l="1"/>
  <c r="G693" i="10" s="1"/>
  <c r="F694" i="10" l="1"/>
  <c r="G694" i="10" s="1"/>
  <c r="F695" i="10" l="1"/>
  <c r="G695" i="10" s="1"/>
  <c r="F696" i="10" l="1"/>
  <c r="G696" i="10" s="1"/>
  <c r="F697" i="10" l="1"/>
  <c r="G697" i="10" s="1"/>
  <c r="F698" i="10" l="1"/>
  <c r="G698" i="10" s="1"/>
  <c r="F699" i="10" l="1"/>
  <c r="G699" i="10" s="1"/>
  <c r="F700" i="10" l="1"/>
  <c r="G700" i="10" l="1"/>
  <c r="F701" i="10" s="1"/>
  <c r="G701" i="10" s="1"/>
  <c r="F702" i="10" l="1"/>
  <c r="G702" i="10" s="1"/>
  <c r="F703" i="10" l="1"/>
  <c r="G703" i="10" s="1"/>
  <c r="F704" i="10" l="1"/>
  <c r="G704" i="10" s="1"/>
  <c r="F705" i="10" l="1"/>
  <c r="G705" i="10" s="1"/>
  <c r="F706" i="10" l="1"/>
  <c r="G706" i="10" s="1"/>
  <c r="F707" i="10" l="1"/>
  <c r="G707" i="10" s="1"/>
  <c r="F708" i="10" l="1"/>
  <c r="G708" i="10" s="1"/>
  <c r="F709" i="10" l="1"/>
  <c r="G709" i="10" s="1"/>
  <c r="F710" i="10" l="1"/>
  <c r="G710" i="10" s="1"/>
  <c r="F711" i="10" l="1"/>
  <c r="G711" i="10" l="1"/>
  <c r="F712" i="10" s="1"/>
  <c r="G712" i="10" s="1"/>
  <c r="F713" i="10" l="1"/>
  <c r="G713" i="10" s="1"/>
  <c r="F714" i="10" l="1"/>
  <c r="G714" i="10" s="1"/>
  <c r="F715" i="10" l="1"/>
  <c r="G715" i="10" s="1"/>
  <c r="F716" i="10" l="1"/>
  <c r="G716" i="10" s="1"/>
  <c r="F717" i="10" l="1"/>
  <c r="G717" i="10" s="1"/>
  <c r="F718" i="10" l="1"/>
  <c r="G718" i="10" s="1"/>
  <c r="F719" i="10" l="1"/>
  <c r="G719" i="10" s="1"/>
  <c r="F720" i="10" l="1"/>
  <c r="G720" i="10" s="1"/>
  <c r="F721" i="10" l="1"/>
  <c r="G721" i="10" s="1"/>
  <c r="F722" i="10" l="1"/>
  <c r="G722" i="10" l="1"/>
  <c r="D25" i="8" s="1" a="1"/>
  <c r="D25" i="8" s="1"/>
  <c r="D34" i="8" a="1"/>
  <c r="D34" i="8" s="1"/>
  <c r="E34" i="8" s="1" a="1"/>
  <c r="E34" i="8" s="1"/>
  <c r="D37" i="8" a="1"/>
  <c r="D37" i="8" s="1"/>
  <c r="E37" i="8" s="1" a="1"/>
  <c r="E37" i="8" s="1"/>
  <c r="C37" i="8" s="1"/>
  <c r="C34" i="8" l="1"/>
  <c r="D35"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6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9"/>
        </ext>
      </extLst>
    </bk>
    <bk>
      <extLst>
        <ext uri="{3e2802c4-a4d2-4d8b-9148-e3be6c30e623}">
          <xlrd:rvb i="172"/>
        </ext>
      </extLst>
    </bk>
    <bk>
      <extLst>
        <ext uri="{3e2802c4-a4d2-4d8b-9148-e3be6c30e623}">
          <xlrd:rvb i="175"/>
        </ext>
      </extLst>
    </bk>
    <bk>
      <extLst>
        <ext uri="{3e2802c4-a4d2-4d8b-9148-e3be6c30e623}">
          <xlrd:rvb i="178"/>
        </ext>
      </extLst>
    </bk>
    <bk>
      <extLst>
        <ext uri="{3e2802c4-a4d2-4d8b-9148-e3be6c30e623}">
          <xlrd:rvb i="181"/>
        </ext>
      </extLst>
    </bk>
    <bk>
      <extLst>
        <ext uri="{3e2802c4-a4d2-4d8b-9148-e3be6c30e623}">
          <xlrd:rvb i="184"/>
        </ext>
      </extLst>
    </bk>
    <bk>
      <extLst>
        <ext uri="{3e2802c4-a4d2-4d8b-9148-e3be6c30e623}">
          <xlrd:rvb i="187"/>
        </ext>
      </extLst>
    </bk>
    <bk>
      <extLst>
        <ext uri="{3e2802c4-a4d2-4d8b-9148-e3be6c30e623}">
          <xlrd:rvb i="190"/>
        </ext>
      </extLst>
    </bk>
    <bk>
      <extLst>
        <ext uri="{3e2802c4-a4d2-4d8b-9148-e3be6c30e623}">
          <xlrd:rvb i="193"/>
        </ext>
      </extLst>
    </bk>
    <bk>
      <extLst>
        <ext uri="{3e2802c4-a4d2-4d8b-9148-e3be6c30e623}">
          <xlrd:rvb i="196"/>
        </ext>
      </extLst>
    </bk>
    <bk>
      <extLst>
        <ext uri="{3e2802c4-a4d2-4d8b-9148-e3be6c30e623}">
          <xlrd:rvb i="199"/>
        </ext>
      </extLst>
    </bk>
    <bk>
      <extLst>
        <ext uri="{3e2802c4-a4d2-4d8b-9148-e3be6c30e623}">
          <xlrd:rvb i="206"/>
        </ext>
      </extLst>
    </bk>
    <bk>
      <extLst>
        <ext uri="{3e2802c4-a4d2-4d8b-9148-e3be6c30e623}">
          <xlrd:rvb i="209"/>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9"/>
        </ext>
      </extLst>
    </bk>
    <bk>
      <extLst>
        <ext uri="{3e2802c4-a4d2-4d8b-9148-e3be6c30e623}">
          <xlrd:rvb i="242"/>
        </ext>
      </extLst>
    </bk>
    <bk>
      <extLst>
        <ext uri="{3e2802c4-a4d2-4d8b-9148-e3be6c30e623}">
          <xlrd:rvb i="244"/>
        </ext>
      </extLst>
    </bk>
    <bk>
      <extLst>
        <ext uri="{3e2802c4-a4d2-4d8b-9148-e3be6c30e623}">
          <xlrd:rvb i="247"/>
        </ext>
      </extLst>
    </bk>
    <bk>
      <extLst>
        <ext uri="{3e2802c4-a4d2-4d8b-9148-e3be6c30e623}">
          <xlrd:rvb i="250"/>
        </ext>
      </extLst>
    </bk>
    <bk>
      <extLst>
        <ext uri="{3e2802c4-a4d2-4d8b-9148-e3be6c30e623}">
          <xlrd:rvb i="253"/>
        </ext>
      </extLst>
    </bk>
    <bk>
      <extLst>
        <ext uri="{3e2802c4-a4d2-4d8b-9148-e3be6c30e623}">
          <xlrd:rvb i="256"/>
        </ext>
      </extLst>
    </bk>
    <bk>
      <extLst>
        <ext uri="{3e2802c4-a4d2-4d8b-9148-e3be6c30e623}">
          <xlrd:rvb i="259"/>
        </ext>
      </extLst>
    </bk>
    <bk>
      <extLst>
        <ext uri="{3e2802c4-a4d2-4d8b-9148-e3be6c30e623}">
          <xlrd:rvb i="262"/>
        </ext>
      </extLst>
    </bk>
    <bk>
      <extLst>
        <ext uri="{3e2802c4-a4d2-4d8b-9148-e3be6c30e623}">
          <xlrd:rvb i="265"/>
        </ext>
      </extLst>
    </bk>
    <bk>
      <extLst>
        <ext uri="{3e2802c4-a4d2-4d8b-9148-e3be6c30e623}">
          <xlrd:rvb i="268"/>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bk>
      <extLst>
        <ext uri="{3e2802c4-a4d2-4d8b-9148-e3be6c30e623}">
          <xlrd:rvb i="283"/>
        </ext>
      </extLst>
    </bk>
    <bk>
      <extLst>
        <ext uri="{3e2802c4-a4d2-4d8b-9148-e3be6c30e623}">
          <xlrd:rvb i="286"/>
        </ext>
      </extLst>
    </bk>
    <bk>
      <extLst>
        <ext uri="{3e2802c4-a4d2-4d8b-9148-e3be6c30e623}">
          <xlrd:rvb i="289"/>
        </ext>
      </extLst>
    </bk>
    <bk>
      <extLst>
        <ext uri="{3e2802c4-a4d2-4d8b-9148-e3be6c30e623}">
          <xlrd:rvb i="292"/>
        </ext>
      </extLst>
    </bk>
    <bk>
      <extLst>
        <ext uri="{3e2802c4-a4d2-4d8b-9148-e3be6c30e623}">
          <xlrd:rvb i="295"/>
        </ext>
      </extLst>
    </bk>
    <bk>
      <extLst>
        <ext uri="{3e2802c4-a4d2-4d8b-9148-e3be6c30e623}">
          <xlrd:rvb i="298"/>
        </ext>
      </extLst>
    </bk>
    <bk>
      <extLst>
        <ext uri="{3e2802c4-a4d2-4d8b-9148-e3be6c30e623}">
          <xlrd:rvb i="301"/>
        </ext>
      </extLst>
    </bk>
    <bk>
      <extLst>
        <ext uri="{3e2802c4-a4d2-4d8b-9148-e3be6c30e623}">
          <xlrd:rvb i="304"/>
        </ext>
      </extLst>
    </bk>
    <bk>
      <extLst>
        <ext uri="{3e2802c4-a4d2-4d8b-9148-e3be6c30e623}">
          <xlrd:rvb i="307"/>
        </ext>
      </extLst>
    </bk>
    <bk>
      <extLst>
        <ext uri="{3e2802c4-a4d2-4d8b-9148-e3be6c30e623}">
          <xlrd:rvb i="310"/>
        </ext>
      </extLst>
    </bk>
    <bk>
      <extLst>
        <ext uri="{3e2802c4-a4d2-4d8b-9148-e3be6c30e623}">
          <xlrd:rvb i="313"/>
        </ext>
      </extLst>
    </bk>
    <bk>
      <extLst>
        <ext uri="{3e2802c4-a4d2-4d8b-9148-e3be6c30e623}">
          <xlrd:rvb i="316"/>
        </ext>
      </extLst>
    </bk>
    <bk>
      <extLst>
        <ext uri="{3e2802c4-a4d2-4d8b-9148-e3be6c30e623}">
          <xlrd:rvb i="319"/>
        </ext>
      </extLst>
    </bk>
    <bk>
      <extLst>
        <ext uri="{3e2802c4-a4d2-4d8b-9148-e3be6c30e623}">
          <xlrd:rvb i="322"/>
        </ext>
      </extLst>
    </bk>
    <bk>
      <extLst>
        <ext uri="{3e2802c4-a4d2-4d8b-9148-e3be6c30e623}">
          <xlrd:rvb i="325"/>
        </ext>
      </extLst>
    </bk>
    <bk>
      <extLst>
        <ext uri="{3e2802c4-a4d2-4d8b-9148-e3be6c30e623}">
          <xlrd:rvb i="328"/>
        </ext>
      </extLst>
    </bk>
    <bk>
      <extLst>
        <ext uri="{3e2802c4-a4d2-4d8b-9148-e3be6c30e623}">
          <xlrd:rvb i="331"/>
        </ext>
      </extLst>
    </bk>
    <bk>
      <extLst>
        <ext uri="{3e2802c4-a4d2-4d8b-9148-e3be6c30e623}">
          <xlrd:rvb i="334"/>
        </ext>
      </extLst>
    </bk>
    <bk>
      <extLst>
        <ext uri="{3e2802c4-a4d2-4d8b-9148-e3be6c30e623}">
          <xlrd:rvb i="337"/>
        </ext>
      </extLst>
    </bk>
    <bk>
      <extLst>
        <ext uri="{3e2802c4-a4d2-4d8b-9148-e3be6c30e623}">
          <xlrd:rvb i="340"/>
        </ext>
      </extLst>
    </bk>
    <bk>
      <extLst>
        <ext uri="{3e2802c4-a4d2-4d8b-9148-e3be6c30e623}">
          <xlrd:rvb i="343"/>
        </ext>
      </extLst>
    </bk>
    <bk>
      <extLst>
        <ext uri="{3e2802c4-a4d2-4d8b-9148-e3be6c30e623}">
          <xlrd:rvb i="346"/>
        </ext>
      </extLst>
    </bk>
    <bk>
      <extLst>
        <ext uri="{3e2802c4-a4d2-4d8b-9148-e3be6c30e623}">
          <xlrd:rvb i="349"/>
        </ext>
      </extLst>
    </bk>
    <bk>
      <extLst>
        <ext uri="{3e2802c4-a4d2-4d8b-9148-e3be6c30e623}">
          <xlrd:rvb i="352"/>
        </ext>
      </extLst>
    </bk>
    <bk>
      <extLst>
        <ext uri="{3e2802c4-a4d2-4d8b-9148-e3be6c30e623}">
          <xlrd:rvb i="355"/>
        </ext>
      </extLst>
    </bk>
    <bk>
      <extLst>
        <ext uri="{3e2802c4-a4d2-4d8b-9148-e3be6c30e623}">
          <xlrd:rvb i="358"/>
        </ext>
      </extLst>
    </bk>
    <bk>
      <extLst>
        <ext uri="{3e2802c4-a4d2-4d8b-9148-e3be6c30e623}">
          <xlrd:rvb i="361"/>
        </ext>
      </extLst>
    </bk>
    <bk>
      <extLst>
        <ext uri="{3e2802c4-a4d2-4d8b-9148-e3be6c30e623}">
          <xlrd:rvb i="364"/>
        </ext>
      </extLst>
    </bk>
    <bk>
      <extLst>
        <ext uri="{3e2802c4-a4d2-4d8b-9148-e3be6c30e623}">
          <xlrd:rvb i="367"/>
        </ext>
      </extLst>
    </bk>
    <bk>
      <extLst>
        <ext uri="{3e2802c4-a4d2-4d8b-9148-e3be6c30e623}">
          <xlrd:rvb i="370"/>
        </ext>
      </extLst>
    </bk>
    <bk>
      <extLst>
        <ext uri="{3e2802c4-a4d2-4d8b-9148-e3be6c30e623}">
          <xlrd:rvb i="373"/>
        </ext>
      </extLst>
    </bk>
    <bk>
      <extLst>
        <ext uri="{3e2802c4-a4d2-4d8b-9148-e3be6c30e623}">
          <xlrd:rvb i="376"/>
        </ext>
      </extLst>
    </bk>
    <bk>
      <extLst>
        <ext uri="{3e2802c4-a4d2-4d8b-9148-e3be6c30e623}">
          <xlrd:rvb i="379"/>
        </ext>
      </extLst>
    </bk>
    <bk>
      <extLst>
        <ext uri="{3e2802c4-a4d2-4d8b-9148-e3be6c30e623}">
          <xlrd:rvb i="382"/>
        </ext>
      </extLst>
    </bk>
    <bk>
      <extLst>
        <ext uri="{3e2802c4-a4d2-4d8b-9148-e3be6c30e623}">
          <xlrd:rvb i="385"/>
        </ext>
      </extLst>
    </bk>
    <bk>
      <extLst>
        <ext uri="{3e2802c4-a4d2-4d8b-9148-e3be6c30e623}">
          <xlrd:rvb i="388"/>
        </ext>
      </extLst>
    </bk>
    <bk>
      <extLst>
        <ext uri="{3e2802c4-a4d2-4d8b-9148-e3be6c30e623}">
          <xlrd:rvb i="391"/>
        </ext>
      </extLst>
    </bk>
    <bk>
      <extLst>
        <ext uri="{3e2802c4-a4d2-4d8b-9148-e3be6c30e623}">
          <xlrd:rvb i="394"/>
        </ext>
      </extLst>
    </bk>
    <bk>
      <extLst>
        <ext uri="{3e2802c4-a4d2-4d8b-9148-e3be6c30e623}">
          <xlrd:rvb i="397"/>
        </ext>
      </extLst>
    </bk>
    <bk>
      <extLst>
        <ext uri="{3e2802c4-a4d2-4d8b-9148-e3be6c30e623}">
          <xlrd:rvb i="399"/>
        </ext>
      </extLst>
    </bk>
    <bk>
      <extLst>
        <ext uri="{3e2802c4-a4d2-4d8b-9148-e3be6c30e623}">
          <xlrd:rvb i="402"/>
        </ext>
      </extLst>
    </bk>
    <bk>
      <extLst>
        <ext uri="{3e2802c4-a4d2-4d8b-9148-e3be6c30e623}">
          <xlrd:rvb i="405"/>
        </ext>
      </extLst>
    </bk>
    <bk>
      <extLst>
        <ext uri="{3e2802c4-a4d2-4d8b-9148-e3be6c30e623}">
          <xlrd:rvb i="408"/>
        </ext>
      </extLst>
    </bk>
    <bk>
      <extLst>
        <ext uri="{3e2802c4-a4d2-4d8b-9148-e3be6c30e623}">
          <xlrd:rvb i="411"/>
        </ext>
      </extLst>
    </bk>
    <bk>
      <extLst>
        <ext uri="{3e2802c4-a4d2-4d8b-9148-e3be6c30e623}">
          <xlrd:rvb i="414"/>
        </ext>
      </extLst>
    </bk>
    <bk>
      <extLst>
        <ext uri="{3e2802c4-a4d2-4d8b-9148-e3be6c30e623}">
          <xlrd:rvb i="417"/>
        </ext>
      </extLst>
    </bk>
    <bk>
      <extLst>
        <ext uri="{3e2802c4-a4d2-4d8b-9148-e3be6c30e623}">
          <xlrd:rvb i="420"/>
        </ext>
      </extLst>
    </bk>
    <bk>
      <extLst>
        <ext uri="{3e2802c4-a4d2-4d8b-9148-e3be6c30e623}">
          <xlrd:rvb i="423"/>
        </ext>
      </extLst>
    </bk>
    <bk>
      <extLst>
        <ext uri="{3e2802c4-a4d2-4d8b-9148-e3be6c30e623}">
          <xlrd:rvb i="426"/>
        </ext>
      </extLst>
    </bk>
    <bk>
      <extLst>
        <ext uri="{3e2802c4-a4d2-4d8b-9148-e3be6c30e623}">
          <xlrd:rvb i="429"/>
        </ext>
      </extLst>
    </bk>
    <bk>
      <extLst>
        <ext uri="{3e2802c4-a4d2-4d8b-9148-e3be6c30e623}">
          <xlrd:rvb i="432"/>
        </ext>
      </extLst>
    </bk>
    <bk>
      <extLst>
        <ext uri="{3e2802c4-a4d2-4d8b-9148-e3be6c30e623}">
          <xlrd:rvb i="435"/>
        </ext>
      </extLst>
    </bk>
    <bk>
      <extLst>
        <ext uri="{3e2802c4-a4d2-4d8b-9148-e3be6c30e623}">
          <xlrd:rvb i="438"/>
        </ext>
      </extLst>
    </bk>
    <bk>
      <extLst>
        <ext uri="{3e2802c4-a4d2-4d8b-9148-e3be6c30e623}">
          <xlrd:rvb i="441"/>
        </ext>
      </extLst>
    </bk>
    <bk>
      <extLst>
        <ext uri="{3e2802c4-a4d2-4d8b-9148-e3be6c30e623}">
          <xlrd:rvb i="448"/>
        </ext>
      </extLst>
    </bk>
    <bk>
      <extLst>
        <ext uri="{3e2802c4-a4d2-4d8b-9148-e3be6c30e623}">
          <xlrd:rvb i="451"/>
        </ext>
      </extLst>
    </bk>
    <bk>
      <extLst>
        <ext uri="{3e2802c4-a4d2-4d8b-9148-e3be6c30e623}">
          <xlrd:rvb i="454"/>
        </ext>
      </extLst>
    </bk>
    <bk>
      <extLst>
        <ext uri="{3e2802c4-a4d2-4d8b-9148-e3be6c30e623}">
          <xlrd:rvb i="457"/>
        </ext>
      </extLst>
    </bk>
    <bk>
      <extLst>
        <ext uri="{3e2802c4-a4d2-4d8b-9148-e3be6c30e623}">
          <xlrd:rvb i="460"/>
        </ext>
      </extLst>
    </bk>
    <bk>
      <extLst>
        <ext uri="{3e2802c4-a4d2-4d8b-9148-e3be6c30e623}">
          <xlrd:rvb i="463"/>
        </ext>
      </extLst>
    </bk>
    <bk>
      <extLst>
        <ext uri="{3e2802c4-a4d2-4d8b-9148-e3be6c30e623}">
          <xlrd:rvb i="466"/>
        </ext>
      </extLst>
    </bk>
    <bk>
      <extLst>
        <ext uri="{3e2802c4-a4d2-4d8b-9148-e3be6c30e623}">
          <xlrd:rvb i="469"/>
        </ext>
      </extLst>
    </bk>
    <bk>
      <extLst>
        <ext uri="{3e2802c4-a4d2-4d8b-9148-e3be6c30e623}">
          <xlrd:rvb i="472"/>
        </ext>
      </extLst>
    </bk>
    <bk>
      <extLst>
        <ext uri="{3e2802c4-a4d2-4d8b-9148-e3be6c30e623}">
          <xlrd:rvb i="475"/>
        </ext>
      </extLst>
    </bk>
    <bk>
      <extLst>
        <ext uri="{3e2802c4-a4d2-4d8b-9148-e3be6c30e623}">
          <xlrd:rvb i="478"/>
        </ext>
      </extLst>
    </bk>
    <bk>
      <extLst>
        <ext uri="{3e2802c4-a4d2-4d8b-9148-e3be6c30e623}">
          <xlrd:rvb i="481"/>
        </ext>
      </extLst>
    </bk>
    <bk>
      <extLst>
        <ext uri="{3e2802c4-a4d2-4d8b-9148-e3be6c30e623}">
          <xlrd:rvb i="484"/>
        </ext>
      </extLst>
    </bk>
    <bk>
      <extLst>
        <ext uri="{3e2802c4-a4d2-4d8b-9148-e3be6c30e623}">
          <xlrd:rvb i="487"/>
        </ext>
      </extLst>
    </bk>
    <bk>
      <extLst>
        <ext uri="{3e2802c4-a4d2-4d8b-9148-e3be6c30e623}">
          <xlrd:rvb i="490"/>
        </ext>
      </extLst>
    </bk>
    <bk>
      <extLst>
        <ext uri="{3e2802c4-a4d2-4d8b-9148-e3be6c30e623}">
          <xlrd:rvb i="493"/>
        </ext>
      </extLst>
    </bk>
    <bk>
      <extLst>
        <ext uri="{3e2802c4-a4d2-4d8b-9148-e3be6c30e623}">
          <xlrd:rvb i="496"/>
        </ext>
      </extLst>
    </bk>
    <bk>
      <extLst>
        <ext uri="{3e2802c4-a4d2-4d8b-9148-e3be6c30e623}">
          <xlrd:rvb i="499"/>
        </ext>
      </extLst>
    </bk>
    <bk>
      <extLst>
        <ext uri="{3e2802c4-a4d2-4d8b-9148-e3be6c30e623}">
          <xlrd:rvb i="502"/>
        </ext>
      </extLst>
    </bk>
    <bk>
      <extLst>
        <ext uri="{3e2802c4-a4d2-4d8b-9148-e3be6c30e623}">
          <xlrd:rvb i="505"/>
        </ext>
      </extLst>
    </bk>
    <bk>
      <extLst>
        <ext uri="{3e2802c4-a4d2-4d8b-9148-e3be6c30e623}">
          <xlrd:rvb i="508"/>
        </ext>
      </extLst>
    </bk>
    <bk>
      <extLst>
        <ext uri="{3e2802c4-a4d2-4d8b-9148-e3be6c30e623}">
          <xlrd:rvb i="511"/>
        </ext>
      </extLst>
    </bk>
    <bk>
      <extLst>
        <ext uri="{3e2802c4-a4d2-4d8b-9148-e3be6c30e623}">
          <xlrd:rvb i="514"/>
        </ext>
      </extLst>
    </bk>
    <bk>
      <extLst>
        <ext uri="{3e2802c4-a4d2-4d8b-9148-e3be6c30e623}">
          <xlrd:rvb i="517"/>
        </ext>
      </extLst>
    </bk>
    <bk>
      <extLst>
        <ext uri="{3e2802c4-a4d2-4d8b-9148-e3be6c30e623}">
          <xlrd:rvb i="520"/>
        </ext>
      </extLst>
    </bk>
    <bk>
      <extLst>
        <ext uri="{3e2802c4-a4d2-4d8b-9148-e3be6c30e623}">
          <xlrd:rvb i="523"/>
        </ext>
      </extLst>
    </bk>
    <bk>
      <extLst>
        <ext uri="{3e2802c4-a4d2-4d8b-9148-e3be6c30e623}">
          <xlrd:rvb i="526"/>
        </ext>
      </extLst>
    </bk>
    <bk>
      <extLst>
        <ext uri="{3e2802c4-a4d2-4d8b-9148-e3be6c30e623}">
          <xlrd:rvb i="529"/>
        </ext>
      </extLst>
    </bk>
    <bk>
      <extLst>
        <ext uri="{3e2802c4-a4d2-4d8b-9148-e3be6c30e623}">
          <xlrd:rvb i="532"/>
        </ext>
      </extLst>
    </bk>
    <bk>
      <extLst>
        <ext uri="{3e2802c4-a4d2-4d8b-9148-e3be6c30e623}">
          <xlrd:rvb i="535"/>
        </ext>
      </extLst>
    </bk>
    <bk>
      <extLst>
        <ext uri="{3e2802c4-a4d2-4d8b-9148-e3be6c30e623}">
          <xlrd:rvb i="538"/>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9"/>
        </ext>
      </extLst>
    </bk>
    <bk>
      <extLst>
        <ext uri="{3e2802c4-a4d2-4d8b-9148-e3be6c30e623}">
          <xlrd:rvb i="562"/>
        </ext>
      </extLst>
    </bk>
    <bk>
      <extLst>
        <ext uri="{3e2802c4-a4d2-4d8b-9148-e3be6c30e623}">
          <xlrd:rvb i="565"/>
        </ext>
      </extLst>
    </bk>
    <bk>
      <extLst>
        <ext uri="{3e2802c4-a4d2-4d8b-9148-e3be6c30e623}">
          <xlrd:rvb i="568"/>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80"/>
        </ext>
      </extLst>
    </bk>
    <bk>
      <extLst>
        <ext uri="{3e2802c4-a4d2-4d8b-9148-e3be6c30e623}">
          <xlrd:rvb i="583"/>
        </ext>
      </extLst>
    </bk>
    <bk>
      <extLst>
        <ext uri="{3e2802c4-a4d2-4d8b-9148-e3be6c30e623}">
          <xlrd:rvb i="586"/>
        </ext>
      </extLst>
    </bk>
    <bk>
      <extLst>
        <ext uri="{3e2802c4-a4d2-4d8b-9148-e3be6c30e623}">
          <xlrd:rvb i="589"/>
        </ext>
      </extLst>
    </bk>
    <bk>
      <extLst>
        <ext uri="{3e2802c4-a4d2-4d8b-9148-e3be6c30e623}">
          <xlrd:rvb i="592"/>
        </ext>
      </extLst>
    </bk>
    <bk>
      <extLst>
        <ext uri="{3e2802c4-a4d2-4d8b-9148-e3be6c30e623}">
          <xlrd:rvb i="595"/>
        </ext>
      </extLst>
    </bk>
    <bk>
      <extLst>
        <ext uri="{3e2802c4-a4d2-4d8b-9148-e3be6c30e623}">
          <xlrd:rvb i="598"/>
        </ext>
      </extLst>
    </bk>
    <bk>
      <extLst>
        <ext uri="{3e2802c4-a4d2-4d8b-9148-e3be6c30e623}">
          <xlrd:rvb i="601"/>
        </ext>
      </extLst>
    </bk>
    <bk>
      <extLst>
        <ext uri="{3e2802c4-a4d2-4d8b-9148-e3be6c30e623}">
          <xlrd:rvb i="604"/>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9"/>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6"/>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1"/>
        </ext>
      </extLst>
    </bk>
    <bk>
      <extLst>
        <ext uri="{3e2802c4-a4d2-4d8b-9148-e3be6c30e623}">
          <xlrd:rvb i="664"/>
        </ext>
      </extLst>
    </bk>
    <bk>
      <extLst>
        <ext uri="{3e2802c4-a4d2-4d8b-9148-e3be6c30e623}">
          <xlrd:rvb i="667"/>
        </ext>
      </extLst>
    </bk>
    <bk>
      <extLst>
        <ext uri="{3e2802c4-a4d2-4d8b-9148-e3be6c30e623}">
          <xlrd:rvb i="670"/>
        </ext>
      </extLst>
    </bk>
    <bk>
      <extLst>
        <ext uri="{3e2802c4-a4d2-4d8b-9148-e3be6c30e623}">
          <xlrd:rvb i="673"/>
        </ext>
      </extLst>
    </bk>
    <bk>
      <extLst>
        <ext uri="{3e2802c4-a4d2-4d8b-9148-e3be6c30e623}">
          <xlrd:rvb i="676"/>
        </ext>
      </extLst>
    </bk>
    <bk>
      <extLst>
        <ext uri="{3e2802c4-a4d2-4d8b-9148-e3be6c30e623}">
          <xlrd:rvb i="679"/>
        </ext>
      </extLst>
    </bk>
    <bk>
      <extLst>
        <ext uri="{3e2802c4-a4d2-4d8b-9148-e3be6c30e623}">
          <xlrd:rvb i="682"/>
        </ext>
      </extLst>
    </bk>
    <bk>
      <extLst>
        <ext uri="{3e2802c4-a4d2-4d8b-9148-e3be6c30e623}">
          <xlrd:rvb i="685"/>
        </ext>
      </extLst>
    </bk>
    <bk>
      <extLst>
        <ext uri="{3e2802c4-a4d2-4d8b-9148-e3be6c30e623}">
          <xlrd:rvb i="688"/>
        </ext>
      </extLst>
    </bk>
    <bk>
      <extLst>
        <ext uri="{3e2802c4-a4d2-4d8b-9148-e3be6c30e623}">
          <xlrd:rvb i="691"/>
        </ext>
      </extLst>
    </bk>
    <bk>
      <extLst>
        <ext uri="{3e2802c4-a4d2-4d8b-9148-e3be6c30e623}">
          <xlrd:rvb i="694"/>
        </ext>
      </extLst>
    </bk>
    <bk>
      <extLst>
        <ext uri="{3e2802c4-a4d2-4d8b-9148-e3be6c30e623}">
          <xlrd:rvb i="697"/>
        </ext>
      </extLst>
    </bk>
    <bk>
      <extLst>
        <ext uri="{3e2802c4-a4d2-4d8b-9148-e3be6c30e623}">
          <xlrd:rvb i="700"/>
        </ext>
      </extLst>
    </bk>
    <bk>
      <extLst>
        <ext uri="{3e2802c4-a4d2-4d8b-9148-e3be6c30e623}">
          <xlrd:rvb i="703"/>
        </ext>
      </extLst>
    </bk>
    <bk>
      <extLst>
        <ext uri="{3e2802c4-a4d2-4d8b-9148-e3be6c30e623}">
          <xlrd:rvb i="706"/>
        </ext>
      </extLst>
    </bk>
    <bk>
      <extLst>
        <ext uri="{3e2802c4-a4d2-4d8b-9148-e3be6c30e623}">
          <xlrd:rvb i="709"/>
        </ext>
      </extLst>
    </bk>
    <bk>
      <extLst>
        <ext uri="{3e2802c4-a4d2-4d8b-9148-e3be6c30e623}">
          <xlrd:rvb i="712"/>
        </ext>
      </extLst>
    </bk>
    <bk>
      <extLst>
        <ext uri="{3e2802c4-a4d2-4d8b-9148-e3be6c30e623}">
          <xlrd:rvb i="715"/>
        </ext>
      </extLst>
    </bk>
    <bk>
      <extLst>
        <ext uri="{3e2802c4-a4d2-4d8b-9148-e3be6c30e623}">
          <xlrd:rvb i="718"/>
        </ext>
      </extLst>
    </bk>
    <bk>
      <extLst>
        <ext uri="{3e2802c4-a4d2-4d8b-9148-e3be6c30e623}">
          <xlrd:rvb i="721"/>
        </ext>
      </extLst>
    </bk>
    <bk>
      <extLst>
        <ext uri="{3e2802c4-a4d2-4d8b-9148-e3be6c30e623}">
          <xlrd:rvb i="724"/>
        </ext>
      </extLst>
    </bk>
    <bk>
      <extLst>
        <ext uri="{3e2802c4-a4d2-4d8b-9148-e3be6c30e623}">
          <xlrd:rvb i="727"/>
        </ext>
      </extLst>
    </bk>
    <bk>
      <extLst>
        <ext uri="{3e2802c4-a4d2-4d8b-9148-e3be6c30e623}">
          <xlrd:rvb i="730"/>
        </ext>
      </extLst>
    </bk>
    <bk>
      <extLst>
        <ext uri="{3e2802c4-a4d2-4d8b-9148-e3be6c30e623}">
          <xlrd:rvb i="733"/>
        </ext>
      </extLst>
    </bk>
    <bk>
      <extLst>
        <ext uri="{3e2802c4-a4d2-4d8b-9148-e3be6c30e623}">
          <xlrd:rvb i="736"/>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48"/>
        </ext>
      </extLst>
    </bk>
    <bk>
      <extLst>
        <ext uri="{3e2802c4-a4d2-4d8b-9148-e3be6c30e623}">
          <xlrd:rvb i="751"/>
        </ext>
      </extLst>
    </bk>
    <bk>
      <extLst>
        <ext uri="{3e2802c4-a4d2-4d8b-9148-e3be6c30e623}">
          <xlrd:rvb i="754"/>
        </ext>
      </extLst>
    </bk>
    <bk>
      <extLst>
        <ext uri="{3e2802c4-a4d2-4d8b-9148-e3be6c30e623}">
          <xlrd:rvb i="757"/>
        </ext>
      </extLst>
    </bk>
    <bk>
      <extLst>
        <ext uri="{3e2802c4-a4d2-4d8b-9148-e3be6c30e623}">
          <xlrd:rvb i="760"/>
        </ext>
      </extLst>
    </bk>
    <bk>
      <extLst>
        <ext uri="{3e2802c4-a4d2-4d8b-9148-e3be6c30e623}">
          <xlrd:rvb i="763"/>
        </ext>
      </extLst>
    </bk>
    <bk>
      <extLst>
        <ext uri="{3e2802c4-a4d2-4d8b-9148-e3be6c30e623}">
          <xlrd:rvb i="766"/>
        </ext>
      </extLst>
    </bk>
    <bk>
      <extLst>
        <ext uri="{3e2802c4-a4d2-4d8b-9148-e3be6c30e623}">
          <xlrd:rvb i="769"/>
        </ext>
      </extLst>
    </bk>
    <bk>
      <extLst>
        <ext uri="{3e2802c4-a4d2-4d8b-9148-e3be6c30e623}">
          <xlrd:rvb i="772"/>
        </ext>
      </extLst>
    </bk>
    <bk>
      <extLst>
        <ext uri="{3e2802c4-a4d2-4d8b-9148-e3be6c30e623}">
          <xlrd:rvb i="775"/>
        </ext>
      </extLst>
    </bk>
    <bk>
      <extLst>
        <ext uri="{3e2802c4-a4d2-4d8b-9148-e3be6c30e623}">
          <xlrd:rvb i="778"/>
        </ext>
      </extLst>
    </bk>
    <bk>
      <extLst>
        <ext uri="{3e2802c4-a4d2-4d8b-9148-e3be6c30e623}">
          <xlrd:rvb i="781"/>
        </ext>
      </extLst>
    </bk>
    <bk>
      <extLst>
        <ext uri="{3e2802c4-a4d2-4d8b-9148-e3be6c30e623}">
          <xlrd:rvb i="784"/>
        </ext>
      </extLst>
    </bk>
    <bk>
      <extLst>
        <ext uri="{3e2802c4-a4d2-4d8b-9148-e3be6c30e623}">
          <xlrd:rvb i="787"/>
        </ext>
      </extLst>
    </bk>
    <bk>
      <extLst>
        <ext uri="{3e2802c4-a4d2-4d8b-9148-e3be6c30e623}">
          <xlrd:rvb i="790"/>
        </ext>
      </extLst>
    </bk>
    <bk>
      <extLst>
        <ext uri="{3e2802c4-a4d2-4d8b-9148-e3be6c30e623}">
          <xlrd:rvb i="793"/>
        </ext>
      </extLst>
    </bk>
    <bk>
      <extLst>
        <ext uri="{3e2802c4-a4d2-4d8b-9148-e3be6c30e623}">
          <xlrd:rvb i="796"/>
        </ext>
      </extLst>
    </bk>
    <bk>
      <extLst>
        <ext uri="{3e2802c4-a4d2-4d8b-9148-e3be6c30e623}">
          <xlrd:rvb i="799"/>
        </ext>
      </extLst>
    </bk>
    <bk>
      <extLst>
        <ext uri="{3e2802c4-a4d2-4d8b-9148-e3be6c30e623}">
          <xlrd:rvb i="802"/>
        </ext>
      </extLst>
    </bk>
    <bk>
      <extLst>
        <ext uri="{3e2802c4-a4d2-4d8b-9148-e3be6c30e623}">
          <xlrd:rvb i="808"/>
        </ext>
      </extLst>
    </bk>
    <bk>
      <extLst>
        <ext uri="{3e2802c4-a4d2-4d8b-9148-e3be6c30e623}">
          <xlrd:rvb i="811"/>
        </ext>
      </extLst>
    </bk>
    <bk>
      <extLst>
        <ext uri="{3e2802c4-a4d2-4d8b-9148-e3be6c30e623}">
          <xlrd:rvb i="814"/>
        </ext>
      </extLst>
    </bk>
    <bk>
      <extLst>
        <ext uri="{3e2802c4-a4d2-4d8b-9148-e3be6c30e623}">
          <xlrd:rvb i="817"/>
        </ext>
      </extLst>
    </bk>
    <bk>
      <extLst>
        <ext uri="{3e2802c4-a4d2-4d8b-9148-e3be6c30e623}">
          <xlrd:rvb i="820"/>
        </ext>
      </extLst>
    </bk>
    <bk>
      <extLst>
        <ext uri="{3e2802c4-a4d2-4d8b-9148-e3be6c30e623}">
          <xlrd:rvb i="823"/>
        </ext>
      </extLst>
    </bk>
    <bk>
      <extLst>
        <ext uri="{3e2802c4-a4d2-4d8b-9148-e3be6c30e623}">
          <xlrd:rvb i="826"/>
        </ext>
      </extLst>
    </bk>
    <bk>
      <extLst>
        <ext uri="{3e2802c4-a4d2-4d8b-9148-e3be6c30e623}">
          <xlrd:rvb i="829"/>
        </ext>
      </extLst>
    </bk>
    <bk>
      <extLst>
        <ext uri="{3e2802c4-a4d2-4d8b-9148-e3be6c30e623}">
          <xlrd:rvb i="832"/>
        </ext>
      </extLst>
    </bk>
    <bk>
      <extLst>
        <ext uri="{3e2802c4-a4d2-4d8b-9148-e3be6c30e623}">
          <xlrd:rvb i="835"/>
        </ext>
      </extLst>
    </bk>
    <bk>
      <extLst>
        <ext uri="{3e2802c4-a4d2-4d8b-9148-e3be6c30e623}">
          <xlrd:rvb i="838"/>
        </ext>
      </extLst>
    </bk>
    <bk>
      <extLst>
        <ext uri="{3e2802c4-a4d2-4d8b-9148-e3be6c30e623}">
          <xlrd:rvb i="841"/>
        </ext>
      </extLst>
    </bk>
    <bk>
      <extLst>
        <ext uri="{3e2802c4-a4d2-4d8b-9148-e3be6c30e623}">
          <xlrd:rvb i="844"/>
        </ext>
      </extLst>
    </bk>
    <bk>
      <extLst>
        <ext uri="{3e2802c4-a4d2-4d8b-9148-e3be6c30e623}">
          <xlrd:rvb i="847"/>
        </ext>
      </extLst>
    </bk>
    <bk>
      <extLst>
        <ext uri="{3e2802c4-a4d2-4d8b-9148-e3be6c30e623}">
          <xlrd:rvb i="850"/>
        </ext>
      </extLst>
    </bk>
    <bk>
      <extLst>
        <ext uri="{3e2802c4-a4d2-4d8b-9148-e3be6c30e623}">
          <xlrd:rvb i="853"/>
        </ext>
      </extLst>
    </bk>
    <bk>
      <extLst>
        <ext uri="{3e2802c4-a4d2-4d8b-9148-e3be6c30e623}">
          <xlrd:rvb i="856"/>
        </ext>
      </extLst>
    </bk>
    <bk>
      <extLst>
        <ext uri="{3e2802c4-a4d2-4d8b-9148-e3be6c30e623}">
          <xlrd:rvb i="859"/>
        </ext>
      </extLst>
    </bk>
    <bk>
      <extLst>
        <ext uri="{3e2802c4-a4d2-4d8b-9148-e3be6c30e623}">
          <xlrd:rvb i="862"/>
        </ext>
      </extLst>
    </bk>
    <bk>
      <extLst>
        <ext uri="{3e2802c4-a4d2-4d8b-9148-e3be6c30e623}">
          <xlrd:rvb i="865"/>
        </ext>
      </extLst>
    </bk>
    <bk>
      <extLst>
        <ext uri="{3e2802c4-a4d2-4d8b-9148-e3be6c30e623}">
          <xlrd:rvb i="868"/>
        </ext>
      </extLst>
    </bk>
    <bk>
      <extLst>
        <ext uri="{3e2802c4-a4d2-4d8b-9148-e3be6c30e623}">
          <xlrd:rvb i="871"/>
        </ext>
      </extLst>
    </bk>
    <bk>
      <extLst>
        <ext uri="{3e2802c4-a4d2-4d8b-9148-e3be6c30e623}">
          <xlrd:rvb i="874"/>
        </ext>
      </extLst>
    </bk>
    <bk>
      <extLst>
        <ext uri="{3e2802c4-a4d2-4d8b-9148-e3be6c30e623}">
          <xlrd:rvb i="877"/>
        </ext>
      </extLst>
    </bk>
    <bk>
      <extLst>
        <ext uri="{3e2802c4-a4d2-4d8b-9148-e3be6c30e623}">
          <xlrd:rvb i="880"/>
        </ext>
      </extLst>
    </bk>
    <bk>
      <extLst>
        <ext uri="{3e2802c4-a4d2-4d8b-9148-e3be6c30e623}">
          <xlrd:rvb i="883"/>
        </ext>
      </extLst>
    </bk>
    <bk>
      <extLst>
        <ext uri="{3e2802c4-a4d2-4d8b-9148-e3be6c30e623}">
          <xlrd:rvb i="886"/>
        </ext>
      </extLst>
    </bk>
    <bk>
      <extLst>
        <ext uri="{3e2802c4-a4d2-4d8b-9148-e3be6c30e623}">
          <xlrd:rvb i="889"/>
        </ext>
      </extLst>
    </bk>
    <bk>
      <extLst>
        <ext uri="{3e2802c4-a4d2-4d8b-9148-e3be6c30e623}">
          <xlrd:rvb i="892"/>
        </ext>
      </extLst>
    </bk>
    <bk>
      <extLst>
        <ext uri="{3e2802c4-a4d2-4d8b-9148-e3be6c30e623}">
          <xlrd:rvb i="895"/>
        </ext>
      </extLst>
    </bk>
    <bk>
      <extLst>
        <ext uri="{3e2802c4-a4d2-4d8b-9148-e3be6c30e623}">
          <xlrd:rvb i="898"/>
        </ext>
      </extLst>
    </bk>
    <bk>
      <extLst>
        <ext uri="{3e2802c4-a4d2-4d8b-9148-e3be6c30e623}">
          <xlrd:rvb i="901"/>
        </ext>
      </extLst>
    </bk>
    <bk>
      <extLst>
        <ext uri="{3e2802c4-a4d2-4d8b-9148-e3be6c30e623}">
          <xlrd:rvb i="904"/>
        </ext>
      </extLst>
    </bk>
    <bk>
      <extLst>
        <ext uri="{3e2802c4-a4d2-4d8b-9148-e3be6c30e623}">
          <xlrd:rvb i="907"/>
        </ext>
      </extLst>
    </bk>
    <bk>
      <extLst>
        <ext uri="{3e2802c4-a4d2-4d8b-9148-e3be6c30e623}">
          <xlrd:rvb i="910"/>
        </ext>
      </extLst>
    </bk>
    <bk>
      <extLst>
        <ext uri="{3e2802c4-a4d2-4d8b-9148-e3be6c30e623}">
          <xlrd:rvb i="913"/>
        </ext>
      </extLst>
    </bk>
    <bk>
      <extLst>
        <ext uri="{3e2802c4-a4d2-4d8b-9148-e3be6c30e623}">
          <xlrd:rvb i="916"/>
        </ext>
      </extLst>
    </bk>
    <bk>
      <extLst>
        <ext uri="{3e2802c4-a4d2-4d8b-9148-e3be6c30e623}">
          <xlrd:rvb i="919"/>
        </ext>
      </extLst>
    </bk>
    <bk>
      <extLst>
        <ext uri="{3e2802c4-a4d2-4d8b-9148-e3be6c30e623}">
          <xlrd:rvb i="922"/>
        </ext>
      </extLst>
    </bk>
    <bk>
      <extLst>
        <ext uri="{3e2802c4-a4d2-4d8b-9148-e3be6c30e623}">
          <xlrd:rvb i="925"/>
        </ext>
      </extLst>
    </bk>
    <bk>
      <extLst>
        <ext uri="{3e2802c4-a4d2-4d8b-9148-e3be6c30e623}">
          <xlrd:rvb i="928"/>
        </ext>
      </extLst>
    </bk>
    <bk>
      <extLst>
        <ext uri="{3e2802c4-a4d2-4d8b-9148-e3be6c30e623}">
          <xlrd:rvb i="931"/>
        </ext>
      </extLst>
    </bk>
    <bk>
      <extLst>
        <ext uri="{3e2802c4-a4d2-4d8b-9148-e3be6c30e623}">
          <xlrd:rvb i="934"/>
        </ext>
      </extLst>
    </bk>
    <bk>
      <extLst>
        <ext uri="{3e2802c4-a4d2-4d8b-9148-e3be6c30e623}">
          <xlrd:rvb i="937"/>
        </ext>
      </extLst>
    </bk>
    <bk>
      <extLst>
        <ext uri="{3e2802c4-a4d2-4d8b-9148-e3be6c30e623}">
          <xlrd:rvb i="940"/>
        </ext>
      </extLst>
    </bk>
    <bk>
      <extLst>
        <ext uri="{3e2802c4-a4d2-4d8b-9148-e3be6c30e623}">
          <xlrd:rvb i="943"/>
        </ext>
      </extLst>
    </bk>
    <bk>
      <extLst>
        <ext uri="{3e2802c4-a4d2-4d8b-9148-e3be6c30e623}">
          <xlrd:rvb i="946"/>
        </ext>
      </extLst>
    </bk>
    <bk>
      <extLst>
        <ext uri="{3e2802c4-a4d2-4d8b-9148-e3be6c30e623}">
          <xlrd:rvb i="949"/>
        </ext>
      </extLst>
    </bk>
    <bk>
      <extLst>
        <ext uri="{3e2802c4-a4d2-4d8b-9148-e3be6c30e623}">
          <xlrd:rvb i="952"/>
        </ext>
      </extLst>
    </bk>
    <bk>
      <extLst>
        <ext uri="{3e2802c4-a4d2-4d8b-9148-e3be6c30e623}">
          <xlrd:rvb i="955"/>
        </ext>
      </extLst>
    </bk>
    <bk>
      <extLst>
        <ext uri="{3e2802c4-a4d2-4d8b-9148-e3be6c30e623}">
          <xlrd:rvb i="958"/>
        </ext>
      </extLst>
    </bk>
    <bk>
      <extLst>
        <ext uri="{3e2802c4-a4d2-4d8b-9148-e3be6c30e623}">
          <xlrd:rvb i="961"/>
        </ext>
      </extLst>
    </bk>
    <bk>
      <extLst>
        <ext uri="{3e2802c4-a4d2-4d8b-9148-e3be6c30e623}">
          <xlrd:rvb i="964"/>
        </ext>
      </extLst>
    </bk>
    <bk>
      <extLst>
        <ext uri="{3e2802c4-a4d2-4d8b-9148-e3be6c30e623}">
          <xlrd:rvb i="967"/>
        </ext>
      </extLst>
    </bk>
    <bk>
      <extLst>
        <ext uri="{3e2802c4-a4d2-4d8b-9148-e3be6c30e623}">
          <xlrd:rvb i="970"/>
        </ext>
      </extLst>
    </bk>
    <bk>
      <extLst>
        <ext uri="{3e2802c4-a4d2-4d8b-9148-e3be6c30e623}">
          <xlrd:rvb i="973"/>
        </ext>
      </extLst>
    </bk>
    <bk>
      <extLst>
        <ext uri="{3e2802c4-a4d2-4d8b-9148-e3be6c30e623}">
          <xlrd:rvb i="976"/>
        </ext>
      </extLst>
    </bk>
    <bk>
      <extLst>
        <ext uri="{3e2802c4-a4d2-4d8b-9148-e3be6c30e623}">
          <xlrd:rvb i="979"/>
        </ext>
      </extLst>
    </bk>
    <bk>
      <extLst>
        <ext uri="{3e2802c4-a4d2-4d8b-9148-e3be6c30e623}">
          <xlrd:rvb i="982"/>
        </ext>
      </extLst>
    </bk>
    <bk>
      <extLst>
        <ext uri="{3e2802c4-a4d2-4d8b-9148-e3be6c30e623}">
          <xlrd:rvb i="985"/>
        </ext>
      </extLst>
    </bk>
    <bk>
      <extLst>
        <ext uri="{3e2802c4-a4d2-4d8b-9148-e3be6c30e623}">
          <xlrd:rvb i="988"/>
        </ext>
      </extLst>
    </bk>
    <bk>
      <extLst>
        <ext uri="{3e2802c4-a4d2-4d8b-9148-e3be6c30e623}">
          <xlrd:rvb i="991"/>
        </ext>
      </extLst>
    </bk>
    <bk>
      <extLst>
        <ext uri="{3e2802c4-a4d2-4d8b-9148-e3be6c30e623}">
          <xlrd:rvb i="994"/>
        </ext>
      </extLst>
    </bk>
    <bk>
      <extLst>
        <ext uri="{3e2802c4-a4d2-4d8b-9148-e3be6c30e623}">
          <xlrd:rvb i="997"/>
        </ext>
      </extLst>
    </bk>
    <bk>
      <extLst>
        <ext uri="{3e2802c4-a4d2-4d8b-9148-e3be6c30e623}">
          <xlrd:rvb i="1000"/>
        </ext>
      </extLst>
    </bk>
    <bk>
      <extLst>
        <ext uri="{3e2802c4-a4d2-4d8b-9148-e3be6c30e623}">
          <xlrd:rvb i="1003"/>
        </ext>
      </extLst>
    </bk>
    <bk>
      <extLst>
        <ext uri="{3e2802c4-a4d2-4d8b-9148-e3be6c30e623}">
          <xlrd:rvb i="1006"/>
        </ext>
      </extLst>
    </bk>
    <bk>
      <extLst>
        <ext uri="{3e2802c4-a4d2-4d8b-9148-e3be6c30e623}">
          <xlrd:rvb i="1009"/>
        </ext>
      </extLst>
    </bk>
    <bk>
      <extLst>
        <ext uri="{3e2802c4-a4d2-4d8b-9148-e3be6c30e623}">
          <xlrd:rvb i="1012"/>
        </ext>
      </extLst>
    </bk>
    <bk>
      <extLst>
        <ext uri="{3e2802c4-a4d2-4d8b-9148-e3be6c30e623}">
          <xlrd:rvb i="1015"/>
        </ext>
      </extLst>
    </bk>
    <bk>
      <extLst>
        <ext uri="{3e2802c4-a4d2-4d8b-9148-e3be6c30e623}">
          <xlrd:rvb i="1018"/>
        </ext>
      </extLst>
    </bk>
    <bk>
      <extLst>
        <ext uri="{3e2802c4-a4d2-4d8b-9148-e3be6c30e623}">
          <xlrd:rvb i="1021"/>
        </ext>
      </extLst>
    </bk>
    <bk>
      <extLst>
        <ext uri="{3e2802c4-a4d2-4d8b-9148-e3be6c30e623}">
          <xlrd:rvb i="1024"/>
        </ext>
      </extLst>
    </bk>
    <bk>
      <extLst>
        <ext uri="{3e2802c4-a4d2-4d8b-9148-e3be6c30e623}">
          <xlrd:rvb i="1027"/>
        </ext>
      </extLst>
    </bk>
    <bk>
      <extLst>
        <ext uri="{3e2802c4-a4d2-4d8b-9148-e3be6c30e623}">
          <xlrd:rvb i="1030"/>
        </ext>
      </extLst>
    </bk>
    <bk>
      <extLst>
        <ext uri="{3e2802c4-a4d2-4d8b-9148-e3be6c30e623}">
          <xlrd:rvb i="1033"/>
        </ext>
      </extLst>
    </bk>
    <bk>
      <extLst>
        <ext uri="{3e2802c4-a4d2-4d8b-9148-e3be6c30e623}">
          <xlrd:rvb i="1036"/>
        </ext>
      </extLst>
    </bk>
    <bk>
      <extLst>
        <ext uri="{3e2802c4-a4d2-4d8b-9148-e3be6c30e623}">
          <xlrd:rvb i="1039"/>
        </ext>
      </extLst>
    </bk>
    <bk>
      <extLst>
        <ext uri="{3e2802c4-a4d2-4d8b-9148-e3be6c30e623}">
          <xlrd:rvb i="1042"/>
        </ext>
      </extLst>
    </bk>
    <bk>
      <extLst>
        <ext uri="{3e2802c4-a4d2-4d8b-9148-e3be6c30e623}">
          <xlrd:rvb i="1045"/>
        </ext>
      </extLst>
    </bk>
    <bk>
      <extLst>
        <ext uri="{3e2802c4-a4d2-4d8b-9148-e3be6c30e623}">
          <xlrd:rvb i="1048"/>
        </ext>
      </extLst>
    </bk>
    <bk>
      <extLst>
        <ext uri="{3e2802c4-a4d2-4d8b-9148-e3be6c30e623}">
          <xlrd:rvb i="1051"/>
        </ext>
      </extLst>
    </bk>
    <bk>
      <extLst>
        <ext uri="{3e2802c4-a4d2-4d8b-9148-e3be6c30e623}">
          <xlrd:rvb i="1054"/>
        </ext>
      </extLst>
    </bk>
    <bk>
      <extLst>
        <ext uri="{3e2802c4-a4d2-4d8b-9148-e3be6c30e623}">
          <xlrd:rvb i="1057"/>
        </ext>
      </extLst>
    </bk>
    <bk>
      <extLst>
        <ext uri="{3e2802c4-a4d2-4d8b-9148-e3be6c30e623}">
          <xlrd:rvb i="1060"/>
        </ext>
      </extLst>
    </bk>
    <bk>
      <extLst>
        <ext uri="{3e2802c4-a4d2-4d8b-9148-e3be6c30e623}">
          <xlrd:rvb i="1063"/>
        </ext>
      </extLst>
    </bk>
    <bk>
      <extLst>
        <ext uri="{3e2802c4-a4d2-4d8b-9148-e3be6c30e623}">
          <xlrd:rvb i="1066"/>
        </ext>
      </extLst>
    </bk>
    <bk>
      <extLst>
        <ext uri="{3e2802c4-a4d2-4d8b-9148-e3be6c30e623}">
          <xlrd:rvb i="1069"/>
        </ext>
      </extLst>
    </bk>
    <bk>
      <extLst>
        <ext uri="{3e2802c4-a4d2-4d8b-9148-e3be6c30e623}">
          <xlrd:rvb i="1072"/>
        </ext>
      </extLst>
    </bk>
    <bk>
      <extLst>
        <ext uri="{3e2802c4-a4d2-4d8b-9148-e3be6c30e623}">
          <xlrd:rvb i="1075"/>
        </ext>
      </extLst>
    </bk>
    <bk>
      <extLst>
        <ext uri="{3e2802c4-a4d2-4d8b-9148-e3be6c30e623}">
          <xlrd:rvb i="1078"/>
        </ext>
      </extLst>
    </bk>
    <bk>
      <extLst>
        <ext uri="{3e2802c4-a4d2-4d8b-9148-e3be6c30e623}">
          <xlrd:rvb i="1081"/>
        </ext>
      </extLst>
    </bk>
    <bk>
      <extLst>
        <ext uri="{3e2802c4-a4d2-4d8b-9148-e3be6c30e623}">
          <xlrd:rvb i="1084"/>
        </ext>
      </extLst>
    </bk>
    <bk>
      <extLst>
        <ext uri="{3e2802c4-a4d2-4d8b-9148-e3be6c30e623}">
          <xlrd:rvb i="1087"/>
        </ext>
      </extLst>
    </bk>
    <bk>
      <extLst>
        <ext uri="{3e2802c4-a4d2-4d8b-9148-e3be6c30e623}">
          <xlrd:rvb i="1090"/>
        </ext>
      </extLst>
    </bk>
    <bk>
      <extLst>
        <ext uri="{3e2802c4-a4d2-4d8b-9148-e3be6c30e623}">
          <xlrd:rvb i="1093"/>
        </ext>
      </extLst>
    </bk>
    <bk>
      <extLst>
        <ext uri="{3e2802c4-a4d2-4d8b-9148-e3be6c30e623}">
          <xlrd:rvb i="1096"/>
        </ext>
      </extLst>
    </bk>
    <bk>
      <extLst>
        <ext uri="{3e2802c4-a4d2-4d8b-9148-e3be6c30e623}">
          <xlrd:rvb i="1099"/>
        </ext>
      </extLst>
    </bk>
    <bk>
      <extLst>
        <ext uri="{3e2802c4-a4d2-4d8b-9148-e3be6c30e623}">
          <xlrd:rvb i="1102"/>
        </ext>
      </extLst>
    </bk>
    <bk>
      <extLst>
        <ext uri="{3e2802c4-a4d2-4d8b-9148-e3be6c30e623}">
          <xlrd:rvb i="1105"/>
        </ext>
      </extLst>
    </bk>
    <bk>
      <extLst>
        <ext uri="{3e2802c4-a4d2-4d8b-9148-e3be6c30e623}">
          <xlrd:rvb i="1108"/>
        </ext>
      </extLst>
    </bk>
    <bk>
      <extLst>
        <ext uri="{3e2802c4-a4d2-4d8b-9148-e3be6c30e623}">
          <xlrd:rvb i="1111"/>
        </ext>
      </extLst>
    </bk>
    <bk>
      <extLst>
        <ext uri="{3e2802c4-a4d2-4d8b-9148-e3be6c30e623}">
          <xlrd:rvb i="1114"/>
        </ext>
      </extLst>
    </bk>
    <bk>
      <extLst>
        <ext uri="{3e2802c4-a4d2-4d8b-9148-e3be6c30e623}">
          <xlrd:rvb i="1117"/>
        </ext>
      </extLst>
    </bk>
    <bk>
      <extLst>
        <ext uri="{3e2802c4-a4d2-4d8b-9148-e3be6c30e623}">
          <xlrd:rvb i="1120"/>
        </ext>
      </extLst>
    </bk>
    <bk>
      <extLst>
        <ext uri="{3e2802c4-a4d2-4d8b-9148-e3be6c30e623}">
          <xlrd:rvb i="1123"/>
        </ext>
      </extLst>
    </bk>
    <bk>
      <extLst>
        <ext uri="{3e2802c4-a4d2-4d8b-9148-e3be6c30e623}">
          <xlrd:rvb i="1126"/>
        </ext>
      </extLst>
    </bk>
    <bk>
      <extLst>
        <ext uri="{3e2802c4-a4d2-4d8b-9148-e3be6c30e623}">
          <xlrd:rvb i="1129"/>
        </ext>
      </extLst>
    </bk>
    <bk>
      <extLst>
        <ext uri="{3e2802c4-a4d2-4d8b-9148-e3be6c30e623}">
          <xlrd:rvb i="1132"/>
        </ext>
      </extLst>
    </bk>
    <bk>
      <extLst>
        <ext uri="{3e2802c4-a4d2-4d8b-9148-e3be6c30e623}">
          <xlrd:rvb i="1135"/>
        </ext>
      </extLst>
    </bk>
    <bk>
      <extLst>
        <ext uri="{3e2802c4-a4d2-4d8b-9148-e3be6c30e623}">
          <xlrd:rvb i="1138"/>
        </ext>
      </extLst>
    </bk>
    <bk>
      <extLst>
        <ext uri="{3e2802c4-a4d2-4d8b-9148-e3be6c30e623}">
          <xlrd:rvb i="1141"/>
        </ext>
      </extLst>
    </bk>
    <bk>
      <extLst>
        <ext uri="{3e2802c4-a4d2-4d8b-9148-e3be6c30e623}">
          <xlrd:rvb i="1144"/>
        </ext>
      </extLst>
    </bk>
    <bk>
      <extLst>
        <ext uri="{3e2802c4-a4d2-4d8b-9148-e3be6c30e623}">
          <xlrd:rvb i="1147"/>
        </ext>
      </extLst>
    </bk>
    <bk>
      <extLst>
        <ext uri="{3e2802c4-a4d2-4d8b-9148-e3be6c30e623}">
          <xlrd:rvb i="1150"/>
        </ext>
      </extLst>
    </bk>
    <bk>
      <extLst>
        <ext uri="{3e2802c4-a4d2-4d8b-9148-e3be6c30e623}">
          <xlrd:rvb i="1153"/>
        </ext>
      </extLst>
    </bk>
    <bk>
      <extLst>
        <ext uri="{3e2802c4-a4d2-4d8b-9148-e3be6c30e623}">
          <xlrd:rvb i="1155"/>
        </ext>
      </extLst>
    </bk>
    <bk>
      <extLst>
        <ext uri="{3e2802c4-a4d2-4d8b-9148-e3be6c30e623}">
          <xlrd:rvb i="1158"/>
        </ext>
      </extLst>
    </bk>
    <bk>
      <extLst>
        <ext uri="{3e2802c4-a4d2-4d8b-9148-e3be6c30e623}">
          <xlrd:rvb i="1161"/>
        </ext>
      </extLst>
    </bk>
    <bk>
      <extLst>
        <ext uri="{3e2802c4-a4d2-4d8b-9148-e3be6c30e623}">
          <xlrd:rvb i="1164"/>
        </ext>
      </extLst>
    </bk>
    <bk>
      <extLst>
        <ext uri="{3e2802c4-a4d2-4d8b-9148-e3be6c30e623}">
          <xlrd:rvb i="1167"/>
        </ext>
      </extLst>
    </bk>
    <bk>
      <extLst>
        <ext uri="{3e2802c4-a4d2-4d8b-9148-e3be6c30e623}">
          <xlrd:rvb i="1170"/>
        </ext>
      </extLst>
    </bk>
    <bk>
      <extLst>
        <ext uri="{3e2802c4-a4d2-4d8b-9148-e3be6c30e623}">
          <xlrd:rvb i="1173"/>
        </ext>
      </extLst>
    </bk>
    <bk>
      <extLst>
        <ext uri="{3e2802c4-a4d2-4d8b-9148-e3be6c30e623}">
          <xlrd:rvb i="1176"/>
        </ext>
      </extLst>
    </bk>
    <bk>
      <extLst>
        <ext uri="{3e2802c4-a4d2-4d8b-9148-e3be6c30e623}">
          <xlrd:rvb i="1179"/>
        </ext>
      </extLst>
    </bk>
    <bk>
      <extLst>
        <ext uri="{3e2802c4-a4d2-4d8b-9148-e3be6c30e623}">
          <xlrd:rvb i="1182"/>
        </ext>
      </extLst>
    </bk>
    <bk>
      <extLst>
        <ext uri="{3e2802c4-a4d2-4d8b-9148-e3be6c30e623}">
          <xlrd:rvb i="1185"/>
        </ext>
      </extLst>
    </bk>
    <bk>
      <extLst>
        <ext uri="{3e2802c4-a4d2-4d8b-9148-e3be6c30e623}">
          <xlrd:rvb i="1188"/>
        </ext>
      </extLst>
    </bk>
    <bk>
      <extLst>
        <ext uri="{3e2802c4-a4d2-4d8b-9148-e3be6c30e623}">
          <xlrd:rvb i="1191"/>
        </ext>
      </extLst>
    </bk>
    <bk>
      <extLst>
        <ext uri="{3e2802c4-a4d2-4d8b-9148-e3be6c30e623}">
          <xlrd:rvb i="1194"/>
        </ext>
      </extLst>
    </bk>
    <bk>
      <extLst>
        <ext uri="{3e2802c4-a4d2-4d8b-9148-e3be6c30e623}">
          <xlrd:rvb i="1197"/>
        </ext>
      </extLst>
    </bk>
    <bk>
      <extLst>
        <ext uri="{3e2802c4-a4d2-4d8b-9148-e3be6c30e623}">
          <xlrd:rvb i="1200"/>
        </ext>
      </extLst>
    </bk>
    <bk>
      <extLst>
        <ext uri="{3e2802c4-a4d2-4d8b-9148-e3be6c30e623}">
          <xlrd:rvb i="1203"/>
        </ext>
      </extLst>
    </bk>
    <bk>
      <extLst>
        <ext uri="{3e2802c4-a4d2-4d8b-9148-e3be6c30e623}">
          <xlrd:rvb i="1206"/>
        </ext>
      </extLst>
    </bk>
    <bk>
      <extLst>
        <ext uri="{3e2802c4-a4d2-4d8b-9148-e3be6c30e623}">
          <xlrd:rvb i="1209"/>
        </ext>
      </extLst>
    </bk>
    <bk>
      <extLst>
        <ext uri="{3e2802c4-a4d2-4d8b-9148-e3be6c30e623}">
          <xlrd:rvb i="1212"/>
        </ext>
      </extLst>
    </bk>
    <bk>
      <extLst>
        <ext uri="{3e2802c4-a4d2-4d8b-9148-e3be6c30e623}">
          <xlrd:rvb i="1215"/>
        </ext>
      </extLst>
    </bk>
    <bk>
      <extLst>
        <ext uri="{3e2802c4-a4d2-4d8b-9148-e3be6c30e623}">
          <xlrd:rvb i="1218"/>
        </ext>
      </extLst>
    </bk>
    <bk>
      <extLst>
        <ext uri="{3e2802c4-a4d2-4d8b-9148-e3be6c30e623}">
          <xlrd:rvb i="1221"/>
        </ext>
      </extLst>
    </bk>
    <bk>
      <extLst>
        <ext uri="{3e2802c4-a4d2-4d8b-9148-e3be6c30e623}">
          <xlrd:rvb i="1224"/>
        </ext>
      </extLst>
    </bk>
    <bk>
      <extLst>
        <ext uri="{3e2802c4-a4d2-4d8b-9148-e3be6c30e623}">
          <xlrd:rvb i="1227"/>
        </ext>
      </extLst>
    </bk>
    <bk>
      <extLst>
        <ext uri="{3e2802c4-a4d2-4d8b-9148-e3be6c30e623}">
          <xlrd:rvb i="1230"/>
        </ext>
      </extLst>
    </bk>
    <bk>
      <extLst>
        <ext uri="{3e2802c4-a4d2-4d8b-9148-e3be6c30e623}">
          <xlrd:rvb i="1233"/>
        </ext>
      </extLst>
    </bk>
    <bk>
      <extLst>
        <ext uri="{3e2802c4-a4d2-4d8b-9148-e3be6c30e623}">
          <xlrd:rvb i="1236"/>
        </ext>
      </extLst>
    </bk>
    <bk>
      <extLst>
        <ext uri="{3e2802c4-a4d2-4d8b-9148-e3be6c30e623}">
          <xlrd:rvb i="1239"/>
        </ext>
      </extLst>
    </bk>
    <bk>
      <extLst>
        <ext uri="{3e2802c4-a4d2-4d8b-9148-e3be6c30e623}">
          <xlrd:rvb i="1242"/>
        </ext>
      </extLst>
    </bk>
    <bk>
      <extLst>
        <ext uri="{3e2802c4-a4d2-4d8b-9148-e3be6c30e623}">
          <xlrd:rvb i="1245"/>
        </ext>
      </extLst>
    </bk>
    <bk>
      <extLst>
        <ext uri="{3e2802c4-a4d2-4d8b-9148-e3be6c30e623}">
          <xlrd:rvb i="1248"/>
        </ext>
      </extLst>
    </bk>
    <bk>
      <extLst>
        <ext uri="{3e2802c4-a4d2-4d8b-9148-e3be6c30e623}">
          <xlrd:rvb i="1251"/>
        </ext>
      </extLst>
    </bk>
    <bk>
      <extLst>
        <ext uri="{3e2802c4-a4d2-4d8b-9148-e3be6c30e623}">
          <xlrd:rvb i="1254"/>
        </ext>
      </extLst>
    </bk>
    <bk>
      <extLst>
        <ext uri="{3e2802c4-a4d2-4d8b-9148-e3be6c30e623}">
          <xlrd:rvb i="1257"/>
        </ext>
      </extLst>
    </bk>
    <bk>
      <extLst>
        <ext uri="{3e2802c4-a4d2-4d8b-9148-e3be6c30e623}">
          <xlrd:rvb i="1260"/>
        </ext>
      </extLst>
    </bk>
    <bk>
      <extLst>
        <ext uri="{3e2802c4-a4d2-4d8b-9148-e3be6c30e623}">
          <xlrd:rvb i="1263"/>
        </ext>
      </extLst>
    </bk>
    <bk>
      <extLst>
        <ext uri="{3e2802c4-a4d2-4d8b-9148-e3be6c30e623}">
          <xlrd:rvb i="1266"/>
        </ext>
      </extLst>
    </bk>
    <bk>
      <extLst>
        <ext uri="{3e2802c4-a4d2-4d8b-9148-e3be6c30e623}">
          <xlrd:rvb i="1269"/>
        </ext>
      </extLst>
    </bk>
    <bk>
      <extLst>
        <ext uri="{3e2802c4-a4d2-4d8b-9148-e3be6c30e623}">
          <xlrd:rvb i="1272"/>
        </ext>
      </extLst>
    </bk>
    <bk>
      <extLst>
        <ext uri="{3e2802c4-a4d2-4d8b-9148-e3be6c30e623}">
          <xlrd:rvb i="1275"/>
        </ext>
      </extLst>
    </bk>
    <bk>
      <extLst>
        <ext uri="{3e2802c4-a4d2-4d8b-9148-e3be6c30e623}">
          <xlrd:rvb i="1278"/>
        </ext>
      </extLst>
    </bk>
    <bk>
      <extLst>
        <ext uri="{3e2802c4-a4d2-4d8b-9148-e3be6c30e623}">
          <xlrd:rvb i="1281"/>
        </ext>
      </extLst>
    </bk>
    <bk>
      <extLst>
        <ext uri="{3e2802c4-a4d2-4d8b-9148-e3be6c30e623}">
          <xlrd:rvb i="1284"/>
        </ext>
      </extLst>
    </bk>
    <bk>
      <extLst>
        <ext uri="{3e2802c4-a4d2-4d8b-9148-e3be6c30e623}">
          <xlrd:rvb i="1287"/>
        </ext>
      </extLst>
    </bk>
    <bk>
      <extLst>
        <ext uri="{3e2802c4-a4d2-4d8b-9148-e3be6c30e623}">
          <xlrd:rvb i="1290"/>
        </ext>
      </extLst>
    </bk>
    <bk>
      <extLst>
        <ext uri="{3e2802c4-a4d2-4d8b-9148-e3be6c30e623}">
          <xlrd:rvb i="1293"/>
        </ext>
      </extLst>
    </bk>
    <bk>
      <extLst>
        <ext uri="{3e2802c4-a4d2-4d8b-9148-e3be6c30e623}">
          <xlrd:rvb i="1296"/>
        </ext>
      </extLst>
    </bk>
    <bk>
      <extLst>
        <ext uri="{3e2802c4-a4d2-4d8b-9148-e3be6c30e623}">
          <xlrd:rvb i="1299"/>
        </ext>
      </extLst>
    </bk>
    <bk>
      <extLst>
        <ext uri="{3e2802c4-a4d2-4d8b-9148-e3be6c30e623}">
          <xlrd:rvb i="1302"/>
        </ext>
      </extLst>
    </bk>
    <bk>
      <extLst>
        <ext uri="{3e2802c4-a4d2-4d8b-9148-e3be6c30e623}">
          <xlrd:rvb i="1305"/>
        </ext>
      </extLst>
    </bk>
    <bk>
      <extLst>
        <ext uri="{3e2802c4-a4d2-4d8b-9148-e3be6c30e623}">
          <xlrd:rvb i="1308"/>
        </ext>
      </extLst>
    </bk>
    <bk>
      <extLst>
        <ext uri="{3e2802c4-a4d2-4d8b-9148-e3be6c30e623}">
          <xlrd:rvb i="1311"/>
        </ext>
      </extLst>
    </bk>
    <bk>
      <extLst>
        <ext uri="{3e2802c4-a4d2-4d8b-9148-e3be6c30e623}">
          <xlrd:rvb i="1314"/>
        </ext>
      </extLst>
    </bk>
    <bk>
      <extLst>
        <ext uri="{3e2802c4-a4d2-4d8b-9148-e3be6c30e623}">
          <xlrd:rvb i="1317"/>
        </ext>
      </extLst>
    </bk>
    <bk>
      <extLst>
        <ext uri="{3e2802c4-a4d2-4d8b-9148-e3be6c30e623}">
          <xlrd:rvb i="1320"/>
        </ext>
      </extLst>
    </bk>
    <bk>
      <extLst>
        <ext uri="{3e2802c4-a4d2-4d8b-9148-e3be6c30e623}">
          <xlrd:rvb i="1323"/>
        </ext>
      </extLst>
    </bk>
    <bk>
      <extLst>
        <ext uri="{3e2802c4-a4d2-4d8b-9148-e3be6c30e623}">
          <xlrd:rvb i="1326"/>
        </ext>
      </extLst>
    </bk>
    <bk>
      <extLst>
        <ext uri="{3e2802c4-a4d2-4d8b-9148-e3be6c30e623}">
          <xlrd:rvb i="1329"/>
        </ext>
      </extLst>
    </bk>
    <bk>
      <extLst>
        <ext uri="{3e2802c4-a4d2-4d8b-9148-e3be6c30e623}">
          <xlrd:rvb i="1332"/>
        </ext>
      </extLst>
    </bk>
    <bk>
      <extLst>
        <ext uri="{3e2802c4-a4d2-4d8b-9148-e3be6c30e623}">
          <xlrd:rvb i="1335"/>
        </ext>
      </extLst>
    </bk>
    <bk>
      <extLst>
        <ext uri="{3e2802c4-a4d2-4d8b-9148-e3be6c30e623}">
          <xlrd:rvb i="1338"/>
        </ext>
      </extLst>
    </bk>
    <bk>
      <extLst>
        <ext uri="{3e2802c4-a4d2-4d8b-9148-e3be6c30e623}">
          <xlrd:rvb i="1341"/>
        </ext>
      </extLst>
    </bk>
    <bk>
      <extLst>
        <ext uri="{3e2802c4-a4d2-4d8b-9148-e3be6c30e623}">
          <xlrd:rvb i="1344"/>
        </ext>
      </extLst>
    </bk>
    <bk>
      <extLst>
        <ext uri="{3e2802c4-a4d2-4d8b-9148-e3be6c30e623}">
          <xlrd:rvb i="1347"/>
        </ext>
      </extLst>
    </bk>
    <bk>
      <extLst>
        <ext uri="{3e2802c4-a4d2-4d8b-9148-e3be6c30e623}">
          <xlrd:rvb i="1350"/>
        </ext>
      </extLst>
    </bk>
    <bk>
      <extLst>
        <ext uri="{3e2802c4-a4d2-4d8b-9148-e3be6c30e623}">
          <xlrd:rvb i="1353"/>
        </ext>
      </extLst>
    </bk>
    <bk>
      <extLst>
        <ext uri="{3e2802c4-a4d2-4d8b-9148-e3be6c30e623}">
          <xlrd:rvb i="1356"/>
        </ext>
      </extLst>
    </bk>
    <bk>
      <extLst>
        <ext uri="{3e2802c4-a4d2-4d8b-9148-e3be6c30e623}">
          <xlrd:rvb i="1359"/>
        </ext>
      </extLst>
    </bk>
    <bk>
      <extLst>
        <ext uri="{3e2802c4-a4d2-4d8b-9148-e3be6c30e623}">
          <xlrd:rvb i="1362"/>
        </ext>
      </extLst>
    </bk>
    <bk>
      <extLst>
        <ext uri="{3e2802c4-a4d2-4d8b-9148-e3be6c30e623}">
          <xlrd:rvb i="1365"/>
        </ext>
      </extLst>
    </bk>
    <bk>
      <extLst>
        <ext uri="{3e2802c4-a4d2-4d8b-9148-e3be6c30e623}">
          <xlrd:rvb i="1368"/>
        </ext>
      </extLst>
    </bk>
    <bk>
      <extLst>
        <ext uri="{3e2802c4-a4d2-4d8b-9148-e3be6c30e623}">
          <xlrd:rvb i="1371"/>
        </ext>
      </extLst>
    </bk>
    <bk>
      <extLst>
        <ext uri="{3e2802c4-a4d2-4d8b-9148-e3be6c30e623}">
          <xlrd:rvb i="1374"/>
        </ext>
      </extLst>
    </bk>
    <bk>
      <extLst>
        <ext uri="{3e2802c4-a4d2-4d8b-9148-e3be6c30e623}">
          <xlrd:rvb i="1376"/>
        </ext>
      </extLst>
    </bk>
    <bk>
      <extLst>
        <ext uri="{3e2802c4-a4d2-4d8b-9148-e3be6c30e623}">
          <xlrd:rvb i="1379"/>
        </ext>
      </extLst>
    </bk>
    <bk>
      <extLst>
        <ext uri="{3e2802c4-a4d2-4d8b-9148-e3be6c30e623}">
          <xlrd:rvb i="1382"/>
        </ext>
      </extLst>
    </bk>
    <bk>
      <extLst>
        <ext uri="{3e2802c4-a4d2-4d8b-9148-e3be6c30e623}">
          <xlrd:rvb i="1385"/>
        </ext>
      </extLst>
    </bk>
    <bk>
      <extLst>
        <ext uri="{3e2802c4-a4d2-4d8b-9148-e3be6c30e623}">
          <xlrd:rvb i="1388"/>
        </ext>
      </extLst>
    </bk>
    <bk>
      <extLst>
        <ext uri="{3e2802c4-a4d2-4d8b-9148-e3be6c30e623}">
          <xlrd:rvb i="1391"/>
        </ext>
      </extLst>
    </bk>
    <bk>
      <extLst>
        <ext uri="{3e2802c4-a4d2-4d8b-9148-e3be6c30e623}">
          <xlrd:rvb i="1394"/>
        </ext>
      </extLst>
    </bk>
    <bk>
      <extLst>
        <ext uri="{3e2802c4-a4d2-4d8b-9148-e3be6c30e623}">
          <xlrd:rvb i="1397"/>
        </ext>
      </extLst>
    </bk>
    <bk>
      <extLst>
        <ext uri="{3e2802c4-a4d2-4d8b-9148-e3be6c30e623}">
          <xlrd:rvb i="1400"/>
        </ext>
      </extLst>
    </bk>
    <bk>
      <extLst>
        <ext uri="{3e2802c4-a4d2-4d8b-9148-e3be6c30e623}">
          <xlrd:rvb i="1403"/>
        </ext>
      </extLst>
    </bk>
    <bk>
      <extLst>
        <ext uri="{3e2802c4-a4d2-4d8b-9148-e3be6c30e623}">
          <xlrd:rvb i="1406"/>
        </ext>
      </extLst>
    </bk>
    <bk>
      <extLst>
        <ext uri="{3e2802c4-a4d2-4d8b-9148-e3be6c30e623}">
          <xlrd:rvb i="1409"/>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29"/>
        </ext>
      </extLst>
    </bk>
    <bk>
      <extLst>
        <ext uri="{3e2802c4-a4d2-4d8b-9148-e3be6c30e623}">
          <xlrd:rvb i="1432"/>
        </ext>
      </extLst>
    </bk>
    <bk>
      <extLst>
        <ext uri="{3e2802c4-a4d2-4d8b-9148-e3be6c30e623}">
          <xlrd:rvb i="1435"/>
        </ext>
      </extLst>
    </bk>
    <bk>
      <extLst>
        <ext uri="{3e2802c4-a4d2-4d8b-9148-e3be6c30e623}">
          <xlrd:rvb i="1438"/>
        </ext>
      </extLst>
    </bk>
    <bk>
      <extLst>
        <ext uri="{3e2802c4-a4d2-4d8b-9148-e3be6c30e623}">
          <xlrd:rvb i="1441"/>
        </ext>
      </extLst>
    </bk>
    <bk>
      <extLst>
        <ext uri="{3e2802c4-a4d2-4d8b-9148-e3be6c30e623}">
          <xlrd:rvb i="1444"/>
        </ext>
      </extLst>
    </bk>
    <bk>
      <extLst>
        <ext uri="{3e2802c4-a4d2-4d8b-9148-e3be6c30e623}">
          <xlrd:rvb i="1447"/>
        </ext>
      </extLst>
    </bk>
    <bk>
      <extLst>
        <ext uri="{3e2802c4-a4d2-4d8b-9148-e3be6c30e623}">
          <xlrd:rvb i="1450"/>
        </ext>
      </extLst>
    </bk>
    <bk>
      <extLst>
        <ext uri="{3e2802c4-a4d2-4d8b-9148-e3be6c30e623}">
          <xlrd:rvb i="1453"/>
        </ext>
      </extLst>
    </bk>
    <bk>
      <extLst>
        <ext uri="{3e2802c4-a4d2-4d8b-9148-e3be6c30e623}">
          <xlrd:rvb i="1456"/>
        </ext>
      </extLst>
    </bk>
    <bk>
      <extLst>
        <ext uri="{3e2802c4-a4d2-4d8b-9148-e3be6c30e623}">
          <xlrd:rvb i="1459"/>
        </ext>
      </extLst>
    </bk>
    <bk>
      <extLst>
        <ext uri="{3e2802c4-a4d2-4d8b-9148-e3be6c30e623}">
          <xlrd:rvb i="1462"/>
        </ext>
      </extLst>
    </bk>
    <bk>
      <extLst>
        <ext uri="{3e2802c4-a4d2-4d8b-9148-e3be6c30e623}">
          <xlrd:rvb i="1465"/>
        </ext>
      </extLst>
    </bk>
    <bk>
      <extLst>
        <ext uri="{3e2802c4-a4d2-4d8b-9148-e3be6c30e623}">
          <xlrd:rvb i="1468"/>
        </ext>
      </extLst>
    </bk>
    <bk>
      <extLst>
        <ext uri="{3e2802c4-a4d2-4d8b-9148-e3be6c30e623}">
          <xlrd:rvb i="1471"/>
        </ext>
      </extLst>
    </bk>
    <bk>
      <extLst>
        <ext uri="{3e2802c4-a4d2-4d8b-9148-e3be6c30e623}">
          <xlrd:rvb i="1474"/>
        </ext>
      </extLst>
    </bk>
    <bk>
      <extLst>
        <ext uri="{3e2802c4-a4d2-4d8b-9148-e3be6c30e623}">
          <xlrd:rvb i="1477"/>
        </ext>
      </extLst>
    </bk>
    <bk>
      <extLst>
        <ext uri="{3e2802c4-a4d2-4d8b-9148-e3be6c30e623}">
          <xlrd:rvb i="1480"/>
        </ext>
      </extLst>
    </bk>
    <bk>
      <extLst>
        <ext uri="{3e2802c4-a4d2-4d8b-9148-e3be6c30e623}">
          <xlrd:rvb i="1483"/>
        </ext>
      </extLst>
    </bk>
    <bk>
      <extLst>
        <ext uri="{3e2802c4-a4d2-4d8b-9148-e3be6c30e623}">
          <xlrd:rvb i="1486"/>
        </ext>
      </extLst>
    </bk>
    <bk>
      <extLst>
        <ext uri="{3e2802c4-a4d2-4d8b-9148-e3be6c30e623}">
          <xlrd:rvb i="1489"/>
        </ext>
      </extLst>
    </bk>
    <bk>
      <extLst>
        <ext uri="{3e2802c4-a4d2-4d8b-9148-e3be6c30e623}">
          <xlrd:rvb i="1492"/>
        </ext>
      </extLst>
    </bk>
    <bk>
      <extLst>
        <ext uri="{3e2802c4-a4d2-4d8b-9148-e3be6c30e623}">
          <xlrd:rvb i="1495"/>
        </ext>
      </extLst>
    </bk>
    <bk>
      <extLst>
        <ext uri="{3e2802c4-a4d2-4d8b-9148-e3be6c30e623}">
          <xlrd:rvb i="1498"/>
        </ext>
      </extLst>
    </bk>
    <bk>
      <extLst>
        <ext uri="{3e2802c4-a4d2-4d8b-9148-e3be6c30e623}">
          <xlrd:rvb i="1501"/>
        </ext>
      </extLst>
    </bk>
    <bk>
      <extLst>
        <ext uri="{3e2802c4-a4d2-4d8b-9148-e3be6c30e623}">
          <xlrd:rvb i="1504"/>
        </ext>
      </extLst>
    </bk>
    <bk>
      <extLst>
        <ext uri="{3e2802c4-a4d2-4d8b-9148-e3be6c30e623}">
          <xlrd:rvb i="1507"/>
        </ext>
      </extLst>
    </bk>
    <bk>
      <extLst>
        <ext uri="{3e2802c4-a4d2-4d8b-9148-e3be6c30e623}">
          <xlrd:rvb i="1510"/>
        </ext>
      </extLst>
    </bk>
    <bk>
      <extLst>
        <ext uri="{3e2802c4-a4d2-4d8b-9148-e3be6c30e623}">
          <xlrd:rvb i="1513"/>
        </ext>
      </extLst>
    </bk>
    <bk>
      <extLst>
        <ext uri="{3e2802c4-a4d2-4d8b-9148-e3be6c30e623}">
          <xlrd:rvb i="1516"/>
        </ext>
      </extLst>
    </bk>
    <bk>
      <extLst>
        <ext uri="{3e2802c4-a4d2-4d8b-9148-e3be6c30e623}">
          <xlrd:rvb i="1519"/>
        </ext>
      </extLst>
    </bk>
    <bk>
      <extLst>
        <ext uri="{3e2802c4-a4d2-4d8b-9148-e3be6c30e623}">
          <xlrd:rvb i="1522"/>
        </ext>
      </extLst>
    </bk>
    <bk>
      <extLst>
        <ext uri="{3e2802c4-a4d2-4d8b-9148-e3be6c30e623}">
          <xlrd:rvb i="1524"/>
        </ext>
      </extLst>
    </bk>
    <bk>
      <extLst>
        <ext uri="{3e2802c4-a4d2-4d8b-9148-e3be6c30e623}">
          <xlrd:rvb i="1526"/>
        </ext>
      </extLst>
    </bk>
    <bk>
      <extLst>
        <ext uri="{3e2802c4-a4d2-4d8b-9148-e3be6c30e623}">
          <xlrd:rvb i="1528"/>
        </ext>
      </extLst>
    </bk>
    <bk>
      <extLst>
        <ext uri="{3e2802c4-a4d2-4d8b-9148-e3be6c30e623}">
          <xlrd:rvb i="1530"/>
        </ext>
      </extLst>
    </bk>
    <bk>
      <extLst>
        <ext uri="{3e2802c4-a4d2-4d8b-9148-e3be6c30e623}">
          <xlrd:rvb i="1532"/>
        </ext>
      </extLst>
    </bk>
    <bk>
      <extLst>
        <ext uri="{3e2802c4-a4d2-4d8b-9148-e3be6c30e623}">
          <xlrd:rvb i="1535"/>
        </ext>
      </extLst>
    </bk>
    <bk>
      <extLst>
        <ext uri="{3e2802c4-a4d2-4d8b-9148-e3be6c30e623}">
          <xlrd:rvb i="1538"/>
        </ext>
      </extLst>
    </bk>
    <bk>
      <extLst>
        <ext uri="{3e2802c4-a4d2-4d8b-9148-e3be6c30e623}">
          <xlrd:rvb i="1541"/>
        </ext>
      </extLst>
    </bk>
    <bk>
      <extLst>
        <ext uri="{3e2802c4-a4d2-4d8b-9148-e3be6c30e623}">
          <xlrd:rvb i="1544"/>
        </ext>
      </extLst>
    </bk>
    <bk>
      <extLst>
        <ext uri="{3e2802c4-a4d2-4d8b-9148-e3be6c30e623}">
          <xlrd:rvb i="1547"/>
        </ext>
      </extLst>
    </bk>
    <bk>
      <extLst>
        <ext uri="{3e2802c4-a4d2-4d8b-9148-e3be6c30e623}">
          <xlrd:rvb i="1550"/>
        </ext>
      </extLst>
    </bk>
    <bk>
      <extLst>
        <ext uri="{3e2802c4-a4d2-4d8b-9148-e3be6c30e623}">
          <xlrd:rvb i="1553"/>
        </ext>
      </extLst>
    </bk>
    <bk>
      <extLst>
        <ext uri="{3e2802c4-a4d2-4d8b-9148-e3be6c30e623}">
          <xlrd:rvb i="1556"/>
        </ext>
      </extLst>
    </bk>
    <bk>
      <extLst>
        <ext uri="{3e2802c4-a4d2-4d8b-9148-e3be6c30e623}">
          <xlrd:rvb i="1559"/>
        </ext>
      </extLst>
    </bk>
    <bk>
      <extLst>
        <ext uri="{3e2802c4-a4d2-4d8b-9148-e3be6c30e623}">
          <xlrd:rvb i="1562"/>
        </ext>
      </extLst>
    </bk>
    <bk>
      <extLst>
        <ext uri="{3e2802c4-a4d2-4d8b-9148-e3be6c30e623}">
          <xlrd:rvb i="1565"/>
        </ext>
      </extLst>
    </bk>
    <bk>
      <extLst>
        <ext uri="{3e2802c4-a4d2-4d8b-9148-e3be6c30e623}">
          <xlrd:rvb i="1568"/>
        </ext>
      </extLst>
    </bk>
    <bk>
      <extLst>
        <ext uri="{3e2802c4-a4d2-4d8b-9148-e3be6c30e623}">
          <xlrd:rvb i="1571"/>
        </ext>
      </extLst>
    </bk>
    <bk>
      <extLst>
        <ext uri="{3e2802c4-a4d2-4d8b-9148-e3be6c30e623}">
          <xlrd:rvb i="1574"/>
        </ext>
      </extLst>
    </bk>
    <bk>
      <extLst>
        <ext uri="{3e2802c4-a4d2-4d8b-9148-e3be6c30e623}">
          <xlrd:rvb i="1577"/>
        </ext>
      </extLst>
    </bk>
    <bk>
      <extLst>
        <ext uri="{3e2802c4-a4d2-4d8b-9148-e3be6c30e623}">
          <xlrd:rvb i="1580"/>
        </ext>
      </extLst>
    </bk>
    <bk>
      <extLst>
        <ext uri="{3e2802c4-a4d2-4d8b-9148-e3be6c30e623}">
          <xlrd:rvb i="1583"/>
        </ext>
      </extLst>
    </bk>
    <bk>
      <extLst>
        <ext uri="{3e2802c4-a4d2-4d8b-9148-e3be6c30e623}">
          <xlrd:rvb i="1586"/>
        </ext>
      </extLst>
    </bk>
    <bk>
      <extLst>
        <ext uri="{3e2802c4-a4d2-4d8b-9148-e3be6c30e623}">
          <xlrd:rvb i="1589"/>
        </ext>
      </extLst>
    </bk>
    <bk>
      <extLst>
        <ext uri="{3e2802c4-a4d2-4d8b-9148-e3be6c30e623}">
          <xlrd:rvb i="1592"/>
        </ext>
      </extLst>
    </bk>
    <bk>
      <extLst>
        <ext uri="{3e2802c4-a4d2-4d8b-9148-e3be6c30e623}">
          <xlrd:rvb i="1595"/>
        </ext>
      </extLst>
    </bk>
    <bk>
      <extLst>
        <ext uri="{3e2802c4-a4d2-4d8b-9148-e3be6c30e623}">
          <xlrd:rvb i="1598"/>
        </ext>
      </extLst>
    </bk>
    <bk>
      <extLst>
        <ext uri="{3e2802c4-a4d2-4d8b-9148-e3be6c30e623}">
          <xlrd:rvb i="1601"/>
        </ext>
      </extLst>
    </bk>
    <bk>
      <extLst>
        <ext uri="{3e2802c4-a4d2-4d8b-9148-e3be6c30e623}">
          <xlrd:rvb i="1604"/>
        </ext>
      </extLst>
    </bk>
    <bk>
      <extLst>
        <ext uri="{3e2802c4-a4d2-4d8b-9148-e3be6c30e623}">
          <xlrd:rvb i="1607"/>
        </ext>
      </extLst>
    </bk>
    <bk>
      <extLst>
        <ext uri="{3e2802c4-a4d2-4d8b-9148-e3be6c30e623}">
          <xlrd:rvb i="1610"/>
        </ext>
      </extLst>
    </bk>
    <bk>
      <extLst>
        <ext uri="{3e2802c4-a4d2-4d8b-9148-e3be6c30e623}">
          <xlrd:rvb i="1613"/>
        </ext>
      </extLst>
    </bk>
    <bk>
      <extLst>
        <ext uri="{3e2802c4-a4d2-4d8b-9148-e3be6c30e623}">
          <xlrd:rvb i="1616"/>
        </ext>
      </extLst>
    </bk>
    <bk>
      <extLst>
        <ext uri="{3e2802c4-a4d2-4d8b-9148-e3be6c30e623}">
          <xlrd:rvb i="1619"/>
        </ext>
      </extLst>
    </bk>
    <bk>
      <extLst>
        <ext uri="{3e2802c4-a4d2-4d8b-9148-e3be6c30e623}">
          <xlrd:rvb i="1622"/>
        </ext>
      </extLst>
    </bk>
    <bk>
      <extLst>
        <ext uri="{3e2802c4-a4d2-4d8b-9148-e3be6c30e623}">
          <xlrd:rvb i="1625"/>
        </ext>
      </extLst>
    </bk>
    <bk>
      <extLst>
        <ext uri="{3e2802c4-a4d2-4d8b-9148-e3be6c30e623}">
          <xlrd:rvb i="1628"/>
        </ext>
      </extLst>
    </bk>
    <bk>
      <extLst>
        <ext uri="{3e2802c4-a4d2-4d8b-9148-e3be6c30e623}">
          <xlrd:rvb i="1631"/>
        </ext>
      </extLst>
    </bk>
    <bk>
      <extLst>
        <ext uri="{3e2802c4-a4d2-4d8b-9148-e3be6c30e623}">
          <xlrd:rvb i="1634"/>
        </ext>
      </extLst>
    </bk>
    <bk>
      <extLst>
        <ext uri="{3e2802c4-a4d2-4d8b-9148-e3be6c30e623}">
          <xlrd:rvb i="1637"/>
        </ext>
      </extLst>
    </bk>
    <bk>
      <extLst>
        <ext uri="{3e2802c4-a4d2-4d8b-9148-e3be6c30e623}">
          <xlrd:rvb i="1640"/>
        </ext>
      </extLst>
    </bk>
    <bk>
      <extLst>
        <ext uri="{3e2802c4-a4d2-4d8b-9148-e3be6c30e623}">
          <xlrd:rvb i="1643"/>
        </ext>
      </extLst>
    </bk>
    <bk>
      <extLst>
        <ext uri="{3e2802c4-a4d2-4d8b-9148-e3be6c30e623}">
          <xlrd:rvb i="1646"/>
        </ext>
      </extLst>
    </bk>
    <bk>
      <extLst>
        <ext uri="{3e2802c4-a4d2-4d8b-9148-e3be6c30e623}">
          <xlrd:rvb i="1649"/>
        </ext>
      </extLst>
    </bk>
    <bk>
      <extLst>
        <ext uri="{3e2802c4-a4d2-4d8b-9148-e3be6c30e623}">
          <xlrd:rvb i="1652"/>
        </ext>
      </extLst>
    </bk>
    <bk>
      <extLst>
        <ext uri="{3e2802c4-a4d2-4d8b-9148-e3be6c30e623}">
          <xlrd:rvb i="1654"/>
        </ext>
      </extLst>
    </bk>
    <bk>
      <extLst>
        <ext uri="{3e2802c4-a4d2-4d8b-9148-e3be6c30e623}">
          <xlrd:rvb i="1657"/>
        </ext>
      </extLst>
    </bk>
    <bk>
      <extLst>
        <ext uri="{3e2802c4-a4d2-4d8b-9148-e3be6c30e623}">
          <xlrd:rvb i="1660"/>
        </ext>
      </extLst>
    </bk>
    <bk>
      <extLst>
        <ext uri="{3e2802c4-a4d2-4d8b-9148-e3be6c30e623}">
          <xlrd:rvb i="1663"/>
        </ext>
      </extLst>
    </bk>
    <bk>
      <extLst>
        <ext uri="{3e2802c4-a4d2-4d8b-9148-e3be6c30e623}">
          <xlrd:rvb i="1666"/>
        </ext>
      </extLst>
    </bk>
    <bk>
      <extLst>
        <ext uri="{3e2802c4-a4d2-4d8b-9148-e3be6c30e623}">
          <xlrd:rvb i="1669"/>
        </ext>
      </extLst>
    </bk>
    <bk>
      <extLst>
        <ext uri="{3e2802c4-a4d2-4d8b-9148-e3be6c30e623}">
          <xlrd:rvb i="1672"/>
        </ext>
      </extLst>
    </bk>
    <bk>
      <extLst>
        <ext uri="{3e2802c4-a4d2-4d8b-9148-e3be6c30e623}">
          <xlrd:rvb i="1675"/>
        </ext>
      </extLst>
    </bk>
    <bk>
      <extLst>
        <ext uri="{3e2802c4-a4d2-4d8b-9148-e3be6c30e623}">
          <xlrd:rvb i="1678"/>
        </ext>
      </extLst>
    </bk>
    <bk>
      <extLst>
        <ext uri="{3e2802c4-a4d2-4d8b-9148-e3be6c30e623}">
          <xlrd:rvb i="1681"/>
        </ext>
      </extLst>
    </bk>
    <bk>
      <extLst>
        <ext uri="{3e2802c4-a4d2-4d8b-9148-e3be6c30e623}">
          <xlrd:rvb i="1684"/>
        </ext>
      </extLst>
    </bk>
    <bk>
      <extLst>
        <ext uri="{3e2802c4-a4d2-4d8b-9148-e3be6c30e623}">
          <xlrd:rvb i="1687"/>
        </ext>
      </extLst>
    </bk>
    <bk>
      <extLst>
        <ext uri="{3e2802c4-a4d2-4d8b-9148-e3be6c30e623}">
          <xlrd:rvb i="1690"/>
        </ext>
      </extLst>
    </bk>
    <bk>
      <extLst>
        <ext uri="{3e2802c4-a4d2-4d8b-9148-e3be6c30e623}">
          <xlrd:rvb i="1693"/>
        </ext>
      </extLst>
    </bk>
    <bk>
      <extLst>
        <ext uri="{3e2802c4-a4d2-4d8b-9148-e3be6c30e623}">
          <xlrd:rvb i="1696"/>
        </ext>
      </extLst>
    </bk>
    <bk>
      <extLst>
        <ext uri="{3e2802c4-a4d2-4d8b-9148-e3be6c30e623}">
          <xlrd:rvb i="1699"/>
        </ext>
      </extLst>
    </bk>
    <bk>
      <extLst>
        <ext uri="{3e2802c4-a4d2-4d8b-9148-e3be6c30e623}">
          <xlrd:rvb i="1702"/>
        </ext>
      </extLst>
    </bk>
    <bk>
      <extLst>
        <ext uri="{3e2802c4-a4d2-4d8b-9148-e3be6c30e623}">
          <xlrd:rvb i="1705"/>
        </ext>
      </extLst>
    </bk>
    <bk>
      <extLst>
        <ext uri="{3e2802c4-a4d2-4d8b-9148-e3be6c30e623}">
          <xlrd:rvb i="1708"/>
        </ext>
      </extLst>
    </bk>
    <bk>
      <extLst>
        <ext uri="{3e2802c4-a4d2-4d8b-9148-e3be6c30e623}">
          <xlrd:rvb i="1711"/>
        </ext>
      </extLst>
    </bk>
    <bk>
      <extLst>
        <ext uri="{3e2802c4-a4d2-4d8b-9148-e3be6c30e623}">
          <xlrd:rvb i="1714"/>
        </ext>
      </extLst>
    </bk>
    <bk>
      <extLst>
        <ext uri="{3e2802c4-a4d2-4d8b-9148-e3be6c30e623}">
          <xlrd:rvb i="1717"/>
        </ext>
      </extLst>
    </bk>
    <bk>
      <extLst>
        <ext uri="{3e2802c4-a4d2-4d8b-9148-e3be6c30e623}">
          <xlrd:rvb i="1720"/>
        </ext>
      </extLst>
    </bk>
    <bk>
      <extLst>
        <ext uri="{3e2802c4-a4d2-4d8b-9148-e3be6c30e623}">
          <xlrd:rvb i="1723"/>
        </ext>
      </extLst>
    </bk>
    <bk>
      <extLst>
        <ext uri="{3e2802c4-a4d2-4d8b-9148-e3be6c30e623}">
          <xlrd:rvb i="1726"/>
        </ext>
      </extLst>
    </bk>
    <bk>
      <extLst>
        <ext uri="{3e2802c4-a4d2-4d8b-9148-e3be6c30e623}">
          <xlrd:rvb i="1729"/>
        </ext>
      </extLst>
    </bk>
    <bk>
      <extLst>
        <ext uri="{3e2802c4-a4d2-4d8b-9148-e3be6c30e623}">
          <xlrd:rvb i="1732"/>
        </ext>
      </extLst>
    </bk>
    <bk>
      <extLst>
        <ext uri="{3e2802c4-a4d2-4d8b-9148-e3be6c30e623}">
          <xlrd:rvb i="1735"/>
        </ext>
      </extLst>
    </bk>
    <bk>
      <extLst>
        <ext uri="{3e2802c4-a4d2-4d8b-9148-e3be6c30e623}">
          <xlrd:rvb i="1738"/>
        </ext>
      </extLst>
    </bk>
    <bk>
      <extLst>
        <ext uri="{3e2802c4-a4d2-4d8b-9148-e3be6c30e623}">
          <xlrd:rvb i="1741"/>
        </ext>
      </extLst>
    </bk>
    <bk>
      <extLst>
        <ext uri="{3e2802c4-a4d2-4d8b-9148-e3be6c30e623}">
          <xlrd:rvb i="1744"/>
        </ext>
      </extLst>
    </bk>
    <bk>
      <extLst>
        <ext uri="{3e2802c4-a4d2-4d8b-9148-e3be6c30e623}">
          <xlrd:rvb i="1747"/>
        </ext>
      </extLst>
    </bk>
    <bk>
      <extLst>
        <ext uri="{3e2802c4-a4d2-4d8b-9148-e3be6c30e623}">
          <xlrd:rvb i="1750"/>
        </ext>
      </extLst>
    </bk>
    <bk>
      <extLst>
        <ext uri="{3e2802c4-a4d2-4d8b-9148-e3be6c30e623}">
          <xlrd:rvb i="1753"/>
        </ext>
      </extLst>
    </bk>
    <bk>
      <extLst>
        <ext uri="{3e2802c4-a4d2-4d8b-9148-e3be6c30e623}">
          <xlrd:rvb i="1756"/>
        </ext>
      </extLst>
    </bk>
    <bk>
      <extLst>
        <ext uri="{3e2802c4-a4d2-4d8b-9148-e3be6c30e623}">
          <xlrd:rvb i="1759"/>
        </ext>
      </extLst>
    </bk>
    <bk>
      <extLst>
        <ext uri="{3e2802c4-a4d2-4d8b-9148-e3be6c30e623}">
          <xlrd:rvb i="1762"/>
        </ext>
      </extLst>
    </bk>
    <bk>
      <extLst>
        <ext uri="{3e2802c4-a4d2-4d8b-9148-e3be6c30e623}">
          <xlrd:rvb i="1765"/>
        </ext>
      </extLst>
    </bk>
    <bk>
      <extLst>
        <ext uri="{3e2802c4-a4d2-4d8b-9148-e3be6c30e623}">
          <xlrd:rvb i="1768"/>
        </ext>
      </extLst>
    </bk>
    <bk>
      <extLst>
        <ext uri="{3e2802c4-a4d2-4d8b-9148-e3be6c30e623}">
          <xlrd:rvb i="1771"/>
        </ext>
      </extLst>
    </bk>
    <bk>
      <extLst>
        <ext uri="{3e2802c4-a4d2-4d8b-9148-e3be6c30e623}">
          <xlrd:rvb i="1774"/>
        </ext>
      </extLst>
    </bk>
    <bk>
      <extLst>
        <ext uri="{3e2802c4-a4d2-4d8b-9148-e3be6c30e623}">
          <xlrd:rvb i="1777"/>
        </ext>
      </extLst>
    </bk>
    <bk>
      <extLst>
        <ext uri="{3e2802c4-a4d2-4d8b-9148-e3be6c30e623}">
          <xlrd:rvb i="1780"/>
        </ext>
      </extLst>
    </bk>
    <bk>
      <extLst>
        <ext uri="{3e2802c4-a4d2-4d8b-9148-e3be6c30e623}">
          <xlrd:rvb i="1783"/>
        </ext>
      </extLst>
    </bk>
    <bk>
      <extLst>
        <ext uri="{3e2802c4-a4d2-4d8b-9148-e3be6c30e623}">
          <xlrd:rvb i="1786"/>
        </ext>
      </extLst>
    </bk>
    <bk>
      <extLst>
        <ext uri="{3e2802c4-a4d2-4d8b-9148-e3be6c30e623}">
          <xlrd:rvb i="1789"/>
        </ext>
      </extLst>
    </bk>
    <bk>
      <extLst>
        <ext uri="{3e2802c4-a4d2-4d8b-9148-e3be6c30e623}">
          <xlrd:rvb i="1792"/>
        </ext>
      </extLst>
    </bk>
    <bk>
      <extLst>
        <ext uri="{3e2802c4-a4d2-4d8b-9148-e3be6c30e623}">
          <xlrd:rvb i="1795"/>
        </ext>
      </extLst>
    </bk>
    <bk>
      <extLst>
        <ext uri="{3e2802c4-a4d2-4d8b-9148-e3be6c30e623}">
          <xlrd:rvb i="1798"/>
        </ext>
      </extLst>
    </bk>
    <bk>
      <extLst>
        <ext uri="{3e2802c4-a4d2-4d8b-9148-e3be6c30e623}">
          <xlrd:rvb i="1801"/>
        </ext>
      </extLst>
    </bk>
    <bk>
      <extLst>
        <ext uri="{3e2802c4-a4d2-4d8b-9148-e3be6c30e623}">
          <xlrd:rvb i="1804"/>
        </ext>
      </extLst>
    </bk>
    <bk>
      <extLst>
        <ext uri="{3e2802c4-a4d2-4d8b-9148-e3be6c30e623}">
          <xlrd:rvb i="1807"/>
        </ext>
      </extLst>
    </bk>
    <bk>
      <extLst>
        <ext uri="{3e2802c4-a4d2-4d8b-9148-e3be6c30e623}">
          <xlrd:rvb i="1810"/>
        </ext>
      </extLst>
    </bk>
    <bk>
      <extLst>
        <ext uri="{3e2802c4-a4d2-4d8b-9148-e3be6c30e623}">
          <xlrd:rvb i="1813"/>
        </ext>
      </extLst>
    </bk>
    <bk>
      <extLst>
        <ext uri="{3e2802c4-a4d2-4d8b-9148-e3be6c30e623}">
          <xlrd:rvb i="1816"/>
        </ext>
      </extLst>
    </bk>
    <bk>
      <extLst>
        <ext uri="{3e2802c4-a4d2-4d8b-9148-e3be6c30e623}">
          <xlrd:rvb i="1819"/>
        </ext>
      </extLst>
    </bk>
    <bk>
      <extLst>
        <ext uri="{3e2802c4-a4d2-4d8b-9148-e3be6c30e623}">
          <xlrd:rvb i="1822"/>
        </ext>
      </extLst>
    </bk>
    <bk>
      <extLst>
        <ext uri="{3e2802c4-a4d2-4d8b-9148-e3be6c30e623}">
          <xlrd:rvb i="1825"/>
        </ext>
      </extLst>
    </bk>
    <bk>
      <extLst>
        <ext uri="{3e2802c4-a4d2-4d8b-9148-e3be6c30e623}">
          <xlrd:rvb i="1828"/>
        </ext>
      </extLst>
    </bk>
    <bk>
      <extLst>
        <ext uri="{3e2802c4-a4d2-4d8b-9148-e3be6c30e623}">
          <xlrd:rvb i="1831"/>
        </ext>
      </extLst>
    </bk>
    <bk>
      <extLst>
        <ext uri="{3e2802c4-a4d2-4d8b-9148-e3be6c30e623}">
          <xlrd:rvb i="1834"/>
        </ext>
      </extLst>
    </bk>
    <bk>
      <extLst>
        <ext uri="{3e2802c4-a4d2-4d8b-9148-e3be6c30e623}">
          <xlrd:rvb i="1837"/>
        </ext>
      </extLst>
    </bk>
    <bk>
      <extLst>
        <ext uri="{3e2802c4-a4d2-4d8b-9148-e3be6c30e623}">
          <xlrd:rvb i="1840"/>
        </ext>
      </extLst>
    </bk>
    <bk>
      <extLst>
        <ext uri="{3e2802c4-a4d2-4d8b-9148-e3be6c30e623}">
          <xlrd:rvb i="1843"/>
        </ext>
      </extLst>
    </bk>
    <bk>
      <extLst>
        <ext uri="{3e2802c4-a4d2-4d8b-9148-e3be6c30e623}">
          <xlrd:rvb i="1846"/>
        </ext>
      </extLst>
    </bk>
    <bk>
      <extLst>
        <ext uri="{3e2802c4-a4d2-4d8b-9148-e3be6c30e623}">
          <xlrd:rvb i="1849"/>
        </ext>
      </extLst>
    </bk>
    <bk>
      <extLst>
        <ext uri="{3e2802c4-a4d2-4d8b-9148-e3be6c30e623}">
          <xlrd:rvb i="1852"/>
        </ext>
      </extLst>
    </bk>
    <bk>
      <extLst>
        <ext uri="{3e2802c4-a4d2-4d8b-9148-e3be6c30e623}">
          <xlrd:rvb i="1855"/>
        </ext>
      </extLst>
    </bk>
    <bk>
      <extLst>
        <ext uri="{3e2802c4-a4d2-4d8b-9148-e3be6c30e623}">
          <xlrd:rvb i="1858"/>
        </ext>
      </extLst>
    </bk>
    <bk>
      <extLst>
        <ext uri="{3e2802c4-a4d2-4d8b-9148-e3be6c30e623}">
          <xlrd:rvb i="1861"/>
        </ext>
      </extLst>
    </bk>
    <bk>
      <extLst>
        <ext uri="{3e2802c4-a4d2-4d8b-9148-e3be6c30e623}">
          <xlrd:rvb i="1864"/>
        </ext>
      </extLst>
    </bk>
    <bk>
      <extLst>
        <ext uri="{3e2802c4-a4d2-4d8b-9148-e3be6c30e623}">
          <xlrd:rvb i="1867"/>
        </ext>
      </extLst>
    </bk>
    <bk>
      <extLst>
        <ext uri="{3e2802c4-a4d2-4d8b-9148-e3be6c30e623}">
          <xlrd:rvb i="1870"/>
        </ext>
      </extLst>
    </bk>
    <bk>
      <extLst>
        <ext uri="{3e2802c4-a4d2-4d8b-9148-e3be6c30e623}">
          <xlrd:rvb i="1873"/>
        </ext>
      </extLst>
    </bk>
    <bk>
      <extLst>
        <ext uri="{3e2802c4-a4d2-4d8b-9148-e3be6c30e623}">
          <xlrd:rvb i="1876"/>
        </ext>
      </extLst>
    </bk>
    <bk>
      <extLst>
        <ext uri="{3e2802c4-a4d2-4d8b-9148-e3be6c30e623}">
          <xlrd:rvb i="1879"/>
        </ext>
      </extLst>
    </bk>
    <bk>
      <extLst>
        <ext uri="{3e2802c4-a4d2-4d8b-9148-e3be6c30e623}">
          <xlrd:rvb i="1882"/>
        </ext>
      </extLst>
    </bk>
    <bk>
      <extLst>
        <ext uri="{3e2802c4-a4d2-4d8b-9148-e3be6c30e623}">
          <xlrd:rvb i="1885"/>
        </ext>
      </extLst>
    </bk>
    <bk>
      <extLst>
        <ext uri="{3e2802c4-a4d2-4d8b-9148-e3be6c30e623}">
          <xlrd:rvb i="1888"/>
        </ext>
      </extLst>
    </bk>
    <bk>
      <extLst>
        <ext uri="{3e2802c4-a4d2-4d8b-9148-e3be6c30e623}">
          <xlrd:rvb i="1891"/>
        </ext>
      </extLst>
    </bk>
    <bk>
      <extLst>
        <ext uri="{3e2802c4-a4d2-4d8b-9148-e3be6c30e623}">
          <xlrd:rvb i="1894"/>
        </ext>
      </extLst>
    </bk>
    <bk>
      <extLst>
        <ext uri="{3e2802c4-a4d2-4d8b-9148-e3be6c30e623}">
          <xlrd:rvb i="1897"/>
        </ext>
      </extLst>
    </bk>
    <bk>
      <extLst>
        <ext uri="{3e2802c4-a4d2-4d8b-9148-e3be6c30e623}">
          <xlrd:rvb i="1900"/>
        </ext>
      </extLst>
    </bk>
    <bk>
      <extLst>
        <ext uri="{3e2802c4-a4d2-4d8b-9148-e3be6c30e623}">
          <xlrd:rvb i="1903"/>
        </ext>
      </extLst>
    </bk>
    <bk>
      <extLst>
        <ext uri="{3e2802c4-a4d2-4d8b-9148-e3be6c30e623}">
          <xlrd:rvb i="1905"/>
        </ext>
      </extLst>
    </bk>
    <bk>
      <extLst>
        <ext uri="{3e2802c4-a4d2-4d8b-9148-e3be6c30e623}">
          <xlrd:rvb i="1908"/>
        </ext>
      </extLst>
    </bk>
    <bk>
      <extLst>
        <ext uri="{3e2802c4-a4d2-4d8b-9148-e3be6c30e623}">
          <xlrd:rvb i="1911"/>
        </ext>
      </extLst>
    </bk>
    <bk>
      <extLst>
        <ext uri="{3e2802c4-a4d2-4d8b-9148-e3be6c30e623}">
          <xlrd:rvb i="1914"/>
        </ext>
      </extLst>
    </bk>
    <bk>
      <extLst>
        <ext uri="{3e2802c4-a4d2-4d8b-9148-e3be6c30e623}">
          <xlrd:rvb i="1917"/>
        </ext>
      </extLst>
    </bk>
    <bk>
      <extLst>
        <ext uri="{3e2802c4-a4d2-4d8b-9148-e3be6c30e623}">
          <xlrd:rvb i="1920"/>
        </ext>
      </extLst>
    </bk>
    <bk>
      <extLst>
        <ext uri="{3e2802c4-a4d2-4d8b-9148-e3be6c30e623}">
          <xlrd:rvb i="1923"/>
        </ext>
      </extLst>
    </bk>
    <bk>
      <extLst>
        <ext uri="{3e2802c4-a4d2-4d8b-9148-e3be6c30e623}">
          <xlrd:rvb i="1926"/>
        </ext>
      </extLst>
    </bk>
    <bk>
      <extLst>
        <ext uri="{3e2802c4-a4d2-4d8b-9148-e3be6c30e623}">
          <xlrd:rvb i="1929"/>
        </ext>
      </extLst>
    </bk>
    <bk>
      <extLst>
        <ext uri="{3e2802c4-a4d2-4d8b-9148-e3be6c30e623}">
          <xlrd:rvb i="1932"/>
        </ext>
      </extLst>
    </bk>
    <bk>
      <extLst>
        <ext uri="{3e2802c4-a4d2-4d8b-9148-e3be6c30e623}">
          <xlrd:rvb i="1935"/>
        </ext>
      </extLst>
    </bk>
    <bk>
      <extLst>
        <ext uri="{3e2802c4-a4d2-4d8b-9148-e3be6c30e623}">
          <xlrd:rvb i="1938"/>
        </ext>
      </extLst>
    </bk>
    <bk>
      <extLst>
        <ext uri="{3e2802c4-a4d2-4d8b-9148-e3be6c30e623}">
          <xlrd:rvb i="1941"/>
        </ext>
      </extLst>
    </bk>
    <bk>
      <extLst>
        <ext uri="{3e2802c4-a4d2-4d8b-9148-e3be6c30e623}">
          <xlrd:rvb i="1944"/>
        </ext>
      </extLst>
    </bk>
    <bk>
      <extLst>
        <ext uri="{3e2802c4-a4d2-4d8b-9148-e3be6c30e623}">
          <xlrd:rvb i="1947"/>
        </ext>
      </extLst>
    </bk>
    <bk>
      <extLst>
        <ext uri="{3e2802c4-a4d2-4d8b-9148-e3be6c30e623}">
          <xlrd:rvb i="1950"/>
        </ext>
      </extLst>
    </bk>
    <bk>
      <extLst>
        <ext uri="{3e2802c4-a4d2-4d8b-9148-e3be6c30e623}">
          <xlrd:rvb i="1953"/>
        </ext>
      </extLst>
    </bk>
    <bk>
      <extLst>
        <ext uri="{3e2802c4-a4d2-4d8b-9148-e3be6c30e623}">
          <xlrd:rvb i="1956"/>
        </ext>
      </extLst>
    </bk>
    <bk>
      <extLst>
        <ext uri="{3e2802c4-a4d2-4d8b-9148-e3be6c30e623}">
          <xlrd:rvb i="1959"/>
        </ext>
      </extLst>
    </bk>
    <bk>
      <extLst>
        <ext uri="{3e2802c4-a4d2-4d8b-9148-e3be6c30e623}">
          <xlrd:rvb i="1962"/>
        </ext>
      </extLst>
    </bk>
    <bk>
      <extLst>
        <ext uri="{3e2802c4-a4d2-4d8b-9148-e3be6c30e623}">
          <xlrd:rvb i="1965"/>
        </ext>
      </extLst>
    </bk>
    <bk>
      <extLst>
        <ext uri="{3e2802c4-a4d2-4d8b-9148-e3be6c30e623}">
          <xlrd:rvb i="1968"/>
        </ext>
      </extLst>
    </bk>
    <bk>
      <extLst>
        <ext uri="{3e2802c4-a4d2-4d8b-9148-e3be6c30e623}">
          <xlrd:rvb i="1971"/>
        </ext>
      </extLst>
    </bk>
    <bk>
      <extLst>
        <ext uri="{3e2802c4-a4d2-4d8b-9148-e3be6c30e623}">
          <xlrd:rvb i="1974"/>
        </ext>
      </extLst>
    </bk>
    <bk>
      <extLst>
        <ext uri="{3e2802c4-a4d2-4d8b-9148-e3be6c30e623}">
          <xlrd:rvb i="1977"/>
        </ext>
      </extLst>
    </bk>
    <bk>
      <extLst>
        <ext uri="{3e2802c4-a4d2-4d8b-9148-e3be6c30e623}">
          <xlrd:rvb i="1980"/>
        </ext>
      </extLst>
    </bk>
    <bk>
      <extLst>
        <ext uri="{3e2802c4-a4d2-4d8b-9148-e3be6c30e623}">
          <xlrd:rvb i="1983"/>
        </ext>
      </extLst>
    </bk>
    <bk>
      <extLst>
        <ext uri="{3e2802c4-a4d2-4d8b-9148-e3be6c30e623}">
          <xlrd:rvb i="1986"/>
        </ext>
      </extLst>
    </bk>
    <bk>
      <extLst>
        <ext uri="{3e2802c4-a4d2-4d8b-9148-e3be6c30e623}">
          <xlrd:rvb i="1989"/>
        </ext>
      </extLst>
    </bk>
    <bk>
      <extLst>
        <ext uri="{3e2802c4-a4d2-4d8b-9148-e3be6c30e623}">
          <xlrd:rvb i="1992"/>
        </ext>
      </extLst>
    </bk>
    <bk>
      <extLst>
        <ext uri="{3e2802c4-a4d2-4d8b-9148-e3be6c30e623}">
          <xlrd:rvb i="1995"/>
        </ext>
      </extLst>
    </bk>
    <bk>
      <extLst>
        <ext uri="{3e2802c4-a4d2-4d8b-9148-e3be6c30e623}">
          <xlrd:rvb i="1998"/>
        </ext>
      </extLst>
    </bk>
    <bk>
      <extLst>
        <ext uri="{3e2802c4-a4d2-4d8b-9148-e3be6c30e623}">
          <xlrd:rvb i="2001"/>
        </ext>
      </extLst>
    </bk>
    <bk>
      <extLst>
        <ext uri="{3e2802c4-a4d2-4d8b-9148-e3be6c30e623}">
          <xlrd:rvb i="2004"/>
        </ext>
      </extLst>
    </bk>
    <bk>
      <extLst>
        <ext uri="{3e2802c4-a4d2-4d8b-9148-e3be6c30e623}">
          <xlrd:rvb i="2007"/>
        </ext>
      </extLst>
    </bk>
    <bk>
      <extLst>
        <ext uri="{3e2802c4-a4d2-4d8b-9148-e3be6c30e623}">
          <xlrd:rvb i="2010"/>
        </ext>
      </extLst>
    </bk>
    <bk>
      <extLst>
        <ext uri="{3e2802c4-a4d2-4d8b-9148-e3be6c30e623}">
          <xlrd:rvb i="2013"/>
        </ext>
      </extLst>
    </bk>
    <bk>
      <extLst>
        <ext uri="{3e2802c4-a4d2-4d8b-9148-e3be6c30e623}">
          <xlrd:rvb i="2015"/>
        </ext>
      </extLst>
    </bk>
    <bk>
      <extLst>
        <ext uri="{3e2802c4-a4d2-4d8b-9148-e3be6c30e623}">
          <xlrd:rvb i="2018"/>
        </ext>
      </extLst>
    </bk>
    <bk>
      <extLst>
        <ext uri="{3e2802c4-a4d2-4d8b-9148-e3be6c30e623}">
          <xlrd:rvb i="2021"/>
        </ext>
      </extLst>
    </bk>
    <bk>
      <extLst>
        <ext uri="{3e2802c4-a4d2-4d8b-9148-e3be6c30e623}">
          <xlrd:rvb i="2024"/>
        </ext>
      </extLst>
    </bk>
    <bk>
      <extLst>
        <ext uri="{3e2802c4-a4d2-4d8b-9148-e3be6c30e623}">
          <xlrd:rvb i="2027"/>
        </ext>
      </extLst>
    </bk>
    <bk>
      <extLst>
        <ext uri="{3e2802c4-a4d2-4d8b-9148-e3be6c30e623}">
          <xlrd:rvb i="2030"/>
        </ext>
      </extLst>
    </bk>
    <bk>
      <extLst>
        <ext uri="{3e2802c4-a4d2-4d8b-9148-e3be6c30e623}">
          <xlrd:rvb i="2033"/>
        </ext>
      </extLst>
    </bk>
    <bk>
      <extLst>
        <ext uri="{3e2802c4-a4d2-4d8b-9148-e3be6c30e623}">
          <xlrd:rvb i="2036"/>
        </ext>
      </extLst>
    </bk>
    <bk>
      <extLst>
        <ext uri="{3e2802c4-a4d2-4d8b-9148-e3be6c30e623}">
          <xlrd:rvb i="2039"/>
        </ext>
      </extLst>
    </bk>
    <bk>
      <extLst>
        <ext uri="{3e2802c4-a4d2-4d8b-9148-e3be6c30e623}">
          <xlrd:rvb i="2042"/>
        </ext>
      </extLst>
    </bk>
    <bk>
      <extLst>
        <ext uri="{3e2802c4-a4d2-4d8b-9148-e3be6c30e623}">
          <xlrd:rvb i="2045"/>
        </ext>
      </extLst>
    </bk>
    <bk>
      <extLst>
        <ext uri="{3e2802c4-a4d2-4d8b-9148-e3be6c30e623}">
          <xlrd:rvb i="2048"/>
        </ext>
      </extLst>
    </bk>
    <bk>
      <extLst>
        <ext uri="{3e2802c4-a4d2-4d8b-9148-e3be6c30e623}">
          <xlrd:rvb i="2051"/>
        </ext>
      </extLst>
    </bk>
    <bk>
      <extLst>
        <ext uri="{3e2802c4-a4d2-4d8b-9148-e3be6c30e623}">
          <xlrd:rvb i="2054"/>
        </ext>
      </extLst>
    </bk>
    <bk>
      <extLst>
        <ext uri="{3e2802c4-a4d2-4d8b-9148-e3be6c30e623}">
          <xlrd:rvb i="2057"/>
        </ext>
      </extLst>
    </bk>
    <bk>
      <extLst>
        <ext uri="{3e2802c4-a4d2-4d8b-9148-e3be6c30e623}">
          <xlrd:rvb i="2060"/>
        </ext>
      </extLst>
    </bk>
    <bk>
      <extLst>
        <ext uri="{3e2802c4-a4d2-4d8b-9148-e3be6c30e623}">
          <xlrd:rvb i="2063"/>
        </ext>
      </extLst>
    </bk>
    <bk>
      <extLst>
        <ext uri="{3e2802c4-a4d2-4d8b-9148-e3be6c30e623}">
          <xlrd:rvb i="2066"/>
        </ext>
      </extLst>
    </bk>
    <bk>
      <extLst>
        <ext uri="{3e2802c4-a4d2-4d8b-9148-e3be6c30e623}">
          <xlrd:rvb i="2069"/>
        </ext>
      </extLst>
    </bk>
    <bk>
      <extLst>
        <ext uri="{3e2802c4-a4d2-4d8b-9148-e3be6c30e623}">
          <xlrd:rvb i="2072"/>
        </ext>
      </extLst>
    </bk>
    <bk>
      <extLst>
        <ext uri="{3e2802c4-a4d2-4d8b-9148-e3be6c30e623}">
          <xlrd:rvb i="2075"/>
        </ext>
      </extLst>
    </bk>
    <bk>
      <extLst>
        <ext uri="{3e2802c4-a4d2-4d8b-9148-e3be6c30e623}">
          <xlrd:rvb i="2078"/>
        </ext>
      </extLst>
    </bk>
    <bk>
      <extLst>
        <ext uri="{3e2802c4-a4d2-4d8b-9148-e3be6c30e623}">
          <xlrd:rvb i="2081"/>
        </ext>
      </extLst>
    </bk>
    <bk>
      <extLst>
        <ext uri="{3e2802c4-a4d2-4d8b-9148-e3be6c30e623}">
          <xlrd:rvb i="2084"/>
        </ext>
      </extLst>
    </bk>
    <bk>
      <extLst>
        <ext uri="{3e2802c4-a4d2-4d8b-9148-e3be6c30e623}">
          <xlrd:rvb i="2087"/>
        </ext>
      </extLst>
    </bk>
    <bk>
      <extLst>
        <ext uri="{3e2802c4-a4d2-4d8b-9148-e3be6c30e623}">
          <xlrd:rvb i="2090"/>
        </ext>
      </extLst>
    </bk>
    <bk>
      <extLst>
        <ext uri="{3e2802c4-a4d2-4d8b-9148-e3be6c30e623}">
          <xlrd:rvb i="2093"/>
        </ext>
      </extLst>
    </bk>
    <bk>
      <extLst>
        <ext uri="{3e2802c4-a4d2-4d8b-9148-e3be6c30e623}">
          <xlrd:rvb i="2096"/>
        </ext>
      </extLst>
    </bk>
    <bk>
      <extLst>
        <ext uri="{3e2802c4-a4d2-4d8b-9148-e3be6c30e623}">
          <xlrd:rvb i="2099"/>
        </ext>
      </extLst>
    </bk>
    <bk>
      <extLst>
        <ext uri="{3e2802c4-a4d2-4d8b-9148-e3be6c30e623}">
          <xlrd:rvb i="2102"/>
        </ext>
      </extLst>
    </bk>
    <bk>
      <extLst>
        <ext uri="{3e2802c4-a4d2-4d8b-9148-e3be6c30e623}">
          <xlrd:rvb i="2105"/>
        </ext>
      </extLst>
    </bk>
    <bk>
      <extLst>
        <ext uri="{3e2802c4-a4d2-4d8b-9148-e3be6c30e623}">
          <xlrd:rvb i="2108"/>
        </ext>
      </extLst>
    </bk>
    <bk>
      <extLst>
        <ext uri="{3e2802c4-a4d2-4d8b-9148-e3be6c30e623}">
          <xlrd:rvb i="2111"/>
        </ext>
      </extLst>
    </bk>
    <bk>
      <extLst>
        <ext uri="{3e2802c4-a4d2-4d8b-9148-e3be6c30e623}">
          <xlrd:rvb i="2114"/>
        </ext>
      </extLst>
    </bk>
    <bk>
      <extLst>
        <ext uri="{3e2802c4-a4d2-4d8b-9148-e3be6c30e623}">
          <xlrd:rvb i="2117"/>
        </ext>
      </extLst>
    </bk>
    <bk>
      <extLst>
        <ext uri="{3e2802c4-a4d2-4d8b-9148-e3be6c30e623}">
          <xlrd:rvb i="2120"/>
        </ext>
      </extLst>
    </bk>
    <bk>
      <extLst>
        <ext uri="{3e2802c4-a4d2-4d8b-9148-e3be6c30e623}">
          <xlrd:rvb i="2123"/>
        </ext>
      </extLst>
    </bk>
    <bk>
      <extLst>
        <ext uri="{3e2802c4-a4d2-4d8b-9148-e3be6c30e623}">
          <xlrd:rvb i="2126"/>
        </ext>
      </extLst>
    </bk>
    <bk>
      <extLst>
        <ext uri="{3e2802c4-a4d2-4d8b-9148-e3be6c30e623}">
          <xlrd:rvb i="2129"/>
        </ext>
      </extLst>
    </bk>
    <bk>
      <extLst>
        <ext uri="{3e2802c4-a4d2-4d8b-9148-e3be6c30e623}">
          <xlrd:rvb i="2132"/>
        </ext>
      </extLst>
    </bk>
    <bk>
      <extLst>
        <ext uri="{3e2802c4-a4d2-4d8b-9148-e3be6c30e623}">
          <xlrd:rvb i="2135"/>
        </ext>
      </extLst>
    </bk>
    <bk>
      <extLst>
        <ext uri="{3e2802c4-a4d2-4d8b-9148-e3be6c30e623}">
          <xlrd:rvb i="2138"/>
        </ext>
      </extLst>
    </bk>
    <bk>
      <extLst>
        <ext uri="{3e2802c4-a4d2-4d8b-9148-e3be6c30e623}">
          <xlrd:rvb i="2141"/>
        </ext>
      </extLst>
    </bk>
    <bk>
      <extLst>
        <ext uri="{3e2802c4-a4d2-4d8b-9148-e3be6c30e623}">
          <xlrd:rvb i="2144"/>
        </ext>
      </extLst>
    </bk>
    <bk>
      <extLst>
        <ext uri="{3e2802c4-a4d2-4d8b-9148-e3be6c30e623}">
          <xlrd:rvb i="2147"/>
        </ext>
      </extLst>
    </bk>
    <bk>
      <extLst>
        <ext uri="{3e2802c4-a4d2-4d8b-9148-e3be6c30e623}">
          <xlrd:rvb i="2150"/>
        </ext>
      </extLst>
    </bk>
    <bk>
      <extLst>
        <ext uri="{3e2802c4-a4d2-4d8b-9148-e3be6c30e623}">
          <xlrd:rvb i="2153"/>
        </ext>
      </extLst>
    </bk>
    <bk>
      <extLst>
        <ext uri="{3e2802c4-a4d2-4d8b-9148-e3be6c30e623}">
          <xlrd:rvb i="2156"/>
        </ext>
      </extLst>
    </bk>
    <bk>
      <extLst>
        <ext uri="{3e2802c4-a4d2-4d8b-9148-e3be6c30e623}">
          <xlrd:rvb i="2159"/>
        </ext>
      </extLst>
    </bk>
    <bk>
      <extLst>
        <ext uri="{3e2802c4-a4d2-4d8b-9148-e3be6c30e623}">
          <xlrd:rvb i="2162"/>
        </ext>
      </extLst>
    </bk>
    <bk>
      <extLst>
        <ext uri="{3e2802c4-a4d2-4d8b-9148-e3be6c30e623}">
          <xlrd:rvb i="2165"/>
        </ext>
      </extLst>
    </bk>
    <bk>
      <extLst>
        <ext uri="{3e2802c4-a4d2-4d8b-9148-e3be6c30e623}">
          <xlrd:rvb i="2168"/>
        </ext>
      </extLst>
    </bk>
    <bk>
      <extLst>
        <ext uri="{3e2802c4-a4d2-4d8b-9148-e3be6c30e623}">
          <xlrd:rvb i="2171"/>
        </ext>
      </extLst>
    </bk>
    <bk>
      <extLst>
        <ext uri="{3e2802c4-a4d2-4d8b-9148-e3be6c30e623}">
          <xlrd:rvb i="2174"/>
        </ext>
      </extLst>
    </bk>
    <bk>
      <extLst>
        <ext uri="{3e2802c4-a4d2-4d8b-9148-e3be6c30e623}">
          <xlrd:rvb i="2177"/>
        </ext>
      </extLst>
    </bk>
    <bk>
      <extLst>
        <ext uri="{3e2802c4-a4d2-4d8b-9148-e3be6c30e623}">
          <xlrd:rvb i="2180"/>
        </ext>
      </extLst>
    </bk>
    <bk>
      <extLst>
        <ext uri="{3e2802c4-a4d2-4d8b-9148-e3be6c30e623}">
          <xlrd:rvb i="2183"/>
        </ext>
      </extLst>
    </bk>
    <bk>
      <extLst>
        <ext uri="{3e2802c4-a4d2-4d8b-9148-e3be6c30e623}">
          <xlrd:rvb i="2186"/>
        </ext>
      </extLst>
    </bk>
    <bk>
      <extLst>
        <ext uri="{3e2802c4-a4d2-4d8b-9148-e3be6c30e623}">
          <xlrd:rvb i="2189"/>
        </ext>
      </extLst>
    </bk>
    <bk>
      <extLst>
        <ext uri="{3e2802c4-a4d2-4d8b-9148-e3be6c30e623}">
          <xlrd:rvb i="2192"/>
        </ext>
      </extLst>
    </bk>
    <bk>
      <extLst>
        <ext uri="{3e2802c4-a4d2-4d8b-9148-e3be6c30e623}">
          <xlrd:rvb i="2195"/>
        </ext>
      </extLst>
    </bk>
    <bk>
      <extLst>
        <ext uri="{3e2802c4-a4d2-4d8b-9148-e3be6c30e623}">
          <xlrd:rvb i="2198"/>
        </ext>
      </extLst>
    </bk>
    <bk>
      <extLst>
        <ext uri="{3e2802c4-a4d2-4d8b-9148-e3be6c30e623}">
          <xlrd:rvb i="2201"/>
        </ext>
      </extLst>
    </bk>
    <bk>
      <extLst>
        <ext uri="{3e2802c4-a4d2-4d8b-9148-e3be6c30e623}">
          <xlrd:rvb i="2204"/>
        </ext>
      </extLst>
    </bk>
    <bk>
      <extLst>
        <ext uri="{3e2802c4-a4d2-4d8b-9148-e3be6c30e623}">
          <xlrd:rvb i="2207"/>
        </ext>
      </extLst>
    </bk>
    <bk>
      <extLst>
        <ext uri="{3e2802c4-a4d2-4d8b-9148-e3be6c30e623}">
          <xlrd:rvb i="2210"/>
        </ext>
      </extLst>
    </bk>
    <bk>
      <extLst>
        <ext uri="{3e2802c4-a4d2-4d8b-9148-e3be6c30e623}">
          <xlrd:rvb i="2213"/>
        </ext>
      </extLst>
    </bk>
    <bk>
      <extLst>
        <ext uri="{3e2802c4-a4d2-4d8b-9148-e3be6c30e623}">
          <xlrd:rvb i="2216"/>
        </ext>
      </extLst>
    </bk>
    <bk>
      <extLst>
        <ext uri="{3e2802c4-a4d2-4d8b-9148-e3be6c30e623}">
          <xlrd:rvb i="2219"/>
        </ext>
      </extLst>
    </bk>
    <bk>
      <extLst>
        <ext uri="{3e2802c4-a4d2-4d8b-9148-e3be6c30e623}">
          <xlrd:rvb i="2222"/>
        </ext>
      </extLst>
    </bk>
    <bk>
      <extLst>
        <ext uri="{3e2802c4-a4d2-4d8b-9148-e3be6c30e623}">
          <xlrd:rvb i="2225"/>
        </ext>
      </extLst>
    </bk>
    <bk>
      <extLst>
        <ext uri="{3e2802c4-a4d2-4d8b-9148-e3be6c30e623}">
          <xlrd:rvb i="2228"/>
        </ext>
      </extLst>
    </bk>
    <bk>
      <extLst>
        <ext uri="{3e2802c4-a4d2-4d8b-9148-e3be6c30e623}">
          <xlrd:rvb i="2231"/>
        </ext>
      </extLst>
    </bk>
    <bk>
      <extLst>
        <ext uri="{3e2802c4-a4d2-4d8b-9148-e3be6c30e623}">
          <xlrd:rvb i="2234"/>
        </ext>
      </extLst>
    </bk>
    <bk>
      <extLst>
        <ext uri="{3e2802c4-a4d2-4d8b-9148-e3be6c30e623}">
          <xlrd:rvb i="2237"/>
        </ext>
      </extLst>
    </bk>
    <bk>
      <extLst>
        <ext uri="{3e2802c4-a4d2-4d8b-9148-e3be6c30e623}">
          <xlrd:rvb i="2240"/>
        </ext>
      </extLst>
    </bk>
    <bk>
      <extLst>
        <ext uri="{3e2802c4-a4d2-4d8b-9148-e3be6c30e623}">
          <xlrd:rvb i="2243"/>
        </ext>
      </extLst>
    </bk>
    <bk>
      <extLst>
        <ext uri="{3e2802c4-a4d2-4d8b-9148-e3be6c30e623}">
          <xlrd:rvb i="2246"/>
        </ext>
      </extLst>
    </bk>
    <bk>
      <extLst>
        <ext uri="{3e2802c4-a4d2-4d8b-9148-e3be6c30e623}">
          <xlrd:rvb i="2249"/>
        </ext>
      </extLst>
    </bk>
    <bk>
      <extLst>
        <ext uri="{3e2802c4-a4d2-4d8b-9148-e3be6c30e623}">
          <xlrd:rvb i="2252"/>
        </ext>
      </extLst>
    </bk>
    <bk>
      <extLst>
        <ext uri="{3e2802c4-a4d2-4d8b-9148-e3be6c30e623}">
          <xlrd:rvb i="2255"/>
        </ext>
      </extLst>
    </bk>
    <bk>
      <extLst>
        <ext uri="{3e2802c4-a4d2-4d8b-9148-e3be6c30e623}">
          <xlrd:rvb i="2258"/>
        </ext>
      </extLst>
    </bk>
    <bk>
      <extLst>
        <ext uri="{3e2802c4-a4d2-4d8b-9148-e3be6c30e623}">
          <xlrd:rvb i="2261"/>
        </ext>
      </extLst>
    </bk>
    <bk>
      <extLst>
        <ext uri="{3e2802c4-a4d2-4d8b-9148-e3be6c30e623}">
          <xlrd:rvb i="2264"/>
        </ext>
      </extLst>
    </bk>
    <bk>
      <extLst>
        <ext uri="{3e2802c4-a4d2-4d8b-9148-e3be6c30e623}">
          <xlrd:rvb i="2267"/>
        </ext>
      </extLst>
    </bk>
    <bk>
      <extLst>
        <ext uri="{3e2802c4-a4d2-4d8b-9148-e3be6c30e623}">
          <xlrd:rvb i="2270"/>
        </ext>
      </extLst>
    </bk>
    <bk>
      <extLst>
        <ext uri="{3e2802c4-a4d2-4d8b-9148-e3be6c30e623}">
          <xlrd:rvb i="2273"/>
        </ext>
      </extLst>
    </bk>
    <bk>
      <extLst>
        <ext uri="{3e2802c4-a4d2-4d8b-9148-e3be6c30e623}">
          <xlrd:rvb i="2275"/>
        </ext>
      </extLst>
    </bk>
    <bk>
      <extLst>
        <ext uri="{3e2802c4-a4d2-4d8b-9148-e3be6c30e623}">
          <xlrd:rvb i="2278"/>
        </ext>
      </extLst>
    </bk>
    <bk>
      <extLst>
        <ext uri="{3e2802c4-a4d2-4d8b-9148-e3be6c30e623}">
          <xlrd:rvb i="2280"/>
        </ext>
      </extLst>
    </bk>
    <bk>
      <extLst>
        <ext uri="{3e2802c4-a4d2-4d8b-9148-e3be6c30e623}">
          <xlrd:rvb i="2283"/>
        </ext>
      </extLst>
    </bk>
    <bk>
      <extLst>
        <ext uri="{3e2802c4-a4d2-4d8b-9148-e3be6c30e623}">
          <xlrd:rvb i="2286"/>
        </ext>
      </extLst>
    </bk>
    <bk>
      <extLst>
        <ext uri="{3e2802c4-a4d2-4d8b-9148-e3be6c30e623}">
          <xlrd:rvb i="2289"/>
        </ext>
      </extLst>
    </bk>
    <bk>
      <extLst>
        <ext uri="{3e2802c4-a4d2-4d8b-9148-e3be6c30e623}">
          <xlrd:rvb i="2292"/>
        </ext>
      </extLst>
    </bk>
    <bk>
      <extLst>
        <ext uri="{3e2802c4-a4d2-4d8b-9148-e3be6c30e623}">
          <xlrd:rvb i="2295"/>
        </ext>
      </extLst>
    </bk>
    <bk>
      <extLst>
        <ext uri="{3e2802c4-a4d2-4d8b-9148-e3be6c30e623}">
          <xlrd:rvb i="2298"/>
        </ext>
      </extLst>
    </bk>
    <bk>
      <extLst>
        <ext uri="{3e2802c4-a4d2-4d8b-9148-e3be6c30e623}">
          <xlrd:rvb i="2301"/>
        </ext>
      </extLst>
    </bk>
    <bk>
      <extLst>
        <ext uri="{3e2802c4-a4d2-4d8b-9148-e3be6c30e623}">
          <xlrd:rvb i="2304"/>
        </ext>
      </extLst>
    </bk>
    <bk>
      <extLst>
        <ext uri="{3e2802c4-a4d2-4d8b-9148-e3be6c30e623}">
          <xlrd:rvb i="2307"/>
        </ext>
      </extLst>
    </bk>
    <bk>
      <extLst>
        <ext uri="{3e2802c4-a4d2-4d8b-9148-e3be6c30e623}">
          <xlrd:rvb i="2310"/>
        </ext>
      </extLst>
    </bk>
    <bk>
      <extLst>
        <ext uri="{3e2802c4-a4d2-4d8b-9148-e3be6c30e623}">
          <xlrd:rvb i="2313"/>
        </ext>
      </extLst>
    </bk>
    <bk>
      <extLst>
        <ext uri="{3e2802c4-a4d2-4d8b-9148-e3be6c30e623}">
          <xlrd:rvb i="2316"/>
        </ext>
      </extLst>
    </bk>
    <bk>
      <extLst>
        <ext uri="{3e2802c4-a4d2-4d8b-9148-e3be6c30e623}">
          <xlrd:rvb i="2319"/>
        </ext>
      </extLst>
    </bk>
    <bk>
      <extLst>
        <ext uri="{3e2802c4-a4d2-4d8b-9148-e3be6c30e623}">
          <xlrd:rvb i="2322"/>
        </ext>
      </extLst>
    </bk>
    <bk>
      <extLst>
        <ext uri="{3e2802c4-a4d2-4d8b-9148-e3be6c30e623}">
          <xlrd:rvb i="2325"/>
        </ext>
      </extLst>
    </bk>
    <bk>
      <extLst>
        <ext uri="{3e2802c4-a4d2-4d8b-9148-e3be6c30e623}">
          <xlrd:rvb i="2328"/>
        </ext>
      </extLst>
    </bk>
    <bk>
      <extLst>
        <ext uri="{3e2802c4-a4d2-4d8b-9148-e3be6c30e623}">
          <xlrd:rvb i="2331"/>
        </ext>
      </extLst>
    </bk>
    <bk>
      <extLst>
        <ext uri="{3e2802c4-a4d2-4d8b-9148-e3be6c30e623}">
          <xlrd:rvb i="2334"/>
        </ext>
      </extLst>
    </bk>
    <bk>
      <extLst>
        <ext uri="{3e2802c4-a4d2-4d8b-9148-e3be6c30e623}">
          <xlrd:rvb i="2337"/>
        </ext>
      </extLst>
    </bk>
    <bk>
      <extLst>
        <ext uri="{3e2802c4-a4d2-4d8b-9148-e3be6c30e623}">
          <xlrd:rvb i="2340"/>
        </ext>
      </extLst>
    </bk>
    <bk>
      <extLst>
        <ext uri="{3e2802c4-a4d2-4d8b-9148-e3be6c30e623}">
          <xlrd:rvb i="2343"/>
        </ext>
      </extLst>
    </bk>
    <bk>
      <extLst>
        <ext uri="{3e2802c4-a4d2-4d8b-9148-e3be6c30e623}">
          <xlrd:rvb i="2346"/>
        </ext>
      </extLst>
    </bk>
    <bk>
      <extLst>
        <ext uri="{3e2802c4-a4d2-4d8b-9148-e3be6c30e623}">
          <xlrd:rvb i="2349"/>
        </ext>
      </extLst>
    </bk>
    <bk>
      <extLst>
        <ext uri="{3e2802c4-a4d2-4d8b-9148-e3be6c30e623}">
          <xlrd:rvb i="2352"/>
        </ext>
      </extLst>
    </bk>
    <bk>
      <extLst>
        <ext uri="{3e2802c4-a4d2-4d8b-9148-e3be6c30e623}">
          <xlrd:rvb i="2355"/>
        </ext>
      </extLst>
    </bk>
    <bk>
      <extLst>
        <ext uri="{3e2802c4-a4d2-4d8b-9148-e3be6c30e623}">
          <xlrd:rvb i="2358"/>
        </ext>
      </extLst>
    </bk>
    <bk>
      <extLst>
        <ext uri="{3e2802c4-a4d2-4d8b-9148-e3be6c30e623}">
          <xlrd:rvb i="2361"/>
        </ext>
      </extLst>
    </bk>
    <bk>
      <extLst>
        <ext uri="{3e2802c4-a4d2-4d8b-9148-e3be6c30e623}">
          <xlrd:rvb i="2364"/>
        </ext>
      </extLst>
    </bk>
    <bk>
      <extLst>
        <ext uri="{3e2802c4-a4d2-4d8b-9148-e3be6c30e623}">
          <xlrd:rvb i="2367"/>
        </ext>
      </extLst>
    </bk>
    <bk>
      <extLst>
        <ext uri="{3e2802c4-a4d2-4d8b-9148-e3be6c30e623}">
          <xlrd:rvb i="2370"/>
        </ext>
      </extLst>
    </bk>
    <bk>
      <extLst>
        <ext uri="{3e2802c4-a4d2-4d8b-9148-e3be6c30e623}">
          <xlrd:rvb i="2373"/>
        </ext>
      </extLst>
    </bk>
    <bk>
      <extLst>
        <ext uri="{3e2802c4-a4d2-4d8b-9148-e3be6c30e623}">
          <xlrd:rvb i="2376"/>
        </ext>
      </extLst>
    </bk>
    <bk>
      <extLst>
        <ext uri="{3e2802c4-a4d2-4d8b-9148-e3be6c30e623}">
          <xlrd:rvb i="2379"/>
        </ext>
      </extLst>
    </bk>
    <bk>
      <extLst>
        <ext uri="{3e2802c4-a4d2-4d8b-9148-e3be6c30e623}">
          <xlrd:rvb i="2382"/>
        </ext>
      </extLst>
    </bk>
    <bk>
      <extLst>
        <ext uri="{3e2802c4-a4d2-4d8b-9148-e3be6c30e623}">
          <xlrd:rvb i="2385"/>
        </ext>
      </extLst>
    </bk>
    <bk>
      <extLst>
        <ext uri="{3e2802c4-a4d2-4d8b-9148-e3be6c30e623}">
          <xlrd:rvb i="2388"/>
        </ext>
      </extLst>
    </bk>
    <bk>
      <extLst>
        <ext uri="{3e2802c4-a4d2-4d8b-9148-e3be6c30e623}">
          <xlrd:rvb i="2391"/>
        </ext>
      </extLst>
    </bk>
    <bk>
      <extLst>
        <ext uri="{3e2802c4-a4d2-4d8b-9148-e3be6c30e623}">
          <xlrd:rvb i="2394"/>
        </ext>
      </extLst>
    </bk>
    <bk>
      <extLst>
        <ext uri="{3e2802c4-a4d2-4d8b-9148-e3be6c30e623}">
          <xlrd:rvb i="2397"/>
        </ext>
      </extLst>
    </bk>
    <bk>
      <extLst>
        <ext uri="{3e2802c4-a4d2-4d8b-9148-e3be6c30e623}">
          <xlrd:rvb i="2400"/>
        </ext>
      </extLst>
    </bk>
    <bk>
      <extLst>
        <ext uri="{3e2802c4-a4d2-4d8b-9148-e3be6c30e623}">
          <xlrd:rvb i="2403"/>
        </ext>
      </extLst>
    </bk>
    <bk>
      <extLst>
        <ext uri="{3e2802c4-a4d2-4d8b-9148-e3be6c30e623}">
          <xlrd:rvb i="2406"/>
        </ext>
      </extLst>
    </bk>
    <bk>
      <extLst>
        <ext uri="{3e2802c4-a4d2-4d8b-9148-e3be6c30e623}">
          <xlrd:rvb i="2409"/>
        </ext>
      </extLst>
    </bk>
    <bk>
      <extLst>
        <ext uri="{3e2802c4-a4d2-4d8b-9148-e3be6c30e623}">
          <xlrd:rvb i="2412"/>
        </ext>
      </extLst>
    </bk>
    <bk>
      <extLst>
        <ext uri="{3e2802c4-a4d2-4d8b-9148-e3be6c30e623}">
          <xlrd:rvb i="2415"/>
        </ext>
      </extLst>
    </bk>
    <bk>
      <extLst>
        <ext uri="{3e2802c4-a4d2-4d8b-9148-e3be6c30e623}">
          <xlrd:rvb i="2418"/>
        </ext>
      </extLst>
    </bk>
    <bk>
      <extLst>
        <ext uri="{3e2802c4-a4d2-4d8b-9148-e3be6c30e623}">
          <xlrd:rvb i="2421"/>
        </ext>
      </extLst>
    </bk>
    <bk>
      <extLst>
        <ext uri="{3e2802c4-a4d2-4d8b-9148-e3be6c30e623}">
          <xlrd:rvb i="2424"/>
        </ext>
      </extLst>
    </bk>
    <bk>
      <extLst>
        <ext uri="{3e2802c4-a4d2-4d8b-9148-e3be6c30e623}">
          <xlrd:rvb i="2427"/>
        </ext>
      </extLst>
    </bk>
    <bk>
      <extLst>
        <ext uri="{3e2802c4-a4d2-4d8b-9148-e3be6c30e623}">
          <xlrd:rvb i="2430"/>
        </ext>
      </extLst>
    </bk>
    <bk>
      <extLst>
        <ext uri="{3e2802c4-a4d2-4d8b-9148-e3be6c30e623}">
          <xlrd:rvb i="2433"/>
        </ext>
      </extLst>
    </bk>
    <bk>
      <extLst>
        <ext uri="{3e2802c4-a4d2-4d8b-9148-e3be6c30e623}">
          <xlrd:rvb i="2436"/>
        </ext>
      </extLst>
    </bk>
    <bk>
      <extLst>
        <ext uri="{3e2802c4-a4d2-4d8b-9148-e3be6c30e623}">
          <xlrd:rvb i="2439"/>
        </ext>
      </extLst>
    </bk>
    <bk>
      <extLst>
        <ext uri="{3e2802c4-a4d2-4d8b-9148-e3be6c30e623}">
          <xlrd:rvb i="2442"/>
        </ext>
      </extLst>
    </bk>
    <bk>
      <extLst>
        <ext uri="{3e2802c4-a4d2-4d8b-9148-e3be6c30e623}">
          <xlrd:rvb i="2445"/>
        </ext>
      </extLst>
    </bk>
    <bk>
      <extLst>
        <ext uri="{3e2802c4-a4d2-4d8b-9148-e3be6c30e623}">
          <xlrd:rvb i="2448"/>
        </ext>
      </extLst>
    </bk>
    <bk>
      <extLst>
        <ext uri="{3e2802c4-a4d2-4d8b-9148-e3be6c30e623}">
          <xlrd:rvb i="2451"/>
        </ext>
      </extLst>
    </bk>
    <bk>
      <extLst>
        <ext uri="{3e2802c4-a4d2-4d8b-9148-e3be6c30e623}">
          <xlrd:rvb i="2454"/>
        </ext>
      </extLst>
    </bk>
    <bk>
      <extLst>
        <ext uri="{3e2802c4-a4d2-4d8b-9148-e3be6c30e623}">
          <xlrd:rvb i="2457"/>
        </ext>
      </extLst>
    </bk>
    <bk>
      <extLst>
        <ext uri="{3e2802c4-a4d2-4d8b-9148-e3be6c30e623}">
          <xlrd:rvb i="2460"/>
        </ext>
      </extLst>
    </bk>
    <bk>
      <extLst>
        <ext uri="{3e2802c4-a4d2-4d8b-9148-e3be6c30e623}">
          <xlrd:rvb i="2463"/>
        </ext>
      </extLst>
    </bk>
    <bk>
      <extLst>
        <ext uri="{3e2802c4-a4d2-4d8b-9148-e3be6c30e623}">
          <xlrd:rvb i="2466"/>
        </ext>
      </extLst>
    </bk>
    <bk>
      <extLst>
        <ext uri="{3e2802c4-a4d2-4d8b-9148-e3be6c30e623}">
          <xlrd:rvb i="2469"/>
        </ext>
      </extLst>
    </bk>
    <bk>
      <extLst>
        <ext uri="{3e2802c4-a4d2-4d8b-9148-e3be6c30e623}">
          <xlrd:rvb i="2472"/>
        </ext>
      </extLst>
    </bk>
    <bk>
      <extLst>
        <ext uri="{3e2802c4-a4d2-4d8b-9148-e3be6c30e623}">
          <xlrd:rvb i="2475"/>
        </ext>
      </extLst>
    </bk>
    <bk>
      <extLst>
        <ext uri="{3e2802c4-a4d2-4d8b-9148-e3be6c30e623}">
          <xlrd:rvb i="2478"/>
        </ext>
      </extLst>
    </bk>
    <bk>
      <extLst>
        <ext uri="{3e2802c4-a4d2-4d8b-9148-e3be6c30e623}">
          <xlrd:rvb i="2481"/>
        </ext>
      </extLst>
    </bk>
    <bk>
      <extLst>
        <ext uri="{3e2802c4-a4d2-4d8b-9148-e3be6c30e623}">
          <xlrd:rvb i="2484"/>
        </ext>
      </extLst>
    </bk>
    <bk>
      <extLst>
        <ext uri="{3e2802c4-a4d2-4d8b-9148-e3be6c30e623}">
          <xlrd:rvb i="2487"/>
        </ext>
      </extLst>
    </bk>
    <bk>
      <extLst>
        <ext uri="{3e2802c4-a4d2-4d8b-9148-e3be6c30e623}">
          <xlrd:rvb i="2490"/>
        </ext>
      </extLst>
    </bk>
    <bk>
      <extLst>
        <ext uri="{3e2802c4-a4d2-4d8b-9148-e3be6c30e623}">
          <xlrd:rvb i="2493"/>
        </ext>
      </extLst>
    </bk>
    <bk>
      <extLst>
        <ext uri="{3e2802c4-a4d2-4d8b-9148-e3be6c30e623}">
          <xlrd:rvb i="2496"/>
        </ext>
      </extLst>
    </bk>
    <bk>
      <extLst>
        <ext uri="{3e2802c4-a4d2-4d8b-9148-e3be6c30e623}">
          <xlrd:rvb i="2499"/>
        </ext>
      </extLst>
    </bk>
    <bk>
      <extLst>
        <ext uri="{3e2802c4-a4d2-4d8b-9148-e3be6c30e623}">
          <xlrd:rvb i="2501"/>
        </ext>
      </extLst>
    </bk>
    <bk>
      <extLst>
        <ext uri="{3e2802c4-a4d2-4d8b-9148-e3be6c30e623}">
          <xlrd:rvb i="2504"/>
        </ext>
      </extLst>
    </bk>
    <bk>
      <extLst>
        <ext uri="{3e2802c4-a4d2-4d8b-9148-e3be6c30e623}">
          <xlrd:rvb i="2507"/>
        </ext>
      </extLst>
    </bk>
    <bk>
      <extLst>
        <ext uri="{3e2802c4-a4d2-4d8b-9148-e3be6c30e623}">
          <xlrd:rvb i="2510"/>
        </ext>
      </extLst>
    </bk>
    <bk>
      <extLst>
        <ext uri="{3e2802c4-a4d2-4d8b-9148-e3be6c30e623}">
          <xlrd:rvb i="2513"/>
        </ext>
      </extLst>
    </bk>
    <bk>
      <extLst>
        <ext uri="{3e2802c4-a4d2-4d8b-9148-e3be6c30e623}">
          <xlrd:rvb i="2516"/>
        </ext>
      </extLst>
    </bk>
    <bk>
      <extLst>
        <ext uri="{3e2802c4-a4d2-4d8b-9148-e3be6c30e623}">
          <xlrd:rvb i="2519"/>
        </ext>
      </extLst>
    </bk>
    <bk>
      <extLst>
        <ext uri="{3e2802c4-a4d2-4d8b-9148-e3be6c30e623}">
          <xlrd:rvb i="2522"/>
        </ext>
      </extLst>
    </bk>
    <bk>
      <extLst>
        <ext uri="{3e2802c4-a4d2-4d8b-9148-e3be6c30e623}">
          <xlrd:rvb i="2525"/>
        </ext>
      </extLst>
    </bk>
    <bk>
      <extLst>
        <ext uri="{3e2802c4-a4d2-4d8b-9148-e3be6c30e623}">
          <xlrd:rvb i="2528"/>
        </ext>
      </extLst>
    </bk>
    <bk>
      <extLst>
        <ext uri="{3e2802c4-a4d2-4d8b-9148-e3be6c30e623}">
          <xlrd:rvb i="2531"/>
        </ext>
      </extLst>
    </bk>
    <bk>
      <extLst>
        <ext uri="{3e2802c4-a4d2-4d8b-9148-e3be6c30e623}">
          <xlrd:rvb i="2534"/>
        </ext>
      </extLst>
    </bk>
    <bk>
      <extLst>
        <ext uri="{3e2802c4-a4d2-4d8b-9148-e3be6c30e623}">
          <xlrd:rvb i="2537"/>
        </ext>
      </extLst>
    </bk>
    <bk>
      <extLst>
        <ext uri="{3e2802c4-a4d2-4d8b-9148-e3be6c30e623}">
          <xlrd:rvb i="2540"/>
        </ext>
      </extLst>
    </bk>
    <bk>
      <extLst>
        <ext uri="{3e2802c4-a4d2-4d8b-9148-e3be6c30e623}">
          <xlrd:rvb i="2543"/>
        </ext>
      </extLst>
    </bk>
    <bk>
      <extLst>
        <ext uri="{3e2802c4-a4d2-4d8b-9148-e3be6c30e623}">
          <xlrd:rvb i="2546"/>
        </ext>
      </extLst>
    </bk>
    <bk>
      <extLst>
        <ext uri="{3e2802c4-a4d2-4d8b-9148-e3be6c30e623}">
          <xlrd:rvb i="2549"/>
        </ext>
      </extLst>
    </bk>
    <bk>
      <extLst>
        <ext uri="{3e2802c4-a4d2-4d8b-9148-e3be6c30e623}">
          <xlrd:rvb i="2552"/>
        </ext>
      </extLst>
    </bk>
    <bk>
      <extLst>
        <ext uri="{3e2802c4-a4d2-4d8b-9148-e3be6c30e623}">
          <xlrd:rvb i="2555"/>
        </ext>
      </extLst>
    </bk>
    <bk>
      <extLst>
        <ext uri="{3e2802c4-a4d2-4d8b-9148-e3be6c30e623}">
          <xlrd:rvb i="2558"/>
        </ext>
      </extLst>
    </bk>
    <bk>
      <extLst>
        <ext uri="{3e2802c4-a4d2-4d8b-9148-e3be6c30e623}">
          <xlrd:rvb i="2561"/>
        </ext>
      </extLst>
    </bk>
    <bk>
      <extLst>
        <ext uri="{3e2802c4-a4d2-4d8b-9148-e3be6c30e623}">
          <xlrd:rvb i="2564"/>
        </ext>
      </extLst>
    </bk>
    <bk>
      <extLst>
        <ext uri="{3e2802c4-a4d2-4d8b-9148-e3be6c30e623}">
          <xlrd:rvb i="2567"/>
        </ext>
      </extLst>
    </bk>
    <bk>
      <extLst>
        <ext uri="{3e2802c4-a4d2-4d8b-9148-e3be6c30e623}">
          <xlrd:rvb i="2570"/>
        </ext>
      </extLst>
    </bk>
    <bk>
      <extLst>
        <ext uri="{3e2802c4-a4d2-4d8b-9148-e3be6c30e623}">
          <xlrd:rvb i="2573"/>
        </ext>
      </extLst>
    </bk>
    <bk>
      <extLst>
        <ext uri="{3e2802c4-a4d2-4d8b-9148-e3be6c30e623}">
          <xlrd:rvb i="2576"/>
        </ext>
      </extLst>
    </bk>
    <bk>
      <extLst>
        <ext uri="{3e2802c4-a4d2-4d8b-9148-e3be6c30e623}">
          <xlrd:rvb i="2579"/>
        </ext>
      </extLst>
    </bk>
    <bk>
      <extLst>
        <ext uri="{3e2802c4-a4d2-4d8b-9148-e3be6c30e623}">
          <xlrd:rvb i="2582"/>
        </ext>
      </extLst>
    </bk>
    <bk>
      <extLst>
        <ext uri="{3e2802c4-a4d2-4d8b-9148-e3be6c30e623}">
          <xlrd:rvb i="2585"/>
        </ext>
      </extLst>
    </bk>
    <bk>
      <extLst>
        <ext uri="{3e2802c4-a4d2-4d8b-9148-e3be6c30e623}">
          <xlrd:rvb i="2588"/>
        </ext>
      </extLst>
    </bk>
    <bk>
      <extLst>
        <ext uri="{3e2802c4-a4d2-4d8b-9148-e3be6c30e623}">
          <xlrd:rvb i="2591"/>
        </ext>
      </extLst>
    </bk>
    <bk>
      <extLst>
        <ext uri="{3e2802c4-a4d2-4d8b-9148-e3be6c30e623}">
          <xlrd:rvb i="2594"/>
        </ext>
      </extLst>
    </bk>
    <bk>
      <extLst>
        <ext uri="{3e2802c4-a4d2-4d8b-9148-e3be6c30e623}">
          <xlrd:rvb i="2597"/>
        </ext>
      </extLst>
    </bk>
  </futureMetadata>
  <cellMetadata count="1">
    <bk>
      <rc t="1" v="0"/>
    </bk>
  </cellMetadata>
  <valueMetadata count="86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valueMetadata>
</metadata>
</file>

<file path=xl/sharedStrings.xml><?xml version="1.0" encoding="utf-8"?>
<sst xmlns="http://schemas.openxmlformats.org/spreadsheetml/2006/main" count="1605" uniqueCount="1131">
  <si>
    <t>Classe Ativo</t>
  </si>
  <si>
    <t>Carteira % Meta</t>
  </si>
  <si>
    <t>Carteira % Atual</t>
  </si>
  <si>
    <t>Diferença</t>
  </si>
  <si>
    <t>R$ Atual</t>
  </si>
  <si>
    <t>R$ Ideal</t>
  </si>
  <si>
    <t>Rebalanceamento</t>
  </si>
  <si>
    <t>Ações Internacionais</t>
  </si>
  <si>
    <t>Ações Brasileiras</t>
  </si>
  <si>
    <t>Fundos Imobiliarios</t>
  </si>
  <si>
    <t>Renda Fixa</t>
  </si>
  <si>
    <t>Total</t>
  </si>
  <si>
    <t>Total Atual</t>
  </si>
  <si>
    <t>PETR4</t>
  </si>
  <si>
    <t>Quantidade Ativos</t>
  </si>
  <si>
    <t>Valor Ideal</t>
  </si>
  <si>
    <t>Percentual Ativo</t>
  </si>
  <si>
    <t>R$ Por Ativo</t>
  </si>
  <si>
    <t>Informações Compra / Venda Renda Fixa</t>
  </si>
  <si>
    <t>Titulo</t>
  </si>
  <si>
    <t>Data Compra</t>
  </si>
  <si>
    <t>Valor Atual</t>
  </si>
  <si>
    <t>Data Venda</t>
  </si>
  <si>
    <t>Valor Venda</t>
  </si>
  <si>
    <t>Saldo</t>
  </si>
  <si>
    <t>Capital de Longo Prazo</t>
  </si>
  <si>
    <t>Capital a investir em Renda Variável:</t>
  </si>
  <si>
    <t>TOLERÂNCIA A RISCO ATUAL (0 a 10)</t>
  </si>
  <si>
    <t>MAIOR QUEDA SUPORTADA (%)</t>
  </si>
  <si>
    <r>
      <t xml:space="preserve">Considere que o pior cenário foi em </t>
    </r>
    <r>
      <rPr>
        <b/>
        <sz val="12"/>
        <color theme="1"/>
        <rFont val="Calibri"/>
        <family val="2"/>
        <scheme val="minor"/>
      </rPr>
      <t>1990</t>
    </r>
    <r>
      <rPr>
        <sz val="12"/>
        <color theme="1"/>
        <rFont val="Calibri"/>
        <family val="2"/>
        <scheme val="minor"/>
      </rPr>
      <t xml:space="preserve">, quando a Bolsa Brasileira teve uma desvalorização de </t>
    </r>
    <r>
      <rPr>
        <b/>
        <sz val="12"/>
        <color theme="1"/>
        <rFont val="Calibri"/>
        <family val="2"/>
        <scheme val="minor"/>
      </rPr>
      <t>74,11%</t>
    </r>
    <r>
      <rPr>
        <sz val="12"/>
        <color theme="1"/>
        <rFont val="Calibri"/>
        <family val="2"/>
        <scheme val="minor"/>
      </rPr>
      <t xml:space="preserve">. Em contrapartida, em </t>
    </r>
    <r>
      <rPr>
        <b/>
        <sz val="12"/>
        <color theme="1"/>
        <rFont val="Calibri"/>
        <family val="2"/>
        <scheme val="minor"/>
      </rPr>
      <t>1991</t>
    </r>
    <r>
      <rPr>
        <sz val="12"/>
        <color theme="1"/>
        <rFont val="Calibri"/>
        <family val="2"/>
        <scheme val="minor"/>
      </rPr>
      <t xml:space="preserve"> ocorreu a maior alta, registrando uma valorização de </t>
    </r>
    <r>
      <rPr>
        <b/>
        <sz val="12"/>
        <color theme="1"/>
        <rFont val="Calibri"/>
        <family val="2"/>
        <scheme val="minor"/>
      </rPr>
      <t>316,38%</t>
    </r>
    <r>
      <rPr>
        <sz val="12"/>
        <color theme="1"/>
        <rFont val="Calibri"/>
        <family val="2"/>
        <scheme val="minor"/>
      </rPr>
      <t>.</t>
    </r>
  </si>
  <si>
    <t>Fórmula Apetite a Risco Calculado</t>
  </si>
  <si>
    <t>Histórico de Cálculo</t>
  </si>
  <si>
    <t>Mês</t>
  </si>
  <si>
    <t>Ano</t>
  </si>
  <si>
    <t>Depósito</t>
  </si>
  <si>
    <t>Acumulado</t>
  </si>
  <si>
    <t>Juros Cenário #1</t>
  </si>
  <si>
    <t>Acumulado Cenário #1</t>
  </si>
  <si>
    <t>Meses</t>
  </si>
  <si>
    <t>Patrimônio Financeiro Atual</t>
  </si>
  <si>
    <t>Prazo (em anos) desejado</t>
  </si>
  <si>
    <t>Renda Mensal Desejada</t>
  </si>
  <si>
    <t>Taxa Retorno Renda Fixa</t>
  </si>
  <si>
    <t>Taxa Retorno Renda Variável</t>
  </si>
  <si>
    <t>Outras Variáveis</t>
  </si>
  <si>
    <t>O QUE?</t>
  </si>
  <si>
    <t>DATA DE INÍCIO</t>
  </si>
  <si>
    <t>QUANDO?</t>
  </si>
  <si>
    <t>DATA DE TERMINO</t>
  </si>
  <si>
    <t>TEMPO EM MESES</t>
  </si>
  <si>
    <t>QUANTO?</t>
  </si>
  <si>
    <t>VALOR FINAL</t>
  </si>
  <si>
    <t>COMO?</t>
  </si>
  <si>
    <t>VALOR INICIAL</t>
  </si>
  <si>
    <t>APORTE MENSAL</t>
  </si>
  <si>
    <t>TOTAL DOS APORTES MENSAIS</t>
  </si>
  <si>
    <t>ONDE</t>
  </si>
  <si>
    <t>TOTAL DE INVESTIMENTOS ATUAIS</t>
  </si>
  <si>
    <t>Rentabilidade Projetada</t>
  </si>
  <si>
    <t>media</t>
  </si>
  <si>
    <t>soma</t>
  </si>
  <si>
    <t>Patrimônio Meta</t>
  </si>
  <si>
    <t>Aposentadoria Projetada</t>
  </si>
  <si>
    <t>Tolerância a Risco Atual (0 a 10)</t>
  </si>
  <si>
    <t>Maior Queda Suportada (%)</t>
  </si>
  <si>
    <t>Total de Meses</t>
  </si>
  <si>
    <t>TAXA ANUAL NECESSÁRIA</t>
  </si>
  <si>
    <t>TAXA MENSAL NECESSÁRIA</t>
  </si>
  <si>
    <t>RNEW4</t>
  </si>
  <si>
    <t>Valor por Ação</t>
  </si>
  <si>
    <t xml:space="preserve">Valor Atual </t>
  </si>
  <si>
    <t>Valor total atual</t>
  </si>
  <si>
    <t>Ponto de Partida</t>
  </si>
  <si>
    <t>Ponto de Chegada</t>
  </si>
  <si>
    <t>Aportes Mensais</t>
  </si>
  <si>
    <t>Previsão Aposentadoria (Mês/Ano)</t>
  </si>
  <si>
    <t>Patrimônio Financeiro Previsto</t>
  </si>
  <si>
    <t>Renda Mensal Prevista</t>
  </si>
  <si>
    <t>Rentabilidade Atual</t>
  </si>
  <si>
    <t>Diferença Prazo de Conquista</t>
  </si>
  <si>
    <t>Taxa Retorno Real Mensal</t>
  </si>
  <si>
    <t>Fórmula do Apetite ao Risco Calculado</t>
  </si>
  <si>
    <t>Renda Mensal Prevista - Aposentadoria dos Sonhos</t>
  </si>
  <si>
    <t>Tempo Previsto Em Anos</t>
  </si>
  <si>
    <t>Escala</t>
  </si>
  <si>
    <t>Ruim</t>
  </si>
  <si>
    <t>Regular</t>
  </si>
  <si>
    <t>Bom</t>
  </si>
  <si>
    <t>Ótimo</t>
  </si>
  <si>
    <t>Valor</t>
  </si>
  <si>
    <t>Ponteiro</t>
  </si>
  <si>
    <t>Antes</t>
  </si>
  <si>
    <t>Depois</t>
  </si>
  <si>
    <t>Atual</t>
  </si>
  <si>
    <t>Custo</t>
  </si>
  <si>
    <t>VAR %</t>
  </si>
  <si>
    <t>C/V</t>
  </si>
  <si>
    <t>Data</t>
  </si>
  <si>
    <t>Tipo de Ativo</t>
  </si>
  <si>
    <t>Papel</t>
  </si>
  <si>
    <t>Tipo</t>
  </si>
  <si>
    <t>Valor Líquido</t>
  </si>
  <si>
    <t>Lucro/Prejuízo</t>
  </si>
  <si>
    <t>Data De Ínicio</t>
  </si>
  <si>
    <t>Valor Total Disponível Para Aporte Mensal:</t>
  </si>
  <si>
    <t>Data Pregão</t>
  </si>
  <si>
    <t>Data Liquidação</t>
  </si>
  <si>
    <t>Código Negociação</t>
  </si>
  <si>
    <t>Nome Pregão</t>
  </si>
  <si>
    <t>Quantidade</t>
  </si>
  <si>
    <t>Valor Un</t>
  </si>
  <si>
    <t>Valor Total</t>
  </si>
  <si>
    <t>Despesas Operacionais</t>
  </si>
  <si>
    <t>Preço Médio</t>
  </si>
  <si>
    <t>IRRF Day Trade</t>
  </si>
  <si>
    <t>IRRF Swing Trade</t>
  </si>
  <si>
    <t>Tipo Operação</t>
  </si>
  <si>
    <t>Mercado</t>
  </si>
  <si>
    <t>Corretora Nome</t>
  </si>
  <si>
    <t>Corretora CNPJ</t>
  </si>
  <si>
    <t>Empresa Nome</t>
  </si>
  <si>
    <t>Empresa CNPJ</t>
  </si>
  <si>
    <t>Classe</t>
  </si>
  <si>
    <t>Valor Total atual</t>
  </si>
  <si>
    <t>AÇÕES INTERNACIONAIS</t>
  </si>
  <si>
    <t>AÇÕES BRASILEIRAS</t>
  </si>
  <si>
    <t>VPM-V</t>
  </si>
  <si>
    <t>VPM-C</t>
  </si>
  <si>
    <t>Quantidade (Saldo)</t>
  </si>
  <si>
    <t>Código</t>
  </si>
  <si>
    <t>DEBB</t>
  </si>
  <si>
    <t>IMBB</t>
  </si>
  <si>
    <t>B5MB</t>
  </si>
  <si>
    <t>LFTS</t>
  </si>
  <si>
    <t>IMAB</t>
  </si>
  <si>
    <t>B5P2</t>
  </si>
  <si>
    <t>IB5M</t>
  </si>
  <si>
    <t>IRFM</t>
  </si>
  <si>
    <t>FIXA</t>
  </si>
  <si>
    <t>AGRI</t>
  </si>
  <si>
    <t>BBOV</t>
  </si>
  <si>
    <t>BBOI</t>
  </si>
  <si>
    <t>CORN</t>
  </si>
  <si>
    <t>BBSD</t>
  </si>
  <si>
    <t>BMMT</t>
  </si>
  <si>
    <t>BREW</t>
  </si>
  <si>
    <t>BDEF</t>
  </si>
  <si>
    <t>IBOB</t>
  </si>
  <si>
    <t>ESGB</t>
  </si>
  <si>
    <t>SPXB</t>
  </si>
  <si>
    <t>GENB</t>
  </si>
  <si>
    <t>SMAB</t>
  </si>
  <si>
    <t>CMDB</t>
  </si>
  <si>
    <t>XBOV</t>
  </si>
  <si>
    <t>CRPT</t>
  </si>
  <si>
    <t>BOVB</t>
  </si>
  <si>
    <t>TRIG</t>
  </si>
  <si>
    <t>META</t>
  </si>
  <si>
    <t>DEFI</t>
  </si>
  <si>
    <t>BITH</t>
  </si>
  <si>
    <t>HASH</t>
  </si>
  <si>
    <t>ETHE</t>
  </si>
  <si>
    <t>WEB3</t>
  </si>
  <si>
    <t>TECB</t>
  </si>
  <si>
    <t>GURU</t>
  </si>
  <si>
    <t>PEVC</t>
  </si>
  <si>
    <t>5GTK</t>
  </si>
  <si>
    <t>JOGO</t>
  </si>
  <si>
    <t>FOOD</t>
  </si>
  <si>
    <t>ALUG</t>
  </si>
  <si>
    <t>USTK</t>
  </si>
  <si>
    <t>SVAL</t>
  </si>
  <si>
    <t>WRLD</t>
  </si>
  <si>
    <t>BDOM</t>
  </si>
  <si>
    <t>BXPO</t>
  </si>
  <si>
    <t>SCVB</t>
  </si>
  <si>
    <t>BTEK</t>
  </si>
  <si>
    <t>BLOK</t>
  </si>
  <si>
    <t>NFTS</t>
  </si>
  <si>
    <t>SMAL</t>
  </si>
  <si>
    <t>BOVA</t>
  </si>
  <si>
    <t>BRAX</t>
  </si>
  <si>
    <t>ECOO</t>
  </si>
  <si>
    <t>IVVB</t>
  </si>
  <si>
    <t>BITI</t>
  </si>
  <si>
    <t>BOVV</t>
  </si>
  <si>
    <t>DIVO</t>
  </si>
  <si>
    <t>FIND</t>
  </si>
  <si>
    <t>GOVE</t>
  </si>
  <si>
    <t>MATB</t>
  </si>
  <si>
    <t>ISUS</t>
  </si>
  <si>
    <t>HTEK</t>
  </si>
  <si>
    <t>DNAI</t>
  </si>
  <si>
    <t>MILL</t>
  </si>
  <si>
    <t>TECK</t>
  </si>
  <si>
    <t>PIBB</t>
  </si>
  <si>
    <t>REVE</t>
  </si>
  <si>
    <t>YDRO</t>
  </si>
  <si>
    <t>SHOT</t>
  </si>
  <si>
    <t>SPXI</t>
  </si>
  <si>
    <t>SMAC</t>
  </si>
  <si>
    <t>BCIC</t>
  </si>
  <si>
    <t>QDFI</t>
  </si>
  <si>
    <t>QBTC</t>
  </si>
  <si>
    <t>QETH</t>
  </si>
  <si>
    <t>ELAS</t>
  </si>
  <si>
    <t>BOVS</t>
  </si>
  <si>
    <t>USAL</t>
  </si>
  <si>
    <t>URET</t>
  </si>
  <si>
    <t>BOVX</t>
  </si>
  <si>
    <t>XFIX</t>
  </si>
  <si>
    <t>GOLD</t>
  </si>
  <si>
    <t>ACWI</t>
  </si>
  <si>
    <t>ASIA</t>
  </si>
  <si>
    <t>XINA</t>
  </si>
  <si>
    <t>ESGD</t>
  </si>
  <si>
    <t>ESGE</t>
  </si>
  <si>
    <t>EURP</t>
  </si>
  <si>
    <t>EMEG</t>
  </si>
  <si>
    <t>UTEC</t>
  </si>
  <si>
    <t>ESGU</t>
  </si>
  <si>
    <t>NASD</t>
  </si>
  <si>
    <t>XMAL</t>
  </si>
  <si>
    <t>AALR3</t>
  </si>
  <si>
    <t>ABCB4</t>
  </si>
  <si>
    <t>ABEV3</t>
  </si>
  <si>
    <t>ADHM3</t>
  </si>
  <si>
    <t>AERI3</t>
  </si>
  <si>
    <t>AESB3</t>
  </si>
  <si>
    <t>AFLT3</t>
  </si>
  <si>
    <t>AGRO3</t>
  </si>
  <si>
    <t>AHEB3</t>
  </si>
  <si>
    <t>AHEB5</t>
  </si>
  <si>
    <t>AHEB6</t>
  </si>
  <si>
    <t>ALLD3</t>
  </si>
  <si>
    <t>ALPA3</t>
  </si>
  <si>
    <t>ALPA4</t>
  </si>
  <si>
    <t>ALPK3</t>
  </si>
  <si>
    <t>ALSO3</t>
  </si>
  <si>
    <t>ALUP11</t>
  </si>
  <si>
    <t>ALUP3</t>
  </si>
  <si>
    <t>ALUP4</t>
  </si>
  <si>
    <t>AMAR3</t>
  </si>
  <si>
    <t>AMBP3</t>
  </si>
  <si>
    <t>ANIM3</t>
  </si>
  <si>
    <t>APER3</t>
  </si>
  <si>
    <t>APTI3</t>
  </si>
  <si>
    <t>APTI4</t>
  </si>
  <si>
    <t>ARZZ3</t>
  </si>
  <si>
    <t>ASAI3</t>
  </si>
  <si>
    <t>ATMP3</t>
  </si>
  <si>
    <t>ATOM3</t>
  </si>
  <si>
    <t>AURA33</t>
  </si>
  <si>
    <t>AVLL3</t>
  </si>
  <si>
    <t>AZEV3</t>
  </si>
  <si>
    <t>AZEV4</t>
  </si>
  <si>
    <t>AZUL4</t>
  </si>
  <si>
    <t>B3SA3</t>
  </si>
  <si>
    <t>BAHI3</t>
  </si>
  <si>
    <t>BALM3</t>
  </si>
  <si>
    <t>BALM4</t>
  </si>
  <si>
    <t>BAUH4</t>
  </si>
  <si>
    <t>BAZA3</t>
  </si>
  <si>
    <t>BBAS3</t>
  </si>
  <si>
    <t>BBDC3</t>
  </si>
  <si>
    <t>BBDC4</t>
  </si>
  <si>
    <t>BBML3</t>
  </si>
  <si>
    <t>BBRK3</t>
  </si>
  <si>
    <t>BBSE3</t>
  </si>
  <si>
    <t>BDLL3</t>
  </si>
  <si>
    <t>BDLL4</t>
  </si>
  <si>
    <t>BEEF3</t>
  </si>
  <si>
    <t>BEES3</t>
  </si>
  <si>
    <t>BEES4</t>
  </si>
  <si>
    <t>BFRE11</t>
  </si>
  <si>
    <t>BFRE12</t>
  </si>
  <si>
    <t>BGIP3</t>
  </si>
  <si>
    <t>BGIP4</t>
  </si>
  <si>
    <t>BIDI11</t>
  </si>
  <si>
    <t>BIDI3</t>
  </si>
  <si>
    <t>BIDI4</t>
  </si>
  <si>
    <t>BIOM3</t>
  </si>
  <si>
    <t>BKBR3</t>
  </si>
  <si>
    <t>BLAU3</t>
  </si>
  <si>
    <t>BMEB3</t>
  </si>
  <si>
    <t>BMEB4</t>
  </si>
  <si>
    <t>BMGB4</t>
  </si>
  <si>
    <t>BMIN3</t>
  </si>
  <si>
    <t>BMIN4</t>
  </si>
  <si>
    <t>BMKS3</t>
  </si>
  <si>
    <t>BMOB3</t>
  </si>
  <si>
    <t>BNBR3</t>
  </si>
  <si>
    <t>BOAS3</t>
  </si>
  <si>
    <t>BOBR3</t>
  </si>
  <si>
    <t>BOBR4</t>
  </si>
  <si>
    <t>BPAC11</t>
  </si>
  <si>
    <t>BPAC3</t>
  </si>
  <si>
    <t>BPAC5</t>
  </si>
  <si>
    <t>BPAN4</t>
  </si>
  <si>
    <t>BPAR3</t>
  </si>
  <si>
    <t>BPAT33</t>
  </si>
  <si>
    <t>BPHA3</t>
  </si>
  <si>
    <t>BRAP3</t>
  </si>
  <si>
    <t>BRAP4</t>
  </si>
  <si>
    <t>BRBI11</t>
  </si>
  <si>
    <t>BRDT3</t>
  </si>
  <si>
    <t>BRFS3</t>
  </si>
  <si>
    <t>BRGE11</t>
  </si>
  <si>
    <t>BRGE12</t>
  </si>
  <si>
    <t>BRGE3</t>
  </si>
  <si>
    <t>BRGE5</t>
  </si>
  <si>
    <t>BRGE6</t>
  </si>
  <si>
    <t>BRGE7</t>
  </si>
  <si>
    <t>BRGE8</t>
  </si>
  <si>
    <t>BRIV3</t>
  </si>
  <si>
    <t>BRIV4</t>
  </si>
  <si>
    <t>BRKM3</t>
  </si>
  <si>
    <t>BRKM5</t>
  </si>
  <si>
    <t>BRKM6</t>
  </si>
  <si>
    <t>BRML3</t>
  </si>
  <si>
    <t>BRPR3</t>
  </si>
  <si>
    <t>BRQB3</t>
  </si>
  <si>
    <t>BRSR3</t>
  </si>
  <si>
    <t>BRSR5</t>
  </si>
  <si>
    <t>BRSR6</t>
  </si>
  <si>
    <t>BSEV3</t>
  </si>
  <si>
    <t>BSLI3</t>
  </si>
  <si>
    <t>BSLI4</t>
  </si>
  <si>
    <t>BTOW3</t>
  </si>
  <si>
    <t>BTTL4</t>
  </si>
  <si>
    <t>CALI3</t>
  </si>
  <si>
    <t>CALI4</t>
  </si>
  <si>
    <t>CAMB3</t>
  </si>
  <si>
    <t>CAMB4</t>
  </si>
  <si>
    <t>CAML3</t>
  </si>
  <si>
    <t>CARD3</t>
  </si>
  <si>
    <t>CASH3</t>
  </si>
  <si>
    <t>CASN3</t>
  </si>
  <si>
    <t>CASN4</t>
  </si>
  <si>
    <t>CATA3</t>
  </si>
  <si>
    <t>CATA4</t>
  </si>
  <si>
    <t>CBEE3</t>
  </si>
  <si>
    <t>CCPR3</t>
  </si>
  <si>
    <t>CCRO3</t>
  </si>
  <si>
    <t>CCXC3</t>
  </si>
  <si>
    <t>CEAB3</t>
  </si>
  <si>
    <t>CEBR3</t>
  </si>
  <si>
    <t>CEBR5</t>
  </si>
  <si>
    <t>CEBR6</t>
  </si>
  <si>
    <t>CEDO3</t>
  </si>
  <si>
    <t>CEDO4</t>
  </si>
  <si>
    <t>CEEB3</t>
  </si>
  <si>
    <t>CEEB5</t>
  </si>
  <si>
    <t>CEEB6</t>
  </si>
  <si>
    <t>CEED3</t>
  </si>
  <si>
    <t>CEED4</t>
  </si>
  <si>
    <t>CEGR3</t>
  </si>
  <si>
    <t>CEPE3</t>
  </si>
  <si>
    <t>CEPE5</t>
  </si>
  <si>
    <t>CEPE6</t>
  </si>
  <si>
    <t>CESP3</t>
  </si>
  <si>
    <t>CESP5</t>
  </si>
  <si>
    <t>CESP6</t>
  </si>
  <si>
    <t>CGAS3</t>
  </si>
  <si>
    <t>CGAS5</t>
  </si>
  <si>
    <t>CGRA3</t>
  </si>
  <si>
    <t>CGRA4</t>
  </si>
  <si>
    <t>CIEL3</t>
  </si>
  <si>
    <t>CLSC3</t>
  </si>
  <si>
    <t>CLSC4</t>
  </si>
  <si>
    <t>CMIG3</t>
  </si>
  <si>
    <t>CMIG4</t>
  </si>
  <si>
    <t>CMIN3</t>
  </si>
  <si>
    <t>CMSA3</t>
  </si>
  <si>
    <t>CMSA4</t>
  </si>
  <si>
    <t>CNSY3</t>
  </si>
  <si>
    <t>COCE3</t>
  </si>
  <si>
    <t>COCE5</t>
  </si>
  <si>
    <t>COCE6</t>
  </si>
  <si>
    <t>COGN3</t>
  </si>
  <si>
    <t>CORR3</t>
  </si>
  <si>
    <t>CORR4</t>
  </si>
  <si>
    <t>CPFE3</t>
  </si>
  <si>
    <t>CPLE11</t>
  </si>
  <si>
    <t>CPLE3</t>
  </si>
  <si>
    <t>CPLE5</t>
  </si>
  <si>
    <t>CPLE6</t>
  </si>
  <si>
    <t>CPRE3</t>
  </si>
  <si>
    <t>CRDE3</t>
  </si>
  <si>
    <t>CREM3</t>
  </si>
  <si>
    <t>CRFB3</t>
  </si>
  <si>
    <t>CRIV3</t>
  </si>
  <si>
    <t>CRIV4</t>
  </si>
  <si>
    <t>CRPG3</t>
  </si>
  <si>
    <t>CRPG5</t>
  </si>
  <si>
    <t>CRPG6</t>
  </si>
  <si>
    <t>CSAB3</t>
  </si>
  <si>
    <t>CSAB4</t>
  </si>
  <si>
    <t>CSAN3</t>
  </si>
  <si>
    <t>CSED3</t>
  </si>
  <si>
    <t>CSMG3</t>
  </si>
  <si>
    <t>CSNA3</t>
  </si>
  <si>
    <t>CSRN3</t>
  </si>
  <si>
    <t>CSRN5</t>
  </si>
  <si>
    <t>CSRN6</t>
  </si>
  <si>
    <t>CTCA3</t>
  </si>
  <si>
    <t>CTKA3</t>
  </si>
  <si>
    <t>CTKA4</t>
  </si>
  <si>
    <t>CTNM3</t>
  </si>
  <si>
    <t>CTNM4</t>
  </si>
  <si>
    <t>CTSA3</t>
  </si>
  <si>
    <t>CTSA4</t>
  </si>
  <si>
    <t>CTSA8</t>
  </si>
  <si>
    <t>CURY3</t>
  </si>
  <si>
    <t>CVCB3</t>
  </si>
  <si>
    <t>CXSE3</t>
  </si>
  <si>
    <t>CYRE3</t>
  </si>
  <si>
    <t>DASA3</t>
  </si>
  <si>
    <t>DEXP3</t>
  </si>
  <si>
    <t>DEXP4</t>
  </si>
  <si>
    <t>DIRR3</t>
  </si>
  <si>
    <t>DMMO3</t>
  </si>
  <si>
    <t>DMVF3</t>
  </si>
  <si>
    <t>DOHL3</t>
  </si>
  <si>
    <t>DOHL4</t>
  </si>
  <si>
    <t>DOTZ3</t>
  </si>
  <si>
    <t>DTCY3</t>
  </si>
  <si>
    <t>DTCY4</t>
  </si>
  <si>
    <t>DTEX3</t>
  </si>
  <si>
    <t>EALT3</t>
  </si>
  <si>
    <t>EALT4</t>
  </si>
  <si>
    <t>ECOR3</t>
  </si>
  <si>
    <t>ECPR3</t>
  </si>
  <si>
    <t>ECPR4</t>
  </si>
  <si>
    <t>EEEL3</t>
  </si>
  <si>
    <t>EEEL4</t>
  </si>
  <si>
    <t>EGIE3</t>
  </si>
  <si>
    <t>EKTR3</t>
  </si>
  <si>
    <t>EKTR4</t>
  </si>
  <si>
    <t>ELEK3</t>
  </si>
  <si>
    <t>ELEK4</t>
  </si>
  <si>
    <t>ELET3</t>
  </si>
  <si>
    <t>ELET5</t>
  </si>
  <si>
    <t>ELET6</t>
  </si>
  <si>
    <t>ELMD3</t>
  </si>
  <si>
    <t>ELPL3</t>
  </si>
  <si>
    <t>EMAE3</t>
  </si>
  <si>
    <t>EMAE4</t>
  </si>
  <si>
    <t>EMBR3</t>
  </si>
  <si>
    <t>ENAT3</t>
  </si>
  <si>
    <t>ENBR3</t>
  </si>
  <si>
    <t>ENEV3</t>
  </si>
  <si>
    <t>ENGI11</t>
  </si>
  <si>
    <t>ENGI3</t>
  </si>
  <si>
    <t>ENGI4</t>
  </si>
  <si>
    <t>ENJU3</t>
  </si>
  <si>
    <t>ENMA3B</t>
  </si>
  <si>
    <t>ENMA6B</t>
  </si>
  <si>
    <t>ENMT3</t>
  </si>
  <si>
    <t>ENMT4</t>
  </si>
  <si>
    <t>EPAR3</t>
  </si>
  <si>
    <t>EQPA3</t>
  </si>
  <si>
    <t>EQPA5</t>
  </si>
  <si>
    <t>EQPA6</t>
  </si>
  <si>
    <t>EQPA7</t>
  </si>
  <si>
    <t>EQTL3</t>
  </si>
  <si>
    <t>ESPA3</t>
  </si>
  <si>
    <t>ESTR3</t>
  </si>
  <si>
    <t>ESTR4</t>
  </si>
  <si>
    <t>ETER3</t>
  </si>
  <si>
    <t>EUCA3</t>
  </si>
  <si>
    <t>EUCA4</t>
  </si>
  <si>
    <t>EVEN3</t>
  </si>
  <si>
    <t>EZTC3</t>
  </si>
  <si>
    <t>FBMC3</t>
  </si>
  <si>
    <t>FBMC4</t>
  </si>
  <si>
    <t>FESA3</t>
  </si>
  <si>
    <t>FESA4</t>
  </si>
  <si>
    <t>FHER3</t>
  </si>
  <si>
    <t>FIGE3</t>
  </si>
  <si>
    <t>FIGE4</t>
  </si>
  <si>
    <t>FLEX3</t>
  </si>
  <si>
    <t>FLRY3</t>
  </si>
  <si>
    <t>FNCN3</t>
  </si>
  <si>
    <t>FRAS3</t>
  </si>
  <si>
    <t>FRIO3</t>
  </si>
  <si>
    <t>FRTA3</t>
  </si>
  <si>
    <t>FTRT3B</t>
  </si>
  <si>
    <t>G2DI33</t>
  </si>
  <si>
    <t>GBIO33</t>
  </si>
  <si>
    <t>GEPA3</t>
  </si>
  <si>
    <t>GEPA4</t>
  </si>
  <si>
    <t>GFSA3</t>
  </si>
  <si>
    <t>GGBR3</t>
  </si>
  <si>
    <t>GGBR4</t>
  </si>
  <si>
    <t>GGPS3</t>
  </si>
  <si>
    <t>GMAT3</t>
  </si>
  <si>
    <t>GNDI3</t>
  </si>
  <si>
    <t>GOAU3</t>
  </si>
  <si>
    <t>GOAU4</t>
  </si>
  <si>
    <t>GOLL4</t>
  </si>
  <si>
    <t>GPAR3</t>
  </si>
  <si>
    <t>GPIV33</t>
  </si>
  <si>
    <t>GRND3</t>
  </si>
  <si>
    <t>GSHP3</t>
  </si>
  <si>
    <t>GUAR3</t>
  </si>
  <si>
    <t>HAGA3</t>
  </si>
  <si>
    <t>HAGA4</t>
  </si>
  <si>
    <t>HAPV3</t>
  </si>
  <si>
    <t>HBOR3</t>
  </si>
  <si>
    <t>HBRE3</t>
  </si>
  <si>
    <t>HBSA3</t>
  </si>
  <si>
    <t>HBTS5</t>
  </si>
  <si>
    <t>HETA3</t>
  </si>
  <si>
    <t>HETA4</t>
  </si>
  <si>
    <t>HGTX3</t>
  </si>
  <si>
    <t>HOOT3</t>
  </si>
  <si>
    <t>HOOT4</t>
  </si>
  <si>
    <t>HYPE3</t>
  </si>
  <si>
    <t>IDVL3</t>
  </si>
  <si>
    <t>IDVL4</t>
  </si>
  <si>
    <t>IFCM3</t>
  </si>
  <si>
    <t>IGBR3</t>
  </si>
  <si>
    <t>IGSN3</t>
  </si>
  <si>
    <t>IGTA3</t>
  </si>
  <si>
    <t>INEP3</t>
  </si>
  <si>
    <t>INEP4</t>
  </si>
  <si>
    <t>INNT3</t>
  </si>
  <si>
    <t>INTB3</t>
  </si>
  <si>
    <t>IRBR3</t>
  </si>
  <si>
    <t>ITEC3</t>
  </si>
  <si>
    <t>ITSA3</t>
  </si>
  <si>
    <t>ITSA4</t>
  </si>
  <si>
    <t>ITUB3</t>
  </si>
  <si>
    <t>ITUB4</t>
  </si>
  <si>
    <t>JALL3</t>
  </si>
  <si>
    <t>JBDU3</t>
  </si>
  <si>
    <t>JBDU4</t>
  </si>
  <si>
    <t>JBSS3</t>
  </si>
  <si>
    <t>JFEN3</t>
  </si>
  <si>
    <t>JHSF3</t>
  </si>
  <si>
    <t>JOPA3</t>
  </si>
  <si>
    <t>JOPA4</t>
  </si>
  <si>
    <t>JPSA3</t>
  </si>
  <si>
    <t>JSLG3</t>
  </si>
  <si>
    <t>KEPL3</t>
  </si>
  <si>
    <t>KLBN11</t>
  </si>
  <si>
    <t>KLBN3</t>
  </si>
  <si>
    <t>KLBN4</t>
  </si>
  <si>
    <t>LAME3</t>
  </si>
  <si>
    <t>LAME4</t>
  </si>
  <si>
    <t>LAVV3</t>
  </si>
  <si>
    <t>LCAM3</t>
  </si>
  <si>
    <t>LEVE3</t>
  </si>
  <si>
    <t>LHER3</t>
  </si>
  <si>
    <t>LHER4</t>
  </si>
  <si>
    <t>LIGT3</t>
  </si>
  <si>
    <t>LINX3</t>
  </si>
  <si>
    <t>LIPR3</t>
  </si>
  <si>
    <t>LJQQ3</t>
  </si>
  <si>
    <t>LLIS3</t>
  </si>
  <si>
    <t>LOGG3</t>
  </si>
  <si>
    <t>LOGN3</t>
  </si>
  <si>
    <t>LPSB3</t>
  </si>
  <si>
    <t>LREN3</t>
  </si>
  <si>
    <t>LTEL3B</t>
  </si>
  <si>
    <t>LUPA3</t>
  </si>
  <si>
    <t>LUXM3</t>
  </si>
  <si>
    <t>LUXM4</t>
  </si>
  <si>
    <t>LWSA3</t>
  </si>
  <si>
    <t>MAPT3</t>
  </si>
  <si>
    <t>MAPT4</t>
  </si>
  <si>
    <t>MATD3</t>
  </si>
  <si>
    <t>MBLY3</t>
  </si>
  <si>
    <t>MDIA3</t>
  </si>
  <si>
    <t>MDNE3</t>
  </si>
  <si>
    <t>MEAL3</t>
  </si>
  <si>
    <t>MELK3</t>
  </si>
  <si>
    <t>MERC3</t>
  </si>
  <si>
    <t>MERC4</t>
  </si>
  <si>
    <t>MGEL3</t>
  </si>
  <si>
    <t>MGEL4</t>
  </si>
  <si>
    <t>MGLU3</t>
  </si>
  <si>
    <t>MILS3</t>
  </si>
  <si>
    <t>MMXM3</t>
  </si>
  <si>
    <t>MNDL3</t>
  </si>
  <si>
    <t>MNPR3</t>
  </si>
  <si>
    <t>MOAR3</t>
  </si>
  <si>
    <t>MODL11</t>
  </si>
  <si>
    <t>MODL3</t>
  </si>
  <si>
    <t>MODL4</t>
  </si>
  <si>
    <t>MOSI3</t>
  </si>
  <si>
    <t>MOVI3</t>
  </si>
  <si>
    <t>MRFG3</t>
  </si>
  <si>
    <t>MRSA3B</t>
  </si>
  <si>
    <t>MRSA5B</t>
  </si>
  <si>
    <t>MRSA6B</t>
  </si>
  <si>
    <t>MRVE3</t>
  </si>
  <si>
    <t>MSPA3</t>
  </si>
  <si>
    <t>MSPA4</t>
  </si>
  <si>
    <t>MSRO3</t>
  </si>
  <si>
    <t>MTIG3</t>
  </si>
  <si>
    <t>MTIG4</t>
  </si>
  <si>
    <t>MTRE3</t>
  </si>
  <si>
    <t>MTSA3</t>
  </si>
  <si>
    <t>MTSA4</t>
  </si>
  <si>
    <t>MULT3</t>
  </si>
  <si>
    <t>MWET3</t>
  </si>
  <si>
    <t>MWET4</t>
  </si>
  <si>
    <t>MYPK3</t>
  </si>
  <si>
    <t>NAFG3</t>
  </si>
  <si>
    <t>NAFG4</t>
  </si>
  <si>
    <t>NEMO3</t>
  </si>
  <si>
    <t>NEMO5</t>
  </si>
  <si>
    <t>NEMO6</t>
  </si>
  <si>
    <t>NEOE3</t>
  </si>
  <si>
    <t>NGRD3</t>
  </si>
  <si>
    <t>NINJ3</t>
  </si>
  <si>
    <t>NORD3</t>
  </si>
  <si>
    <t>NRTQ3</t>
  </si>
  <si>
    <t>NTCO3</t>
  </si>
  <si>
    <t>NUTR3</t>
  </si>
  <si>
    <t>ODER4</t>
  </si>
  <si>
    <t>ODPV3</t>
  </si>
  <si>
    <t>OFSA3</t>
  </si>
  <si>
    <t>OGXP3</t>
  </si>
  <si>
    <t>OIBR3</t>
  </si>
  <si>
    <t>OIBR4</t>
  </si>
  <si>
    <t>OMGE3</t>
  </si>
  <si>
    <t>OPCT3</t>
  </si>
  <si>
    <t>ORVR3</t>
  </si>
  <si>
    <t>OSXB3</t>
  </si>
  <si>
    <t>PARD3</t>
  </si>
  <si>
    <t>PATI3</t>
  </si>
  <si>
    <t>PATI4</t>
  </si>
  <si>
    <t>PCAR3</t>
  </si>
  <si>
    <t>PCAR4</t>
  </si>
  <si>
    <t>PDGR3</t>
  </si>
  <si>
    <t>PDTC3</t>
  </si>
  <si>
    <t>PEAB3</t>
  </si>
  <si>
    <t>PEAB4</t>
  </si>
  <si>
    <t>PETR3</t>
  </si>
  <si>
    <t>PETZ3</t>
  </si>
  <si>
    <t>PFRM3</t>
  </si>
  <si>
    <t>PGMN3</t>
  </si>
  <si>
    <t>PINE3</t>
  </si>
  <si>
    <t>PINE4</t>
  </si>
  <si>
    <t>PLAS3</t>
  </si>
  <si>
    <t>PLPL3</t>
  </si>
  <si>
    <t>PMAM3</t>
  </si>
  <si>
    <t>PNVL3</t>
  </si>
  <si>
    <t>PNVL4</t>
  </si>
  <si>
    <t>POMO3</t>
  </si>
  <si>
    <t>POMO4</t>
  </si>
  <si>
    <t>POSI3</t>
  </si>
  <si>
    <t>POWE3</t>
  </si>
  <si>
    <t>PPAR3</t>
  </si>
  <si>
    <t>PPLA11</t>
  </si>
  <si>
    <t>PRIO3</t>
  </si>
  <si>
    <t>PRNR3</t>
  </si>
  <si>
    <t>PSSA3</t>
  </si>
  <si>
    <t>PTBL3</t>
  </si>
  <si>
    <t>PTCA11</t>
  </si>
  <si>
    <t>PTCA3</t>
  </si>
  <si>
    <t>PTNT3</t>
  </si>
  <si>
    <t>PTNT4</t>
  </si>
  <si>
    <t>QUAL3</t>
  </si>
  <si>
    <t>QUSW3</t>
  </si>
  <si>
    <t>QVQP3B</t>
  </si>
  <si>
    <t>RADL3</t>
  </si>
  <si>
    <t>RAIL3</t>
  </si>
  <si>
    <t>RANI3</t>
  </si>
  <si>
    <t>RANI4</t>
  </si>
  <si>
    <t>RAPT3</t>
  </si>
  <si>
    <t>RAPT4</t>
  </si>
  <si>
    <t>RCSL3</t>
  </si>
  <si>
    <t>RCSL4</t>
  </si>
  <si>
    <t>RDNI3</t>
  </si>
  <si>
    <t>RDOR3</t>
  </si>
  <si>
    <t>RECV3</t>
  </si>
  <si>
    <t>REDE3</t>
  </si>
  <si>
    <t>RENT3</t>
  </si>
  <si>
    <t>RLOG3</t>
  </si>
  <si>
    <t>RNEW11</t>
  </si>
  <si>
    <t>RNEW3</t>
  </si>
  <si>
    <t>ROMI3</t>
  </si>
  <si>
    <t>RPAD3</t>
  </si>
  <si>
    <t>RPAD5</t>
  </si>
  <si>
    <t>RPAD6</t>
  </si>
  <si>
    <t>RPMG3</t>
  </si>
  <si>
    <t>RRRP3</t>
  </si>
  <si>
    <t>RSID3</t>
  </si>
  <si>
    <t>RSUL3</t>
  </si>
  <si>
    <t>RSUL4</t>
  </si>
  <si>
    <t>SANB11</t>
  </si>
  <si>
    <t>SANB3</t>
  </si>
  <si>
    <t>SANB4</t>
  </si>
  <si>
    <t>SAPR11</t>
  </si>
  <si>
    <t>SAPR3</t>
  </si>
  <si>
    <t>SAPR4</t>
  </si>
  <si>
    <t>SBFG3</t>
  </si>
  <si>
    <t>SBSP3</t>
  </si>
  <si>
    <t>SCAR3</t>
  </si>
  <si>
    <t>SEDU3</t>
  </si>
  <si>
    <t>SEER3</t>
  </si>
  <si>
    <t>SEQL3</t>
  </si>
  <si>
    <t>SGPS3</t>
  </si>
  <si>
    <t>SHOW3</t>
  </si>
  <si>
    <t>SHUL3</t>
  </si>
  <si>
    <t>SHUL4</t>
  </si>
  <si>
    <t>SIMH3</t>
  </si>
  <si>
    <t>SLCE3</t>
  </si>
  <si>
    <t>SLED3</t>
  </si>
  <si>
    <t>SLED4</t>
  </si>
  <si>
    <t>SMFT3</t>
  </si>
  <si>
    <t>SMLS3</t>
  </si>
  <si>
    <t>SMTO3</t>
  </si>
  <si>
    <t>SNSY3</t>
  </si>
  <si>
    <t>SNSY5</t>
  </si>
  <si>
    <t>SNSY6</t>
  </si>
  <si>
    <t>SOJA3</t>
  </si>
  <si>
    <t>SOMA3</t>
  </si>
  <si>
    <t>SOND3</t>
  </si>
  <si>
    <t>SOND5</t>
  </si>
  <si>
    <t>SOND6</t>
  </si>
  <si>
    <t>SPRT3B</t>
  </si>
  <si>
    <t>SQIA3</t>
  </si>
  <si>
    <t>STBP3</t>
  </si>
  <si>
    <t>STKF3</t>
  </si>
  <si>
    <t>STTR3</t>
  </si>
  <si>
    <t>SULA11</t>
  </si>
  <si>
    <t>SULA3</t>
  </si>
  <si>
    <t>SULA4</t>
  </si>
  <si>
    <t>SUZB3</t>
  </si>
  <si>
    <t>TAEE11</t>
  </si>
  <si>
    <t>TAEE3</t>
  </si>
  <si>
    <t>TAEE4</t>
  </si>
  <si>
    <t>TASA3</t>
  </si>
  <si>
    <t>TASA4</t>
  </si>
  <si>
    <t>TCNO3</t>
  </si>
  <si>
    <t>TCNO4</t>
  </si>
  <si>
    <t>TCSA3</t>
  </si>
  <si>
    <t>TECN3</t>
  </si>
  <si>
    <t>TEKA3</t>
  </si>
  <si>
    <t>TEKA4</t>
  </si>
  <si>
    <t>TELB3</t>
  </si>
  <si>
    <t>TELB4</t>
  </si>
  <si>
    <t>TEND3</t>
  </si>
  <si>
    <t>TESA3</t>
  </si>
  <si>
    <t>TFCO4</t>
  </si>
  <si>
    <t>TGMA3</t>
  </si>
  <si>
    <t>TIET11</t>
  </si>
  <si>
    <t>TIET3</t>
  </si>
  <si>
    <t>TIET4</t>
  </si>
  <si>
    <t>TIMS3</t>
  </si>
  <si>
    <t>TKNO3</t>
  </si>
  <si>
    <t>TKNO4</t>
  </si>
  <si>
    <t>TOTS3</t>
  </si>
  <si>
    <t>TOYB3</t>
  </si>
  <si>
    <t>TOYB4</t>
  </si>
  <si>
    <t>TPIS3</t>
  </si>
  <si>
    <t>TRIS3</t>
  </si>
  <si>
    <t>TRPL3</t>
  </si>
  <si>
    <t>TRPL4</t>
  </si>
  <si>
    <t>TUPY3</t>
  </si>
  <si>
    <t>TXRX3</t>
  </si>
  <si>
    <t>TXRX4</t>
  </si>
  <si>
    <t>UCAS3</t>
  </si>
  <si>
    <t>UGPA3</t>
  </si>
  <si>
    <t>UNIP3</t>
  </si>
  <si>
    <t>UNIP5</t>
  </si>
  <si>
    <t>UNIP6</t>
  </si>
  <si>
    <t>USIM3</t>
  </si>
  <si>
    <t>USIM5</t>
  </si>
  <si>
    <t>USIM6</t>
  </si>
  <si>
    <t>VALE3</t>
  </si>
  <si>
    <t>VAMO3</t>
  </si>
  <si>
    <t>VIVA3</t>
  </si>
  <si>
    <t>VIVR3</t>
  </si>
  <si>
    <t>VIVT3</t>
  </si>
  <si>
    <t>VIVT4</t>
  </si>
  <si>
    <t>VLID3</t>
  </si>
  <si>
    <t>VSPT3</t>
  </si>
  <si>
    <t>VSPT4</t>
  </si>
  <si>
    <t>VULC3</t>
  </si>
  <si>
    <t>VVAR3</t>
  </si>
  <si>
    <t>WEGE3</t>
  </si>
  <si>
    <t>WEST3</t>
  </si>
  <si>
    <t>WHRL3</t>
  </si>
  <si>
    <t>WHRL4</t>
  </si>
  <si>
    <t>WIZS3</t>
  </si>
  <si>
    <t>WLMM3</t>
  </si>
  <si>
    <t>WLMM4</t>
  </si>
  <si>
    <t>WSON33</t>
  </si>
  <si>
    <t>YDUQ3</t>
  </si>
  <si>
    <t>Preço Atual</t>
  </si>
  <si>
    <t>Código Apuração</t>
  </si>
  <si>
    <t>Valor por Ação (Médio)</t>
  </si>
  <si>
    <t>Quantidade Vendida</t>
  </si>
  <si>
    <t>Quantidade Comprada</t>
  </si>
  <si>
    <t>VSLH11</t>
  </si>
  <si>
    <t>Valor da Qtd Vendida</t>
  </si>
  <si>
    <t>Valor Total da Qtd Comprada</t>
  </si>
  <si>
    <t>Código CV</t>
  </si>
  <si>
    <t>Valor Total da Qtd Vendida</t>
  </si>
  <si>
    <t>Quantidade Vendida * Valor Comprado</t>
  </si>
  <si>
    <t>Diferença Preço Comprado e Vendido</t>
  </si>
  <si>
    <t>Diferença do Saldo (Valor Comprado e Atual)</t>
  </si>
  <si>
    <t>Soma das Diferenças</t>
  </si>
  <si>
    <t>%</t>
  </si>
  <si>
    <t>DESEMPENHO</t>
  </si>
  <si>
    <t>Preço Médio de Compra</t>
  </si>
  <si>
    <t>Preço Médio de Venda</t>
  </si>
  <si>
    <t>Quantidade De Ação "c" Repetida Na Tabela</t>
  </si>
  <si>
    <t>Quantidade De Ação "v" Repetida Na Tabela</t>
  </si>
  <si>
    <t>AAZQ11</t>
  </si>
  <si>
    <t>ABCP11</t>
  </si>
  <si>
    <t>AFHI11</t>
  </si>
  <si>
    <t>AGRX11</t>
  </si>
  <si>
    <t>AIEC11</t>
  </si>
  <si>
    <t>ALMI11</t>
  </si>
  <si>
    <t>ALZM11</t>
  </si>
  <si>
    <t>ALZR11</t>
  </si>
  <si>
    <t>APTO11</t>
  </si>
  <si>
    <t>ARCT11</t>
  </si>
  <si>
    <t>ARRI11</t>
  </si>
  <si>
    <t>ATSA11</t>
  </si>
  <si>
    <t>BARI11</t>
  </si>
  <si>
    <t>BBFI11B</t>
  </si>
  <si>
    <t>BBFO11</t>
  </si>
  <si>
    <t>BBGO11</t>
  </si>
  <si>
    <t>BBIM11</t>
  </si>
  <si>
    <t>BBPO11</t>
  </si>
  <si>
    <t>BBRC11</t>
  </si>
  <si>
    <t>BCFF11</t>
  </si>
  <si>
    <t>BCIA11</t>
  </si>
  <si>
    <t>BCRI11</t>
  </si>
  <si>
    <t>BICE11</t>
  </si>
  <si>
    <t>BICR11</t>
  </si>
  <si>
    <t>BIME11</t>
  </si>
  <si>
    <t>BLCA11</t>
  </si>
  <si>
    <t>BLCP11</t>
  </si>
  <si>
    <t>BLMC11</t>
  </si>
  <si>
    <t>BLMG11</t>
  </si>
  <si>
    <t>BLMO11</t>
  </si>
  <si>
    <t>BLMR11</t>
  </si>
  <si>
    <t>BMLC11</t>
  </si>
  <si>
    <t>BNFS11</t>
  </si>
  <si>
    <t>BPFF11</t>
  </si>
  <si>
    <t>BPML11</t>
  </si>
  <si>
    <t>BRCO11</t>
  </si>
  <si>
    <t>BRCR11</t>
  </si>
  <si>
    <t>BREV11</t>
  </si>
  <si>
    <t>BRIP11</t>
  </si>
  <si>
    <t>BRLA11</t>
  </si>
  <si>
    <t>BTAL11</t>
  </si>
  <si>
    <t>BTCR11</t>
  </si>
  <si>
    <t>BTLG11</t>
  </si>
  <si>
    <t>BTRA11</t>
  </si>
  <si>
    <t>BTSG11</t>
  </si>
  <si>
    <t>BTSI11</t>
  </si>
  <si>
    <t>BTWR11</t>
  </si>
  <si>
    <t>BZLI11</t>
  </si>
  <si>
    <t>CACR11</t>
  </si>
  <si>
    <t>CARE11</t>
  </si>
  <si>
    <t>CBOP11</t>
  </si>
  <si>
    <t>CCRF11</t>
  </si>
  <si>
    <t>CEOC11</t>
  </si>
  <si>
    <t>CJCT11</t>
  </si>
  <si>
    <t>CNES11</t>
  </si>
  <si>
    <t>CORM11</t>
  </si>
  <si>
    <t>CPFF11</t>
  </si>
  <si>
    <t>CPTR11</t>
  </si>
  <si>
    <t>CPTS11</t>
  </si>
  <si>
    <t>CRFF11</t>
  </si>
  <si>
    <t>CTXT11</t>
  </si>
  <si>
    <t>CVBI11</t>
  </si>
  <si>
    <t>CXAG11</t>
  </si>
  <si>
    <t>CXCE11B</t>
  </si>
  <si>
    <t>CXCI11</t>
  </si>
  <si>
    <t>CXCO11</t>
  </si>
  <si>
    <t>CXRI11</t>
  </si>
  <si>
    <t>CXTL11</t>
  </si>
  <si>
    <t>CYCR11</t>
  </si>
  <si>
    <t>DCRA11</t>
  </si>
  <si>
    <t>DEVA11</t>
  </si>
  <si>
    <t>DRIT11B</t>
  </si>
  <si>
    <t>DVFF11</t>
  </si>
  <si>
    <t>EDFO11B</t>
  </si>
  <si>
    <t>EDGA11</t>
  </si>
  <si>
    <t>EGAF11</t>
  </si>
  <si>
    <t>EQIR11</t>
  </si>
  <si>
    <t>ERCR11</t>
  </si>
  <si>
    <t>ERPA11</t>
  </si>
  <si>
    <t>EURO11</t>
  </si>
  <si>
    <t>EVBI11</t>
  </si>
  <si>
    <t>FAED11</t>
  </si>
  <si>
    <t>FAMB11B</t>
  </si>
  <si>
    <t>FATN11</t>
  </si>
  <si>
    <t>FCFL11</t>
  </si>
  <si>
    <t>FEXC11</t>
  </si>
  <si>
    <t>FGAA11</t>
  </si>
  <si>
    <t>FIGS11</t>
  </si>
  <si>
    <t>FIIB11</t>
  </si>
  <si>
    <t>FIIP11B</t>
  </si>
  <si>
    <t>FISC11</t>
  </si>
  <si>
    <t>FIVN11</t>
  </si>
  <si>
    <t>FLCR11</t>
  </si>
  <si>
    <t>FLMA11</t>
  </si>
  <si>
    <t>FLRP11</t>
  </si>
  <si>
    <t>FMOF11</t>
  </si>
  <si>
    <t>FPAB11</t>
  </si>
  <si>
    <t>FVPQ11</t>
  </si>
  <si>
    <t>GALG11</t>
  </si>
  <si>
    <t>GAME11</t>
  </si>
  <si>
    <t>GCFF11</t>
  </si>
  <si>
    <t>GCRA11</t>
  </si>
  <si>
    <t>GCRI11</t>
  </si>
  <si>
    <t>GESE11B</t>
  </si>
  <si>
    <t>GGRC11</t>
  </si>
  <si>
    <t>GSFI11</t>
  </si>
  <si>
    <t>GTLG11</t>
  </si>
  <si>
    <t>GTWR11</t>
  </si>
  <si>
    <t>HAAA11</t>
  </si>
  <si>
    <t>HABT11</t>
  </si>
  <si>
    <t>HBRH11</t>
  </si>
  <si>
    <t>HCHG11</t>
  </si>
  <si>
    <t>HCRI11</t>
  </si>
  <si>
    <t>HCTR11</t>
  </si>
  <si>
    <t>HFOF11</t>
  </si>
  <si>
    <t>HGAG11</t>
  </si>
  <si>
    <t>HGBS11</t>
  </si>
  <si>
    <t>HGCR11</t>
  </si>
  <si>
    <t>HGFF11</t>
  </si>
  <si>
    <t>HGIC11</t>
  </si>
  <si>
    <t>HGLG11</t>
  </si>
  <si>
    <t>HGPO11</t>
  </si>
  <si>
    <t>HGRE11</t>
  </si>
  <si>
    <t>HGRS11</t>
  </si>
  <si>
    <t>HGRU11</t>
  </si>
  <si>
    <t>HLOG11</t>
  </si>
  <si>
    <t>HOSI11</t>
  </si>
  <si>
    <t>HPDP11</t>
  </si>
  <si>
    <t>HRDF11</t>
  </si>
  <si>
    <t>HREC11</t>
  </si>
  <si>
    <t>HSAF11</t>
  </si>
  <si>
    <t>HSLG11</t>
  </si>
  <si>
    <t>HSML11</t>
  </si>
  <si>
    <t>HSRE11</t>
  </si>
  <si>
    <t>HTMX11</t>
  </si>
  <si>
    <t>HUSC11</t>
  </si>
  <si>
    <t>HUSI11</t>
  </si>
  <si>
    <t>IBCR11</t>
  </si>
  <si>
    <t>IBFF11</t>
  </si>
  <si>
    <t>IDFI11</t>
  </si>
  <si>
    <t>IRDM11</t>
  </si>
  <si>
    <t>IRIM11</t>
  </si>
  <si>
    <t>ITIP11</t>
  </si>
  <si>
    <t>ITIT11</t>
  </si>
  <si>
    <t>JFLL11</t>
  </si>
  <si>
    <t>JGPX11</t>
  </si>
  <si>
    <t>JPPA11</t>
  </si>
  <si>
    <t>JRDM11</t>
  </si>
  <si>
    <t>JSAF11</t>
  </si>
  <si>
    <t>JSRE11</t>
  </si>
  <si>
    <t>KCRE11</t>
  </si>
  <si>
    <t>KEVE11</t>
  </si>
  <si>
    <t>KFOF11</t>
  </si>
  <si>
    <t>KINP11</t>
  </si>
  <si>
    <t>KISU11</t>
  </si>
  <si>
    <t>KNCA11</t>
  </si>
  <si>
    <t>KNCR11</t>
  </si>
  <si>
    <t>KNHY11</t>
  </si>
  <si>
    <t>KNIP11</t>
  </si>
  <si>
    <t>KNRE11</t>
  </si>
  <si>
    <t>KNRI11</t>
  </si>
  <si>
    <t>KNSC11</t>
  </si>
  <si>
    <t>LASC11</t>
  </si>
  <si>
    <t>LFTT11</t>
  </si>
  <si>
    <t>LGCP11</t>
  </si>
  <si>
    <t>LSAG11</t>
  </si>
  <si>
    <t>LUGG11</t>
  </si>
  <si>
    <t>LVBI11</t>
  </si>
  <si>
    <t>MALL11</t>
  </si>
  <si>
    <t>MATV11</t>
  </si>
  <si>
    <t>MAXR11</t>
  </si>
  <si>
    <t>MBRF11</t>
  </si>
  <si>
    <t>MCCI11</t>
  </si>
  <si>
    <t>MCHF11</t>
  </si>
  <si>
    <t>MCHY11</t>
  </si>
  <si>
    <t>MFAI11</t>
  </si>
  <si>
    <t>MFII11</t>
  </si>
  <si>
    <t>MGCR11</t>
  </si>
  <si>
    <t>MGFF11</t>
  </si>
  <si>
    <t>MGHT11</t>
  </si>
  <si>
    <t>MGLG11</t>
  </si>
  <si>
    <t>MORC11</t>
  </si>
  <si>
    <t>MORE11</t>
  </si>
  <si>
    <t>MXRF11</t>
  </si>
  <si>
    <t>NAVT11</t>
  </si>
  <si>
    <t>NCHB11</t>
  </si>
  <si>
    <t>NCRA11</t>
  </si>
  <si>
    <t>NCRI11</t>
  </si>
  <si>
    <t>NEWL11</t>
  </si>
  <si>
    <t>NEWU11</t>
  </si>
  <si>
    <t>NSLU11</t>
  </si>
  <si>
    <t>NVHO11</t>
  </si>
  <si>
    <t>NVIF11B</t>
  </si>
  <si>
    <t>OIAG11</t>
  </si>
  <si>
    <t>ONEF11</t>
  </si>
  <si>
    <t>ORPD11</t>
  </si>
  <si>
    <t>OUFF11</t>
  </si>
  <si>
    <t>OUJP11</t>
  </si>
  <si>
    <t>OULG11</t>
  </si>
  <si>
    <t>OURE11</t>
  </si>
  <si>
    <t>PABY11</t>
  </si>
  <si>
    <t>PATC11</t>
  </si>
  <si>
    <t>PATL11</t>
  </si>
  <si>
    <t>PLCA11</t>
  </si>
  <si>
    <t>PLCR11</t>
  </si>
  <si>
    <t>PLOG11</t>
  </si>
  <si>
    <t>PLRI11</t>
  </si>
  <si>
    <t>PORD11</t>
  </si>
  <si>
    <t>PQAG11</t>
  </si>
  <si>
    <t>PQDP11</t>
  </si>
  <si>
    <t>PRSV11</t>
  </si>
  <si>
    <t>PVBI11</t>
  </si>
  <si>
    <t>QAGR11</t>
  </si>
  <si>
    <t>QAMI11</t>
  </si>
  <si>
    <t>QIRI11</t>
  </si>
  <si>
    <t>RBCO11</t>
  </si>
  <si>
    <t>RBDS11</t>
  </si>
  <si>
    <t>RBED11</t>
  </si>
  <si>
    <t>RBFF11</t>
  </si>
  <si>
    <t>RBGS11</t>
  </si>
  <si>
    <t>RBHG11</t>
  </si>
  <si>
    <t>RBHY11</t>
  </si>
  <si>
    <t>RBIR11</t>
  </si>
  <si>
    <t>RBLG11</t>
  </si>
  <si>
    <t>RBRD11</t>
  </si>
  <si>
    <t>RBRF11</t>
  </si>
  <si>
    <t>RBRL11</t>
  </si>
  <si>
    <t>RBRP11</t>
  </si>
  <si>
    <t>RBRR11</t>
  </si>
  <si>
    <t>RBRS11</t>
  </si>
  <si>
    <t>RBRY11</t>
  </si>
  <si>
    <t>RBTS11</t>
  </si>
  <si>
    <t>RBVA11</t>
  </si>
  <si>
    <t>RBVO11</t>
  </si>
  <si>
    <t>RCRB11</t>
  </si>
  <si>
    <t>RDPD11</t>
  </si>
  <si>
    <t>RECR11</t>
  </si>
  <si>
    <t>RECT11</t>
  </si>
  <si>
    <t>RECX11</t>
  </si>
  <si>
    <t>RELG11</t>
  </si>
  <si>
    <t>RFOF11</t>
  </si>
  <si>
    <t>RMAI11</t>
  </si>
  <si>
    <t>RNDP11</t>
  </si>
  <si>
    <t>RNGO11</t>
  </si>
  <si>
    <t>RRCI11</t>
  </si>
  <si>
    <t>RSPD11</t>
  </si>
  <si>
    <t>RURA11</t>
  </si>
  <si>
    <t>RVBI11</t>
  </si>
  <si>
    <t>RZAG11</t>
  </si>
  <si>
    <t>RZAK11</t>
  </si>
  <si>
    <t>RZTR11</t>
  </si>
  <si>
    <t>SADI11</t>
  </si>
  <si>
    <t>SARE11</t>
  </si>
  <si>
    <t>SCPF11</t>
  </si>
  <si>
    <t>SDIL11</t>
  </si>
  <si>
    <t>SEQR11</t>
  </si>
  <si>
    <t>SHPH11</t>
  </si>
  <si>
    <t>SNAG11</t>
  </si>
  <si>
    <t>SNCI11</t>
  </si>
  <si>
    <t>SNFF11</t>
  </si>
  <si>
    <t>SPTW11</t>
  </si>
  <si>
    <t>SPVJ11</t>
  </si>
  <si>
    <t>SRVD11</t>
  </si>
  <si>
    <t>STRX11</t>
  </si>
  <si>
    <t>TEPP11</t>
  </si>
  <si>
    <t>TGAR11</t>
  </si>
  <si>
    <t>TORD11</t>
  </si>
  <si>
    <t>TRNT11</t>
  </si>
  <si>
    <t>TRXF11</t>
  </si>
  <si>
    <t>URPR11</t>
  </si>
  <si>
    <t>VCJR11</t>
  </si>
  <si>
    <t>VCRA11</t>
  </si>
  <si>
    <t>VCRI11</t>
  </si>
  <si>
    <t>VCRR11</t>
  </si>
  <si>
    <t>VGHF11</t>
  </si>
  <si>
    <t>VGIA11</t>
  </si>
  <si>
    <t>VGIP11</t>
  </si>
  <si>
    <t>VGIR11</t>
  </si>
  <si>
    <t>VIFI11</t>
  </si>
  <si>
    <t>VILG11</t>
  </si>
  <si>
    <t>VINO11</t>
  </si>
  <si>
    <t>VISC11</t>
  </si>
  <si>
    <t>VIUR11</t>
  </si>
  <si>
    <t>VJFD11</t>
  </si>
  <si>
    <t>VLOL11</t>
  </si>
  <si>
    <t>VOTS11</t>
  </si>
  <si>
    <t>VRTA11</t>
  </si>
  <si>
    <t>VSHO11</t>
  </si>
  <si>
    <t>VTLT11</t>
  </si>
  <si>
    <t>VVPR11</t>
  </si>
  <si>
    <t>VXXV11</t>
  </si>
  <si>
    <t>WPLZ11</t>
  </si>
  <si>
    <t>WTSP11B</t>
  </si>
  <si>
    <t>XPCA11</t>
  </si>
  <si>
    <t>XPCI11</t>
  </si>
  <si>
    <t>XPCM11</t>
  </si>
  <si>
    <t>XPHT11</t>
  </si>
  <si>
    <t>XPIN11</t>
  </si>
  <si>
    <t>XPLG11</t>
  </si>
  <si>
    <t>XPML11</t>
  </si>
  <si>
    <t>XPPR11</t>
  </si>
  <si>
    <t>XPSF11</t>
  </si>
  <si>
    <t>XTED11</t>
  </si>
  <si>
    <t>YUFI11B</t>
  </si>
  <si>
    <t>VALOR DA CARTEIRA</t>
  </si>
  <si>
    <t>HASH11</t>
  </si>
  <si>
    <t>Total VL</t>
  </si>
  <si>
    <t xml:space="preserve">META </t>
  </si>
  <si>
    <t>FUNDOS IMOBILIÁRIOS</t>
  </si>
  <si>
    <t>IVVB11</t>
  </si>
  <si>
    <t>SPXI11</t>
  </si>
  <si>
    <t>BDEF11</t>
  </si>
  <si>
    <t>BMMT11</t>
  </si>
  <si>
    <t>BREW11</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</si>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</sst>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quot;R$&quot;#,##0.00_);[Red]\(&quot;R$&quot;#,##0.00\)"/>
    <numFmt numFmtId="165" formatCode="_(&quot;R$&quot;* #,##0.00_);_(&quot;R$&quot;* \(#,##0.00\);_(&quot;R$&quot;* &quot;-&quot;??_);_(@_)"/>
    <numFmt numFmtId="166" formatCode="_(* #,##0.00_);_(* \(#,##0.00\);_(* &quot;-&quot;??_);_(@_)"/>
    <numFmt numFmtId="167" formatCode="_-&quot;R$&quot;\ * #,##0.00_-;\-&quot;R$&quot;\ * #,##0.00_-;_-&quot;R$&quot;\ * &quot;-&quot;??_-;_-@"/>
    <numFmt numFmtId="168" formatCode="[$R$ -416]#,##0.00"/>
    <numFmt numFmtId="169" formatCode="dd/mm/yy"/>
    <numFmt numFmtId="170" formatCode="mmm&quot;-&quot;yy"/>
    <numFmt numFmtId="171" formatCode="&quot;R$ &quot;#,##0"/>
    <numFmt numFmtId="172" formatCode="yyyy"/>
    <numFmt numFmtId="173" formatCode="&quot;R$ &quot;#,##0.00"/>
    <numFmt numFmtId="174" formatCode="_-&quot;R$&quot;\ * #,##0_-;\-&quot;R$&quot;\ * #,##0_-;_-&quot;R$&quot;\ * &quot;-&quot;??_-;_-@_-"/>
    <numFmt numFmtId="175" formatCode="_([$$-409]* #,##0.00_);_([$$-409]* \(#,##0.00\);_([$$-409]* &quot;-&quot;??_);_(@_)"/>
    <numFmt numFmtId="176" formatCode="mm/dd/yyyy"/>
  </numFmts>
  <fonts count="5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36"/>
      <color theme="0" tint="-4.9989318521683403E-2"/>
      <name val="Calibri"/>
      <family val="2"/>
      <scheme val="minor"/>
    </font>
    <font>
      <sz val="14"/>
      <color theme="0"/>
      <name val="Calibri"/>
      <family val="2"/>
      <scheme val="minor"/>
    </font>
    <font>
      <sz val="28"/>
      <color theme="0" tint="-4.9989318521683403E-2"/>
      <name val="Calibri"/>
      <family val="2"/>
      <scheme val="minor"/>
    </font>
    <font>
      <sz val="48"/>
      <color theme="0" tint="-4.9989318521683403E-2"/>
      <name val="Calibri"/>
      <family val="2"/>
      <scheme val="minor"/>
    </font>
    <font>
      <sz val="18"/>
      <color theme="1"/>
      <name val="Calibri"/>
      <family val="2"/>
      <scheme val="minor"/>
    </font>
    <font>
      <b/>
      <sz val="18"/>
      <color theme="1"/>
      <name val="Calibri"/>
      <family val="2"/>
      <scheme val="minor"/>
    </font>
    <font>
      <sz val="12"/>
      <color theme="1"/>
      <name val="Calibri"/>
      <family val="2"/>
      <scheme val="minor"/>
    </font>
    <font>
      <b/>
      <sz val="12"/>
      <color theme="1"/>
      <name val="Calibri"/>
      <family val="2"/>
      <scheme val="minor"/>
    </font>
    <font>
      <b/>
      <sz val="11"/>
      <color theme="1"/>
      <name val="Calibri"/>
      <family val="2"/>
      <scheme val="minor"/>
    </font>
    <font>
      <sz val="12"/>
      <name val="Calibri"/>
      <family val="2"/>
    </font>
    <font>
      <b/>
      <sz val="13"/>
      <color rgb="FF5657E5"/>
      <name val="Calibri"/>
      <family val="2"/>
    </font>
    <font>
      <sz val="14"/>
      <color theme="1" tint="0.14999847407452621"/>
      <name val="Calibri"/>
      <family val="2"/>
    </font>
    <font>
      <sz val="13"/>
      <color theme="1"/>
      <name val="Calibri"/>
      <family val="2"/>
    </font>
    <font>
      <sz val="8"/>
      <name val="Calibri"/>
      <family val="2"/>
      <scheme val="minor"/>
    </font>
    <font>
      <b/>
      <sz val="16"/>
      <color rgb="FFFF0000"/>
      <name val="Calibri"/>
      <family val="2"/>
      <scheme val="minor"/>
    </font>
    <font>
      <sz val="10"/>
      <color theme="1"/>
      <name val="Century Gothic"/>
      <family val="2"/>
    </font>
    <font>
      <b/>
      <sz val="10"/>
      <color theme="1"/>
      <name val="Century Gothic"/>
      <family val="2"/>
    </font>
    <font>
      <sz val="10"/>
      <color rgb="FFF2F2F2"/>
      <name val="Century Gothic"/>
      <family val="2"/>
    </font>
    <font>
      <b/>
      <i/>
      <sz val="10"/>
      <color rgb="FFF2F2F2"/>
      <name val="Century Gothic"/>
      <family val="2"/>
    </font>
    <font>
      <i/>
      <sz val="10"/>
      <color rgb="FFF2F2F2"/>
      <name val="Century Gothic"/>
      <family val="2"/>
    </font>
    <font>
      <i/>
      <sz val="10"/>
      <color theme="1"/>
      <name val="Century Gothic"/>
      <family val="2"/>
    </font>
    <font>
      <sz val="10"/>
      <name val="Century Gothic"/>
      <family val="2"/>
    </font>
    <font>
      <sz val="10"/>
      <color rgb="FF000000"/>
      <name val="Century Gothic"/>
      <family val="2"/>
    </font>
    <font>
      <sz val="12"/>
      <color theme="1"/>
      <name val="Century Gothic"/>
      <family val="2"/>
    </font>
    <font>
      <b/>
      <sz val="14"/>
      <color rgb="FFBFA473"/>
      <name val="Century Gothic"/>
      <family val="2"/>
    </font>
    <font>
      <sz val="14"/>
      <color rgb="FFBFA473"/>
      <name val="Century Gothic"/>
      <family val="2"/>
    </font>
    <font>
      <b/>
      <sz val="10"/>
      <color theme="3" tint="4.9989318521683403E-2"/>
      <name val="Century Gothic"/>
      <family val="2"/>
    </font>
    <font>
      <b/>
      <sz val="10"/>
      <color theme="0"/>
      <name val="Century Gothic"/>
      <family val="2"/>
    </font>
    <font>
      <b/>
      <sz val="11"/>
      <color rgb="FFBFBFBF"/>
      <name val="Century Gothic"/>
      <family val="2"/>
    </font>
    <font>
      <sz val="11"/>
      <color rgb="FFBFBFBF"/>
      <name val="Century Gothic"/>
      <family val="2"/>
    </font>
    <font>
      <b/>
      <sz val="11"/>
      <color rgb="FFBFA473"/>
      <name val="Century Gothic"/>
      <family val="2"/>
    </font>
    <font>
      <b/>
      <sz val="12"/>
      <color theme="1"/>
      <name val="Century Gothic"/>
      <family val="2"/>
    </font>
    <font>
      <sz val="12"/>
      <color rgb="FF7030A0"/>
      <name val="Century Gothic"/>
      <family val="2"/>
    </font>
    <font>
      <sz val="9"/>
      <color rgb="FFBFBFBF"/>
      <name val="Century Gothic"/>
      <family val="2"/>
    </font>
    <font>
      <b/>
      <sz val="9"/>
      <color rgb="FFBFBFBF"/>
      <name val="Century Gothic"/>
      <family val="2"/>
    </font>
    <font>
      <b/>
      <sz val="9"/>
      <color theme="1"/>
      <name val="Century Gothic"/>
      <family val="2"/>
    </font>
    <font>
      <b/>
      <sz val="10"/>
      <color rgb="FFF2F2F2"/>
      <name val="Century Gothic"/>
      <family val="2"/>
    </font>
    <font>
      <sz val="10"/>
      <color rgb="FFBFBFBF"/>
      <name val="Century Gothic"/>
      <family val="2"/>
    </font>
    <font>
      <b/>
      <sz val="10"/>
      <color rgb="FFBFBFBF"/>
      <name val="Century Gothic"/>
      <family val="2"/>
    </font>
    <font>
      <sz val="9"/>
      <color theme="1"/>
      <name val="Century Gothic"/>
      <family val="2"/>
    </font>
    <font>
      <b/>
      <sz val="11"/>
      <color theme="1"/>
      <name val="Century Gothic"/>
      <family val="2"/>
    </font>
    <font>
      <b/>
      <sz val="36"/>
      <color rgb="FFBFA473"/>
      <name val="Century Gothic"/>
      <family val="2"/>
    </font>
    <font>
      <b/>
      <sz val="10"/>
      <color rgb="FFBFA473"/>
      <name val="Century Gothic"/>
      <family val="2"/>
    </font>
    <font>
      <b/>
      <i/>
      <sz val="10"/>
      <color rgb="FFBFA473"/>
      <name val="Century Gothic"/>
      <family val="2"/>
    </font>
    <font>
      <sz val="11"/>
      <color rgb="FF252526"/>
      <name val="Century Gothic"/>
      <family val="2"/>
    </font>
    <font>
      <sz val="10"/>
      <color rgb="FF252526"/>
      <name val="Century Gothic"/>
      <family val="2"/>
    </font>
    <font>
      <b/>
      <sz val="10"/>
      <color rgb="FF252526"/>
      <name val="Century Gothic"/>
      <family val="2"/>
    </font>
    <font>
      <sz val="11"/>
      <color theme="3"/>
      <name val="Century Gothic"/>
      <family val="2"/>
    </font>
    <font>
      <b/>
      <sz val="20"/>
      <color rgb="FFBFA473"/>
      <name val="Century Gothic"/>
      <family val="2"/>
    </font>
    <font>
      <b/>
      <sz val="12"/>
      <color theme="0"/>
      <name val="Century Gothic"/>
      <family val="2"/>
    </font>
    <font>
      <b/>
      <sz val="12"/>
      <color theme="2"/>
      <name val="Century Gothic"/>
      <family val="2"/>
    </font>
    <font>
      <u/>
      <sz val="9"/>
      <color rgb="FFBFBFBF"/>
      <name val="Century Gothic"/>
      <family val="2"/>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595959"/>
        <bgColor indexed="64"/>
      </patternFill>
    </fill>
    <fill>
      <patternFill patternType="solid">
        <fgColor theme="5" tint="-0.249977111117893"/>
        <bgColor indexed="64"/>
      </patternFill>
    </fill>
    <fill>
      <patternFill patternType="solid">
        <fgColor rgb="FFFFFFFF"/>
        <bgColor rgb="FFFFFFFF"/>
      </patternFill>
    </fill>
    <fill>
      <patternFill patternType="solid">
        <fgColor rgb="FFE9EAFF"/>
        <bgColor rgb="FFE9EAFF"/>
      </patternFill>
    </fill>
    <fill>
      <patternFill patternType="solid">
        <fgColor theme="0"/>
        <bgColor rgb="FFF2F2F2"/>
      </patternFill>
    </fill>
    <fill>
      <patternFill patternType="solid">
        <fgColor rgb="FFBFBFBF"/>
        <bgColor indexed="64"/>
      </patternFill>
    </fill>
    <fill>
      <patternFill patternType="solid">
        <fgColor rgb="FFF2F2F2"/>
        <bgColor indexed="64"/>
      </patternFill>
    </fill>
    <fill>
      <patternFill patternType="solid">
        <fgColor rgb="FFBFA473"/>
        <bgColor indexed="64"/>
      </patternFill>
    </fill>
    <fill>
      <patternFill patternType="solid">
        <fgColor theme="0"/>
        <bgColor rgb="FFF7CB4D"/>
      </patternFill>
    </fill>
    <fill>
      <patternFill patternType="solid">
        <fgColor rgb="FFBFA473"/>
        <bgColor rgb="FFF7CB4D"/>
      </patternFill>
    </fill>
    <fill>
      <patternFill patternType="solid">
        <fgColor rgb="FFBFA473"/>
        <bgColor rgb="FF999999"/>
      </patternFill>
    </fill>
    <fill>
      <patternFill patternType="solid">
        <fgColor theme="3"/>
        <bgColor indexed="64"/>
      </patternFill>
    </fill>
    <fill>
      <patternFill patternType="solid">
        <fgColor rgb="FF252526"/>
        <bgColor indexed="64"/>
      </patternFill>
    </fill>
    <fill>
      <patternFill patternType="solid">
        <fgColor theme="1" tint="4.9989318521683403E-2"/>
        <bgColor indexed="64"/>
      </patternFill>
    </fill>
    <fill>
      <patternFill patternType="solid">
        <fgColor theme="1"/>
        <bgColor rgb="FF00E4B2"/>
      </patternFill>
    </fill>
    <fill>
      <patternFill patternType="solid">
        <fgColor theme="1"/>
        <bgColor indexed="64"/>
      </patternFill>
    </fill>
    <fill>
      <patternFill patternType="solid">
        <fgColor rgb="FFBFA473"/>
        <bgColor rgb="FF5657E5"/>
      </patternFill>
    </fill>
    <fill>
      <patternFill patternType="solid">
        <fgColor rgb="FF252526"/>
        <bgColor rgb="FF5657E5"/>
      </patternFill>
    </fill>
    <fill>
      <patternFill patternType="solid">
        <fgColor rgb="FF252526"/>
        <bgColor rgb="FFE9EAFF"/>
      </patternFill>
    </fill>
    <fill>
      <patternFill patternType="solid">
        <fgColor rgb="FF252526"/>
        <bgColor rgb="FFF3F3F3"/>
      </patternFill>
    </fill>
    <fill>
      <patternFill patternType="solid">
        <fgColor theme="3"/>
        <bgColor rgb="FF5657E5"/>
      </patternFill>
    </fill>
    <fill>
      <patternFill patternType="solid">
        <fgColor theme="3" tint="4.9989318521683403E-2"/>
        <bgColor indexed="64"/>
      </patternFill>
    </fill>
    <fill>
      <patternFill patternType="solid">
        <fgColor rgb="FF252526"/>
        <bgColor rgb="FF392077"/>
      </patternFill>
    </fill>
    <fill>
      <patternFill patternType="solid">
        <fgColor rgb="FF252526"/>
        <bgColor rgb="FFF7CB4D"/>
      </patternFill>
    </fill>
    <fill>
      <patternFill patternType="solid">
        <fgColor rgb="FF252526"/>
        <bgColor rgb="FF999999"/>
      </patternFill>
    </fill>
    <fill>
      <patternFill patternType="solid">
        <fgColor theme="3"/>
        <bgColor rgb="FF999999"/>
      </patternFill>
    </fill>
    <fill>
      <patternFill patternType="solid">
        <fgColor theme="1" tint="0.249977111117893"/>
        <bgColor indexed="64"/>
      </patternFill>
    </fill>
    <fill>
      <patternFill patternType="solid">
        <fgColor theme="3" tint="0.14999847407452621"/>
        <bgColor indexed="64"/>
      </patternFill>
    </fill>
    <fill>
      <patternFill patternType="solid">
        <fgColor theme="1" tint="4.9989318521683403E-2"/>
        <bgColor rgb="FF999999"/>
      </patternFill>
    </fill>
    <fill>
      <patternFill patternType="solid">
        <fgColor theme="0"/>
        <bgColor rgb="FFE9EAFF"/>
      </patternFill>
    </fill>
  </fills>
  <borders count="40">
    <border>
      <left/>
      <right/>
      <top/>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style="thin">
        <color rgb="FF808080"/>
      </top>
      <bottom style="thin">
        <color rgb="FF80808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theme="4"/>
      </left>
      <right/>
      <top style="thin">
        <color theme="4"/>
      </top>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slantDashDot">
        <color theme="3" tint="4.9989318521683403E-2"/>
      </left>
      <right style="slantDashDot">
        <color theme="3" tint="4.9989318521683403E-2"/>
      </right>
      <top style="slantDashDot">
        <color theme="3" tint="4.9989318521683403E-2"/>
      </top>
      <bottom style="slantDashDot">
        <color theme="3" tint="4.9989318521683403E-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Dashed">
        <color theme="1" tint="4.9989318521683403E-2"/>
      </top>
      <bottom style="mediumDashed">
        <color theme="1" tint="4.9989318521683403E-2"/>
      </bottom>
      <diagonal/>
    </border>
  </borders>
  <cellStyleXfs count="4">
    <xf numFmtId="0" fontId="0" fillId="0" borderId="0"/>
    <xf numFmtId="9" fontId="3" fillId="0" borderId="0" applyFont="0" applyFill="0" applyBorder="0" applyAlignment="0" applyProtection="0"/>
    <xf numFmtId="165" fontId="3" fillId="0" borderId="0" applyFont="0" applyFill="0" applyBorder="0" applyAlignment="0" applyProtection="0"/>
    <xf numFmtId="166" fontId="3" fillId="0" borderId="0" applyFont="0" applyFill="0" applyBorder="0" applyAlignment="0" applyProtection="0"/>
  </cellStyleXfs>
  <cellXfs count="335">
    <xf numFmtId="0" fontId="0" fillId="0" borderId="0" xfId="0"/>
    <xf numFmtId="0" fontId="0" fillId="4" borderId="0" xfId="0" applyFill="1"/>
    <xf numFmtId="0" fontId="5" fillId="4" borderId="0" xfId="0" applyFont="1" applyFill="1" applyAlignment="1">
      <alignment horizontal="center"/>
    </xf>
    <xf numFmtId="9" fontId="7" fillId="4" borderId="1" xfId="1" applyFont="1" applyFill="1" applyBorder="1" applyAlignment="1">
      <alignment horizontal="center" vertical="center"/>
    </xf>
    <xf numFmtId="0" fontId="0" fillId="5" borderId="0" xfId="0" applyFill="1"/>
    <xf numFmtId="0" fontId="8" fillId="5" borderId="0" xfId="0" applyFont="1" applyFill="1" applyAlignment="1">
      <alignment horizontal="right" vertical="center"/>
    </xf>
    <xf numFmtId="0" fontId="9" fillId="2" borderId="2" xfId="0" applyFont="1" applyFill="1" applyBorder="1" applyAlignment="1">
      <alignment horizontal="center" vertical="center"/>
    </xf>
    <xf numFmtId="0" fontId="0" fillId="5" borderId="0" xfId="0" applyFill="1" applyAlignment="1">
      <alignment horizontal="center"/>
    </xf>
    <xf numFmtId="9" fontId="0" fillId="0" borderId="0" xfId="1" applyFont="1"/>
    <xf numFmtId="0" fontId="9" fillId="5" borderId="3" xfId="0" applyFont="1" applyFill="1" applyBorder="1" applyAlignment="1">
      <alignment horizontal="center" vertical="center"/>
    </xf>
    <xf numFmtId="0" fontId="9" fillId="2" borderId="4" xfId="0" applyFont="1" applyFill="1" applyBorder="1" applyAlignment="1">
      <alignment horizontal="center" vertical="center"/>
    </xf>
    <xf numFmtId="0" fontId="15" fillId="0" borderId="0" xfId="0" applyFont="1" applyAlignment="1">
      <alignment horizontal="left" vertical="center"/>
    </xf>
    <xf numFmtId="0" fontId="15" fillId="0" borderId="0" xfId="0" applyFont="1"/>
    <xf numFmtId="10" fontId="14" fillId="7" borderId="9" xfId="0" applyNumberFormat="1" applyFont="1" applyFill="1" applyBorder="1" applyAlignment="1">
      <alignment horizontal="center" vertical="center"/>
    </xf>
    <xf numFmtId="9" fontId="12" fillId="0" borderId="0" xfId="1" applyFont="1" applyAlignment="1">
      <alignment horizontal="center" vertical="center"/>
    </xf>
    <xf numFmtId="0" fontId="2" fillId="0" borderId="0" xfId="0" applyFont="1"/>
    <xf numFmtId="10" fontId="0" fillId="0" borderId="0" xfId="0" applyNumberFormat="1"/>
    <xf numFmtId="9" fontId="0" fillId="0" borderId="0" xfId="0" applyNumberFormat="1"/>
    <xf numFmtId="10" fontId="0" fillId="3" borderId="0" xfId="0" applyNumberFormat="1" applyFill="1"/>
    <xf numFmtId="9" fontId="0" fillId="3" borderId="0" xfId="0" applyNumberFormat="1" applyFill="1"/>
    <xf numFmtId="166" fontId="13" fillId="0" borderId="0" xfId="3" applyFont="1"/>
    <xf numFmtId="0" fontId="16" fillId="8" borderId="0" xfId="0" applyFont="1" applyFill="1" applyAlignment="1">
      <alignment horizontal="center" vertical="center"/>
    </xf>
    <xf numFmtId="165" fontId="0" fillId="2" borderId="0" xfId="2" applyFont="1" applyFill="1"/>
    <xf numFmtId="0" fontId="1" fillId="12" borderId="19" xfId="0" applyFont="1" applyFill="1" applyBorder="1" applyAlignment="1">
      <alignment horizontal="center"/>
    </xf>
    <xf numFmtId="10" fontId="18" fillId="0" borderId="0" xfId="1" applyNumberFormat="1" applyFont="1" applyAlignment="1">
      <alignment horizontal="center" vertical="center"/>
    </xf>
    <xf numFmtId="0" fontId="21" fillId="16" borderId="0" xfId="0" applyFont="1" applyFill="1"/>
    <xf numFmtId="0" fontId="19" fillId="0" borderId="0" xfId="0" applyFont="1"/>
    <xf numFmtId="170" fontId="25" fillId="0" borderId="0" xfId="0" applyNumberFormat="1" applyFont="1" applyAlignment="1">
      <alignment horizontal="center" vertical="center"/>
    </xf>
    <xf numFmtId="0" fontId="26" fillId="6" borderId="0" xfId="0" applyFont="1" applyFill="1" applyAlignment="1">
      <alignment horizontal="center" vertical="center"/>
    </xf>
    <xf numFmtId="171" fontId="25" fillId="0" borderId="0" xfId="0" applyNumberFormat="1" applyFont="1" applyAlignment="1">
      <alignment horizontal="center" vertical="center"/>
    </xf>
    <xf numFmtId="171" fontId="25" fillId="0" borderId="0" xfId="0" applyNumberFormat="1" applyFont="1"/>
    <xf numFmtId="2" fontId="25" fillId="0" borderId="0" xfId="0" applyNumberFormat="1" applyFont="1"/>
    <xf numFmtId="0" fontId="25" fillId="0" borderId="0" xfId="0" applyFont="1" applyAlignment="1">
      <alignment horizontal="center" vertical="center"/>
    </xf>
    <xf numFmtId="172" fontId="25" fillId="0" borderId="0" xfId="0" applyNumberFormat="1" applyFont="1" applyAlignment="1">
      <alignment horizontal="center" vertical="center"/>
    </xf>
    <xf numFmtId="0" fontId="25" fillId="0" borderId="0" xfId="0" applyFont="1"/>
    <xf numFmtId="0" fontId="30" fillId="20" borderId="6" xfId="0" applyFont="1" applyFill="1" applyBorder="1" applyAlignment="1">
      <alignment horizontal="center"/>
    </xf>
    <xf numFmtId="0" fontId="19" fillId="15" borderId="0" xfId="0" applyFont="1" applyFill="1"/>
    <xf numFmtId="0" fontId="37" fillId="16" borderId="0" xfId="0" applyFont="1" applyFill="1"/>
    <xf numFmtId="0" fontId="37" fillId="15" borderId="0" xfId="0" applyFont="1" applyFill="1"/>
    <xf numFmtId="0" fontId="38" fillId="27" borderId="0" xfId="0" applyFont="1" applyFill="1"/>
    <xf numFmtId="0" fontId="37" fillId="27" borderId="0" xfId="0" applyFont="1" applyFill="1"/>
    <xf numFmtId="0" fontId="38" fillId="27" borderId="0" xfId="0" applyFont="1" applyFill="1" applyAlignment="1">
      <alignment horizontal="center"/>
    </xf>
    <xf numFmtId="0" fontId="37" fillId="27" borderId="0" xfId="0" applyFont="1" applyFill="1" applyAlignment="1">
      <alignment horizontal="center"/>
    </xf>
    <xf numFmtId="0" fontId="37" fillId="27" borderId="9" xfId="0" applyFont="1" applyFill="1" applyBorder="1" applyAlignment="1">
      <alignment horizontal="center"/>
    </xf>
    <xf numFmtId="0" fontId="38" fillId="28" borderId="0" xfId="0" applyFont="1" applyFill="1" applyAlignment="1">
      <alignment horizontal="center"/>
    </xf>
    <xf numFmtId="0" fontId="37" fillId="28" borderId="0" xfId="0" applyFont="1" applyFill="1" applyAlignment="1">
      <alignment horizontal="center"/>
    </xf>
    <xf numFmtId="167" fontId="37" fillId="27" borderId="0" xfId="0" applyNumberFormat="1" applyFont="1" applyFill="1" applyAlignment="1">
      <alignment horizontal="center"/>
    </xf>
    <xf numFmtId="168" fontId="37" fillId="27" borderId="0" xfId="0" applyNumberFormat="1" applyFont="1" applyFill="1" applyAlignment="1">
      <alignment horizontal="center"/>
    </xf>
    <xf numFmtId="167" fontId="37" fillId="28" borderId="0" xfId="0" applyNumberFormat="1" applyFont="1" applyFill="1" applyAlignment="1">
      <alignment horizontal="center"/>
    </xf>
    <xf numFmtId="3" fontId="37" fillId="27" borderId="0" xfId="0" applyNumberFormat="1" applyFont="1" applyFill="1" applyAlignment="1">
      <alignment horizontal="center"/>
    </xf>
    <xf numFmtId="0" fontId="37" fillId="28" borderId="0" xfId="0" applyFont="1" applyFill="1"/>
    <xf numFmtId="3" fontId="37" fillId="28" borderId="0" xfId="0" applyNumberFormat="1" applyFont="1" applyFill="1" applyAlignment="1">
      <alignment horizontal="center"/>
    </xf>
    <xf numFmtId="3" fontId="38" fillId="27" borderId="0" xfId="0" applyNumberFormat="1" applyFont="1" applyFill="1"/>
    <xf numFmtId="3" fontId="38" fillId="28" borderId="0" xfId="0" applyNumberFormat="1" applyFont="1" applyFill="1" applyAlignment="1">
      <alignment horizontal="center"/>
    </xf>
    <xf numFmtId="3" fontId="38" fillId="27" borderId="0" xfId="0" applyNumberFormat="1" applyFont="1" applyFill="1" applyAlignment="1">
      <alignment horizontal="center"/>
    </xf>
    <xf numFmtId="0" fontId="20" fillId="13" borderId="0" xfId="0" applyFont="1" applyFill="1" applyAlignment="1">
      <alignment horizontal="center"/>
    </xf>
    <xf numFmtId="0" fontId="40" fillId="27" borderId="0" xfId="0" applyFont="1" applyFill="1" applyAlignment="1">
      <alignment horizontal="center"/>
    </xf>
    <xf numFmtId="0" fontId="21" fillId="27" borderId="0" xfId="0" applyFont="1" applyFill="1"/>
    <xf numFmtId="167" fontId="40" fillId="27" borderId="0" xfId="0" applyNumberFormat="1" applyFont="1" applyFill="1" applyAlignment="1">
      <alignment horizontal="center"/>
    </xf>
    <xf numFmtId="0" fontId="20" fillId="14" borderId="0" xfId="0" applyFont="1" applyFill="1" applyAlignment="1">
      <alignment horizontal="center"/>
    </xf>
    <xf numFmtId="0" fontId="40" fillId="28" borderId="0" xfId="0" applyFont="1" applyFill="1" applyAlignment="1">
      <alignment horizontal="center"/>
    </xf>
    <xf numFmtId="167" fontId="40" fillId="28" borderId="0" xfId="0" applyNumberFormat="1" applyFont="1" applyFill="1" applyAlignment="1">
      <alignment horizontal="center"/>
    </xf>
    <xf numFmtId="0" fontId="41" fillId="15" borderId="0" xfId="0" applyFont="1" applyFill="1"/>
    <xf numFmtId="0" fontId="41" fillId="16" borderId="0" xfId="0" applyFont="1" applyFill="1"/>
    <xf numFmtId="0" fontId="42" fillId="27" borderId="0" xfId="0" applyFont="1" applyFill="1" applyAlignment="1">
      <alignment horizontal="center"/>
    </xf>
    <xf numFmtId="167" fontId="42" fillId="27" borderId="0" xfId="0" applyNumberFormat="1" applyFont="1" applyFill="1" applyAlignment="1">
      <alignment horizontal="center"/>
    </xf>
    <xf numFmtId="3" fontId="42" fillId="27" borderId="0" xfId="0" applyNumberFormat="1" applyFont="1" applyFill="1" applyAlignment="1">
      <alignment horizontal="center"/>
    </xf>
    <xf numFmtId="0" fontId="41" fillId="27" borderId="0" xfId="0" applyFont="1" applyFill="1" applyAlignment="1">
      <alignment horizontal="center"/>
    </xf>
    <xf numFmtId="0" fontId="42" fillId="28" borderId="0" xfId="0" applyFont="1" applyFill="1" applyAlignment="1">
      <alignment horizontal="center"/>
    </xf>
    <xf numFmtId="167" fontId="42" fillId="28" borderId="0" xfId="0" applyNumberFormat="1" applyFont="1" applyFill="1" applyAlignment="1">
      <alignment horizontal="center"/>
    </xf>
    <xf numFmtId="3" fontId="42" fillId="28" borderId="0" xfId="0" applyNumberFormat="1" applyFont="1" applyFill="1" applyAlignment="1">
      <alignment horizontal="center"/>
    </xf>
    <xf numFmtId="0" fontId="41" fillId="28" borderId="0" xfId="0" applyFont="1" applyFill="1" applyAlignment="1">
      <alignment horizontal="center"/>
    </xf>
    <xf numFmtId="0" fontId="38" fillId="17" borderId="9" xfId="0" applyFont="1" applyFill="1" applyBorder="1" applyAlignment="1">
      <alignment horizontal="center" vertical="center" wrapText="1"/>
    </xf>
    <xf numFmtId="165" fontId="37" fillId="27" borderId="9" xfId="2" applyFont="1" applyFill="1" applyBorder="1" applyAlignment="1">
      <alignment horizontal="center"/>
    </xf>
    <xf numFmtId="0" fontId="43" fillId="16" borderId="0" xfId="0" applyFont="1" applyFill="1"/>
    <xf numFmtId="0" fontId="38" fillId="17" borderId="9" xfId="0" applyFont="1" applyFill="1" applyBorder="1"/>
    <xf numFmtId="1" fontId="38" fillId="16" borderId="9" xfId="2" applyNumberFormat="1" applyFont="1" applyFill="1" applyBorder="1"/>
    <xf numFmtId="0" fontId="38" fillId="16" borderId="0" xfId="0" applyFont="1" applyFill="1"/>
    <xf numFmtId="1" fontId="38" fillId="16" borderId="0" xfId="0" applyNumberFormat="1" applyFont="1" applyFill="1"/>
    <xf numFmtId="1" fontId="38" fillId="16" borderId="9" xfId="0" applyNumberFormat="1" applyFont="1" applyFill="1" applyBorder="1"/>
    <xf numFmtId="167" fontId="37" fillId="27" borderId="9" xfId="2" applyNumberFormat="1" applyFont="1" applyFill="1" applyBorder="1" applyAlignment="1">
      <alignment horizontal="center"/>
    </xf>
    <xf numFmtId="0" fontId="38" fillId="16" borderId="0" xfId="0" applyFont="1" applyFill="1" applyAlignment="1">
      <alignment horizontal="center" vertical="center" wrapText="1"/>
    </xf>
    <xf numFmtId="0" fontId="37" fillId="16" borderId="9" xfId="0" applyFont="1" applyFill="1" applyBorder="1"/>
    <xf numFmtId="165" fontId="37" fillId="27" borderId="0" xfId="2" applyFont="1" applyFill="1"/>
    <xf numFmtId="165" fontId="37" fillId="16" borderId="0" xfId="2" applyFont="1" applyFill="1"/>
    <xf numFmtId="0" fontId="38" fillId="17" borderId="9" xfId="2" applyNumberFormat="1" applyFont="1" applyFill="1" applyBorder="1" applyAlignment="1">
      <alignment horizontal="center" vertical="center" wrapText="1"/>
    </xf>
    <xf numFmtId="0" fontId="21" fillId="16" borderId="0" xfId="0" applyFont="1" applyFill="1" applyAlignment="1">
      <alignment horizontal="center"/>
    </xf>
    <xf numFmtId="0" fontId="37" fillId="27" borderId="9" xfId="2" applyNumberFormat="1" applyFont="1" applyFill="1" applyBorder="1" applyAlignment="1">
      <alignment horizontal="center" vertical="center"/>
    </xf>
    <xf numFmtId="0" fontId="37" fillId="16" borderId="9" xfId="0" applyFont="1" applyFill="1" applyBorder="1" applyAlignment="1">
      <alignment horizontal="center" vertical="center"/>
    </xf>
    <xf numFmtId="0" fontId="37" fillId="16" borderId="0" xfId="0" applyFont="1" applyFill="1" applyAlignment="1">
      <alignment horizontal="center" vertical="center"/>
    </xf>
    <xf numFmtId="165" fontId="37" fillId="27" borderId="9" xfId="2" applyFont="1" applyFill="1" applyBorder="1" applyAlignment="1">
      <alignment horizontal="center" vertical="center"/>
    </xf>
    <xf numFmtId="0" fontId="40" fillId="27" borderId="0" xfId="0" applyFont="1" applyFill="1"/>
    <xf numFmtId="165" fontId="20" fillId="14" borderId="0" xfId="0" applyNumberFormat="1" applyFont="1" applyFill="1" applyAlignment="1">
      <alignment horizontal="center"/>
    </xf>
    <xf numFmtId="165" fontId="20" fillId="14" borderId="0" xfId="2" applyFont="1" applyFill="1" applyAlignment="1">
      <alignment horizontal="center"/>
    </xf>
    <xf numFmtId="0" fontId="37" fillId="14" borderId="0" xfId="0" applyFont="1" applyFill="1" applyAlignment="1">
      <alignment horizontal="center"/>
    </xf>
    <xf numFmtId="0" fontId="37" fillId="13" borderId="0" xfId="0" applyFont="1" applyFill="1" applyAlignment="1">
      <alignment horizontal="center"/>
    </xf>
    <xf numFmtId="9" fontId="20" fillId="13" borderId="0" xfId="1" applyFont="1" applyFill="1" applyAlignment="1">
      <alignment horizontal="center"/>
    </xf>
    <xf numFmtId="165" fontId="20" fillId="13" borderId="0" xfId="0" applyNumberFormat="1" applyFont="1" applyFill="1" applyAlignment="1">
      <alignment horizontal="center"/>
    </xf>
    <xf numFmtId="0" fontId="41" fillId="16" borderId="9" xfId="0" applyFont="1" applyFill="1" applyBorder="1" applyAlignment="1">
      <alignment horizontal="left" vertical="center"/>
    </xf>
    <xf numFmtId="175" fontId="41" fillId="16" borderId="9" xfId="0" applyNumberFormat="1" applyFont="1" applyFill="1" applyBorder="1" applyAlignment="1">
      <alignment horizontal="center" vertical="center"/>
    </xf>
    <xf numFmtId="0" fontId="41" fillId="16" borderId="9" xfId="0" applyFont="1" applyFill="1" applyBorder="1" applyAlignment="1">
      <alignment horizontal="center" vertical="center"/>
    </xf>
    <xf numFmtId="0" fontId="41" fillId="16" borderId="4" xfId="0" applyFont="1" applyFill="1" applyBorder="1" applyAlignment="1">
      <alignment horizontal="left" vertical="center"/>
    </xf>
    <xf numFmtId="175" fontId="41" fillId="16" borderId="4" xfId="0" applyNumberFormat="1" applyFont="1" applyFill="1" applyBorder="1" applyAlignment="1">
      <alignment horizontal="center" vertical="center"/>
    </xf>
    <xf numFmtId="0" fontId="41" fillId="16" borderId="4" xfId="0" applyFont="1" applyFill="1" applyBorder="1" applyAlignment="1">
      <alignment horizontal="center" vertical="center"/>
    </xf>
    <xf numFmtId="0" fontId="42" fillId="19" borderId="32" xfId="0" applyFont="1" applyFill="1" applyBorder="1" applyAlignment="1">
      <alignment horizontal="center" vertical="center"/>
    </xf>
    <xf numFmtId="0" fontId="42" fillId="19" borderId="32" xfId="0" applyFont="1" applyFill="1" applyBorder="1" applyAlignment="1">
      <alignment horizontal="left" vertical="center"/>
    </xf>
    <xf numFmtId="165" fontId="37" fillId="16" borderId="9" xfId="0" applyNumberFormat="1" applyFont="1" applyFill="1" applyBorder="1"/>
    <xf numFmtId="9" fontId="37" fillId="27" borderId="9" xfId="1" applyFont="1" applyFill="1" applyBorder="1" applyAlignment="1">
      <alignment horizontal="center"/>
    </xf>
    <xf numFmtId="9" fontId="37" fillId="16" borderId="9" xfId="1" applyFont="1" applyFill="1" applyBorder="1"/>
    <xf numFmtId="0" fontId="37" fillId="27" borderId="9" xfId="0" applyFont="1" applyFill="1" applyBorder="1" applyAlignment="1">
      <alignment horizontal="left"/>
    </xf>
    <xf numFmtId="0" fontId="42" fillId="25" borderId="0" xfId="0" applyFont="1" applyFill="1" applyAlignment="1">
      <alignment horizontal="center" vertical="center"/>
    </xf>
    <xf numFmtId="0" fontId="42" fillId="30" borderId="0" xfId="0" applyFont="1" applyFill="1" applyAlignment="1">
      <alignment horizontal="center" vertical="center"/>
    </xf>
    <xf numFmtId="0" fontId="37" fillId="31" borderId="0" xfId="0" applyFont="1" applyFill="1"/>
    <xf numFmtId="0" fontId="38" fillId="17" borderId="29" xfId="0" applyFont="1" applyFill="1" applyBorder="1" applyAlignment="1">
      <alignment horizontal="center" vertical="center" wrapText="1"/>
    </xf>
    <xf numFmtId="0" fontId="38" fillId="17" borderId="4" xfId="0" applyFont="1" applyFill="1" applyBorder="1" applyAlignment="1">
      <alignment horizontal="center" vertical="center" wrapText="1"/>
    </xf>
    <xf numFmtId="0" fontId="38" fillId="17" borderId="30" xfId="0" applyFont="1" applyFill="1" applyBorder="1" applyAlignment="1">
      <alignment horizontal="center" vertical="center" wrapText="1"/>
    </xf>
    <xf numFmtId="0" fontId="37" fillId="27" borderId="0" xfId="0" applyFont="1" applyFill="1" applyAlignment="1">
      <alignment horizontal="center" vertical="center"/>
    </xf>
    <xf numFmtId="167" fontId="37" fillId="28" borderId="9" xfId="0" applyNumberFormat="1" applyFont="1" applyFill="1" applyBorder="1" applyAlignment="1">
      <alignment horizontal="center" vertical="center"/>
    </xf>
    <xf numFmtId="0" fontId="37" fillId="27" borderId="9" xfId="0" applyFont="1" applyFill="1" applyBorder="1" applyAlignment="1">
      <alignment horizontal="center" vertical="center"/>
    </xf>
    <xf numFmtId="14" fontId="37" fillId="27" borderId="9" xfId="0" applyNumberFormat="1" applyFont="1" applyFill="1" applyBorder="1" applyAlignment="1">
      <alignment horizontal="center" vertical="center"/>
    </xf>
    <xf numFmtId="165" fontId="37" fillId="27" borderId="9" xfId="2" applyFont="1" applyFill="1" applyBorder="1" applyAlignment="1" applyProtection="1">
      <alignment horizontal="center" vertical="center"/>
    </xf>
    <xf numFmtId="167" fontId="37" fillId="27" borderId="9" xfId="0" applyNumberFormat="1" applyFont="1" applyFill="1" applyBorder="1" applyAlignment="1">
      <alignment horizontal="center" vertical="center"/>
    </xf>
    <xf numFmtId="3" fontId="37" fillId="28" borderId="9" xfId="0" applyNumberFormat="1" applyFont="1" applyFill="1" applyBorder="1" applyAlignment="1">
      <alignment horizontal="center" vertical="center"/>
    </xf>
    <xf numFmtId="0" fontId="37" fillId="28" borderId="9" xfId="0" applyFont="1" applyFill="1" applyBorder="1" applyAlignment="1">
      <alignment horizontal="center" vertical="center"/>
    </xf>
    <xf numFmtId="0" fontId="37" fillId="28" borderId="0" xfId="0" applyFont="1" applyFill="1" applyAlignment="1">
      <alignment horizontal="center" vertical="center"/>
    </xf>
    <xf numFmtId="165" fontId="37" fillId="28" borderId="2" xfId="2" applyFont="1" applyFill="1" applyBorder="1" applyAlignment="1" applyProtection="1">
      <alignment horizontal="center" vertical="center"/>
    </xf>
    <xf numFmtId="0" fontId="37" fillId="28" borderId="2" xfId="3" applyNumberFormat="1" applyFont="1" applyFill="1" applyBorder="1" applyAlignment="1" applyProtection="1">
      <alignment horizontal="center" vertical="center"/>
    </xf>
    <xf numFmtId="0" fontId="0" fillId="16" borderId="0" xfId="0" applyFill="1" applyAlignment="1">
      <alignment horizontal="center" vertical="center"/>
    </xf>
    <xf numFmtId="165" fontId="37" fillId="16" borderId="0" xfId="2" applyFont="1" applyFill="1" applyAlignment="1" applyProtection="1">
      <alignment horizontal="center" vertical="center"/>
    </xf>
    <xf numFmtId="167" fontId="37" fillId="27" borderId="0" xfId="0" applyNumberFormat="1" applyFont="1" applyFill="1" applyAlignment="1">
      <alignment horizontal="center" vertical="center"/>
    </xf>
    <xf numFmtId="14" fontId="37" fillId="27" borderId="0" xfId="0" applyNumberFormat="1" applyFont="1" applyFill="1" applyAlignment="1">
      <alignment horizontal="center" vertical="center"/>
    </xf>
    <xf numFmtId="14" fontId="37" fillId="28" borderId="0" xfId="0" applyNumberFormat="1" applyFont="1" applyFill="1" applyAlignment="1">
      <alignment horizontal="center" vertical="center"/>
    </xf>
    <xf numFmtId="0" fontId="37" fillId="28" borderId="0" xfId="3" applyNumberFormat="1" applyFont="1" applyFill="1" applyBorder="1" applyAlignment="1" applyProtection="1">
      <alignment horizontal="center" vertical="center"/>
    </xf>
    <xf numFmtId="165" fontId="37" fillId="28" borderId="0" xfId="2" applyFont="1" applyFill="1" applyBorder="1" applyAlignment="1" applyProtection="1">
      <alignment horizontal="center" vertical="center"/>
    </xf>
    <xf numFmtId="167" fontId="38" fillId="28" borderId="0" xfId="0" applyNumberFormat="1" applyFont="1" applyFill="1" applyAlignment="1">
      <alignment horizontal="center" vertical="center"/>
    </xf>
    <xf numFmtId="3" fontId="37" fillId="27" borderId="0" xfId="0" applyNumberFormat="1" applyFont="1" applyFill="1" applyAlignment="1">
      <alignment horizontal="center" vertical="center"/>
    </xf>
    <xf numFmtId="165" fontId="37" fillId="27" borderId="0" xfId="2" applyFont="1" applyFill="1" applyAlignment="1" applyProtection="1">
      <alignment horizontal="center" vertical="center"/>
    </xf>
    <xf numFmtId="167" fontId="37" fillId="28" borderId="0" xfId="0" applyNumberFormat="1" applyFont="1" applyFill="1" applyAlignment="1">
      <alignment horizontal="center" vertical="center"/>
    </xf>
    <xf numFmtId="3" fontId="37" fillId="28" borderId="0" xfId="0" applyNumberFormat="1" applyFont="1" applyFill="1" applyAlignment="1">
      <alignment horizontal="center" vertical="center"/>
    </xf>
    <xf numFmtId="165" fontId="37" fillId="28" borderId="0" xfId="2" applyFont="1" applyFill="1" applyAlignment="1" applyProtection="1">
      <alignment horizontal="center" vertical="center"/>
    </xf>
    <xf numFmtId="165" fontId="37" fillId="16" borderId="0" xfId="2" applyFont="1" applyFill="1" applyBorder="1" applyAlignment="1" applyProtection="1">
      <alignment horizontal="center" vertical="center"/>
    </xf>
    <xf numFmtId="167" fontId="37" fillId="32" borderId="9" xfId="0" applyNumberFormat="1" applyFont="1" applyFill="1" applyBorder="1" applyAlignment="1">
      <alignment horizontal="center" vertical="center"/>
    </xf>
    <xf numFmtId="0" fontId="21" fillId="15" borderId="0" xfId="0" applyFont="1" applyFill="1" applyProtection="1">
      <protection hidden="1"/>
    </xf>
    <xf numFmtId="0" fontId="21" fillId="16" borderId="0" xfId="0" applyFont="1" applyFill="1" applyProtection="1">
      <protection hidden="1"/>
    </xf>
    <xf numFmtId="0" fontId="21" fillId="0" borderId="0" xfId="0" applyFont="1" applyProtection="1">
      <protection hidden="1"/>
    </xf>
    <xf numFmtId="0" fontId="21" fillId="2" borderId="0" xfId="0" applyFont="1" applyFill="1" applyProtection="1">
      <protection hidden="1"/>
    </xf>
    <xf numFmtId="0" fontId="23" fillId="16" borderId="0" xfId="0" quotePrefix="1" applyFont="1" applyFill="1" applyAlignment="1" applyProtection="1">
      <alignment horizontal="left" vertical="center"/>
      <protection hidden="1"/>
    </xf>
    <xf numFmtId="0" fontId="23" fillId="16" borderId="0" xfId="0" quotePrefix="1" applyFont="1" applyFill="1" applyAlignment="1" applyProtection="1">
      <alignment vertical="center"/>
      <protection hidden="1"/>
    </xf>
    <xf numFmtId="0" fontId="22" fillId="16" borderId="0" xfId="0" applyFont="1" applyFill="1" applyAlignment="1" applyProtection="1">
      <alignment horizontal="center" vertical="center"/>
      <protection hidden="1"/>
    </xf>
    <xf numFmtId="0" fontId="21" fillId="16" borderId="0" xfId="0" applyFont="1" applyFill="1" applyAlignment="1" applyProtection="1">
      <alignment vertical="center"/>
      <protection hidden="1"/>
    </xf>
    <xf numFmtId="0" fontId="47" fillId="16" borderId="0" xfId="0" applyFont="1" applyFill="1" applyAlignment="1" applyProtection="1">
      <alignment horizontal="center" vertical="center"/>
      <protection hidden="1"/>
    </xf>
    <xf numFmtId="0" fontId="21" fillId="16" borderId="0" xfId="0" applyFont="1" applyFill="1" applyAlignment="1" applyProtection="1">
      <alignment horizontal="center" vertical="center"/>
      <protection hidden="1"/>
    </xf>
    <xf numFmtId="0" fontId="40" fillId="16" borderId="0" xfId="0" applyFont="1" applyFill="1" applyAlignment="1" applyProtection="1">
      <alignment horizontal="center" vertical="center"/>
      <protection hidden="1"/>
    </xf>
    <xf numFmtId="174" fontId="46" fillId="16" borderId="0" xfId="2" applyNumberFormat="1" applyFont="1" applyFill="1" applyAlignment="1" applyProtection="1">
      <alignment horizontal="center" vertical="center"/>
      <protection hidden="1"/>
    </xf>
    <xf numFmtId="164" fontId="46" fillId="16" borderId="0" xfId="0" applyNumberFormat="1" applyFont="1" applyFill="1" applyAlignment="1" applyProtection="1">
      <alignment horizontal="center" vertical="center"/>
      <protection hidden="1"/>
    </xf>
    <xf numFmtId="9" fontId="46" fillId="16" borderId="0" xfId="1" applyFont="1" applyFill="1" applyAlignment="1" applyProtection="1">
      <alignment horizontal="center" vertical="center"/>
      <protection hidden="1"/>
    </xf>
    <xf numFmtId="9" fontId="21" fillId="16" borderId="0" xfId="1" applyFont="1" applyFill="1" applyAlignment="1" applyProtection="1">
      <alignment horizontal="center" vertical="center"/>
      <protection hidden="1"/>
    </xf>
    <xf numFmtId="0" fontId="20" fillId="11" borderId="21" xfId="0" applyFont="1" applyFill="1" applyBorder="1" applyAlignment="1" applyProtection="1">
      <alignment horizontal="center" vertical="center"/>
      <protection hidden="1"/>
    </xf>
    <xf numFmtId="0" fontId="20" fillId="11" borderId="22" xfId="0" applyFont="1" applyFill="1" applyBorder="1" applyAlignment="1" applyProtection="1">
      <alignment horizontal="center" vertical="center"/>
      <protection hidden="1"/>
    </xf>
    <xf numFmtId="0" fontId="20" fillId="11" borderId="23" xfId="0" applyFont="1" applyFill="1" applyBorder="1" applyAlignment="1" applyProtection="1">
      <alignment horizontal="center" vertical="center"/>
      <protection hidden="1"/>
    </xf>
    <xf numFmtId="0" fontId="24" fillId="0" borderId="24" xfId="0" applyFont="1" applyBorder="1" applyAlignment="1" applyProtection="1">
      <alignment horizontal="left" vertical="center"/>
      <protection hidden="1"/>
    </xf>
    <xf numFmtId="9" fontId="19" fillId="0" borderId="20" xfId="1" applyFont="1" applyBorder="1" applyAlignment="1" applyProtection="1">
      <alignment horizontal="center" vertical="center"/>
      <protection hidden="1"/>
    </xf>
    <xf numFmtId="174" fontId="19" fillId="0" borderId="20" xfId="2" applyNumberFormat="1" applyFont="1" applyBorder="1" applyProtection="1">
      <protection hidden="1"/>
    </xf>
    <xf numFmtId="174" fontId="19" fillId="0" borderId="25" xfId="2" applyNumberFormat="1" applyFont="1" applyBorder="1" applyProtection="1">
      <protection hidden="1"/>
    </xf>
    <xf numFmtId="9" fontId="21" fillId="16" borderId="0" xfId="1" applyFont="1" applyFill="1" applyProtection="1">
      <protection hidden="1"/>
    </xf>
    <xf numFmtId="10" fontId="21" fillId="2" borderId="0" xfId="0" applyNumberFormat="1" applyFont="1" applyFill="1" applyProtection="1">
      <protection hidden="1"/>
    </xf>
    <xf numFmtId="0" fontId="24" fillId="0" borderId="26" xfId="0" applyFont="1" applyBorder="1" applyAlignment="1" applyProtection="1">
      <alignment horizontal="left" vertical="center"/>
      <protection hidden="1"/>
    </xf>
    <xf numFmtId="9" fontId="19" fillId="0" borderId="27" xfId="1" applyFont="1" applyBorder="1" applyAlignment="1" applyProtection="1">
      <alignment horizontal="center" vertical="center"/>
      <protection hidden="1"/>
    </xf>
    <xf numFmtId="174" fontId="19" fillId="0" borderId="27" xfId="2" applyNumberFormat="1" applyFont="1" applyBorder="1" applyProtection="1">
      <protection hidden="1"/>
    </xf>
    <xf numFmtId="174" fontId="19" fillId="0" borderId="28" xfId="2" applyNumberFormat="1" applyFont="1" applyBorder="1" applyProtection="1">
      <protection hidden="1"/>
    </xf>
    <xf numFmtId="0" fontId="23" fillId="16" borderId="0" xfId="0" applyFont="1" applyFill="1" applyProtection="1">
      <protection hidden="1"/>
    </xf>
    <xf numFmtId="0" fontId="21" fillId="16" borderId="0" xfId="0" quotePrefix="1" applyFont="1" applyFill="1" applyProtection="1">
      <protection hidden="1"/>
    </xf>
    <xf numFmtId="0" fontId="19" fillId="15" borderId="0" xfId="0" applyFont="1" applyFill="1" applyProtection="1">
      <protection hidden="1"/>
    </xf>
    <xf numFmtId="0" fontId="19" fillId="16" borderId="0" xfId="0" applyFont="1" applyFill="1" applyProtection="1">
      <protection hidden="1"/>
    </xf>
    <xf numFmtId="0" fontId="49" fillId="16" borderId="0" xfId="0" applyFont="1" applyFill="1" applyProtection="1">
      <protection hidden="1"/>
    </xf>
    <xf numFmtId="0" fontId="41" fillId="16" borderId="0" xfId="0" applyFont="1" applyFill="1" applyProtection="1">
      <protection hidden="1"/>
    </xf>
    <xf numFmtId="0" fontId="19" fillId="2" borderId="0" xfId="0" applyFont="1" applyFill="1" applyProtection="1">
      <protection hidden="1"/>
    </xf>
    <xf numFmtId="0" fontId="50" fillId="16" borderId="0" xfId="0" applyFont="1" applyFill="1" applyProtection="1">
      <protection hidden="1"/>
    </xf>
    <xf numFmtId="0" fontId="31" fillId="21" borderId="0" xfId="0" applyFont="1" applyFill="1" applyAlignment="1" applyProtection="1">
      <alignment horizontal="center" vertical="center"/>
      <protection hidden="1"/>
    </xf>
    <xf numFmtId="0" fontId="19" fillId="15" borderId="0" xfId="0" applyFont="1" applyFill="1" applyAlignment="1" applyProtection="1">
      <alignment horizontal="left" vertical="center"/>
      <protection hidden="1"/>
    </xf>
    <xf numFmtId="0" fontId="19" fillId="16" borderId="0" xfId="0" applyFont="1" applyFill="1" applyAlignment="1" applyProtection="1">
      <alignment horizontal="left" vertical="center"/>
      <protection hidden="1"/>
    </xf>
    <xf numFmtId="0" fontId="32" fillId="25" borderId="9" xfId="0" quotePrefix="1" applyFont="1" applyFill="1" applyBorder="1" applyAlignment="1" applyProtection="1">
      <alignment horizontal="left" vertical="center" indent="1"/>
      <protection hidden="1"/>
    </xf>
    <xf numFmtId="0" fontId="50" fillId="16" borderId="0" xfId="0" applyFont="1" applyFill="1" applyAlignment="1" applyProtection="1">
      <alignment horizontal="left" vertical="center"/>
      <protection hidden="1"/>
    </xf>
    <xf numFmtId="0" fontId="41" fillId="16" borderId="0" xfId="0" applyFont="1" applyFill="1" applyAlignment="1" applyProtection="1">
      <alignment horizontal="left" vertical="center"/>
      <protection hidden="1"/>
    </xf>
    <xf numFmtId="0" fontId="19" fillId="2" borderId="0" xfId="0" applyFont="1" applyFill="1" applyAlignment="1" applyProtection="1">
      <alignment horizontal="left" vertical="center"/>
      <protection hidden="1"/>
    </xf>
    <xf numFmtId="0" fontId="32" fillId="25" borderId="9" xfId="0" applyFont="1" applyFill="1" applyBorder="1" applyAlignment="1" applyProtection="1">
      <alignment horizontal="left" vertical="center" indent="1"/>
      <protection hidden="1"/>
    </xf>
    <xf numFmtId="0" fontId="49" fillId="16" borderId="0" xfId="0" applyFont="1" applyFill="1" applyAlignment="1" applyProtection="1">
      <alignment horizontal="left" vertical="center"/>
      <protection hidden="1"/>
    </xf>
    <xf numFmtId="0" fontId="33" fillId="22" borderId="9" xfId="0" applyFont="1" applyFill="1" applyBorder="1" applyAlignment="1" applyProtection="1">
      <alignment horizontal="center" vertical="center"/>
      <protection hidden="1"/>
    </xf>
    <xf numFmtId="10" fontId="33" fillId="22" borderId="9" xfId="1" applyNumberFormat="1" applyFont="1" applyFill="1" applyBorder="1" applyAlignment="1" applyProtection="1">
      <alignment horizontal="center" vertical="center"/>
      <protection hidden="1"/>
    </xf>
    <xf numFmtId="10" fontId="20" fillId="16" borderId="0" xfId="1" applyNumberFormat="1" applyFont="1" applyFill="1" applyAlignment="1" applyProtection="1">
      <alignment horizontal="left" vertical="center"/>
      <protection hidden="1"/>
    </xf>
    <xf numFmtId="10" fontId="19" fillId="22" borderId="0" xfId="1" applyNumberFormat="1" applyFont="1" applyFill="1" applyAlignment="1" applyProtection="1">
      <alignment horizontal="center" vertical="center"/>
      <protection hidden="1"/>
    </xf>
    <xf numFmtId="0" fontId="50" fillId="21" borderId="0" xfId="0" applyFont="1" applyFill="1" applyAlignment="1" applyProtection="1">
      <alignment vertical="center"/>
      <protection hidden="1"/>
    </xf>
    <xf numFmtId="0" fontId="19" fillId="21" borderId="0" xfId="0" applyFont="1" applyFill="1" applyAlignment="1" applyProtection="1">
      <alignment horizontal="center" vertical="center"/>
      <protection hidden="1"/>
    </xf>
    <xf numFmtId="0" fontId="33" fillId="16" borderId="9" xfId="0" applyFont="1" applyFill="1" applyBorder="1" applyAlignment="1" applyProtection="1">
      <alignment horizontal="center" vertical="center"/>
      <protection hidden="1"/>
    </xf>
    <xf numFmtId="0" fontId="20" fillId="16" borderId="0" xfId="0" applyFont="1" applyFill="1" applyAlignment="1" applyProtection="1">
      <alignment horizontal="left" vertical="center"/>
      <protection hidden="1"/>
    </xf>
    <xf numFmtId="171" fontId="19" fillId="22" borderId="0" xfId="0" applyNumberFormat="1" applyFont="1" applyFill="1" applyAlignment="1" applyProtection="1">
      <alignment horizontal="center" vertical="center"/>
      <protection hidden="1"/>
    </xf>
    <xf numFmtId="10" fontId="33" fillId="16" borderId="9" xfId="0" applyNumberFormat="1" applyFont="1" applyFill="1" applyBorder="1" applyAlignment="1" applyProtection="1">
      <alignment horizontal="center" vertical="center"/>
      <protection hidden="1"/>
    </xf>
    <xf numFmtId="173" fontId="33" fillId="23" borderId="9" xfId="0" applyNumberFormat="1" applyFont="1" applyFill="1" applyBorder="1" applyAlignment="1" applyProtection="1">
      <alignment horizontal="center" vertical="center"/>
      <protection hidden="1"/>
    </xf>
    <xf numFmtId="165" fontId="49" fillId="16" borderId="0" xfId="2" applyFont="1" applyFill="1" applyBorder="1" applyAlignment="1" applyProtection="1">
      <alignment horizontal="left" vertical="center"/>
      <protection hidden="1"/>
    </xf>
    <xf numFmtId="170" fontId="33" fillId="23" borderId="9" xfId="0" applyNumberFormat="1" applyFont="1" applyFill="1" applyBorder="1" applyAlignment="1" applyProtection="1">
      <alignment horizontal="center" vertical="center"/>
      <protection hidden="1"/>
    </xf>
    <xf numFmtId="10" fontId="33" fillId="16" borderId="9" xfId="1" applyNumberFormat="1" applyFont="1" applyFill="1" applyBorder="1" applyAlignment="1" applyProtection="1">
      <alignment horizontal="center" vertical="center"/>
      <protection hidden="1"/>
    </xf>
    <xf numFmtId="171" fontId="33" fillId="23" borderId="9" xfId="0" applyNumberFormat="1" applyFont="1" applyFill="1" applyBorder="1" applyAlignment="1" applyProtection="1">
      <alignment horizontal="center" vertical="center"/>
      <protection hidden="1"/>
    </xf>
    <xf numFmtId="170" fontId="48" fillId="23" borderId="0" xfId="0" applyNumberFormat="1" applyFont="1" applyFill="1" applyAlignment="1" applyProtection="1">
      <alignment horizontal="center" vertical="center"/>
      <protection hidden="1"/>
    </xf>
    <xf numFmtId="170" fontId="41" fillId="16" borderId="0" xfId="0" applyNumberFormat="1" applyFont="1" applyFill="1" applyAlignment="1" applyProtection="1">
      <alignment horizontal="left" vertical="center"/>
      <protection hidden="1"/>
    </xf>
    <xf numFmtId="0" fontId="27" fillId="15" borderId="0" xfId="0" applyFont="1" applyFill="1" applyProtection="1">
      <protection hidden="1"/>
    </xf>
    <xf numFmtId="0" fontId="27" fillId="16" borderId="0" xfId="0" applyFont="1" applyFill="1" applyProtection="1">
      <protection hidden="1"/>
    </xf>
    <xf numFmtId="0" fontId="27" fillId="16" borderId="0" xfId="0" applyFont="1" applyFill="1" applyAlignment="1" applyProtection="1">
      <alignment horizontal="center"/>
      <protection hidden="1"/>
    </xf>
    <xf numFmtId="0" fontId="27" fillId="0" borderId="0" xfId="0" applyFont="1" applyProtection="1">
      <protection hidden="1"/>
    </xf>
    <xf numFmtId="165" fontId="35" fillId="2" borderId="18" xfId="0" applyNumberFormat="1" applyFont="1" applyFill="1" applyBorder="1" applyAlignment="1" applyProtection="1">
      <alignment horizontal="center" vertical="center"/>
      <protection hidden="1"/>
    </xf>
    <xf numFmtId="0" fontId="27" fillId="2" borderId="0" xfId="0" applyFont="1" applyFill="1" applyProtection="1">
      <protection hidden="1"/>
    </xf>
    <xf numFmtId="0" fontId="36" fillId="16" borderId="0" xfId="0" applyFont="1" applyFill="1" applyProtection="1">
      <protection hidden="1"/>
    </xf>
    <xf numFmtId="0" fontId="27" fillId="26" borderId="0" xfId="0" applyFont="1" applyFill="1" applyProtection="1">
      <protection hidden="1"/>
    </xf>
    <xf numFmtId="0" fontId="36" fillId="16" borderId="0" xfId="0" applyFont="1" applyFill="1" applyAlignment="1" applyProtection="1">
      <alignment horizontal="center"/>
      <protection hidden="1"/>
    </xf>
    <xf numFmtId="0" fontId="35" fillId="11" borderId="14" xfId="0" applyFont="1" applyFill="1" applyBorder="1" applyAlignment="1" applyProtection="1">
      <alignment horizontal="center" vertical="center"/>
      <protection hidden="1"/>
    </xf>
    <xf numFmtId="0" fontId="35" fillId="10" borderId="7" xfId="0" applyFont="1" applyFill="1" applyBorder="1" applyAlignment="1" applyProtection="1">
      <alignment horizontal="center" vertical="center"/>
      <protection locked="0" hidden="1"/>
    </xf>
    <xf numFmtId="14" fontId="35" fillId="10" borderId="7" xfId="0" applyNumberFormat="1" applyFont="1" applyFill="1" applyBorder="1" applyAlignment="1" applyProtection="1">
      <alignment horizontal="center" vertical="center"/>
      <protection locked="0" hidden="1"/>
    </xf>
    <xf numFmtId="1" fontId="35" fillId="9" borderId="13" xfId="0" applyNumberFormat="1" applyFont="1" applyFill="1" applyBorder="1" applyAlignment="1" applyProtection="1">
      <alignment horizontal="center" vertical="center"/>
      <protection hidden="1"/>
    </xf>
    <xf numFmtId="165" fontId="35" fillId="10" borderId="7" xfId="2" applyFont="1" applyFill="1" applyBorder="1" applyAlignment="1" applyProtection="1">
      <alignment horizontal="center" vertical="center"/>
      <protection locked="0" hidden="1"/>
    </xf>
    <xf numFmtId="10" fontId="27" fillId="0" borderId="0" xfId="1" applyNumberFormat="1" applyFont="1" applyFill="1" applyBorder="1" applyProtection="1">
      <protection hidden="1"/>
    </xf>
    <xf numFmtId="165" fontId="27" fillId="0" borderId="0" xfId="0" applyNumberFormat="1" applyFont="1" applyProtection="1">
      <protection hidden="1"/>
    </xf>
    <xf numFmtId="165" fontId="37" fillId="16" borderId="9" xfId="2" applyFont="1" applyFill="1" applyBorder="1" applyAlignment="1">
      <alignment horizontal="center" vertical="center"/>
    </xf>
    <xf numFmtId="165" fontId="37" fillId="16" borderId="0" xfId="2" applyFont="1" applyFill="1" applyAlignment="1">
      <alignment horizontal="center" vertical="center"/>
    </xf>
    <xf numFmtId="9" fontId="38" fillId="17" borderId="9" xfId="1" applyFont="1" applyFill="1" applyBorder="1" applyAlignment="1">
      <alignment horizontal="center" vertical="center" wrapText="1"/>
    </xf>
    <xf numFmtId="165" fontId="37" fillId="16" borderId="9" xfId="2" applyFont="1" applyFill="1" applyBorder="1"/>
    <xf numFmtId="9" fontId="37" fillId="16" borderId="0" xfId="1" applyFont="1" applyFill="1"/>
    <xf numFmtId="9" fontId="38" fillId="27" borderId="0" xfId="1" applyFont="1" applyFill="1" applyAlignment="1">
      <alignment horizontal="center"/>
    </xf>
    <xf numFmtId="9" fontId="38" fillId="28" borderId="0" xfId="1" applyFont="1" applyFill="1" applyAlignment="1">
      <alignment horizontal="center"/>
    </xf>
    <xf numFmtId="9" fontId="37" fillId="27" borderId="0" xfId="1" applyFont="1" applyFill="1"/>
    <xf numFmtId="165" fontId="38" fillId="27" borderId="0" xfId="2" applyFont="1" applyFill="1" applyAlignment="1">
      <alignment horizontal="center"/>
    </xf>
    <xf numFmtId="165" fontId="38" fillId="28" borderId="0" xfId="2" applyFont="1" applyFill="1" applyAlignment="1">
      <alignment horizontal="center"/>
    </xf>
    <xf numFmtId="165" fontId="38" fillId="17" borderId="9" xfId="2" applyFont="1" applyFill="1" applyBorder="1" applyAlignment="1">
      <alignment horizontal="center" vertical="center" wrapText="1"/>
    </xf>
    <xf numFmtId="165" fontId="21" fillId="16" borderId="0" xfId="2" applyFont="1" applyFill="1"/>
    <xf numFmtId="165" fontId="40" fillId="27" borderId="0" xfId="2" applyFont="1" applyFill="1" applyAlignment="1">
      <alignment horizontal="center"/>
    </xf>
    <xf numFmtId="165" fontId="40" fillId="28" borderId="0" xfId="2" applyFont="1" applyFill="1" applyAlignment="1">
      <alignment horizontal="center"/>
    </xf>
    <xf numFmtId="165" fontId="21" fillId="27" borderId="0" xfId="2" applyFont="1" applyFill="1"/>
    <xf numFmtId="9" fontId="37" fillId="28" borderId="0" xfId="1" applyFont="1" applyFill="1" applyAlignment="1">
      <alignment horizontal="center"/>
    </xf>
    <xf numFmtId="9" fontId="37" fillId="27" borderId="0" xfId="1" applyFont="1" applyFill="1" applyAlignment="1">
      <alignment horizontal="center"/>
    </xf>
    <xf numFmtId="165" fontId="37" fillId="27" borderId="0" xfId="2" applyFont="1" applyFill="1" applyAlignment="1">
      <alignment horizontal="center"/>
    </xf>
    <xf numFmtId="165" fontId="37" fillId="28" borderId="0" xfId="2" applyFont="1" applyFill="1" applyAlignment="1">
      <alignment horizontal="center"/>
    </xf>
    <xf numFmtId="0" fontId="42" fillId="27" borderId="0" xfId="0" applyFont="1" applyFill="1" applyAlignment="1" applyProtection="1">
      <alignment horizontal="center"/>
      <protection locked="0"/>
    </xf>
    <xf numFmtId="0" fontId="41" fillId="27" borderId="0" xfId="0" applyFont="1" applyFill="1" applyProtection="1">
      <protection locked="0"/>
    </xf>
    <xf numFmtId="0" fontId="20" fillId="14" borderId="0" xfId="0" applyFont="1" applyFill="1" applyAlignment="1" applyProtection="1">
      <alignment horizontal="center"/>
      <protection locked="0"/>
    </xf>
    <xf numFmtId="0" fontId="42" fillId="28" borderId="0" xfId="0" applyFont="1" applyFill="1" applyAlignment="1" applyProtection="1">
      <alignment horizontal="center"/>
      <protection locked="0"/>
    </xf>
    <xf numFmtId="0" fontId="41" fillId="28" borderId="0" xfId="0" applyFont="1" applyFill="1" applyProtection="1">
      <protection locked="0"/>
    </xf>
    <xf numFmtId="0" fontId="20" fillId="27" borderId="0" xfId="0" applyFont="1" applyFill="1" applyAlignment="1" applyProtection="1">
      <alignment horizontal="center"/>
      <protection locked="0"/>
    </xf>
    <xf numFmtId="10" fontId="20" fillId="27" borderId="0" xfId="0" applyNumberFormat="1" applyFont="1" applyFill="1" applyAlignment="1" applyProtection="1">
      <alignment horizontal="center"/>
      <protection locked="0"/>
    </xf>
    <xf numFmtId="168" fontId="20" fillId="27" borderId="0" xfId="0" applyNumberFormat="1" applyFont="1" applyFill="1" applyAlignment="1" applyProtection="1">
      <alignment horizontal="center"/>
      <protection locked="0"/>
    </xf>
    <xf numFmtId="0" fontId="41" fillId="16" borderId="0" xfId="0" applyFont="1" applyFill="1" applyProtection="1">
      <protection locked="0"/>
    </xf>
    <xf numFmtId="0" fontId="42" fillId="29" borderId="9" xfId="0" applyFont="1" applyFill="1" applyBorder="1" applyAlignment="1" applyProtection="1">
      <alignment horizontal="center"/>
      <protection locked="0"/>
    </xf>
    <xf numFmtId="0" fontId="41" fillId="27" borderId="9" xfId="0" applyFont="1" applyFill="1" applyBorder="1" applyAlignment="1" applyProtection="1">
      <alignment horizontal="center" vertical="center"/>
      <protection locked="0"/>
    </xf>
    <xf numFmtId="169" fontId="41" fillId="27" borderId="9" xfId="0" applyNumberFormat="1" applyFont="1" applyFill="1" applyBorder="1" applyAlignment="1" applyProtection="1">
      <alignment horizontal="center" vertical="center"/>
      <protection locked="0"/>
    </xf>
    <xf numFmtId="168" fontId="41" fillId="27" borderId="9" xfId="0" applyNumberFormat="1" applyFont="1" applyFill="1" applyBorder="1" applyAlignment="1" applyProtection="1">
      <alignment horizontal="center" vertical="center"/>
      <protection locked="0"/>
    </xf>
    <xf numFmtId="165" fontId="41" fillId="27" borderId="9" xfId="2" applyFont="1" applyFill="1" applyBorder="1" applyAlignment="1" applyProtection="1">
      <alignment horizontal="center"/>
      <protection locked="0"/>
    </xf>
    <xf numFmtId="0" fontId="41" fillId="27" borderId="0" xfId="0" applyFont="1" applyFill="1" applyAlignment="1" applyProtection="1">
      <alignment horizontal="center"/>
      <protection locked="0"/>
    </xf>
    <xf numFmtId="0" fontId="41" fillId="28" borderId="9" xfId="0" applyFont="1" applyFill="1" applyBorder="1" applyAlignment="1" applyProtection="1">
      <alignment horizontal="center" vertical="center"/>
      <protection locked="0"/>
    </xf>
    <xf numFmtId="169" fontId="41" fillId="28" borderId="9" xfId="0" applyNumberFormat="1" applyFont="1" applyFill="1" applyBorder="1" applyAlignment="1" applyProtection="1">
      <alignment horizontal="center" vertical="center"/>
      <protection locked="0"/>
    </xf>
    <xf numFmtId="168" fontId="41" fillId="28" borderId="9" xfId="0" applyNumberFormat="1" applyFont="1" applyFill="1" applyBorder="1" applyAlignment="1" applyProtection="1">
      <alignment horizontal="center" vertical="center"/>
      <protection locked="0"/>
    </xf>
    <xf numFmtId="0" fontId="41" fillId="28" borderId="0" xfId="0" applyFont="1" applyFill="1" applyAlignment="1" applyProtection="1">
      <alignment horizontal="center"/>
      <protection locked="0"/>
    </xf>
    <xf numFmtId="168" fontId="41" fillId="28" borderId="0" xfId="0" applyNumberFormat="1" applyFont="1" applyFill="1" applyAlignment="1" applyProtection="1">
      <alignment horizontal="center"/>
      <protection locked="0"/>
    </xf>
    <xf numFmtId="168" fontId="41" fillId="27" borderId="0" xfId="0" applyNumberFormat="1" applyFont="1" applyFill="1" applyAlignment="1" applyProtection="1">
      <alignment horizontal="center"/>
      <protection locked="0"/>
    </xf>
    <xf numFmtId="14" fontId="41" fillId="27" borderId="0" xfId="0" applyNumberFormat="1" applyFont="1" applyFill="1" applyAlignment="1" applyProtection="1">
      <alignment horizontal="center"/>
      <protection locked="0"/>
    </xf>
    <xf numFmtId="0" fontId="41" fillId="16" borderId="9" xfId="0" applyFont="1" applyFill="1" applyBorder="1"/>
    <xf numFmtId="167" fontId="37" fillId="32" borderId="2" xfId="0" applyNumberFormat="1" applyFont="1" applyFill="1" applyBorder="1" applyAlignment="1">
      <alignment horizontal="center" vertical="center"/>
    </xf>
    <xf numFmtId="0" fontId="37" fillId="28" borderId="2" xfId="0" applyFont="1" applyFill="1" applyBorder="1" applyAlignment="1">
      <alignment horizontal="center" vertical="center"/>
    </xf>
    <xf numFmtId="0" fontId="37" fillId="27" borderId="2" xfId="0" applyFont="1" applyFill="1" applyBorder="1" applyAlignment="1">
      <alignment horizontal="center" vertical="center"/>
    </xf>
    <xf numFmtId="14" fontId="37" fillId="28" borderId="2" xfId="0" applyNumberFormat="1" applyFont="1" applyFill="1" applyBorder="1" applyAlignment="1">
      <alignment horizontal="center" vertical="center"/>
    </xf>
    <xf numFmtId="167" fontId="38" fillId="28" borderId="2" xfId="0" applyNumberFormat="1" applyFont="1" applyFill="1" applyBorder="1" applyAlignment="1">
      <alignment horizontal="center" vertical="center"/>
    </xf>
    <xf numFmtId="167" fontId="37" fillId="27" borderId="2" xfId="0" applyNumberFormat="1" applyFont="1" applyFill="1" applyBorder="1" applyAlignment="1">
      <alignment horizontal="center" vertical="center"/>
    </xf>
    <xf numFmtId="167" fontId="37" fillId="28" borderId="2" xfId="0" applyNumberFormat="1" applyFont="1" applyFill="1" applyBorder="1" applyAlignment="1">
      <alignment horizontal="center" vertical="center"/>
    </xf>
    <xf numFmtId="3" fontId="37" fillId="28" borderId="2" xfId="0" applyNumberFormat="1" applyFont="1" applyFill="1" applyBorder="1" applyAlignment="1">
      <alignment horizontal="center" vertical="center"/>
    </xf>
    <xf numFmtId="3" fontId="37" fillId="27" borderId="2" xfId="0" applyNumberFormat="1" applyFont="1" applyFill="1" applyBorder="1" applyAlignment="1">
      <alignment horizontal="center" vertical="center"/>
    </xf>
    <xf numFmtId="176" fontId="37" fillId="28" borderId="9" xfId="0" applyNumberFormat="1" applyFont="1" applyFill="1" applyBorder="1" applyAlignment="1">
      <alignment horizontal="center" vertical="center"/>
    </xf>
    <xf numFmtId="176" fontId="37" fillId="27" borderId="2" xfId="0" applyNumberFormat="1" applyFont="1" applyFill="1" applyBorder="1" applyAlignment="1">
      <alignment horizontal="center" vertical="center"/>
    </xf>
    <xf numFmtId="176" fontId="37" fillId="28" borderId="2" xfId="0" applyNumberFormat="1" applyFont="1" applyFill="1" applyBorder="1" applyAlignment="1">
      <alignment horizontal="center" vertical="center"/>
    </xf>
    <xf numFmtId="14" fontId="37" fillId="27" borderId="2" xfId="0" applyNumberFormat="1" applyFont="1" applyFill="1" applyBorder="1" applyAlignment="1">
      <alignment horizontal="center" vertical="center"/>
    </xf>
    <xf numFmtId="165" fontId="37" fillId="27" borderId="2" xfId="2" applyFont="1" applyFill="1" applyBorder="1" applyAlignment="1" applyProtection="1">
      <alignment horizontal="center" vertical="center"/>
    </xf>
    <xf numFmtId="9" fontId="40" fillId="27" borderId="0" xfId="1" applyFont="1" applyFill="1" applyAlignment="1">
      <alignment horizontal="center" vertical="center"/>
    </xf>
    <xf numFmtId="9" fontId="40" fillId="28" borderId="0" xfId="1" applyFont="1" applyFill="1" applyAlignment="1">
      <alignment horizontal="center" vertical="center"/>
    </xf>
    <xf numFmtId="9" fontId="21" fillId="16" borderId="0" xfId="1" applyFont="1" applyFill="1" applyAlignment="1">
      <alignment horizontal="center" vertical="center"/>
    </xf>
    <xf numFmtId="9" fontId="21" fillId="27" borderId="0" xfId="1" applyFont="1" applyFill="1" applyAlignment="1">
      <alignment horizontal="center" vertical="center"/>
    </xf>
    <xf numFmtId="9" fontId="37" fillId="16" borderId="9" xfId="1" applyFont="1" applyFill="1" applyBorder="1" applyAlignment="1">
      <alignment horizontal="center" vertical="center"/>
    </xf>
    <xf numFmtId="9" fontId="21" fillId="16" borderId="9" xfId="1" applyFont="1" applyFill="1" applyBorder="1" applyAlignment="1">
      <alignment horizontal="center" vertical="center"/>
    </xf>
    <xf numFmtId="17" fontId="51" fillId="33" borderId="9" xfId="0" applyNumberFormat="1" applyFont="1" applyFill="1" applyBorder="1" applyAlignment="1" applyProtection="1">
      <alignment horizontal="center" vertical="center"/>
      <protection locked="0" hidden="1"/>
    </xf>
    <xf numFmtId="171" fontId="51" fillId="33" borderId="9" xfId="0" applyNumberFormat="1" applyFont="1" applyFill="1" applyBorder="1" applyAlignment="1" applyProtection="1">
      <alignment horizontal="center" vertical="center"/>
      <protection locked="0" hidden="1"/>
    </xf>
    <xf numFmtId="0" fontId="51" fillId="2" borderId="9" xfId="0" applyFont="1" applyFill="1" applyBorder="1" applyAlignment="1" applyProtection="1">
      <alignment horizontal="center" vertical="center"/>
      <protection locked="0" hidden="1"/>
    </xf>
    <xf numFmtId="0" fontId="51" fillId="2" borderId="9" xfId="3" applyNumberFormat="1" applyFont="1" applyFill="1" applyBorder="1" applyAlignment="1" applyProtection="1">
      <alignment horizontal="center" vertical="center"/>
      <protection locked="0" hidden="1"/>
    </xf>
    <xf numFmtId="0" fontId="51" fillId="33" borderId="9" xfId="0" applyFont="1" applyFill="1" applyBorder="1" applyAlignment="1" applyProtection="1">
      <alignment horizontal="center" vertical="center"/>
      <protection locked="0" hidden="1"/>
    </xf>
    <xf numFmtId="0" fontId="52" fillId="23" borderId="9" xfId="0" applyFont="1" applyFill="1" applyBorder="1" applyAlignment="1" applyProtection="1">
      <alignment horizontal="center" vertical="center"/>
      <protection hidden="1"/>
    </xf>
    <xf numFmtId="0" fontId="34" fillId="25" borderId="9" xfId="0" quotePrefix="1" applyFont="1" applyFill="1" applyBorder="1" applyAlignment="1" applyProtection="1">
      <alignment horizontal="left" vertical="center" indent="1"/>
      <protection hidden="1"/>
    </xf>
    <xf numFmtId="165" fontId="35" fillId="2" borderId="18" xfId="2" applyFont="1" applyFill="1" applyBorder="1" applyAlignment="1" applyProtection="1">
      <alignment horizontal="center" vertical="center"/>
      <protection locked="0" hidden="1"/>
    </xf>
    <xf numFmtId="0" fontId="54" fillId="16" borderId="7" xfId="0" applyFont="1" applyFill="1" applyBorder="1" applyAlignment="1" applyProtection="1">
      <alignment horizontal="left" vertical="center"/>
      <protection hidden="1"/>
    </xf>
    <xf numFmtId="0" fontId="53" fillId="25" borderId="7" xfId="0" applyFont="1" applyFill="1" applyBorder="1" applyAlignment="1" applyProtection="1">
      <alignment horizontal="center" vertical="center"/>
      <protection hidden="1"/>
    </xf>
    <xf numFmtId="0" fontId="54" fillId="25" borderId="7" xfId="0" applyFont="1" applyFill="1" applyBorder="1" applyAlignment="1" applyProtection="1">
      <alignment horizontal="center"/>
      <protection hidden="1"/>
    </xf>
    <xf numFmtId="10" fontId="53" fillId="25" borderId="7" xfId="1" applyNumberFormat="1" applyFont="1" applyFill="1" applyBorder="1" applyAlignment="1" applyProtection="1">
      <alignment horizontal="center" vertical="center"/>
      <protection hidden="1"/>
    </xf>
    <xf numFmtId="165" fontId="37" fillId="28" borderId="9" xfId="2" applyFont="1" applyFill="1" applyBorder="1" applyAlignment="1" applyProtection="1">
      <alignment horizontal="center" vertical="center"/>
    </xf>
    <xf numFmtId="10" fontId="20" fillId="13" borderId="0" xfId="0" applyNumberFormat="1" applyFont="1" applyFill="1" applyAlignment="1">
      <alignment horizontal="center"/>
    </xf>
    <xf numFmtId="168" fontId="20" fillId="13" borderId="0" xfId="0" applyNumberFormat="1" applyFont="1" applyFill="1" applyAlignment="1">
      <alignment horizontal="center"/>
    </xf>
    <xf numFmtId="168" fontId="20" fillId="14" borderId="0" xfId="0" applyNumberFormat="1" applyFont="1" applyFill="1" applyAlignment="1">
      <alignment horizontal="center"/>
    </xf>
    <xf numFmtId="0" fontId="37" fillId="19" borderId="0" xfId="0" applyFont="1" applyFill="1" applyAlignment="1">
      <alignment horizontal="center" vertical="center"/>
    </xf>
    <xf numFmtId="1" fontId="37" fillId="28" borderId="9" xfId="0" applyNumberFormat="1" applyFont="1" applyFill="1" applyBorder="1" applyAlignment="1">
      <alignment horizontal="center" vertical="center"/>
    </xf>
    <xf numFmtId="1" fontId="37" fillId="28" borderId="2" xfId="0" applyNumberFormat="1" applyFont="1" applyFill="1" applyBorder="1" applyAlignment="1">
      <alignment horizontal="center" vertical="center"/>
    </xf>
    <xf numFmtId="1" fontId="37" fillId="28" borderId="0" xfId="0" applyNumberFormat="1" applyFont="1" applyFill="1" applyAlignment="1">
      <alignment horizontal="center" vertical="center"/>
    </xf>
    <xf numFmtId="1" fontId="37" fillId="27" borderId="0" xfId="0" applyNumberFormat="1" applyFont="1" applyFill="1" applyAlignment="1">
      <alignment horizontal="center" vertical="center"/>
    </xf>
    <xf numFmtId="1" fontId="37" fillId="16" borderId="0" xfId="0" applyNumberFormat="1" applyFont="1" applyFill="1" applyAlignment="1">
      <alignment horizontal="center" vertical="center"/>
    </xf>
    <xf numFmtId="0" fontId="4" fillId="4" borderId="0" xfId="0" applyFont="1" applyFill="1" applyAlignment="1">
      <alignment horizontal="center" vertical="center"/>
    </xf>
    <xf numFmtId="0" fontId="6" fillId="4" borderId="0" xfId="0" applyFont="1" applyFill="1" applyAlignment="1">
      <alignment horizontal="center" vertical="center"/>
    </xf>
    <xf numFmtId="0" fontId="0" fillId="5" borderId="0" xfId="0" applyFill="1" applyAlignment="1">
      <alignment horizontal="center"/>
    </xf>
    <xf numFmtId="49" fontId="10" fillId="5" borderId="5" xfId="0" applyNumberFormat="1" applyFont="1" applyFill="1" applyBorder="1" applyAlignment="1">
      <alignment horizontal="center" vertical="center" wrapText="1"/>
    </xf>
    <xf numFmtId="49" fontId="10" fillId="5" borderId="0" xfId="0" applyNumberFormat="1" applyFont="1" applyFill="1" applyAlignment="1">
      <alignment horizontal="center" vertical="center" wrapText="1"/>
    </xf>
    <xf numFmtId="0" fontId="7" fillId="4" borderId="0" xfId="0" applyFont="1" applyFill="1" applyAlignment="1">
      <alignment horizontal="center" vertical="center"/>
    </xf>
    <xf numFmtId="0" fontId="28" fillId="18" borderId="0" xfId="0" applyFont="1" applyFill="1" applyAlignment="1">
      <alignment horizontal="center" vertical="center"/>
    </xf>
    <xf numFmtId="0" fontId="29" fillId="19" borderId="0" xfId="0" applyFont="1" applyFill="1"/>
    <xf numFmtId="0" fontId="39" fillId="11" borderId="9" xfId="0" applyFont="1" applyFill="1" applyBorder="1" applyAlignment="1">
      <alignment horizontal="center"/>
    </xf>
    <xf numFmtId="0" fontId="45" fillId="25" borderId="33" xfId="0" quotePrefix="1" applyFont="1" applyFill="1" applyBorder="1" applyAlignment="1" applyProtection="1">
      <alignment horizontal="center" vertical="top"/>
      <protection hidden="1"/>
    </xf>
    <xf numFmtId="0" fontId="45" fillId="25" borderId="34" xfId="0" quotePrefix="1" applyFont="1" applyFill="1" applyBorder="1" applyAlignment="1" applyProtection="1">
      <alignment horizontal="center" vertical="top"/>
      <protection hidden="1"/>
    </xf>
    <xf numFmtId="0" fontId="45" fillId="25" borderId="35" xfId="0" quotePrefix="1" applyFont="1" applyFill="1" applyBorder="1" applyAlignment="1" applyProtection="1">
      <alignment horizontal="center" vertical="top"/>
      <protection hidden="1"/>
    </xf>
    <xf numFmtId="0" fontId="45" fillId="25" borderId="36" xfId="0" quotePrefix="1" applyFont="1" applyFill="1" applyBorder="1" applyAlignment="1" applyProtection="1">
      <alignment horizontal="center" vertical="top"/>
      <protection hidden="1"/>
    </xf>
    <xf numFmtId="0" fontId="45" fillId="25" borderId="37" xfId="0" quotePrefix="1" applyFont="1" applyFill="1" applyBorder="1" applyAlignment="1" applyProtection="1">
      <alignment horizontal="center" vertical="top"/>
      <protection hidden="1"/>
    </xf>
    <xf numFmtId="0" fontId="45" fillId="25" borderId="38" xfId="0" quotePrefix="1" applyFont="1" applyFill="1" applyBorder="1" applyAlignment="1" applyProtection="1">
      <alignment horizontal="center" vertical="top"/>
      <protection hidden="1"/>
    </xf>
    <xf numFmtId="0" fontId="47" fillId="25" borderId="39" xfId="0" applyFont="1" applyFill="1" applyBorder="1" applyAlignment="1" applyProtection="1">
      <alignment horizontal="center" vertical="center"/>
      <protection hidden="1"/>
    </xf>
    <xf numFmtId="0" fontId="28" fillId="24" borderId="0" xfId="0" applyFont="1" applyFill="1" applyAlignment="1" applyProtection="1">
      <alignment horizontal="center" vertical="center"/>
      <protection hidden="1"/>
    </xf>
    <xf numFmtId="0" fontId="53" fillId="25" borderId="7" xfId="0" applyFont="1" applyFill="1" applyBorder="1" applyAlignment="1" applyProtection="1">
      <alignment horizontal="center" vertical="center"/>
      <protection hidden="1"/>
    </xf>
    <xf numFmtId="0" fontId="35" fillId="2" borderId="16" xfId="0" applyFont="1" applyFill="1" applyBorder="1" applyAlignment="1" applyProtection="1">
      <alignment horizontal="left" vertical="center"/>
      <protection hidden="1"/>
    </xf>
    <xf numFmtId="0" fontId="35" fillId="2" borderId="17" xfId="0" applyFont="1" applyFill="1" applyBorder="1" applyAlignment="1" applyProtection="1">
      <alignment horizontal="left" vertical="center"/>
      <protection hidden="1"/>
    </xf>
    <xf numFmtId="0" fontId="35" fillId="11" borderId="10" xfId="0" applyFont="1" applyFill="1" applyBorder="1" applyAlignment="1" applyProtection="1">
      <alignment horizontal="center" vertical="top"/>
      <protection hidden="1"/>
    </xf>
    <xf numFmtId="0" fontId="35" fillId="11" borderId="11" xfId="0" applyFont="1" applyFill="1" applyBorder="1" applyAlignment="1" applyProtection="1">
      <alignment horizontal="center" vertical="top"/>
      <protection hidden="1"/>
    </xf>
    <xf numFmtId="0" fontId="35" fillId="11" borderId="12" xfId="0" applyFont="1" applyFill="1" applyBorder="1" applyAlignment="1" applyProtection="1">
      <alignment horizontal="center" vertical="top"/>
      <protection hidden="1"/>
    </xf>
    <xf numFmtId="0" fontId="35" fillId="11" borderId="8" xfId="0" applyFont="1" applyFill="1" applyBorder="1" applyAlignment="1" applyProtection="1">
      <alignment horizontal="center" vertical="center"/>
      <protection hidden="1"/>
    </xf>
    <xf numFmtId="0" fontId="35" fillId="11" borderId="15" xfId="0" applyFont="1" applyFill="1" applyBorder="1" applyAlignment="1" applyProtection="1">
      <alignment horizontal="center" vertical="center"/>
      <protection hidden="1"/>
    </xf>
    <xf numFmtId="0" fontId="44" fillId="13" borderId="31" xfId="0" applyFont="1" applyFill="1" applyBorder="1" applyAlignment="1">
      <alignment horizontal="center" vertical="center"/>
    </xf>
    <xf numFmtId="0" fontId="20" fillId="13" borderId="0" xfId="0" applyFont="1" applyFill="1" applyAlignment="1">
      <alignment horizontal="center"/>
    </xf>
    <xf numFmtId="0" fontId="20" fillId="13" borderId="0" xfId="0" applyFont="1" applyFill="1"/>
    <xf numFmtId="0" fontId="42" fillId="29" borderId="0" xfId="0" applyFont="1" applyFill="1" applyAlignment="1" applyProtection="1">
      <alignment horizontal="center" vertical="center"/>
      <protection locked="0"/>
    </xf>
    <xf numFmtId="0" fontId="41" fillId="15" borderId="0" xfId="0" applyFont="1" applyFill="1" applyProtection="1">
      <protection locked="0"/>
    </xf>
    <xf numFmtId="0" fontId="55" fillId="27" borderId="2" xfId="0" applyFont="1" applyFill="1" applyBorder="1" applyAlignment="1">
      <alignment horizontal="center" vertical="center"/>
    </xf>
  </cellXfs>
  <cellStyles count="4">
    <cellStyle name="Moeda" xfId="2" builtinId="4"/>
    <cellStyle name="Normal" xfId="0" builtinId="0"/>
    <cellStyle name="Porcentagem" xfId="1" builtinId="5"/>
    <cellStyle name="Vírgula" xfId="3" builtinId="3"/>
  </cellStyles>
  <dxfs count="98">
    <dxf>
      <font>
        <color rgb="FF252526"/>
      </font>
    </dxf>
    <dxf>
      <font>
        <color rgb="FF252526"/>
      </font>
    </dxf>
    <dxf>
      <font>
        <color rgb="FF00B050"/>
      </font>
    </dxf>
    <dxf>
      <font>
        <color rgb="FFFF2F2F"/>
      </font>
    </dxf>
    <dxf>
      <font>
        <color rgb="FF00B050"/>
      </font>
    </dxf>
    <dxf>
      <font>
        <color rgb="FFFF2F2F"/>
      </font>
    </dxf>
    <dxf>
      <font>
        <color rgb="FFFF0000"/>
      </font>
      <fill>
        <patternFill patternType="none"/>
      </fill>
    </dxf>
    <dxf>
      <font>
        <color rgb="FF4A86E8"/>
      </font>
      <fill>
        <patternFill patternType="none"/>
      </fill>
    </dxf>
    <dxf>
      <font>
        <color rgb="FFFF0000"/>
      </font>
      <fill>
        <patternFill patternType="none"/>
      </fill>
    </dxf>
    <dxf>
      <font>
        <color rgb="FF4A86E8"/>
      </font>
      <fill>
        <patternFill patternType="none"/>
      </fill>
    </dxf>
    <dxf>
      <font>
        <color rgb="FFFF0000"/>
      </font>
      <fill>
        <patternFill patternType="solid">
          <fgColor rgb="FFFFFFFF"/>
          <bgColor rgb="FFFFFFFF"/>
        </patternFill>
      </fill>
    </dxf>
    <dxf>
      <font>
        <color rgb="FF4A86E8"/>
      </font>
      <fill>
        <patternFill patternType="solid">
          <fgColor theme="0"/>
          <bgColor theme="0"/>
        </patternFill>
      </fill>
    </dxf>
    <dxf>
      <font>
        <color rgb="FF00B050"/>
      </font>
    </dxf>
    <dxf>
      <font>
        <color rgb="FFFF2F2F"/>
      </font>
    </dxf>
    <dxf>
      <font>
        <color rgb="FF00B050"/>
      </font>
    </dxf>
    <dxf>
      <font>
        <color rgb="FFFF2F2F"/>
      </font>
    </dxf>
    <dxf>
      <font>
        <color rgb="FFCC5F2E"/>
      </font>
    </dxf>
    <dxf>
      <font>
        <color rgb="FFA9577A"/>
      </font>
    </dxf>
    <dxf>
      <font>
        <color rgb="FF00B050"/>
      </font>
    </dxf>
    <dxf>
      <font>
        <color rgb="FFFF2F2F"/>
      </font>
    </dxf>
    <dxf>
      <font>
        <color rgb="FF00B050"/>
      </font>
    </dxf>
    <dxf>
      <font>
        <color rgb="FFFF2F2F"/>
      </font>
    </dxf>
    <dxf>
      <font>
        <color rgb="FFCC5F2E"/>
      </font>
    </dxf>
    <dxf>
      <font>
        <color rgb="FFA9577A"/>
      </font>
    </dxf>
    <dxf>
      <font>
        <color rgb="FFFF0000"/>
      </font>
      <fill>
        <patternFill patternType="none"/>
      </fill>
    </dxf>
    <dxf>
      <font>
        <color rgb="FF4A86E8"/>
      </font>
      <fill>
        <patternFill patternType="none"/>
      </fill>
    </dxf>
    <dxf>
      <font>
        <color rgb="FFCC5F2E"/>
      </font>
    </dxf>
    <dxf>
      <font>
        <color rgb="FFA9577A"/>
      </font>
    </dxf>
    <dxf>
      <font>
        <color rgb="FF00B050"/>
      </font>
    </dxf>
    <dxf>
      <font>
        <color rgb="FFFF2F2F"/>
      </font>
    </dxf>
    <dxf>
      <font>
        <strike val="0"/>
        <outline val="0"/>
        <shadow val="0"/>
        <u val="none"/>
        <vertAlign val="baseline"/>
        <sz val="10"/>
        <color rgb="FFBFBFBF"/>
        <name val="Century Gothic"/>
        <family val="2"/>
        <scheme val="none"/>
      </font>
      <fill>
        <patternFill patternType="solid">
          <fgColor indexed="64"/>
          <bgColor rgb="FF25252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rgb="FFBFBFBF"/>
        <name val="Century Gothic"/>
        <family val="2"/>
        <scheme val="none"/>
      </font>
      <fill>
        <patternFill patternType="solid">
          <fgColor indexed="64"/>
          <bgColor rgb="FF25252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rgb="FFBFBFBF"/>
        <name val="Century Gothic"/>
        <family val="2"/>
        <scheme val="none"/>
      </font>
      <fill>
        <patternFill patternType="solid">
          <fgColor indexed="64"/>
          <bgColor rgb="FF25252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rgb="FFBFBFBF"/>
        <name val="Century Gothic"/>
        <family val="2"/>
        <scheme val="none"/>
      </font>
      <fill>
        <patternFill patternType="solid">
          <fgColor indexed="64"/>
          <bgColor rgb="FF25252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rgb="FFBFBFBF"/>
        <name val="Century Gothic"/>
        <family val="2"/>
        <scheme val="none"/>
      </font>
      <fill>
        <patternFill patternType="solid">
          <fgColor indexed="64"/>
          <bgColor rgb="FF25252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rgb="FFBFBFBF"/>
        <name val="Century Gothic"/>
        <family val="2"/>
        <scheme val="none"/>
      </font>
      <fill>
        <patternFill patternType="solid">
          <fgColor indexed="64"/>
          <bgColor rgb="FF252526"/>
        </patternFill>
      </fill>
    </dxf>
    <dxf>
      <font>
        <b val="0"/>
        <i val="0"/>
        <strike val="0"/>
        <condense val="0"/>
        <extend val="0"/>
        <outline val="0"/>
        <shadow val="0"/>
        <u val="none"/>
        <vertAlign val="baseline"/>
        <sz val="10"/>
        <color rgb="FFBFBFBF"/>
        <name val="Century Gothic"/>
        <family val="2"/>
        <scheme val="none"/>
      </font>
      <fill>
        <patternFill patternType="solid">
          <fgColor indexed="64"/>
          <bgColor theme="3"/>
        </patternFill>
      </fill>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numFmt numFmtId="0" formatCode="General"/>
      <fill>
        <patternFill patternType="solid">
          <fgColor rgb="FF999999"/>
          <bgColor rgb="FF25252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fill>
        <patternFill patternType="solid">
          <fgColor rgb="FF999999"/>
          <bgColor rgb="FF25252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rgb="FF999999"/>
          <bgColor theme="3"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fill>
        <patternFill patternType="solid">
          <fgColor rgb="FF999999"/>
          <bgColor rgb="FF25252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rgb="FF999999"/>
          <bgColor theme="3"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numFmt numFmtId="1" formatCode="0"/>
      <fill>
        <patternFill patternType="solid">
          <fgColor rgb="FF999999"/>
          <bgColor rgb="FF25252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numFmt numFmtId="0" formatCode="Genera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rgb="FFF7CB4D"/>
          <bgColor theme="3"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numFmt numFmtId="167" formatCode="_-&quot;R$&quot;\ * #,##0.00_-;\-&quot;R$&quot;\ * #,##0.00_-;_-&quot;R$&quot;\ * &quot;-&quot;??_-;_-@"/>
      <fill>
        <patternFill patternType="solid">
          <fgColor rgb="FFF7CB4D"/>
          <bgColor rgb="FF25252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numFmt numFmtId="165" formatCode="_(&quot;R$&quot;* #,##0.00_);_(&quot;R$&quot;* \(#,##0.00\);_(&quot;R$&quot;* &quot;-&quot;??_);_(@_)"/>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numFmt numFmtId="165" formatCode="_(&quot;R$&quot;* #,##0.00_);_(&quot;R$&quot;* \(#,##0.00\);_(&quot;R$&quot;* &quot;-&quot;??_);_(@_)"/>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font>
        <strike val="0"/>
        <outline val="0"/>
        <shadow val="0"/>
        <u val="none"/>
        <vertAlign val="baseline"/>
        <sz val="9"/>
        <color rgb="FFBFBFBF"/>
        <name val="Century Gothic"/>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rgb="FFF7CB4D"/>
          <bgColor theme="3"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fill>
        <patternFill patternType="solid">
          <fgColor rgb="FFF7CB4D"/>
          <bgColor rgb="FF25252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numFmt numFmtId="177" formatCode="m/d/yyyy"/>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numFmt numFmtId="176" formatCode="mm/d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numFmt numFmtId="177" formatCode="m/d/yyyy"/>
      <fill>
        <patternFill patternType="solid">
          <fgColor indexed="64"/>
          <bgColor theme="3" tint="4.9989318521683403E-2"/>
        </patternFill>
      </fill>
      <border diagonalUp="0" diagonalDown="0" outline="0">
        <left style="thin">
          <color indexed="64"/>
        </left>
        <right style="thin">
          <color indexed="64"/>
        </right>
        <top style="thin">
          <color indexed="64"/>
        </top>
        <bottom/>
      </border>
    </dxf>
    <dxf>
      <numFmt numFmtId="176" formatCode="mm/d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9"/>
        <color rgb="FFF2F2F2"/>
        <name val="Century Gothic"/>
        <family val="2"/>
        <scheme val="none"/>
      </font>
      <fill>
        <patternFill patternType="solid">
          <fgColor rgb="FF999999"/>
          <bgColor theme="3" tint="4.9989318521683403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9"/>
        <color rgb="FFBFBFBF"/>
        <name val="Century Gothic"/>
        <family val="2"/>
        <scheme val="none"/>
      </font>
      <numFmt numFmtId="167" formatCode="_-&quot;R$&quot;\ * #,##0.00_-;\-&quot;R$&quot;\ * #,##0.00_-;_-&quot;R$&quot;\ * &quot;-&quot;??_-;_-@"/>
      <fill>
        <patternFill patternType="solid">
          <fgColor rgb="FF999999"/>
          <bgColor theme="1"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font>
        <b/>
        <i val="0"/>
        <strike val="0"/>
        <outline val="0"/>
        <shadow val="0"/>
        <u val="none"/>
        <vertAlign val="baseline"/>
        <sz val="9"/>
        <color rgb="FFF2F2F2"/>
        <name val="Century Gothic"/>
        <family val="2"/>
        <scheme val="none"/>
      </font>
      <fill>
        <patternFill>
          <bgColor theme="3" tint="4.9989318521683403E-2"/>
        </patternFill>
      </fill>
      <alignment horizontal="center" vertical="center" textRotation="0" indent="0" justifyLastLine="0" shrinkToFit="0" readingOrder="0"/>
      <protection locked="1" hidden="0"/>
    </dxf>
    <dxf>
      <border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protection locked="1" hidden="0"/>
    </dxf>
    <dxf>
      <border outline="0">
        <bottom style="thin">
          <color indexed="64"/>
        </bottom>
      </border>
    </dxf>
    <dxf>
      <font>
        <b/>
        <i val="0"/>
        <strike val="0"/>
        <condense val="0"/>
        <extend val="0"/>
        <outline val="0"/>
        <shadow val="0"/>
        <u val="none"/>
        <vertAlign val="baseline"/>
        <sz val="9"/>
        <color rgb="FFBFBFBF"/>
        <name val="Century Gothic"/>
        <family val="2"/>
        <scheme val="none"/>
      </font>
      <fill>
        <patternFill patternType="solid">
          <fgColor indexed="64"/>
          <bgColor theme="1"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color theme="1"/>
        <name val="Century Gothic"/>
        <family val="2"/>
        <scheme val="none"/>
      </font>
      <border diagonalUp="0" diagonalDown="0">
        <left style="thin">
          <color theme="1"/>
        </left>
        <right/>
        <top style="thin">
          <color theme="1"/>
        </top>
        <bottom style="thin">
          <color theme="1"/>
        </bottom>
        <vertical style="thin">
          <color theme="1"/>
        </vertical>
        <horizontal style="thin">
          <color theme="1"/>
        </horizontal>
      </border>
      <protection locked="1" hidden="1"/>
    </dxf>
    <dxf>
      <font>
        <strike val="0"/>
        <outline val="0"/>
        <shadow val="0"/>
        <u val="none"/>
        <vertAlign val="baseline"/>
        <sz val="10"/>
        <color theme="1"/>
        <name val="Century Gothic"/>
        <family val="2"/>
        <scheme val="none"/>
      </font>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1" hidden="1"/>
    </dxf>
    <dxf>
      <font>
        <strike val="0"/>
        <outline val="0"/>
        <shadow val="0"/>
        <u val="none"/>
        <vertAlign val="baseline"/>
        <sz val="10"/>
        <color theme="1"/>
        <name val="Century Gothic"/>
        <family val="2"/>
        <scheme val="none"/>
      </font>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1" hidden="1"/>
    </dxf>
    <dxf>
      <font>
        <strike val="0"/>
        <outline val="0"/>
        <shadow val="0"/>
        <u val="none"/>
        <vertAlign val="baseline"/>
        <sz val="10"/>
        <color theme="1"/>
        <name val="Century Gothic"/>
        <family val="2"/>
        <scheme val="none"/>
      </font>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1" hidden="1"/>
    </dxf>
    <dxf>
      <font>
        <strike val="0"/>
        <outline val="0"/>
        <shadow val="0"/>
        <u val="none"/>
        <vertAlign val="baseline"/>
        <sz val="10"/>
        <color theme="1"/>
        <name val="Century Gothic"/>
        <family val="2"/>
        <scheme val="none"/>
      </font>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1" hidden="1"/>
    </dxf>
    <dxf>
      <font>
        <strike val="0"/>
        <outline val="0"/>
        <shadow val="0"/>
        <u val="none"/>
        <vertAlign val="baseline"/>
        <sz val="10"/>
        <color theme="1"/>
        <name val="Century Gothic"/>
        <family val="2"/>
        <scheme val="none"/>
      </font>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1" hidden="1"/>
    </dxf>
    <dxf>
      <font>
        <strike val="0"/>
        <outline val="0"/>
        <shadow val="0"/>
        <u val="none"/>
        <vertAlign val="baseline"/>
        <sz val="10"/>
        <color theme="1"/>
        <name val="Century Gothic"/>
        <family val="2"/>
        <scheme val="none"/>
      </font>
      <border diagonalUp="0" diagonalDown="0">
        <left/>
        <right style="thin">
          <color theme="1"/>
        </right>
        <top style="thin">
          <color theme="1"/>
        </top>
        <bottom style="thin">
          <color theme="1"/>
        </bottom>
        <vertical style="thin">
          <color theme="1"/>
        </vertical>
        <horizontal style="thin">
          <color theme="1"/>
        </horizontal>
      </border>
      <protection locked="1" hidden="1"/>
    </dxf>
    <dxf>
      <font>
        <b val="0"/>
        <strike val="0"/>
        <outline val="0"/>
        <shadow val="0"/>
        <u val="none"/>
        <vertAlign val="baseline"/>
        <sz val="10"/>
        <color theme="1"/>
        <name val="Century Gothic"/>
        <family val="2"/>
        <scheme val="none"/>
      </font>
      <fill>
        <patternFill patternType="solid">
          <fgColor indexed="64"/>
          <bgColor theme="3" tint="4.9989318521683403E-2"/>
        </patternFill>
      </fill>
      <border diagonalUp="0" diagonalDown="0">
        <left style="thin">
          <color theme="1"/>
        </left>
        <right style="thin">
          <color theme="1"/>
        </right>
        <top/>
        <bottom/>
        <vertical style="thin">
          <color theme="1"/>
        </vertical>
        <horizontal style="thin">
          <color theme="1"/>
        </horizontal>
      </border>
      <protection locked="1" hidden="1"/>
    </dxf>
    <dxf>
      <border diagonalUp="0" diagonalDown="0">
        <left style="thin">
          <color theme="1"/>
        </left>
        <right style="thin">
          <color theme="1"/>
        </right>
        <top style="thin">
          <color theme="1"/>
        </top>
        <bottom style="thin">
          <color theme="1"/>
        </bottom>
      </border>
    </dxf>
    <dxf>
      <font>
        <strike val="0"/>
        <outline val="0"/>
        <shadow val="0"/>
        <u val="none"/>
        <vertAlign val="baseline"/>
        <sz val="10"/>
        <color theme="1"/>
        <name val="Century Gothic"/>
        <family val="2"/>
        <scheme val="none"/>
      </font>
      <protection locked="1" hidden="1"/>
    </dxf>
    <dxf>
      <font>
        <strike val="0"/>
        <outline val="0"/>
        <shadow val="0"/>
        <u val="none"/>
        <vertAlign val="baseline"/>
        <sz val="10"/>
        <color theme="1"/>
        <name val="Century Gothic"/>
        <family val="2"/>
        <scheme val="none"/>
      </font>
      <border diagonalUp="0" diagonalDown="0">
        <left style="thin">
          <color theme="1"/>
        </left>
        <right style="thin">
          <color theme="1"/>
        </right>
        <top/>
        <bottom/>
        <vertical style="thin">
          <color theme="1"/>
        </vertical>
        <horizontal style="thin">
          <color theme="1"/>
        </horizontal>
      </border>
      <protection locked="1" hidden="1"/>
    </dxf>
  </dxfs>
  <tableStyles count="1" defaultTableStyle="TableStyleMedium2" defaultPivotStyle="PivotStyleLight16">
    <tableStyle name="Invisible" pivot="0" table="0" count="0" xr9:uid="{7396561A-881C-4609-A3F7-100EF8149904}"/>
  </tableStyles>
  <colors>
    <mruColors>
      <color rgb="FF252526"/>
      <color rgb="FFBFA473"/>
      <color rgb="FFCC5F2E"/>
      <color rgb="FFA9577A"/>
      <color rgb="FF904A68"/>
      <color rgb="FF662F6F"/>
      <color rgb="FF3F6D89"/>
      <color rgb="FF5F7652"/>
      <color rgb="FF844444"/>
      <color rgb="FFE996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ichStyles" Target="richData/richStyles.xml"/><Relationship Id="rId27"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c:style val="2"/>
  <c:chart>
    <c:autoTitleDeleted val="1"/>
    <c:plotArea>
      <c:layout>
        <c:manualLayout>
          <c:xMode val="edge"/>
          <c:yMode val="edge"/>
          <c:x val="3.6520737327188926E-2"/>
          <c:y val="0.14642481598317558"/>
          <c:w val="0.91624423963133639"/>
          <c:h val="0.80357518401682437"/>
        </c:manualLayout>
      </c:layout>
      <c:doughnutChart>
        <c:varyColors val="1"/>
        <c:ser>
          <c:idx val="0"/>
          <c:order val="0"/>
          <c:dPt>
            <c:idx val="0"/>
            <c:bubble3D val="0"/>
            <c:spPr>
              <a:solidFill>
                <a:srgbClr val="5B9BD5"/>
              </a:solidFill>
            </c:spPr>
            <c:extLst>
              <c:ext xmlns:c16="http://schemas.microsoft.com/office/drawing/2014/chart" uri="{C3380CC4-5D6E-409C-BE32-E72D297353CC}">
                <c16:uniqueId val="{00000001-8D36-4255-AD3C-7A1EA60006DC}"/>
              </c:ext>
            </c:extLst>
          </c:dPt>
          <c:dPt>
            <c:idx val="1"/>
            <c:bubble3D val="0"/>
            <c:spPr>
              <a:solidFill>
                <a:srgbClr val="ED7D31"/>
              </a:solidFill>
            </c:spPr>
            <c:extLst>
              <c:ext xmlns:c16="http://schemas.microsoft.com/office/drawing/2014/chart" uri="{C3380CC4-5D6E-409C-BE32-E72D297353CC}">
                <c16:uniqueId val="{00000003-8D36-4255-AD3C-7A1EA60006DC}"/>
              </c:ext>
            </c:extLst>
          </c:dPt>
          <c:dPt>
            <c:idx val="2"/>
            <c:bubble3D val="0"/>
            <c:spPr>
              <a:solidFill>
                <a:srgbClr val="A5A5A5"/>
              </a:solidFill>
            </c:spPr>
            <c:extLst>
              <c:ext xmlns:c16="http://schemas.microsoft.com/office/drawing/2014/chart" uri="{C3380CC4-5D6E-409C-BE32-E72D297353CC}">
                <c16:uniqueId val="{00000005-8D36-4255-AD3C-7A1EA60006DC}"/>
              </c:ext>
            </c:extLst>
          </c:dPt>
          <c:dPt>
            <c:idx val="3"/>
            <c:bubble3D val="0"/>
            <c:spPr>
              <a:solidFill>
                <a:srgbClr val="FFC000"/>
              </a:solidFill>
            </c:spPr>
            <c:extLst>
              <c:ext xmlns:c16="http://schemas.microsoft.com/office/drawing/2014/chart" uri="{C3380CC4-5D6E-409C-BE32-E72D297353CC}">
                <c16:uniqueId val="{00000007-8D36-4255-AD3C-7A1EA60006DC}"/>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Resumo!$C$24:$C$27</c:f>
              <c:strCache>
                <c:ptCount val="4"/>
                <c:pt idx="0">
                  <c:v>Ações Internacionais</c:v>
                </c:pt>
                <c:pt idx="1">
                  <c:v>Ações Brasileiras</c:v>
                </c:pt>
                <c:pt idx="2">
                  <c:v>Fundos Imobiliarios</c:v>
                </c:pt>
                <c:pt idx="3">
                  <c:v>Renda Fixa</c:v>
                </c:pt>
              </c:strCache>
            </c:strRef>
          </c:cat>
          <c:val>
            <c:numRef>
              <c:f>Resumo!$E$24:$E$27</c:f>
              <c:numCache>
                <c:formatCode>0%</c:formatCode>
                <c:ptCount val="4"/>
                <c:pt idx="0">
                  <c:v>0</c:v>
                </c:pt>
                <c:pt idx="1">
                  <c:v>0</c:v>
                </c:pt>
                <c:pt idx="2">
                  <c:v>0</c:v>
                </c:pt>
                <c:pt idx="3">
                  <c:v>0</c:v>
                </c:pt>
              </c:numCache>
            </c:numRef>
          </c:val>
          <c:extLst>
            <c:ext xmlns:c16="http://schemas.microsoft.com/office/drawing/2014/chart" uri="{C3380CC4-5D6E-409C-BE32-E72D297353CC}">
              <c16:uniqueId val="{00000008-8D36-4255-AD3C-7A1EA60006DC}"/>
            </c:ext>
          </c:extLst>
        </c:ser>
        <c:dLbls>
          <c:showLegendKey val="0"/>
          <c:showVal val="0"/>
          <c:showCatName val="0"/>
          <c:showSerName val="0"/>
          <c:showPercent val="0"/>
          <c:showBubbleSize val="0"/>
          <c:showLeaderLines val="1"/>
        </c:dLbls>
        <c:firstSliceAng val="0"/>
        <c:holeSize val="50"/>
      </c:doughnutChart>
    </c:plotArea>
    <c:legend>
      <c:legendPos val="r"/>
      <c:legendEntry>
        <c:idx val="0"/>
        <c:txPr>
          <a:bodyPr/>
          <a:lstStyle/>
          <a:p>
            <a:pPr>
              <a:defRPr>
                <a:solidFill>
                  <a:schemeClr val="bg1"/>
                </a:solidFill>
              </a:defRPr>
            </a:pPr>
            <a:endParaRPr lang="pt-BR"/>
          </a:p>
        </c:txPr>
      </c:legendEntry>
      <c:legendEntry>
        <c:idx val="1"/>
        <c:txPr>
          <a:bodyPr/>
          <a:lstStyle/>
          <a:p>
            <a:pPr>
              <a:defRPr>
                <a:solidFill>
                  <a:schemeClr val="bg1"/>
                </a:solidFill>
              </a:defRPr>
            </a:pPr>
            <a:endParaRPr lang="pt-BR"/>
          </a:p>
        </c:txPr>
      </c:legendEntry>
      <c:legendEntry>
        <c:idx val="2"/>
        <c:txPr>
          <a:bodyPr/>
          <a:lstStyle/>
          <a:p>
            <a:pPr>
              <a:defRPr>
                <a:solidFill>
                  <a:schemeClr val="bg1"/>
                </a:solidFill>
              </a:defRPr>
            </a:pPr>
            <a:endParaRPr lang="pt-BR"/>
          </a:p>
        </c:txPr>
      </c:legendEntry>
      <c:legendEntry>
        <c:idx val="3"/>
        <c:txPr>
          <a:bodyPr/>
          <a:lstStyle/>
          <a:p>
            <a:pPr>
              <a:defRPr>
                <a:solidFill>
                  <a:schemeClr val="bg1"/>
                </a:solidFill>
              </a:defRPr>
            </a:pPr>
            <a:endParaRPr lang="pt-BR"/>
          </a:p>
        </c:txPr>
      </c:legendEntry>
      <c:overlay val="0"/>
    </c:legend>
    <c:plotVisOnly val="1"/>
    <c:dispBlanksAs val="zero"/>
    <c:showDLblsOverMax val="1"/>
  </c:chart>
  <c:spPr>
    <a:noFill/>
    <a:ln>
      <a:noFill/>
    </a:ln>
  </c:spPr>
  <c:txPr>
    <a:bodyPr/>
    <a:lstStyle/>
    <a:p>
      <a:pPr>
        <a:defRPr>
          <a:latin typeface="Century Gothic" panose="020B0502020202020204"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18064353162342"/>
          <c:y val="5.7134812693867811E-2"/>
          <c:w val="0.62229089295729278"/>
          <c:h val="0.94286518730613222"/>
        </c:manualLayout>
      </c:layout>
      <c:doughnutChart>
        <c:varyColors val="1"/>
        <c:ser>
          <c:idx val="0"/>
          <c:order val="0"/>
          <c:spPr>
            <a:ln>
              <a:noFill/>
            </a:ln>
          </c:spPr>
          <c:dPt>
            <c:idx val="0"/>
            <c:bubble3D val="0"/>
            <c:spPr>
              <a:solidFill>
                <a:srgbClr val="FF0000"/>
              </a:solidFill>
              <a:ln w="19050">
                <a:noFill/>
              </a:ln>
              <a:effectLst/>
            </c:spPr>
            <c:extLst>
              <c:ext xmlns:c16="http://schemas.microsoft.com/office/drawing/2014/chart" uri="{C3380CC4-5D6E-409C-BE32-E72D297353CC}">
                <c16:uniqueId val="{00000001-3E76-41E0-BB6B-5353B9BA92B3}"/>
              </c:ext>
            </c:extLst>
          </c:dPt>
          <c:dPt>
            <c:idx val="1"/>
            <c:bubble3D val="0"/>
            <c:spPr>
              <a:solidFill>
                <a:srgbClr val="FFC000"/>
              </a:solidFill>
              <a:ln w="19050">
                <a:noFill/>
              </a:ln>
              <a:effectLst/>
            </c:spPr>
            <c:extLst>
              <c:ext xmlns:c16="http://schemas.microsoft.com/office/drawing/2014/chart" uri="{C3380CC4-5D6E-409C-BE32-E72D297353CC}">
                <c16:uniqueId val="{00000002-3E76-41E0-BB6B-5353B9BA92B3}"/>
              </c:ext>
            </c:extLst>
          </c:dPt>
          <c:dPt>
            <c:idx val="2"/>
            <c:bubble3D val="0"/>
            <c:spPr>
              <a:solidFill>
                <a:srgbClr val="92D050"/>
              </a:solidFill>
              <a:ln w="19050">
                <a:noFill/>
              </a:ln>
              <a:effectLst/>
            </c:spPr>
            <c:extLst>
              <c:ext xmlns:c16="http://schemas.microsoft.com/office/drawing/2014/chart" uri="{C3380CC4-5D6E-409C-BE32-E72D297353CC}">
                <c16:uniqueId val="{00000003-3E76-41E0-BB6B-5353B9BA92B3}"/>
              </c:ext>
            </c:extLst>
          </c:dPt>
          <c:dPt>
            <c:idx val="3"/>
            <c:bubble3D val="0"/>
            <c:spPr>
              <a:solidFill>
                <a:srgbClr val="00B050"/>
              </a:solidFill>
              <a:ln w="19050">
                <a:noFill/>
              </a:ln>
              <a:effectLst/>
            </c:spPr>
            <c:extLst>
              <c:ext xmlns:c16="http://schemas.microsoft.com/office/drawing/2014/chart" uri="{C3380CC4-5D6E-409C-BE32-E72D297353CC}">
                <c16:uniqueId val="{00000004-3E76-41E0-BB6B-5353B9BA92B3}"/>
              </c:ext>
            </c:extLst>
          </c:dPt>
          <c:dPt>
            <c:idx val="4"/>
            <c:bubble3D val="0"/>
            <c:spPr>
              <a:noFill/>
              <a:ln w="19050">
                <a:noFill/>
              </a:ln>
              <a:effectLst/>
            </c:spPr>
            <c:extLst>
              <c:ext xmlns:c16="http://schemas.microsoft.com/office/drawing/2014/chart" uri="{C3380CC4-5D6E-409C-BE32-E72D297353CC}">
                <c16:uniqueId val="{00000005-3E76-41E0-BB6B-5353B9BA92B3}"/>
              </c:ext>
            </c:extLst>
          </c:dPt>
          <c:cat>
            <c:strRef>
              <c:f>Ponteiro!$A$2:$A$6</c:f>
              <c:strCache>
                <c:ptCount val="5"/>
                <c:pt idx="0">
                  <c:v>Ruim</c:v>
                </c:pt>
                <c:pt idx="1">
                  <c:v>Regular</c:v>
                </c:pt>
                <c:pt idx="2">
                  <c:v>Bom</c:v>
                </c:pt>
                <c:pt idx="3">
                  <c:v>Ótimo</c:v>
                </c:pt>
                <c:pt idx="4">
                  <c:v>Total</c:v>
                </c:pt>
              </c:strCache>
            </c:strRef>
          </c:cat>
          <c:val>
            <c:numRef>
              <c:f>Ponteiro!$B$2:$B$6</c:f>
              <c:numCache>
                <c:formatCode>0</c:formatCode>
                <c:ptCount val="5"/>
                <c:pt idx="0">
                  <c:v>469430.23128792224</c:v>
                </c:pt>
                <c:pt idx="1">
                  <c:v>469430.23128792224</c:v>
                </c:pt>
                <c:pt idx="2">
                  <c:v>938860.46257584449</c:v>
                </c:pt>
                <c:pt idx="3">
                  <c:v>469430.23128792224</c:v>
                </c:pt>
                <c:pt idx="4">
                  <c:v>2347151.1564396112</c:v>
                </c:pt>
              </c:numCache>
            </c:numRef>
          </c:val>
          <c:extLst>
            <c:ext xmlns:c16="http://schemas.microsoft.com/office/drawing/2014/chart" uri="{C3380CC4-5D6E-409C-BE32-E72D297353CC}">
              <c16:uniqueId val="{00000000-3E76-41E0-BB6B-5353B9BA92B3}"/>
            </c:ext>
          </c:extLst>
        </c:ser>
        <c:dLbls>
          <c:showLegendKey val="0"/>
          <c:showVal val="0"/>
          <c:showCatName val="0"/>
          <c:showSerName val="0"/>
          <c:showPercent val="0"/>
          <c:showBubbleSize val="0"/>
          <c:showLeaderLines val="1"/>
        </c:dLbls>
        <c:firstSliceAng val="270"/>
        <c:holeSize val="75"/>
      </c:doughnutChart>
      <c:pieChart>
        <c:varyColors val="1"/>
        <c:ser>
          <c:idx val="1"/>
          <c:order val="1"/>
          <c:tx>
            <c:v>Ponteiro</c:v>
          </c:tx>
          <c:spPr>
            <a:ln>
              <a:noFill/>
            </a:ln>
          </c:spPr>
          <c:dPt>
            <c:idx val="0"/>
            <c:bubble3D val="0"/>
            <c:spPr>
              <a:noFill/>
              <a:ln w="19050">
                <a:noFill/>
              </a:ln>
              <a:effectLst/>
            </c:spPr>
            <c:extLst>
              <c:ext xmlns:c16="http://schemas.microsoft.com/office/drawing/2014/chart" uri="{C3380CC4-5D6E-409C-BE32-E72D297353CC}">
                <c16:uniqueId val="{00000007-3E76-41E0-BB6B-5353B9BA92B3}"/>
              </c:ext>
            </c:extLst>
          </c:dPt>
          <c:dPt>
            <c:idx val="1"/>
            <c:bubble3D val="0"/>
            <c:spPr>
              <a:solidFill>
                <a:schemeClr val="tx1"/>
              </a:solidFill>
              <a:ln w="19050">
                <a:noFill/>
              </a:ln>
              <a:effectLst/>
            </c:spPr>
            <c:extLst>
              <c:ext xmlns:c16="http://schemas.microsoft.com/office/drawing/2014/chart" uri="{C3380CC4-5D6E-409C-BE32-E72D297353CC}">
                <c16:uniqueId val="{00000009-3E76-41E0-BB6B-5353B9BA92B3}"/>
              </c:ext>
            </c:extLst>
          </c:dPt>
          <c:dPt>
            <c:idx val="2"/>
            <c:bubble3D val="0"/>
            <c:spPr>
              <a:noFill/>
              <a:ln w="19050">
                <a:noFill/>
              </a:ln>
              <a:effectLst/>
            </c:spPr>
            <c:extLst>
              <c:ext xmlns:c16="http://schemas.microsoft.com/office/drawing/2014/chart" uri="{C3380CC4-5D6E-409C-BE32-E72D297353CC}">
                <c16:uniqueId val="{00000008-3E76-41E0-BB6B-5353B9BA92B3}"/>
              </c:ext>
            </c:extLst>
          </c:dPt>
          <c:dLbls>
            <c:dLbl>
              <c:idx val="1"/>
              <c:tx>
                <c:strRef>
                  <c:f>Ponteiro!$B$8</c:f>
                  <c:strCache>
                    <c:ptCount val="1"/>
                    <c:pt idx="0">
                      <c:v>0</c:v>
                    </c:pt>
                  </c:strCache>
                </c:strRef>
              </c:tx>
              <c:spPr>
                <a:noFill/>
                <a:ln>
                  <a:noFill/>
                </a:ln>
                <a:effectLst/>
              </c:spPr>
              <c:txPr>
                <a:bodyPr rot="0" spcFirstLastPara="1" vertOverflow="ellipsis" vert="horz" wrap="square" lIns="0" tIns="0" rIns="180000" bIns="36000" anchor="ctr" anchorCtr="1">
                  <a:spAutoFit/>
                </a:bodyPr>
                <a:lstStyle/>
                <a:p>
                  <a:pPr>
                    <a:defRPr sz="900" b="1" i="1" u="none" strike="noStrike" kern="1200" baseline="0">
                      <a:solidFill>
                        <a:schemeClr val="bg1"/>
                      </a:solidFill>
                      <a:latin typeface="Century Gothic" panose="020B0502020202020204" pitchFamily="34" charset="0"/>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33288617886178856"/>
                      <c:h val="0.19143730886850149"/>
                    </c:manualLayout>
                  </c15:layout>
                  <c15:dlblFieldTable>
                    <c15:dlblFTEntry>
                      <c15:txfldGUID>{83426203-0D26-4937-9183-B8D0F73766B8}</c15:txfldGUID>
                      <c15:f>Ponteiro!$B$8</c15:f>
                      <c15:dlblFieldTableCache>
                        <c:ptCount val="1"/>
                        <c:pt idx="0">
                          <c:v>0</c:v>
                        </c:pt>
                      </c15:dlblFieldTableCache>
                    </c15:dlblFTEntry>
                  </c15:dlblFieldTable>
                  <c15:showDataLabelsRange val="0"/>
                </c:ext>
                <c:ext xmlns:c16="http://schemas.microsoft.com/office/drawing/2014/chart" uri="{C3380CC4-5D6E-409C-BE32-E72D297353CC}">
                  <c16:uniqueId val="{00000009-3E76-41E0-BB6B-5353B9BA92B3}"/>
                </c:ext>
              </c:extLst>
            </c:dLbl>
            <c:spPr>
              <a:noFill/>
              <a:ln>
                <a:noFill/>
              </a:ln>
              <a:effectLst/>
            </c:spPr>
            <c:txPr>
              <a:bodyPr rot="0" spcFirstLastPara="1" vertOverflow="ellipsis" vert="horz" wrap="square" lIns="38100" tIns="19050" rIns="38100" bIns="19050" anchor="ctr" anchorCtr="1">
                <a:spAutoFit/>
              </a:bodyPr>
              <a:lstStyle/>
              <a:p>
                <a:pPr>
                  <a:defRPr sz="900" b="0" i="1" u="none" strike="noStrike" kern="1200" baseline="0">
                    <a:solidFill>
                      <a:schemeClr val="bg1"/>
                    </a:solidFill>
                    <a:latin typeface="Century Gothic" panose="020B0502020202020204" pitchFamily="34" charset="0"/>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s>
          <c:val>
            <c:numRef>
              <c:f>Ponteiro!$B$11:$B$13</c:f>
              <c:numCache>
                <c:formatCode>0</c:formatCode>
                <c:ptCount val="3"/>
                <c:pt idx="0">
                  <c:v>0</c:v>
                </c:pt>
                <c:pt idx="1">
                  <c:v>58678.778910990281</c:v>
                </c:pt>
                <c:pt idx="2">
                  <c:v>2347151.1564396112</c:v>
                </c:pt>
              </c:numCache>
            </c:numRef>
          </c:val>
          <c:extLst>
            <c:ext xmlns:c16="http://schemas.microsoft.com/office/drawing/2014/chart" uri="{C3380CC4-5D6E-409C-BE32-E72D297353CC}">
              <c16:uniqueId val="{00000006-3E76-41E0-BB6B-5353B9BA92B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3.xml.rels><?xml version="1.0" encoding="UTF-8" standalone="yes"?>
<Relationships xmlns="http://schemas.openxmlformats.org/package/2006/relationships"><Relationship Id="rId8" Type="http://schemas.openxmlformats.org/officeDocument/2006/relationships/hyperlink" Target="#'Renda Fixa'!A1"/><Relationship Id="rId3" Type="http://schemas.openxmlformats.org/officeDocument/2006/relationships/hyperlink" Target="#'Plano de Aposentadoria Ideal'!A1"/><Relationship Id="rId7" Type="http://schemas.openxmlformats.org/officeDocument/2006/relationships/hyperlink" Target="#'Fundos Imobiliarios'!A1"/><Relationship Id="rId12"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A&#231;&#245;es Brasileiras'!A1"/><Relationship Id="rId11" Type="http://schemas.openxmlformats.org/officeDocument/2006/relationships/hyperlink" Target="#Proventos!A1"/><Relationship Id="rId5" Type="http://schemas.openxmlformats.org/officeDocument/2006/relationships/hyperlink" Target="#'A&#231;&#245;es Internacionais'!A1"/><Relationship Id="rId10" Type="http://schemas.openxmlformats.org/officeDocument/2006/relationships/hyperlink" Target="#'Pontos Interesses'!A1"/><Relationship Id="rId4" Type="http://schemas.openxmlformats.org/officeDocument/2006/relationships/hyperlink" Target="#Resumo!A1"/><Relationship Id="rId9" Type="http://schemas.openxmlformats.org/officeDocument/2006/relationships/hyperlink" Target="#'Hist&#243;rico Negocia&#231;&#227;o Bolsa'!A1"/></Relationships>
</file>

<file path=xl/drawings/_rels/drawing4.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5.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6.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7.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8.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9.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10.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_rels/drawing11.xml.rels><?xml version="1.0" encoding="UTF-8" standalone="yes"?>
<Relationships xmlns="http://schemas.openxmlformats.org/package/2006/relationships"><Relationship Id="rId8" Type="http://schemas.openxmlformats.org/officeDocument/2006/relationships/hyperlink" Target="#'Pontos Interesses'!A1"/><Relationship Id="rId3" Type="http://schemas.openxmlformats.org/officeDocument/2006/relationships/hyperlink" Target="#'A&#231;&#245;es Internacionais'!A1"/><Relationship Id="rId7" Type="http://schemas.openxmlformats.org/officeDocument/2006/relationships/hyperlink" Target="#'Hist&#243;rico Negocia&#231;&#227;o Bolsa'!A1"/><Relationship Id="rId2" Type="http://schemas.openxmlformats.org/officeDocument/2006/relationships/hyperlink" Target="#Resumo!A1"/><Relationship Id="rId1" Type="http://schemas.openxmlformats.org/officeDocument/2006/relationships/hyperlink" Target="#'Plano de Aposentadoria Ideal'!A1"/><Relationship Id="rId6" Type="http://schemas.openxmlformats.org/officeDocument/2006/relationships/hyperlink" Target="#'Renda Fixa'!A1"/><Relationship Id="rId5" Type="http://schemas.openxmlformats.org/officeDocument/2006/relationships/hyperlink" Target="#'Fundos Imobiliarios'!A1"/><Relationship Id="rId10" Type="http://schemas.openxmlformats.org/officeDocument/2006/relationships/image" Target="../media/image3.png"/><Relationship Id="rId4" Type="http://schemas.openxmlformats.org/officeDocument/2006/relationships/hyperlink" Target="#'A&#231;&#245;es Brasileiras'!A1"/><Relationship Id="rId9" Type="http://schemas.openxmlformats.org/officeDocument/2006/relationships/hyperlink" Target="#Proventos!A1"/></Relationships>
</file>

<file path=xl/drawings/drawing1.xml><?xml version="1.0" encoding="utf-8"?>
<xdr:wsDr xmlns:xdr="http://schemas.openxmlformats.org/drawingml/2006/spreadsheetDrawing" xmlns:a="http://schemas.openxmlformats.org/drawingml/2006/main">
  <xdr:twoCellAnchor editAs="oneCell">
    <xdr:from>
      <xdr:col>3</xdr:col>
      <xdr:colOff>104775</xdr:colOff>
      <xdr:row>4</xdr:row>
      <xdr:rowOff>47625</xdr:rowOff>
    </xdr:from>
    <xdr:to>
      <xdr:col>4</xdr:col>
      <xdr:colOff>2429578</xdr:colOff>
      <xdr:row>4</xdr:row>
      <xdr:rowOff>514350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572250" y="1485900"/>
          <a:ext cx="5039428" cy="466725"/>
        </a:xfrm>
        <a:prstGeom prst="rect">
          <a:avLst/>
        </a:prstGeom>
      </xdr:spPr>
    </xdr:pic>
    <xdr:clientData/>
  </xdr:twoCellAnchor>
  <xdr:twoCellAnchor editAs="oneCell">
    <xdr:from>
      <xdr:col>4</xdr:col>
      <xdr:colOff>904874</xdr:colOff>
      <xdr:row>0</xdr:row>
      <xdr:rowOff>209550</xdr:rowOff>
    </xdr:from>
    <xdr:to>
      <xdr:col>4</xdr:col>
      <xdr:colOff>1733549</xdr:colOff>
      <xdr:row>1</xdr:row>
      <xdr:rowOff>791782</xdr:rowOff>
    </xdr:to>
    <xdr:pic>
      <xdr:nvPicPr>
        <xdr:cNvPr id="3" name="Moedas" descr="Pilha de moeda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86974" y="209550"/>
          <a:ext cx="828675" cy="8298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368005</xdr:colOff>
      <xdr:row>42</xdr:row>
      <xdr:rowOff>116642</xdr:rowOff>
    </xdr:to>
    <xdr:grpSp>
      <xdr:nvGrpSpPr>
        <xdr:cNvPr id="14" name="Agrupar 13">
          <a:extLst>
            <a:ext uri="{FF2B5EF4-FFF2-40B4-BE49-F238E27FC236}">
              <a16:creationId xmlns:a16="http://schemas.microsoft.com/office/drawing/2014/main" id="{00000000-0008-0000-0300-00000E000000}"/>
            </a:ext>
          </a:extLst>
        </xdr:cNvPr>
        <xdr:cNvGrpSpPr/>
      </xdr:nvGrpSpPr>
      <xdr:grpSpPr>
        <a:xfrm>
          <a:off x="0" y="0"/>
          <a:ext cx="2196805" cy="8117642"/>
          <a:chOff x="98720" y="85726"/>
          <a:chExt cx="2196805" cy="8331425"/>
        </a:xfrm>
      </xdr:grpSpPr>
      <xdr:grpSp>
        <xdr:nvGrpSpPr>
          <xdr:cNvPr id="15" name="Agrupar 14">
            <a:extLst>
              <a:ext uri="{FF2B5EF4-FFF2-40B4-BE49-F238E27FC236}">
                <a16:creationId xmlns:a16="http://schemas.microsoft.com/office/drawing/2014/main" id="{00000000-0008-0000-0300-00000F000000}"/>
              </a:ext>
            </a:extLst>
          </xdr:cNvPr>
          <xdr:cNvGrpSpPr/>
        </xdr:nvGrpSpPr>
        <xdr:grpSpPr>
          <a:xfrm>
            <a:off x="254045" y="2432963"/>
            <a:ext cx="1898945" cy="5984188"/>
            <a:chOff x="254045" y="2585363"/>
            <a:chExt cx="1898945" cy="5984188"/>
          </a:xfrm>
        </xdr:grpSpPr>
        <xdr:sp macro="" textlink="">
          <xdr:nvSpPr>
            <xdr:cNvPr id="17" name="Retângulo 16">
              <a:hlinkClick xmlns:r="http://schemas.openxmlformats.org/officeDocument/2006/relationships" r:id="rId1"/>
              <a:extLst>
                <a:ext uri="{FF2B5EF4-FFF2-40B4-BE49-F238E27FC236}">
                  <a16:creationId xmlns:a16="http://schemas.microsoft.com/office/drawing/2014/main" id="{00000000-0008-0000-0300-000011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Plano de Aposentadoria</a:t>
              </a:r>
            </a:p>
          </xdr:txBody>
        </xdr:sp>
        <xdr:sp macro="" textlink="">
          <xdr:nvSpPr>
            <xdr:cNvPr id="18" name="Retângulo 17">
              <a:hlinkClick xmlns:r="http://schemas.openxmlformats.org/officeDocument/2006/relationships" r:id="rId2"/>
              <a:extLst>
                <a:ext uri="{FF2B5EF4-FFF2-40B4-BE49-F238E27FC236}">
                  <a16:creationId xmlns:a16="http://schemas.microsoft.com/office/drawing/2014/main" id="{00000000-0008-0000-0300-000012000000}"/>
                </a:ext>
              </a:extLst>
            </xdr:cNvPr>
            <xdr:cNvSpPr/>
          </xdr:nvSpPr>
          <xdr:spPr>
            <a:xfrm>
              <a:off x="254045" y="2585363"/>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Resumo</a:t>
              </a:r>
            </a:p>
          </xdr:txBody>
        </xdr:sp>
        <xdr:sp macro="" textlink="">
          <xdr:nvSpPr>
            <xdr:cNvPr id="19" name="Retângulo 18">
              <a:hlinkClick xmlns:r="http://schemas.openxmlformats.org/officeDocument/2006/relationships" r:id="rId3"/>
              <a:extLst>
                <a:ext uri="{FF2B5EF4-FFF2-40B4-BE49-F238E27FC236}">
                  <a16:creationId xmlns:a16="http://schemas.microsoft.com/office/drawing/2014/main" id="{00000000-0008-0000-0300-000013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Internacionais</a:t>
              </a:r>
            </a:p>
          </xdr:txBody>
        </xdr:sp>
        <xdr:sp macro="" textlink="">
          <xdr:nvSpPr>
            <xdr:cNvPr id="20" name="Retângulo 19">
              <a:hlinkClick xmlns:r="http://schemas.openxmlformats.org/officeDocument/2006/relationships" r:id="rId4"/>
              <a:extLst>
                <a:ext uri="{FF2B5EF4-FFF2-40B4-BE49-F238E27FC236}">
                  <a16:creationId xmlns:a16="http://schemas.microsoft.com/office/drawing/2014/main" id="{00000000-0008-0000-0300-000014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21" name="Retângulo 20">
              <a:hlinkClick xmlns:r="http://schemas.openxmlformats.org/officeDocument/2006/relationships" r:id="rId5"/>
              <a:extLst>
                <a:ext uri="{FF2B5EF4-FFF2-40B4-BE49-F238E27FC236}">
                  <a16:creationId xmlns:a16="http://schemas.microsoft.com/office/drawing/2014/main" id="{00000000-0008-0000-0300-000015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22" name="Retângulo 21">
              <a:hlinkClick xmlns:r="http://schemas.openxmlformats.org/officeDocument/2006/relationships" r:id="rId6"/>
              <a:extLst>
                <a:ext uri="{FF2B5EF4-FFF2-40B4-BE49-F238E27FC236}">
                  <a16:creationId xmlns:a16="http://schemas.microsoft.com/office/drawing/2014/main" id="{00000000-0008-0000-0300-000016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23" name="Retângulo 22">
              <a:hlinkClick xmlns:r="http://schemas.openxmlformats.org/officeDocument/2006/relationships" r:id="rId7"/>
              <a:extLst>
                <a:ext uri="{FF2B5EF4-FFF2-40B4-BE49-F238E27FC236}">
                  <a16:creationId xmlns:a16="http://schemas.microsoft.com/office/drawing/2014/main" id="{00000000-0008-0000-0300-000017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0300-000018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25" name="Retângulo 24">
              <a:hlinkClick xmlns:r="http://schemas.openxmlformats.org/officeDocument/2006/relationships" r:id="rId9"/>
              <a:extLst>
                <a:ext uri="{FF2B5EF4-FFF2-40B4-BE49-F238E27FC236}">
                  <a16:creationId xmlns:a16="http://schemas.microsoft.com/office/drawing/2014/main" id="{00000000-0008-0000-0300-000019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16" name="Imagem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3</xdr:col>
      <xdr:colOff>590550</xdr:colOff>
      <xdr:row>0</xdr:row>
      <xdr:rowOff>0</xdr:rowOff>
    </xdr:from>
    <xdr:to>
      <xdr:col>7</xdr:col>
      <xdr:colOff>348955</xdr:colOff>
      <xdr:row>42</xdr:row>
      <xdr:rowOff>116642</xdr:rowOff>
    </xdr:to>
    <xdr:grpSp>
      <xdr:nvGrpSpPr>
        <xdr:cNvPr id="50" name="Agrupar 49">
          <a:extLst>
            <a:ext uri="{FF2B5EF4-FFF2-40B4-BE49-F238E27FC236}">
              <a16:creationId xmlns:a16="http://schemas.microsoft.com/office/drawing/2014/main" id="{00000000-0008-0000-0300-000032000000}"/>
            </a:ext>
          </a:extLst>
        </xdr:cNvPr>
        <xdr:cNvGrpSpPr/>
      </xdr:nvGrpSpPr>
      <xdr:grpSpPr>
        <a:xfrm>
          <a:off x="2419350" y="0"/>
          <a:ext cx="2196805" cy="8117642"/>
          <a:chOff x="98720" y="85726"/>
          <a:chExt cx="2196805" cy="8331425"/>
        </a:xfrm>
      </xdr:grpSpPr>
      <xdr:grpSp>
        <xdr:nvGrpSpPr>
          <xdr:cNvPr id="51" name="Agrupar 50">
            <a:extLst>
              <a:ext uri="{FF2B5EF4-FFF2-40B4-BE49-F238E27FC236}">
                <a16:creationId xmlns:a16="http://schemas.microsoft.com/office/drawing/2014/main" id="{00000000-0008-0000-0300-000033000000}"/>
              </a:ext>
            </a:extLst>
          </xdr:cNvPr>
          <xdr:cNvGrpSpPr/>
        </xdr:nvGrpSpPr>
        <xdr:grpSpPr>
          <a:xfrm>
            <a:off x="254045" y="2432963"/>
            <a:ext cx="1898945" cy="5984188"/>
            <a:chOff x="254045" y="2585363"/>
            <a:chExt cx="1898945" cy="5984188"/>
          </a:xfrm>
        </xdr:grpSpPr>
        <xdr:sp macro="" textlink="">
          <xdr:nvSpPr>
            <xdr:cNvPr id="53" name="Retângulo 52">
              <a:hlinkClick xmlns:r="http://schemas.openxmlformats.org/officeDocument/2006/relationships" r:id="rId1"/>
              <a:extLst>
                <a:ext uri="{FF2B5EF4-FFF2-40B4-BE49-F238E27FC236}">
                  <a16:creationId xmlns:a16="http://schemas.microsoft.com/office/drawing/2014/main" id="{00000000-0008-0000-0300-000035000000}"/>
                </a:ext>
              </a:extLst>
            </xdr:cNvPr>
            <xdr:cNvSpPr/>
          </xdr:nvSpPr>
          <xdr:spPr>
            <a:xfrm>
              <a:off x="254045" y="3270776"/>
              <a:ext cx="1898945" cy="528323"/>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Plano de Aposentadoria</a:t>
              </a:r>
            </a:p>
          </xdr:txBody>
        </xdr:sp>
        <xdr:sp macro="" textlink="">
          <xdr:nvSpPr>
            <xdr:cNvPr id="54" name="Retângulo 53">
              <a:hlinkClick xmlns:r="http://schemas.openxmlformats.org/officeDocument/2006/relationships" r:id="rId2"/>
              <a:extLst>
                <a:ext uri="{FF2B5EF4-FFF2-40B4-BE49-F238E27FC236}">
                  <a16:creationId xmlns:a16="http://schemas.microsoft.com/office/drawing/2014/main" id="{00000000-0008-0000-0300-000036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55" name="Retângulo 54">
              <a:hlinkClick xmlns:r="http://schemas.openxmlformats.org/officeDocument/2006/relationships" r:id="rId3"/>
              <a:extLst>
                <a:ext uri="{FF2B5EF4-FFF2-40B4-BE49-F238E27FC236}">
                  <a16:creationId xmlns:a16="http://schemas.microsoft.com/office/drawing/2014/main" id="{00000000-0008-0000-0300-000037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Internacionais</a:t>
              </a:r>
            </a:p>
          </xdr:txBody>
        </xdr:sp>
        <xdr:sp macro="" textlink="">
          <xdr:nvSpPr>
            <xdr:cNvPr id="56" name="Retângulo 55">
              <a:hlinkClick xmlns:r="http://schemas.openxmlformats.org/officeDocument/2006/relationships" r:id="rId4"/>
              <a:extLst>
                <a:ext uri="{FF2B5EF4-FFF2-40B4-BE49-F238E27FC236}">
                  <a16:creationId xmlns:a16="http://schemas.microsoft.com/office/drawing/2014/main" id="{00000000-0008-0000-0300-000038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57" name="Retângulo 56">
              <a:hlinkClick xmlns:r="http://schemas.openxmlformats.org/officeDocument/2006/relationships" r:id="rId5"/>
              <a:extLst>
                <a:ext uri="{FF2B5EF4-FFF2-40B4-BE49-F238E27FC236}">
                  <a16:creationId xmlns:a16="http://schemas.microsoft.com/office/drawing/2014/main" id="{00000000-0008-0000-0300-000039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58" name="Retângulo 57">
              <a:hlinkClick xmlns:r="http://schemas.openxmlformats.org/officeDocument/2006/relationships" r:id="rId6"/>
              <a:extLst>
                <a:ext uri="{FF2B5EF4-FFF2-40B4-BE49-F238E27FC236}">
                  <a16:creationId xmlns:a16="http://schemas.microsoft.com/office/drawing/2014/main" id="{00000000-0008-0000-0300-00003A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59" name="Retângulo 58">
              <a:hlinkClick xmlns:r="http://schemas.openxmlformats.org/officeDocument/2006/relationships" r:id="rId7"/>
              <a:extLst>
                <a:ext uri="{FF2B5EF4-FFF2-40B4-BE49-F238E27FC236}">
                  <a16:creationId xmlns:a16="http://schemas.microsoft.com/office/drawing/2014/main" id="{00000000-0008-0000-0300-00003B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60" name="Retângulo 59">
              <a:hlinkClick xmlns:r="http://schemas.openxmlformats.org/officeDocument/2006/relationships" r:id="rId8"/>
              <a:extLst>
                <a:ext uri="{FF2B5EF4-FFF2-40B4-BE49-F238E27FC236}">
                  <a16:creationId xmlns:a16="http://schemas.microsoft.com/office/drawing/2014/main" id="{00000000-0008-0000-0300-00003C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61" name="Retângulo 60">
              <a:hlinkClick xmlns:r="http://schemas.openxmlformats.org/officeDocument/2006/relationships" r:id="rId9"/>
              <a:extLst>
                <a:ext uri="{FF2B5EF4-FFF2-40B4-BE49-F238E27FC236}">
                  <a16:creationId xmlns:a16="http://schemas.microsoft.com/office/drawing/2014/main" id="{00000000-0008-0000-0300-00003D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52" name="Imagem 51">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8</xdr:col>
      <xdr:colOff>0</xdr:colOff>
      <xdr:row>0</xdr:row>
      <xdr:rowOff>0</xdr:rowOff>
    </xdr:from>
    <xdr:to>
      <xdr:col>11</xdr:col>
      <xdr:colOff>368005</xdr:colOff>
      <xdr:row>42</xdr:row>
      <xdr:rowOff>116642</xdr:rowOff>
    </xdr:to>
    <xdr:grpSp>
      <xdr:nvGrpSpPr>
        <xdr:cNvPr id="62" name="Agrupar 61">
          <a:extLst>
            <a:ext uri="{FF2B5EF4-FFF2-40B4-BE49-F238E27FC236}">
              <a16:creationId xmlns:a16="http://schemas.microsoft.com/office/drawing/2014/main" id="{00000000-0008-0000-0300-00003E000000}"/>
            </a:ext>
          </a:extLst>
        </xdr:cNvPr>
        <xdr:cNvGrpSpPr/>
      </xdr:nvGrpSpPr>
      <xdr:grpSpPr>
        <a:xfrm>
          <a:off x="4876800" y="0"/>
          <a:ext cx="2196805" cy="8117642"/>
          <a:chOff x="98720" y="85726"/>
          <a:chExt cx="2196805" cy="8331425"/>
        </a:xfrm>
      </xdr:grpSpPr>
      <xdr:grpSp>
        <xdr:nvGrpSpPr>
          <xdr:cNvPr id="63" name="Agrupar 62">
            <a:extLst>
              <a:ext uri="{FF2B5EF4-FFF2-40B4-BE49-F238E27FC236}">
                <a16:creationId xmlns:a16="http://schemas.microsoft.com/office/drawing/2014/main" id="{00000000-0008-0000-0300-00003F000000}"/>
              </a:ext>
            </a:extLst>
          </xdr:cNvPr>
          <xdr:cNvGrpSpPr/>
        </xdr:nvGrpSpPr>
        <xdr:grpSpPr>
          <a:xfrm>
            <a:off x="254045" y="2432963"/>
            <a:ext cx="1898945" cy="5984188"/>
            <a:chOff x="254045" y="2585363"/>
            <a:chExt cx="1898945" cy="5984188"/>
          </a:xfrm>
        </xdr:grpSpPr>
        <xdr:sp macro="" textlink="">
          <xdr:nvSpPr>
            <xdr:cNvPr id="65" name="Retângulo 64">
              <a:hlinkClick xmlns:r="http://schemas.openxmlformats.org/officeDocument/2006/relationships" r:id="rId1"/>
              <a:extLst>
                <a:ext uri="{FF2B5EF4-FFF2-40B4-BE49-F238E27FC236}">
                  <a16:creationId xmlns:a16="http://schemas.microsoft.com/office/drawing/2014/main" id="{00000000-0008-0000-0300-000041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6" name="Retângulo 65">
              <a:hlinkClick xmlns:r="http://schemas.openxmlformats.org/officeDocument/2006/relationships" r:id="rId2"/>
              <a:extLst>
                <a:ext uri="{FF2B5EF4-FFF2-40B4-BE49-F238E27FC236}">
                  <a16:creationId xmlns:a16="http://schemas.microsoft.com/office/drawing/2014/main" id="{00000000-0008-0000-0300-000042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67" name="Retângulo 66">
              <a:hlinkClick xmlns:r="http://schemas.openxmlformats.org/officeDocument/2006/relationships" r:id="rId3"/>
              <a:extLst>
                <a:ext uri="{FF2B5EF4-FFF2-40B4-BE49-F238E27FC236}">
                  <a16:creationId xmlns:a16="http://schemas.microsoft.com/office/drawing/2014/main" id="{00000000-0008-0000-0300-000043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Internacionais</a:t>
              </a:r>
            </a:p>
          </xdr:txBody>
        </xdr:sp>
        <xdr:sp macro="" textlink="">
          <xdr:nvSpPr>
            <xdr:cNvPr id="68" name="Retângulo 67">
              <a:hlinkClick xmlns:r="http://schemas.openxmlformats.org/officeDocument/2006/relationships" r:id="rId4"/>
              <a:extLst>
                <a:ext uri="{FF2B5EF4-FFF2-40B4-BE49-F238E27FC236}">
                  <a16:creationId xmlns:a16="http://schemas.microsoft.com/office/drawing/2014/main" id="{00000000-0008-0000-0300-000044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69" name="Retângulo 68">
              <a:hlinkClick xmlns:r="http://schemas.openxmlformats.org/officeDocument/2006/relationships" r:id="rId5"/>
              <a:extLst>
                <a:ext uri="{FF2B5EF4-FFF2-40B4-BE49-F238E27FC236}">
                  <a16:creationId xmlns:a16="http://schemas.microsoft.com/office/drawing/2014/main" id="{00000000-0008-0000-0300-000045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70" name="Retângulo 69">
              <a:hlinkClick xmlns:r="http://schemas.openxmlformats.org/officeDocument/2006/relationships" r:id="rId6"/>
              <a:extLst>
                <a:ext uri="{FF2B5EF4-FFF2-40B4-BE49-F238E27FC236}">
                  <a16:creationId xmlns:a16="http://schemas.microsoft.com/office/drawing/2014/main" id="{00000000-0008-0000-0300-000046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71" name="Retângulo 70">
              <a:hlinkClick xmlns:r="http://schemas.openxmlformats.org/officeDocument/2006/relationships" r:id="rId7"/>
              <a:extLst>
                <a:ext uri="{FF2B5EF4-FFF2-40B4-BE49-F238E27FC236}">
                  <a16:creationId xmlns:a16="http://schemas.microsoft.com/office/drawing/2014/main" id="{00000000-0008-0000-0300-000047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72" name="Retângulo 71">
              <a:hlinkClick xmlns:r="http://schemas.openxmlformats.org/officeDocument/2006/relationships" r:id="rId8"/>
              <a:extLst>
                <a:ext uri="{FF2B5EF4-FFF2-40B4-BE49-F238E27FC236}">
                  <a16:creationId xmlns:a16="http://schemas.microsoft.com/office/drawing/2014/main" id="{00000000-0008-0000-0300-000048000000}"/>
                </a:ext>
              </a:extLst>
            </xdr:cNvPr>
            <xdr:cNvSpPr/>
          </xdr:nvSpPr>
          <xdr:spPr>
            <a:xfrm>
              <a:off x="254045" y="3956189"/>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Pontos</a:t>
              </a:r>
              <a:r>
                <a:rPr lang="pt-BR" sz="1000" b="1" i="1" baseline="0">
                  <a:solidFill>
                    <a:srgbClr val="BFA473"/>
                  </a:solidFill>
                  <a:latin typeface="Century Gothic" panose="020B0502020202020204" pitchFamily="34" charset="0"/>
                </a:rPr>
                <a:t> Interesses</a:t>
              </a:r>
              <a:endParaRPr lang="pt-BR" sz="1000" b="1" i="1">
                <a:solidFill>
                  <a:srgbClr val="BFA473"/>
                </a:solidFill>
                <a:latin typeface="Century Gothic" panose="020B0502020202020204" pitchFamily="34" charset="0"/>
              </a:endParaRPr>
            </a:p>
          </xdr:txBody>
        </xdr:sp>
        <xdr:sp macro="" textlink="">
          <xdr:nvSpPr>
            <xdr:cNvPr id="73" name="Retângulo 72">
              <a:hlinkClick xmlns:r="http://schemas.openxmlformats.org/officeDocument/2006/relationships" r:id="rId9"/>
              <a:extLst>
                <a:ext uri="{FF2B5EF4-FFF2-40B4-BE49-F238E27FC236}">
                  <a16:creationId xmlns:a16="http://schemas.microsoft.com/office/drawing/2014/main" id="{00000000-0008-0000-0300-000049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64" name="Imagem 63">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12</xdr:col>
      <xdr:colOff>0</xdr:colOff>
      <xdr:row>0</xdr:row>
      <xdr:rowOff>0</xdr:rowOff>
    </xdr:from>
    <xdr:to>
      <xdr:col>15</xdr:col>
      <xdr:colOff>368005</xdr:colOff>
      <xdr:row>42</xdr:row>
      <xdr:rowOff>116642</xdr:rowOff>
    </xdr:to>
    <xdr:grpSp>
      <xdr:nvGrpSpPr>
        <xdr:cNvPr id="74" name="Agrupar 73">
          <a:extLst>
            <a:ext uri="{FF2B5EF4-FFF2-40B4-BE49-F238E27FC236}">
              <a16:creationId xmlns:a16="http://schemas.microsoft.com/office/drawing/2014/main" id="{00000000-0008-0000-0300-00004A000000}"/>
            </a:ext>
          </a:extLst>
        </xdr:cNvPr>
        <xdr:cNvGrpSpPr/>
      </xdr:nvGrpSpPr>
      <xdr:grpSpPr>
        <a:xfrm>
          <a:off x="7315200" y="0"/>
          <a:ext cx="2196805" cy="8117642"/>
          <a:chOff x="98720" y="85726"/>
          <a:chExt cx="2196805" cy="8331425"/>
        </a:xfrm>
      </xdr:grpSpPr>
      <xdr:grpSp>
        <xdr:nvGrpSpPr>
          <xdr:cNvPr id="75" name="Agrupar 74">
            <a:extLst>
              <a:ext uri="{FF2B5EF4-FFF2-40B4-BE49-F238E27FC236}">
                <a16:creationId xmlns:a16="http://schemas.microsoft.com/office/drawing/2014/main" id="{00000000-0008-0000-0300-00004B000000}"/>
              </a:ext>
            </a:extLst>
          </xdr:cNvPr>
          <xdr:cNvGrpSpPr/>
        </xdr:nvGrpSpPr>
        <xdr:grpSpPr>
          <a:xfrm>
            <a:off x="254045" y="2432963"/>
            <a:ext cx="1898945" cy="5984188"/>
            <a:chOff x="254045" y="2585363"/>
            <a:chExt cx="1898945" cy="5984188"/>
          </a:xfrm>
        </xdr:grpSpPr>
        <xdr:sp macro="" textlink="">
          <xdr:nvSpPr>
            <xdr:cNvPr id="77" name="Retângulo 76">
              <a:hlinkClick xmlns:r="http://schemas.openxmlformats.org/officeDocument/2006/relationships" r:id="rId1"/>
              <a:extLst>
                <a:ext uri="{FF2B5EF4-FFF2-40B4-BE49-F238E27FC236}">
                  <a16:creationId xmlns:a16="http://schemas.microsoft.com/office/drawing/2014/main" id="{00000000-0008-0000-0300-00004D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78" name="Retângulo 77">
              <a:hlinkClick xmlns:r="http://schemas.openxmlformats.org/officeDocument/2006/relationships" r:id="rId2"/>
              <a:extLst>
                <a:ext uri="{FF2B5EF4-FFF2-40B4-BE49-F238E27FC236}">
                  <a16:creationId xmlns:a16="http://schemas.microsoft.com/office/drawing/2014/main" id="{00000000-0008-0000-0300-00004E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9" name="Retângulo 78">
              <a:hlinkClick xmlns:r="http://schemas.openxmlformats.org/officeDocument/2006/relationships" r:id="rId3"/>
              <a:extLst>
                <a:ext uri="{FF2B5EF4-FFF2-40B4-BE49-F238E27FC236}">
                  <a16:creationId xmlns:a16="http://schemas.microsoft.com/office/drawing/2014/main" id="{00000000-0008-0000-0300-00004F000000}"/>
                </a:ext>
              </a:extLst>
            </xdr:cNvPr>
            <xdr:cNvSpPr/>
          </xdr:nvSpPr>
          <xdr:spPr>
            <a:xfrm>
              <a:off x="254045" y="4641602"/>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Ações Internacionais</a:t>
              </a:r>
            </a:p>
          </xdr:txBody>
        </xdr:sp>
        <xdr:sp macro="" textlink="">
          <xdr:nvSpPr>
            <xdr:cNvPr id="80" name="Retângulo 79">
              <a:hlinkClick xmlns:r="http://schemas.openxmlformats.org/officeDocument/2006/relationships" r:id="rId4"/>
              <a:extLst>
                <a:ext uri="{FF2B5EF4-FFF2-40B4-BE49-F238E27FC236}">
                  <a16:creationId xmlns:a16="http://schemas.microsoft.com/office/drawing/2014/main" id="{00000000-0008-0000-0300-000050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81" name="Retângulo 80">
              <a:hlinkClick xmlns:r="http://schemas.openxmlformats.org/officeDocument/2006/relationships" r:id="rId5"/>
              <a:extLst>
                <a:ext uri="{FF2B5EF4-FFF2-40B4-BE49-F238E27FC236}">
                  <a16:creationId xmlns:a16="http://schemas.microsoft.com/office/drawing/2014/main" id="{00000000-0008-0000-0300-000051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82" name="Retângulo 81">
              <a:hlinkClick xmlns:r="http://schemas.openxmlformats.org/officeDocument/2006/relationships" r:id="rId6"/>
              <a:extLst>
                <a:ext uri="{FF2B5EF4-FFF2-40B4-BE49-F238E27FC236}">
                  <a16:creationId xmlns:a16="http://schemas.microsoft.com/office/drawing/2014/main" id="{00000000-0008-0000-0300-000052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83" name="Retângulo 82">
              <a:hlinkClick xmlns:r="http://schemas.openxmlformats.org/officeDocument/2006/relationships" r:id="rId7"/>
              <a:extLst>
                <a:ext uri="{FF2B5EF4-FFF2-40B4-BE49-F238E27FC236}">
                  <a16:creationId xmlns:a16="http://schemas.microsoft.com/office/drawing/2014/main" id="{00000000-0008-0000-0300-000053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84" name="Retângulo 83">
              <a:hlinkClick xmlns:r="http://schemas.openxmlformats.org/officeDocument/2006/relationships" r:id="rId8"/>
              <a:extLst>
                <a:ext uri="{FF2B5EF4-FFF2-40B4-BE49-F238E27FC236}">
                  <a16:creationId xmlns:a16="http://schemas.microsoft.com/office/drawing/2014/main" id="{00000000-0008-0000-0300-000054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85" name="Retângulo 84">
              <a:hlinkClick xmlns:r="http://schemas.openxmlformats.org/officeDocument/2006/relationships" r:id="rId9"/>
              <a:extLst>
                <a:ext uri="{FF2B5EF4-FFF2-40B4-BE49-F238E27FC236}">
                  <a16:creationId xmlns:a16="http://schemas.microsoft.com/office/drawing/2014/main" id="{00000000-0008-0000-0300-000055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76" name="Imagem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16</xdr:col>
      <xdr:colOff>0</xdr:colOff>
      <xdr:row>0</xdr:row>
      <xdr:rowOff>0</xdr:rowOff>
    </xdr:from>
    <xdr:to>
      <xdr:col>19</xdr:col>
      <xdr:colOff>368005</xdr:colOff>
      <xdr:row>42</xdr:row>
      <xdr:rowOff>116642</xdr:rowOff>
    </xdr:to>
    <xdr:grpSp>
      <xdr:nvGrpSpPr>
        <xdr:cNvPr id="86" name="Agrupar 85">
          <a:extLst>
            <a:ext uri="{FF2B5EF4-FFF2-40B4-BE49-F238E27FC236}">
              <a16:creationId xmlns:a16="http://schemas.microsoft.com/office/drawing/2014/main" id="{00000000-0008-0000-0300-000056000000}"/>
            </a:ext>
          </a:extLst>
        </xdr:cNvPr>
        <xdr:cNvGrpSpPr/>
      </xdr:nvGrpSpPr>
      <xdr:grpSpPr>
        <a:xfrm>
          <a:off x="9753600" y="0"/>
          <a:ext cx="2196805" cy="8117642"/>
          <a:chOff x="98720" y="85726"/>
          <a:chExt cx="2196805" cy="8331425"/>
        </a:xfrm>
      </xdr:grpSpPr>
      <xdr:grpSp>
        <xdr:nvGrpSpPr>
          <xdr:cNvPr id="87" name="Agrupar 86">
            <a:extLst>
              <a:ext uri="{FF2B5EF4-FFF2-40B4-BE49-F238E27FC236}">
                <a16:creationId xmlns:a16="http://schemas.microsoft.com/office/drawing/2014/main" id="{00000000-0008-0000-0300-000057000000}"/>
              </a:ext>
            </a:extLst>
          </xdr:cNvPr>
          <xdr:cNvGrpSpPr/>
        </xdr:nvGrpSpPr>
        <xdr:grpSpPr>
          <a:xfrm>
            <a:off x="254045" y="2432963"/>
            <a:ext cx="1898945" cy="5984188"/>
            <a:chOff x="254045" y="2585363"/>
            <a:chExt cx="1898945" cy="5984188"/>
          </a:xfrm>
        </xdr:grpSpPr>
        <xdr:sp macro="" textlink="">
          <xdr:nvSpPr>
            <xdr:cNvPr id="89" name="Retângulo 88">
              <a:hlinkClick xmlns:r="http://schemas.openxmlformats.org/officeDocument/2006/relationships" r:id="rId1"/>
              <a:extLst>
                <a:ext uri="{FF2B5EF4-FFF2-40B4-BE49-F238E27FC236}">
                  <a16:creationId xmlns:a16="http://schemas.microsoft.com/office/drawing/2014/main" id="{00000000-0008-0000-0300-000059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90" name="Retângulo 89">
              <a:hlinkClick xmlns:r="http://schemas.openxmlformats.org/officeDocument/2006/relationships" r:id="rId2"/>
              <a:extLst>
                <a:ext uri="{FF2B5EF4-FFF2-40B4-BE49-F238E27FC236}">
                  <a16:creationId xmlns:a16="http://schemas.microsoft.com/office/drawing/2014/main" id="{00000000-0008-0000-0300-00005A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91" name="Retângulo 90">
              <a:hlinkClick xmlns:r="http://schemas.openxmlformats.org/officeDocument/2006/relationships" r:id="rId3"/>
              <a:extLst>
                <a:ext uri="{FF2B5EF4-FFF2-40B4-BE49-F238E27FC236}">
                  <a16:creationId xmlns:a16="http://schemas.microsoft.com/office/drawing/2014/main" id="{00000000-0008-0000-0300-00005B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92" name="Retângulo 91">
              <a:hlinkClick xmlns:r="http://schemas.openxmlformats.org/officeDocument/2006/relationships" r:id="rId4"/>
              <a:extLst>
                <a:ext uri="{FF2B5EF4-FFF2-40B4-BE49-F238E27FC236}">
                  <a16:creationId xmlns:a16="http://schemas.microsoft.com/office/drawing/2014/main" id="{00000000-0008-0000-0300-00005C000000}"/>
                </a:ext>
              </a:extLst>
            </xdr:cNvPr>
            <xdr:cNvSpPr/>
          </xdr:nvSpPr>
          <xdr:spPr>
            <a:xfrm>
              <a:off x="254045" y="5327015"/>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Ações Brasileiras</a:t>
              </a:r>
            </a:p>
          </xdr:txBody>
        </xdr:sp>
        <xdr:sp macro="" textlink="">
          <xdr:nvSpPr>
            <xdr:cNvPr id="93" name="Retângulo 92">
              <a:hlinkClick xmlns:r="http://schemas.openxmlformats.org/officeDocument/2006/relationships" r:id="rId5"/>
              <a:extLst>
                <a:ext uri="{FF2B5EF4-FFF2-40B4-BE49-F238E27FC236}">
                  <a16:creationId xmlns:a16="http://schemas.microsoft.com/office/drawing/2014/main" id="{00000000-0008-0000-0300-00005D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94" name="Retângulo 93">
              <a:hlinkClick xmlns:r="http://schemas.openxmlformats.org/officeDocument/2006/relationships" r:id="rId6"/>
              <a:extLst>
                <a:ext uri="{FF2B5EF4-FFF2-40B4-BE49-F238E27FC236}">
                  <a16:creationId xmlns:a16="http://schemas.microsoft.com/office/drawing/2014/main" id="{00000000-0008-0000-0300-00005E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95" name="Retângulo 94">
              <a:hlinkClick xmlns:r="http://schemas.openxmlformats.org/officeDocument/2006/relationships" r:id="rId7"/>
              <a:extLst>
                <a:ext uri="{FF2B5EF4-FFF2-40B4-BE49-F238E27FC236}">
                  <a16:creationId xmlns:a16="http://schemas.microsoft.com/office/drawing/2014/main" id="{00000000-0008-0000-0300-00005F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96" name="Retângulo 95">
              <a:hlinkClick xmlns:r="http://schemas.openxmlformats.org/officeDocument/2006/relationships" r:id="rId8"/>
              <a:extLst>
                <a:ext uri="{FF2B5EF4-FFF2-40B4-BE49-F238E27FC236}">
                  <a16:creationId xmlns:a16="http://schemas.microsoft.com/office/drawing/2014/main" id="{00000000-0008-0000-0300-000060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97" name="Retângulo 96">
              <a:hlinkClick xmlns:r="http://schemas.openxmlformats.org/officeDocument/2006/relationships" r:id="rId9"/>
              <a:extLst>
                <a:ext uri="{FF2B5EF4-FFF2-40B4-BE49-F238E27FC236}">
                  <a16:creationId xmlns:a16="http://schemas.microsoft.com/office/drawing/2014/main" id="{00000000-0008-0000-0300-000061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88" name="Imagem 87">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20</xdr:col>
      <xdr:colOff>0</xdr:colOff>
      <xdr:row>0</xdr:row>
      <xdr:rowOff>0</xdr:rowOff>
    </xdr:from>
    <xdr:to>
      <xdr:col>23</xdr:col>
      <xdr:colOff>368005</xdr:colOff>
      <xdr:row>42</xdr:row>
      <xdr:rowOff>116642</xdr:rowOff>
    </xdr:to>
    <xdr:grpSp>
      <xdr:nvGrpSpPr>
        <xdr:cNvPr id="98" name="Agrupar 97">
          <a:extLst>
            <a:ext uri="{FF2B5EF4-FFF2-40B4-BE49-F238E27FC236}">
              <a16:creationId xmlns:a16="http://schemas.microsoft.com/office/drawing/2014/main" id="{00000000-0008-0000-0300-000062000000}"/>
            </a:ext>
          </a:extLst>
        </xdr:cNvPr>
        <xdr:cNvGrpSpPr/>
      </xdr:nvGrpSpPr>
      <xdr:grpSpPr>
        <a:xfrm>
          <a:off x="12192000" y="0"/>
          <a:ext cx="2196805" cy="8117642"/>
          <a:chOff x="98720" y="85726"/>
          <a:chExt cx="2196805" cy="8331425"/>
        </a:xfrm>
      </xdr:grpSpPr>
      <xdr:grpSp>
        <xdr:nvGrpSpPr>
          <xdr:cNvPr id="99" name="Agrupar 98">
            <a:extLst>
              <a:ext uri="{FF2B5EF4-FFF2-40B4-BE49-F238E27FC236}">
                <a16:creationId xmlns:a16="http://schemas.microsoft.com/office/drawing/2014/main" id="{00000000-0008-0000-0300-000063000000}"/>
              </a:ext>
            </a:extLst>
          </xdr:cNvPr>
          <xdr:cNvGrpSpPr/>
        </xdr:nvGrpSpPr>
        <xdr:grpSpPr>
          <a:xfrm>
            <a:off x="254045" y="2432963"/>
            <a:ext cx="1898945" cy="5984188"/>
            <a:chOff x="254045" y="2585363"/>
            <a:chExt cx="1898945" cy="5984188"/>
          </a:xfrm>
        </xdr:grpSpPr>
        <xdr:sp macro="" textlink="">
          <xdr:nvSpPr>
            <xdr:cNvPr id="101" name="Retângulo 100">
              <a:hlinkClick xmlns:r="http://schemas.openxmlformats.org/officeDocument/2006/relationships" r:id="rId1"/>
              <a:extLst>
                <a:ext uri="{FF2B5EF4-FFF2-40B4-BE49-F238E27FC236}">
                  <a16:creationId xmlns:a16="http://schemas.microsoft.com/office/drawing/2014/main" id="{00000000-0008-0000-0300-000065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102" name="Retângulo 101">
              <a:hlinkClick xmlns:r="http://schemas.openxmlformats.org/officeDocument/2006/relationships" r:id="rId2"/>
              <a:extLst>
                <a:ext uri="{FF2B5EF4-FFF2-40B4-BE49-F238E27FC236}">
                  <a16:creationId xmlns:a16="http://schemas.microsoft.com/office/drawing/2014/main" id="{00000000-0008-0000-0300-000066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103" name="Retângulo 102">
              <a:hlinkClick xmlns:r="http://schemas.openxmlformats.org/officeDocument/2006/relationships" r:id="rId3"/>
              <a:extLst>
                <a:ext uri="{FF2B5EF4-FFF2-40B4-BE49-F238E27FC236}">
                  <a16:creationId xmlns:a16="http://schemas.microsoft.com/office/drawing/2014/main" id="{00000000-0008-0000-0300-000067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104" name="Retângulo 103">
              <a:hlinkClick xmlns:r="http://schemas.openxmlformats.org/officeDocument/2006/relationships" r:id="rId4"/>
              <a:extLst>
                <a:ext uri="{FF2B5EF4-FFF2-40B4-BE49-F238E27FC236}">
                  <a16:creationId xmlns:a16="http://schemas.microsoft.com/office/drawing/2014/main" id="{00000000-0008-0000-0300-000068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105" name="Retângulo 104">
              <a:hlinkClick xmlns:r="http://schemas.openxmlformats.org/officeDocument/2006/relationships" r:id="rId5"/>
              <a:extLst>
                <a:ext uri="{FF2B5EF4-FFF2-40B4-BE49-F238E27FC236}">
                  <a16:creationId xmlns:a16="http://schemas.microsoft.com/office/drawing/2014/main" id="{00000000-0008-0000-0300-000069000000}"/>
                </a:ext>
              </a:extLst>
            </xdr:cNvPr>
            <xdr:cNvSpPr/>
          </xdr:nvSpPr>
          <xdr:spPr>
            <a:xfrm>
              <a:off x="254045" y="6012428"/>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Fundos</a:t>
              </a:r>
              <a:r>
                <a:rPr lang="pt-BR" sz="1000" b="1" i="1" baseline="0">
                  <a:solidFill>
                    <a:srgbClr val="BFA473"/>
                  </a:solidFill>
                  <a:latin typeface="Century Gothic" panose="020B0502020202020204" pitchFamily="34" charset="0"/>
                </a:rPr>
                <a:t> Imobiliarios</a:t>
              </a:r>
              <a:endParaRPr lang="pt-BR" sz="1000" b="1" i="1">
                <a:solidFill>
                  <a:srgbClr val="BFA473"/>
                </a:solidFill>
                <a:latin typeface="Century Gothic" panose="020B0502020202020204" pitchFamily="34" charset="0"/>
              </a:endParaRPr>
            </a:p>
          </xdr:txBody>
        </xdr:sp>
        <xdr:sp macro="" textlink="">
          <xdr:nvSpPr>
            <xdr:cNvPr id="106" name="Retângulo 105">
              <a:hlinkClick xmlns:r="http://schemas.openxmlformats.org/officeDocument/2006/relationships" r:id="rId6"/>
              <a:extLst>
                <a:ext uri="{FF2B5EF4-FFF2-40B4-BE49-F238E27FC236}">
                  <a16:creationId xmlns:a16="http://schemas.microsoft.com/office/drawing/2014/main" id="{00000000-0008-0000-0300-00006A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107" name="Retângulo 106">
              <a:hlinkClick xmlns:r="http://schemas.openxmlformats.org/officeDocument/2006/relationships" r:id="rId7"/>
              <a:extLst>
                <a:ext uri="{FF2B5EF4-FFF2-40B4-BE49-F238E27FC236}">
                  <a16:creationId xmlns:a16="http://schemas.microsoft.com/office/drawing/2014/main" id="{00000000-0008-0000-0300-00006B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08" name="Retângulo 107">
              <a:hlinkClick xmlns:r="http://schemas.openxmlformats.org/officeDocument/2006/relationships" r:id="rId8"/>
              <a:extLst>
                <a:ext uri="{FF2B5EF4-FFF2-40B4-BE49-F238E27FC236}">
                  <a16:creationId xmlns:a16="http://schemas.microsoft.com/office/drawing/2014/main" id="{00000000-0008-0000-0300-00006C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09" name="Retângulo 108">
              <a:hlinkClick xmlns:r="http://schemas.openxmlformats.org/officeDocument/2006/relationships" r:id="rId9"/>
              <a:extLst>
                <a:ext uri="{FF2B5EF4-FFF2-40B4-BE49-F238E27FC236}">
                  <a16:creationId xmlns:a16="http://schemas.microsoft.com/office/drawing/2014/main" id="{00000000-0008-0000-0300-00006D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100" name="Imagem 99">
            <a:extLst>
              <a:ext uri="{FF2B5EF4-FFF2-40B4-BE49-F238E27FC236}">
                <a16:creationId xmlns:a16="http://schemas.microsoft.com/office/drawing/2014/main" id="{00000000-0008-0000-0300-00006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24</xdr:col>
      <xdr:colOff>0</xdr:colOff>
      <xdr:row>0</xdr:row>
      <xdr:rowOff>0</xdr:rowOff>
    </xdr:from>
    <xdr:to>
      <xdr:col>27</xdr:col>
      <xdr:colOff>368005</xdr:colOff>
      <xdr:row>42</xdr:row>
      <xdr:rowOff>116642</xdr:rowOff>
    </xdr:to>
    <xdr:grpSp>
      <xdr:nvGrpSpPr>
        <xdr:cNvPr id="110" name="Agrupar 109">
          <a:extLst>
            <a:ext uri="{FF2B5EF4-FFF2-40B4-BE49-F238E27FC236}">
              <a16:creationId xmlns:a16="http://schemas.microsoft.com/office/drawing/2014/main" id="{00000000-0008-0000-0300-00006E000000}"/>
            </a:ext>
          </a:extLst>
        </xdr:cNvPr>
        <xdr:cNvGrpSpPr/>
      </xdr:nvGrpSpPr>
      <xdr:grpSpPr>
        <a:xfrm>
          <a:off x="14630400" y="0"/>
          <a:ext cx="2196805" cy="8117642"/>
          <a:chOff x="98720" y="85726"/>
          <a:chExt cx="2196805" cy="8331425"/>
        </a:xfrm>
      </xdr:grpSpPr>
      <xdr:grpSp>
        <xdr:nvGrpSpPr>
          <xdr:cNvPr id="111" name="Agrupar 110">
            <a:extLst>
              <a:ext uri="{FF2B5EF4-FFF2-40B4-BE49-F238E27FC236}">
                <a16:creationId xmlns:a16="http://schemas.microsoft.com/office/drawing/2014/main" id="{00000000-0008-0000-0300-00006F000000}"/>
              </a:ext>
            </a:extLst>
          </xdr:cNvPr>
          <xdr:cNvGrpSpPr/>
        </xdr:nvGrpSpPr>
        <xdr:grpSpPr>
          <a:xfrm>
            <a:off x="254045" y="2432963"/>
            <a:ext cx="1898945" cy="5984188"/>
            <a:chOff x="254045" y="2585363"/>
            <a:chExt cx="1898945" cy="5984188"/>
          </a:xfrm>
        </xdr:grpSpPr>
        <xdr:sp macro="" textlink="">
          <xdr:nvSpPr>
            <xdr:cNvPr id="113" name="Retângulo 112">
              <a:hlinkClick xmlns:r="http://schemas.openxmlformats.org/officeDocument/2006/relationships" r:id="rId1"/>
              <a:extLst>
                <a:ext uri="{FF2B5EF4-FFF2-40B4-BE49-F238E27FC236}">
                  <a16:creationId xmlns:a16="http://schemas.microsoft.com/office/drawing/2014/main" id="{00000000-0008-0000-0300-000071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114" name="Retângulo 113">
              <a:hlinkClick xmlns:r="http://schemas.openxmlformats.org/officeDocument/2006/relationships" r:id="rId2"/>
              <a:extLst>
                <a:ext uri="{FF2B5EF4-FFF2-40B4-BE49-F238E27FC236}">
                  <a16:creationId xmlns:a16="http://schemas.microsoft.com/office/drawing/2014/main" id="{00000000-0008-0000-0300-000072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115" name="Retângulo 114">
              <a:hlinkClick xmlns:r="http://schemas.openxmlformats.org/officeDocument/2006/relationships" r:id="rId3"/>
              <a:extLst>
                <a:ext uri="{FF2B5EF4-FFF2-40B4-BE49-F238E27FC236}">
                  <a16:creationId xmlns:a16="http://schemas.microsoft.com/office/drawing/2014/main" id="{00000000-0008-0000-0300-000073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116" name="Retângulo 115">
              <a:hlinkClick xmlns:r="http://schemas.openxmlformats.org/officeDocument/2006/relationships" r:id="rId4"/>
              <a:extLst>
                <a:ext uri="{FF2B5EF4-FFF2-40B4-BE49-F238E27FC236}">
                  <a16:creationId xmlns:a16="http://schemas.microsoft.com/office/drawing/2014/main" id="{00000000-0008-0000-0300-000074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117" name="Retângulo 116">
              <a:hlinkClick xmlns:r="http://schemas.openxmlformats.org/officeDocument/2006/relationships" r:id="rId5"/>
              <a:extLst>
                <a:ext uri="{FF2B5EF4-FFF2-40B4-BE49-F238E27FC236}">
                  <a16:creationId xmlns:a16="http://schemas.microsoft.com/office/drawing/2014/main" id="{00000000-0008-0000-0300-000075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18" name="Retângulo 117">
              <a:hlinkClick xmlns:r="http://schemas.openxmlformats.org/officeDocument/2006/relationships" r:id="rId6"/>
              <a:extLst>
                <a:ext uri="{FF2B5EF4-FFF2-40B4-BE49-F238E27FC236}">
                  <a16:creationId xmlns:a16="http://schemas.microsoft.com/office/drawing/2014/main" id="{00000000-0008-0000-0300-000076000000}"/>
                </a:ext>
              </a:extLst>
            </xdr:cNvPr>
            <xdr:cNvSpPr/>
          </xdr:nvSpPr>
          <xdr:spPr>
            <a:xfrm>
              <a:off x="254045" y="6690982"/>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Renda</a:t>
              </a:r>
              <a:r>
                <a:rPr lang="pt-BR" sz="1000" b="1" i="1" baseline="0">
                  <a:solidFill>
                    <a:srgbClr val="BFA473"/>
                  </a:solidFill>
                  <a:latin typeface="Century Gothic" panose="020B0502020202020204" pitchFamily="34" charset="0"/>
                </a:rPr>
                <a:t> Fixa</a:t>
              </a:r>
              <a:endParaRPr lang="pt-BR" sz="1000" b="1" i="1">
                <a:solidFill>
                  <a:srgbClr val="BFA473"/>
                </a:solidFill>
                <a:latin typeface="Century Gothic" panose="020B0502020202020204" pitchFamily="34" charset="0"/>
              </a:endParaRPr>
            </a:p>
          </xdr:txBody>
        </xdr:sp>
        <xdr:sp macro="" textlink="">
          <xdr:nvSpPr>
            <xdr:cNvPr id="119" name="Retângulo 118">
              <a:hlinkClick xmlns:r="http://schemas.openxmlformats.org/officeDocument/2006/relationships" r:id="rId7"/>
              <a:extLst>
                <a:ext uri="{FF2B5EF4-FFF2-40B4-BE49-F238E27FC236}">
                  <a16:creationId xmlns:a16="http://schemas.microsoft.com/office/drawing/2014/main" id="{00000000-0008-0000-0300-000077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0" name="Retângulo 119">
              <a:hlinkClick xmlns:r="http://schemas.openxmlformats.org/officeDocument/2006/relationships" r:id="rId8"/>
              <a:extLst>
                <a:ext uri="{FF2B5EF4-FFF2-40B4-BE49-F238E27FC236}">
                  <a16:creationId xmlns:a16="http://schemas.microsoft.com/office/drawing/2014/main" id="{00000000-0008-0000-0300-000078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21" name="Retângulo 120">
              <a:hlinkClick xmlns:r="http://schemas.openxmlformats.org/officeDocument/2006/relationships" r:id="rId9"/>
              <a:extLst>
                <a:ext uri="{FF2B5EF4-FFF2-40B4-BE49-F238E27FC236}">
                  <a16:creationId xmlns:a16="http://schemas.microsoft.com/office/drawing/2014/main" id="{00000000-0008-0000-0300-000079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112" name="Imagem 111">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28</xdr:col>
      <xdr:colOff>0</xdr:colOff>
      <xdr:row>0</xdr:row>
      <xdr:rowOff>0</xdr:rowOff>
    </xdr:from>
    <xdr:to>
      <xdr:col>31</xdr:col>
      <xdr:colOff>368005</xdr:colOff>
      <xdr:row>42</xdr:row>
      <xdr:rowOff>116642</xdr:rowOff>
    </xdr:to>
    <xdr:grpSp>
      <xdr:nvGrpSpPr>
        <xdr:cNvPr id="122" name="Agrupar 121">
          <a:extLst>
            <a:ext uri="{FF2B5EF4-FFF2-40B4-BE49-F238E27FC236}">
              <a16:creationId xmlns:a16="http://schemas.microsoft.com/office/drawing/2014/main" id="{00000000-0008-0000-0300-00007A000000}"/>
            </a:ext>
          </a:extLst>
        </xdr:cNvPr>
        <xdr:cNvGrpSpPr/>
      </xdr:nvGrpSpPr>
      <xdr:grpSpPr>
        <a:xfrm>
          <a:off x="17068800" y="0"/>
          <a:ext cx="2196805" cy="8117642"/>
          <a:chOff x="98720" y="85726"/>
          <a:chExt cx="2196805" cy="8331425"/>
        </a:xfrm>
      </xdr:grpSpPr>
      <xdr:grpSp>
        <xdr:nvGrpSpPr>
          <xdr:cNvPr id="123" name="Agrupar 122">
            <a:extLst>
              <a:ext uri="{FF2B5EF4-FFF2-40B4-BE49-F238E27FC236}">
                <a16:creationId xmlns:a16="http://schemas.microsoft.com/office/drawing/2014/main" id="{00000000-0008-0000-0300-00007B000000}"/>
              </a:ext>
            </a:extLst>
          </xdr:cNvPr>
          <xdr:cNvGrpSpPr/>
        </xdr:nvGrpSpPr>
        <xdr:grpSpPr>
          <a:xfrm>
            <a:off x="254045" y="2432963"/>
            <a:ext cx="1898945" cy="5984188"/>
            <a:chOff x="254045" y="2585363"/>
            <a:chExt cx="1898945" cy="5984188"/>
          </a:xfrm>
        </xdr:grpSpPr>
        <xdr:sp macro="" textlink="">
          <xdr:nvSpPr>
            <xdr:cNvPr id="125" name="Retângulo 124">
              <a:hlinkClick xmlns:r="http://schemas.openxmlformats.org/officeDocument/2006/relationships" r:id="rId1"/>
              <a:extLst>
                <a:ext uri="{FF2B5EF4-FFF2-40B4-BE49-F238E27FC236}">
                  <a16:creationId xmlns:a16="http://schemas.microsoft.com/office/drawing/2014/main" id="{00000000-0008-0000-0300-00007D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126" name="Retângulo 125">
              <a:hlinkClick xmlns:r="http://schemas.openxmlformats.org/officeDocument/2006/relationships" r:id="rId2"/>
              <a:extLst>
                <a:ext uri="{FF2B5EF4-FFF2-40B4-BE49-F238E27FC236}">
                  <a16:creationId xmlns:a16="http://schemas.microsoft.com/office/drawing/2014/main" id="{00000000-0008-0000-0300-00007E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127" name="Retângulo 126">
              <a:hlinkClick xmlns:r="http://schemas.openxmlformats.org/officeDocument/2006/relationships" r:id="rId3"/>
              <a:extLst>
                <a:ext uri="{FF2B5EF4-FFF2-40B4-BE49-F238E27FC236}">
                  <a16:creationId xmlns:a16="http://schemas.microsoft.com/office/drawing/2014/main" id="{00000000-0008-0000-0300-00007F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128" name="Retângulo 127">
              <a:hlinkClick xmlns:r="http://schemas.openxmlformats.org/officeDocument/2006/relationships" r:id="rId4"/>
              <a:extLst>
                <a:ext uri="{FF2B5EF4-FFF2-40B4-BE49-F238E27FC236}">
                  <a16:creationId xmlns:a16="http://schemas.microsoft.com/office/drawing/2014/main" id="{00000000-0008-0000-0300-000080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129" name="Retângulo 128">
              <a:hlinkClick xmlns:r="http://schemas.openxmlformats.org/officeDocument/2006/relationships" r:id="rId5"/>
              <a:extLst>
                <a:ext uri="{FF2B5EF4-FFF2-40B4-BE49-F238E27FC236}">
                  <a16:creationId xmlns:a16="http://schemas.microsoft.com/office/drawing/2014/main" id="{00000000-0008-0000-0300-000081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30" name="Retângulo 129">
              <a:hlinkClick xmlns:r="http://schemas.openxmlformats.org/officeDocument/2006/relationships" r:id="rId6"/>
              <a:extLst>
                <a:ext uri="{FF2B5EF4-FFF2-40B4-BE49-F238E27FC236}">
                  <a16:creationId xmlns:a16="http://schemas.microsoft.com/office/drawing/2014/main" id="{00000000-0008-0000-0300-000082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Renda</a:t>
              </a:r>
              <a:r>
                <a:rPr lang="pt-BR" sz="1000" b="1" i="0" baseline="0">
                  <a:solidFill>
                    <a:schemeClr val="tx1"/>
                  </a:solidFill>
                  <a:latin typeface="Century Gothic" panose="020B0502020202020204" pitchFamily="34" charset="0"/>
                </a:rPr>
                <a:t> Fixa</a:t>
              </a:r>
              <a:endParaRPr lang="pt-BR" sz="1000" b="1" i="0">
                <a:solidFill>
                  <a:schemeClr val="tx1"/>
                </a:solidFill>
                <a:latin typeface="Century Gothic" panose="020B0502020202020204" pitchFamily="34" charset="0"/>
              </a:endParaRPr>
            </a:p>
          </xdr:txBody>
        </xdr:sp>
        <xdr:sp macro="" textlink="">
          <xdr:nvSpPr>
            <xdr:cNvPr id="131" name="Retângulo 130">
              <a:hlinkClick xmlns:r="http://schemas.openxmlformats.org/officeDocument/2006/relationships" r:id="rId7"/>
              <a:extLst>
                <a:ext uri="{FF2B5EF4-FFF2-40B4-BE49-F238E27FC236}">
                  <a16:creationId xmlns:a16="http://schemas.microsoft.com/office/drawing/2014/main" id="{00000000-0008-0000-0300-000083000000}"/>
                </a:ext>
              </a:extLst>
            </xdr:cNvPr>
            <xdr:cNvSpPr/>
          </xdr:nvSpPr>
          <xdr:spPr>
            <a:xfrm>
              <a:off x="254045" y="7369536"/>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Historico</a:t>
              </a:r>
            </a:p>
          </xdr:txBody>
        </xdr:sp>
        <xdr:sp macro="" textlink="">
          <xdr:nvSpPr>
            <xdr:cNvPr id="132" name="Retângulo 131">
              <a:hlinkClick xmlns:r="http://schemas.openxmlformats.org/officeDocument/2006/relationships" r:id="rId8"/>
              <a:extLst>
                <a:ext uri="{FF2B5EF4-FFF2-40B4-BE49-F238E27FC236}">
                  <a16:creationId xmlns:a16="http://schemas.microsoft.com/office/drawing/2014/main" id="{00000000-0008-0000-0300-000084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3" name="Retângulo 132">
              <a:hlinkClick xmlns:r="http://schemas.openxmlformats.org/officeDocument/2006/relationships" r:id="rId9"/>
              <a:extLst>
                <a:ext uri="{FF2B5EF4-FFF2-40B4-BE49-F238E27FC236}">
                  <a16:creationId xmlns:a16="http://schemas.microsoft.com/office/drawing/2014/main" id="{00000000-0008-0000-0300-000085000000}"/>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124" name="Imagem 123">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twoCellAnchor>
    <xdr:from>
      <xdr:col>32</xdr:col>
      <xdr:colOff>0</xdr:colOff>
      <xdr:row>0</xdr:row>
      <xdr:rowOff>0</xdr:rowOff>
    </xdr:from>
    <xdr:to>
      <xdr:col>35</xdr:col>
      <xdr:colOff>368005</xdr:colOff>
      <xdr:row>42</xdr:row>
      <xdr:rowOff>116642</xdr:rowOff>
    </xdr:to>
    <xdr:grpSp>
      <xdr:nvGrpSpPr>
        <xdr:cNvPr id="134" name="Agrupar 133">
          <a:extLst>
            <a:ext uri="{FF2B5EF4-FFF2-40B4-BE49-F238E27FC236}">
              <a16:creationId xmlns:a16="http://schemas.microsoft.com/office/drawing/2014/main" id="{00000000-0008-0000-0300-000086000000}"/>
            </a:ext>
          </a:extLst>
        </xdr:cNvPr>
        <xdr:cNvGrpSpPr/>
      </xdr:nvGrpSpPr>
      <xdr:grpSpPr>
        <a:xfrm>
          <a:off x="19507200" y="0"/>
          <a:ext cx="2196805" cy="8117642"/>
          <a:chOff x="98720" y="85726"/>
          <a:chExt cx="2196805" cy="8331425"/>
        </a:xfrm>
      </xdr:grpSpPr>
      <xdr:grpSp>
        <xdr:nvGrpSpPr>
          <xdr:cNvPr id="135" name="Agrupar 134">
            <a:extLst>
              <a:ext uri="{FF2B5EF4-FFF2-40B4-BE49-F238E27FC236}">
                <a16:creationId xmlns:a16="http://schemas.microsoft.com/office/drawing/2014/main" id="{00000000-0008-0000-0300-000087000000}"/>
              </a:ext>
            </a:extLst>
          </xdr:cNvPr>
          <xdr:cNvGrpSpPr/>
        </xdr:nvGrpSpPr>
        <xdr:grpSpPr>
          <a:xfrm>
            <a:off x="254045" y="2432963"/>
            <a:ext cx="1898945" cy="5984188"/>
            <a:chOff x="254045" y="2585363"/>
            <a:chExt cx="1898945" cy="5984188"/>
          </a:xfrm>
        </xdr:grpSpPr>
        <xdr:sp macro="" textlink="">
          <xdr:nvSpPr>
            <xdr:cNvPr id="137" name="Retângulo 136">
              <a:hlinkClick xmlns:r="http://schemas.openxmlformats.org/officeDocument/2006/relationships" r:id="rId1"/>
              <a:extLst>
                <a:ext uri="{FF2B5EF4-FFF2-40B4-BE49-F238E27FC236}">
                  <a16:creationId xmlns:a16="http://schemas.microsoft.com/office/drawing/2014/main" id="{00000000-0008-0000-0300-000089000000}"/>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138" name="Retângulo 137">
              <a:hlinkClick xmlns:r="http://schemas.openxmlformats.org/officeDocument/2006/relationships" r:id="rId2"/>
              <a:extLst>
                <a:ext uri="{FF2B5EF4-FFF2-40B4-BE49-F238E27FC236}">
                  <a16:creationId xmlns:a16="http://schemas.microsoft.com/office/drawing/2014/main" id="{00000000-0008-0000-0300-00008A00000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139" name="Retângulo 138">
              <a:hlinkClick xmlns:r="http://schemas.openxmlformats.org/officeDocument/2006/relationships" r:id="rId3"/>
              <a:extLst>
                <a:ext uri="{FF2B5EF4-FFF2-40B4-BE49-F238E27FC236}">
                  <a16:creationId xmlns:a16="http://schemas.microsoft.com/office/drawing/2014/main" id="{00000000-0008-0000-0300-00008B00000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140" name="Retângulo 139">
              <a:hlinkClick xmlns:r="http://schemas.openxmlformats.org/officeDocument/2006/relationships" r:id="rId4"/>
              <a:extLst>
                <a:ext uri="{FF2B5EF4-FFF2-40B4-BE49-F238E27FC236}">
                  <a16:creationId xmlns:a16="http://schemas.microsoft.com/office/drawing/2014/main" id="{00000000-0008-0000-0300-00008C00000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141" name="Retângulo 140">
              <a:hlinkClick xmlns:r="http://schemas.openxmlformats.org/officeDocument/2006/relationships" r:id="rId5"/>
              <a:extLst>
                <a:ext uri="{FF2B5EF4-FFF2-40B4-BE49-F238E27FC236}">
                  <a16:creationId xmlns:a16="http://schemas.microsoft.com/office/drawing/2014/main" id="{00000000-0008-0000-0300-00008D00000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42" name="Retângulo 141">
              <a:hlinkClick xmlns:r="http://schemas.openxmlformats.org/officeDocument/2006/relationships" r:id="rId6"/>
              <a:extLst>
                <a:ext uri="{FF2B5EF4-FFF2-40B4-BE49-F238E27FC236}">
                  <a16:creationId xmlns:a16="http://schemas.microsoft.com/office/drawing/2014/main" id="{00000000-0008-0000-0300-00008E00000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Renda</a:t>
              </a:r>
              <a:r>
                <a:rPr lang="pt-BR" sz="1000" b="1" i="0" baseline="0">
                  <a:solidFill>
                    <a:schemeClr val="tx1"/>
                  </a:solidFill>
                  <a:latin typeface="Century Gothic" panose="020B0502020202020204" pitchFamily="34" charset="0"/>
                </a:rPr>
                <a:t> Fixa</a:t>
              </a:r>
              <a:endParaRPr lang="pt-BR" sz="1000" b="1" i="0">
                <a:solidFill>
                  <a:schemeClr val="tx1"/>
                </a:solidFill>
                <a:latin typeface="Century Gothic" panose="020B0502020202020204" pitchFamily="34" charset="0"/>
              </a:endParaRPr>
            </a:p>
          </xdr:txBody>
        </xdr:sp>
        <xdr:sp macro="" textlink="">
          <xdr:nvSpPr>
            <xdr:cNvPr id="143" name="Retângulo 142">
              <a:hlinkClick xmlns:r="http://schemas.openxmlformats.org/officeDocument/2006/relationships" r:id="rId7"/>
              <a:extLst>
                <a:ext uri="{FF2B5EF4-FFF2-40B4-BE49-F238E27FC236}">
                  <a16:creationId xmlns:a16="http://schemas.microsoft.com/office/drawing/2014/main" id="{00000000-0008-0000-0300-00008F000000}"/>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44" name="Retângulo 143">
              <a:hlinkClick xmlns:r="http://schemas.openxmlformats.org/officeDocument/2006/relationships" r:id="rId8"/>
              <a:extLst>
                <a:ext uri="{FF2B5EF4-FFF2-40B4-BE49-F238E27FC236}">
                  <a16:creationId xmlns:a16="http://schemas.microsoft.com/office/drawing/2014/main" id="{00000000-0008-0000-0300-00009000000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45" name="Retângulo 144">
              <a:hlinkClick xmlns:r="http://schemas.openxmlformats.org/officeDocument/2006/relationships" r:id="rId9"/>
              <a:extLst>
                <a:ext uri="{FF2B5EF4-FFF2-40B4-BE49-F238E27FC236}">
                  <a16:creationId xmlns:a16="http://schemas.microsoft.com/office/drawing/2014/main" id="{00000000-0008-0000-0300-000091000000}"/>
                </a:ext>
              </a:extLst>
            </xdr:cNvPr>
            <xdr:cNvSpPr/>
          </xdr:nvSpPr>
          <xdr:spPr>
            <a:xfrm>
              <a:off x="254045" y="8048087"/>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Proventos</a:t>
              </a:r>
            </a:p>
          </xdr:txBody>
        </xdr:sp>
      </xdr:grpSp>
      <xdr:pic>
        <xdr:nvPicPr>
          <xdr:cNvPr id="136" name="Imagem 135">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1714501</xdr:colOff>
      <xdr:row>3</xdr:row>
      <xdr:rowOff>143842</xdr:rowOff>
    </xdr:from>
    <xdr:to>
      <xdr:col>10</xdr:col>
      <xdr:colOff>0</xdr:colOff>
      <xdr:row>17</xdr:row>
      <xdr:rowOff>42333</xdr:rowOff>
    </xdr:to>
    <xdr:grpSp>
      <xdr:nvGrpSpPr>
        <xdr:cNvPr id="17" name="Agrupar 16">
          <a:extLst>
            <a:ext uri="{FF2B5EF4-FFF2-40B4-BE49-F238E27FC236}">
              <a16:creationId xmlns:a16="http://schemas.microsoft.com/office/drawing/2014/main" id="{FD0F20A2-0B27-B21B-EBBB-2539798246E0}"/>
            </a:ext>
          </a:extLst>
        </xdr:cNvPr>
        <xdr:cNvGrpSpPr/>
      </xdr:nvGrpSpPr>
      <xdr:grpSpPr>
        <a:xfrm>
          <a:off x="1714501" y="948175"/>
          <a:ext cx="10805582" cy="4142408"/>
          <a:chOff x="1714501" y="894291"/>
          <a:chExt cx="10805582" cy="3899229"/>
        </a:xfrm>
      </xdr:grpSpPr>
      <xdr:graphicFrame macro="">
        <xdr:nvGraphicFramePr>
          <xdr:cNvPr id="2" name="Chart 1" title="Gráfico">
            <a:extLst>
              <a:ext uri="{FF2B5EF4-FFF2-40B4-BE49-F238E27FC236}">
                <a16:creationId xmlns:a16="http://schemas.microsoft.com/office/drawing/2014/main" id="{00000000-0008-0000-0400-000002000000}"/>
              </a:ext>
            </a:extLst>
          </xdr:cNvPr>
          <xdr:cNvGraphicFramePr/>
        </xdr:nvGraphicFramePr>
        <xdr:xfrm>
          <a:off x="1714501" y="1647892"/>
          <a:ext cx="5386918" cy="2478171"/>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Agrupar 5">
            <a:extLst>
              <a:ext uri="{FF2B5EF4-FFF2-40B4-BE49-F238E27FC236}">
                <a16:creationId xmlns:a16="http://schemas.microsoft.com/office/drawing/2014/main" id="{00000000-0008-0000-0400-000006000000}"/>
              </a:ext>
            </a:extLst>
          </xdr:cNvPr>
          <xdr:cNvGrpSpPr/>
        </xdr:nvGrpSpPr>
        <xdr:grpSpPr>
          <a:xfrm>
            <a:off x="7683500" y="1665438"/>
            <a:ext cx="4836583" cy="3128082"/>
            <a:chOff x="7561055" y="935703"/>
            <a:chExt cx="4959028" cy="2518151"/>
          </a:xfrm>
        </xdr:grpSpPr>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7561055" y="935703"/>
            <a:ext cx="4959028" cy="251815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 name="Retângulo 6">
              <a:extLst>
                <a:ext uri="{FF2B5EF4-FFF2-40B4-BE49-F238E27FC236}">
                  <a16:creationId xmlns:a16="http://schemas.microsoft.com/office/drawing/2014/main" id="{00000000-0008-0000-0400-000007000000}"/>
                </a:ext>
              </a:extLst>
            </xdr:cNvPr>
            <xdr:cNvSpPr/>
          </xdr:nvSpPr>
          <xdr:spPr>
            <a:xfrm>
              <a:off x="8822027" y="2390220"/>
              <a:ext cx="2504416" cy="34187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050" b="1" i="1">
                  <a:solidFill>
                    <a:srgbClr val="BFBFBF"/>
                  </a:solidFill>
                  <a:latin typeface="Century Gothic" panose="020B0502020202020204" pitchFamily="34" charset="0"/>
                </a:rPr>
                <a:t>APOSENTÔMETRO</a:t>
              </a:r>
            </a:p>
          </xdr:txBody>
        </xdr:sp>
      </xdr:grpSp>
      <xdr:grpSp>
        <xdr:nvGrpSpPr>
          <xdr:cNvPr id="16" name="Agrupar 15">
            <a:extLst>
              <a:ext uri="{FF2B5EF4-FFF2-40B4-BE49-F238E27FC236}">
                <a16:creationId xmlns:a16="http://schemas.microsoft.com/office/drawing/2014/main" id="{948C3522-6FAF-C986-00A9-39756BFD5F32}"/>
              </a:ext>
            </a:extLst>
          </xdr:cNvPr>
          <xdr:cNvGrpSpPr/>
        </xdr:nvGrpSpPr>
        <xdr:grpSpPr>
          <a:xfrm>
            <a:off x="2497666" y="894291"/>
            <a:ext cx="9889067" cy="614457"/>
            <a:chOff x="2497666" y="894291"/>
            <a:chExt cx="9889067" cy="614457"/>
          </a:xfrm>
        </xdr:grpSpPr>
        <xdr:grpSp>
          <xdr:nvGrpSpPr>
            <xdr:cNvPr id="9" name="Agrupar 8">
              <a:extLst>
                <a:ext uri="{FF2B5EF4-FFF2-40B4-BE49-F238E27FC236}">
                  <a16:creationId xmlns:a16="http://schemas.microsoft.com/office/drawing/2014/main" id="{7A2C0145-7D7D-DA64-094C-4150BD72E74C}"/>
                </a:ext>
              </a:extLst>
            </xdr:cNvPr>
            <xdr:cNvGrpSpPr/>
          </xdr:nvGrpSpPr>
          <xdr:grpSpPr>
            <a:xfrm>
              <a:off x="2497666" y="894291"/>
              <a:ext cx="2815167" cy="614457"/>
              <a:chOff x="2466035" y="984249"/>
              <a:chExt cx="2846799" cy="434273"/>
            </a:xfrm>
          </xdr:grpSpPr>
          <xdr:sp macro="" textlink="'Ações Internacionais'!H4">
            <xdr:nvSpPr>
              <xdr:cNvPr id="3" name="CaixaDeTexto 2">
                <a:extLst>
                  <a:ext uri="{FF2B5EF4-FFF2-40B4-BE49-F238E27FC236}">
                    <a16:creationId xmlns:a16="http://schemas.microsoft.com/office/drawing/2014/main" id="{0D34B928-8206-770C-AA99-F29095EB651C}"/>
                  </a:ext>
                </a:extLst>
              </xdr:cNvPr>
              <xdr:cNvSpPr txBox="1"/>
            </xdr:nvSpPr>
            <xdr:spPr>
              <a:xfrm>
                <a:off x="4331757" y="984249"/>
                <a:ext cx="981077"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5A86FF-D529-41F9-830C-7953C2325D13}" type="TxLink">
                  <a:rPr lang="en-US" sz="1300" b="1" i="0" u="none" strike="noStrike">
                    <a:solidFill>
                      <a:srgbClr val="BFA473"/>
                    </a:solidFill>
                    <a:latin typeface="Century Gothic"/>
                  </a:rPr>
                  <a:pPr algn="ctr"/>
                  <a:t> </a:t>
                </a:fld>
                <a:endParaRPr lang="pt-BR" sz="1300">
                  <a:solidFill>
                    <a:srgbClr val="BFA473"/>
                  </a:solidFill>
                </a:endParaRPr>
              </a:p>
            </xdr:txBody>
          </xdr:sp>
          <xdr:sp macro="" textlink="">
            <xdr:nvSpPr>
              <xdr:cNvPr id="5" name="CaixaDeTexto 4">
                <a:extLst>
                  <a:ext uri="{FF2B5EF4-FFF2-40B4-BE49-F238E27FC236}">
                    <a16:creationId xmlns:a16="http://schemas.microsoft.com/office/drawing/2014/main" id="{868586AE-2318-423D-A19A-D4B6EBF45145}"/>
                  </a:ext>
                </a:extLst>
              </xdr:cNvPr>
              <xdr:cNvSpPr txBox="1"/>
            </xdr:nvSpPr>
            <xdr:spPr>
              <a:xfrm>
                <a:off x="2466035" y="987790"/>
                <a:ext cx="1904999"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b="1" i="0" u="none" strike="noStrike">
                    <a:solidFill>
                      <a:srgbClr val="BFBFBF"/>
                    </a:solidFill>
                    <a:latin typeface="Century Gothic"/>
                  </a:rPr>
                  <a:t>AÇÕES INTERNACIONAIS</a:t>
                </a:r>
              </a:p>
            </xdr:txBody>
          </xdr:sp>
        </xdr:grpSp>
        <xdr:grpSp>
          <xdr:nvGrpSpPr>
            <xdr:cNvPr id="10" name="Agrupar 9">
              <a:extLst>
                <a:ext uri="{FF2B5EF4-FFF2-40B4-BE49-F238E27FC236}">
                  <a16:creationId xmlns:a16="http://schemas.microsoft.com/office/drawing/2014/main" id="{EA73B472-0B39-439C-A1F6-EBC50D609FA0}"/>
                </a:ext>
              </a:extLst>
            </xdr:cNvPr>
            <xdr:cNvGrpSpPr/>
          </xdr:nvGrpSpPr>
          <xdr:grpSpPr>
            <a:xfrm>
              <a:off x="6034617" y="894291"/>
              <a:ext cx="2815166" cy="614457"/>
              <a:chOff x="2466036" y="984249"/>
              <a:chExt cx="2846798" cy="434273"/>
            </a:xfrm>
          </xdr:grpSpPr>
          <xdr:sp macro="" textlink="'Ações Brasileiras'!H4">
            <xdr:nvSpPr>
              <xdr:cNvPr id="11" name="CaixaDeTexto 10">
                <a:extLst>
                  <a:ext uri="{FF2B5EF4-FFF2-40B4-BE49-F238E27FC236}">
                    <a16:creationId xmlns:a16="http://schemas.microsoft.com/office/drawing/2014/main" id="{34B6DB4C-A9E7-B3FB-B94D-0EDF97EF9F93}"/>
                  </a:ext>
                </a:extLst>
              </xdr:cNvPr>
              <xdr:cNvSpPr txBox="1"/>
            </xdr:nvSpPr>
            <xdr:spPr>
              <a:xfrm>
                <a:off x="4331757" y="984249"/>
                <a:ext cx="981077"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8A83524-7472-4472-9A0B-D366DA8DE33F}" type="TxLink">
                  <a:rPr lang="en-US" sz="1300" b="1" i="0" u="none" strike="noStrike">
                    <a:solidFill>
                      <a:srgbClr val="BFA473"/>
                    </a:solidFill>
                    <a:latin typeface="Century Gothic"/>
                    <a:ea typeface="+mn-ea"/>
                    <a:cs typeface="+mn-cs"/>
                  </a:rPr>
                  <a:pPr marL="0" indent="0" algn="ctr"/>
                  <a:t> </a:t>
                </a:fld>
                <a:endParaRPr lang="pt-BR" sz="1300" b="1" i="0" u="none" strike="noStrike">
                  <a:solidFill>
                    <a:srgbClr val="BFA473"/>
                  </a:solidFill>
                  <a:latin typeface="Century Gothic"/>
                  <a:ea typeface="+mn-ea"/>
                  <a:cs typeface="+mn-cs"/>
                </a:endParaRPr>
              </a:p>
            </xdr:txBody>
          </xdr:sp>
          <xdr:sp macro="" textlink="">
            <xdr:nvSpPr>
              <xdr:cNvPr id="12" name="CaixaDeTexto 11">
                <a:extLst>
                  <a:ext uri="{FF2B5EF4-FFF2-40B4-BE49-F238E27FC236}">
                    <a16:creationId xmlns:a16="http://schemas.microsoft.com/office/drawing/2014/main" id="{6E1CE944-A100-2B16-FAFB-D476C5BA4A1E}"/>
                  </a:ext>
                </a:extLst>
              </xdr:cNvPr>
              <xdr:cNvSpPr txBox="1"/>
            </xdr:nvSpPr>
            <xdr:spPr>
              <a:xfrm>
                <a:off x="2466036" y="987790"/>
                <a:ext cx="1904999"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b="1" i="0" u="none" strike="noStrike">
                    <a:solidFill>
                      <a:srgbClr val="BFBFBF"/>
                    </a:solidFill>
                    <a:latin typeface="Century Gothic"/>
                  </a:rPr>
                  <a:t>AÇÕES BRASILEIRAS</a:t>
                </a:r>
              </a:p>
            </xdr:txBody>
          </xdr:sp>
        </xdr:grpSp>
        <xdr:grpSp>
          <xdr:nvGrpSpPr>
            <xdr:cNvPr id="13" name="Agrupar 12">
              <a:extLst>
                <a:ext uri="{FF2B5EF4-FFF2-40B4-BE49-F238E27FC236}">
                  <a16:creationId xmlns:a16="http://schemas.microsoft.com/office/drawing/2014/main" id="{C499697C-D607-477F-AD95-871487B85DC6}"/>
                </a:ext>
              </a:extLst>
            </xdr:cNvPr>
            <xdr:cNvGrpSpPr/>
          </xdr:nvGrpSpPr>
          <xdr:grpSpPr>
            <a:xfrm>
              <a:off x="9571566" y="894292"/>
              <a:ext cx="2815167" cy="614456"/>
              <a:chOff x="2466035" y="984249"/>
              <a:chExt cx="2846799" cy="434272"/>
            </a:xfrm>
          </xdr:grpSpPr>
          <xdr:sp macro="" textlink="'Fundos Imobiliarios'!H4">
            <xdr:nvSpPr>
              <xdr:cNvPr id="14" name="CaixaDeTexto 13">
                <a:extLst>
                  <a:ext uri="{FF2B5EF4-FFF2-40B4-BE49-F238E27FC236}">
                    <a16:creationId xmlns:a16="http://schemas.microsoft.com/office/drawing/2014/main" id="{54232DCA-E0DD-997D-17F0-5EE85412F8A0}"/>
                  </a:ext>
                </a:extLst>
              </xdr:cNvPr>
              <xdr:cNvSpPr txBox="1"/>
            </xdr:nvSpPr>
            <xdr:spPr>
              <a:xfrm>
                <a:off x="4331757" y="984249"/>
                <a:ext cx="981077"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2275AE-BC97-447E-B04B-AEBE74AB4181}" type="TxLink">
                  <a:rPr lang="en-US" sz="1300" b="1" i="0" u="none" strike="noStrike">
                    <a:solidFill>
                      <a:srgbClr val="BFA473"/>
                    </a:solidFill>
                    <a:latin typeface="Century Gothic"/>
                    <a:ea typeface="+mn-ea"/>
                    <a:cs typeface="+mn-cs"/>
                  </a:rPr>
                  <a:pPr marL="0" indent="0" algn="ctr"/>
                  <a:t> </a:t>
                </a:fld>
                <a:endParaRPr lang="pt-BR" sz="1300" b="1" i="0" u="none" strike="noStrike">
                  <a:solidFill>
                    <a:srgbClr val="BFA473"/>
                  </a:solidFill>
                  <a:latin typeface="Century Gothic"/>
                  <a:ea typeface="+mn-ea"/>
                  <a:cs typeface="+mn-cs"/>
                </a:endParaRPr>
              </a:p>
            </xdr:txBody>
          </xdr:sp>
          <xdr:sp macro="" textlink="">
            <xdr:nvSpPr>
              <xdr:cNvPr id="15" name="CaixaDeTexto 14">
                <a:extLst>
                  <a:ext uri="{FF2B5EF4-FFF2-40B4-BE49-F238E27FC236}">
                    <a16:creationId xmlns:a16="http://schemas.microsoft.com/office/drawing/2014/main" id="{D3D3550E-286F-14FC-48F8-628C6C2BC057}"/>
                  </a:ext>
                </a:extLst>
              </xdr:cNvPr>
              <xdr:cNvSpPr txBox="1"/>
            </xdr:nvSpPr>
            <xdr:spPr>
              <a:xfrm>
                <a:off x="2466035" y="987789"/>
                <a:ext cx="1904999"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b="1" i="0" u="none" strike="noStrike">
                    <a:solidFill>
                      <a:srgbClr val="BFBFBF"/>
                    </a:solidFill>
                    <a:latin typeface="Century Gothic"/>
                  </a:rPr>
                  <a:t>FUNDOS IMOBILIARIOS</a:t>
                </a:r>
              </a:p>
            </xdr:txBody>
          </xdr:sp>
        </xdr:grpSp>
      </xdr:grpSp>
    </xdr:grpSp>
    <xdr:clientData/>
  </xdr:twoCellAnchor>
  <xdr:twoCellAnchor>
    <xdr:from>
      <xdr:col>2</xdr:col>
      <xdr:colOff>18158</xdr:colOff>
      <xdr:row>19</xdr:row>
      <xdr:rowOff>95544</xdr:rowOff>
    </xdr:from>
    <xdr:to>
      <xdr:col>8</xdr:col>
      <xdr:colOff>1221496</xdr:colOff>
      <xdr:row>21</xdr:row>
      <xdr:rowOff>124116</xdr:rowOff>
    </xdr:to>
    <xdr:grpSp>
      <xdr:nvGrpSpPr>
        <xdr:cNvPr id="35" name="Agrupar 34">
          <a:extLst>
            <a:ext uri="{FF2B5EF4-FFF2-40B4-BE49-F238E27FC236}">
              <a16:creationId xmlns:a16="http://schemas.microsoft.com/office/drawing/2014/main" id="{5220EB4F-0B06-C1F4-C3C8-92793389D1E6}"/>
            </a:ext>
          </a:extLst>
        </xdr:cNvPr>
        <xdr:cNvGrpSpPr/>
      </xdr:nvGrpSpPr>
      <xdr:grpSpPr>
        <a:xfrm>
          <a:off x="2462908" y="5556544"/>
          <a:ext cx="9902838" cy="462489"/>
          <a:chOff x="2452325" y="5493044"/>
          <a:chExt cx="9902838" cy="462489"/>
        </a:xfrm>
      </xdr:grpSpPr>
      <xdr:grpSp>
        <xdr:nvGrpSpPr>
          <xdr:cNvPr id="42" name="Agrupar 41">
            <a:extLst>
              <a:ext uri="{FF2B5EF4-FFF2-40B4-BE49-F238E27FC236}">
                <a16:creationId xmlns:a16="http://schemas.microsoft.com/office/drawing/2014/main" id="{C912A0A9-F49F-D7EA-8FF4-3311797B1B3D}"/>
              </a:ext>
            </a:extLst>
          </xdr:cNvPr>
          <xdr:cNvGrpSpPr/>
        </xdr:nvGrpSpPr>
        <xdr:grpSpPr>
          <a:xfrm>
            <a:off x="2452325" y="5493044"/>
            <a:ext cx="2659425" cy="462489"/>
            <a:chOff x="2455333" y="984249"/>
            <a:chExt cx="2857501" cy="433917"/>
          </a:xfrm>
        </xdr:grpSpPr>
        <xdr:sp macro="" textlink="$G$28">
          <xdr:nvSpPr>
            <xdr:cNvPr id="49" name="CaixaDeTexto 48">
              <a:extLst>
                <a:ext uri="{FF2B5EF4-FFF2-40B4-BE49-F238E27FC236}">
                  <a16:creationId xmlns:a16="http://schemas.microsoft.com/office/drawing/2014/main" id="{51744E07-11B4-EFEA-409F-2FA379B386E5}"/>
                </a:ext>
              </a:extLst>
            </xdr:cNvPr>
            <xdr:cNvSpPr txBox="1"/>
          </xdr:nvSpPr>
          <xdr:spPr>
            <a:xfrm>
              <a:off x="3804140" y="984249"/>
              <a:ext cx="1508694"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713BD5F-8B72-46E5-BBA6-B16D1CCDBEA2}" type="TxLink">
                <a:rPr lang="en-US" sz="1100" b="1" i="0" u="none" strike="noStrike">
                  <a:solidFill>
                    <a:srgbClr val="BFA473"/>
                  </a:solidFill>
                  <a:latin typeface="Century Gothic"/>
                  <a:ea typeface="+mn-ea"/>
                  <a:cs typeface="+mn-cs"/>
                </a:rPr>
                <a:pPr marL="0" indent="0" algn="ctr"/>
                <a:t> R$ -   </a:t>
              </a:fld>
              <a:endParaRPr lang="pt-BR" sz="1100" b="1" i="0" u="none" strike="noStrike">
                <a:solidFill>
                  <a:srgbClr val="BFA473"/>
                </a:solidFill>
                <a:latin typeface="Century Gothic"/>
                <a:ea typeface="+mn-ea"/>
                <a:cs typeface="+mn-cs"/>
              </a:endParaRPr>
            </a:p>
          </xdr:txBody>
        </xdr:sp>
        <xdr:sp macro="" textlink="">
          <xdr:nvSpPr>
            <xdr:cNvPr id="50" name="CaixaDeTexto 49">
              <a:extLst>
                <a:ext uri="{FF2B5EF4-FFF2-40B4-BE49-F238E27FC236}">
                  <a16:creationId xmlns:a16="http://schemas.microsoft.com/office/drawing/2014/main" id="{798900CE-EA70-FEE4-FB1D-AB1B6A42DF3B}"/>
                </a:ext>
              </a:extLst>
            </xdr:cNvPr>
            <xdr:cNvSpPr txBox="1"/>
          </xdr:nvSpPr>
          <xdr:spPr>
            <a:xfrm>
              <a:off x="2455333" y="984900"/>
              <a:ext cx="1359489"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rgbClr val="BFBFBF"/>
                  </a:solidFill>
                  <a:latin typeface="Century Gothic"/>
                </a:rPr>
                <a:t>ATUAL</a:t>
              </a:r>
            </a:p>
          </xdr:txBody>
        </xdr:sp>
      </xdr:grpSp>
      <xdr:grpSp>
        <xdr:nvGrpSpPr>
          <xdr:cNvPr id="43" name="Agrupar 42">
            <a:extLst>
              <a:ext uri="{FF2B5EF4-FFF2-40B4-BE49-F238E27FC236}">
                <a16:creationId xmlns:a16="http://schemas.microsoft.com/office/drawing/2014/main" id="{B2084BA7-7BE2-E26C-C0A6-3E4C4B38B23E}"/>
              </a:ext>
            </a:extLst>
          </xdr:cNvPr>
          <xdr:cNvGrpSpPr/>
        </xdr:nvGrpSpPr>
        <xdr:grpSpPr>
          <a:xfrm>
            <a:off x="5333588" y="5493044"/>
            <a:ext cx="2642818" cy="462489"/>
            <a:chOff x="2465812" y="994178"/>
            <a:chExt cx="2839658" cy="433917"/>
          </a:xfrm>
        </xdr:grpSpPr>
        <xdr:sp macro="" textlink="$F$21">
          <xdr:nvSpPr>
            <xdr:cNvPr id="47" name="CaixaDeTexto 46">
              <a:extLst>
                <a:ext uri="{FF2B5EF4-FFF2-40B4-BE49-F238E27FC236}">
                  <a16:creationId xmlns:a16="http://schemas.microsoft.com/office/drawing/2014/main" id="{EAB7194D-3D70-256B-40D3-BEEE5F7D9A32}"/>
                </a:ext>
              </a:extLst>
            </xdr:cNvPr>
            <xdr:cNvSpPr txBox="1"/>
          </xdr:nvSpPr>
          <xdr:spPr>
            <a:xfrm>
              <a:off x="3797720" y="994178"/>
              <a:ext cx="1507750"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D8D81A-BBE8-44B3-A02A-A7604F1F4ACC}" type="TxLink">
                <a:rPr lang="en-US" sz="1100" b="1" i="0" u="none" strike="noStrike">
                  <a:solidFill>
                    <a:srgbClr val="BFA473"/>
                  </a:solidFill>
                  <a:latin typeface="Century Gothic"/>
                  <a:ea typeface="+mn-ea"/>
                  <a:cs typeface="+mn-cs"/>
                </a:rPr>
                <a:pPr marL="0" indent="0" algn="ctr"/>
                <a:t>R$0,00 </a:t>
              </a:fld>
              <a:endParaRPr lang="en-US" sz="1100" b="1" i="0" u="none" strike="noStrike">
                <a:solidFill>
                  <a:srgbClr val="BFA473"/>
                </a:solidFill>
                <a:latin typeface="Century Gothic"/>
                <a:ea typeface="+mn-ea"/>
                <a:cs typeface="+mn-cs"/>
              </a:endParaRPr>
            </a:p>
          </xdr:txBody>
        </xdr:sp>
        <xdr:sp macro="" textlink="">
          <xdr:nvSpPr>
            <xdr:cNvPr id="48" name="CaixaDeTexto 47">
              <a:extLst>
                <a:ext uri="{FF2B5EF4-FFF2-40B4-BE49-F238E27FC236}">
                  <a16:creationId xmlns:a16="http://schemas.microsoft.com/office/drawing/2014/main" id="{FFFA33EA-E8F9-1CA0-09A3-208EB46ABC89}"/>
                </a:ext>
              </a:extLst>
            </xdr:cNvPr>
            <xdr:cNvSpPr txBox="1"/>
          </xdr:nvSpPr>
          <xdr:spPr>
            <a:xfrm>
              <a:off x="2465812" y="994830"/>
              <a:ext cx="1358792"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rgbClr val="BFBFBF"/>
                  </a:solidFill>
                  <a:latin typeface="Century Gothic"/>
                </a:rPr>
                <a:t>CUSTO</a:t>
              </a:r>
            </a:p>
          </xdr:txBody>
        </xdr:sp>
      </xdr:grpSp>
      <xdr:grpSp>
        <xdr:nvGrpSpPr>
          <xdr:cNvPr id="44" name="Agrupar 43">
            <a:extLst>
              <a:ext uri="{FF2B5EF4-FFF2-40B4-BE49-F238E27FC236}">
                <a16:creationId xmlns:a16="http://schemas.microsoft.com/office/drawing/2014/main" id="{72B5E7BB-14E0-F62A-A44A-6890D1B04F5E}"/>
              </a:ext>
            </a:extLst>
          </xdr:cNvPr>
          <xdr:cNvGrpSpPr/>
        </xdr:nvGrpSpPr>
        <xdr:grpSpPr>
          <a:xfrm>
            <a:off x="8198244" y="5493044"/>
            <a:ext cx="2449002" cy="462489"/>
            <a:chOff x="2492492" y="994179"/>
            <a:chExt cx="2631406" cy="433917"/>
          </a:xfrm>
        </xdr:grpSpPr>
        <xdr:sp macro="" textlink="Proventos!D2">
          <xdr:nvSpPr>
            <xdr:cNvPr id="45" name="CaixaDeTexto 44">
              <a:extLst>
                <a:ext uri="{FF2B5EF4-FFF2-40B4-BE49-F238E27FC236}">
                  <a16:creationId xmlns:a16="http://schemas.microsoft.com/office/drawing/2014/main" id="{714D84B9-F371-2D10-1450-64E97197C018}"/>
                </a:ext>
              </a:extLst>
            </xdr:cNvPr>
            <xdr:cNvSpPr txBox="1"/>
          </xdr:nvSpPr>
          <xdr:spPr>
            <a:xfrm>
              <a:off x="3616148" y="994179"/>
              <a:ext cx="1507750"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58EB3E-8AED-4EA0-A90F-AE2D0B06E5CB}" type="TxLink">
                <a:rPr lang="en-US" sz="1100" b="1" i="0" u="none" strike="noStrike">
                  <a:solidFill>
                    <a:srgbClr val="BFA473"/>
                  </a:solidFill>
                  <a:latin typeface="Century Gothic"/>
                  <a:ea typeface="+mn-ea"/>
                  <a:cs typeface="+mn-cs"/>
                </a:rPr>
                <a:pPr marL="0" indent="0" algn="ctr"/>
                <a:t>0</a:t>
              </a:fld>
              <a:endParaRPr lang="en-US" sz="1100" b="1" i="0" u="none" strike="noStrike">
                <a:solidFill>
                  <a:srgbClr val="BFA473"/>
                </a:solidFill>
                <a:latin typeface="Century Gothic"/>
                <a:ea typeface="+mn-ea"/>
                <a:cs typeface="+mn-cs"/>
              </a:endParaRPr>
            </a:p>
          </xdr:txBody>
        </xdr:sp>
        <xdr:sp macro="" textlink="">
          <xdr:nvSpPr>
            <xdr:cNvPr id="46" name="CaixaDeTexto 45">
              <a:extLst>
                <a:ext uri="{FF2B5EF4-FFF2-40B4-BE49-F238E27FC236}">
                  <a16:creationId xmlns:a16="http://schemas.microsoft.com/office/drawing/2014/main" id="{246D21EF-1388-B764-3DC2-634A27913D1A}"/>
                </a:ext>
              </a:extLst>
            </xdr:cNvPr>
            <xdr:cNvSpPr txBox="1"/>
          </xdr:nvSpPr>
          <xdr:spPr>
            <a:xfrm>
              <a:off x="2492492" y="994830"/>
              <a:ext cx="1180626"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rgbClr val="BFBFBF"/>
                  </a:solidFill>
                  <a:latin typeface="Century Gothic"/>
                </a:rPr>
                <a:t>PROVENTOS</a:t>
              </a:r>
            </a:p>
          </xdr:txBody>
        </xdr:sp>
      </xdr:grpSp>
      <xdr:grpSp>
        <xdr:nvGrpSpPr>
          <xdr:cNvPr id="32" name="Agrupar 31">
            <a:extLst>
              <a:ext uri="{FF2B5EF4-FFF2-40B4-BE49-F238E27FC236}">
                <a16:creationId xmlns:a16="http://schemas.microsoft.com/office/drawing/2014/main" id="{6E93F9A6-27DA-4CCC-A32A-EB067EAFEE15}"/>
              </a:ext>
            </a:extLst>
          </xdr:cNvPr>
          <xdr:cNvGrpSpPr/>
        </xdr:nvGrpSpPr>
        <xdr:grpSpPr>
          <a:xfrm>
            <a:off x="10869083" y="5493044"/>
            <a:ext cx="1486080" cy="462489"/>
            <a:chOff x="2492492" y="994179"/>
            <a:chExt cx="2631406" cy="433917"/>
          </a:xfrm>
        </xdr:grpSpPr>
        <xdr:sp macro="" textlink="$H$21">
          <xdr:nvSpPr>
            <xdr:cNvPr id="33" name="CaixaDeTexto 32">
              <a:extLst>
                <a:ext uri="{FF2B5EF4-FFF2-40B4-BE49-F238E27FC236}">
                  <a16:creationId xmlns:a16="http://schemas.microsoft.com/office/drawing/2014/main" id="{96E2F56D-BC96-73AD-0BE8-B4E3B31DEF6E}"/>
                </a:ext>
              </a:extLst>
            </xdr:cNvPr>
            <xdr:cNvSpPr txBox="1"/>
          </xdr:nvSpPr>
          <xdr:spPr>
            <a:xfrm>
              <a:off x="3616148" y="994179"/>
              <a:ext cx="1507750" cy="433917"/>
            </a:xfrm>
            <a:prstGeom prst="rect">
              <a:avLst/>
            </a:prstGeom>
            <a:solidFill>
              <a:schemeClr val="tx2">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4B0546-29C0-4ECA-B109-838E22C30096}" type="TxLink">
                <a:rPr lang="en-US" sz="1100" b="1" i="0" u="none" strike="noStrike">
                  <a:solidFill>
                    <a:srgbClr val="BFA473"/>
                  </a:solidFill>
                  <a:latin typeface="Century Gothic"/>
                  <a:ea typeface="+mn-ea"/>
                  <a:cs typeface="+mn-cs"/>
                </a:rPr>
                <a:pPr marL="0" indent="0" algn="ctr"/>
                <a:t> </a:t>
              </a:fld>
              <a:endParaRPr lang="pt-BR" sz="1100" b="1" i="0" u="none" strike="noStrike">
                <a:solidFill>
                  <a:srgbClr val="BFA473"/>
                </a:solidFill>
                <a:latin typeface="Century Gothic"/>
                <a:ea typeface="+mn-ea"/>
                <a:cs typeface="+mn-cs"/>
              </a:endParaRPr>
            </a:p>
          </xdr:txBody>
        </xdr:sp>
        <xdr:sp macro="" textlink="">
          <xdr:nvSpPr>
            <xdr:cNvPr id="34" name="CaixaDeTexto 33">
              <a:extLst>
                <a:ext uri="{FF2B5EF4-FFF2-40B4-BE49-F238E27FC236}">
                  <a16:creationId xmlns:a16="http://schemas.microsoft.com/office/drawing/2014/main" id="{603A17B7-F256-27F0-9DE8-D4A98CF48E69}"/>
                </a:ext>
              </a:extLst>
            </xdr:cNvPr>
            <xdr:cNvSpPr txBox="1"/>
          </xdr:nvSpPr>
          <xdr:spPr>
            <a:xfrm>
              <a:off x="2492492" y="994830"/>
              <a:ext cx="1180626" cy="430732"/>
            </a:xfrm>
            <a:prstGeom prst="rect">
              <a:avLst/>
            </a:prstGeom>
            <a:solidFill>
              <a:srgbClr val="252526"/>
            </a:solidFill>
            <a:ln w="9525" cmpd="sng">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rgbClr val="BFBFBF"/>
                  </a:solidFill>
                  <a:latin typeface="Century Gothic"/>
                </a:rPr>
                <a:t>VAR %</a:t>
              </a:r>
            </a:p>
          </xdr:txBody>
        </xdr:sp>
      </xdr:grpSp>
    </xdr:grpSp>
    <xdr:clientData/>
  </xdr:twoCellAnchor>
  <xdr:twoCellAnchor>
    <xdr:from>
      <xdr:col>0</xdr:col>
      <xdr:colOff>63500</xdr:colOff>
      <xdr:row>0</xdr:row>
      <xdr:rowOff>0</xdr:rowOff>
    </xdr:from>
    <xdr:to>
      <xdr:col>0</xdr:col>
      <xdr:colOff>2260305</xdr:colOff>
      <xdr:row>33</xdr:row>
      <xdr:rowOff>158975</xdr:rowOff>
    </xdr:to>
    <xdr:grpSp>
      <xdr:nvGrpSpPr>
        <xdr:cNvPr id="8" name="Agrupar 7">
          <a:extLst>
            <a:ext uri="{FF2B5EF4-FFF2-40B4-BE49-F238E27FC236}">
              <a16:creationId xmlns:a16="http://schemas.microsoft.com/office/drawing/2014/main" id="{24F78A76-07EF-481F-BD0E-53C193AF427C}"/>
            </a:ext>
          </a:extLst>
        </xdr:cNvPr>
        <xdr:cNvGrpSpPr/>
      </xdr:nvGrpSpPr>
      <xdr:grpSpPr>
        <a:xfrm>
          <a:off x="63500" y="0"/>
          <a:ext cx="2196805" cy="8117642"/>
          <a:chOff x="98720" y="85726"/>
          <a:chExt cx="2196805" cy="8331425"/>
        </a:xfrm>
      </xdr:grpSpPr>
      <xdr:grpSp>
        <xdr:nvGrpSpPr>
          <xdr:cNvPr id="18" name="Agrupar 17">
            <a:extLst>
              <a:ext uri="{FF2B5EF4-FFF2-40B4-BE49-F238E27FC236}">
                <a16:creationId xmlns:a16="http://schemas.microsoft.com/office/drawing/2014/main" id="{F722E3FB-E59A-7523-008C-6314CDA53A62}"/>
              </a:ext>
            </a:extLst>
          </xdr:cNvPr>
          <xdr:cNvGrpSpPr/>
        </xdr:nvGrpSpPr>
        <xdr:grpSpPr>
          <a:xfrm>
            <a:off x="254045" y="2432963"/>
            <a:ext cx="1898945" cy="5984188"/>
            <a:chOff x="254045" y="2585363"/>
            <a:chExt cx="1898945" cy="5984188"/>
          </a:xfrm>
        </xdr:grpSpPr>
        <xdr:sp macro="" textlink="">
          <xdr:nvSpPr>
            <xdr:cNvPr id="20" name="Retângulo 19">
              <a:hlinkClick xmlns:r="http://schemas.openxmlformats.org/officeDocument/2006/relationships" r:id="rId3"/>
              <a:extLst>
                <a:ext uri="{FF2B5EF4-FFF2-40B4-BE49-F238E27FC236}">
                  <a16:creationId xmlns:a16="http://schemas.microsoft.com/office/drawing/2014/main" id="{CBC583E4-D017-4DE0-33F3-5C34B1FEC7E6}"/>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Plano de Aposentadoria</a:t>
              </a:r>
            </a:p>
          </xdr:txBody>
        </xdr:sp>
        <xdr:sp macro="" textlink="">
          <xdr:nvSpPr>
            <xdr:cNvPr id="21" name="Retângulo 20">
              <a:hlinkClick xmlns:r="http://schemas.openxmlformats.org/officeDocument/2006/relationships" r:id="rId4"/>
              <a:extLst>
                <a:ext uri="{FF2B5EF4-FFF2-40B4-BE49-F238E27FC236}">
                  <a16:creationId xmlns:a16="http://schemas.microsoft.com/office/drawing/2014/main" id="{763AB5F5-2EC2-49E6-DFB9-69A21B2B28C6}"/>
                </a:ext>
              </a:extLst>
            </xdr:cNvPr>
            <xdr:cNvSpPr/>
          </xdr:nvSpPr>
          <xdr:spPr>
            <a:xfrm>
              <a:off x="254045" y="2585363"/>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Resumo</a:t>
              </a:r>
            </a:p>
          </xdr:txBody>
        </xdr:sp>
        <xdr:sp macro="" textlink="">
          <xdr:nvSpPr>
            <xdr:cNvPr id="22" name="Retângulo 21">
              <a:hlinkClick xmlns:r="http://schemas.openxmlformats.org/officeDocument/2006/relationships" r:id="rId5"/>
              <a:extLst>
                <a:ext uri="{FF2B5EF4-FFF2-40B4-BE49-F238E27FC236}">
                  <a16:creationId xmlns:a16="http://schemas.microsoft.com/office/drawing/2014/main" id="{C4242B23-C2A1-7209-51C8-BF3430E92929}"/>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Internacionais</a:t>
              </a:r>
            </a:p>
          </xdr:txBody>
        </xdr:sp>
        <xdr:sp macro="" textlink="">
          <xdr:nvSpPr>
            <xdr:cNvPr id="23" name="Retângulo 22">
              <a:hlinkClick xmlns:r="http://schemas.openxmlformats.org/officeDocument/2006/relationships" r:id="rId6"/>
              <a:extLst>
                <a:ext uri="{FF2B5EF4-FFF2-40B4-BE49-F238E27FC236}">
                  <a16:creationId xmlns:a16="http://schemas.microsoft.com/office/drawing/2014/main" id="{7ABF4A1E-028F-C378-62C3-1CE9779FEB2D}"/>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24" name="Retângulo 23">
              <a:hlinkClick xmlns:r="http://schemas.openxmlformats.org/officeDocument/2006/relationships" r:id="rId7"/>
              <a:extLst>
                <a:ext uri="{FF2B5EF4-FFF2-40B4-BE49-F238E27FC236}">
                  <a16:creationId xmlns:a16="http://schemas.microsoft.com/office/drawing/2014/main" id="{086CB367-4A71-FF0E-2887-6B4616A7CC45}"/>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25" name="Retângulo 24">
              <a:hlinkClick xmlns:r="http://schemas.openxmlformats.org/officeDocument/2006/relationships" r:id="rId8"/>
              <a:extLst>
                <a:ext uri="{FF2B5EF4-FFF2-40B4-BE49-F238E27FC236}">
                  <a16:creationId xmlns:a16="http://schemas.microsoft.com/office/drawing/2014/main" id="{3B0CFB8B-EB88-1A99-E9AF-33F5DD852E84}"/>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26" name="Retângulo 25">
              <a:hlinkClick xmlns:r="http://schemas.openxmlformats.org/officeDocument/2006/relationships" r:id="rId9"/>
              <a:extLst>
                <a:ext uri="{FF2B5EF4-FFF2-40B4-BE49-F238E27FC236}">
                  <a16:creationId xmlns:a16="http://schemas.microsoft.com/office/drawing/2014/main" id="{09E42456-6874-2BC5-7EDE-CB65D76ED72C}"/>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27" name="Retângulo 26">
              <a:hlinkClick xmlns:r="http://schemas.openxmlformats.org/officeDocument/2006/relationships" r:id="rId10"/>
              <a:extLst>
                <a:ext uri="{FF2B5EF4-FFF2-40B4-BE49-F238E27FC236}">
                  <a16:creationId xmlns:a16="http://schemas.microsoft.com/office/drawing/2014/main" id="{3AE181E3-0E0A-76E6-464A-ED0E7991A1A7}"/>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28" name="Retângulo 27">
              <a:hlinkClick xmlns:r="http://schemas.openxmlformats.org/officeDocument/2006/relationships" r:id="rId11"/>
              <a:extLst>
                <a:ext uri="{FF2B5EF4-FFF2-40B4-BE49-F238E27FC236}">
                  <a16:creationId xmlns:a16="http://schemas.microsoft.com/office/drawing/2014/main" id="{F813272B-B557-3027-6D59-D10362770517}"/>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19" name="Imagem 18">
            <a:extLst>
              <a:ext uri="{FF2B5EF4-FFF2-40B4-BE49-F238E27FC236}">
                <a16:creationId xmlns:a16="http://schemas.microsoft.com/office/drawing/2014/main" id="{9187EF30-9AFB-F94F-87CE-4F93A8AE093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42333</xdr:colOff>
      <xdr:row>0</xdr:row>
      <xdr:rowOff>0</xdr:rowOff>
    </xdr:from>
    <xdr:to>
      <xdr:col>0</xdr:col>
      <xdr:colOff>2239138</xdr:colOff>
      <xdr:row>24</xdr:row>
      <xdr:rowOff>53142</xdr:rowOff>
    </xdr:to>
    <xdr:grpSp>
      <xdr:nvGrpSpPr>
        <xdr:cNvPr id="2" name="Agrupar 1">
          <a:extLst>
            <a:ext uri="{FF2B5EF4-FFF2-40B4-BE49-F238E27FC236}">
              <a16:creationId xmlns:a16="http://schemas.microsoft.com/office/drawing/2014/main" id="{6A43572E-DCD6-47C6-AA9D-2BB6981A03EC}"/>
            </a:ext>
          </a:extLst>
        </xdr:cNvPr>
        <xdr:cNvGrpSpPr/>
      </xdr:nvGrpSpPr>
      <xdr:grpSpPr>
        <a:xfrm>
          <a:off x="42333" y="0"/>
          <a:ext cx="2196805" cy="8117642"/>
          <a:chOff x="98720" y="85726"/>
          <a:chExt cx="2196805" cy="8331425"/>
        </a:xfrm>
      </xdr:grpSpPr>
      <xdr:grpSp>
        <xdr:nvGrpSpPr>
          <xdr:cNvPr id="3" name="Agrupar 2">
            <a:extLst>
              <a:ext uri="{FF2B5EF4-FFF2-40B4-BE49-F238E27FC236}">
                <a16:creationId xmlns:a16="http://schemas.microsoft.com/office/drawing/2014/main" id="{626DFBA5-E6A9-51EB-9125-A9B6DAA61EE7}"/>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883C06FC-3BF4-31D8-397C-BC4C941BB6CD}"/>
                </a:ext>
              </a:extLst>
            </xdr:cNvPr>
            <xdr:cNvSpPr/>
          </xdr:nvSpPr>
          <xdr:spPr>
            <a:xfrm>
              <a:off x="254045" y="3270776"/>
              <a:ext cx="1898945" cy="528323"/>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828E20A1-60F7-6778-308F-B3E58EFC622B}"/>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1C1B3CC7-DB1C-2DAF-615F-EA0498C3C11D}"/>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7B1B63BD-F432-1656-AF28-BC2DCDA58C95}"/>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A43B0015-DC2D-4B17-8E84-26C39ABF9177}"/>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D37A7F04-E862-DFF2-D8CE-A496A78E63A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FB749802-C003-935E-68FE-93CA430DD2B8}"/>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51FF71CE-E432-CA6A-5C04-8E15F83DEB77}"/>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2FA609B8-9885-6922-E4D3-DD38A52BF38C}"/>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EF3EBF74-5EFA-A3AD-2EBB-C9F80516B16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42333</xdr:colOff>
      <xdr:row>0</xdr:row>
      <xdr:rowOff>0</xdr:rowOff>
    </xdr:from>
    <xdr:to>
      <xdr:col>0</xdr:col>
      <xdr:colOff>2239138</xdr:colOff>
      <xdr:row>36</xdr:row>
      <xdr:rowOff>95475</xdr:rowOff>
    </xdr:to>
    <xdr:grpSp>
      <xdr:nvGrpSpPr>
        <xdr:cNvPr id="2" name="Agrupar 1">
          <a:extLst>
            <a:ext uri="{FF2B5EF4-FFF2-40B4-BE49-F238E27FC236}">
              <a16:creationId xmlns:a16="http://schemas.microsoft.com/office/drawing/2014/main" id="{282E8D3E-AB30-470F-AF86-6F0A4A77E0C9}"/>
            </a:ext>
          </a:extLst>
        </xdr:cNvPr>
        <xdr:cNvGrpSpPr/>
      </xdr:nvGrpSpPr>
      <xdr:grpSpPr>
        <a:xfrm>
          <a:off x="42333" y="0"/>
          <a:ext cx="2196805" cy="8117642"/>
          <a:chOff x="98720" y="85726"/>
          <a:chExt cx="2196805" cy="8331425"/>
        </a:xfrm>
      </xdr:grpSpPr>
      <xdr:grpSp>
        <xdr:nvGrpSpPr>
          <xdr:cNvPr id="3" name="Agrupar 2">
            <a:extLst>
              <a:ext uri="{FF2B5EF4-FFF2-40B4-BE49-F238E27FC236}">
                <a16:creationId xmlns:a16="http://schemas.microsoft.com/office/drawing/2014/main" id="{56ECFBBF-611A-9476-E1EA-C798F66A11F9}"/>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938C53F6-3770-5543-4F3F-F61E5458FADC}"/>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E80981E5-DFC0-BAFD-3197-B5CB4F5D8A6B}"/>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AB302D71-0092-7C07-0F20-0CE9E65C70C1}"/>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F5557EDF-0DB9-BAF6-BE09-80B927BD0D20}"/>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9F0FF2F1-016F-6B4C-EAD0-CB29AF8080B9}"/>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3A6D9649-F754-CF8C-B1F3-0CC2AD9D2260}"/>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A96559A7-52A0-A612-D477-D854E9126E4F}"/>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6301760E-5E84-4524-6C3E-8B3FA53B3198}"/>
                </a:ext>
              </a:extLst>
            </xdr:cNvPr>
            <xdr:cNvSpPr/>
          </xdr:nvSpPr>
          <xdr:spPr>
            <a:xfrm>
              <a:off x="254045" y="3956189"/>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Pontos</a:t>
              </a:r>
              <a:r>
                <a:rPr lang="pt-BR" sz="1000" b="1" i="1" baseline="0">
                  <a:solidFill>
                    <a:srgbClr val="BFA473"/>
                  </a:solidFill>
                  <a:latin typeface="Century Gothic" panose="020B0502020202020204" pitchFamily="34" charset="0"/>
                </a:rPr>
                <a:t> Interesses</a:t>
              </a:r>
              <a:endParaRPr lang="pt-BR" sz="1000" b="1" i="1">
                <a:solidFill>
                  <a:srgbClr val="BFA473"/>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768B1C98-F5CA-F6CF-1888-035B58836F5C}"/>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569034B9-7554-C536-9393-B96CBE91E6A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63500</xdr:colOff>
      <xdr:row>0</xdr:row>
      <xdr:rowOff>10584</xdr:rowOff>
    </xdr:from>
    <xdr:to>
      <xdr:col>0</xdr:col>
      <xdr:colOff>2260305</xdr:colOff>
      <xdr:row>41</xdr:row>
      <xdr:rowOff>31976</xdr:rowOff>
    </xdr:to>
    <xdr:grpSp>
      <xdr:nvGrpSpPr>
        <xdr:cNvPr id="2" name="Agrupar 1">
          <a:extLst>
            <a:ext uri="{FF2B5EF4-FFF2-40B4-BE49-F238E27FC236}">
              <a16:creationId xmlns:a16="http://schemas.microsoft.com/office/drawing/2014/main" id="{042F06FB-F620-43DE-A005-71749C8F7709}"/>
            </a:ext>
          </a:extLst>
        </xdr:cNvPr>
        <xdr:cNvGrpSpPr/>
      </xdr:nvGrpSpPr>
      <xdr:grpSpPr>
        <a:xfrm>
          <a:off x="63500" y="10584"/>
          <a:ext cx="2196805" cy="8117642"/>
          <a:chOff x="98720" y="85726"/>
          <a:chExt cx="2196805" cy="8331425"/>
        </a:xfrm>
      </xdr:grpSpPr>
      <xdr:grpSp>
        <xdr:nvGrpSpPr>
          <xdr:cNvPr id="3" name="Agrupar 2">
            <a:extLst>
              <a:ext uri="{FF2B5EF4-FFF2-40B4-BE49-F238E27FC236}">
                <a16:creationId xmlns:a16="http://schemas.microsoft.com/office/drawing/2014/main" id="{15476CCE-81AD-9075-0F73-3A723CAB2969}"/>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E97168E5-38C4-C6AE-7963-A2197F825A42}"/>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CE12B44F-3D25-E88C-E418-64F799BA751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74343EF6-4475-D980-1CF6-207166E2D24E}"/>
                </a:ext>
              </a:extLst>
            </xdr:cNvPr>
            <xdr:cNvSpPr/>
          </xdr:nvSpPr>
          <xdr:spPr>
            <a:xfrm>
              <a:off x="254045" y="4641602"/>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99244D68-C881-BAE3-6BEB-DA4C61642FD8}"/>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789833B4-7326-6F24-5206-7C934ADE18B0}"/>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3A7C4F53-46BF-4C75-419E-6C28FDD80A1F}"/>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B48283A7-9E4C-1198-57BE-1EC77E8CBBA3}"/>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09D1D0A0-36DD-2AC6-DC17-0D382D94A21E}"/>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56271A0D-A5C8-A3AE-E873-BE722057BF4C}"/>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FA349711-3FD7-B0E5-BB8C-28C533061E3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42333</xdr:colOff>
      <xdr:row>0</xdr:row>
      <xdr:rowOff>0</xdr:rowOff>
    </xdr:from>
    <xdr:to>
      <xdr:col>0</xdr:col>
      <xdr:colOff>2239138</xdr:colOff>
      <xdr:row>41</xdr:row>
      <xdr:rowOff>158975</xdr:rowOff>
    </xdr:to>
    <xdr:grpSp>
      <xdr:nvGrpSpPr>
        <xdr:cNvPr id="2" name="Agrupar 1">
          <a:extLst>
            <a:ext uri="{FF2B5EF4-FFF2-40B4-BE49-F238E27FC236}">
              <a16:creationId xmlns:a16="http://schemas.microsoft.com/office/drawing/2014/main" id="{B4C971DE-53E8-4036-A94A-E6A39205B3F0}"/>
            </a:ext>
          </a:extLst>
        </xdr:cNvPr>
        <xdr:cNvGrpSpPr/>
      </xdr:nvGrpSpPr>
      <xdr:grpSpPr>
        <a:xfrm>
          <a:off x="42333" y="0"/>
          <a:ext cx="2196805" cy="8117642"/>
          <a:chOff x="98720" y="85726"/>
          <a:chExt cx="2196805" cy="8331425"/>
        </a:xfrm>
      </xdr:grpSpPr>
      <xdr:grpSp>
        <xdr:nvGrpSpPr>
          <xdr:cNvPr id="3" name="Agrupar 2">
            <a:extLst>
              <a:ext uri="{FF2B5EF4-FFF2-40B4-BE49-F238E27FC236}">
                <a16:creationId xmlns:a16="http://schemas.microsoft.com/office/drawing/2014/main" id="{10A1499E-9BB6-2E4A-F792-1C0AE5380D31}"/>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0840019C-8577-88A2-658B-276237ECFA55}"/>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14C26C3A-353E-FDF1-40BC-30B95D16F6CE}"/>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9851C26C-2CA3-1E3B-EEFC-76E1C1791840}"/>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0A24DC68-7F3B-50B4-1DB7-CC1E749E633C}"/>
                </a:ext>
              </a:extLst>
            </xdr:cNvPr>
            <xdr:cNvSpPr/>
          </xdr:nvSpPr>
          <xdr:spPr>
            <a:xfrm>
              <a:off x="254045" y="5327015"/>
              <a:ext cx="1898945" cy="528323"/>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41C8BDE6-2D55-406F-C82D-607B3C3662BD}"/>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FB5E50C1-5051-8C22-2EB1-DEA1695D86EC}"/>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8714AD62-F91A-ADD8-C266-028A92F0C0AE}"/>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713F4603-E3EF-088A-0082-FB865FD68374}"/>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B94C9F91-0A85-4EA3-1711-503CD4B909DA}"/>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7E4D5565-7715-EB21-3C21-4B57E23A50D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52916</xdr:colOff>
      <xdr:row>0</xdr:row>
      <xdr:rowOff>0</xdr:rowOff>
    </xdr:from>
    <xdr:to>
      <xdr:col>0</xdr:col>
      <xdr:colOff>2249721</xdr:colOff>
      <xdr:row>43</xdr:row>
      <xdr:rowOff>169559</xdr:rowOff>
    </xdr:to>
    <xdr:grpSp>
      <xdr:nvGrpSpPr>
        <xdr:cNvPr id="2" name="Agrupar 1">
          <a:extLst>
            <a:ext uri="{FF2B5EF4-FFF2-40B4-BE49-F238E27FC236}">
              <a16:creationId xmlns:a16="http://schemas.microsoft.com/office/drawing/2014/main" id="{EF993E91-8925-4E0E-AC41-80FFF3053121}"/>
            </a:ext>
          </a:extLst>
        </xdr:cNvPr>
        <xdr:cNvGrpSpPr/>
      </xdr:nvGrpSpPr>
      <xdr:grpSpPr>
        <a:xfrm>
          <a:off x="52916" y="0"/>
          <a:ext cx="2196805" cy="8117642"/>
          <a:chOff x="98720" y="85726"/>
          <a:chExt cx="2196805" cy="8331425"/>
        </a:xfrm>
      </xdr:grpSpPr>
      <xdr:grpSp>
        <xdr:nvGrpSpPr>
          <xdr:cNvPr id="3" name="Agrupar 2">
            <a:extLst>
              <a:ext uri="{FF2B5EF4-FFF2-40B4-BE49-F238E27FC236}">
                <a16:creationId xmlns:a16="http://schemas.microsoft.com/office/drawing/2014/main" id="{F2B0BCD2-1432-5ABE-6EE6-2F584179F582}"/>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95061AE4-EB04-9A5A-21AB-751338B650ED}"/>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0990F486-203F-DBAE-B6CB-8DFA74DB8D8E}"/>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5DFF65E2-F097-29BF-1872-2DD390369C0C}"/>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CBD0B116-9311-489C-2472-D56A997D0C9B}"/>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34EFB7C9-C2FB-C11F-26DC-86E8F74CC3E9}"/>
                </a:ext>
              </a:extLst>
            </xdr:cNvPr>
            <xdr:cNvSpPr/>
          </xdr:nvSpPr>
          <xdr:spPr>
            <a:xfrm>
              <a:off x="254045" y="6012428"/>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Fundos</a:t>
              </a:r>
              <a:r>
                <a:rPr lang="pt-BR" sz="1000" b="1" i="1" baseline="0">
                  <a:solidFill>
                    <a:srgbClr val="BFA473"/>
                  </a:solidFill>
                  <a:latin typeface="Century Gothic" panose="020B0502020202020204" pitchFamily="34" charset="0"/>
                </a:rPr>
                <a:t> Imobiliarios</a:t>
              </a:r>
              <a:endParaRPr lang="pt-BR" sz="1000" b="1" i="1">
                <a:solidFill>
                  <a:srgbClr val="BFA473"/>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B310D4C6-142D-E5E6-98D7-96BC96AAD991}"/>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Renda</a:t>
              </a:r>
              <a:r>
                <a:rPr lang="pt-BR" sz="1000" b="1" baseline="0">
                  <a:solidFill>
                    <a:schemeClr val="tx1"/>
                  </a:solidFill>
                  <a:latin typeface="Century Gothic" panose="020B0502020202020204" pitchFamily="34" charset="0"/>
                </a:rPr>
                <a:t> Fixa</a:t>
              </a:r>
              <a:endParaRPr lang="pt-BR" sz="1000" b="1">
                <a:solidFill>
                  <a:schemeClr val="tx1"/>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B7BE9F42-1C0A-2470-6A1F-C904C430CAFD}"/>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835EE13C-DC9E-F9AB-F6BE-FC13FEE81880}"/>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333C33C4-5F49-170C-72F7-7CBC44D53A3A}"/>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8E043907-B38C-74DD-CD5D-221D42C39E1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52917</xdr:colOff>
      <xdr:row>0</xdr:row>
      <xdr:rowOff>0</xdr:rowOff>
    </xdr:from>
    <xdr:to>
      <xdr:col>0</xdr:col>
      <xdr:colOff>2249722</xdr:colOff>
      <xdr:row>42</xdr:row>
      <xdr:rowOff>116642</xdr:rowOff>
    </xdr:to>
    <xdr:grpSp>
      <xdr:nvGrpSpPr>
        <xdr:cNvPr id="2" name="Agrupar 1">
          <a:extLst>
            <a:ext uri="{FF2B5EF4-FFF2-40B4-BE49-F238E27FC236}">
              <a16:creationId xmlns:a16="http://schemas.microsoft.com/office/drawing/2014/main" id="{441D7A8B-ACAA-495A-AEC1-3F1753896EF2}"/>
            </a:ext>
          </a:extLst>
        </xdr:cNvPr>
        <xdr:cNvGrpSpPr/>
      </xdr:nvGrpSpPr>
      <xdr:grpSpPr>
        <a:xfrm>
          <a:off x="52917" y="0"/>
          <a:ext cx="2196805" cy="8117642"/>
          <a:chOff x="98720" y="85726"/>
          <a:chExt cx="2196805" cy="8331425"/>
        </a:xfrm>
      </xdr:grpSpPr>
      <xdr:grpSp>
        <xdr:nvGrpSpPr>
          <xdr:cNvPr id="3" name="Agrupar 2">
            <a:extLst>
              <a:ext uri="{FF2B5EF4-FFF2-40B4-BE49-F238E27FC236}">
                <a16:creationId xmlns:a16="http://schemas.microsoft.com/office/drawing/2014/main" id="{B8E7370B-404D-8BBC-5D44-2FF59B799A09}"/>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222CA269-A8A3-F8F4-4196-C8801E1343AF}"/>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6FE1EC71-F5E1-B5A4-A506-64EB6D124F98}"/>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D3FA9EE2-1F5A-3492-E756-BC9B1E0162C5}"/>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BB9BEC7D-277C-192C-BF9D-D470201508AD}"/>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DD0B220F-A6FE-59C7-3BF5-084530D6A4E3}"/>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4C6EEA96-7B13-C7FE-1139-6C3C8AD9F328}"/>
                </a:ext>
              </a:extLst>
            </xdr:cNvPr>
            <xdr:cNvSpPr/>
          </xdr:nvSpPr>
          <xdr:spPr>
            <a:xfrm>
              <a:off x="254045" y="6690982"/>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Renda</a:t>
              </a:r>
              <a:r>
                <a:rPr lang="pt-BR" sz="1000" b="1" i="1" baseline="0">
                  <a:solidFill>
                    <a:srgbClr val="BFA473"/>
                  </a:solidFill>
                  <a:latin typeface="Century Gothic" panose="020B0502020202020204" pitchFamily="34" charset="0"/>
                </a:rPr>
                <a:t> Fixa</a:t>
              </a:r>
              <a:endParaRPr lang="pt-BR" sz="1000" b="1" i="1">
                <a:solidFill>
                  <a:srgbClr val="BFA473"/>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853530FA-096E-F4A4-9974-9B4FB5A5AD88}"/>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913918DF-9517-3C46-8EE4-1F5DB44E0941}"/>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2F6876C7-3C54-462D-FACE-DF2DA13B3B44}"/>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7B34FEEA-A4CF-7921-FAFB-D66D3382F9F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116416</xdr:colOff>
      <xdr:row>1</xdr:row>
      <xdr:rowOff>180975</xdr:rowOff>
    </xdr:from>
    <xdr:to>
      <xdr:col>4</xdr:col>
      <xdr:colOff>305266</xdr:colOff>
      <xdr:row>2</xdr:row>
      <xdr:rowOff>161925</xdr:rowOff>
    </xdr:to>
    <xdr:sp macro="[0]!_xludf.Convert" textlink="">
      <xdr:nvSpPr>
        <xdr:cNvPr id="2" name="Retângulo: Cantos Arredondados 1">
          <a:extLst>
            <a:ext uri="{FF2B5EF4-FFF2-40B4-BE49-F238E27FC236}">
              <a16:creationId xmlns:a16="http://schemas.microsoft.com/office/drawing/2014/main" id="{C033A715-AACC-4FAF-8F13-6D058FBFD45F}"/>
            </a:ext>
          </a:extLst>
        </xdr:cNvPr>
        <xdr:cNvSpPr/>
      </xdr:nvSpPr>
      <xdr:spPr>
        <a:xfrm>
          <a:off x="2444749" y="487892"/>
          <a:ext cx="2379600" cy="298450"/>
        </a:xfrm>
        <a:prstGeom prst="round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tx1"/>
              </a:solidFill>
              <a:latin typeface="Century Gothic" panose="020B0502020202020204" pitchFamily="34" charset="0"/>
            </a:rPr>
            <a:t>IMPORTAR</a:t>
          </a:r>
          <a:r>
            <a:rPr lang="pt-BR" sz="900" b="1" baseline="0">
              <a:solidFill>
                <a:schemeClr val="tx1"/>
              </a:solidFill>
              <a:latin typeface="Century Gothic" panose="020B0502020202020204" pitchFamily="34" charset="0"/>
            </a:rPr>
            <a:t> NOTA DE CORRETAGEM </a:t>
          </a:r>
          <a:endParaRPr lang="pt-BR" sz="900" b="1">
            <a:solidFill>
              <a:schemeClr val="tx1"/>
            </a:solidFill>
            <a:latin typeface="Century Gothic" panose="020B0502020202020204" pitchFamily="34" charset="0"/>
          </a:endParaRPr>
        </a:p>
      </xdr:txBody>
    </xdr:sp>
    <xdr:clientData/>
  </xdr:twoCellAnchor>
  <xdr:twoCellAnchor>
    <xdr:from>
      <xdr:col>4</xdr:col>
      <xdr:colOff>483658</xdr:colOff>
      <xdr:row>1</xdr:row>
      <xdr:rowOff>180975</xdr:rowOff>
    </xdr:from>
    <xdr:to>
      <xdr:col>7</xdr:col>
      <xdr:colOff>334433</xdr:colOff>
      <xdr:row>2</xdr:row>
      <xdr:rowOff>161925</xdr:rowOff>
    </xdr:to>
    <xdr:sp macro="[0]!open_in" textlink="">
      <xdr:nvSpPr>
        <xdr:cNvPr id="3" name="Retângulo: Cantos Arredondados 2">
          <a:extLst>
            <a:ext uri="{FF2B5EF4-FFF2-40B4-BE49-F238E27FC236}">
              <a16:creationId xmlns:a16="http://schemas.microsoft.com/office/drawing/2014/main" id="{F671A0AB-0FB4-4B06-B8A5-C7A8FC939BD5}"/>
            </a:ext>
          </a:extLst>
        </xdr:cNvPr>
        <xdr:cNvSpPr/>
      </xdr:nvSpPr>
      <xdr:spPr>
        <a:xfrm>
          <a:off x="5002741" y="487892"/>
          <a:ext cx="2380192" cy="298450"/>
        </a:xfrm>
        <a:prstGeom prst="round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tx1"/>
              </a:solidFill>
              <a:latin typeface="Century Gothic" panose="020B0502020202020204" pitchFamily="34" charset="0"/>
            </a:rPr>
            <a:t>ADICIONAR</a:t>
          </a:r>
          <a:r>
            <a:rPr lang="pt-BR" sz="900" b="1" baseline="0">
              <a:solidFill>
                <a:schemeClr val="tx1"/>
              </a:solidFill>
              <a:latin typeface="Century Gothic" panose="020B0502020202020204" pitchFamily="34" charset="0"/>
            </a:rPr>
            <a:t> PDFs</a:t>
          </a:r>
          <a:endParaRPr lang="pt-BR" sz="900" b="1">
            <a:solidFill>
              <a:schemeClr val="tx1"/>
            </a:solidFill>
            <a:latin typeface="Century Gothic" panose="020B0502020202020204" pitchFamily="34" charset="0"/>
          </a:endParaRPr>
        </a:p>
      </xdr:txBody>
    </xdr:sp>
    <xdr:clientData/>
  </xdr:twoCellAnchor>
  <xdr:twoCellAnchor>
    <xdr:from>
      <xdr:col>0</xdr:col>
      <xdr:colOff>52916</xdr:colOff>
      <xdr:row>0</xdr:row>
      <xdr:rowOff>0</xdr:rowOff>
    </xdr:from>
    <xdr:to>
      <xdr:col>0</xdr:col>
      <xdr:colOff>2249721</xdr:colOff>
      <xdr:row>39</xdr:row>
      <xdr:rowOff>74309</xdr:rowOff>
    </xdr:to>
    <xdr:grpSp>
      <xdr:nvGrpSpPr>
        <xdr:cNvPr id="4" name="Agrupar 3">
          <a:extLst>
            <a:ext uri="{FF2B5EF4-FFF2-40B4-BE49-F238E27FC236}">
              <a16:creationId xmlns:a16="http://schemas.microsoft.com/office/drawing/2014/main" id="{7CCA63FF-B932-463E-9168-506B89AE0B26}"/>
            </a:ext>
          </a:extLst>
        </xdr:cNvPr>
        <xdr:cNvGrpSpPr/>
      </xdr:nvGrpSpPr>
      <xdr:grpSpPr>
        <a:xfrm>
          <a:off x="52916" y="0"/>
          <a:ext cx="2196805" cy="8117642"/>
          <a:chOff x="98720" y="85726"/>
          <a:chExt cx="2196805" cy="8331425"/>
        </a:xfrm>
      </xdr:grpSpPr>
      <xdr:grpSp>
        <xdr:nvGrpSpPr>
          <xdr:cNvPr id="5" name="Agrupar 4">
            <a:extLst>
              <a:ext uri="{FF2B5EF4-FFF2-40B4-BE49-F238E27FC236}">
                <a16:creationId xmlns:a16="http://schemas.microsoft.com/office/drawing/2014/main" id="{243E728E-2914-8638-CFBF-1262A1798B26}"/>
              </a:ext>
            </a:extLst>
          </xdr:cNvPr>
          <xdr:cNvGrpSpPr/>
        </xdr:nvGrpSpPr>
        <xdr:grpSpPr>
          <a:xfrm>
            <a:off x="254045" y="2432963"/>
            <a:ext cx="1898945" cy="5984188"/>
            <a:chOff x="254045" y="2585363"/>
            <a:chExt cx="1898945" cy="5984188"/>
          </a:xfrm>
        </xdr:grpSpPr>
        <xdr:sp macro="" textlink="">
          <xdr:nvSpPr>
            <xdr:cNvPr id="7" name="Retângulo 6">
              <a:hlinkClick xmlns:r="http://schemas.openxmlformats.org/officeDocument/2006/relationships" r:id="rId1"/>
              <a:extLst>
                <a:ext uri="{FF2B5EF4-FFF2-40B4-BE49-F238E27FC236}">
                  <a16:creationId xmlns:a16="http://schemas.microsoft.com/office/drawing/2014/main" id="{DD1CB8C3-12D7-35DD-F191-356AB89B5555}"/>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8" name="Retângulo 7">
              <a:hlinkClick xmlns:r="http://schemas.openxmlformats.org/officeDocument/2006/relationships" r:id="rId2"/>
              <a:extLst>
                <a:ext uri="{FF2B5EF4-FFF2-40B4-BE49-F238E27FC236}">
                  <a16:creationId xmlns:a16="http://schemas.microsoft.com/office/drawing/2014/main" id="{ADA097D8-52A1-A6F5-201C-7365802AF464}"/>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9" name="Retângulo 8">
              <a:hlinkClick xmlns:r="http://schemas.openxmlformats.org/officeDocument/2006/relationships" r:id="rId3"/>
              <a:extLst>
                <a:ext uri="{FF2B5EF4-FFF2-40B4-BE49-F238E27FC236}">
                  <a16:creationId xmlns:a16="http://schemas.microsoft.com/office/drawing/2014/main" id="{0C7B1991-7074-ECC1-BF72-7B18465EBBD2}"/>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10" name="Retângulo 9">
              <a:hlinkClick xmlns:r="http://schemas.openxmlformats.org/officeDocument/2006/relationships" r:id="rId4"/>
              <a:extLst>
                <a:ext uri="{FF2B5EF4-FFF2-40B4-BE49-F238E27FC236}">
                  <a16:creationId xmlns:a16="http://schemas.microsoft.com/office/drawing/2014/main" id="{59ED363A-4919-5133-E2D1-C2522D01050D}"/>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11" name="Retângulo 10">
              <a:hlinkClick xmlns:r="http://schemas.openxmlformats.org/officeDocument/2006/relationships" r:id="rId5"/>
              <a:extLst>
                <a:ext uri="{FF2B5EF4-FFF2-40B4-BE49-F238E27FC236}">
                  <a16:creationId xmlns:a16="http://schemas.microsoft.com/office/drawing/2014/main" id="{8C860DD9-8559-7DE5-F9F4-968C6932E3D8}"/>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2" name="Retângulo 11">
              <a:hlinkClick xmlns:r="http://schemas.openxmlformats.org/officeDocument/2006/relationships" r:id="rId6"/>
              <a:extLst>
                <a:ext uri="{FF2B5EF4-FFF2-40B4-BE49-F238E27FC236}">
                  <a16:creationId xmlns:a16="http://schemas.microsoft.com/office/drawing/2014/main" id="{FE6D2BA0-8415-4A64-530A-58FA20473795}"/>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Renda</a:t>
              </a:r>
              <a:r>
                <a:rPr lang="pt-BR" sz="1000" b="1" i="0" baseline="0">
                  <a:solidFill>
                    <a:schemeClr val="tx1"/>
                  </a:solidFill>
                  <a:latin typeface="Century Gothic" panose="020B0502020202020204" pitchFamily="34" charset="0"/>
                </a:rPr>
                <a:t> Fixa</a:t>
              </a:r>
              <a:endParaRPr lang="pt-BR" sz="1000" b="1" i="0">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7"/>
              <a:extLst>
                <a:ext uri="{FF2B5EF4-FFF2-40B4-BE49-F238E27FC236}">
                  <a16:creationId xmlns:a16="http://schemas.microsoft.com/office/drawing/2014/main" id="{C77B7621-A136-F827-D301-49772F39042F}"/>
                </a:ext>
              </a:extLst>
            </xdr:cNvPr>
            <xdr:cNvSpPr/>
          </xdr:nvSpPr>
          <xdr:spPr>
            <a:xfrm>
              <a:off x="254045" y="7369536"/>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Historico</a:t>
              </a:r>
            </a:p>
          </xdr:txBody>
        </xdr:sp>
        <xdr:sp macro="" textlink="">
          <xdr:nvSpPr>
            <xdr:cNvPr id="14" name="Retângulo 13">
              <a:hlinkClick xmlns:r="http://schemas.openxmlformats.org/officeDocument/2006/relationships" r:id="rId8"/>
              <a:extLst>
                <a:ext uri="{FF2B5EF4-FFF2-40B4-BE49-F238E27FC236}">
                  <a16:creationId xmlns:a16="http://schemas.microsoft.com/office/drawing/2014/main" id="{02B95019-FB13-440D-775A-3D3E7D9C3B6F}"/>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5" name="Retângulo 14">
              <a:hlinkClick xmlns:r="http://schemas.openxmlformats.org/officeDocument/2006/relationships" r:id="rId9"/>
              <a:extLst>
                <a:ext uri="{FF2B5EF4-FFF2-40B4-BE49-F238E27FC236}">
                  <a16:creationId xmlns:a16="http://schemas.microsoft.com/office/drawing/2014/main" id="{E143F82A-8AD8-1F5D-6A68-525821F64FD8}"/>
                </a:ext>
              </a:extLst>
            </xdr:cNvPr>
            <xdr:cNvSpPr/>
          </xdr:nvSpPr>
          <xdr:spPr>
            <a:xfrm>
              <a:off x="254045" y="8048087"/>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Proventos</a:t>
              </a:r>
            </a:p>
          </xdr:txBody>
        </xdr:sp>
      </xdr:grpSp>
      <xdr:pic>
        <xdr:nvPicPr>
          <xdr:cNvPr id="6" name="Imagem 5">
            <a:extLst>
              <a:ext uri="{FF2B5EF4-FFF2-40B4-BE49-F238E27FC236}">
                <a16:creationId xmlns:a16="http://schemas.microsoft.com/office/drawing/2014/main" id="{0A7A6530-6AE0-5CC7-AAC5-78227ADAF1B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52917</xdr:colOff>
      <xdr:row>0</xdr:row>
      <xdr:rowOff>0</xdr:rowOff>
    </xdr:from>
    <xdr:to>
      <xdr:col>0</xdr:col>
      <xdr:colOff>2249722</xdr:colOff>
      <xdr:row>46</xdr:row>
      <xdr:rowOff>148392</xdr:rowOff>
    </xdr:to>
    <xdr:grpSp>
      <xdr:nvGrpSpPr>
        <xdr:cNvPr id="2" name="Agrupar 1">
          <a:extLst>
            <a:ext uri="{FF2B5EF4-FFF2-40B4-BE49-F238E27FC236}">
              <a16:creationId xmlns:a16="http://schemas.microsoft.com/office/drawing/2014/main" id="{E645D4E8-0F57-43A8-997E-C05B9F3D303B}"/>
            </a:ext>
          </a:extLst>
        </xdr:cNvPr>
        <xdr:cNvGrpSpPr/>
      </xdr:nvGrpSpPr>
      <xdr:grpSpPr>
        <a:xfrm>
          <a:off x="52917" y="0"/>
          <a:ext cx="2196805" cy="8117642"/>
          <a:chOff x="98720" y="85726"/>
          <a:chExt cx="2196805" cy="8331425"/>
        </a:xfrm>
      </xdr:grpSpPr>
      <xdr:grpSp>
        <xdr:nvGrpSpPr>
          <xdr:cNvPr id="3" name="Agrupar 2">
            <a:extLst>
              <a:ext uri="{FF2B5EF4-FFF2-40B4-BE49-F238E27FC236}">
                <a16:creationId xmlns:a16="http://schemas.microsoft.com/office/drawing/2014/main" id="{F199B96C-0E09-47CE-F921-33D9791163C5}"/>
              </a:ext>
            </a:extLst>
          </xdr:cNvPr>
          <xdr:cNvGrpSpPr/>
        </xdr:nvGrpSpPr>
        <xdr:grpSpPr>
          <a:xfrm>
            <a:off x="254045" y="2432963"/>
            <a:ext cx="1898945" cy="5984188"/>
            <a:chOff x="254045" y="2585363"/>
            <a:chExt cx="1898945" cy="5984188"/>
          </a:xfrm>
        </xdr:grpSpPr>
        <xdr:sp macro="" textlink="">
          <xdr:nvSpPr>
            <xdr:cNvPr id="5" name="Retângulo 4">
              <a:hlinkClick xmlns:r="http://schemas.openxmlformats.org/officeDocument/2006/relationships" r:id="rId1"/>
              <a:extLst>
                <a:ext uri="{FF2B5EF4-FFF2-40B4-BE49-F238E27FC236}">
                  <a16:creationId xmlns:a16="http://schemas.microsoft.com/office/drawing/2014/main" id="{06E4A3AC-15B5-8215-DEB0-3508308A59DE}"/>
                </a:ext>
              </a:extLst>
            </xdr:cNvPr>
            <xdr:cNvSpPr/>
          </xdr:nvSpPr>
          <xdr:spPr>
            <a:xfrm>
              <a:off x="254045" y="3270776"/>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Plano de Aposentadoria</a:t>
              </a:r>
            </a:p>
          </xdr:txBody>
        </xdr:sp>
        <xdr:sp macro="" textlink="">
          <xdr:nvSpPr>
            <xdr:cNvPr id="6" name="Retângulo 5">
              <a:hlinkClick xmlns:r="http://schemas.openxmlformats.org/officeDocument/2006/relationships" r:id="rId2"/>
              <a:extLst>
                <a:ext uri="{FF2B5EF4-FFF2-40B4-BE49-F238E27FC236}">
                  <a16:creationId xmlns:a16="http://schemas.microsoft.com/office/drawing/2014/main" id="{1C25BB4F-2976-C5F3-FF2B-DE99538FA950}"/>
                </a:ext>
              </a:extLst>
            </xdr:cNvPr>
            <xdr:cNvSpPr/>
          </xdr:nvSpPr>
          <xdr:spPr>
            <a:xfrm>
              <a:off x="254045" y="2585363"/>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2"/>
                  </a:solidFill>
                  <a:latin typeface="Century Gothic" panose="020B0502020202020204" pitchFamily="34" charset="0"/>
                </a:rPr>
                <a:t>Resumo</a:t>
              </a:r>
            </a:p>
          </xdr:txBody>
        </xdr:sp>
        <xdr:sp macro="" textlink="">
          <xdr:nvSpPr>
            <xdr:cNvPr id="7" name="Retângulo 6">
              <a:hlinkClick xmlns:r="http://schemas.openxmlformats.org/officeDocument/2006/relationships" r:id="rId3"/>
              <a:extLst>
                <a:ext uri="{FF2B5EF4-FFF2-40B4-BE49-F238E27FC236}">
                  <a16:creationId xmlns:a16="http://schemas.microsoft.com/office/drawing/2014/main" id="{ADD567F6-5B26-AAAB-4B84-1D3C078EED04}"/>
                </a:ext>
              </a:extLst>
            </xdr:cNvPr>
            <xdr:cNvSpPr/>
          </xdr:nvSpPr>
          <xdr:spPr>
            <a:xfrm>
              <a:off x="254045" y="4641602"/>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Ações Internacionais</a:t>
              </a:r>
            </a:p>
          </xdr:txBody>
        </xdr:sp>
        <xdr:sp macro="" textlink="">
          <xdr:nvSpPr>
            <xdr:cNvPr id="8" name="Retângulo 7">
              <a:hlinkClick xmlns:r="http://schemas.openxmlformats.org/officeDocument/2006/relationships" r:id="rId4"/>
              <a:extLst>
                <a:ext uri="{FF2B5EF4-FFF2-40B4-BE49-F238E27FC236}">
                  <a16:creationId xmlns:a16="http://schemas.microsoft.com/office/drawing/2014/main" id="{152C487A-4AE5-4E4F-2AF2-6533F0177E11}"/>
                </a:ext>
              </a:extLst>
            </xdr:cNvPr>
            <xdr:cNvSpPr/>
          </xdr:nvSpPr>
          <xdr:spPr>
            <a:xfrm>
              <a:off x="254045" y="5327015"/>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Ações Brasileiras</a:t>
              </a:r>
            </a:p>
          </xdr:txBody>
        </xdr:sp>
        <xdr:sp macro="" textlink="">
          <xdr:nvSpPr>
            <xdr:cNvPr id="9" name="Retângulo 8">
              <a:hlinkClick xmlns:r="http://schemas.openxmlformats.org/officeDocument/2006/relationships" r:id="rId5"/>
              <a:extLst>
                <a:ext uri="{FF2B5EF4-FFF2-40B4-BE49-F238E27FC236}">
                  <a16:creationId xmlns:a16="http://schemas.microsoft.com/office/drawing/2014/main" id="{A3D732D4-2134-FBD0-6AF4-4B2229C40E1F}"/>
                </a:ext>
              </a:extLst>
            </xdr:cNvPr>
            <xdr:cNvSpPr/>
          </xdr:nvSpPr>
          <xdr:spPr>
            <a:xfrm>
              <a:off x="254045" y="6012428"/>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Fundos</a:t>
              </a:r>
              <a:r>
                <a:rPr lang="pt-BR" sz="1000" b="1" baseline="0">
                  <a:solidFill>
                    <a:schemeClr val="tx1"/>
                  </a:solidFill>
                  <a:latin typeface="Century Gothic" panose="020B0502020202020204" pitchFamily="34" charset="0"/>
                </a:rPr>
                <a:t> Imobiliarios</a:t>
              </a:r>
              <a:endParaRPr lang="pt-BR" sz="1000" b="1">
                <a:solidFill>
                  <a:schemeClr val="tx1"/>
                </a:solidFill>
                <a:latin typeface="Century Gothic" panose="020B0502020202020204" pitchFamily="34" charset="0"/>
              </a:endParaRPr>
            </a:p>
          </xdr:txBody>
        </xdr:sp>
        <xdr:sp macro="" textlink="">
          <xdr:nvSpPr>
            <xdr:cNvPr id="10" name="Retângulo 9">
              <a:hlinkClick xmlns:r="http://schemas.openxmlformats.org/officeDocument/2006/relationships" r:id="rId6"/>
              <a:extLst>
                <a:ext uri="{FF2B5EF4-FFF2-40B4-BE49-F238E27FC236}">
                  <a16:creationId xmlns:a16="http://schemas.microsoft.com/office/drawing/2014/main" id="{A6E8ABDA-545F-E4DD-8D51-B730CF9951C8}"/>
                </a:ext>
              </a:extLst>
            </xdr:cNvPr>
            <xdr:cNvSpPr/>
          </xdr:nvSpPr>
          <xdr:spPr>
            <a:xfrm>
              <a:off x="254045" y="6690982"/>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0">
                  <a:solidFill>
                    <a:schemeClr val="tx1"/>
                  </a:solidFill>
                  <a:latin typeface="Century Gothic" panose="020B0502020202020204" pitchFamily="34" charset="0"/>
                </a:rPr>
                <a:t>Renda</a:t>
              </a:r>
              <a:r>
                <a:rPr lang="pt-BR" sz="1000" b="1" i="0" baseline="0">
                  <a:solidFill>
                    <a:schemeClr val="tx1"/>
                  </a:solidFill>
                  <a:latin typeface="Century Gothic" panose="020B0502020202020204" pitchFamily="34" charset="0"/>
                </a:rPr>
                <a:t> Fixa</a:t>
              </a:r>
              <a:endParaRPr lang="pt-BR" sz="1000" b="1" i="0">
                <a:solidFill>
                  <a:schemeClr val="tx1"/>
                </a:solidFill>
                <a:latin typeface="Century Gothic" panose="020B0502020202020204" pitchFamily="34" charset="0"/>
              </a:endParaRPr>
            </a:p>
          </xdr:txBody>
        </xdr:sp>
        <xdr:sp macro="" textlink="">
          <xdr:nvSpPr>
            <xdr:cNvPr id="11" name="Retângulo 10">
              <a:hlinkClick xmlns:r="http://schemas.openxmlformats.org/officeDocument/2006/relationships" r:id="rId7"/>
              <a:extLst>
                <a:ext uri="{FF2B5EF4-FFF2-40B4-BE49-F238E27FC236}">
                  <a16:creationId xmlns:a16="http://schemas.microsoft.com/office/drawing/2014/main" id="{BFB40C34-BA1B-C467-F4FB-5B423E755281}"/>
                </a:ext>
              </a:extLst>
            </xdr:cNvPr>
            <xdr:cNvSpPr/>
          </xdr:nvSpPr>
          <xdr:spPr>
            <a:xfrm>
              <a:off x="254045" y="7369536"/>
              <a:ext cx="1898945" cy="521464"/>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Historico</a:t>
              </a:r>
            </a:p>
          </xdr:txBody>
        </xdr:sp>
        <xdr:sp macro="" textlink="">
          <xdr:nvSpPr>
            <xdr:cNvPr id="12" name="Retângulo 11">
              <a:hlinkClick xmlns:r="http://schemas.openxmlformats.org/officeDocument/2006/relationships" r:id="rId8"/>
              <a:extLst>
                <a:ext uri="{FF2B5EF4-FFF2-40B4-BE49-F238E27FC236}">
                  <a16:creationId xmlns:a16="http://schemas.microsoft.com/office/drawing/2014/main" id="{FBAB3450-EC52-4032-19BE-09D06157A1A3}"/>
                </a:ext>
              </a:extLst>
            </xdr:cNvPr>
            <xdr:cNvSpPr/>
          </xdr:nvSpPr>
          <xdr:spPr>
            <a:xfrm>
              <a:off x="254045" y="3956189"/>
              <a:ext cx="1898945" cy="528323"/>
            </a:xfrm>
            <a:prstGeom prst="rect">
              <a:avLst/>
            </a:prstGeom>
            <a:solidFill>
              <a:srgbClr val="BFA47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Century Gothic" panose="020B0502020202020204" pitchFamily="34" charset="0"/>
                </a:rPr>
                <a:t>Pontos</a:t>
              </a:r>
              <a:r>
                <a:rPr lang="pt-BR" sz="1000" b="1" baseline="0">
                  <a:solidFill>
                    <a:schemeClr val="tx1"/>
                  </a:solidFill>
                  <a:latin typeface="Century Gothic" panose="020B0502020202020204" pitchFamily="34" charset="0"/>
                </a:rPr>
                <a:t> Interesses</a:t>
              </a:r>
              <a:endParaRPr lang="pt-BR" sz="1000" b="1">
                <a:solidFill>
                  <a:schemeClr val="tx1"/>
                </a:solidFill>
                <a:latin typeface="Century Gothic" panose="020B0502020202020204" pitchFamily="34" charset="0"/>
              </a:endParaRPr>
            </a:p>
          </xdr:txBody>
        </xdr:sp>
        <xdr:sp macro="" textlink="">
          <xdr:nvSpPr>
            <xdr:cNvPr id="13" name="Retângulo 12">
              <a:hlinkClick xmlns:r="http://schemas.openxmlformats.org/officeDocument/2006/relationships" r:id="rId9"/>
              <a:extLst>
                <a:ext uri="{FF2B5EF4-FFF2-40B4-BE49-F238E27FC236}">
                  <a16:creationId xmlns:a16="http://schemas.microsoft.com/office/drawing/2014/main" id="{8C58640B-6B29-65BD-AB20-8D3FFC55F826}"/>
                </a:ext>
              </a:extLst>
            </xdr:cNvPr>
            <xdr:cNvSpPr/>
          </xdr:nvSpPr>
          <xdr:spPr>
            <a:xfrm>
              <a:off x="254045" y="8048087"/>
              <a:ext cx="1898945" cy="52146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i="1">
                  <a:solidFill>
                    <a:srgbClr val="BFA473"/>
                  </a:solidFill>
                  <a:latin typeface="Century Gothic" panose="020B0502020202020204" pitchFamily="34" charset="0"/>
                </a:rPr>
                <a:t>Proventos</a:t>
              </a:r>
            </a:p>
          </xdr:txBody>
        </xdr:sp>
      </xdr:grpSp>
      <xdr:pic>
        <xdr:nvPicPr>
          <xdr:cNvPr id="4" name="Imagem 3">
            <a:extLst>
              <a:ext uri="{FF2B5EF4-FFF2-40B4-BE49-F238E27FC236}">
                <a16:creationId xmlns:a16="http://schemas.microsoft.com/office/drawing/2014/main" id="{EBA477D5-10DB-6896-1E11-A351B7C2BCD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8720" y="85726"/>
            <a:ext cx="2196805" cy="2228850"/>
          </a:xfrm>
          <a:prstGeom prst="rect">
            <a:avLst/>
          </a:prstGeom>
        </xdr:spPr>
      </xdr:pic>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98">
  <rv s="0">
    <v>https://www.bing.com/financeapi/forcetrigger?t=bwn8hw&amp;q=BVMF%3aRRRP3&amp;form=skydnc</v>
    <v>Learn more on Bing</v>
  </rv>
  <rv s="1">
    <v>pt-BR</v>
    <v>bwn8hw</v>
    <v>268435456</v>
    <v>1</v>
    <v>Da plataforma Refinitiv</v>
    <v>0</v>
    <v>1</v>
    <v>3R Petroleum Óleo e Gás S.A. (BVMF:RRRP3)</v>
    <v>3</v>
    <v>4</v>
    <v>Finance</v>
    <v>5</v>
    <v>44.19</v>
    <v>25.61</v>
    <v>BVMF</v>
    <v>240383700</v>
    <v>27.12</v>
    <v>2010</v>
    <v>26.6</v>
    <v>1.6819999999999999</v>
    <v>B3 - Brazil Stock Exchange</v>
    <v>6519205944</v>
    <v>A 3R Petroleum Oleo e Gas SA, anteriormente conhecida como Ouro Preto Oleo e Gas SA, é uma empresa com sede no Brasil que atua no setor de petróleo e gás. A Empresa é uma holding que investe em empresas que atuam na exploração, produção e comercialização de petróleo e seus derivados, gás natural e outros hidrocarbonetos fluidos. A empresa se concentra no redesenvolvimento e revitalização de campos de produção maduros localizados em terra (onshore) e em águas rasas. A Firma possui diversas subsidiárias, tais como SPE 3R Petroleum SA, SPE Fazenda Belém SA, SPE Rio Ventura SA, Ouro Preto Energia Onshore SA e OP Energia Ltda e OP Pescada Oleo e Gas Ltda. Por meio de suas controladas, a Companhia atua nos estados da Bahia, Rio Grande do Norte e Ceará.</v>
    <v>BVMF</v>
    <v>26.9</v>
    <v>531</v>
    <v>45327.576608796298</v>
    <v>0</v>
    <v>4556830</v>
    <v>BRL</v>
    <v>3R Petroleum Óleo e Gás S.A.</v>
    <v>3R Petroleum Óleo e Gás S.A.</v>
    <v>26.8</v>
    <v>27.12</v>
    <v>Praia de Botafogo, 186, SL 1301, 1401, 1501, Botafogo, Rio De Janeiro, RIO DE JANEIRO, 22.250-145 BR</v>
    <v>Oil &amp; Gas</v>
    <v>RRRP3</v>
    <v>Ações</v>
    <v>3R Petroleum Óleo e Gás S.A. (BVMF:RRRP3)</v>
    <v>0.22</v>
    <v>8.1779999999999995E-3</v>
    <v>250800</v>
  </rv>
  <rv s="2">
    <v>1</v>
  </rv>
  <rv s="0">
    <v>https://www.bing.com/financeapi/forcetrigger?t=bwn8f2&amp;q=BVMF%3aAERI3&amp;form=skydnc</v>
    <v>Learn more on Bing</v>
  </rv>
  <rv s="1">
    <v>pt-BR</v>
    <v>bwn8f2</v>
    <v>268435456</v>
    <v>1</v>
    <v>Da plataforma Refinitiv</v>
    <v>0</v>
    <v>1</v>
    <v>Aeris Indústria e Comércio de Equipamentos para Geração de Energia S.A. (BVMF:AERI3)</v>
    <v>3</v>
    <v>4</v>
    <v>Finance</v>
    <v>5</v>
    <v>1.69</v>
    <v>0.76</v>
    <v>BVMF</v>
    <v>1242404000</v>
    <v>0.79</v>
    <v>2010</v>
    <v>0.77</v>
    <v>1.123</v>
    <v>B3 - Brazil Stock Exchange</v>
    <v>956651080</v>
    <v>A Aeris Indústria e Comércio de Equipamentos para Geração de Energia SA (Aeris) é uma fabricante brasileira de pás para turbinas eólicas. A Companhia se dedica ao projeto, prototipagem, produção, instalação, venda, montagem, transporte, construção e comercialização de pás para geradores eólicos, bem como peças, componentes, sistemas e equipamentos relacionados. Além disso, a Aeris oferece serviços de reparo, inspeção, manutenção geral e assistência técnica relacionados com pás de rotores de turbinas eólicas. A Companhia opera duas unidades produtivas localizadas no estado do Ceará. A carteira de clientes da Firma inclui Vestas Wind Systems AS, Nordex Energy GmbH e WEG Equipamentos Eletricos S.A, entre outros.</v>
    <v>BVMF</v>
    <v>0.79</v>
    <v>5686</v>
    <v>45327.576530613282</v>
    <v>3</v>
    <v>4106020</v>
    <v>BRL</v>
    <v>Aeris Indústria e Comércio de Equipamentos para Geração de Energia S.A.</v>
    <v>Aeris Indústria e Comércio de Equipamentos para Geração de Energia S.A.</v>
    <v>0.78</v>
    <v>0.77</v>
    <v>Rod. CE-155, s/n, km 02, Complexo Industrial e Portuario do Pecem, CAUCAIA, CEARA, 61.680-000 BR</v>
    <v>Renewable Energy</v>
    <v>AERI3</v>
    <v>Ações</v>
    <v>Aeris Indústria e Comércio de Equipamentos para Geração de Energia S.A. (BVMF:AERI3)</v>
    <v>-0.02</v>
    <v>-2.5316000000000002E-2</v>
    <v>441000</v>
  </rv>
  <rv s="2">
    <v>4</v>
  </rv>
  <rv s="0">
    <v>https://www.bing.com/financeapi/forcetrigger?t=apngm7&amp;q=BVMF%3aAESB3&amp;form=skydnc</v>
    <v>Learn more on Bing</v>
  </rv>
  <rv s="3">
    <v>pt-BR</v>
    <v>apngm7</v>
    <v>268435456</v>
    <v>1</v>
    <v>Da plataforma Refinitiv</v>
    <v>6</v>
    <v>7</v>
    <v>AES BRASIL ENERGIA S.A. (BVMF:AESB3)</v>
    <v>3</v>
    <v>8</v>
    <v>Finance</v>
    <v>5</v>
    <v>12.9</v>
    <v>9.65</v>
    <v>BVMF</v>
    <v>601927300</v>
    <v>10.55</v>
    <v>2020</v>
    <v>10.039999999999999</v>
    <v>0.6321</v>
    <v>B3 - Brazil Stock Exchange</v>
    <v>6121600641</v>
    <v>A AES Brasil Energia SA é uma holding brasileira do Grupo AES no Brasil. A Companhia atua com foco em investir e desenvolver soluções na área de energias renováveis para atender às necessidades de seus clientes. A AES Brasil Energia opera uma plataforma de energia flexível de acordo com as demandas dos clientes, oferecendo uma ampla variedade de produtos, desde opções prontas até soluções customizadas. O portfólio de ativos em operação e em construção da Companhia era composto por um total de vinte ativos de geração hidrelétrica, eólica e solar, compreendendo nove usinas hidrelétricas (UHEs), três pequenas centrais hidrelétricas (PCHs), seis complexos eólicos, quatro dos quais estão em operação e dois em construção, e dois complexos solares, fazendo com que a capacidade instalada total do portfólio seja de 4.691 megawatts (MW).</v>
    <v>BVMF</v>
    <v>10.61</v>
    <v>45327.576585717186</v>
    <v>6</v>
    <v>3630760</v>
    <v>BRL</v>
    <v>AES BRASIL ENERGIA S.A.</v>
    <v>AES BRASIL ENERGIA S.A.</v>
    <v>10.55</v>
    <v>10.17</v>
    <v>Av. Luiz Carlos Berrini, 1.376 12 Andar Torre A, Brooklin Paulista, SAO PAULO, SAO PAULO, 04.571-936 BR</v>
    <v>Electrical Utilities &amp; IPPs</v>
    <v>AESB3</v>
    <v>Ações</v>
    <v>AES BRASIL ENERGIA S.A. (BVMF:AESB3)</v>
    <v>-0.44</v>
    <v>-4.147E-2</v>
    <v>2222000</v>
  </rv>
  <rv s="2">
    <v>7</v>
  </rv>
  <rv s="0">
    <v>https://www.bing.com/financeapi/forcetrigger?t=c1ohnm&amp;q=BVMF%3aAFHI11&amp;form=skydnc</v>
    <v>Learn more on Bing</v>
  </rv>
  <rv s="4">
    <v>pt-BR</v>
    <v>c1ohnm</v>
    <v>268435456</v>
    <v>1</v>
    <v>Da plataforma Refinitiv</v>
    <v>9</v>
    <v>10</v>
    <v>AF INVEST CRI FII RECEB IMOB CF (BVMF:AFHI11)</v>
    <v>11</v>
    <v>12</v>
    <v>Finance</v>
    <v>5</v>
    <v>99.98</v>
    <v>80.78</v>
    <v>BVMF</v>
    <v>98.65</v>
    <v>98.07</v>
    <v>B3 - Brazil Stock Exchange</v>
    <v>98.69</v>
    <v>45327.576302407033</v>
    <v>9</v>
    <v>BRL</v>
    <v>AF INVEST CRI FII RECEB IMOB CF</v>
    <v>98.2</v>
    <v>98.6</v>
    <v>AFHI11</v>
    <v>Fundos mais negociados</v>
    <v>AF INVEST CRI FII RECEB IMOB CF (BVMF:AFHI11)</v>
    <v>-0.09</v>
    <v>-9.1189999999999989E-4</v>
    <v>2185</v>
  </rv>
  <rv s="2">
    <v>10</v>
  </rv>
  <rv s="0">
    <v>https://www.bing.com/financeapi/forcetrigger?t=aplujc&amp;q=BVMF%3aAFLT3&amp;form=skydnc</v>
    <v>Learn more on Bing</v>
  </rv>
  <rv s="1">
    <v>pt-BR</v>
    <v>aplujc</v>
    <v>268435456</v>
    <v>1</v>
    <v>Da plataforma Refinitiv</v>
    <v>0</v>
    <v>1</v>
    <v>AFLUENTE TRANSMISSÃO DE ENERGIA ELÉTRICA S/A (BVMF:AFLT3)</v>
    <v>3</v>
    <v>4</v>
    <v>Finance</v>
    <v>5</v>
    <v>11.12</v>
    <v>7.06</v>
    <v>BVMF</v>
    <v>63084700</v>
    <v>8.1</v>
    <v>2008</v>
    <v>8.07</v>
    <v>0.95669999999999999</v>
    <v>B3 - Brazil Stock Exchange</v>
    <v>503395600</v>
    <v>A AFLUENTE TRANSMISSÃO DE ENERGIA ELÉTRICA S/A, anteriormente Imanisse Participações S/A, é uma empresa brasileira que atua principalmente no setor de energia elétrica. A empresa se dedica ao estudo, planejamento, criação, construção, operação, manutenção e exploração de infraestrutura de transmissão de energia elétrica, que inclui linhas de transmissão, subestações e centros de controle. Também se dedica à prestação de serviços relacionados à transmissão de energia. A empresa opera três subestações, denominadas Tomba, Brumado II e Itagiba; linhas de transmissão de 230 quilovolt (kV) de Funil-Itagiba, Itagiba-Brumado II, Camaçari II-Polo-Ford e Tomba-Governador Mangabeira, e uma linha de transmissão de 138 kV da Funil-Poções. Em 31 de dezembro de 2011, a NEOENERGIA S.A. detinha uma participação de 87,8% na empresa.</v>
    <v>BVMF</v>
    <v>7.98</v>
    <v>1</v>
    <v>45322.947916666664</v>
    <v>12</v>
    <v>630</v>
    <v>BRL</v>
    <v>AFLUENTE TRANSMISSÃO DE ENERGIA ELÉTRICA S/A</v>
    <v>AFLUENTE TRANSMISSÃO DE ENERGIA ELÉTRICA S/A</v>
    <v>8.07</v>
    <v>8.1</v>
    <v>Pr Do Flamengo 78 1 Andar (Parte), Flamengo, RIO DE JANEIRO, RIO DE JANEIRO, 22.210-030 BR</v>
    <v>Electrical Utilities &amp; IPPs</v>
    <v>AFLT3</v>
    <v>Ações</v>
    <v>AFLUENTE TRANSMISSÃO DE ENERGIA ELÉTRICA S/A (BVMF:AFLT3)</v>
    <v>0.12</v>
    <v>1.5038000000000001E-2</v>
    <v>1100</v>
  </rv>
  <rv s="2">
    <v>13</v>
  </rv>
  <rv s="0">
    <v>https://www.bing.com/financeapi/forcetrigger?t=c2p8lh&amp;q=XNAS%3aAGRI&amp;form=skydnc</v>
    <v>Learn more on Bing</v>
  </rv>
  <rv s="5">
    <v>pt-BR</v>
    <v>c2p8lh</v>
    <v>268435456</v>
    <v>1</v>
    <v>Da plataforma Refinitiv</v>
    <v>13</v>
    <v>14</v>
    <v>Agriforce Growin (XNAS:AGRI)</v>
    <v>3</v>
    <v>15</v>
    <v>Finance</v>
    <v>16</v>
    <v>64</v>
    <v>0.28499999999999998</v>
    <v>XNAS</v>
    <v>5236120</v>
    <v>0.318</v>
    <v>2017</v>
    <v>0.28499999999999998</v>
    <v>Nasdaq Stock Market</v>
    <v>1518480</v>
    <v>AgriFORCE Growing Systems Ltd. is a Canada-based agriculture-focused technology company. The Company operates through two divisions: AgriFORCE Solutions and AgriFORCE Brands. AgriFORCE Solutions division is dedicated to creating and advancing an integrated approach to AgTech through consulting, facilities solutions, and AgTech platform products and services that deliver healthy, efficient, sustainable crops for growers. It delivers through a range of services and intellectual property (IP). This includes Integrated Facilities and AgTech Consulting Services. The AgriFORCE Brands division is focused on the development and commercialization of plant-based ingredients and products that deliver healthier and more nutritious solutions. The Company markets and commercializes both branded consumer product offerings and ingredient supply. Its brands include UN(THINK) Foods, UN(THINK) Awakened Flour and UN(THINK) Power Flour.</v>
    <v>XNAS</v>
    <v>0.39410000000000001</v>
    <v>15</v>
    <v>45324.875000740627</v>
    <v>15</v>
    <v>389455</v>
    <v>USD</v>
    <v>Agriforce Growin</v>
    <v>Agriforce Growin</v>
    <v>0.317</v>
    <v>0.28999999999999998</v>
    <v>800-525 West 8Th Avenue, VANCOUVER, BC, V5Z 1C6 CA</v>
    <v>Pharmaceuticals</v>
    <v>AGRI</v>
    <v>Ações</v>
    <v>Agriforce Growin (XNAS:AGRI)</v>
    <v>-0.1041</v>
    <v>-0.26414599999999999</v>
    <v>47524</v>
  </rv>
  <rv s="2">
    <v>16</v>
  </rv>
  <rv s="0">
    <v>https://www.bing.com/financeapi/forcetrigger?t=apna9c&amp;q=BVMF%3aRPAD3&amp;form=skydnc</v>
    <v>Learn more on Bing</v>
  </rv>
  <rv s="3">
    <v>pt-BR</v>
    <v>apna9c</v>
    <v>268435456</v>
    <v>1</v>
    <v>Da plataforma Refinitiv</v>
    <v>6</v>
    <v>7</v>
    <v>ALFA HOLDINGS S.A. (BVMF:RPAD3)</v>
    <v>3</v>
    <v>8</v>
    <v>Finance</v>
    <v>5</v>
    <v>8.2200000000000006</v>
    <v>6.2</v>
    <v>BVMF</v>
    <v>84682270</v>
    <v>8.2200000000000006</v>
    <v>1959</v>
    <v>8.14</v>
    <v>2.3400000000000001E-2</v>
    <v>B3 - Brazil Stock Exchange</v>
    <v>688211000</v>
    <v>A ALFA HOLDINGS S.A., anteriormente Real S.A. Participações e Administração, é uma holding brasileira dedicada aos setores financeiro, de seguros, de tecnologia da informação (TI) e de serviços de dados, entre outros. Em 31 de dezembro de 2011, possuía participações em diversas empresas, incluindo o BANCO ALFA DE INVESTIMENTO S.A., que oferece uma variedade de produtos e serviços financeiros, incluindo gestão de portfólio, gestão de capital de giro, serviços comerciais, operações de tesouraria, garantias bancárias, administração terceirizada e private banking; a Financeira Alfa S.A. - Crédito Financiamento e Investimentos, que fornece crédito ao consumidor e crédito consignado; a Alfa Previdência e Vida S.A. e a Alfa Seguradora S.A., que oferecem vários tipos de seguros; a Metro Tecnologia Informática Ltda. e a Metro Dados Ltda., que prestam serviços de desenvolvimento de sistemas de computação e de processamento de dados; e a Alfa Corretora de Câmbio e Valores Mobiliários S.A., que se dedica à corretagem e troca de valores mobiliários, entre outras.</v>
    <v>BVMF</v>
    <v>8.11</v>
    <v>45324.947916666664</v>
    <v>18</v>
    <v>4370</v>
    <v>BRL</v>
    <v>ALFA HOLDINGS S.A.</v>
    <v>ALFA HOLDINGS S.A.</v>
    <v>8.14</v>
    <v>8.2200000000000006</v>
    <v>Alameda Santos, 466 2 andar, Cerqueira Cesar, SAO PAULO, SAO PAULO, 01.418-000 BR</v>
    <v>Banking Services</v>
    <v>RPAD3</v>
    <v>Ações</v>
    <v>ALFA HOLDINGS S.A. (BVMF:RPAD3)</v>
    <v>0.11</v>
    <v>1.3564E-2</v>
    <v>5500</v>
  </rv>
  <rv s="2">
    <v>19</v>
  </rv>
  <rv s="0">
    <v>https://www.bing.com/financeapi/forcetrigger?t=apnac7&amp;q=BVMF%3aRPAD5&amp;form=skydnc</v>
    <v>Learn more on Bing</v>
  </rv>
  <rv s="3">
    <v>pt-BR</v>
    <v>apnac7</v>
    <v>268435456</v>
    <v>1</v>
    <v>Da plataforma Refinitiv</v>
    <v>6</v>
    <v>7</v>
    <v>ALFA HOLDINGS S.A. (BVMF:RPAD5)</v>
    <v>3</v>
    <v>8</v>
    <v>Finance</v>
    <v>5</v>
    <v>8.1</v>
    <v>5.86</v>
    <v>BVMF</v>
    <v>84682270</v>
    <v>8.01</v>
    <v>1959</v>
    <v>8.01</v>
    <v>2.3400000000000001E-2</v>
    <v>B3 - Brazil Stock Exchange</v>
    <v>682800400</v>
    <v>A ALFA HOLDINGS S.A., anteriormente Real S.A. Participações e Administração, é uma holding brasileira dedicada aos setores financeiro, de seguros, de tecnologia da informação (TI) e de serviços de dados, entre outros. Em 31 de dezembro de 2011, possuía participações em diversas empresas, incluindo o BANCO ALFA DE INVESTIMENTO S.A., que oferece uma variedade de produtos e serviços financeiros, incluindo gestão de portfólio, gestão de capital de giro, serviços comerciais, operações de tesouraria, garantias bancárias, administração terceirizada e private banking; a Financeira Alfa S.A. - Crédito Financiamento e Investimentos, que fornece crédito ao consumidor e crédito consignado; a Alfa Previdência e Vida S.A. e a Alfa Seguradora S.A., que oferecem vários tipos de seguros; a Metro Tecnologia Informática Ltda. e a Metro Dados Ltda., que prestam serviços de desenvolvimento de sistemas de computação e de processamento de dados; e a Alfa Corretora de Câmbio e Valores Mobiliários S.A., que se dedica à corretagem e troca de valores mobiliários, entre outras.</v>
    <v>BVMF</v>
    <v>8.01</v>
    <v>45323.871620370373</v>
    <v>21</v>
    <v>4370</v>
    <v>BRL</v>
    <v>ALFA HOLDINGS S.A.</v>
    <v>ALFA HOLDINGS S.A.</v>
    <v>8.01</v>
    <v>8.01</v>
    <v>Alameda Santos, 466 2 andar, Cerqueira Cesar, SAO PAULO, SAO PAULO, 01.418-000 BR</v>
    <v>Banking Services</v>
    <v>RPAD5</v>
    <v>Ações</v>
    <v>ALFA HOLDINGS S.A. (BVMF:RPAD5)</v>
    <v>0</v>
    <v>0</v>
    <v>8000</v>
  </rv>
  <rv s="2">
    <v>22</v>
  </rv>
  <rv s="0">
    <v>https://www.bing.com/financeapi/forcetrigger?t=apnaf2&amp;q=BVMF%3aRPAD6&amp;form=skydnc</v>
    <v>Learn more on Bing</v>
  </rv>
  <rv s="3">
    <v>pt-BR</v>
    <v>apnaf2</v>
    <v>268435456</v>
    <v>1</v>
    <v>Da plataforma Refinitiv</v>
    <v>6</v>
    <v>7</v>
    <v>ALFA HOLDINGS S.A. (BVMF:RPAD6)</v>
    <v>3</v>
    <v>8</v>
    <v>Finance</v>
    <v>5</v>
    <v>8.02</v>
    <v>6.11</v>
    <v>BVMF</v>
    <v>84682270</v>
    <v>8.02</v>
    <v>1959</v>
    <v>8.02</v>
    <v>2.3400000000000001E-2</v>
    <v>B3 - Brazil Stock Exchange</v>
    <v>688211000</v>
    <v>A ALFA HOLDINGS S.A., anteriormente Real S.A. Participações e Administração, é uma holding brasileira dedicada aos setores financeiro, de seguros, de tecnologia da informação (TI) e de serviços de dados, entre outros. Em 31 de dezembro de 2011, possuía participações em diversas empresas, incluindo o BANCO ALFA DE INVESTIMENTO S.A., que oferece uma variedade de produtos e serviços financeiros, incluindo gestão de portfólio, gestão de capital de giro, serviços comerciais, operações de tesouraria, garantias bancárias, administração terceirizada e private banking; a Financeira Alfa S.A. - Crédito Financiamento e Investimentos, que fornece crédito ao consumidor e crédito consignado; a Alfa Previdência e Vida S.A. e a Alfa Seguradora S.A., que oferecem vários tipos de seguros; a Metro Tecnologia Informática Ltda. e a Metro Dados Ltda., que prestam serviços de desenvolvimento de sistemas de computação e de processamento de dados; e a Alfa Corretora de Câmbio e Valores Mobiliários S.A., que se dedica à corretagem e troca de valores mobiliários, entre outras.</v>
    <v>BVMF</v>
    <v>8</v>
    <v>45324.947916666664</v>
    <v>24</v>
    <v>4370</v>
    <v>BRL</v>
    <v>ALFA HOLDINGS S.A.</v>
    <v>ALFA HOLDINGS S.A.</v>
    <v>8.02</v>
    <v>8.02</v>
    <v>Alameda Santos, 466 2 andar, Cerqueira Cesar, SAO PAULO, SAO PAULO, 01.418-000 BR</v>
    <v>Banking Services</v>
    <v>RPAD6</v>
    <v>Ações</v>
    <v>ALFA HOLDINGS S.A. (BVMF:RPAD6)</v>
    <v>0.02</v>
    <v>2.5000000000000001E-3</v>
    <v>33000</v>
  </rv>
  <rv s="2">
    <v>25</v>
  </rv>
  <rv s="0">
    <v>https://www.bing.com/financeapi/forcetrigger?t=br6c3m&amp;q=BVMF%3aALSO3&amp;form=skydnc</v>
    <v>Learn more on Bing</v>
  </rv>
  <rv s="6">
    <v>pt-BR</v>
    <v>br6c3m</v>
    <v>268435456</v>
    <v>1</v>
    <v>1</v>
    <v>Da plataforma Refinitiv</v>
    <v>0</v>
    <v>17</v>
    <v>ALIANSCE SONAE SHOPPING CENTERS S.A. (BVMF:ALSO3)</v>
    <v>3</v>
    <v>4</v>
    <v>Finance</v>
    <v>5</v>
    <v>24.83</v>
    <v>14.92</v>
    <v>BVMF</v>
    <v>573936900</v>
    <v>24.83</v>
    <v>2003</v>
    <v>23.88</v>
    <v>1.2168000000000001</v>
    <v>B3 - Brazil Stock Exchange</v>
    <v>14176241430</v>
    <v>A Aliansce Sonae Shopping Centers SA, anteriormente conhecida como Sonae Sierra Brasil SA, é uma empresa sediada no Brasil que se dedica principalmente ao desenvolvimento e operação de shopping centers no Brasil. Por meio de suas subsidiárias, a Companhia atua no desenvolvimento de projetos de shopping centers, construção de edifícios comerciais, gestão de imóveis comerciais, serviços de corretagem, locação de espaços para varejistas, locação de espaços comerciais para publicidade e promoção e operação de estacionamentos. A Companhia possui subsidiárias como Sierra Investimentos Brasil Ltda e Unishopping Administradora Ltda., Através das quais opera diversos centros comerciais no Brasil, incluindo o Parque D Pedro, o Metrópole, Manauara, Penha, Tivoli, Campo Limpo e Franca, entre outros. É uma subsidiária da Sierra Brazil 1 BV.</v>
    <v>BVMF</v>
    <v>23.95</v>
    <v>440</v>
    <v>45098.947939814818</v>
    <v>27</v>
    <v>5923720</v>
    <v>BRL</v>
    <v>ALIANSCE SONAE SHOPPING CENTERS S.A.</v>
    <v>ALIANSCE SONAE SHOPPING CENTERS S.A.</v>
    <v>23.94</v>
    <v>24.7</v>
    <v>R Dias Ferreira 00190 Sal 301, Leblon, RIO DE JANEIRO, RIO DE JANEIRO, 22.431-050 BR</v>
    <v>Real Estate Operations</v>
    <v>ALSO3</v>
    <v>Ações</v>
    <v>ALIANSCE SONAE SHOPPING CENTERS S.A. (BVMF:ALSO3)</v>
    <v>0.75</v>
    <v>3.1315000000000003E-2</v>
    <v>6010800</v>
  </rv>
  <rv s="2">
    <v>28</v>
  </rv>
  <rv s="0">
    <v>https://www.bing.com/financeapi/forcetrigger?t=c13rfr&amp;q=BVMF%3aAFOF11&amp;form=skydnc</v>
    <v>Learn more on Bing</v>
  </rv>
  <rv s="4">
    <v>pt-BR</v>
    <v>c13rfr</v>
    <v>268435456</v>
    <v>1</v>
    <v>Da plataforma Refinitiv</v>
    <v>9</v>
    <v>10</v>
    <v>ALIANZA FOF FDO DE INV IMOB FOF (BVMF:ALZM11)</v>
    <v>11</v>
    <v>12</v>
    <v>Finance</v>
    <v>5</v>
    <v>9.19</v>
    <v>6.92</v>
    <v>BVMF</v>
    <v>8.74</v>
    <v>8.7200000000000006</v>
    <v>B3 - Brazil Stock Exchange</v>
    <v>8.7200000000000006</v>
    <v>45327.576418645309</v>
    <v>30</v>
    <v>BRL</v>
    <v>ALIANZA FOF FDO DE INV IMOB FOF</v>
    <v>8.74</v>
    <v>8.7200000000000006</v>
    <v>ALZM11</v>
    <v>Fundos mais negociados</v>
    <v>ALIANZA FOF FDO DE INV IMOB FOF (BVMF:ALZM11)</v>
    <v>0</v>
    <v>0</v>
    <v>1157</v>
  </rv>
  <rv s="2">
    <v>31</v>
  </rv>
  <rv s="0">
    <v>https://www.bing.com/financeapi/forcetrigger?t=c1rkkr&amp;q=BVMF%3aALLD3&amp;form=skydnc</v>
    <v>Learn more on Bing</v>
  </rv>
  <rv s="3">
    <v>pt-BR</v>
    <v>c1rkkr</v>
    <v>268435456</v>
    <v>1</v>
    <v>Da plataforma Refinitiv</v>
    <v>6</v>
    <v>7</v>
    <v>Allied Tecnologia S.A. (BVMF:ALLD3)</v>
    <v>3</v>
    <v>8</v>
    <v>Finance</v>
    <v>5</v>
    <v>7.7</v>
    <v>3.96</v>
    <v>BVMF</v>
    <v>93220580</v>
    <v>7.09</v>
    <v>2014</v>
    <v>7</v>
    <v>1.0069999999999999</v>
    <v>B3 - Brazil Stock Exchange</v>
    <v>655340677</v>
    <v>A Allied Tecnologia SA é uma companhia sediada no Brasil envolvida no negócio de eletrônicos de consumo. A Companhia atua através de 3 canais de vendas: varejo físico, varejo digital e distribuição. A Companhia comercializa um portfólio de produtos eletrônicos de consumo, representando marcas como Apple, HP, Samsung, Motorola, Microsoft, LeNovo, entre outras, em mais de 10 categorias de produtos. A Companhia oferece também uma variedade de serviços complementares agregados, incluindo seguros de celular, planos de operadoras, trade-in de aparelhos e serviços financeiros. A plataforma de digitalização para varejo da Companhia, o SAV, está presente em diversos pontos de venda, entre eles: Magazine Luiza, Lojas Americanas, Eletrosom, Lojas Samsung, G. Barbosa, Carrefour, BIG, Motorola, Grupo Avenida e Oi.</v>
    <v>BVMF</v>
    <v>7.1</v>
    <v>45327.576412037037</v>
    <v>33</v>
    <v>27800</v>
    <v>BRL</v>
    <v>Allied Tecnologia S.A.</v>
    <v>Allied Tecnologia S.A.</v>
    <v>7.09</v>
    <v>7.03</v>
    <v>Rodovia Vice-Prefeito Hermenegildo Tonolli, 1.500 Lote GLA2/Galpao 04B, Distrito Industrial, JUNDIAI, SAO PAULO, 13.213-086 BR</v>
    <v>Computers, Phones &amp; Household Electronics</v>
    <v>ALLD3</v>
    <v>Ações</v>
    <v>Allied Tecnologia S.A. (BVMF:ALLD3)</v>
    <v>-7.0000000000000007E-2</v>
    <v>-9.8589999999999997E-3</v>
    <v>3900</v>
  </rv>
  <rv s="2">
    <v>34</v>
  </rv>
  <rv s="0">
    <v>https://www.bing.com/financeapi/forcetrigger?t=buksvh&amp;q=BVMF%3aALPK3&amp;form=skydnc</v>
    <v>Learn more on Bing</v>
  </rv>
  <rv s="1">
    <v>pt-BR</v>
    <v>buksvh</v>
    <v>268435456</v>
    <v>1</v>
    <v>Da plataforma Refinitiv</v>
    <v>0</v>
    <v>1</v>
    <v>Allpark Empreendimentos, Participações e Serviços S.A. (BVMF:ALPK3)</v>
    <v>3</v>
    <v>4</v>
    <v>Finance</v>
    <v>5</v>
    <v>6</v>
    <v>1.1100000000000001</v>
    <v>BVMF</v>
    <v>217024000</v>
    <v>4.3499999999999996</v>
    <v>1989</v>
    <v>4.25</v>
    <v>1.9056999999999999</v>
    <v>B3 - Brazil Stock Exchange</v>
    <v>933203200</v>
    <v>A Allpark Empreendimentos Participações e Serviços SA é uma empresa sediada no Brasil que tem por objetivo principal a exploração de estacionamentos. A Companhia se concentra na gestão de uma rede de estacionamentos privados, garagens e terrenos em aeroportos, shopping centers, escritórios comerciais, hospitais, hotéis e áreas de entretenimento, entre outros. Além disso, a Companhia oferece diversos serviços adicionais, como assessoria de engenharia e arquitetura para o desenvolvimento de projetos de estacionamento, bem como administração de estacionamento público urbano. Atua com a marca Estapar.</v>
    <v>BVMF</v>
    <v>4.2300000000000004</v>
    <v>5000</v>
    <v>45327.572291666664</v>
    <v>36</v>
    <v>118160</v>
    <v>BRL</v>
    <v>Allpark Empreendimentos, Participações e Serviços S.A.</v>
    <v>Allpark Empreendimentos, Participações e Serviços S.A.</v>
    <v>4.3499999999999996</v>
    <v>4.3</v>
    <v>Av Presidente Juscelino Kubitschek 1830 Andar: 2; Bloco: 3;, Vila Nova Conceicao, SAO PAULO, SAO PAULO, 04.543-000 BR</v>
    <v>Transport Infrastructure</v>
    <v>ALPK3</v>
    <v>Ações</v>
    <v>Allpark Empreendimentos, Participações e Serviços S.A. (BVMF:ALPK3)</v>
    <v>7.0000000000000007E-2</v>
    <v>1.6548E-2</v>
    <v>9500</v>
  </rv>
  <rv s="2">
    <v>37</v>
  </rv>
  <rv s="0">
    <v>https://www.bing.com/financeapi/forcetrigger?t=aplvcw&amp;q=BVMF%3aALPA3&amp;form=skydnc</v>
    <v>Learn more on Bing</v>
  </rv>
  <rv s="1">
    <v>pt-BR</v>
    <v>aplvcw</v>
    <v>268435456</v>
    <v>1</v>
    <v>Da plataforma Refinitiv</v>
    <v>0</v>
    <v>1</v>
    <v>ALPARGATAS S.A. (BVMF:ALPA3)</v>
    <v>3</v>
    <v>4</v>
    <v>Finance</v>
    <v>5</v>
    <v>11.88</v>
    <v>7.27</v>
    <v>BVMF</v>
    <v>683062200</v>
    <v>9.39</v>
    <v>1907</v>
    <v>9.19</v>
    <v>0.98340000000000005</v>
    <v>B3 - Brazil Stock Exchange</v>
    <v>5947775000</v>
    <v>A Alpargatas SA, antiga São Paulo Alpargatas SA, é uma empresa com sede no Brasil que se dedica à produção de calçados, vestuário e artigos esportivos. A Companhia fabrica e comercializa calçados e seus componentes; confecções; produtos têxteis; couro, resina e produtos de borracha natural ou artificial e artigos esportivos. O portfólio de marcas da Companhia inclui Havaianas e Dupe, que fabrica sandálias; Sete Leguas, oferecendo botas de borracha; Timberland, fornecimento de vestuário e calçado para exterior; Topper e Mizuno, com produção de artigos esportivos, calçados e roupas, e Osklen, marca de moda. A empresa também vende produtos esportivos por meio da rede de lojas Meggashop. Opera por meio de diversas subsidiárias no Brasil, Argentina, Estados Unidos, Espanha e França, entre outras. A Companhia é controlada por um grupo de investidores (Consórcio), formado pela Brasil Warrant Administração de Bens e Empresas SA, uma unidade do Grupo Moreira Salles, Itausa Investimentos Itau SA e Cambuhy Investimentos Ltda.</v>
    <v>BVMF</v>
    <v>9.1300000000000008</v>
    <v>17000</v>
    <v>45327.574965277781</v>
    <v>39</v>
    <v>3349340</v>
    <v>BRL</v>
    <v>ALPARGATAS S.A.</v>
    <v>ALPARGATAS S.A.</v>
    <v>9.39</v>
    <v>9.3699999999999992</v>
    <v>Av. das Nacoes Unidas, 14.261, Vila Gertrudes, SAO PAULO, SAO PAULO, 04.794-000 BR</v>
    <v>Textiles &amp; Apparel</v>
    <v>ALPA3</v>
    <v>Ações</v>
    <v>ALPARGATAS S.A. (BVMF:ALPA3)</v>
    <v>0.24</v>
    <v>2.6286999999999998E-2</v>
    <v>1900</v>
  </rv>
  <rv s="2">
    <v>40</v>
  </rv>
  <rv s="0">
    <v>https://www.bing.com/financeapi/forcetrigger?t=aplvfr&amp;q=BVMF%3aALPA4&amp;form=skydnc</v>
    <v>Learn more on Bing</v>
  </rv>
  <rv s="1">
    <v>pt-BR</v>
    <v>aplvfr</v>
    <v>268435456</v>
    <v>1</v>
    <v>Da plataforma Refinitiv</v>
    <v>0</v>
    <v>1</v>
    <v>ALPARGATAS S.A. (BVMF:ALPA4)</v>
    <v>3</v>
    <v>4</v>
    <v>Finance</v>
    <v>5</v>
    <v>12.85</v>
    <v>6.81</v>
    <v>BVMF</v>
    <v>683062200</v>
    <v>8.39</v>
    <v>1907</v>
    <v>8.18</v>
    <v>0.98340000000000005</v>
    <v>B3 - Brazil Stock Exchange</v>
    <v>5947775000</v>
    <v>A Alpargatas SA, antiga São Paulo Alpargatas SA, é uma empresa com sede no Brasil que se dedica à produção de calçados, vestuário e artigos esportivos. A Companhia fabrica e comercializa calçados e seus componentes; confecções; produtos têxteis; couro, resina e produtos de borracha natural ou artificial e artigos esportivos. O portfólio de marcas da Companhia inclui Havaianas e Dupe, que fabrica sandálias; Sete Leguas, oferecendo botas de borracha; Timberland, fornecimento de vestuário e calçado para exterior; Topper e Mizuno, com produção de artigos esportivos, calçados e roupas, e Osklen, marca de moda. A empresa também vende produtos esportivos por meio da rede de lojas Meggashop. Opera por meio de diversas subsidiárias no Brasil, Argentina, Estados Unidos, Espanha e França, entre outras. A Companhia é controlada por um grupo de investidores (Consórcio), formado pela Brasil Warrant Administração de Bens e Empresas SA, uma unidade do Grupo Moreira Salles, Itausa Investimentos Itau SA e Cambuhy Investimentos Ltda.</v>
    <v>BVMF</v>
    <v>8.2899999999999991</v>
    <v>17000</v>
    <v>45327.57656415469</v>
    <v>42</v>
    <v>3349340</v>
    <v>BRL</v>
    <v>ALPARGATAS S.A.</v>
    <v>ALPARGATAS S.A.</v>
    <v>8.27</v>
    <v>8.33</v>
    <v>Av. das Nacoes Unidas, 14.261, Vila Gertrudes, SAO PAULO, SAO PAULO, 04.794-000 BR</v>
    <v>Textiles &amp; Apparel</v>
    <v>ALPA4</v>
    <v>Ações</v>
    <v>ALPARGATAS S.A. (BVMF:ALPA4)</v>
    <v>0.04</v>
    <v>4.8249999999999994E-3</v>
    <v>518000</v>
  </rv>
  <rv s="2">
    <v>43</v>
  </rv>
  <rv s="0">
    <v>https://www.bing.com/financeapi/forcetrigger?t=apm4fr&amp;q=BVMF%3aAPER3&amp;form=skydnc</v>
    <v>Learn more on Bing</v>
  </rv>
  <rv s="1">
    <v>pt-BR</v>
    <v>apm4fr</v>
    <v>268435456</v>
    <v>1</v>
    <v>Da plataforma Refinitiv</v>
    <v>0</v>
    <v>1</v>
    <v>Alper Consultoria e Corretora de Seguros S.A. (BVMF:APER3)</v>
    <v>3</v>
    <v>4</v>
    <v>Finance</v>
    <v>5</v>
    <v>47.6</v>
    <v>19.36</v>
    <v>BVMF</v>
    <v>20390800</v>
    <v>47.6</v>
    <v>2010</v>
    <v>46</v>
    <v>1.3017000000000001</v>
    <v>B3 - Brazil Stock Exchange</v>
    <v>937976900</v>
    <v>A Alper Consultoria e Corretora de Seguros SA, anteriormente conhecida como BR Insurance Corretora de Seguros SA, é uma empresa com sede no Brasil que atua principalmente no setor de corretagem de seguros. A Companhia consolida sociedades corretoras, que oferecem diversos tipos de seguros, como seguros de vida, saúde, odontológico, automotivo, frota, responsabilidade civil, industrial, título, comércio exterior, consumo e agronegócio, entre outros. A Firma oferece seus produtos de seguros para clientes individuais e clientes corporativos. A Companhia possui várias subsidiárias, incluindo 4K Representação e Intermediação de Negócios Ltda, Almac BI Corretora de Seguros Ltda, Ancora Investe Corretora de Seguros Ltda e Economize no Seguro Administradora e Corretora de Seguros Ltda, entre outras.</v>
    <v>BVMF</v>
    <v>47</v>
    <v>1000</v>
    <v>45324.947916666664</v>
    <v>45</v>
    <v>7350</v>
    <v>BRL</v>
    <v>Alper Consultoria e Corretora de Seguros S.A.</v>
    <v>Alper Consultoria e Corretora de Seguros S.A.</v>
    <v>47.3</v>
    <v>46</v>
    <v>Rua Gilberto Sabino, 215 - 13 andar Pinheiros, SAO PAULO, SAO PAULO, 05.425-020 BR</v>
    <v>Insurance</v>
    <v>APER3</v>
    <v>Ações</v>
    <v>Alper Consultoria e Corretora de Seguros S.A. (BVMF:APER3)</v>
    <v>-1</v>
    <v>-2.1277000000000001E-2</v>
    <v>3800</v>
  </rv>
  <rv s="2">
    <v>46</v>
  </rv>
  <rv s="0">
    <v>https://www.bing.com/financeapi/forcetrigger?t=bx3csm&amp;q=BVMF%3aAVLL3&amp;form=skydnc</v>
    <v>Learn more on Bing</v>
  </rv>
  <rv s="5">
    <v>pt-BR</v>
    <v>bx3csm</v>
    <v>268435456</v>
    <v>1</v>
    <v>Da plataforma Refinitiv</v>
    <v>13</v>
    <v>14</v>
    <v>Alphaville S.A. (BVMF:AVLL3)</v>
    <v>3</v>
    <v>18</v>
    <v>Finance</v>
    <v>5</v>
    <v>8.58</v>
    <v>1.61</v>
    <v>BVMF</v>
    <v>195330100</v>
    <v>5.0999999999999996</v>
    <v>2012</v>
    <v>4.9000000000000004</v>
    <v>B3 - Brazil Stock Exchange</v>
    <v>1012014000</v>
    <v>A Alphaville SA, anteriormente conhecida como Private Equity AE Investimentos e Participações SA, é uma holding com sede no Brasil que atua no setor de incorporação imobiliária. Por meio de sua subsidiária Alphaville Urbanismo SA, a Companhia atua principalmente no desenvolvimento de condomínios fechados localizados em 23 estados brasileiros. Seu portfólio de produtos inclui três tipos de empreendimentos: Alphaville, empreendimentos compostos por lotes com no mínimo 360 metros quadrados e área de lazer a partir de 25.000 metros quadrados, voltados para clientes de alta renda;</v>
    <v>BVMF</v>
    <v>5.18</v>
    <v>222</v>
    <v>45323.94804398148</v>
    <v>48</v>
    <v>1050</v>
    <v>BRL</v>
    <v>Alphaville S.A.</v>
    <v>Alphaville S.A.</v>
    <v>4.92</v>
    <v>5.0999999999999996</v>
    <v>Avenida Doutora Ruth Cardoso, 8501, 4 andar, Pinheiros, SAO PAULO, SAO PAULO, 05.425-070 BR</v>
    <v>Construction &amp; Engineering</v>
    <v>AVLL3</v>
    <v>Ações</v>
    <v>Alphaville S.A. (BVMF:AVLL3)</v>
    <v>-0.08</v>
    <v>-1.5443999999999999E-2</v>
    <v>2600</v>
  </rv>
  <rv s="2">
    <v>49</v>
  </rv>
  <rv s="0">
    <v>https://www.bing.com/financeapi/forcetrigger?t=c3ttk2&amp;q=XNAS%3aREVE&amp;form=skydnc</v>
    <v>Learn more on Bing</v>
  </rv>
  <rv s="7">
    <v>pt-BR</v>
    <v>c3ttk2</v>
    <v>268435456</v>
    <v>1</v>
    <v>1</v>
    <v>Da plataforma Refinitiv</v>
    <v>19</v>
    <v>20</v>
    <v>Alpine Acqsn (XNAS:REVE)</v>
    <v>3</v>
    <v>21</v>
    <v>Finance</v>
    <v>22</v>
    <v>14.0886</v>
    <v>9.4</v>
    <v>XNAS</v>
    <v>13550000</v>
    <v>-1.3269999999999999E-2</v>
    <v>-0.14000000000000001</v>
    <v>10.99</v>
    <v>2011</v>
    <v>9.59</v>
    <v>Nasdaq Stock Market</v>
    <v>141055500</v>
    <v>Alpine Acquisition Corporation is a blank check company. The Company is formed for the purpose of entering into a merger, share exchange, asset acquisition, share purchase, recapitalization, reorganization or similar business combination with one or more businesses or entities. The Company has not selected any specific business combination target and has not, nor has anyone on its behalf, initiated any substantive discussions, directly or indirectly, with any business combination target. It intends to focus its search on destination hotels, digital entertainment and gaming, and lodging technology businesses. The Company has not commenced any operations nor generated any revenues.</v>
    <v>XNAS</v>
    <v>9.6000999999999994</v>
    <v>3</v>
    <v>44985.875002789064</v>
    <v>51</v>
    <v>54512</v>
    <v>USD</v>
    <v>Alpine Acqsn</v>
    <v>Alpine Acqsn</v>
    <v>10.240399999999999</v>
    <v>10</v>
    <v>10.41</v>
    <v>10.41</v>
    <v>10141 N. Canyon View Lane, FOUNTAIN HILLS, AZ, 85268 US</v>
    <v>Holding Companies</v>
    <v>REVE</v>
    <v>Ações</v>
    <v>Alpine Acqsn (XNAS:REVE)</v>
    <v>0.80989999999999995</v>
    <v>8.4364000000000008E-2</v>
    <v>47041</v>
  </rv>
  <rv s="2">
    <v>52</v>
  </rv>
  <rv s="0">
    <v>https://www.bing.com/financeapi/forcetrigger?t=aplvr7&amp;q=BVMF%3aALUP3&amp;form=skydnc</v>
    <v>Learn more on Bing</v>
  </rv>
  <rv s="1">
    <v>pt-BR</v>
    <v>aplvr7</v>
    <v>268435456</v>
    <v>1</v>
    <v>Da plataforma Refinitiv</v>
    <v>0</v>
    <v>1</v>
    <v>Alupar Investimento S.A. (BVMF:ALUP3)</v>
    <v>3</v>
    <v>4</v>
    <v>Finance</v>
    <v>5</v>
    <v>10.5</v>
    <v>7.81</v>
    <v>BVMF</v>
    <v>101586200</v>
    <v>9.74</v>
    <v>2006</v>
    <v>9.68</v>
    <v>0.57220000000000004</v>
    <v>B3 - Brazil Stock Exchange</v>
    <v>8889808000</v>
    <v>A Alupar Investimento S.A. é uma empresa brasileira que atua principalmente no setor de concessionárias de energia elétrica. A empresa concentra-se no desenvolvimento e investimento em projetos de infraestrutura envolvendo a indústria da energia no Brasil e em outros países latino-americanos. Suas atividades se dividem em dois segmentos comerciais: Transmissão e Geração. A divisão Transmissão detém concessões de transmissão de energia elétrica no Brasil e no Chile. A divisão Geração inclui a geração de eletricidade renovável por meio de usinas hidrelétricas (UHE), pequenas usinas hidrelétricas (PUH) e parques eólicos no Brasil, Colômbia e Peru. A empresa atua por meio de diversas subsidiárias, como a Transminas Holding S.A., Windepar Holding S.A., Alupar Inversiones Peru SAC e Alupar Chile Inversiones SpA. A empresa é controlada pela Guarupart Participações Ltda.</v>
    <v>BVMF</v>
    <v>9.6999999999999993</v>
    <v>851</v>
    <v>45327.576308992968</v>
    <v>54</v>
    <v>717560</v>
    <v>BRL</v>
    <v>Alupar Investimento S.A.</v>
    <v>Alupar Investimento S.A.</v>
    <v>9.6999999999999993</v>
    <v>9.6999999999999993</v>
    <v>Rua Gomes de Carvalho, n 1996 16 andar, Vila Olimpia, SAO PAULO, SAO PAULO, 04.547-006 BR</v>
    <v>Electrical Utilities &amp; IPPs</v>
    <v>ALUP3</v>
    <v>Ações</v>
    <v>Alupar Investimento S.A. (BVMF:ALUP3)</v>
    <v>0</v>
    <v>0</v>
    <v>4100</v>
  </rv>
  <rv s="2">
    <v>55</v>
  </rv>
  <rv s="0">
    <v>https://www.bing.com/financeapi/forcetrigger?t=aplvu2&amp;q=BVMF%3aALUP4&amp;form=skydnc</v>
    <v>Learn more on Bing</v>
  </rv>
  <rv s="1">
    <v>pt-BR</v>
    <v>aplvu2</v>
    <v>268435456</v>
    <v>1</v>
    <v>Da plataforma Refinitiv</v>
    <v>0</v>
    <v>1</v>
    <v>Alupar Investimento S.A. (BVMF:ALUP4)</v>
    <v>3</v>
    <v>4</v>
    <v>Finance</v>
    <v>5</v>
    <v>10.62</v>
    <v>7.68</v>
    <v>BVMF</v>
    <v>101586200</v>
    <v>9.7899999999999991</v>
    <v>2006</v>
    <v>9.66</v>
    <v>0.57220000000000004</v>
    <v>B3 - Brazil Stock Exchange</v>
    <v>8889808000</v>
    <v>A Alupar Investimento S.A. é uma empresa brasileira que atua principalmente no setor de concessionárias de energia elétrica. A empresa concentra-se no desenvolvimento e investimento em projetos de infraestrutura envolvendo a indústria da energia no Brasil e em outros países latino-americanos. Suas atividades se dividem em dois segmentos comerciais: Transmissão e Geração. A divisão Transmissão detém concessões de transmissão de energia elétrica no Brasil e no Chile. A divisão Geração inclui a geração de eletricidade renovável por meio de usinas hidrelétricas (UHE), pequenas usinas hidrelétricas (PUH) e parques eólicos no Brasil, Colômbia e Peru. A empresa atua por meio de diversas subsidiárias, como a Transminas Holding S.A., Windepar Holding S.A., Alupar Inversiones Peru SAC e Alupar Chile Inversiones SpA. A empresa é controlada pela Guarupart Participações Ltda.</v>
    <v>BVMF</v>
    <v>9.75</v>
    <v>851</v>
    <v>45327.576176423434</v>
    <v>57</v>
    <v>717560</v>
    <v>BRL</v>
    <v>Alupar Investimento S.A.</v>
    <v>Alupar Investimento S.A.</v>
    <v>9.74</v>
    <v>9.7799999999999994</v>
    <v>Rua Gomes de Carvalho, n 1996 16 andar, Vila Olimpia, SAO PAULO, SAO PAULO, 04.547-006 BR</v>
    <v>Electrical Utilities &amp; IPPs</v>
    <v>ALUP4</v>
    <v>Ações</v>
    <v>Alupar Investimento S.A. (BVMF:ALUP4)</v>
    <v>0.03</v>
    <v>3.0769999999999999E-3</v>
    <v>7600</v>
  </rv>
  <rv s="2">
    <v>58</v>
  </rv>
  <rv s="0">
    <v>https://www.bing.com/financeapi/forcetrigger?t=aplvoc&amp;q=BVMF%3aALUP11&amp;form=skydnc</v>
    <v>Learn more on Bing</v>
  </rv>
  <rv s="4">
    <v>pt-BR</v>
    <v>aplvoc</v>
    <v>268435456</v>
    <v>1</v>
    <v>Da plataforma Refinitiv</v>
    <v>9</v>
    <v>10</v>
    <v>ALUPAR UNT (BVMF:ALUP11)</v>
    <v>11</v>
    <v>12</v>
    <v>Finance</v>
    <v>5</v>
    <v>31.56</v>
    <v>23.47</v>
    <v>BVMF</v>
    <v>29.28</v>
    <v>29</v>
    <v>B3 - Brazil Stock Exchange</v>
    <v>29.17</v>
    <v>45327.57640046296</v>
    <v>60</v>
    <v>BRL</v>
    <v>ALUPAR UNT</v>
    <v>29.17</v>
    <v>29.28</v>
    <v>ALUP11</v>
    <v>Fundos mais negociados</v>
    <v>ALUPAR UNT (BVMF:ALUP11)</v>
    <v>0.11</v>
    <v>3.771E-3</v>
    <v>59700</v>
  </rv>
  <rv s="2">
    <v>61</v>
  </rv>
  <rv s="0">
    <v>https://www.bing.com/financeapi/forcetrigger?t=apltyc&amp;q=BVMF%3aABEV3&amp;form=skydnc</v>
    <v>Learn more on Bing</v>
  </rv>
  <rv s="1">
    <v>pt-BR</v>
    <v>apltyc</v>
    <v>268435456</v>
    <v>1</v>
    <v>Da plataforma Refinitiv</v>
    <v>0</v>
    <v>1</v>
    <v>Ambev S.A. (BVMF:ABEV3)</v>
    <v>3</v>
    <v>4</v>
    <v>Finance</v>
    <v>5</v>
    <v>15</v>
    <v>11.67</v>
    <v>BVMF</v>
    <v>15753830000</v>
    <v>13.17</v>
    <v>2005</v>
    <v>13.04</v>
    <v>0.68149999999999999</v>
    <v>B3 - Brazil Stock Exchange</v>
    <v>206690249600</v>
    <v>A Ambev SA, anteriormente Inbev Participações Societarias SA, é uma empresa brasileira com sede no setor cervejeiro. A Companhia produz, distribui e vende cerveja, refrigerantes com gás (CSDs) e outras bebidas não alcoólicas e não carbonatadas (NANC) nas Américas. As atividades da Companhia estão divididas em três segmentos: América Latina do Norte, incluindo venda de cerveja, refrigerantes e bebidas NANC no Brasil, além de operações na República Dominicana, São Vicente, Antígua, Dominica, Cuba, Guatemala, El Salvador, Honduras, Nicarágua, Barbados e Panamá; América Latina Sul, distribuindo produtos na Argentina, Bolívia, Paraguai, Uruguai, Chile; e Canadá, representado pelas operações da Labatt, que inclui vendas no Canadá e algumas exportações para o mercado dos EUA. A Companhia comercializa produtos com várias marcas, como Adriatica, Brahma, Leffe, Budweiser, Corona, PepsiCo e Lipton. É uma subsidiária da Interbrew International BV.</v>
    <v>BVMF</v>
    <v>13.07</v>
    <v>52000</v>
    <v>45327.576608796298</v>
    <v>63</v>
    <v>17654990</v>
    <v>BRL</v>
    <v>Ambev S.A.</v>
    <v>Ambev S.A.</v>
    <v>13.08</v>
    <v>13.12</v>
    <v>Rua Dr. Renato Paes de Barros, 1.017, 4 andar, Itaim Bibi, SAO PAULO, SAO PAULO, 04.530-001 BR</v>
    <v>Beverages</v>
    <v>ABEV3</v>
    <v>Ações</v>
    <v>Ambev S.A. (BVMF:ABEV3)</v>
    <v>0.05</v>
    <v>3.826E-3</v>
    <v>641800</v>
  </rv>
  <rv s="2">
    <v>64</v>
  </rv>
  <rv s="0">
    <v>https://www.bing.com/financeapi/forcetrigger?t=bv5ur7&amp;q=BVMF%3aAMBP3&amp;form=skydnc</v>
    <v>Learn more on Bing</v>
  </rv>
  <rv s="3">
    <v>pt-BR</v>
    <v>bv5ur7</v>
    <v>268435456</v>
    <v>1</v>
    <v>Da plataforma Refinitiv</v>
    <v>6</v>
    <v>7</v>
    <v>Ambipar Participações e Empreendimentos S.A. (BVMF:AMBP3)</v>
    <v>3</v>
    <v>8</v>
    <v>Finance</v>
    <v>5</v>
    <v>21.59</v>
    <v>13.49</v>
    <v>BVMF</v>
    <v>167041900</v>
    <v>13.92</v>
    <v>2010</v>
    <v>13.64</v>
    <v>1.1414</v>
    <v>B3 - Brazil Stock Exchange</v>
    <v>2325223248</v>
    <v>A Ambipar Participações e Empreendimentos SA é uma empresa brasileira que atua no setor de gestão ambiental. Atua por meio de Ambipar Ambiente e Resposta Ambipar. A Ambipar Meio Ambiente é especializada em soluções ambientais e terceirização de mão de obra. Oferece um portfólio de soluções customizadas que vão desde a geração, transporte, recuperação e destinação final de resíduos. A Ambipar Response é especializada na gestão de crises e no atendimento a emergências que afetem a saúde, o meio ambiente e o patrimônio. Possui bases de apoio a emergências nas Américas, Europa e África que funcionam 24 horas por dia, ininterruptamente. A Resposta Ambipar tem como foco a Prevenção para estabelecer medidas de proteção e resposta; Preparação, como treinamento de resposta envolvendo produtos químicos (HAZMAT), combate a incêndio, espaços confinados ou outros tipos de emergências, e Resposta especializada em serviços de emergência, com rápido tempo de resposta.</v>
    <v>BVMF</v>
    <v>13.8</v>
    <v>45327.576597222222</v>
    <v>66</v>
    <v>728840</v>
    <v>BRL</v>
    <v>Ambipar Participações e Empreendimentos S.A.</v>
    <v>Ambipar Participações e Empreendimentos S.A.</v>
    <v>13.75</v>
    <v>13.92</v>
    <v>Av Pacaembu 1088 Sala 09, Pacaembu, SAO PAULO, SAO PAULO, 01.234-000 BR</v>
    <v>Professional &amp; Commercial Services</v>
    <v>AMBP3</v>
    <v>Ações</v>
    <v>Ambipar Participações e Empreendimentos S.A. (BVMF:AMBP3)</v>
    <v>0.12</v>
    <v>8.6960000000000006E-3</v>
    <v>108600</v>
  </rv>
  <rv s="2">
    <v>67</v>
  </rv>
  <rv s="0">
    <v>https://www.bing.com/financeapi/forcetrigger?t=apm77w&amp;q=BVMF%3aCBEE3&amp;form=skydnc</v>
    <v>Learn more on Bing</v>
  </rv>
  <rv s="1">
    <v>pt-BR</v>
    <v>apm77w</v>
    <v>268435456</v>
    <v>1</v>
    <v>Da plataforma Refinitiv</v>
    <v>0</v>
    <v>1</v>
    <v>AMPLA ENERGIA E SERVIÇOS S.A. (BVMF:CBEE3)</v>
    <v>3</v>
    <v>4</v>
    <v>Finance</v>
    <v>5</v>
    <v>16.22</v>
    <v>11.11</v>
    <v>BVMF</v>
    <v>254034800</v>
    <v>12</v>
    <v>1909</v>
    <v>12</v>
    <v>0.54149999999999998</v>
    <v>B3 - Brazil Stock Exchange</v>
    <v>3302654000</v>
    <v>A Ampla Energia e Serviços SA, antiga CERJ - Companhia de Eletricidade do Rio de Janeiro, é uma empresa sediada no Brasil que atua no setor de energia elétrica. A Empresa explora o sistema de distribuição e comercialização de energia elétrica e participa de pesquisas ligadas ao setor elétrico. A Companhia tem foco nos segmentos residencial convencional e de baixa renda, atendendo também os setores industrial, comercial, rural e público. A Ampla Energia e Serviços SA distribui energia elétrica em aproximadamente 65 municípios do estado do Rio de Janeiro e um município do estado de Minas Gerais. A Companhia opera por meio de várias subsidiárias, como Endesa Brasil SA, Chilectra Inversud SA e Cono Sur Participaciones SA, entre outras.</v>
    <v>BVMF</v>
    <v>13</v>
    <v>1481</v>
    <v>45320.947916666664</v>
    <v>69</v>
    <v>40</v>
    <v>BRL</v>
    <v>AMPLA ENERGIA E SERVIÇOS S.A.</v>
    <v>AMPLA ENERGIA E SERVIÇOS S.A.</v>
    <v>12</v>
    <v>12</v>
    <v>Av Oscar Niemeyer 02000 Bloco 1 Sala 701 Parte, Santo Cristo, RIO DE JANEIRO, RIO DE JANEIRO, 20.220-297 BR</v>
    <v>Electrical Utilities &amp; IPPs</v>
    <v>CBEE3</v>
    <v>Ações</v>
    <v>AMPLA ENERGIA E SERVIÇOS S.A. (BVMF:CBEE3)</v>
    <v>-1</v>
    <v>-7.6923000000000005E-2</v>
    <v>200</v>
  </rv>
  <rv s="2">
    <v>70</v>
  </rv>
  <rv s="0">
    <v>https://www.bing.com/financeapi/forcetrigger?t=a1r3pr&amp;q=ARCX%3aDIVO&amp;form=skydnc</v>
    <v>Learn more on Bing</v>
  </rv>
  <rv s="8">
    <v>pt-BR</v>
    <v>a1r3pr</v>
    <v>268435456</v>
    <v>1</v>
    <v>Da plataforma Refinitiv</v>
    <v>23</v>
    <v>24</v>
    <v>Amplify CWP Enh Div Inc (ARCX:DIVO)</v>
    <v>11</v>
    <v>25</v>
    <v>Finance</v>
    <v>26</v>
    <v>37.605699999999999</v>
    <v>33.573900000000002</v>
    <v>ARCX</v>
    <v>37.605699999999999</v>
    <v>37.24</v>
    <v>0.76270000000000004</v>
    <v>NYSE Arca</v>
    <v>2996114749.1500001</v>
    <v>37.4</v>
    <v>45324.881944444445</v>
    <v>72</v>
    <v>304060</v>
    <v>USD</v>
    <v>Amplify CWP Enh Div Inc</v>
    <v>37.33</v>
    <v>37.51</v>
    <v>DIVO</v>
    <v>5.5000000000000005E-3</v>
    <v>Fundos mais negociados</v>
    <v>Amplify CWP Enh Div Inc (ARCX:DIVO)</v>
    <v>0.11</v>
    <v>2.9409999999999996E-3</v>
    <v>977</v>
  </rv>
  <rv s="2">
    <v>73</v>
  </rv>
  <rv s="0">
    <v>https://www.bing.com/financeapi/forcetrigger?t=ayekc7&amp;q=ARCX%3aBLOK&amp;form=skydnc</v>
    <v>Learn more on Bing</v>
  </rv>
  <rv s="8">
    <v>pt-BR</v>
    <v>ayekc7</v>
    <v>268435456</v>
    <v>1</v>
    <v>Da plataforma Refinitiv</v>
    <v>23</v>
    <v>24</v>
    <v>Amplify Trans Data Shrng (ARCX:BLOK)</v>
    <v>11</v>
    <v>25</v>
    <v>Finance</v>
    <v>26</v>
    <v>32.289900000000003</v>
    <v>16.100000000000001</v>
    <v>ARCX</v>
    <v>27.42</v>
    <v>26.977599999999999</v>
    <v>1.6248</v>
    <v>NYSE Arca</v>
    <v>1053918811.16</v>
    <v>27.23</v>
    <v>45324.993400613283</v>
    <v>75</v>
    <v>323613</v>
    <v>USD</v>
    <v>Amplify Trans Data Shrng</v>
    <v>27.01</v>
    <v>27.3</v>
    <v>BLOK</v>
    <v>6.9999999999999993E-3</v>
    <v>Fundos mais negociados</v>
    <v>Amplify Trans Data Shrng (ARCX:BLOK)</v>
    <v>7.0000000000000007E-2</v>
    <v>2.5709999999999999E-3</v>
    <v>546</v>
  </rv>
  <rv s="2">
    <v>76</v>
  </rv>
  <rv s="0">
    <v>https://www.bing.com/financeapi/forcetrigger?t=aplwhw&amp;q=BVMF%3aANIM3&amp;form=skydnc</v>
    <v>Learn more on Bing</v>
  </rv>
  <rv s="1">
    <v>pt-BR</v>
    <v>aplwhw</v>
    <v>268435456</v>
    <v>1</v>
    <v>Da plataforma Refinitiv</v>
    <v>0</v>
    <v>1</v>
    <v>Ânima Holding S/A (BVMF:ANIM3)</v>
    <v>3</v>
    <v>4</v>
    <v>Finance</v>
    <v>5</v>
    <v>5.0599999999999996</v>
    <v>2.0099999999999998</v>
    <v>BVMF</v>
    <v>403868800</v>
    <v>4.2</v>
    <v>2007</v>
    <v>4.0999999999999996</v>
    <v>2.0373000000000001</v>
    <v>B3 - Brazil Stock Exchange</v>
    <v>1676055520</v>
    <v>A Anima Holding SA, anteriormente denominada GAEC Educacao SA, é uma empresa sediada no Brasil e dedica-se principalmente ao setor educacional. As atividades da Companhia estão divididas em dois segmentos: ensino superior e gestão vertical. A divisão de ensino superior se concentra no desenvolvimento de serviços de educação formal e à distância, oferecendo cursos universitários e cursos de especialização profissional, incluindo cursos de graduação, pós-graduação, mestrado, doutorado e extensão. A divisão de gestão vertical oferece congressos, fóruns, seminários, cursos de especialização e cursos in-company para profissionais, além de publicar livros e revistas relacionados a gestão e negócios. Suas instituições de ensino estão localizadas nos estados de Minas Gerais e São Paulo, Brasil. A Companhia atua por meio de diversas controladas, como Minas Gerais Educacao SA, Instituto Mineiro de Educacao e Cultura Uni-BH SA, Posse Gestao Patrimonial SA e HSM do Brasil SA.</v>
    <v>BVMF</v>
    <v>4.2</v>
    <v>4046</v>
    <v>45327.576620370368</v>
    <v>78</v>
    <v>4935380</v>
    <v>BRL</v>
    <v>Ânima Holding S/A</v>
    <v>Ânima Holding S/A</v>
    <v>4.2</v>
    <v>4.1500000000000004</v>
    <v>Rua Harmonia, 1250 9 andar, Sumarezinho, SAO PAULO, SAO PAULO, 05.435-001 BR</v>
    <v>Miscellaneous Educational Service Providers</v>
    <v>ANIM3</v>
    <v>Ações</v>
    <v>Ânima Holding S/A (BVMF:ANIM3)</v>
    <v>-0.05</v>
    <v>-1.1904999999999999E-2</v>
    <v>632700</v>
  </rv>
  <rv s="2">
    <v>79</v>
  </rv>
  <rv s="0">
    <v>https://www.bing.com/financeapi/forcetrigger?t=amw5u2&amp;q=XSTO%3aARCT&amp;form=skydnc</v>
    <v>Learn more on Bing</v>
  </rv>
  <rv s="9">
    <v>pt-BR</v>
    <v>amw5u2</v>
    <v>268435456</v>
    <v>1</v>
    <v>Da plataforma Refinitiv</v>
    <v>27</v>
    <v>28</v>
    <v>Arctic Minerals (XSTO:ARCT)</v>
    <v>3</v>
    <v>29</v>
    <v>Finance</v>
    <v>30</v>
    <v>XSTO</v>
    <v>166485300</v>
    <v>0.34</v>
    <v>1999</v>
    <v>0.3</v>
    <v>0.19159999999999999</v>
    <v>NASDAQ Stockholm</v>
    <v>56605000</v>
    <v>Arctic Minerals AB, formerly known as Arctic Gold AB (Publ), is a Sweden-based exploration and mine development company. Its main focus is on the Bidjovagge gold and copper ore field in northern Norway. The project is located in the municipality of Kautokenio. Apart from that, the Company has several gold and base metal projects in Sweden. The Company has a wholly owned subsidiary Arctic Gold Operations AB. The Company’s largest shareholder is M.Elsasser &amp; CIE AG.</v>
    <v>XSTO</v>
    <v>0.34</v>
    <v>1</v>
    <v>45327.540208333332</v>
    <v>81</v>
    <v>33510</v>
    <v>SEK</v>
    <v>Arctic Minerals</v>
    <v>Arctic Minerals</v>
    <v>0.34</v>
    <v>0.31</v>
    <v>Kopmangatan 22, OSTERSUND, JAMTLANDS, 831 30 SE</v>
    <v>Metals &amp; Mining</v>
    <v>ARCT</v>
    <v>Ações</v>
    <v>Arctic Minerals (XSTO:ARCT)</v>
    <v>-0.03</v>
    <v>-8.8234999999999994E-2</v>
    <v>31918</v>
  </rv>
  <rv s="2">
    <v>82</v>
  </rv>
  <rv s="0">
    <v>https://www.bing.com/financeapi/forcetrigger?t=aplx2w&amp;q=BVMF%3aARZZ3&amp;form=skydnc</v>
    <v>Learn more on Bing</v>
  </rv>
  <rv s="1">
    <v>pt-BR</v>
    <v>aplx2w</v>
    <v>268435456</v>
    <v>1</v>
    <v>Da plataforma Refinitiv</v>
    <v>0</v>
    <v>1</v>
    <v>AREZZO INDÚSTRIA E COMÉRCIO S.A. (BVMF:ARZZ3)</v>
    <v>3</v>
    <v>4</v>
    <v>Finance</v>
    <v>5</v>
    <v>84.45</v>
    <v>55.3</v>
    <v>BVMF</v>
    <v>110989200</v>
    <v>65.86</v>
    <v>1972</v>
    <v>64.569999999999993</v>
    <v>1.1052</v>
    <v>B3 - Brazil Stock Exchange</v>
    <v>7255364004</v>
    <v>A AREZZO INDÚSTRIA E COMÉRCIO S.A. é uma empresa brasileira que se dedica principalmente à indústria de calçados. A empresa é especializada na criação, fabricação, desenvolvimento, modelagem e venda de calçados, bolsas e acessórios femininos. O portfólio de marcas da empresa inclui as marcas Arezzo, Schutz, Alexandre Birman, Anacapri e Fiever. Distribui calçados através de vários canais, como lojas próprias e franqueadas, lojas multimarcas e plataformas de comércio eletrônico. A empresa atua no Brasil e nos Estados Unidos. A empresa atua por meio de diversas subsidiárias, como a ZZAB Comércio de Calçados Ltda., ZZSAP Indústria e Comércio de Calçados Ltda., ARZZ International Inc, ARZZ LLC e Schutz 655.</v>
    <v>BVMF</v>
    <v>62.8</v>
    <v>7776</v>
    <v>45327.576571990627</v>
    <v>84</v>
    <v>4204170</v>
    <v>BRL</v>
    <v>AREZZO INDÚSTRIA E COMÉRCIO S.A.</v>
    <v>AREZZO INDÚSTRIA E COMÉRCIO S.A.</v>
    <v>65.86</v>
    <v>65.37</v>
    <v>Rua Fernandes Tourinho n 147 sala 402, Bairro Savassi, BELO HORIZONTE, MINAS GERAIS, 30.112-000 BR</v>
    <v>Textiles &amp; Apparel</v>
    <v>ARZZ3</v>
    <v>Ações</v>
    <v>AREZZO INDÚSTRIA E COMÉRCIO S.A. (BVMF:ARZZ3)</v>
    <v>2.57</v>
    <v>4.0923999999999995E-2</v>
    <v>1455900</v>
  </rv>
  <rv s="2">
    <v>85</v>
  </rv>
  <rv s="0">
    <v>https://www.bing.com/financeapi/forcetrigger?t=aodlf2&amp;q=XLON%3aASIA&amp;form=skydnc</v>
    <v>Learn more on Bing</v>
  </rv>
  <rv s="10">
    <v>pt-BR</v>
    <v>aodlf2</v>
    <v>268435456</v>
    <v>1</v>
    <v>Da plataforma Refinitiv</v>
    <v>31</v>
    <v>32</v>
    <v>Asia Strategic (XLON:ASIA)</v>
    <v>3</v>
    <v>33</v>
    <v>Finance</v>
    <v>34</v>
    <v>5.0199999999999996</v>
    <v>5.0199999999999996</v>
    <v>XLON</v>
    <v>2965920</v>
    <v>2013</v>
    <v>0.15629999999999999</v>
    <v>London Stock Exchange</v>
    <v>17795520</v>
    <v>Asia Strategic Holdings Limited is a Singapore-based independent developer, manager, operator and investor in businesses across Asia. The Company operates through three segments: Education, Services and Others. The Education segment is engaged in the operation of education businesses ranging from early years to tertiary education and including vocational training, consultancy, advisory and project management services in the education sector in Myanmar and Vietnam. The Services segment is engaged in the provision of integrated security services, consultancy, advisory and project management services in the security and hospitality sectors in Myanmar. The Others segment provides corporate services, management support and certain shares services to subsidiaries of the Company. The Company operates a range of brands across English language learning, tertiary education and K-12. Its subsidiaries include MS Exera Pte Ltd, MS Leisure Pte Ltd, MS English Pte. Ltd. and MS Auston Pte. Ltd.</v>
    <v>XLON</v>
    <v>6</v>
    <v>2200</v>
    <v>45324</v>
    <v>87</v>
    <v>USD</v>
    <v>Asia Strategic</v>
    <v>Asia Strategic</v>
    <v>6</v>
    <v>6</v>
    <v>80 Raffles Place, #32-01 Uob Plaza 1, 048624 SG</v>
    <v>Professional &amp; Commercial Services</v>
    <v>ASIA</v>
    <v>Ações</v>
    <v>Asia Strategic (XLON:ASIA)</v>
    <v>0</v>
    <v>0</v>
    <v>10</v>
  </rv>
  <rv s="2">
    <v>88</v>
  </rv>
  <rv s="0">
    <v>https://www.bing.com/financeapi/forcetrigger?t=apmbm7&amp;q=BVMF%3aCRFB3&amp;form=skydnc</v>
    <v>Learn more on Bing</v>
  </rv>
  <rv s="1">
    <v>pt-BR</v>
    <v>apmbm7</v>
    <v>268435456</v>
    <v>1</v>
    <v>Da plataforma Refinitiv</v>
    <v>0</v>
    <v>1</v>
    <v>ATACADÃO S.A. (BVMF:CRFB3)</v>
    <v>3</v>
    <v>4</v>
    <v>Finance</v>
    <v>5</v>
    <v>15.38</v>
    <v>8.31</v>
    <v>BVMF</v>
    <v>2108294000</v>
    <v>11.07</v>
    <v>1980</v>
    <v>10.85</v>
    <v>0.78180000000000005</v>
    <v>B3 - Brazil Stock Exchange</v>
    <v>23317731640</v>
    <v>A Atacadão SA, também conhecido como Grupo Carrefour Brasil, é uma empresa com sede no Brasil que atua no setor de distribuição de alimentos. As atividades da Companhia estão divididas em três linhas de negócios: Atacado, Varejo e Soluções Financeiras. A área de Atacado concentra-se em lojas de autoatendimento e estabelecimentos de entrega, sob a marca Atacadao, para clientes atacadistas. O segmento de Varejo opera hipermercados, supermercados, lojas de conveniência, farmácias e postos de combustíveis, além da plataforma de e-commerce, com a marca Carrefour. Inclui também a Divisão de Imóveis, que administra o portfólio de imóveis e as áreas locáveis. A divisão Financial Solutions atua no mercado de seguros e oferece soluções de crédito ao consumidor por meio dos cartões Carrefour e Atacadão.</v>
    <v>BVMF</v>
    <v>10.91</v>
    <v>95667</v>
    <v>45327.576620370368</v>
    <v>90</v>
    <v>9826360</v>
    <v>BRL</v>
    <v>ATACADÃO S.A.</v>
    <v>ATACADÃO S.A.</v>
    <v>10.92</v>
    <v>11.06</v>
    <v>Avenida Morvan Dias de Figueiredo 6169, Vila Mariana, SAO PAULO, SAO PAULO, 02.170-901 BR</v>
    <v>Food &amp; Drug Retailing</v>
    <v>CRFB3</v>
    <v>Ações</v>
    <v>ATACADÃO S.A. (BVMF:CRFB3)</v>
    <v>0.15</v>
    <v>1.3749000000000001E-2</v>
    <v>245900</v>
  </rv>
  <rv s="2">
    <v>91</v>
  </rv>
  <rv s="0">
    <v>https://www.bing.com/financeapi/forcetrigger?t=az8xkr&amp;q=BVMF%3aATMP3&amp;form=skydnc</v>
    <v>Learn more on Bing</v>
  </rv>
  <rv s="1">
    <v>pt-BR</v>
    <v>az8xkr</v>
    <v>268435456</v>
    <v>1</v>
    <v>Da plataforma Refinitiv</v>
    <v>0</v>
    <v>1</v>
    <v>ATMA Participações S.A. – Em Recuperação Judicial (BVMF:ATMP3)</v>
    <v>3</v>
    <v>4</v>
    <v>Finance</v>
    <v>5</v>
    <v>4.66</v>
    <v>0.8</v>
    <v>BVMF</v>
    <v>26710360</v>
    <v>3</v>
    <v>2000</v>
    <v>3</v>
    <v>1.3668</v>
    <v>B3 - Brazil Stock Exchange</v>
    <v>80131080</v>
    <v>A ATMA Participações SA, anteriormente Liq Participações SA, é uma empresa com sede no Brasil envolvida no contact center em negócios de Business Process Outsourcing (BPO). A Companhia oferece diversas soluções de gestão de relacionamento com o cliente (CRM). Os segmentos da empresa são Contact Center &amp; BPO, Information &amp; Technology e trade marketing. O segmento de Contact Center &amp; BPO inclui relacionamento com o cliente, relacionamento nas redes sociais, cobrança e gestão do ciclo de vida. O segmento de Informação e Tecnologia inclui fabricação de software, gerenciamento do ambiente de tecnologia da informação (TI) e Comunicações (TI&amp;C), parcerias na revenda / integradora de soluções e integração e revenda de soluções de TI&amp;C e CRM. O segmento de Trade Marketing inclui vendas no local, treinamento, marketing promocional e de incentivo. A Companhia atua na cadeia de relacionamento por meio de soluções remotas e presenciais. Atua no Brasil, Chile e Estados Unidos.</v>
    <v>BVMF</v>
    <v>3</v>
    <v>57370</v>
    <v>45327.571352696097</v>
    <v>93</v>
    <v>25120</v>
    <v>BRL</v>
    <v>ATMA Participações S.A. – Em Recuperação Judicial</v>
    <v>ATMA Participações S.A. – Em Recuperação Judicial</v>
    <v>3</v>
    <v>3</v>
    <v>Rua Alegria, 88/96, 2 andar, Bras, SAO PAULO, SAO PAULO, 03.043-010 BR</v>
    <v>Professional &amp; Commercial Services</v>
    <v>ATMP3</v>
    <v>Ações</v>
    <v>ATMA Participações S.A. – Em Recuperação Judicial (BVMF:ATMP3)</v>
    <v>0</v>
    <v>0</v>
    <v>1000</v>
  </rv>
  <rv s="2">
    <v>94</v>
  </rv>
  <rv s="0">
    <v>https://www.bing.com/financeapi/forcetrigger?t=aplx8m&amp;q=BVMF%3aATOM3&amp;form=skydnc</v>
    <v>Learn more on Bing</v>
  </rv>
  <rv s="1">
    <v>pt-BR</v>
    <v>aplx8m</v>
    <v>268435456</v>
    <v>1</v>
    <v>Da plataforma Refinitiv</v>
    <v>0</v>
    <v>1</v>
    <v>ATOM Empreendimentos e Participações S.A. (BVMF:ATOM3)</v>
    <v>3</v>
    <v>4</v>
    <v>Finance</v>
    <v>5</v>
    <v>3.17</v>
    <v>1.9</v>
    <v>BVMF</v>
    <v>23804900</v>
    <v>2.11</v>
    <v>1994</v>
    <v>2.11</v>
    <v>1.0208999999999999</v>
    <v>B3 - Brazil Stock Exchange</v>
    <v>50228339</v>
    <v>A Atom Empreendimentos e Participações SA, anteriormente Atom Participações SA - Em Recuperação Judicial, é uma holding sediada no Brasil que atua sobretudo no setor de telecomunicações. A Companhia está envolvida no investimento em outras empresas ativas no setor de telecomunicações. É uma controlada da WHPH Participações e Empreendimentos SA.</v>
    <v>BVMF</v>
    <v>2.1</v>
    <v>23</v>
    <v>45327.572395833333</v>
    <v>96</v>
    <v>21530</v>
    <v>BRL</v>
    <v>ATOM Empreendimentos e Participações S.A.</v>
    <v>ATOM Empreendimentos e Participações S.A.</v>
    <v>2.11</v>
    <v>2.11</v>
    <v>Rua Messias Pereira de Paula, 333, Parte 3, Elton Ville, SOROCABA, SAO PAULO, 18.046-640 BR</v>
    <v>Telecommunications Services</v>
    <v>ATOM3</v>
    <v>Ações</v>
    <v>ATOM Empreendimentos e Participações S.A. (BVMF:ATOM3)</v>
    <v>0.01</v>
    <v>4.7619999999999997E-3</v>
    <v>100</v>
  </rv>
  <rv s="2">
    <v>97</v>
  </rv>
  <rv s="0">
    <v>https://www.bing.com/financeapi/forcetrigger?t=bv5uu2&amp;q=BVMF%3aAURA33&amp;form=skydnc</v>
    <v>Learn more on Bing</v>
  </rv>
  <rv s="11">
    <v>pt-BR</v>
    <v>bv5uu2</v>
    <v>268435456</v>
    <v>1</v>
    <v>Da plataforma Refinitiv</v>
    <v>35</v>
    <v>36</v>
    <v>Aura Minerals Inc. (BVMF:AURA33)</v>
    <v>3</v>
    <v>37</v>
    <v>Finance</v>
    <v>5</v>
    <v>38.9</v>
    <v>28.94</v>
    <v>BVMF</v>
    <v>71678540</v>
    <v>32</v>
    <v>31.7</v>
    <v>0.3861</v>
    <v>B3 - Brazil Stock Exchange</v>
    <v>632921600</v>
    <v>A Aura Minerals Inc é uma produtora de ouro e cobre com sede no Canadá. A empresa se concentra no desenvolvimento e operação de projetos de ouro e metais básicos nas Américas. Os ativos de produção da empresa incluem a mina de ouro San Andres em Honduras, a mina de ouro Ernesto / Pau-a Pique no Brasil e a mina de cobre-ouro-prata de Aranzazu no México. Além disso, a empresa tem dois projetos de ouro adicionais no Brasil, Almas e Matupa, e um projeto de ouro na Colômbia, Tolda Fria.</v>
    <v>BVMF</v>
    <v>32</v>
    <v>1225</v>
    <v>45327.576458333337</v>
    <v>99</v>
    <v>3720</v>
    <v>BRL</v>
    <v>Aura Minerals Inc.</v>
    <v>Aura Minerals Inc.</v>
    <v>32</v>
    <v>31.9</v>
    <v>255 Giralda Ave, Suite 6W102, CORAL GABLES, FL, 33134 US</v>
    <v>Metals &amp; Mining</v>
    <v>AURA33</v>
    <v>Ações</v>
    <v>Aura Minerals Inc. (BVMF:AURA33)</v>
    <v>-0.1</v>
    <v>-3.1250000000000002E-3</v>
    <v>2627</v>
  </rv>
  <rv s="2">
    <v>100</v>
  </rv>
  <rv s="0">
    <v>https://www.bing.com/financeapi/forcetrigger?t=bwinkr&amp;q=BVMF%3aAIEC11&amp;form=skydnc</v>
    <v>Learn more on Bing</v>
  </rv>
  <rv s="4">
    <v>pt-BR</v>
    <v>bwinkr</v>
    <v>268435456</v>
    <v>1</v>
    <v>Da plataforma Refinitiv</v>
    <v>9</v>
    <v>10</v>
    <v>AUTONOMY EDIFICIOS CORP FII CF (BVMF:AIEC11)</v>
    <v>11</v>
    <v>12</v>
    <v>Finance</v>
    <v>5</v>
    <v>68.05</v>
    <v>51.4</v>
    <v>BVMF</v>
    <v>55</v>
    <v>54.7</v>
    <v>B3 - Brazil Stock Exchange</v>
    <v>55</v>
    <v>45327.576574074075</v>
    <v>102</v>
    <v>BRL</v>
    <v>AUTONOMY EDIFICIOS CORP FII CF</v>
    <v>55</v>
    <v>54.7</v>
    <v>AIEC11</v>
    <v>Fundos mais negociados</v>
    <v>AUTONOMY EDIFICIOS CORP FII CF (BVMF:AIEC11)</v>
    <v>-0.3</v>
    <v>-5.4549999999999998E-3</v>
    <v>1270</v>
  </rv>
  <rv s="2">
    <v>103</v>
  </rv>
  <rv s="0">
    <v>https://www.bing.com/financeapi/forcetrigger?t=bjip2w&amp;q=XBUE%3aCARD3&amp;form=skydnc</v>
    <v>Learn more on Bing</v>
  </rv>
  <rv s="12">
    <v>pt-BR</v>
    <v>bjip2w</v>
    <v>268435456</v>
    <v>1</v>
    <v>Da plataforma Refinitiv</v>
    <v>38</v>
    <v>39</v>
    <v>Avis Budget Grp (XBUE:CARD3)</v>
    <v>3</v>
    <v>40</v>
    <v>Finance</v>
    <v>0</v>
    <v>0</v>
    <v>XBUE</v>
    <v>36221340</v>
    <v>1974</v>
    <v>2.3249</v>
    <v>Bolsa de Comercio de Buenos Aires</v>
    <v>Avis Budget Group, Inc. is a provider of vehicle rental and car sharing services. The Company’s segments include Americas and International. The Americas segment provides and licenses the Company’s brands to third parties for vehicle rentals and ancillary products and services in North America, South America, Central America, and the Caribbean, and operates the Company’s car sharing business in markets. The International segment provides and licenses the Company’s brands to third parties for vehicle rentals and ancillary products and services in Europe, the Middle East, Africa, Asia, and Australasia, and operates the Company’s car sharing business in certain of these markets. The Company offers a variety of vehicles in its rental fleet, including luxury cars, electric, specialty-use vehicles, and light commercial vehicles. The Company operates through three brands in mobility solutions, such as Avis, Budget, and Zipcar, together with several other brands in their respective markets.</v>
    <v>XBUE</v>
    <v>24500</v>
    <v>105</v>
    <v>467880</v>
    <v>USD</v>
    <v>Avis Budget Grp</v>
    <v>Avis Budget Grp</v>
    <v>379 INTERPACE PARKWAY, PARSIPPANY, NJ, 07054 US</v>
    <v>Passenger Transportation Services</v>
    <v>CARD3</v>
    <v>Ações</v>
    <v>Avis Budget Grp (XBUE:CARD3)</v>
  </rv>
  <rv s="2">
    <v>106</v>
  </rv>
  <rv s="13">
    <v>pt-BR</v>
    <v>c8f16h</v>
    <v>268435456</v>
    <v>1</v>
    <v>Da plataforma Refinitiv</v>
    <v>41</v>
    <v>42</v>
    <v>AZ QUEST SOLE FI CF (BVMF:AAZQ11)</v>
    <v>43</v>
    <v>12</v>
    <v>Finance</v>
    <v>5</v>
    <v>10.37</v>
    <v>8.4499999999999993</v>
    <v>BVMF</v>
    <v>9.2200000000000006</v>
    <v>9.18</v>
    <v>B3 - Brazil Stock Exchange</v>
    <v>9.18</v>
    <v>45327.57652711797</v>
    <v>BRL</v>
    <v>AZ QUEST SOLE FI CF</v>
    <v>9.18</v>
    <v>9.2200000000000006</v>
    <v>AAZQ11</v>
    <v>Fundos mais negociados</v>
    <v>AZ QUEST SOLE FI CF (BVMF:AAZQ11)</v>
    <v>0.04</v>
    <v>4.3569999999999998E-3</v>
    <v>8475</v>
  </rv>
  <rv s="2">
    <v>108</v>
  </rv>
  <rv s="0">
    <v>https://www.bing.com/financeapi/forcetrigger?t=azilm7&amp;q=BVMF%3aAZEV3&amp;form=skydnc</v>
    <v>Learn more on Bing</v>
  </rv>
  <rv s="3">
    <v>pt-BR</v>
    <v>azilm7</v>
    <v>268435456</v>
    <v>1</v>
    <v>Da plataforma Refinitiv</v>
    <v>6</v>
    <v>7</v>
    <v>AZEVEDO &amp; TRAVASSOS S.A. (BVMF:AZEV3)</v>
    <v>3</v>
    <v>8</v>
    <v>Finance</v>
    <v>5</v>
    <v>3.54</v>
    <v>1.24</v>
    <v>BVMF</v>
    <v>167810500</v>
    <v>1.54</v>
    <v>1922</v>
    <v>1.5</v>
    <v>1.5037</v>
    <v>B3 - Brazil Stock Exchange</v>
    <v>243987100</v>
    <v>A Azevedo &amp; Travassos SA é uma empresa brasileira que atua principalmente no setor de construção civil. A Companhia estrutura seus negócios em quatro áreas: construção pesada e civil; montagem eletromecânica; perfuração e completação de poços e incorporação imobiliária. No setor de construção civil e pesada, a Companhia atua na construção de rodovias, ferrovias, avenidas, barragens, aeroportos, pontes, viadutos, metrôs, túneis, prédios industriais e hospitais, entre outros. Na área de montagem eletromecânica, atua principalmente na construção e montagem de gasodutos, óleo e polpa, bem como na recuperação e manutenção de instalações para transporte de óleo e gás. No segmento de perfuração e completação de poços, atua principalmente na perfuração, completação e workover de poços de petróleo, gás, mineração e água. Na área de incorporação imobiliária, a Companhia atua na construção de moradias residenciais.</v>
    <v>BVMF</v>
    <v>1.5</v>
    <v>45327.576459467185</v>
    <v>110</v>
    <v>2115760</v>
    <v>BRL</v>
    <v>AZEVEDO &amp; TRAVASSOS S.A.</v>
    <v>AZEVEDO &amp; TRAVASSOS S.A.</v>
    <v>1.51</v>
    <v>1.54</v>
    <v>Rua Vicente Antonio de Oliveira 1050, Pirituba, SAO PAULO, SAO PAULO, 02.955-080 BR</v>
    <v>Construction &amp; Engineering</v>
    <v>AZEV3</v>
    <v>Ações</v>
    <v>AZEVEDO &amp; TRAVASSOS S.A. (BVMF:AZEV3)</v>
    <v>0.04</v>
    <v>2.6667E-2</v>
    <v>26600</v>
  </rv>
  <rv s="2">
    <v>111</v>
  </rv>
  <rv s="0">
    <v>https://www.bing.com/financeapi/forcetrigger?t=aplxmw&amp;q=BVMF%3aAZEV4&amp;form=skydnc</v>
    <v>Learn more on Bing</v>
  </rv>
  <rv s="3">
    <v>pt-BR</v>
    <v>aplxmw</v>
    <v>268435456</v>
    <v>1</v>
    <v>Da plataforma Refinitiv</v>
    <v>6</v>
    <v>7</v>
    <v>AZEVEDO &amp; TRAVASSOS S.A. (BVMF:AZEV4)</v>
    <v>3</v>
    <v>8</v>
    <v>Finance</v>
    <v>5</v>
    <v>3.65</v>
    <v>1.1499999999999999</v>
    <v>BVMF</v>
    <v>167810500</v>
    <v>1.46</v>
    <v>1922</v>
    <v>1.4</v>
    <v>1.5037</v>
    <v>B3 - Brazil Stock Exchange</v>
    <v>243987100</v>
    <v>A Azevedo &amp; Travassos SA é uma empresa brasileira que atua principalmente no setor de construção civil. A Companhia estrutura seus negócios em quatro áreas: construção pesada e civil; montagem eletromecânica; perfuração e completação de poços e incorporação imobiliária. No setor de construção civil e pesada, a Companhia atua na construção de rodovias, ferrovias, avenidas, barragens, aeroportos, pontes, viadutos, metrôs, túneis, prédios industriais e hospitais, entre outros. Na área de montagem eletromecânica, atua principalmente na construção e montagem de gasodutos, óleo e polpa, bem como na recuperação e manutenção de instalações para transporte de óleo e gás. No segmento de perfuração e completação de poços, atua principalmente na perfuração, completação e workover de poços de petróleo, gás, mineração e água. Na área de incorporação imobiliária, a Companhia atua na construção de moradias residenciais.</v>
    <v>BVMF</v>
    <v>1.43</v>
    <v>45327.576579617969</v>
    <v>113</v>
    <v>2115760</v>
    <v>BRL</v>
    <v>AZEVEDO &amp; TRAVASSOS S.A.</v>
    <v>AZEVEDO &amp; TRAVASSOS S.A.</v>
    <v>1.43</v>
    <v>1.45</v>
    <v>Rua Vicente Antonio de Oliveira 1050, Pirituba, SAO PAULO, SAO PAULO, 02.955-080 BR</v>
    <v>Construction &amp; Engineering</v>
    <v>AZEV4</v>
    <v>Ações</v>
    <v>AZEVEDO &amp; TRAVASSOS S.A. (BVMF:AZEV4)</v>
    <v>0.02</v>
    <v>1.3986E-2</v>
    <v>359100</v>
  </rv>
  <rv s="2">
    <v>114</v>
  </rv>
  <rv s="0">
    <v>https://www.bing.com/financeapi/forcetrigger?t=aplxpr&amp;q=BVMF%3aAZUL4&amp;form=skydnc</v>
    <v>Learn more on Bing</v>
  </rv>
  <rv s="1">
    <v>pt-BR</v>
    <v>aplxpr</v>
    <v>268435456</v>
    <v>1</v>
    <v>Da plataforma Refinitiv</v>
    <v>0</v>
    <v>1</v>
    <v>Azul S.A. (BVMF:AZUL4)</v>
    <v>3</v>
    <v>4</v>
    <v>Finance</v>
    <v>5</v>
    <v>22.33</v>
    <v>6.71</v>
    <v>BVMF</v>
    <v>335697400</v>
    <v>13.84</v>
    <v>2008</v>
    <v>13.46</v>
    <v>2.0476000000000001</v>
    <v>B3 - Brazil Stock Exchange</v>
    <v>4619196224</v>
    <v>A Azul S.A. é uma empresa brasileira dedicada à prestação de serviços de transporte de passageiros. A Companhia atua principalmente como operadora de companhia aérea sob a marca Azul, fornecendo voos regulares entre diversas cidades do Brasil, incluindo São Paulo, Brasília, Rio de Janeiro, Belo Horizonte, Porto Alegre, Curitiba, Fortaleza e Salvador, entre outros. Além disso, sua rede aérea compreende rotas internacionais para os Estados Unidos, Europa e outros países da América Latina. Por meio de seu negócio de pacotes de viagens, a Azul Viagens, além de passagens aéreas, a Companhia oferece acomodações, transfers, passeios e aluguel de veículos. Sua oferta inclui também o Azul Cargo Express, um serviço de transporte de carga agendado com entrega de aeroporto a aeroporto e porta a porta. A Companhia possui várias subsidiárias, como a Azul Linhas Aéreas Brasileiras SA, que opera todas as atividades de voo e TudoAzul SA, que gerencia o programa de fidelidade.</v>
    <v>BVMF</v>
    <v>13.73</v>
    <v>14314</v>
    <v>45327.576574074075</v>
    <v>116</v>
    <v>16009970</v>
    <v>BRL</v>
    <v>Azul S.A.</v>
    <v>Azul S.A.</v>
    <v>13.5</v>
    <v>13.76</v>
    <v>Avenida Marcos Penteado de Ulhoa Rodrigues 939 8 andar, Tambore, BARUERI, SAO PAULO, 06.460-040 BR</v>
    <v>Passenger Transportation Services</v>
    <v>AZUL4</v>
    <v>Ações</v>
    <v>Azul S.A. (BVMF:AZUL4)</v>
    <v>0.03</v>
    <v>2.1849999999999999E-3</v>
    <v>1767500</v>
  </rv>
  <rv s="2">
    <v>117</v>
  </rv>
  <rv s="0">
    <v>https://www.bing.com/financeapi/forcetrigger?t=azh5a2&amp;q=BVMF%3aB3SA3&amp;form=skydnc</v>
    <v>Learn more on Bing</v>
  </rv>
  <rv s="1">
    <v>pt-BR</v>
    <v>azh5a2</v>
    <v>268435456</v>
    <v>1</v>
    <v>Da plataforma Refinitiv</v>
    <v>0</v>
    <v>1</v>
    <v>B3 S.A - Brasil, Bolsa, Balcão (BVMF:B3SA3)</v>
    <v>3</v>
    <v>4</v>
    <v>Finance</v>
    <v>5</v>
    <v>15.28</v>
    <v>9.89</v>
    <v>BVMF</v>
    <v>5646500000</v>
    <v>13.26</v>
    <v>2007</v>
    <v>13.12</v>
    <v>1.1413</v>
    <v>B3 - Brazil Stock Exchange</v>
    <v>74590265000</v>
    <v>B3 SA Brasil Bolsa Balcão, anteriormente BM &amp; F Bovespa SA Bolsa de Valores Mercadorias e Futuros, é uma fornecedora de infra-estruturaa de mercado financeiro no Brasil. As ofertas de serviços da Companhia varia entre negociação cambial, compensação e outros serviços pós-negociação e registro de transações de balcão (OTC). A Companhia também fornece um serviço de listagem e atua como depósito central de valores mobiliários (CSD). Desenvolve soluções de software e oferece serviços de licenciamento de índice. Seu negócio está dividido em quatro segmentos: Bovespa, que abrange a negociação, compensação e liquidação de ações e derivativos patrimoniais; BM &amp; F, que abrange a negociação, compensação e liquidação de derivativos financeiros e de mercadorias (commodities); Cetip Securities (Cetip UTVM), cobrindo os sistemas de registro, compensação, liquidação e custódia de títulos de renda fixa e derivados OTC e Cetip Financing (Cetip UFIN), que fornece um sistema eletrônico privado integrado para registro de empréstimos de veículos e imóveis.</v>
    <v>BVMF</v>
    <v>13.17</v>
    <v>2135</v>
    <v>45327.57660505781</v>
    <v>119</v>
    <v>30719890</v>
    <v>BRL</v>
    <v>B3 S.A - Brasil, Bolsa, Balcão</v>
    <v>B3 S.A - Brasil, Bolsa, Balcão</v>
    <v>13.17</v>
    <v>13.21</v>
    <v>Praca Antonio Prado, 48 7 andar, Centro, SAO PAULO, SAO PAULO, 01.010-901 BR</v>
    <v>Investment Banking &amp; Investment Services</v>
    <v>B3SA3</v>
    <v>Ações</v>
    <v>B3 S.A - Brasil, Bolsa, Balcão (BVMF:B3SA3)</v>
    <v>0.04</v>
    <v>3.0370000000000002E-3</v>
    <v>1865700</v>
  </rv>
  <rv s="2">
    <v>120</v>
  </rv>
  <rv s="0">
    <v>https://www.bing.com/financeapi/forcetrigger?t=aplxsm&amp;q=BVMF%3aBAHI3&amp;form=skydnc</v>
    <v>Learn more on Bing</v>
  </rv>
  <rv s="3">
    <v>pt-BR</v>
    <v>aplxsm</v>
    <v>268435456</v>
    <v>1</v>
    <v>Da plataforma Refinitiv</v>
    <v>6</v>
    <v>7</v>
    <v>BAHEMA EDUCAÇÃO S.A. (BVMF:BAHI3)</v>
    <v>3</v>
    <v>8</v>
    <v>Finance</v>
    <v>5</v>
    <v>14</v>
    <v>7.45</v>
    <v>BVMF</v>
    <v>26390580</v>
    <v>7.95</v>
    <v>1960</v>
    <v>7.95</v>
    <v>0.89039999999999997</v>
    <v>B3 - Brazil Stock Exchange</v>
    <v>209805100</v>
    <v>A Bahema Educação SA, anteriormente conhecida como Bahema SA, é uma empresa com sede no Brasil, especializada em educação. Desenvolve projetos e atividades nas áreas de educação pré-escolar, educação infantil, educação básica (fundamental ao ensino médio); projetos e atividades de cursos gratuitos, incluindo cursos pré-universitários, bem como aulas particulares e de esportes, dança e artes e outras atividades relacionadas ao esporte e à cultura; prestação de serviços de apoio a instituições educacionais e educadores, incluindo serviços administrativos, treinamento, qualificação, consultoria, assessoria, avaliação e outros serviços educacionais; todas as outras atividades inerentes à prestação de serviços educacionais e à realização de pesquisas e elaboração de estudos e projetos de investimento na área da educação, entre outras. Está ativo localmente.</v>
    <v>BVMF</v>
    <v>7.84</v>
    <v>45324.751458333332</v>
    <v>122</v>
    <v>2380</v>
    <v>BRL</v>
    <v>BAHEMA EDUCAÇÃO S.A.</v>
    <v>BAHEMA EDUCAÇÃO S.A.</v>
    <v>7.95</v>
    <v>7.95</v>
    <v>Av Brigadeiro Faria Lima, 1.656 9 andar cj. 9a e 9b, Jardim Paulistano, SAO PAULO, SAO PAULO, 01.451-918 BR</v>
    <v>Miscellaneous Educational Service Providers</v>
    <v>BAHI3</v>
    <v>Ações</v>
    <v>BAHEMA EDUCAÇÃO S.A. (BVMF:BAHI3)</v>
    <v>0.11</v>
    <v>1.4031E-2</v>
    <v>100</v>
  </rv>
  <rv s="2">
    <v>123</v>
  </rv>
  <rv s="0">
    <v>https://www.bing.com/financeapi/forcetrigger?t=apltsm&amp;q=BVMF%3aABCB4&amp;form=skydnc</v>
    <v>Learn more on Bing</v>
  </rv>
  <rv s="1">
    <v>pt-BR</v>
    <v>apltsm</v>
    <v>268435456</v>
    <v>1</v>
    <v>Da plataforma Refinitiv</v>
    <v>0</v>
    <v>1</v>
    <v>Banco ABC Brasil S.A (BVMF:ABCB4)</v>
    <v>3</v>
    <v>4</v>
    <v>Finance</v>
    <v>5</v>
    <v>24.87</v>
    <v>14.43</v>
    <v>BVMF</v>
    <v>121695200</v>
    <v>24.34</v>
    <v>1983</v>
    <v>24.01</v>
    <v>0.89590000000000003</v>
    <v>B3 - Brazil Stock Exchange</v>
    <v>2957192000</v>
    <v>O Banco ABC Brasil S.A. é uma instituição brasileira que atua no setor bancário. Suas atividades comerciais se concentram na gestão de empréstimos e outras operações de crédito, serviços de depósito e contas correntes para grandes e médias empresas e clientes institucionais. Além disso, o Banco é responsável pela promoção de operações de mercado de capitais e outros serviços bancários. O portfólio de produtos e serviços do Banco inclui empréstimos em moeda local e em moeda estrangeira, vários tipos de garantias, financiamento de comércio internacional, operações com derivativos, financiamento de investimentos, bem como consultoria em fusões e aquisições (F&amp;A), entre outros. O Banco atua por meio de uma rede de filiais no Brasil e no exterior através de uma filial no exterior localizada nas Ilhas Cayman. Suas subsidiárias incluem a ABC Brasil Administração e Participações Ltda. e a ABC Brasil Distribuidora de Títulos e Valores Mobiliários S.A. O Banco é indiretamente controlado pela Arab Banking Corporation BSC.</v>
    <v>BVMF</v>
    <v>24.3</v>
    <v>441</v>
    <v>45327.576458333337</v>
    <v>125</v>
    <v>555330</v>
    <v>BRL</v>
    <v>Banco ABC Brasil S.A</v>
    <v>Banco ABC Brasil S.A</v>
    <v>24.3</v>
    <v>24.32</v>
    <v>Avenida Cidade Jardim, 803, 2 Andar, Itaim Bibi, SAO PAULO, SAO PAULO, 01.453-000 BR</v>
    <v>Banking Services</v>
    <v>ABCB4</v>
    <v>Ações</v>
    <v>Banco ABC Brasil S.A (BVMF:ABCB4)</v>
    <v>0.02</v>
    <v>8.2299999999999995E-4</v>
    <v>60400</v>
  </rv>
  <rv s="2">
    <v>126</v>
  </rv>
  <rv s="0">
    <v>https://www.bing.com/financeapi/forcetrigger?t=apm4im&amp;q=BVMF%3aBRIV3&amp;form=skydnc</v>
    <v>Learn more on Bing</v>
  </rv>
  <rv s="3">
    <v>pt-BR</v>
    <v>apm4im</v>
    <v>268435456</v>
    <v>1</v>
    <v>Da plataforma Refinitiv</v>
    <v>6</v>
    <v>7</v>
    <v>BANCO ALFA DE INVESTIMENTO S.A. (BVMF:BRIV3)</v>
    <v>3</v>
    <v>8</v>
    <v>Finance</v>
    <v>5</v>
    <v>12</v>
    <v>8.5</v>
    <v>BVMF</v>
    <v>88600580</v>
    <v>11.14</v>
    <v>1966</v>
    <v>11.08</v>
    <v>-4.5999999999999999E-3</v>
    <v>B3 - Brazil Stock Exchange</v>
    <v>990873500</v>
    <v>O BANCO ALFA DE INVESTIMENTO S.A., anteriormente conhecido como Banco Real de Investimento S.A., é um banco brasileiro que se dedica sobretudo a serviços de crédito e administração de fundos de terceiros. O Banco presta serviços de crédito para empresas, private banking, gestão de ativos e finanças corporativas. Através de suas subsidiárias, o Banco também atua na compra e venda de ações, corretagem de títulos, locação de veículos de passageiros, caminhões, ônibus, redes de computador e equipamentos para produção.</v>
    <v>BVMF</v>
    <v>11</v>
    <v>45324.947916666664</v>
    <v>128</v>
    <v>5610</v>
    <v>BRL</v>
    <v>BANCO ALFA DE INVESTIMENTO S.A.</v>
    <v>BANCO ALFA DE INVESTIMENTO S.A.</v>
    <v>11.08</v>
    <v>11.14</v>
    <v>Alameda Santos, 466 4 andar, Cerqueira Cesar, SAO PAULO, SAO PAULO, 01.418-000 BR</v>
    <v>Banking Services</v>
    <v>BRIV3</v>
    <v>Ações</v>
    <v>BANCO ALFA DE INVESTIMENTO S.A. (BVMF:BRIV3)</v>
    <v>0.14000000000000001</v>
    <v>1.2726999999999999E-2</v>
    <v>1900</v>
  </rv>
  <rv s="2">
    <v>129</v>
  </rv>
  <rv s="0">
    <v>https://www.bing.com/financeapi/forcetrigger?t=apm4lh&amp;q=BVMF%3aBRIV4&amp;form=skydnc</v>
    <v>Learn more on Bing</v>
  </rv>
  <rv s="3">
    <v>pt-BR</v>
    <v>apm4lh</v>
    <v>268435456</v>
    <v>1</v>
    <v>Da plataforma Refinitiv</v>
    <v>6</v>
    <v>7</v>
    <v>BANCO ALFA DE INVESTIMENTO S.A. (BVMF:BRIV4)</v>
    <v>3</v>
    <v>8</v>
    <v>Finance</v>
    <v>5</v>
    <v>11.25</v>
    <v>8.1199999999999992</v>
    <v>BVMF</v>
    <v>88600580</v>
    <v>11.25</v>
    <v>1966</v>
    <v>11.25</v>
    <v>-4.5999999999999999E-3</v>
    <v>B3 - Brazil Stock Exchange</v>
    <v>990873500</v>
    <v>O BANCO ALFA DE INVESTIMENTO S.A., anteriormente conhecido como Banco Real de Investimento S.A., é um banco brasileiro que se dedica sobretudo a serviços de crédito e administração de fundos de terceiros. O Banco presta serviços de crédito para empresas, private banking, gestão de ativos e finanças corporativas. Através de suas subsidiárias, o Banco também atua na compra e venda de ações, corretagem de títulos, locação de veículos de passageiros, caminhões, ônibus, redes de computador e equipamentos para produção.</v>
    <v>BVMF</v>
    <v>11</v>
    <v>45324.947916666664</v>
    <v>131</v>
    <v>5610</v>
    <v>BRL</v>
    <v>BANCO ALFA DE INVESTIMENTO S.A.</v>
    <v>BANCO ALFA DE INVESTIMENTO S.A.</v>
    <v>11.25</v>
    <v>11.25</v>
    <v>Alameda Santos, 466 4 andar, Cerqueira Cesar, SAO PAULO, SAO PAULO, 01.418-000 BR</v>
    <v>Banking Services</v>
    <v>BRIV4</v>
    <v>Ações</v>
    <v>BANCO ALFA DE INVESTIMENTO S.A. (BVMF:BRIV4)</v>
    <v>0.25</v>
    <v>2.2727000000000001E-2</v>
    <v>164000</v>
  </rv>
  <rv s="2">
    <v>132</v>
  </rv>
  <rv s="0">
    <v>https://www.bing.com/financeapi/forcetrigger?t=bskymw&amp;q=BVMF%3aBMGB4&amp;form=skydnc</v>
    <v>Learn more on Bing</v>
  </rv>
  <rv s="14">
    <v>pt-BR</v>
    <v>bskymw</v>
    <v>268435456</v>
    <v>1</v>
    <v>Da plataforma Refinitiv</v>
    <v>44</v>
    <v>45</v>
    <v>BANCO BMG S.A. (BVMF:BMGB4)</v>
    <v>3</v>
    <v>46</v>
    <v>Finance</v>
    <v>5</v>
    <v>3.66</v>
    <v>1.73</v>
    <v>BVMF</v>
    <v>210536200</v>
    <v>3.43</v>
    <v>3.37</v>
    <v>1.4593</v>
    <v>B3 - Brazil Stock Exchange</v>
    <v>720033804</v>
    <v>O Banco BMG SA é uma instituição financeira sediada no Brasil. Ele fornece aos clientes uma variedade de produtos e serviços. Sua oferta de varejo inclui cartão de crédito consignado, empréstimo direto por dívida, exclusivo para aposentados e pensionistas da previdência social e pensionistas e servidores públicos, crédito digital pessoal e seguro de varejo por meio de uma parceria. Para clientes corporativos, o Banco oferece serviços financeiros estruturados, instrumentos derivativos e seguros de garantia para empresas de médio e grande porte. Também fornece produtos de investimento de renda fixa para todos os clientes. Opera através de um número diversificado de canais de vendas, tanto físicos quanto digitais, como banco digital, agências bancárias, correspondentes bancários, entre outros.</v>
    <v>BVMF</v>
    <v>3.37</v>
    <v>45327.575254629628</v>
    <v>134</v>
    <v>744600</v>
    <v>BRL</v>
    <v>BANCO BMG S.A.</v>
    <v>BANCO BMG S.A.</v>
    <v>3.42</v>
    <v>3.42</v>
    <v>Avenida Presidente Juscelino Kubitschek, N 1830, 10, 11, 13 E 14 Andares - Parte Cond Ed S Luiz, Vila Nova Conceicao, SAO PAULO, SAO PAULO, 04.543-000 BR</v>
    <v>Banking Services</v>
    <v>BMGB4</v>
    <v>Ações</v>
    <v>BANCO BMG S.A. (BVMF:BMGB4)</v>
    <v>0.05</v>
    <v>1.4836999999999999E-2</v>
    <v>150000</v>
  </rv>
  <rv s="2">
    <v>135</v>
  </rv>
  <rv s="0">
    <v>https://www.bing.com/financeapi/forcetrigger?t=aplyjc&amp;q=BVMF%3aBBDC3&amp;form=skydnc</v>
    <v>Learn more on Bing</v>
  </rv>
  <rv s="1">
    <v>pt-BR</v>
    <v>aplyjc</v>
    <v>268435456</v>
    <v>1</v>
    <v>Da plataforma Refinitiv</v>
    <v>0</v>
    <v>1</v>
    <v>Banco Bradesco S.A. (BVMF:BBDC3)</v>
    <v>3</v>
    <v>4</v>
    <v>Finance</v>
    <v>5</v>
    <v>15.32</v>
    <v>10.42</v>
    <v>BVMF</v>
    <v>10642170000</v>
    <v>13.76</v>
    <v>1943</v>
    <v>13.64</v>
    <v>1.1718999999999999</v>
    <v>B3 - Brazil Stock Exchange</v>
    <v>154083100000</v>
    <v>O Banco Bradesco S.A. é um banco comercial. O Banco oferece uma gama de produtos e serviços bancários e financeiros no Brasil e no exterior para pessoas físicas, grandes, médias e pequenas empresas, e corporações e instituições locais e internacionais. Seus segmentos incluem Financeiro; Títulos de Seguros e Capitalização; Planos de previdência e outras atividades. O segmento Financeiro é composto por instituições financeiras e holdings, responsáveis pela gestão dos recursos financeiros, e por empresas de cartões de crédito, consórcios e administradoras de ativos. O segmento Grupo Segurador é composto por empresas de seguros, previdência e capitalização. Oferece serviços bancários, incluindo atividades de captação de depósitos, serviços bancários para pessoas físicas e jurídicas, cartões de crédito e débito, operações de leasing, banco de investimento, gestão de ativos, serviços de consórcio e outros. Seus serviços de seguros incluem seguro saúde, seguro de vida e acidentes pessoais, automóveis, ramos elementares e previdência complementar.</v>
    <v>BVMF</v>
    <v>13.64</v>
    <v>86102</v>
    <v>45327.576585648145</v>
    <v>137</v>
    <v>31746570</v>
    <v>BRL</v>
    <v>Banco Bradesco S.A.</v>
    <v>Banco Bradesco S.A.</v>
    <v>13.64</v>
    <v>13.76</v>
    <v>Nucleo Cidade de Deus s/n, Vila Yara, OSASCO, SAO PAULO, 06.029-900 BR</v>
    <v>Banking Services</v>
    <v>BBDC3</v>
    <v>Ações</v>
    <v>Banco Bradesco S.A. (BVMF:BBDC3)</v>
    <v>0.12</v>
    <v>8.7980000000000003E-3</v>
    <v>401500</v>
  </rv>
  <rv s="2">
    <v>138</v>
  </rv>
  <rv s="0">
    <v>https://www.bing.com/financeapi/forcetrigger?t=aplym7&amp;q=BVMF%3aBBDC4&amp;form=skydnc</v>
    <v>Learn more on Bing</v>
  </rv>
  <rv s="1">
    <v>pt-BR</v>
    <v>aplym7</v>
    <v>268435456</v>
    <v>1</v>
    <v>Da plataforma Refinitiv</v>
    <v>0</v>
    <v>1</v>
    <v>Banco Bradesco S.A. (BVMF:BBDC4)</v>
    <v>3</v>
    <v>4</v>
    <v>Finance</v>
    <v>5</v>
    <v>17.09</v>
    <v>11.59</v>
    <v>BVMF</v>
    <v>10642170000</v>
    <v>15.48</v>
    <v>1943</v>
    <v>15.32</v>
    <v>1.1718999999999999</v>
    <v>B3 - Brazil Stock Exchange</v>
    <v>154083100000</v>
    <v>O Banco Bradesco S.A. é um banco comercial. O Banco oferece uma gama de produtos e serviços bancários e financeiros no Brasil e no exterior para pessoas físicas, grandes, médias e pequenas empresas, e corporações e instituições locais e internacionais. Seus segmentos incluem Financeiro; Títulos de Seguros e Capitalização; Planos de previdência e outras atividades. O segmento Financeiro é composto por instituições financeiras e holdings, responsáveis pela gestão dos recursos financeiros, e por empresas de cartões de crédito, consórcios e administradoras de ativos. O segmento Grupo Segurador é composto por empresas de seguros, previdência e capitalização. Oferece serviços bancários, incluindo atividades de captação de depósitos, serviços bancários para pessoas físicas e jurídicas, cartões de crédito e débito, operações de leasing, banco de investimento, gestão de ativos, serviços de consórcio e outros. Seus serviços de seguros incluem seguro saúde, seguro de vida e acidentes pessoais, automóveis, ramos elementares e previdência complementar.</v>
    <v>BVMF</v>
    <v>15.32</v>
    <v>86102</v>
    <v>45327.576585648145</v>
    <v>140</v>
    <v>31746570</v>
    <v>BRL</v>
    <v>Banco Bradesco S.A.</v>
    <v>Banco Bradesco S.A.</v>
    <v>15.32</v>
    <v>15.45</v>
    <v>Nucleo Cidade de Deus s/n, Vila Yara, OSASCO, SAO PAULO, 06.029-900 BR</v>
    <v>Banking Services</v>
    <v>BBDC4</v>
    <v>Ações</v>
    <v>Banco Bradesco S.A. (BVMF:BBDC4)</v>
    <v>0.13</v>
    <v>8.4860000000000005E-3</v>
    <v>2172500</v>
  </rv>
  <rv s="2">
    <v>141</v>
  </rv>
  <rv s="0">
    <v>https://www.bing.com/financeapi/forcetrigger?t=apm352&amp;q=BVMF%3aBPAC3&amp;form=skydnc</v>
    <v>Learn more on Bing</v>
  </rv>
  <rv s="1">
    <v>pt-BR</v>
    <v>apm352</v>
    <v>268435456</v>
    <v>1</v>
    <v>Da plataforma Refinitiv</v>
    <v>0</v>
    <v>1</v>
    <v>Banco BTG Pactual S.A. (BVMF:BPAC3)</v>
    <v>3</v>
    <v>4</v>
    <v>Finance</v>
    <v>5</v>
    <v>19.68</v>
    <v>9.31</v>
    <v>BVMF</v>
    <v>10108690000</v>
    <v>19.68</v>
    <v>1979</v>
    <v>18.010000000000002</v>
    <v>1.6142000000000001</v>
    <v>B3 - Brazil Stock Exchange</v>
    <v>158197500000</v>
    <v>O Banco BTG Pactual SA é um banco com sede no Brasil que atua principalmente nas atividades de banco de investimento e gestão de investimentos. Juntamente com suas subsidiárias, o Banco oferece uma gama de serviços financeiros, incluindo banco de investimento, empréstimos corporativos, serviços de corretagem e compensação, gerenciamento de ativos, gerenciamento de patrimônio, serviços bancários comerciais e de consumo, banco comercial e investimentos imobiliários. Por meio da plataforma BTG Pactual digital, o Banco facilita investimentos de varejo on-line. Também fornece serviços de seguro e resseguro de bens e acidentes. O banco possui várias subsidiárias no Brasil e no exterior, com presença em muitos países da América Latina, Estados Unidos, Reino Unido, Luxemburgo e Hong Kong.</v>
    <v>BVMF</v>
    <v>18.2</v>
    <v>4900</v>
    <v>45327.574571759258</v>
    <v>143</v>
    <v>7807420</v>
    <v>BRL</v>
    <v>Banco BTG Pactual S.A.</v>
    <v>Banco BTG Pactual S.A.</v>
    <v>18.38</v>
    <v>18.190000000000001</v>
    <v>Pr Botafogo 00501 Blocoii Salao 501 Blc Ii Sal 601, Botafogo, RIO DE JANEIRO, RIO DE JANEIRO, 22.250-911 BR</v>
    <v>Investment Banking &amp; Investment Services</v>
    <v>BPAC3</v>
    <v>Ações</v>
    <v>Banco BTG Pactual S.A. (BVMF:BPAC3)</v>
    <v>-0.01</v>
    <v>-5.4949999999999997E-4</v>
    <v>7300</v>
  </rv>
  <rv s="2">
    <v>144</v>
  </rv>
  <rv s="0">
    <v>https://www.bing.com/financeapi/forcetrigger?t=apm37w&amp;q=BVMF%3aBPAC5&amp;form=skydnc</v>
    <v>Learn more on Bing</v>
  </rv>
  <rv s="1">
    <v>pt-BR</v>
    <v>apm37w</v>
    <v>268435456</v>
    <v>1</v>
    <v>Da plataforma Refinitiv</v>
    <v>0</v>
    <v>1</v>
    <v>Banco BTG Pactual S.A. (BVMF:BPAC5)</v>
    <v>3</v>
    <v>4</v>
    <v>Finance</v>
    <v>5</v>
    <v>10.29</v>
    <v>4.57</v>
    <v>BVMF</v>
    <v>10108690000</v>
    <v>9.7799999999999994</v>
    <v>1979</v>
    <v>9.19</v>
    <v>1.6142000000000001</v>
    <v>B3 - Brazil Stock Exchange</v>
    <v>158197500000</v>
    <v>O Banco BTG Pactual SA é um banco com sede no Brasil que atua principalmente nas atividades de banco de investimento e gestão de investimentos. Juntamente com suas subsidiárias, o Banco oferece uma gama de serviços financeiros, incluindo banco de investimento, empréstimos corporativos, serviços de corretagem e compensação, gerenciamento de ativos, gerenciamento de patrimônio, serviços bancários comerciais e de consumo, banco comercial e investimentos imobiliários. Por meio da plataforma BTG Pactual digital, o Banco facilita investimentos de varejo on-line. Também fornece serviços de seguro e resseguro de bens e acidentes. O banco possui várias subsidiárias no Brasil e no exterior, com presença em muitos países da América Latina, Estados Unidos, Reino Unido, Luxemburgo e Hong Kong.</v>
    <v>BVMF</v>
    <v>9.1999999999999993</v>
    <v>4900</v>
    <v>45327.576388888891</v>
    <v>146</v>
    <v>7807420</v>
    <v>BRL</v>
    <v>Banco BTG Pactual S.A.</v>
    <v>Banco BTG Pactual S.A.</v>
    <v>9.33</v>
    <v>9.2799999999999994</v>
    <v>Pr Botafogo 00501 Blocoii Salao 501 Blc Ii Sal 601, Botafogo, RIO DE JANEIRO, RIO DE JANEIRO, 22.250-911 BR</v>
    <v>Investment Banking &amp; Investment Services</v>
    <v>BPAC5</v>
    <v>Ações</v>
    <v>Banco BTG Pactual S.A. (BVMF:BPAC5)</v>
    <v>0.08</v>
    <v>8.6960000000000006E-3</v>
    <v>3900</v>
  </rv>
  <rv s="2">
    <v>147</v>
  </rv>
  <rv s="0">
    <v>https://www.bing.com/financeapi/forcetrigger?t=aply7w&amp;q=BVMF%3aBAZA3&amp;form=skydnc</v>
    <v>Learn more on Bing</v>
  </rv>
  <rv s="1">
    <v>pt-BR</v>
    <v>aply7w</v>
    <v>268435456</v>
    <v>1</v>
    <v>Da plataforma Refinitiv</v>
    <v>0</v>
    <v>1</v>
    <v>Banco da Amazônia S.A. (BVMF:BAZA3)</v>
    <v>3</v>
    <v>4</v>
    <v>Finance</v>
    <v>5</v>
    <v>95.99</v>
    <v>52.13</v>
    <v>BVMF</v>
    <v>56058320</v>
    <v>90.5</v>
    <v>1942</v>
    <v>90.5</v>
    <v>0.53129999999999999</v>
    <v>B3 - Brazil Stock Exchange</v>
    <v>5073277960</v>
    <v>O BANCO DA AMAZÔNIA S.A., anteriormente Banco de Crédito da Amazônia S.A., é um banco comercial estabelecido no Brasil. O Banco oferece uma variedade de produtos e serviços financeiros, incluindo câmbio, empréstimos pessoais, produtos de financiamento, cartões de crédito, banco de investimento, gestão de portfólio, contas poupança e apólices de seguro de vida, saúde, patrimonial e contra acidentes, entre outros. Além disso, as atividades do Banco incluem a administração do Fundo Constitucional para o Financiamento da Região Norte, o Fundo de Investimento da Amazônia e o Fundo de Desenvolvimento da Amazônia. Em 31 de dezembro de 2011, o Banco atuava através de 117 agências, 54 pontos eletrônicos de atendimento ao cliente, cinco pontos de atendimento bancário e cinco pontos avançados de atendimento ao cliente.</v>
    <v>BVMF</v>
    <v>90.75</v>
    <v>2934</v>
    <v>45327.576041666667</v>
    <v>149</v>
    <v>2540</v>
    <v>BRL</v>
    <v>Banco da Amazônia S.A.</v>
    <v>Banco da Amazônia S.A.</v>
    <v>90.5</v>
    <v>90.5</v>
    <v>Avenida Presidente Vargas , 800, SECRE, Campina, BELEM, PARA, 66.017-910 BR</v>
    <v>Banking Services</v>
    <v>BAZA3</v>
    <v>Ações</v>
    <v>Banco da Amazônia S.A. (BVMF:BAZA3)</v>
    <v>-0.25</v>
    <v>-2.7550000000000001E-3</v>
    <v>100</v>
  </rv>
  <rv s="2">
    <v>150</v>
  </rv>
  <rv s="0">
    <v>https://www.bing.com/financeapi/forcetrigger?t=aplygh&amp;q=BVMF%3aBBAS3&amp;form=skydnc</v>
    <v>Learn more on Bing</v>
  </rv>
  <rv s="1">
    <v>pt-BR</v>
    <v>aplygh</v>
    <v>268435456</v>
    <v>1</v>
    <v>Da plataforma Refinitiv</v>
    <v>0</v>
    <v>1</v>
    <v>BANCO DO BRASIL S.A. (BVMF:BBAS3)</v>
    <v>3</v>
    <v>4</v>
    <v>Finance</v>
    <v>5</v>
    <v>58.08</v>
    <v>34.21</v>
    <v>BVMF</v>
    <v>2865417000</v>
    <v>58.08</v>
    <v>1808</v>
    <v>57.6</v>
    <v>1.0366</v>
    <v>B3 - Brazil Stock Exchange</v>
    <v>166251494340</v>
    <v>O BANCO DO BRASIL S.A. é uma empresa brasileira dedicada sobretudo ao setor financeiro. As atividades da Empresa estão divididas em cinco segmentos: bancário, investimentos, gestão de ativos, segurança e tipos de pagamento. O Banco também participa de outras atividades econômicas, como leasing e suporte operacional. O Banco tem clientes individuais e corporativos. Oferece uma variedade de produtos e serviços financeiros, como depósitos, contas poupança, gestão de ativos, empréstimos, e seguros de saúde, de vida e patrimonial. Além disso, oferece transações financeiras em várias formas, incluindo operações cambiais e atividades complementares, com ênfase na previdência privada, capitalização, valores mobiliários, corretagem, administração de cartões de crédito e de débito, consórcios, fundos de investimento e portfólios de gestão. O BANCO DO BRASIL S.A. atua nos mercados nacional e internacional.</v>
    <v>BVMF</v>
    <v>57.72</v>
    <v>85953</v>
    <v>45327.576623182809</v>
    <v>152</v>
    <v>7441290</v>
    <v>BRL</v>
    <v>BANCO DO BRASIL S.A.</v>
    <v>BANCO DO BRASIL S.A.</v>
    <v>57.73</v>
    <v>58.02</v>
    <v>SAUN QD 5 LT B, Asa Norte, BRASILIA, DISTRITO FEDERAL, 70.040-912 BR</v>
    <v>Banking Services</v>
    <v>BBAS3</v>
    <v>Ações</v>
    <v>BANCO DO BRASIL S.A. (BVMF:BBAS3)</v>
    <v>0.3</v>
    <v>5.1980000000000004E-3</v>
    <v>739900</v>
  </rv>
  <rv s="2">
    <v>153</v>
  </rv>
  <rv s="0">
    <v>https://www.bing.com/financeapi/forcetrigger?t=apm16h&amp;q=BVMF%3aBGIP3&amp;form=skydnc</v>
    <v>Learn more on Bing</v>
  </rv>
  <rv s="1">
    <v>pt-BR</v>
    <v>apm16h</v>
    <v>268435456</v>
    <v>1</v>
    <v>Da plataforma Refinitiv</v>
    <v>0</v>
    <v>1</v>
    <v>BANCO DO ESTADO DE SERGIPE S.A. (BVMF:BGIP3)</v>
    <v>3</v>
    <v>4</v>
    <v>Finance</v>
    <v>5</v>
    <v>32.9</v>
    <v>20.74</v>
    <v>BVMF</v>
    <v>17793550</v>
    <v>27.5</v>
    <v>1963</v>
    <v>27.5</v>
    <v>0.124</v>
    <v>B3 - Brazil Stock Exchange</v>
    <v>485319100</v>
    <v>O BANCO DO ESTADO DE SERGIPE S.A, anteriormente denominado Banco de Fomento Econômico do Estado de Sergipe SA, é um banco comercial brasileiro que presta serviços bancários a pessoas físicas e jurídicas. O Banco oferece uma gama de produtos e serviços financeiros, tais como empréstimos pessoais e imobiliários, poupanças, cartões de débito e crédito, banco de investimento, gestão de carteiras, leasing de automóveis, fundos de pensões, apólices de seguros de vida e patrimonial, entre outros. Em 31 de dezembro de 2011, o Banco operava 61 agências e 12 postos de serviço e suas subsidiárias eram a SEAC - Sergipe Administradora de Cartões e Serviços Ltda. e a BANESE Administradora e Corretora de Seguros Ltda. Em 7 de março de 2012, o governo do estado brasileiro de Sergipe detinha uma participação de 89,87% no Banco.</v>
    <v>BVMF</v>
    <v>27.85</v>
    <v>930</v>
    <v>45327.556655092594</v>
    <v>155</v>
    <v>70</v>
    <v>BRL</v>
    <v>BANCO DO ESTADO DE SERGIPE S.A.</v>
    <v>BANCO DO ESTADO DE SERGIPE S.A.</v>
    <v>27.5</v>
    <v>27.5</v>
    <v>Rua Olimpio De Souza Campos Junior, 31, Centro Administrativo, Inacio Barbosa, ARACAJU, SERGIPE, 49.040-840 BR</v>
    <v>Banking Services</v>
    <v>BGIP3</v>
    <v>Ações</v>
    <v>BANCO DO ESTADO DE SERGIPE S.A. (BVMF:BGIP3)</v>
    <v>-0.35</v>
    <v>-1.2567E-2</v>
    <v>100</v>
  </rv>
  <rv s="2">
    <v>156</v>
  </rv>
  <rv s="0">
    <v>https://www.bing.com/financeapi/forcetrigger?t=apm19c&amp;q=BVMF%3aBGIP4&amp;form=skydnc</v>
    <v>Learn more on Bing</v>
  </rv>
  <rv s="1">
    <v>pt-BR</v>
    <v>apm19c</v>
    <v>268435456</v>
    <v>1</v>
    <v>Da plataforma Refinitiv</v>
    <v>0</v>
    <v>1</v>
    <v>BANCO DO ESTADO DE SERGIPE S.A. (BVMF:BGIP4)</v>
    <v>3</v>
    <v>4</v>
    <v>Finance</v>
    <v>5</v>
    <v>28.22</v>
    <v>14.96</v>
    <v>BVMF</v>
    <v>17793550</v>
    <v>26.69</v>
    <v>1963</v>
    <v>26.49</v>
    <v>0.124</v>
    <v>B3 - Brazil Stock Exchange</v>
    <v>485319100</v>
    <v>O BANCO DO ESTADO DE SERGIPE S.A, anteriormente denominado Banco de Fomento Econômico do Estado de Sergipe SA, é um banco comercial brasileiro que presta serviços bancários a pessoas físicas e jurídicas. O Banco oferece uma gama de produtos e serviços financeiros, tais como empréstimos pessoais e imobiliários, poupanças, cartões de débito e crédito, banco de investimento, gestão de carteiras, leasing de automóveis, fundos de pensões, apólices de seguros de vida e patrimonial, entre outros. Em 31 de dezembro de 2011, o Banco operava 61 agências e 12 postos de serviço e suas subsidiárias eram a SEAC - Sergipe Administradora de Cartões e Serviços Ltda. e a BANESE Administradora e Corretora de Seguros Ltda. Em 7 de março de 2012, o governo do estado brasileiro de Sergipe detinha uma participação de 89,87% no Banco.</v>
    <v>BVMF</v>
    <v>26.7</v>
    <v>930</v>
    <v>45327.562523148146</v>
    <v>158</v>
    <v>70</v>
    <v>BRL</v>
    <v>BANCO DO ESTADO DE SERGIPE S.A.</v>
    <v>BANCO DO ESTADO DE SERGIPE S.A.</v>
    <v>26.49</v>
    <v>26.69</v>
    <v>Rua Olimpio De Souza Campos Junior, 31, Centro Administrativo, Inacio Barbosa, ARACAJU, SERGIPE, 49.040-840 BR</v>
    <v>Banking Services</v>
    <v>BGIP4</v>
    <v>Ações</v>
    <v>BANCO DO ESTADO DE SERGIPE S.A. (BVMF:BGIP4)</v>
    <v>-0.01</v>
    <v>-3.745E-4</v>
    <v>300</v>
  </rv>
  <rv s="2">
    <v>159</v>
  </rv>
  <rv s="0">
    <v>https://www.bing.com/financeapi/forcetrigger?t=bgnhk2&amp;q=BVMF%3aBPAR3&amp;form=skydnc</v>
    <v>Learn more on Bing</v>
  </rv>
  <rv s="15">
    <v>pt-BR</v>
    <v>bgnhk2</v>
    <v>268435456</v>
    <v>1</v>
    <v>Da plataforma Refinitiv</v>
    <v>47</v>
    <v>48</v>
    <v>BANCO DO ESTADO DO PARÁ S.A. (BVMF:BPAR3)</v>
    <v>3</v>
    <v>49</v>
    <v>Finance</v>
    <v>168.54</v>
    <v>168.54</v>
    <v>BVMF</v>
    <v>9521650</v>
    <v>1960</v>
    <v>B3 - Brazil Stock Exchange</v>
    <v>O Banco do Estado do Pará SA - BANPARA (o Banco) é um banco comercial com sede no Brasil. O Banco oferece uma gama de serviços financeiros, tais como contas de poupança, crédito, crédito imobiliário, cartão de crédito, administração de fundos de investimento, seguros de vida e patrimoniais, entre outros. A empresa oferece seus produtos financeiros a clientes individuais, empresas e instituições governamentais. Em 31 de dezembro de 2011, o Banco operava 199 pontos de atendimento em 58 municípios do estado brasileiro do Pará e aproximadamente 32.000 pontos de atendimento em todo o Brasil. O principal acionista do Banco é o governo do estado do Pará.</v>
    <v>BVMF</v>
    <v>129.87</v>
    <v>2583</v>
    <v>161</v>
    <v>BRL</v>
    <v>BANCO DO ESTADO DO PARÁ S.A.</v>
    <v>BANCO DO ESTADO DO PARÁ S.A.</v>
    <v>Av. Presidente Vargas, n 251,4 andar, Campina, BELEM, PARA, 66.010-000 BR</v>
    <v>Banking Services</v>
    <v>BPAR3</v>
    <v>Ações</v>
    <v>BANCO DO ESTADO DO PARÁ S.A. (BVMF:BPAR3)</v>
  </rv>
  <rv s="2">
    <v>162</v>
  </rv>
  <rv s="0">
    <v>https://www.bing.com/financeapi/forcetrigger?t=apm56h&amp;q=BVMF%3aBRSR3&amp;form=skydnc</v>
    <v>Learn more on Bing</v>
  </rv>
  <rv s="1">
    <v>pt-BR</v>
    <v>apm56h</v>
    <v>268435456</v>
    <v>1</v>
    <v>Da plataforma Refinitiv</v>
    <v>0</v>
    <v>1</v>
    <v>Banco do Estado do Rio Grande do Sul S.A. (BVMF:BRSR3)</v>
    <v>3</v>
    <v>4</v>
    <v>Finance</v>
    <v>5</v>
    <v>14.78</v>
    <v>9.85</v>
    <v>BVMF</v>
    <v>408974500</v>
    <v>14.59</v>
    <v>1928</v>
    <v>14.45</v>
    <v>1.0275000000000001</v>
    <v>B3 - Brazil Stock Exchange</v>
    <v>6059838000</v>
    <v>O Banco do Estado do Rio Grande do Sul S.A. é um banco comercial brasileiro que presta serviços bancários pessoais e corporativos. O Banrisul oferece uma variedade de produtos e serviços financeiros, como empréstimos pessoais e imobiliários, cartões de crédito e de débito, corretagem de títulos, gestão de portfólio, locação de veículos e equipamentos, serviços de investimento, apoio ao comércio internacional, e seguros de vida e patrimonial, entre outros.</v>
    <v>BVMF</v>
    <v>14.77</v>
    <v>8958</v>
    <v>45327.575821759259</v>
    <v>164</v>
    <v>1647180</v>
    <v>BRL</v>
    <v>Banco do Estado do Rio Grande do Sul S.A.</v>
    <v>Banco do Estado do Rio Grande do Sul S.A.</v>
    <v>14.45</v>
    <v>14.5</v>
    <v>Rua Capitao Montanha, 177, Centro, PORTO ALEGRE, RIO GRANDE DO SUL, 90.018-900 BR</v>
    <v>Banking Services</v>
    <v>BRSR3</v>
    <v>Ações</v>
    <v>Banco do Estado do Rio Grande do Sul S.A. (BVMF:BRSR3)</v>
    <v>-0.27</v>
    <v>-1.8280000000000001E-2</v>
    <v>4800</v>
  </rv>
  <rv s="2">
    <v>165</v>
  </rv>
  <rv s="0">
    <v>https://www.bing.com/financeapi/forcetrigger?t=apm59c&amp;q=BVMF%3aBRSR5&amp;form=skydnc</v>
    <v>Learn more on Bing</v>
  </rv>
  <rv s="1">
    <v>pt-BR</v>
    <v>apm59c</v>
    <v>268435456</v>
    <v>1</v>
    <v>Da plataforma Refinitiv</v>
    <v>0</v>
    <v>1</v>
    <v>Banco do Estado do Rio Grande do Sul S.A. (BVMF:BRSR5)</v>
    <v>3</v>
    <v>4</v>
    <v>Finance</v>
    <v>5</v>
    <v>19.79</v>
    <v>13.12</v>
    <v>BVMF</v>
    <v>408974500</v>
    <v>18.489999999999998</v>
    <v>1928</v>
    <v>18.489999999999998</v>
    <v>1.0275000000000001</v>
    <v>B3 - Brazil Stock Exchange</v>
    <v>5607683000</v>
    <v>O Banco do Estado do Rio Grande do Sul S.A. é um banco comercial brasileiro que presta serviços bancários pessoais e corporativos. O Banrisul oferece uma variedade de produtos e serviços financeiros, como empréstimos pessoais e imobiliários, cartões de crédito e de débito, corretagem de títulos, gestão de portfólio, locação de veículos e equipamentos, serviços de investimento, apoio ao comércio internacional, e seguros de vida e patrimonial, entre outros.</v>
    <v>BVMF</v>
    <v>16.760000000000002</v>
    <v>8958</v>
    <v>45302.947916666664</v>
    <v>167</v>
    <v>1647180</v>
    <v>BRL</v>
    <v>Banco do Estado do Rio Grande do Sul S.A.</v>
    <v>Banco do Estado do Rio Grande do Sul S.A.</v>
    <v>18.489999999999998</v>
    <v>18.489999999999998</v>
    <v>Rua Capitao Montanha, 177, Centro, PORTO ALEGRE, RIO GRANDE DO SUL, 90.018-900 BR</v>
    <v>Banking Services</v>
    <v>BRSR5</v>
    <v>Ações</v>
    <v>Banco do Estado do Rio Grande do Sul S.A. (BVMF:BRSR5)</v>
    <v>1.73</v>
    <v>0.10322200000000001</v>
    <v>100</v>
  </rv>
  <rv s="2">
    <v>168</v>
  </rv>
  <rv s="0">
    <v>https://www.bing.com/financeapi/forcetrigger?t=apm5c7&amp;q=BVMF%3aBRSR6&amp;form=skydnc</v>
    <v>Learn more on Bing</v>
  </rv>
  <rv s="1">
    <v>pt-BR</v>
    <v>apm5c7</v>
    <v>268435456</v>
    <v>1</v>
    <v>Da plataforma Refinitiv</v>
    <v>0</v>
    <v>1</v>
    <v>Banco do Estado do Rio Grande do Sul S.A. (BVMF:BRSR6)</v>
    <v>3</v>
    <v>4</v>
    <v>Finance</v>
    <v>5</v>
    <v>15</v>
    <v>8.7899999999999991</v>
    <v>BVMF</v>
    <v>408974500</v>
    <v>14.9</v>
    <v>1928</v>
    <v>14.7</v>
    <v>1.0275000000000001</v>
    <v>B3 - Brazil Stock Exchange</v>
    <v>6059838000</v>
    <v>O Banco do Estado do Rio Grande do Sul S.A. é um banco comercial brasileiro que presta serviços bancários pessoais e corporativos. O Banrisul oferece uma variedade de produtos e serviços financeiros, como empréstimos pessoais e imobiliários, cartões de crédito e de débito, corretagem de títulos, gestão de portfólio, locação de veículos e equipamentos, serviços de investimento, apoio ao comércio internacional, e seguros de vida e patrimonial, entre outros.</v>
    <v>BVMF</v>
    <v>14.84</v>
    <v>8958</v>
    <v>45327.576388888891</v>
    <v>170</v>
    <v>1647180</v>
    <v>BRL</v>
    <v>Banco do Estado do Rio Grande do Sul S.A.</v>
    <v>Banco do Estado do Rio Grande do Sul S.A.</v>
    <v>14.75</v>
    <v>14.79</v>
    <v>Rua Capitao Montanha, 177, Centro, PORTO ALEGRE, RIO GRANDE DO SUL, 90.018-900 BR</v>
    <v>Banking Services</v>
    <v>BRSR6</v>
    <v>Ações</v>
    <v>Banco do Estado do Rio Grande do Sul S.A. (BVMF:BRSR6)</v>
    <v>-0.05</v>
    <v>-3.3689999999999996E-3</v>
    <v>107300</v>
  </rv>
  <rv s="2">
    <v>171</v>
  </rv>
  <rv s="0">
    <v>https://www.bing.com/financeapi/forcetrigger?t=apm2bh&amp;q=BVMF%3aBNBR3&amp;form=skydnc</v>
    <v>Learn more on Bing</v>
  </rv>
  <rv s="1">
    <v>pt-BR</v>
    <v>apm2bh</v>
    <v>268435456</v>
    <v>1</v>
    <v>Da plataforma Refinitiv</v>
    <v>0</v>
    <v>1</v>
    <v>Banco do Nordeste do Brasil S.A. (BVMF:BNBR3)</v>
    <v>3</v>
    <v>4</v>
    <v>Finance</v>
    <v>5</v>
    <v>122</v>
    <v>70.72</v>
    <v>BVMF</v>
    <v>86371460</v>
    <v>120</v>
    <v>1954</v>
    <v>120</v>
    <v>0.44550000000000001</v>
    <v>B3 - Brazil Stock Exchange</v>
    <v>10366670000</v>
    <v>O Banco do Nordeste do Brasil S.A. é um banco regional de desenvolvimento com sede no Brasil. O Banco organiza seus negócios em duas divisões operacionais: segmento de Portfólio próprio, que inclui produtos e serviços de seu próprio portfólio, como operações de crédito, gestão de fundos e outros serviços; e o segmento Fundo Constitucional para o Financiamento do Nordeste, que compreende operações de crédito e serviços de gestão no portfólio do Fundo Constitucional para o Financiamento do Nordeste. O Banco presta serviços bancários pessoais e corporativos, incluindo crédito pessoal, gestão de portfólio, uma variedade de serviços de financiamento, banco de investimento e apólices de seguro de vida, para automóveis e imobiliário, entre outros. Além disso, o Banco gerencia operações do Programa Nacional de Fortalecimento da Agricultura Familiar (PRONAF). Em 31 de dezembro de 2011, o Banco possuía 187 agências em 1.990 municípios do Brasil.</v>
    <v>BVMF</v>
    <v>120</v>
    <v>6684</v>
    <v>45323.947916666664</v>
    <v>173</v>
    <v>200</v>
    <v>BRL</v>
    <v>Banco do Nordeste do Brasil S.A.</v>
    <v>Banco do Nordeste do Brasil S.A.</v>
    <v>120</v>
    <v>120</v>
    <v>Av. Dr. Silas Munguba,5.700, Passare, FORTALEZA, CEARA, 60.743-902 BR</v>
    <v>Banking Services</v>
    <v>BNBR3</v>
    <v>Ações</v>
    <v>Banco do Nordeste do Brasil S.A. (BVMF:BNBR3)</v>
    <v>0</v>
    <v>0</v>
    <v>500</v>
  </rv>
  <rv s="2">
    <v>174</v>
  </rv>
  <rv s="0">
    <v>https://www.bing.com/financeapi/forcetrigger?t=apm1w7&amp;q=BVMF%3aBMIN3&amp;form=skydnc</v>
    <v>Learn more on Bing</v>
  </rv>
  <rv s="3">
    <v>pt-BR</v>
    <v>apm1w7</v>
    <v>268435456</v>
    <v>1</v>
    <v>Da plataforma Refinitiv</v>
    <v>6</v>
    <v>7</v>
    <v>BANCO MERCANTIL DE INVESTIMENTOS S/A (BVMF:BMIN3)</v>
    <v>3</v>
    <v>8</v>
    <v>Finance</v>
    <v>5</v>
    <v>38.44</v>
    <v>15.24</v>
    <v>BVMF</v>
    <v>4825200</v>
    <v>25.9</v>
    <v>1973</v>
    <v>25.9</v>
    <v>-0.19209999999999999</v>
    <v>B3 - Brazil Stock Exchange</v>
    <v>105653500</v>
    <v>O Banco Mercantil de Investimentos S.A. é uma empresa brasileira que atua no setor financeiro. O Banco se dedica sobretudo ao financiamento de capital para atividades produtivas em projetos de curto, médio e de longo prazo. Em 31 de dezembro de 2011, o Banco era controlado pelo Banco Mercantil do Brasil S.A.</v>
    <v>BVMF</v>
    <v>23</v>
    <v>45327.567210648151</v>
    <v>176</v>
    <v>910</v>
    <v>BRL</v>
    <v>BANCO MERCANTIL DE INVESTIMENTOS S/A</v>
    <v>BANCO MERCANTIL DE INVESTIMENTOS S/A</v>
    <v>25.9</v>
    <v>25.9</v>
    <v>Rua Rio de Janeiro, 654 14 andar, Centro, BELO HORIZONTE, MINAS GERAIS, 30.160-912 BR</v>
    <v>Banking Services</v>
    <v>BMIN3</v>
    <v>Ações</v>
    <v>BANCO MERCANTIL DE INVESTIMENTOS S/A (BVMF:BMIN3)</v>
    <v>2.9</v>
    <v>0.126087</v>
    <v>100</v>
  </rv>
  <rv s="2">
    <v>177</v>
  </rv>
  <rv s="0">
    <v>https://www.bing.com/financeapi/forcetrigger?t=apm1z2&amp;q=BVMF%3aBMIN4&amp;form=skydnc</v>
    <v>Learn more on Bing</v>
  </rv>
  <rv s="3">
    <v>pt-BR</v>
    <v>apm1z2</v>
    <v>268435456</v>
    <v>1</v>
    <v>Da plataforma Refinitiv</v>
    <v>6</v>
    <v>7</v>
    <v>BANCO MERCANTIL DE INVESTIMENTOS S/A (BVMF:BMIN4)</v>
    <v>3</v>
    <v>8</v>
    <v>Finance</v>
    <v>5</v>
    <v>27.89</v>
    <v>10.039999999999999</v>
    <v>BVMF</v>
    <v>4825200</v>
    <v>16.3</v>
    <v>1973</v>
    <v>14.2</v>
    <v>-0.19209999999999999</v>
    <v>B3 - Brazil Stock Exchange</v>
    <v>105653500</v>
    <v>O Banco Mercantil de Investimentos S.A. é uma empresa brasileira que atua no setor financeiro. O Banco se dedica sobretudo ao financiamento de capital para atividades produtivas em projetos de curto, médio e de longo prazo. Em 31 de dezembro de 2011, o Banco era controlado pelo Banco Mercantil do Brasil S.A.</v>
    <v>BVMF</v>
    <v>15.5</v>
    <v>45327.576319444444</v>
    <v>179</v>
    <v>910</v>
    <v>BRL</v>
    <v>BANCO MERCANTIL DE INVESTIMENTOS S/A</v>
    <v>BANCO MERCANTIL DE INVESTIMENTOS S/A</v>
    <v>15.51</v>
    <v>14.23</v>
    <v>Rua Rio de Janeiro, 654 14 andar, Centro, BELO HORIZONTE, MINAS GERAIS, 30.160-912 BR</v>
    <v>Banking Services</v>
    <v>BMIN4</v>
    <v>Ações</v>
    <v>BANCO MERCANTIL DE INVESTIMENTOS S/A (BVMF:BMIN4)</v>
    <v>-1.27</v>
    <v>-8.1935000000000008E-2</v>
    <v>9800</v>
  </rv>
  <rv s="2">
    <v>180</v>
  </rv>
  <rv s="0">
    <v>https://www.bing.com/financeapi/forcetrigger?t=apm1kr&amp;q=BVMF%3aBMEB3&amp;form=skydnc</v>
    <v>Learn more on Bing</v>
  </rv>
  <rv s="1">
    <v>pt-BR</v>
    <v>apm1kr</v>
    <v>268435456</v>
    <v>1</v>
    <v>Da plataforma Refinitiv</v>
    <v>0</v>
    <v>1</v>
    <v>Banco Mercantil do Brasil S.A. (BVMF:BMEB3)</v>
    <v>3</v>
    <v>4</v>
    <v>Finance</v>
    <v>5</v>
    <v>21.74</v>
    <v>9.6199999999999992</v>
    <v>BVMF</v>
    <v>104831600</v>
    <v>21.08</v>
    <v>1940</v>
    <v>21.08</v>
    <v>0.37909999999999999</v>
    <v>B3 - Brazil Stock Exchange</v>
    <v>2142798000</v>
    <v>O Banco Mercantil do Brasil S.A. é um banco de varejo brasileiro. Possui clientes individuais e corporativos. O Banco oferece gestão de ativos, investimentos em títulos, seguros, cartões de crédito e empréstimos, entre outros. Em 31 de dezembro de 2011, o Banco operava uma rede de 165 filiais e uma agência estrangeira nas Ilhas Cayman. Em 31 de dezembro de 2011, o Banco possuía oito subsidiárias: Banco Mercantil de Investimentos S.A.; Mercantil do Brasil Administradora e Corretora de Seguros e Previdência Privada S.A.; Mercantil do Brasil Corretora S.A. - Câmbio, Títulos e Valores Mobiliários; Mercantil do Brasil Distribuidora S.A. - Títulos e Valores Mobiliários; Mercantil do Brasil Financeira S.A. - Crédito, Financiamento e Investimentos; Mercantil do Brasil Imobiliária S.A.; Mercantil do Brasil Empreendimentos Imobiliários S.A.; e Mercantil do Brasil Leasing S.A. - Arrendamento Mercantil.</v>
    <v>BVMF</v>
    <v>21.3</v>
    <v>2958</v>
    <v>45324.947939814818</v>
    <v>182</v>
    <v>9220</v>
    <v>BRL</v>
    <v>Banco Mercantil do Brasil S.A.</v>
    <v>Banco Mercantil do Brasil S.A.</v>
    <v>21.08</v>
    <v>21.08</v>
    <v>Rua Rio De Janeiro, 680, Centro, BELO HORIZONTE, MINAS GERAIS, 30.160-912 BR</v>
    <v>Banking Services</v>
    <v>BMEB3</v>
    <v>Ações</v>
    <v>Banco Mercantil do Brasil S.A. (BVMF:BMEB3)</v>
    <v>-0.22</v>
    <v>-1.0329E-2</v>
    <v>100</v>
  </rv>
  <rv s="2">
    <v>183</v>
  </rv>
  <rv s="0">
    <v>https://www.bing.com/financeapi/forcetrigger?t=apm1nm&amp;q=BVMF%3aBMEB4&amp;form=skydnc</v>
    <v>Learn more on Bing</v>
  </rv>
  <rv s="1">
    <v>pt-BR</v>
    <v>apm1nm</v>
    <v>268435456</v>
    <v>1</v>
    <v>Da plataforma Refinitiv</v>
    <v>0</v>
    <v>1</v>
    <v>Banco Mercantil do Brasil S.A. (BVMF:BMEB4)</v>
    <v>3</v>
    <v>4</v>
    <v>Finance</v>
    <v>5</v>
    <v>19.87</v>
    <v>8.82</v>
    <v>BVMF</v>
    <v>104831600</v>
    <v>19.399999999999999</v>
    <v>1940</v>
    <v>19.399999999999999</v>
    <v>0.37909999999999999</v>
    <v>B3 - Brazil Stock Exchange</v>
    <v>2142798000</v>
    <v>O Banco Mercantil do Brasil S.A. é um banco de varejo brasileiro. Possui clientes individuais e corporativos. O Banco oferece gestão de ativos, investimentos em títulos, seguros, cartões de crédito e empréstimos, entre outros. Em 31 de dezembro de 2011, o Banco operava uma rede de 165 filiais e uma agência estrangeira nas Ilhas Cayman. Em 31 de dezembro de 2011, o Banco possuía oito subsidiárias: Banco Mercantil de Investimentos S.A.; Mercantil do Brasil Administradora e Corretora de Seguros e Previdência Privada S.A.; Mercantil do Brasil Corretora S.A. - Câmbio, Títulos e Valores Mobiliários; Mercantil do Brasil Distribuidora S.A. - Títulos e Valores Mobiliários; Mercantil do Brasil Financeira S.A. - Crédito, Financiamento e Investimentos; Mercantil do Brasil Imobiliária S.A.; Mercantil do Brasil Empreendimentos Imobiliários S.A.; e Mercantil do Brasil Leasing S.A. - Arrendamento Mercantil.</v>
    <v>BVMF</v>
    <v>19.39</v>
    <v>2958</v>
    <v>45327.572650462964</v>
    <v>185</v>
    <v>9220</v>
    <v>BRL</v>
    <v>Banco Mercantil do Brasil S.A.</v>
    <v>Banco Mercantil do Brasil S.A.</v>
    <v>19.399999999999999</v>
    <v>19.399999999999999</v>
    <v>Rua Rio De Janeiro, 680, Centro, BELO HORIZONTE, MINAS GERAIS, 30.160-912 BR</v>
    <v>Banking Services</v>
    <v>BMEB4</v>
    <v>Ações</v>
    <v>Banco Mercantil do Brasil S.A. (BVMF:BMEB4)</v>
    <v>0.01</v>
    <v>5.1570000000000001E-4</v>
    <v>200</v>
  </rv>
  <rv s="2">
    <v>186</v>
  </rv>
  <rv s="0">
    <v>https://www.bing.com/financeapi/forcetrigger?t=c1yt27&amp;q=BVMF%3aMODL3&amp;form=skydnc</v>
    <v>Learn more on Bing</v>
  </rv>
  <rv s="16">
    <v>pt-BR</v>
    <v>c1yt27</v>
    <v>268435456</v>
    <v>1</v>
    <v>1</v>
    <v>Da plataforma Refinitiv</v>
    <v>13</v>
    <v>50</v>
    <v>BANCO MODAL S.A. (BVMF:MODL3)</v>
    <v>3</v>
    <v>18</v>
    <v>Finance</v>
    <v>5</v>
    <v>4.01</v>
    <v>1.46</v>
    <v>BVMF</v>
    <v>704200000</v>
    <v>3.26</v>
    <v>1980</v>
    <v>3.05</v>
    <v>B3 - Brazil Stock Exchange</v>
    <v>2274566000</v>
    <v>O Banco Modal SA é uma companhia de banco de investimento sediada no Brasil. Ela fornece uma plataforma de investimento que dá aos clientes acesso a ambos os serviços bancários e digitais. A oferta da Companhia inclui diversos tipos de seguros: seguro de vida, seguro residencial e seguro viagem. A Companhia também fornece acesso ao PIX, um meio de pagamento instantâneo brasileiro, além de cartões de débito e crédito, e ao Open Banking, serviço que permite que prestadores de serviços de pagamento e de serviços financeiros terceirizados acessem as informações bancárias dos clientes do Banco Modal. A Companhia possui diversas subsidiárias, incluindo a Hum Bilhao Educação Financeira Ltda, KC Tecnologia Serviços Imobiliários e de Internet, Empreendimentos e Participações SA, Galapos Consultoria e Participações Ltda, e também a Modalmais Treinamento e Desenvolvimento Profissional Ltda.</v>
    <v>BVMF</v>
    <v>3.14</v>
    <v>604</v>
    <v>45098.948009259257</v>
    <v>188</v>
    <v>637590</v>
    <v>BRL</v>
    <v>BANCO MODAL S.A.</v>
    <v>BANCO MODAL S.A.</v>
    <v>3.14</v>
    <v>3.23</v>
    <v>Praia de Botafogo, n 501, 5 andar Parte, bloco 01, Botafogo, RIO DE JANEIRO, RIO DE JANEIRO, 22.250-040 BR</v>
    <v>Banking Services</v>
    <v>MODL3</v>
    <v>Ações</v>
    <v>BANCO MODAL S.A. (BVMF:MODL3)</v>
    <v>0.09</v>
    <v>2.8662E-2</v>
    <v>5131800</v>
  </rv>
  <rv s="2">
    <v>189</v>
  </rv>
  <rv s="0">
    <v>https://www.bing.com/financeapi/forcetrigger?t=apm3ar&amp;q=BVMF%3aBPAN4&amp;form=skydnc</v>
    <v>Learn more on Bing</v>
  </rv>
  <rv s="1">
    <v>pt-BR</v>
    <v>apm3ar</v>
    <v>268435456</v>
    <v>1</v>
    <v>Da plataforma Refinitiv</v>
    <v>0</v>
    <v>1</v>
    <v>BANCO PAN S.A. (BVMF:BPAN4)</v>
    <v>3</v>
    <v>4</v>
    <v>Finance</v>
    <v>5</v>
    <v>9.5</v>
    <v>4.46</v>
    <v>BVMF</v>
    <v>615638600</v>
    <v>8.5</v>
    <v>1966</v>
    <v>8.24</v>
    <v>1.6135999999999999</v>
    <v>B3 - Brazil Stock Exchange</v>
    <v>5159051468</v>
    <v>O BANCO PAN S.A., anteriormente Banco Panamericano S.A., é um banco comercial brasileiro. O Banco oferece uma variedade de serviços e produtos financeiros, incluindo empréstimos ao consumidor, leasing de veículos de passageiros e financiamento de vendas, entre outros. A empresa atua através de cinco segmentos principais: Financeiro, que oferece créditos ao consumidor, cartões de crédito, leasing e serviços de investimento; Consórcio, que se dedica à gestão de bens de terceiros, como automóveis, motocicletas, aparelhos eletrônicos e imóveis; Securitização de recebíveis; Promoção de vendas; e Outros. A empresa oferece seus serviços para clientes individuais e corporativos.</v>
    <v>BVMF</v>
    <v>8.3699999999999992</v>
    <v>2433</v>
    <v>45327.576597222222</v>
    <v>191</v>
    <v>1609030</v>
    <v>BRL</v>
    <v>BANCO PAN S.A.</v>
    <v>BANCO PAN S.A.</v>
    <v>8.3699999999999992</v>
    <v>8.3800000000000008</v>
    <v>Avenida Paulista, 1374 16 andar, Bela Vista, SAO PAULO, SAO PAULO, 01.310-100 BR</v>
    <v>Banking Services</v>
    <v>BPAN4</v>
    <v>Ações</v>
    <v>BANCO PAN S.A. (BVMF:BPAN4)</v>
    <v>0.01</v>
    <v>1.1949999999999999E-3</v>
    <v>280500</v>
  </rv>
  <rv s="2">
    <v>192</v>
  </rv>
  <rv s="0">
    <v>https://www.bing.com/financeapi/forcetrigger?t=bgqzw7&amp;q=BVMF%3aPINE3&amp;form=skydnc</v>
    <v>Learn more on Bing</v>
  </rv>
  <rv s="1">
    <v>pt-BR</v>
    <v>bgqzw7</v>
    <v>268435456</v>
    <v>1</v>
    <v>Da plataforma Refinitiv</v>
    <v>0</v>
    <v>1</v>
    <v>Banco Pine S.A. (BVMF:PINE3)</v>
    <v>3</v>
    <v>4</v>
    <v>Finance</v>
    <v>5</v>
    <v>5.0199999999999996</v>
    <v>1.34</v>
    <v>BVMF</v>
    <v>208978000</v>
    <v>3.7</v>
    <v>1997</v>
    <v>3.7</v>
    <v>1.4372</v>
    <v>B3 - Brazil Stock Exchange</v>
    <v>816718300</v>
    <v>O BANCO PINE S.A. é um banco sediado no Brasil, que atua no fornecimento de produtos bancários comerciais. Especializa-se no fornecimento de serviços financeiros para empresas, como vários tipos de crédito, cartões de crédito, financiamento do comércio, garantias, banco de investimento, ativos e gestão de patrimônio, serviços de consultoria financeira, produtos de tesouraria e fundos de pensão, dentre outros. Em 31 de dezembro de 2011, a empresa tinha várias subsidiárias, inclusive a Pine Investimentos Distribuidora de Títulos e Valores Mobiliários Ltda. (Pine Investimentos), a BP Empreendimentos e Participações S.A. (BP Empreendimentos), a BP Promotora de Serviços Bancários Ltda. (BP Promotora), a Pine Corretora de Seguros Ltda. (Pine Corretora) e a Pine Assessoria e Consultoria Ltda. (Pine Assessoria).</v>
    <v>BVMF</v>
    <v>4.99</v>
    <v>393</v>
    <v>45324.947916666664</v>
    <v>194</v>
    <v>566370</v>
    <v>BRL</v>
    <v>Banco Pine S.A.</v>
    <v>Banco Pine S.A.</v>
    <v>3.7</v>
    <v>3.7</v>
    <v>Av. Presidente Juscelino Kubitschek, 1830- Salas 44, 54 e 64 4, 5 e 6 andares, Vila Nova Conceicao, SAO PAULO, SAO PAULO, 04.543-000 BR</v>
    <v>Banking Services</v>
    <v>PINE3</v>
    <v>Ações</v>
    <v>Banco Pine S.A. (BVMF:PINE3)</v>
    <v>-1.29</v>
    <v>-0.258517</v>
    <v>1400</v>
  </rv>
  <rv s="2">
    <v>195</v>
  </rv>
  <rv s="0">
    <v>https://www.bing.com/financeapi/forcetrigger?t=apn4rw&amp;q=BVMF%3aPINE4&amp;form=skydnc</v>
    <v>Learn more on Bing</v>
  </rv>
  <rv s="1">
    <v>pt-BR</v>
    <v>apn4rw</v>
    <v>268435456</v>
    <v>1</v>
    <v>Da plataforma Refinitiv</v>
    <v>0</v>
    <v>1</v>
    <v>Banco Pine S.A. (BVMF:PINE4)</v>
    <v>3</v>
    <v>4</v>
    <v>Finance</v>
    <v>5</v>
    <v>4.8099999999999996</v>
    <v>1.28</v>
    <v>BVMF</v>
    <v>208978000</v>
    <v>4.13</v>
    <v>1997</v>
    <v>4.07</v>
    <v>1.4372</v>
    <v>B3 - Brazil Stock Exchange</v>
    <v>816718300</v>
    <v>O BANCO PINE S.A. é um banco sediado no Brasil, que atua no fornecimento de produtos bancários comerciais. Especializa-se no fornecimento de serviços financeiros para empresas, como vários tipos de crédito, cartões de crédito, financiamento do comércio, garantias, banco de investimento, ativos e gestão de patrimônio, serviços de consultoria financeira, produtos de tesouraria e fundos de pensão, dentre outros. Em 31 de dezembro de 2011, a empresa tinha várias subsidiárias, inclusive a Pine Investimentos Distribuidora de Títulos e Valores Mobiliários Ltda. (Pine Investimentos), a BP Empreendimentos e Participações S.A. (BP Empreendimentos), a BP Promotora de Serviços Bancários Ltda. (BP Promotora), a Pine Corretora de Seguros Ltda. (Pine Corretora) e a Pine Assessoria e Consultoria Ltda. (Pine Assessoria).</v>
    <v>BVMF</v>
    <v>4.12</v>
    <v>393</v>
    <v>45327.575126758595</v>
    <v>197</v>
    <v>566370</v>
    <v>BRL</v>
    <v>Banco Pine S.A.</v>
    <v>Banco Pine S.A.</v>
    <v>4.1100000000000003</v>
    <v>4.13</v>
    <v>Av. Presidente Juscelino Kubitschek, 1830- Salas 44, 54 e 64 4, 5 e 6 andares, Vila Nova Conceicao, SAO PAULO, SAO PAULO, 04.543-000 BR</v>
    <v>Banking Services</v>
    <v>PINE4</v>
    <v>Ações</v>
    <v>Banco Pine S.A. (BVMF:PINE4)</v>
    <v>0.01</v>
    <v>2.4269999999999999E-3</v>
    <v>17200</v>
  </rv>
  <rv s="2">
    <v>198</v>
  </rv>
  <rv s="0">
    <v>http://en.wikipedia.org/wiki/Public_domain</v>
    <v>Public domain</v>
  </rv>
  <rv s="0">
    <v>http://en.wikipedia.org/wiki/Santander_Brasil</v>
    <v>Wikipedia</v>
  </rv>
  <rv s="17">
    <v>200</v>
    <v>201</v>
  </rv>
  <rv s="18">
    <v>56</v>
    <v>https://www.bing.com/th?id=AMMS_e9bd359a34230065992cf9d9d217596e&amp;qlt=95</v>
    <v>202</v>
    <v>0</v>
    <v>https://www.bing.com/images/search?form=xlimg&amp;q=santander+brasil</v>
    <v>Image of Banco Santander (Brasil) S.A.</v>
  </rv>
  <rv s="0">
    <v>https://www.bing.com/financeapi/forcetrigger?t=apnaw7&amp;q=BVMF%3aSANB3&amp;form=skydnc</v>
    <v>Learn more on Bing</v>
  </rv>
  <rv s="19">
    <v>pt-BR</v>
    <v>apnaw7</v>
    <v>268435456</v>
    <v>1</v>
    <v>Da plataforma Refinitiv</v>
    <v>51</v>
    <v>52</v>
    <v>Banco Santander (Brasil) S.A. (BVMF:SANB3)</v>
    <v>54</v>
    <v>55</v>
    <v>Finance</v>
    <v>5</v>
    <v>15.19</v>
    <v>11.09</v>
    <v>BVMF</v>
    <v>3749266000</v>
    <v>13.74</v>
    <v>1985</v>
    <v>13.57</v>
    <v>0.95209999999999995</v>
    <v>B3 - Brazil Stock Exchange</v>
    <v>108310700000</v>
    <v>O Banco Santander (Brasil) S.A. (o Banco) é indiretamente controlado pelo Banco Santander, S.A., e é uma instituição do grupo financeiro e não financeiro. O Banco atua por meio de dois segmentos, Banco Comercial e Banco Global de Atacado. A Companhia realiza suas operações por meio de carteiras como operações comerciais, de investimento, empréstimos e financiamentos, empréstimos hipotecários, arrendamento mercantil, operações com cartões de crédito e câmbio. O Banco também atua na instituição de pagamento, arrendamento mercantil, compra de administração de clubes e valores mobiliários, operações de corretagem de seguros, capitalização e plano de pensão. Por meio do segmento de Banco Global de Atacado, o Banco oferece serviços financeiros e soluções estruturadas para seus clientes, em paralelo às suas atividades de negociação. Também oferece produtos de câmbio, derivativos de balcão e investimentos para todos os seus clientes, incluindo investidores institucionais, clientes corporativos e pessoas físicas.</v>
    <v>BVMF</v>
    <v>13.61</v>
    <v>55885</v>
    <v>45327.576585648145</v>
    <v>203</v>
    <v>204</v>
    <v>139660</v>
    <v>BRL</v>
    <v>Banco Santander (Brasil) S.A.</v>
    <v>Banco Santander (Brasil) S.A.</v>
    <v>13.58</v>
    <v>13.73</v>
    <v>Av. Presidente Juscelino Kubitscheck 2041/2235, Vila Olimpia, SAO PAULO, SAO PAULO BR</v>
    <v>Banking Services</v>
    <v>SANB3</v>
    <v>Ações</v>
    <v>Banco Santander (Brasil) S.A. (BVMF:SANB3)</v>
    <v>0.12</v>
    <v>8.8170000000000002E-3</v>
    <v>18800</v>
  </rv>
  <rv s="2">
    <v>205</v>
  </rv>
  <rv s="0">
    <v>https://www.bing.com/financeapi/forcetrigger?t=apnaz2&amp;q=BVMF%3aSANB4&amp;form=skydnc</v>
    <v>Learn more on Bing</v>
  </rv>
  <rv s="19">
    <v>pt-BR</v>
    <v>apnaz2</v>
    <v>268435456</v>
    <v>1</v>
    <v>Da plataforma Refinitiv</v>
    <v>51</v>
    <v>52</v>
    <v>Banco Santander (Brasil) S.A. (BVMF:SANB4)</v>
    <v>54</v>
    <v>55</v>
    <v>Finance</v>
    <v>5</v>
    <v>16.809999999999999</v>
    <v>12.85</v>
    <v>BVMF</v>
    <v>3749266000</v>
    <v>15.47</v>
    <v>1985</v>
    <v>15.23</v>
    <v>0.95209999999999995</v>
    <v>B3 - Brazil Stock Exchange</v>
    <v>108310700000</v>
    <v>O Banco Santander (Brasil) S.A. (o Banco) é indiretamente controlado pelo Banco Santander, S.A., e é uma instituição do grupo financeiro e não financeiro. O Banco atua por meio de dois segmentos, Banco Comercial e Banco Global de Atacado. A Companhia realiza suas operações por meio de carteiras como operações comerciais, de investimento, empréstimos e financiamentos, empréstimos hipotecários, arrendamento mercantil, operações com cartões de crédito e câmbio. O Banco também atua na instituição de pagamento, arrendamento mercantil, compra de administração de clubes e valores mobiliários, operações de corretagem de seguros, capitalização e plano de pensão. Por meio do segmento de Banco Global de Atacado, o Banco oferece serviços financeiros e soluções estruturadas para seus clientes, em paralelo às suas atividades de negociação. Também oferece produtos de câmbio, derivativos de balcão e investimentos para todos os seus clientes, incluindo investidores institucionais, clientes corporativos e pessoas físicas.</v>
    <v>BVMF</v>
    <v>15.31</v>
    <v>55885</v>
    <v>45327.576539351852</v>
    <v>203</v>
    <v>207</v>
    <v>139660</v>
    <v>BRL</v>
    <v>Banco Santander (Brasil) S.A.</v>
    <v>Banco Santander (Brasil) S.A.</v>
    <v>15.35</v>
    <v>15.45</v>
    <v>Av. Presidente Juscelino Kubitscheck 2041/2235, Vila Olimpia, SAO PAULO, SAO PAULO BR</v>
    <v>Banking Services</v>
    <v>SANB4</v>
    <v>Ações</v>
    <v>Banco Santander (Brasil) S.A. (BVMF:SANB4)</v>
    <v>0.14000000000000001</v>
    <v>9.1439999999999994E-3</v>
    <v>34300</v>
  </rv>
  <rv s="2">
    <v>208</v>
  </rv>
  <rv s="0">
    <v>https://www.bing.com/financeapi/forcetrigger?t=aplzim&amp;q=BVMF%3aBCRI11&amp;form=skydnc</v>
    <v>Learn more on Bing</v>
  </rv>
  <rv s="4">
    <v>pt-BR</v>
    <v>aplzim</v>
    <v>268435456</v>
    <v>1</v>
    <v>Da plataforma Refinitiv</v>
    <v>9</v>
    <v>10</v>
    <v>BANESTES RECEBIVEIS IMOB FII OF (BVMF:BCRI11)</v>
    <v>11</v>
    <v>12</v>
    <v>Finance</v>
    <v>5</v>
    <v>85.22</v>
    <v>61.27</v>
    <v>BVMF</v>
    <v>74.3</v>
    <v>74.13</v>
    <v>B3 - Brazil Stock Exchange</v>
    <v>74.239999999999995</v>
    <v>45327.576539351852</v>
    <v>210</v>
    <v>BRL</v>
    <v>BANESTES RECEBIVEIS IMOB FII OF</v>
    <v>74.239999999999995</v>
    <v>74.13</v>
    <v>BCRI11</v>
    <v>Fundos mais negociados</v>
    <v>BANESTES RECEBIVEIS IMOB FII OF (BVMF:BCRI11)</v>
    <v>-0.11</v>
    <v>-1.482E-3</v>
    <v>1434</v>
  </rv>
  <rv s="2">
    <v>211</v>
  </rv>
  <rv s="0">
    <v>https://www.bing.com/financeapi/forcetrigger?t=aplzr7&amp;q=BVMF%3aBEES3&amp;form=skydnc</v>
    <v>Learn more on Bing</v>
  </rv>
  <rv s="1">
    <v>pt-BR</v>
    <v>aplzr7</v>
    <v>268435456</v>
    <v>1</v>
    <v>Da plataforma Refinitiv</v>
    <v>0</v>
    <v>1</v>
    <v>BANESTES S.A. – Banco do Estado do Espírito Santo (BVMF:BEES3)</v>
    <v>3</v>
    <v>4</v>
    <v>Finance</v>
    <v>5</v>
    <v>9.8699999999999992</v>
    <v>5.47</v>
    <v>BVMF</v>
    <v>315912900</v>
    <v>9.76</v>
    <v>1937</v>
    <v>9.1</v>
    <v>0.62380000000000002</v>
    <v>B3 - Brazil Stock Exchange</v>
    <v>3102226000</v>
    <v>O Banestes S.A. - Banco do Estado do Espírito Santo é um banco comercial brasileiro. O Banco presta diversos serviços financeiros, incluindo um portfólio de créditos comerciais, rurais, industriais e imobiliários; câmbio; operações de leasing; administração de cartão de crédito e gestão de fundos de investimento, entre outros. Através de suas subsidiárias, o Banco também oferece produtos de seguros, além de distribuição, corretagem e gestão de ativos de terceiros. Além disso, atua na gestão do programa de alimentação dos trabalhadores (PAT). Em 31 de dezembro de 2011, as subsidiárias do Banco incluíam a Banestes Seguros S.A., Banestes Distribuidora de Títulos e Valores Mobiliários S.A. e Banestes Administradora e Corretora de Seguros Previdência e Capitalização Ltda. Em 17 de janeiro de 2012, a Empresa incorporou suas subsidiárias Banestes Seguros S.A. e Banestes Distribuidora de Títulos e Valores Mobiliários S.A.</v>
    <v>BVMF</v>
    <v>9.75</v>
    <v>2204</v>
    <v>45327.575462962966</v>
    <v>213</v>
    <v>10190</v>
    <v>BRL</v>
    <v>BANESTES S.A. – Banco do Estado do Espírito Santo</v>
    <v>BANESTES S.A. – Banco do Estado do Espírito Santo</v>
    <v>9.76</v>
    <v>9.4</v>
    <v>Av Princesa Isabel 574, Edif Palas Center Bloco B Andar 9, Centro, VITORIA, ESPIRITO SANTO, 29.010-930 BR</v>
    <v>Banking Services</v>
    <v>BEES3</v>
    <v>Ações</v>
    <v>BANESTES S.A. – Banco do Estado do Espírito Santo (BVMF:BEES3)</v>
    <v>-0.35</v>
    <v>-3.5896999999999998E-2</v>
    <v>16400</v>
  </rv>
  <rv s="2">
    <v>214</v>
  </rv>
  <rv s="0">
    <v>https://www.bing.com/financeapi/forcetrigger?t=aplzu2&amp;q=BVMF%3aBEES4&amp;form=skydnc</v>
    <v>Learn more on Bing</v>
  </rv>
  <rv s="1">
    <v>pt-BR</v>
    <v>aplzu2</v>
    <v>268435456</v>
    <v>1</v>
    <v>Da plataforma Refinitiv</v>
    <v>0</v>
    <v>1</v>
    <v>BANESTES S.A. – Banco do Estado do Espírito Santo (BVMF:BEES4)</v>
    <v>3</v>
    <v>4</v>
    <v>Finance</v>
    <v>5</v>
    <v>14.71</v>
    <v>6.48</v>
    <v>BVMF</v>
    <v>315912900</v>
    <v>10.01</v>
    <v>1937</v>
    <v>9.76</v>
    <v>0.62380000000000002</v>
    <v>B3 - Brazil Stock Exchange</v>
    <v>3102226000</v>
    <v>O Banestes S.A. - Banco do Estado do Espírito Santo é um banco comercial brasileiro. O Banco presta diversos serviços financeiros, incluindo um portfólio de créditos comerciais, rurais, industriais e imobiliários; câmbio; operações de leasing; administração de cartão de crédito e gestão de fundos de investimento, entre outros. Através de suas subsidiárias, o Banco também oferece produtos de seguros, além de distribuição, corretagem e gestão de ativos de terceiros. Além disso, atua na gestão do programa de alimentação dos trabalhadores (PAT). Em 31 de dezembro de 2011, as subsidiárias do Banco incluíam a Banestes Seguros S.A., Banestes Distribuidora de Títulos e Valores Mobiliários S.A. e Banestes Administradora e Corretora de Seguros Previdência e Capitalização Ltda. Em 17 de janeiro de 2012, a Empresa incorporou suas subsidiárias Banestes Seguros S.A. e Banestes Distribuidora de Títulos e Valores Mobiliários S.A.</v>
    <v>BVMF</v>
    <v>10.01</v>
    <v>2204</v>
    <v>45327.576192129629</v>
    <v>216</v>
    <v>10190</v>
    <v>BRL</v>
    <v>BANESTES S.A. – Banco do Estado do Espírito Santo</v>
    <v>BANESTES S.A. – Banco do Estado do Espírito Santo</v>
    <v>10.01</v>
    <v>9.8800000000000008</v>
    <v>Av Princesa Isabel 574, Edif Palas Center Bloco B Andar 9, Centro, VITORIA, ESPIRITO SANTO, 29.010-930 BR</v>
    <v>Banking Services</v>
    <v>BEES4</v>
    <v>Ações</v>
    <v>BANESTES S.A. – Banco do Estado do Espírito Santo (BVMF:BEES4)</v>
    <v>-0.13</v>
    <v>-1.2987E-2</v>
    <v>3100</v>
  </rv>
  <rv s="2">
    <v>217</v>
  </rv>
  <rv s="0">
    <v>https://www.bing.com/financeapi/forcetrigger?t=bgt4rw&amp;q=XIDX%3aBCIC&amp;form=skydnc</v>
    <v>Learn more on Bing</v>
  </rv>
  <rv s="5">
    <v>pt-BR</v>
    <v>bgt4rw</v>
    <v>268435456</v>
    <v>1</v>
    <v>Da plataforma Refinitiv</v>
    <v>13</v>
    <v>14</v>
    <v>Bank JTrust ID (XIDX:BCIC)</v>
    <v>3</v>
    <v>57</v>
    <v>Finance</v>
    <v>58</v>
    <v>173</v>
    <v>93</v>
    <v>XIDX</v>
    <v>17926070000</v>
    <v>119</v>
    <v>1989</v>
    <v>116</v>
    <v>Indonesia Stock Exchange</v>
    <v>2115277000000</v>
    <v>PT Bank JTrust Indonesia Tbk (the Bank) is an Indonesia-based banking company. The Bank’s segments include Retail Funding, Loan and Export Import, and Treasury. Its products and services include loan products, which include mortgage loan (KPR), unsecured loan (KTA), working capital loan, term installment loan, agricultural equipment and machinery investment credit; deposit products and technology based services, which include savings, technology-based services, demand deposit in rupiah and forex, term deposit in rupiah and forex, and bancassurance products from insurance providers; treasury, which includes banknotes transaction, general foreign exchange transaction and securities or fixed income securities (SB/FIS), and other services, which include bank guarantee, tender bond, advance payment bond, performance bond and maintenance bond, which includes shipping guarantee, bank reference, letter of credit, buy and sell of foreign exchange, clearing, safe deposit box and others.</v>
    <v>XIDX</v>
    <v>118</v>
    <v>908</v>
    <v>45327.385416666664</v>
    <v>219</v>
    <v>911489.0625</v>
    <v>IDR</v>
    <v>Bank JTrust ID</v>
    <v>Bank JTrust ID</v>
    <v>119</v>
    <v>117</v>
    <v>Gedung Sahid Sudirman Center, Lantai 33, Jl. jend.Sudirman No. 86, JAKARTA PUSAT, DKI JAKARTA, 10220 ID</v>
    <v>Banking Services</v>
    <v>BCIC</v>
    <v>Ações</v>
    <v>Bank JTrust ID (XIDX:BCIC)</v>
    <v>-1</v>
    <v>-8.4749999999999999E-3</v>
    <v>173600</v>
  </rv>
  <rv s="2">
    <v>220</v>
  </rv>
  <rv s="0">
    <v>https://www.bing.com/financeapi/forcetrigger?t=bjhoec&amp;q=BVMF%3aBDLL3&amp;form=skydnc</v>
    <v>Learn more on Bing</v>
  </rv>
  <rv s="1">
    <v>pt-BR</v>
    <v>bjhoec</v>
    <v>268435456</v>
    <v>1</v>
    <v>Da plataforma Refinitiv</v>
    <v>0</v>
    <v>1</v>
    <v>BARDELLA S.A. INDUSTRIAS MECANICAS (BVMF:BDLL3)</v>
    <v>3</v>
    <v>4</v>
    <v>Finance</v>
    <v>5</v>
    <v>13.1</v>
    <v>10</v>
    <v>BVMF</v>
    <v>1600000</v>
    <v>13</v>
    <v>1911</v>
    <v>13</v>
    <v>0.75170000000000003</v>
    <v>B3 - Brazil Stock Exchange</v>
    <v>16332360</v>
    <v>A Bardella S.A. Indústrias Mecânicas é uma empresa brasileira dedicada essencialmente à produção de equipamentos industriais e perfis de aço. A Empresa produz diversos bens de capital para o setor industrial, incluindo equipamentos hidromecânicos para o setor de energia; equipamentos pesados para o segmento de petróleo e gás; guindastes, pórticos e semipórticos rolantes para instalações industriais; empilhadoras, amortecedores para automóveis e carregadores de navio para o setor de mineração; coquerias, fornos industriais, siderúrgicas, cubas eletrolíticas e linhas de processando para a indústria de aço e alumínio; barras laminadas, estiradas e retificadas, perfis especiais e peças para construções mecânicas, entre outros. A Empresa também oferece suporte técnico e serviços, como usinagem leve, média e pesada, fabricação de caldeiras, jateamento de areia e montagem industrial. Em 31 de dezembro de 2011, a Bardella possuía várias subsidiárias, incluindo a Energo Agro Industrial Ltda., que se dedica essencialmente ao reflorestamento.</v>
    <v>BVMF</v>
    <v>11</v>
    <v>2393</v>
    <v>45310.848692129628</v>
    <v>222</v>
    <v>440</v>
    <v>BRL</v>
    <v>BARDELLA S.A. INDUSTRIAS MECANICAS</v>
    <v>BARDELLA S.A. INDUSTRIAS MECANICAS</v>
    <v>13</v>
    <v>13</v>
    <v>Av. Antonio Bardella,525, Cumbica, GUARULHOS, SAO PAULO, 07.220-902 BR</v>
    <v>Machinery, Equipment &amp; Components</v>
    <v>BDLL3</v>
    <v>Ações</v>
    <v>BARDELLA S.A. INDUSTRIAS MECANICAS (BVMF:BDLL3)</v>
    <v>2</v>
    <v>0.18181799999999998</v>
    <v>600</v>
  </rv>
  <rv s="2">
    <v>223</v>
  </rv>
  <rv s="0">
    <v>https://www.bing.com/financeapi/forcetrigger?t=aplzlh&amp;q=BVMF%3aBDLL4&amp;form=skydnc</v>
    <v>Learn more on Bing</v>
  </rv>
  <rv s="1">
    <v>pt-BR</v>
    <v>aplzlh</v>
    <v>268435456</v>
    <v>1</v>
    <v>Da plataforma Refinitiv</v>
    <v>0</v>
    <v>1</v>
    <v>BARDELLA S.A. INDUSTRIAS MECANICAS (BVMF:BDLL4)</v>
    <v>3</v>
    <v>4</v>
    <v>Finance</v>
    <v>5</v>
    <v>11.15</v>
    <v>7.59</v>
    <v>BVMF</v>
    <v>1600000</v>
    <v>8.25</v>
    <v>1911</v>
    <v>7.71</v>
    <v>0.75170000000000003</v>
    <v>B3 - Brazil Stock Exchange</v>
    <v>15438210</v>
    <v>A Bardella S.A. Indústrias Mecânicas é uma empresa brasileira dedicada essencialmente à produção de equipamentos industriais e perfis de aço. A Empresa produz diversos bens de capital para o setor industrial, incluindo equipamentos hidromecânicos para o setor de energia; equipamentos pesados para o segmento de petróleo e gás; guindastes, pórticos e semipórticos rolantes para instalações industriais; empilhadoras, amortecedores para automóveis e carregadores de navio para o setor de mineração; coquerias, fornos industriais, siderúrgicas, cubas eletrolíticas e linhas de processando para a indústria de aço e alumínio; barras laminadas, estiradas e retificadas, perfis especiais e peças para construções mecânicas, entre outros. A Empresa também oferece suporte técnico e serviços, como usinagem leve, média e pesada, fabricação de caldeiras, jateamento de areia e montagem industrial. Em 31 de dezembro de 2011, a Bardella possuía várias subsidiárias, incluindo a Energo Agro Industrial Ltda., que se dedica essencialmente ao reflorestamento.</v>
    <v>BVMF</v>
    <v>7.6</v>
    <v>2393</v>
    <v>45322.868252314816</v>
    <v>225</v>
    <v>440</v>
    <v>BRL</v>
    <v>BARDELLA S.A. INDUSTRIAS MECANICAS</v>
    <v>BARDELLA S.A. INDUSTRIAS MECANICAS</v>
    <v>7.75</v>
    <v>8.25</v>
    <v>Av. Antonio Bardella,525, Cumbica, GUARULHOS, SAO PAULO, 07.220-902 BR</v>
    <v>Machinery, Equipment &amp; Components</v>
    <v>BDLL4</v>
    <v>Ações</v>
    <v>BARDELLA S.A. INDUSTRIAS MECANICAS (BVMF:BDLL4)</v>
    <v>0.65</v>
    <v>8.5526000000000005E-2</v>
    <v>1300</v>
  </rv>
  <rv s="2">
    <v>226</v>
  </rv>
  <rv s="0">
    <v>https://www.bing.com/financeapi/forcetrigger?t=a1mrjc&amp;q=XNYS%3aGOLD&amp;form=skydnc</v>
    <v>Learn more on Bing</v>
  </rv>
  <rv s="20">
    <v>pt-BR</v>
    <v>a1mrjc</v>
    <v>268435456</v>
    <v>1</v>
    <v>Da plataforma Refinitiv</v>
    <v>59</v>
    <v>60</v>
    <v>BARRICK GOLD CORPORATION (XNYS:GOLD)</v>
    <v>3</v>
    <v>61</v>
    <v>Finance</v>
    <v>16</v>
    <v>20.75</v>
    <v>13.82</v>
    <v>XNYS</v>
    <v>1755523000</v>
    <v>15.52</v>
    <v>2018</v>
    <v>15.2</v>
    <v>0.41959999999999997</v>
    <v>New York Stock Exchange</v>
    <v>36427100000</v>
    <v>A Barrick Gold Corporation é uma produtora de ouro e cobre sediada no Canadá. A Companhia está envolvida na operação de minas e projetos em 18 países nas Américas do Norte e do Sul, África, Papua Nova Guiné e Arábia Saudita. As operações da Companhia incluem as Nevada Gold Mines, Bulyanhulu, Hemlo, Jabal Sayid, Kibali, Loulo-Gounkoto, Lumwana, North Mara, Porgera, Pueblo Viejo, Tongon, Veladero, Zaldivar e Exploração &amp; Projetos. A sua operação Bulyanhulu está localizada no noroeste da Tanzânia, aproximadamente 55 quilômetros (km) ao sul do Lago Vitória e 150 km a sudoeste da cidade de Mwanza. A operação Hemlo está localizada ao norte do Lago Superior na Rodovia Trans-Canadá, aproximadamente 35 km a leste de Marathon, Ontário, e é uma operação subterrânea. A operação de cobre Jabal Sayid está localizada a aproximadamente 350 km a nordeste de Jeddah, no Reino da Arábia Saudita. A operação da mina de ouro Kibali está localizada no nordeste da República Democrática do Congo.</v>
    <v>XNYS</v>
    <v>15.89</v>
    <v>21300</v>
    <v>45324.911772198437</v>
    <v>228</v>
    <v>18380576</v>
    <v>USD</v>
    <v>BARRICK GOLD CORPORATION</v>
    <v>BARRICK GOLD CORPORATION</v>
    <v>453.10199999999998</v>
    <v>15.49</v>
    <v>15.41</v>
    <v>Brookfield Place, TD Canada Trust Tower, Suite 3700, 161 Bay Street, P.O. Box 212, TORONTO, ON, M5J 2S1 CA</v>
    <v>Metals &amp; Mining</v>
    <v>GOLD</v>
    <v>Ações</v>
    <v>BARRICK GOLD CORPORATION (XNYS:GOLD)</v>
    <v>-0.48</v>
    <v>-3.0207999999999999E-2</v>
    <v>355407</v>
  </rv>
  <rv s="2">
    <v>229</v>
  </rv>
  <rv s="0">
    <v>https://www.bing.com/financeapi/forcetrigger?t=b128jc&amp;q=XTSX%3aFIND&amp;form=skydnc</v>
    <v>Learn more on Bing</v>
  </rv>
  <rv s="3">
    <v>pt-BR</v>
    <v>b128jc</v>
    <v>268435456</v>
    <v>1</v>
    <v>Da plataforma Refinitiv</v>
    <v>6</v>
    <v>7</v>
    <v>Baselode Energy (XTSX:FIND)</v>
    <v>3</v>
    <v>62</v>
    <v>Finance</v>
    <v>63</v>
    <v>0.61</v>
    <v>0.33</v>
    <v>XTSX</v>
    <v>106760400</v>
    <v>0.49</v>
    <v>2018</v>
    <v>0.47</v>
    <v>2.7602000000000002</v>
    <v>TSX Venture Exchange</v>
    <v>50711170</v>
    <v>Baselode Energy Corp. is a Canada-based uranium exploration company. The Company is focused on discovering near-surface, basement-hosted, high-grade uranium orebodies outside the Athabasca Basin. Its projects include Hook, Catharsis and Shadow. The Hook project is located 40 kilometers (km) southeast from the McArthur River mine, 60 km northeast from the Key Lake uranium mill, and 16 km west of all-season Provincial highway 905 and powerlines. The property encompasses 62,000 hectares adjacent to the Athabasca Basin. The Hook project is hosted within the basement rocks of the Wollaston domain. The Catharsis is located 75 km southwest from the Key Lake uranium mill. The property encompasses 136,000 hectares 60 km south of the Athabasca Basin edge. The Shadow is located on one of the structural trends observed in Northern Saskatchewan, the Virgin River Shear Zone. The property encompasses 30,000 hectares along the Virgin River Shear Zone 30 km south of the Athabasca Basin margin.</v>
    <v>XTSX</v>
    <v>0.48</v>
    <v>45324.874976851854</v>
    <v>231</v>
    <v>309030</v>
    <v>CAD</v>
    <v>Baselode Energy</v>
    <v>Baselode Energy</v>
    <v>0.48</v>
    <v>0.47499999999999998</v>
    <v>55 University Avenue, Suite 1805, TORONTO, ON, M5J 2H7 CA</v>
    <v>Uranium</v>
    <v>FIND</v>
    <v>Ações</v>
    <v>Baselode Energy (XTSX:FIND)</v>
    <v>-5.0000000000000001E-3</v>
    <v>-1.0417000000000001E-2</v>
    <v>362351</v>
  </rv>
  <rv s="2">
    <v>232</v>
  </rv>
  <rv s="0">
    <v>https://www.bing.com/financeapi/forcetrigger?t=aplxvh&amp;q=BVMF%3aBALM3&amp;form=skydnc</v>
    <v>Learn more on Bing</v>
  </rv>
  <rv s="3">
    <v>pt-BR</v>
    <v>aplxvh</v>
    <v>268435456</v>
    <v>1</v>
    <v>Da plataforma Refinitiv</v>
    <v>6</v>
    <v>7</v>
    <v>BAUMER S.A. (BVMF:BALM3)</v>
    <v>3</v>
    <v>8</v>
    <v>Finance</v>
    <v>5</v>
    <v>11.7</v>
    <v>6.73</v>
    <v>BVMF</v>
    <v>9800000</v>
    <v>11.7</v>
    <v>1952</v>
    <v>11.7</v>
    <v>0.48730000000000001</v>
    <v>B3 - Brazil Stock Exchange</v>
    <v>114660000</v>
    <v>A BAUMER S.A. é uma empresa brasileira que se dedica sobretudo à produção de equipamentos médicos. A Empresa atua na fabricação, comércio, importação e exportação de equipamentos médicos, bem como na prestação de assistência técnica para aparelhos médicos. A Empresa divide seus negócios em quatro unidades: Ortopédica, Hospitalar, Genius e Brown. Na unidade Ortopédica, atua na produção e venda de implantes e instrumentos ortopédicos. Na unidade Hospitalar, a Empresa fabrica equipamentos para hospitais e para as indústrias farmacêutica, química, cosmética e alimentícia. Na unidade Genius, atua na área de biomateriais. Na unidade Brown, a Empresa produz e vende equipamentos de lavanderia para uso hospitalar, industrial e hoteleiro. Em 31 de dezembro de 2011, as subsidiárias da Empresa incluíam a Hospitalar Sul Ltda. e a Waldsea Investment SA.</v>
    <v>BVMF</v>
    <v>11</v>
    <v>45323.871724537035</v>
    <v>234</v>
    <v>280</v>
    <v>BRL</v>
    <v>BAUMER S.A.</v>
    <v>BAUMER S.A.</v>
    <v>11.7</v>
    <v>11.7</v>
    <v>Avenida Prefeito Antonio Tavares leite, 181, Parque da empresa, MOGI MIRIM, SAO PAULO, 13.830-330 BR</v>
    <v>Healthcare Equipment &amp; Supplies</v>
    <v>BALM3</v>
    <v>Ações</v>
    <v>BAUMER S.A. (BVMF:BALM3)</v>
    <v>0.7</v>
    <v>6.3635999999999998E-2</v>
    <v>100</v>
  </rv>
  <rv s="2">
    <v>235</v>
  </rv>
  <rv s="0">
    <v>https://www.bing.com/financeapi/forcetrigger?t=aplxyc&amp;q=BVMF%3aBALM4&amp;form=skydnc</v>
    <v>Learn more on Bing</v>
  </rv>
  <rv s="3">
    <v>pt-BR</v>
    <v>aplxyc</v>
    <v>268435456</v>
    <v>1</v>
    <v>Da plataforma Refinitiv</v>
    <v>6</v>
    <v>7</v>
    <v>BAUMER S.A. (BVMF:BALM4)</v>
    <v>3</v>
    <v>8</v>
    <v>Finance</v>
    <v>5</v>
    <v>11.52</v>
    <v>6.06</v>
    <v>BVMF</v>
    <v>9800000</v>
    <v>10.050000000000001</v>
    <v>1952</v>
    <v>10</v>
    <v>0.48730000000000001</v>
    <v>B3 - Brazil Stock Exchange</v>
    <v>106330000</v>
    <v>A BAUMER S.A. é uma empresa brasileira que se dedica sobretudo à produção de equipamentos médicos. A Empresa atua na fabricação, comércio, importação e exportação de equipamentos médicos, bem como na prestação de assistência técnica para aparelhos médicos. A Empresa divide seus negócios em quatro unidades: Ortopédica, Hospitalar, Genius e Brown. Na unidade Ortopédica, atua na produção e venda de implantes e instrumentos ortopédicos. Na unidade Hospitalar, a Empresa fabrica equipamentos para hospitais e para as indústrias farmacêutica, química, cosmética e alimentícia. Na unidade Genius, atua na área de biomateriais. Na unidade Brown, a Empresa produz e vende equipamentos de lavanderia para uso hospitalar, industrial e hoteleiro. Em 31 de dezembro de 2011, as subsidiárias da Empresa incluíam a Hospitalar Sul Ltda. e a Waldsea Investment SA.</v>
    <v>BVMF</v>
    <v>10.3</v>
    <v>45324.875000010936</v>
    <v>237</v>
    <v>280</v>
    <v>BRL</v>
    <v>BAUMER S.A.</v>
    <v>BAUMER S.A.</v>
    <v>10.050000000000001</v>
    <v>10</v>
    <v>Avenida Prefeito Antonio Tavares leite, 181, Parque da empresa, MOGI MIRIM, SAO PAULO, 13.830-330 BR</v>
    <v>Healthcare Equipment &amp; Supplies</v>
    <v>BALM4</v>
    <v>Ações</v>
    <v>BAUMER S.A. (BVMF:BALM4)</v>
    <v>-0.3</v>
    <v>-2.9125999999999999E-2</v>
    <v>900</v>
  </rv>
  <rv s="2">
    <v>238</v>
  </rv>
  <rv s="0">
    <v>https://www.bing.com/financeapi/forcetrigger?t=bwg3p2&amp;q=BVMF%3aBBOV11&amp;form=skydnc</v>
    <v>Learn more on Bing</v>
  </rv>
  <rv s="21">
    <v>pt-BR</v>
    <v>bwg3p2</v>
    <v>268435456</v>
    <v>1</v>
    <v>Da plataforma Refinitiv</v>
    <v>64</v>
    <v>65</v>
    <v>BB ETF Ibovespa FI (BVMF:BBOV11)</v>
    <v>11</v>
    <v>66</v>
    <v>Finance</v>
    <v>5</v>
    <v>69.790000000000006</v>
    <v>50.14</v>
    <v>BVMF</v>
    <v>66.2</v>
    <v>66.150000000000006</v>
    <v>0.99770000000000003</v>
    <v>B3 - Brazil Stock Exchange</v>
    <v>1494971757.9100001</v>
    <v>66.150000000000006</v>
    <v>45327.576608796298</v>
    <v>240</v>
    <v>BRL</v>
    <v>BB ETF Ibovespa FI</v>
    <v>66.16</v>
    <v>66.2</v>
    <v>BBOV11</v>
    <v>Fundos mais negociados</v>
    <v>BB ETF Ibovespa FI (BVMF:BBOV11)</v>
    <v>0.05</v>
    <v>7.559E-4</v>
    <v>8875</v>
  </rv>
  <rv s="2">
    <v>241</v>
  </rv>
  <rv s="22">
    <v>pt-BR</v>
    <v>c87lqh</v>
    <v>268435456</v>
    <v>1</v>
    <v>Da plataforma Refinitiv</v>
    <v>67</v>
    <v>68</v>
    <v>BB ETF FUT DE BOI GORDO B3 FDI (BVMF:BBOI11)</v>
    <v>43</v>
    <v>69</v>
    <v>Finance</v>
    <v>5</v>
    <v>9.3000000000000007</v>
    <v>6.66</v>
    <v>BVMF</v>
    <v>7.06</v>
    <v>7.02</v>
    <v>B3 - Brazil Stock Exchange</v>
    <v>49689391.990000002</v>
    <v>7.02</v>
    <v>45327.57539351852</v>
    <v>BRL</v>
    <v>BB ETF FUT DE BOI GORDO B3 FDI</v>
    <v>7.02</v>
    <v>7.02</v>
    <v>BBOI11</v>
    <v>Fundos mais negociados</v>
    <v>BB ETF FUT DE BOI GORDO B3 FDI (BVMF:BBOI11)</v>
    <v>0</v>
    <v>0</v>
    <v>913</v>
  </rv>
  <rv s="2">
    <v>243</v>
  </rv>
  <rv s="0">
    <v>https://www.bing.com/financeapi/forcetrigger?t=c52rf2&amp;q=BVMF%3aBBGO11&amp;form=skydnc</v>
    <v>Learn more on Bing</v>
  </rv>
  <rv s="4">
    <v>pt-BR</v>
    <v>c52rf2</v>
    <v>268435456</v>
    <v>1</v>
    <v>Da plataforma Refinitiv</v>
    <v>9</v>
    <v>10</v>
    <v>BB FII DE CREDITO FIAGRO IMOB CEF (BVMF:BBGO11)</v>
    <v>11</v>
    <v>12</v>
    <v>Finance</v>
    <v>5</v>
    <v>94.9</v>
    <v>76.97</v>
    <v>BVMF</v>
    <v>89.39</v>
    <v>88.69</v>
    <v>B3 - Brazil Stock Exchange</v>
    <v>88.69</v>
    <v>45327.574327522656</v>
    <v>245</v>
    <v>BRL</v>
    <v>BB FII DE CREDITO FIAGRO IMOB CEF</v>
    <v>89.39</v>
    <v>88.76</v>
    <v>BBGO11</v>
    <v>Fundos mais negociados</v>
    <v>BB FII DE CREDITO FIAGRO IMOB CEF (BVMF:BBGO11)</v>
    <v>7.0000000000000007E-2</v>
    <v>7.8930000000000005E-4</v>
    <v>516</v>
  </rv>
  <rv s="2">
    <v>246</v>
  </rv>
  <rv s="0">
    <v>https://www.bing.com/financeapi/forcetrigger?t=bxapu2&amp;q=BVMF%3aBBFO11&amp;form=skydnc</v>
    <v>Learn more on Bing</v>
  </rv>
  <rv s="4">
    <v>pt-BR</v>
    <v>bxapu2</v>
    <v>268435456</v>
    <v>1</v>
    <v>Da plataforma Refinitiv</v>
    <v>9</v>
    <v>10</v>
    <v>BB FUNDO DE FUNDOS FII CF (BVMF:BBFO11)</v>
    <v>11</v>
    <v>12</v>
    <v>Finance</v>
    <v>5</v>
    <v>75</v>
    <v>53.71</v>
    <v>BVMF</v>
    <v>75</v>
    <v>74.010000000000005</v>
    <v>B3 - Brazil Stock Exchange</v>
    <v>74</v>
    <v>45327.573842592596</v>
    <v>248</v>
    <v>BRL</v>
    <v>BB FUNDO DE FUNDOS FII CF</v>
    <v>75</v>
    <v>74.52</v>
    <v>BBFO11</v>
    <v>Fundos mais negociados</v>
    <v>BB FUNDO DE FUNDOS FII CF (BVMF:BBFO11)</v>
    <v>0.52</v>
    <v>7.0270000000000003E-3</v>
    <v>591</v>
  </rv>
  <rv s="2">
    <v>249</v>
  </rv>
  <rv s="0">
    <v>https://www.bing.com/financeapi/forcetrigger?t=awl9qh&amp;q=BVMF%3aBBIM11&amp;form=skydnc</v>
    <v>Learn more on Bing</v>
  </rv>
  <rv s="23">
    <v>pt-BR</v>
    <v>awl9qh</v>
    <v>268435456</v>
    <v>1</v>
    <v>Da plataforma Refinitiv</v>
    <v>70</v>
    <v>71</v>
    <v>BB RECEBIVEIS IMOBILIARIOS FII CF (BVMF:BBIM11)</v>
    <v>11</v>
    <v>72</v>
    <v>Finance</v>
    <v>BVMF</v>
    <v>B3 - Brazil Stock Exchange</v>
    <v>0</v>
    <v>251</v>
    <v>BRL</v>
    <v>BB RECEBIVEIS IMOBILIARIOS FII CF</v>
    <v>BBIM11</v>
    <v>Fundos mais negociados</v>
    <v>BB RECEBIVEIS IMOBILIARIOS FII CF (BVMF:BBIM11)</v>
  </rv>
  <rv s="2">
    <v>252</v>
  </rv>
  <rv s="0">
    <v>https://www.bing.com/financeapi/forcetrigger?t=bjm652&amp;q=BVMF%3aRDPD11&amp;form=skydnc</v>
    <v>Learn more on Bing</v>
  </rv>
  <rv s="24">
    <v>pt-BR</v>
    <v>bjm652</v>
    <v>268435456</v>
    <v>1</v>
    <v>1</v>
    <v>Da plataforma Refinitiv</v>
    <v>9</v>
    <v>73</v>
    <v>BB RENDA DE PAPEIS IMOB II FII CF (BVMF:VVCR11)</v>
    <v>11</v>
    <v>12</v>
    <v>Finance</v>
    <v>5</v>
    <v>33.06</v>
    <v>19.28</v>
    <v>BVMF</v>
    <v>22.39</v>
    <v>21.54</v>
    <v>B3 - Brazil Stock Exchange</v>
    <v>22.3</v>
    <v>45093.958379629628</v>
    <v>254</v>
    <v>BRL</v>
    <v>BB RENDA DE PAPEIS IMOB II FII CF</v>
    <v>22.15</v>
    <v>22</v>
    <v>VVCR11</v>
    <v>Fundos mais negociados</v>
    <v>BB RENDA DE PAPEIS IMOB II FII CF (BVMF:VVCR11)</v>
    <v>-0.3</v>
    <v>-1.3453E-2</v>
    <v>5999</v>
  </rv>
  <rv s="2">
    <v>255</v>
  </rv>
  <rv s="0">
    <v>https://www.bing.com/financeapi/forcetrigger?t=aplz4c&amp;q=BVMF%3aBBSE3&amp;form=skydnc</v>
    <v>Learn more on Bing</v>
  </rv>
  <rv s="1">
    <v>pt-BR</v>
    <v>aplz4c</v>
    <v>268435456</v>
    <v>1</v>
    <v>Da plataforma Refinitiv</v>
    <v>0</v>
    <v>1</v>
    <v>BB Seguridade Participações S.A. (BVMF:BBSE3)</v>
    <v>3</v>
    <v>4</v>
    <v>Finance</v>
    <v>5</v>
    <v>34.979999999999997</v>
    <v>27.77</v>
    <v>BVMF</v>
    <v>2000000000</v>
    <v>34.82</v>
    <v>2012</v>
    <v>34.21</v>
    <v>0.60229999999999995</v>
    <v>B3 - Brazil Stock Exchange</v>
    <v>68660000000</v>
    <v>A BB Seguridade Participações S.A. é uma empresa brasileira que atua no setor de seguros. As atividades da empresa se dividem em dois segmentos: Seguros e Corretagem. A divisão Seguros oferece seguros de vida, propriedade e acidentes, veículos, riscos especiais, financeiro e transporte, planos odontológicos, de previdência privada e de capitalização, bem como resseguro. A divisão Corretagem concentra-se na corretagem de seguros, gestão dos planos de previdência e capitalização, bem como na promoção de produtos de seguros e resseguros. Além disso, presta consultoria relacionada à seleção de seguros. As subsidiárias da empresa incluem a BB Seguros Participações S.A. e a BB Cor Participações S.A. A empresa é controlada pelo BANCO DO BRASIL S.A.</v>
    <v>BVMF</v>
    <v>34.090000000000003</v>
    <v>223</v>
    <v>45327.576621353903</v>
    <v>257</v>
    <v>4028260</v>
    <v>BRL</v>
    <v>BB Seguridade Participações S.A.</v>
    <v>BB Seguridade Participações S.A.</v>
    <v>34.56</v>
    <v>34.33</v>
    <v>SAUN, Quadra 05, Bloco B, 3 andar Edificio Banco do Br, Asa Norte, BRASILIA, DISTRITO FEDERAL, 70.040-912 BR</v>
    <v>Insurance</v>
    <v>BBSE3</v>
    <v>Ações</v>
    <v>BB Seguridade Participações S.A. (BVMF:BBSE3)</v>
    <v>0.24</v>
    <v>7.0399999999999994E-3</v>
    <v>1183100</v>
  </rv>
  <rv s="2">
    <v>258</v>
  </rv>
  <rv s="0">
    <v>https://www.bing.com/financeapi/forcetrigger?t=bpffw7&amp;q=BVMF%3aBBML3&amp;form=skydnc</v>
    <v>Learn more on Bing</v>
  </rv>
  <rv s="25">
    <v>pt-BR</v>
    <v>bpffw7</v>
    <v>268435456</v>
    <v>1</v>
    <v>Da plataforma Refinitiv</v>
    <v>74</v>
    <v>75</v>
    <v>BBM LOGÍSTICA S.A. (BVMF:BBML3)</v>
    <v>3</v>
    <v>76</v>
    <v>Finance</v>
    <v>BVMF</v>
    <v>40760820</v>
    <v>1996</v>
    <v>B3 - Brazil Stock Exchange</v>
    <v>A BBM Logistica SA é uma empresa sediada no Brasil, atuante no setor de logística. A Companhia oferece serviços de logística e é responsável pelo carregamento, transporte e envio de todos os tipos de produtos. A Companhia divide seus negócios em diferentes áreas: Florestal, que inclui atividades madeireiras; Gás, que envolve caminhões especiais a gás; Transporte Internacional; Produtos químicos; Frete Particionado e Geral. A Companhia possui mais de 800 equipamentos, incluindo caminhões, semi-reboques, máquinas e carros de apoio. A Companhia atua principalmente nas regiões Sul e Nordeste do Brasil, bem como em diversos países da América do Sul, como Argentina, Paraguai e Chile, entre outros.</v>
    <v>BVMF</v>
    <v>0</v>
    <v>5300</v>
    <v>260</v>
    <v>BRL</v>
    <v>BBM LOGÍSTICA S.A.</v>
    <v>BBM LOGÍSTICA S.A.</v>
    <v>Rua Tenente Djalma Dutra 915, 5 e 6 andar, Centro, SAO JOSE DOS PINHAIS, PARANA, 83.005-360 BR</v>
    <v>Freight &amp; Logistics Services</v>
    <v>BBML3</v>
    <v>Ações</v>
    <v>BBM LOGÍSTICA S.A. (BVMF:BBML3)</v>
  </rv>
  <rv s="2">
    <v>261</v>
  </rv>
  <rv s="0">
    <v>https://www.bing.com/financeapi/forcetrigger?t=apm327&amp;q=BVMF%3aBPAC11&amp;form=skydnc</v>
    <v>Learn more on Bing</v>
  </rv>
  <rv s="4">
    <v>pt-BR</v>
    <v>apm327</v>
    <v>268435456</v>
    <v>1</v>
    <v>Da plataforma Refinitiv</v>
    <v>9</v>
    <v>10</v>
    <v>BCO BTG PACTUAL UNT (BVMF:BPAC11)</v>
    <v>11</v>
    <v>12</v>
    <v>Finance</v>
    <v>5</v>
    <v>38.630000000000003</v>
    <v>17.52</v>
    <v>BVMF</v>
    <v>37.299999999999997</v>
    <v>36.369999999999997</v>
    <v>B3 - Brazil Stock Exchange</v>
    <v>36.67</v>
    <v>45327.576585648145</v>
    <v>263</v>
    <v>BRL</v>
    <v>BCO BTG PACTUAL UNT</v>
    <v>37.200000000000003</v>
    <v>36.58</v>
    <v>BPAC11</v>
    <v>Fundos mais negociados</v>
    <v>BCO BTG PACTUAL UNT (BVMF:BPAC11)</v>
    <v>-0.09</v>
    <v>-2.454E-3</v>
    <v>608600</v>
  </rv>
  <rv s="2">
    <v>264</v>
  </rv>
  <rv s="0">
    <v>https://www.bing.com/financeapi/forcetrigger?t=apnatc&amp;q=BVMF%3aSANB11&amp;form=skydnc</v>
    <v>Learn more on Bing</v>
  </rv>
  <rv s="4">
    <v>pt-BR</v>
    <v>apnatc</v>
    <v>268435456</v>
    <v>1</v>
    <v>Da plataforma Refinitiv</v>
    <v>9</v>
    <v>10</v>
    <v>BCO SANTANDER UNT (BVMF:SANB11)</v>
    <v>11</v>
    <v>12</v>
    <v>Finance</v>
    <v>5</v>
    <v>32.049999999999997</v>
    <v>23.86</v>
    <v>BVMF</v>
    <v>29.25</v>
    <v>28.85</v>
    <v>B3 - Brazil Stock Exchange</v>
    <v>28.81</v>
    <v>45327.576562499999</v>
    <v>266</v>
    <v>BRL</v>
    <v>BCO SANTANDER UNT</v>
    <v>28.85</v>
    <v>29.21</v>
    <v>SANB11</v>
    <v>Fundos mais negociados</v>
    <v>BCO SANTANDER UNT (BVMF:SANB11)</v>
    <v>0.4</v>
    <v>1.3884000000000001E-2</v>
    <v>106400</v>
  </rv>
  <rv s="2">
    <v>267</v>
  </rv>
  <rv s="0">
    <v>https://www.bing.com/financeapi/forcetrigger?t=bxgdk2&amp;q=BVMF%3aBMOB3&amp;form=skydnc</v>
    <v>Learn more on Bing</v>
  </rv>
  <rv s="3">
    <v>pt-BR</v>
    <v>bxgdk2</v>
    <v>268435456</v>
    <v>1</v>
    <v>Da plataforma Refinitiv</v>
    <v>6</v>
    <v>7</v>
    <v>BEMOBI MOBILE TECH S.A. (BVMF:BMOB3)</v>
    <v>3</v>
    <v>8</v>
    <v>Finance</v>
    <v>5</v>
    <v>14.61</v>
    <v>10.87</v>
    <v>BVMF</v>
    <v>87003690</v>
    <v>12.45</v>
    <v>2007</v>
    <v>12.25</v>
    <v>1.248</v>
    <v>B3 - Brazil Stock Exchange</v>
    <v>1076235645</v>
    <v>A Bemobi Mobile Tech SA é uma empresa brasileira envolvida na mídia móvel e na indústria de entretenimento. A empresa está focada na distribuição e monetização de aplicativos móveis, jogos e serviços digitais. A Companhia atua no modelo Business-To-Business-To-Consumer (B2B2C), em parceria com operadoras de telefonia móvel. Os serviços da Empresa são divididos em três unidades: Aplicativos e Jogos, Microfinanças e Comunicações. A unidade de Aplicativos e Jogos está focada em Apps Club baseados em assinatura, que oferece aplicativos móveis e jogos fornecidos pelos parceiros de conteúdo da Empresa, incluindo desenvolvedores, editores e distribuidores. A unidade de Microfinanças oferece serviços para usuários de celulares pré-pagos, incluindo recarga por cartão de crédito ou débito e pacotes de Airtime e Data Advance a pagar na próxima recarga, entre outros. A unidade de Comunicações oferece soluções relacionadas a chamadas de voz, como correio de voz e transcrição de áudio para texto.</v>
    <v>BVMF</v>
    <v>12.26</v>
    <v>45327.576365740744</v>
    <v>269</v>
    <v>259100</v>
    <v>BRL</v>
    <v>BEMOBI MOBILE TECH S.A.</v>
    <v>BEMOBI MOBILE TECH S.A.</v>
    <v>12.25</v>
    <v>12.37</v>
    <v>Av. Barao de Tefe, n. 27 12 Andar, Saude, RIO DE JANEIRO, RIO DE JANEIRO, 20.220-460 BR</v>
    <v>Software &amp; IT Services</v>
    <v>BMOB3</v>
    <v>Ações</v>
    <v>BEMOBI MOBILE TECH S.A. (BVMF:BMOB3)</v>
    <v>0.11</v>
    <v>8.9720000000000008E-3</v>
    <v>19400</v>
  </rv>
  <rv s="2">
    <v>270</v>
  </rv>
  <rv s="0">
    <v>https://www.bing.com/financeapi/forcetrigger?t=apm22w&amp;q=BVMF%3aBMKS3&amp;form=skydnc</v>
    <v>Learn more on Bing</v>
  </rv>
  <rv s="3">
    <v>pt-BR</v>
    <v>apm22w</v>
    <v>268435456</v>
    <v>1</v>
    <v>Da plataforma Refinitiv</v>
    <v>6</v>
    <v>7</v>
    <v>BICICLETAS MONARK S.A. (BVMF:BMKS3)</v>
    <v>3</v>
    <v>8</v>
    <v>Finance</v>
    <v>5</v>
    <v>370</v>
    <v>283</v>
    <v>BVMF</v>
    <v>454750</v>
    <v>358.38</v>
    <v>1948</v>
    <v>358.38</v>
    <v>0.45200000000000001</v>
    <v>B3 - Brazil Stock Exchange</v>
    <v>162973305</v>
    <v>A Bicicletas Monark S/A, anteriormente Monark Indústria e Comércio Ltda., é uma empresa brasileira dedicada essencialmente à produção e comercialização de bicicletas. A Empresa oferece seus produtos sob a marca Monark. O portfólio da Empresa inclui diversas linhas de produtos, como Alumínio, BMX, Esportiva Masculina, Esportiva Feminina e Transporte. Opera uma unidade de produção na cidade de Indaiatuba, no estado brasileiro de São Paulo. Em 31 de dezembro de 2011, a Monark da Amazônia S/A era a subsidiária da Empresa.</v>
    <v>BVMF</v>
    <v>358.38</v>
    <v>45327.554340277777</v>
    <v>272</v>
    <v>30</v>
    <v>BRL</v>
    <v>BICICLETAS MONARK S.A.</v>
    <v>BICICLETAS MONARK S.A.</v>
    <v>358.38</v>
    <v>358.38</v>
    <v>Rua Francisco Lanzi Tancler, 130,Distrito Industrial, Domingos Giomi, INDAIATUBA, SAO PAULO, 13.347-370 BR</v>
    <v>Leisure Products</v>
    <v>BMKS3</v>
    <v>Ações</v>
    <v>BICICLETAS MONARK S.A. (BVMF:BMKS3)</v>
    <v>0</v>
    <v>0</v>
    <v>1</v>
  </rv>
  <rv s="2">
    <v>273</v>
  </rv>
  <rv s="0">
    <v>https://www.bing.com/financeapi/forcetrigger?t=apm1f2&amp;q=BVMF%3aBIOM3&amp;form=skydnc</v>
    <v>Learn more on Bing</v>
  </rv>
  <rv s="3">
    <v>pt-BR</v>
    <v>apm1f2</v>
    <v>268435456</v>
    <v>1</v>
    <v>Da plataforma Refinitiv</v>
    <v>6</v>
    <v>7</v>
    <v>BIOMM S.A. (BVMF:BIOM3)</v>
    <v>3</v>
    <v>8</v>
    <v>Finance</v>
    <v>5</v>
    <v>6.92</v>
    <v>3.01</v>
    <v>BVMF</v>
    <v>126841500</v>
    <v>5.14</v>
    <v>2001</v>
    <v>5.14</v>
    <v>1.0417000000000001</v>
    <v>B3 - Brazil Stock Exchange</v>
    <v>651965310</v>
    <v>A Biomm SA, anteriormente Savicevic Participações SA, é uma empresa sediada no Brasil que atua principalmente na indústria de biotecnologia. A empresa está envolvida principalmente no desenvolvimento e licenciamento de tecnologia para a produção de insulina humana e outras proteínas recombinantes. A tecnologia da Empresa é adequada para a produção de proteínas terapêuticas, que são utilizadas na produção de medicamentos e biofármacos. A tecnologia da empresa para a produção de insulina é protegida por patentes em vários países da Europa, Ásia, América do Norte e América do Sul. Além disso, atua no desenvolvimento do processo de produção de enzimas que são utilizadas na hidrólise de biomassa e na fabricação de biocombustíveis. Em 31 de dezembro de 2011, as subsidiárias da Empresa eram Biomm International Inc, Biomm Middle East Inc e Biomm Russia Ltd.</v>
    <v>BVMF</v>
    <v>5.0999999999999996</v>
    <v>45327.570520833331</v>
    <v>275</v>
    <v>16650</v>
    <v>BRL</v>
    <v>BIOMM S.A.</v>
    <v>BIOMM S.A.</v>
    <v>5.14</v>
    <v>5.14</v>
    <v>Avenida Regent,n 705,Lote 15 ao 21, Alphaville, NOVA LIMA, MINAS GERAIS, 34.018-000 BR</v>
    <v>Biotechnology &amp; Medical Research</v>
    <v>BIOM3</v>
    <v>Ações</v>
    <v>BIOMM S.A. (BVMF:BIOM3)</v>
    <v>0.04</v>
    <v>7.8429999999999993E-3</v>
    <v>100</v>
  </rv>
  <rv s="2">
    <v>276</v>
  </rv>
  <rv s="0">
    <v>https://www.bing.com/financeapi/forcetrigger?t=bwby7w&amp;q=ARCX%3aBTEK&amp;form=skydnc</v>
    <v>Learn more on Bing</v>
  </rv>
  <rv s="8">
    <v>pt-BR</v>
    <v>bwby7w</v>
    <v>268435456</v>
    <v>1</v>
    <v>Da plataforma Refinitiv</v>
    <v>23</v>
    <v>24</v>
    <v>BlackRock:Future Tech (ARCX:BTEK)</v>
    <v>11</v>
    <v>25</v>
    <v>Finance</v>
    <v>26</v>
    <v>24.1769</v>
    <v>18.234999999999999</v>
    <v>ARCX</v>
    <v>24.1553</v>
    <v>23.94</v>
    <v>1.2178</v>
    <v>NYSE Arca</v>
    <v>14082942.470000001</v>
    <v>23.785299999999999</v>
    <v>45325.041666712503</v>
    <v>278</v>
    <v>1737</v>
    <v>USD</v>
    <v>BlackRock:Future Tech</v>
    <v>23.94</v>
    <v>24.1553</v>
    <v>BTEK</v>
    <v>8.8000000000000005E-3</v>
    <v>Fundos mais negociados</v>
    <v>BlackRock:Future Tech (ARCX:BTEK)</v>
    <v>0.37</v>
    <v>1.5556E-2</v>
    <v>1086</v>
  </rv>
  <rv s="2">
    <v>279</v>
  </rv>
  <rv s="0">
    <v>https://www.bing.com/financeapi/forcetrigger?t=c13h5r&amp;q=BVMF%3aBLAU3&amp;form=skydnc</v>
    <v>Learn more on Bing</v>
  </rv>
  <rv s="1">
    <v>pt-BR</v>
    <v>c13h5r</v>
    <v>268435456</v>
    <v>1</v>
    <v>Da plataforma Refinitiv</v>
    <v>0</v>
    <v>1</v>
    <v>Blau Farmacêutica S/A (BVMF:BLAU3)</v>
    <v>3</v>
    <v>4</v>
    <v>Finance</v>
    <v>5</v>
    <v>30.78</v>
    <v>11.6</v>
    <v>BVMF</v>
    <v>179393900</v>
    <v>11.87</v>
    <v>1987</v>
    <v>11.6</v>
    <v>0.89400000000000002</v>
    <v>B3 - Brazil Stock Exchange</v>
    <v>2113260142</v>
    <v>A Blau Farmaceutica SA é uma empresa sediada no Brasil que atua no setor farmacêutico. A Companhia tem como foco o desenvolvimento, produção e comercialização de medicamentos, que visam o tratamento nas áreas de oncologia, nefrologia, hematologia e infectologia, entre outras. Suas linhas de produtos incluem biofármacos, biossimilares, oncológicos - injetáveis, oncológicos - orais, hemoderivados, antivirais e antirretrovirais, estimuladores uterinos, anestésicos, antitrombóticos, trombolíticos, saúde feminina, antibióticos, cefalosporina, cloranfenicol, inibidor de bombeamento ácido e outros produtos hospitalares. A Companhia atua no Brasil, Argentina, Colômbia, Peru, Uruguai, Chile e Estados Unidos, possuindo um complexo industrial farmacêutico composto por cinco plantas industriais, dedicadas à produção de medicamentos biológicos, biotecnológicos, oncológicos, antibióticos, anestésicos injetáveis e insumos biotecnológicos.</v>
    <v>BVMF</v>
    <v>11.84</v>
    <v>1700</v>
    <v>45327.576539351852</v>
    <v>281</v>
    <v>504260</v>
    <v>BRL</v>
    <v>Blau Farmacêutica S/A</v>
    <v>Blau Farmacêutica S/A</v>
    <v>11.87</v>
    <v>11.78</v>
    <v>Rodovia Raposo Tavares, 2833 Km 30,5, Barro Branco, COTIA, SAO PAULO, 06.705-030 BR</v>
    <v>Pharmaceuticals</v>
    <v>BLAU3</v>
    <v>Ações</v>
    <v>Blau Farmacêutica S/A (BVMF:BLAU3)</v>
    <v>-0.06</v>
    <v>-5.0680000000000005E-3</v>
    <v>104900</v>
  </rv>
  <rv s="2">
    <v>282</v>
  </rv>
  <rv s="0">
    <v>https://www.bing.com/financeapi/forcetrigger?t=c4iy27&amp;q=BVMF%3aBLCA11&amp;form=skydnc</v>
    <v>Learn more on Bing</v>
  </rv>
  <rv s="4">
    <v>pt-BR</v>
    <v>c4iy27</v>
    <v>268435456</v>
    <v>1</v>
    <v>Da plataforma Refinitiv</v>
    <v>9</v>
    <v>10</v>
    <v>BLUEMACAW CATUAI TRIPLE A FII CF (BVMF:BLCA11)</v>
    <v>11</v>
    <v>12</v>
    <v>Finance</v>
    <v>5</v>
    <v>146.93</v>
    <v>71.650000000000006</v>
    <v>BVMF</v>
    <v>118.4</v>
    <v>113</v>
    <v>B3 - Brazil Stock Exchange</v>
    <v>118.39</v>
    <v>45327.574386574073</v>
    <v>284</v>
    <v>BRL</v>
    <v>BLUEMACAW CATUAI TRIPLE A FII CF</v>
    <v>118.39</v>
    <v>117.35</v>
    <v>BLCA11</v>
    <v>Fundos mais negociados</v>
    <v>BLUEMACAW CATUAI TRIPLE A FII CF (BVMF:BLCA11)</v>
    <v>-1.04</v>
    <v>-8.7849999999999994E-3</v>
    <v>51</v>
  </rv>
  <rv s="2">
    <v>285</v>
  </rv>
  <rv s="0">
    <v>https://www.bing.com/financeapi/forcetrigger?t=c2a6hw&amp;q=BVMF%3aBLMC11&amp;form=skydnc</v>
    <v>Learn more on Bing</v>
  </rv>
  <rv s="4">
    <v>pt-BR</v>
    <v>c2a6hw</v>
    <v>268435456</v>
    <v>1</v>
    <v>Da plataforma Refinitiv</v>
    <v>9</v>
    <v>10</v>
    <v>BLUEMACAW CREDITO IMOB FDO INV IMB (BVMF:BLMC11)</v>
    <v>11</v>
    <v>12</v>
    <v>Finance</v>
    <v>5</v>
    <v>89</v>
    <v>63.7</v>
    <v>BVMF</v>
    <v>86.01</v>
    <v>85.11</v>
    <v>B3 - Brazil Stock Exchange</v>
    <v>86.1</v>
    <v>45324.948055555556</v>
    <v>287</v>
    <v>BRL</v>
    <v>BLUEMACAW CREDITO IMOB FDO INV IMB</v>
    <v>86.01</v>
    <v>85.75</v>
    <v>BLMC11</v>
    <v>Fundos mais negociados</v>
    <v>BLUEMACAW CREDITO IMOB FDO INV IMB (BVMF:BLMC11)</v>
    <v>-0.35</v>
    <v>-4.065E-3</v>
    <v>112</v>
  </rv>
  <rv s="2">
    <v>288</v>
  </rv>
  <rv s="0">
    <v>https://www.bing.com/financeapi/forcetrigger?t=bxoi7w&amp;q=BVMF%3aBLMG11&amp;form=skydnc</v>
    <v>Learn more on Bing</v>
  </rv>
  <rv s="4">
    <v>pt-BR</v>
    <v>bxoi7w</v>
    <v>268435456</v>
    <v>1</v>
    <v>Da plataforma Refinitiv</v>
    <v>9</v>
    <v>10</v>
    <v>BLUEMACAW LOGISTICA FII CF (BVMF:BLMG11)</v>
    <v>11</v>
    <v>12</v>
    <v>Finance</v>
    <v>5</v>
    <v>65.400000000000006</v>
    <v>38.96</v>
    <v>BVMF</v>
    <v>39.85</v>
    <v>39.5</v>
    <v>B3 - Brazil Stock Exchange</v>
    <v>39.67</v>
    <v>45327.575949074075</v>
    <v>290</v>
    <v>BRL</v>
    <v>BLUEMACAW LOGISTICA FII CF</v>
    <v>39.67</v>
    <v>39.68</v>
    <v>BLMG11</v>
    <v>Fundos mais negociados</v>
    <v>BLUEMACAW LOGISTICA FII CF (BVMF:BLMG11)</v>
    <v>0.01</v>
    <v>2.521E-4</v>
    <v>898</v>
  </rv>
  <rv s="2">
    <v>291</v>
  </rv>
  <rv s="0">
    <v>https://www.bing.com/financeapi/forcetrigger?t=bu9hyc&amp;q=BVMF%3aBLMO11&amp;form=skydnc</v>
    <v>Learn more on Bing</v>
  </rv>
  <rv s="4">
    <v>pt-BR</v>
    <v>bu9hyc</v>
    <v>268435456</v>
    <v>1</v>
    <v>Da plataforma Refinitiv</v>
    <v>9</v>
    <v>10</v>
    <v>BLUEMACAW OFFICE FUND II FII CF (BVMF:BLMO11)</v>
    <v>11</v>
    <v>12</v>
    <v>Finance</v>
    <v>5</v>
    <v>99.52</v>
    <v>58.52</v>
    <v>BVMF</v>
    <v>85</v>
    <v>85</v>
    <v>B3 - Brazil Stock Exchange</v>
    <v>85</v>
    <v>45327.542442129627</v>
    <v>293</v>
    <v>BRL</v>
    <v>BLUEMACAW OFFICE FUND II FII CF</v>
    <v>85</v>
    <v>85</v>
    <v>BLMO11</v>
    <v>Fundos mais negociados</v>
    <v>BLUEMACAW OFFICE FUND II FII CF (BVMF:BLMO11)</v>
    <v>0</v>
    <v>0</v>
    <v>3</v>
  </rv>
  <rv s="2">
    <v>294</v>
  </rv>
  <rv s="0">
    <v>https://www.bing.com/financeapi/forcetrigger?t=bxqsxm&amp;q=BVMF%3aBLMR11&amp;form=skydnc</v>
    <v>Learn more on Bing</v>
  </rv>
  <rv s="4">
    <v>pt-BR</v>
    <v>bxqsxm</v>
    <v>268435456</v>
    <v>1</v>
    <v>Da plataforma Refinitiv</v>
    <v>9</v>
    <v>10</v>
    <v>BLUEMACAW RENDA+ FOF FDO INV IMOB CF (BVMF:BLMR11)</v>
    <v>11</v>
    <v>12</v>
    <v>Finance</v>
    <v>5</v>
    <v>7.35</v>
    <v>5.67</v>
    <v>BVMF</v>
    <v>6.83</v>
    <v>6.69</v>
    <v>B3 - Brazil Stock Exchange</v>
    <v>6.83</v>
    <v>45324.94804398148</v>
    <v>296</v>
    <v>BRL</v>
    <v>BLUEMACAW RENDA+ FOF FDO INV IMOB CF</v>
    <v>6.82</v>
    <v>6.78</v>
    <v>BLMR11</v>
    <v>Fundos mais negociados</v>
    <v>BLUEMACAW RENDA+ FOF FDO INV IMOB CF (BVMF:BLMR11)</v>
    <v>-0.05</v>
    <v>-7.3209999999999994E-3</v>
    <v>287137</v>
  </rv>
  <rv s="2">
    <v>297</v>
  </rv>
  <rv s="0">
    <v>https://www.bing.com/financeapi/forcetrigger?t=c1s4zr&amp;q=BVMF%3aSOJA3&amp;form=skydnc</v>
    <v>Learn more on Bing</v>
  </rv>
  <rv s="3">
    <v>pt-BR</v>
    <v>c1s4zr</v>
    <v>268435456</v>
    <v>1</v>
    <v>Da plataforma Refinitiv</v>
    <v>6</v>
    <v>7</v>
    <v>Boa Safra Sementes S.A. (BVMF:SOJA3)</v>
    <v>3</v>
    <v>8</v>
    <v>Finance</v>
    <v>5</v>
    <v>16.59</v>
    <v>9.66</v>
    <v>BVMF</v>
    <v>117140300</v>
    <v>15.43</v>
    <v>2009</v>
    <v>15.13</v>
    <v>0.64900000000000002</v>
    <v>B3 - Brazil Stock Exchange</v>
    <v>1802789217</v>
    <v>A Boa Safra Sementes SA é uma companhia sediada no Brasil que atua no mercado de vendas de sementes. A Companhia possui um portfólio de sementes de soja, milho e feijão, oferecendo tratamentos com componentes químicos e genéticos. A Companhia possui Unidades de Beneficiamento de Sementes (UBS). O processamento e beneficiamento consistem na limpeza, secagem, padronização e separação das sementes. O Tratamento de Sementes Industrial consiste em dois tipos: adição de componentes químicos que podem variar de acordo com a demanda do cliente (TSI 1ª Geração), e o TSI 1ª Geração acrescido de um composto de cinco moléculas (TSI Completo). Esse tratamento oferece maior nível de produtividade, segurança, eficiência e precisão da safra por meio do controle de espectro de pragas e doenças iniciais, além da manutenção do estande de plantas. Os clientes podem optar por adquirir as sementes processadas ou as sementes processadas e tratadas com o TSI 1ª Geração ou com o TSI Completo.</v>
    <v>BVMF</v>
    <v>15.43</v>
    <v>45327.576145833336</v>
    <v>299</v>
    <v>343420</v>
    <v>BRL</v>
    <v>Boa Safra Sementes S.A.</v>
    <v>Boa Safra Sementes S.A.</v>
    <v>15.43</v>
    <v>15.39</v>
    <v>Avenida Circular 209, Setor Industrial, Formosa, GOIAS, 73.813-014 BR</v>
    <v>Food &amp; Tobacco</v>
    <v>SOJA3</v>
    <v>Ações</v>
    <v>Boa Safra Sementes S.A. (BVMF:SOJA3)</v>
    <v>-0.04</v>
    <v>-2.5919999999999997E-3</v>
    <v>4200</v>
  </rv>
  <rv s="2">
    <v>300</v>
  </rv>
  <rv s="0">
    <v>https://www.bing.com/financeapi/forcetrigger?t=bvu6ur&amp;q=BVMF%3aBOAS3&amp;form=skydnc</v>
    <v>Learn more on Bing</v>
  </rv>
  <rv s="6">
    <v>pt-BR</v>
    <v>bvu6ur</v>
    <v>268435456</v>
    <v>1</v>
    <v>1</v>
    <v>Da plataforma Refinitiv</v>
    <v>0</v>
    <v>17</v>
    <v>BOA VISTA SERVIÇOS S.A. (BVMF:BOAS3)</v>
    <v>3</v>
    <v>4</v>
    <v>Finance</v>
    <v>5</v>
    <v>8.1300000000000008</v>
    <v>3.82</v>
    <v>BVMF</v>
    <v>532613800</v>
    <v>7.85</v>
    <v>2010</v>
    <v>7.76</v>
    <v>1.0880000000000001</v>
    <v>B3 - Brazil Stock Exchange</v>
    <v>4175692192</v>
    <v>A Boa Vista Serviços SA, localizada em São Paulo - Brasil fornece informações de crédito.</v>
    <v>BVMF</v>
    <v>7.85</v>
    <v>720</v>
    <v>45098.948009259257</v>
    <v>302</v>
    <v>1008070</v>
    <v>BRL</v>
    <v>BOA VISTA SERVIÇOS S.A.</v>
    <v>BOA VISTA SERVIÇOS S.A.</v>
    <v>7.85</v>
    <v>7.84</v>
    <v>Av. Tambore, 267 - 11 ao 15 andar - Torre Sul, BARUERI, SAO PAULO, 06.460-000 BR</v>
    <v>Professional &amp; Commercial Services</v>
    <v>BOAS3</v>
    <v>Ações</v>
    <v>BOA VISTA SERVIÇOS S.A. (BVMF:BOAS3)</v>
    <v>-0.01</v>
    <v>-1.2740000000000002E-3</v>
    <v>620400</v>
  </rv>
  <rv s="2">
    <v>303</v>
  </rv>
  <rv s="0">
    <v>https://www.bing.com/financeapi/forcetrigger?t=awl6bh&amp;q=BVMF%3aBOBR3&amp;form=skydnc</v>
    <v>Learn more on Bing</v>
  </rv>
  <rv s="26">
    <v>pt-BR</v>
    <v>awl6bh</v>
    <v>268435456</v>
    <v>1</v>
    <v>Da plataforma Refinitiv</v>
    <v>77</v>
    <v>78</v>
    <v>BOMBRIL S.A. (BVMF:BOBR3)</v>
    <v>3</v>
    <v>79</v>
    <v>Finance</v>
    <v>80</v>
    <v>1</v>
    <v>1</v>
    <v>BVMF</v>
    <v>260509800</v>
    <v>1948</v>
    <v>0.96850000000000003</v>
    <v>B3 - Brazil Stock Exchange</v>
    <v>A Bombril SA, anteriormente Bombril Cirio SA, é uma empresa com sede no Brasil que atua principalmente na indústria de produtos de higiene e limpeza. A Companhia fabrica e comercializa uma gama de produtos para consumo doméstico e industrial, como lãs de aço, detergentes líquidos, pó para arear, desinfetantes, produtos de limpeza, sabonetes, amaciantes, esponjas sintéticas, líquido de lavanderia, sachês perfumados e desodorizantes, entre outros. A Companhia oferece produtos de diversas marcas, entre elas Bombril, Limpol, Sapolio Radium, Pinho Bril, Pratice, Tanto, Mon Bijou e Lysoform, entre outras. Por meio de suas controladas, a Companhia atua no comércio atacadista de cosméticos, artigos de perfumaria e produtos de higiene pessoal, bem como no setor imobiliário. Em abril de 2013, a Companhia alienou a participação total em sua controlada Ecoville Empreendimentos e Construções SA para a Succespar Real Estate Desenvolvimento Imobiliário SA.</v>
    <v>BVMF</v>
    <v>1</v>
    <v>2332</v>
    <v>43844.543275462966</v>
    <v>305</v>
    <v>25290</v>
    <v>BRL</v>
    <v>BOMBRIL S.A.</v>
    <v>BOMBRIL S.A.</v>
    <v>Via Anchieta, KM 14,S/N, Rudge Ramos, SAO BERNARDO DO CAMPO, SAO PAULO, 09.696-000 BR</v>
    <v>Personal &amp; Household Products &amp; Services</v>
    <v>BOBR3</v>
    <v>Ações</v>
    <v>BOMBRIL S.A. (BVMF:BOBR3)</v>
  </rv>
  <rv s="2">
    <v>306</v>
  </rv>
  <rv s="0">
    <v>https://www.bing.com/financeapi/forcetrigger?t=apm2pr&amp;q=BVMF%3aBOBR4&amp;form=skydnc</v>
    <v>Learn more on Bing</v>
  </rv>
  <rv s="1">
    <v>pt-BR</v>
    <v>apm2pr</v>
    <v>268435456</v>
    <v>1</v>
    <v>Da plataforma Refinitiv</v>
    <v>0</v>
    <v>1</v>
    <v>BOMBRIL S.A. (BVMF:BOBR4)</v>
    <v>3</v>
    <v>4</v>
    <v>Finance</v>
    <v>5</v>
    <v>2.38</v>
    <v>1.07</v>
    <v>BVMF</v>
    <v>260509800</v>
    <v>2.21</v>
    <v>1948</v>
    <v>2.21</v>
    <v>0.96850000000000003</v>
    <v>B3 - Brazil Stock Exchange</v>
    <v>575726658</v>
    <v>A Bombril SA, anteriormente Bombril Cirio SA, é uma empresa com sede no Brasil que atua principalmente na indústria de produtos de higiene e limpeza. A Companhia fabrica e comercializa uma gama de produtos para consumo doméstico e industrial, como lãs de aço, detergentes líquidos, pó para arear, desinfetantes, produtos de limpeza, sabonetes, amaciantes, esponjas sintéticas, líquido de lavanderia, sachês perfumados e desodorizantes, entre outros. A Companhia oferece produtos de diversas marcas, entre elas Bombril, Limpol, Sapolio Radium, Pinho Bril, Pratice, Tanto, Mon Bijou e Lysoform, entre outras. Por meio de suas controladas, a Companhia atua no comércio atacadista de cosméticos, artigos de perfumaria e produtos de higiene pessoal, bem como no setor imobiliário. Em abril de 2013, a Companhia alienou a participação total em sua controlada Ecoville Empreendimentos e Construções SA para a Succespar Real Estate Desenvolvimento Imobiliário SA.</v>
    <v>BVMF</v>
    <v>2.21</v>
    <v>2332</v>
    <v>45327.566192129627</v>
    <v>308</v>
    <v>25290</v>
    <v>BRL</v>
    <v>BOMBRIL S.A.</v>
    <v>BOMBRIL S.A.</v>
    <v>2.21</v>
    <v>2.21</v>
    <v>Via Anchieta, KM 14,S/N, Rudge Ramos, SAO BERNARDO DO CAMPO, SAO PAULO, 09.696-000 BR</v>
    <v>Personal &amp; Household Products &amp; Services</v>
    <v>BOBR4</v>
    <v>Ações</v>
    <v>BOMBRIL S.A. (BVMF:BOBR4)</v>
    <v>0</v>
    <v>0</v>
    <v>100</v>
  </rv>
  <rv s="2">
    <v>309</v>
  </rv>
  <rv s="0">
    <v>https://www.bing.com/financeapi/forcetrigger?t=bctn5r&amp;q=Bovs+FICFI+Multimercado+Credito+Privado+-+IE&amp;form=skydnc</v>
    <v>Learn more on Bing</v>
  </rv>
  <rv s="27">
    <v>pt-BR</v>
    <v>bctn5r</v>
    <v>268435456</v>
    <v>1</v>
    <v>Da plataforma Refinitiv</v>
    <v>81</v>
    <v>82</v>
    <v>Bovs FICFI Multimercado Credito Privado - IE</v>
    <v>83</v>
    <v>84</v>
    <v>Finance</v>
    <v>85</v>
    <v>0</v>
    <v>1.6969000000000001</v>
    <v>44216</v>
    <v>45061.502269415621</v>
    <v>311</v>
    <v>BRL</v>
    <v>Bovs FICFI Multimercado Credito Privado - IE</v>
    <v>BR</v>
    <v>1.6954</v>
    <v>9.0442999999999996E-2</v>
    <v>-8.9700000000000001E-4</v>
    <v>1.494E-8</v>
    <v>5.5980999999999996E-2</v>
    <v>1.1474999999999999E-2</v>
    <v>8.1758999999999998E-2</v>
    <v>-2.7650000000000001E-3</v>
    <v>19.628.662/0001-39</v>
    <v>Fundo Mútuo</v>
    <v>Bovs FICFI Multimercado Credito Privado - IE</v>
    <v>-1.4760000000000001E-3</v>
    <v>-8.699999999999999E-4</v>
  </rv>
  <rv s="2">
    <v>312</v>
  </rv>
  <rv s="0">
    <v>https://www.bing.com/financeapi/forcetrigger?t=c2hvdm&amp;q=BVMF%3aBRBI11&amp;form=skydnc</v>
    <v>Learn more on Bing</v>
  </rv>
  <rv s="4">
    <v>pt-BR</v>
    <v>c2hvdm</v>
    <v>268435456</v>
    <v>1</v>
    <v>Da plataforma Refinitiv</v>
    <v>9</v>
    <v>10</v>
    <v>BR ADVISORY PARTNERS PART UNT SHS (BVMF:BRBI11)</v>
    <v>11</v>
    <v>12</v>
    <v>Finance</v>
    <v>5</v>
    <v>16.690000000000001</v>
    <v>8.86</v>
    <v>BVMF</v>
    <v>16.25</v>
    <v>15.85</v>
    <v>B3 - Brazil Stock Exchange</v>
    <v>16.190000000000001</v>
    <v>45327.575995370367</v>
    <v>314</v>
    <v>BRL</v>
    <v>BR ADVISORY PARTNERS PART UNT SHS</v>
    <v>16.190000000000001</v>
    <v>16.21</v>
    <v>BRBI11</v>
    <v>Fundos mais negociados</v>
    <v>BR ADVISORY PARTNERS PART UNT SHS (BVMF:BRBI11)</v>
    <v>0.02</v>
    <v>1.235E-3</v>
    <v>30000</v>
  </rv>
  <rv s="2">
    <v>315</v>
  </rv>
  <rv s="0">
    <v>https://www.bing.com/financeapi/forcetrigger?t=apm4zr&amp;q=BVMF%3aBRPR3&amp;form=skydnc</v>
    <v>Learn more on Bing</v>
  </rv>
  <rv s="6">
    <v>pt-BR</v>
    <v>apm4zr</v>
    <v>268435456</v>
    <v>1</v>
    <v>1</v>
    <v>Da plataforma Refinitiv</v>
    <v>0</v>
    <v>17</v>
    <v>BR PROPERTIES S.A. (BVMF:BRPR3)</v>
    <v>3</v>
    <v>4</v>
    <v>Finance</v>
    <v>5</v>
    <v>77.03</v>
    <v>41.41</v>
    <v>BVMF</v>
    <v>11610810</v>
    <v>75</v>
    <v>2004</v>
    <v>70.849999999999994</v>
    <v>0.7349</v>
    <v>B3 - Brazil Stock Exchange</v>
    <v>837139400</v>
    <v>A BR PROPERTIES S.A. é uma empresa estabelecida no Brasil, que atua no setor de imóveis. A empresa concentra-se em aquisição, gestão, arrendamento e venda de propriedades comerciais no Brasil, principalmente de edifícios comerciais, lojas de varejo e armazéns industriais e de logística. Além disso, fornece serviços de desenvolvimento e construção de novos imóveis a terceiros para fins de arrendamento. Seu portfólio inclui o Edifício Comercial Indaiatuba, Panamerica Green Park, Galpão SBC, Edifício Bayview e o Complexo JK-Torre B, dentre outros. A empresa opera por meio de inúmeras subsidiárias em vários estados brasileiros, como Rio Grande do Sul, Rio de Janeiro, São Paulo e Minas Gerais. A empresa é controlada pela GP Real Properties II C LLC.</v>
    <v>BVMF</v>
    <v>72.08</v>
    <v>73</v>
    <v>45098.947939814818</v>
    <v>317</v>
    <v>69040</v>
    <v>BRL</v>
    <v>BR PROPERTIES S.A.</v>
    <v>BR PROPERTIES S.A.</v>
    <v>70.97</v>
    <v>72.099999999999994</v>
    <v>Av. das Nacoes Unidas, 12495, 18 andar, escritorio 181, Torre A, Brooklin, SAO PAULO, SAO PAULO, 04.578-000 BR</v>
    <v>Real Estate Operations</v>
    <v>BRPR3</v>
    <v>Ações</v>
    <v>BR PROPERTIES S.A. (BVMF:BRPR3)</v>
    <v>0.02</v>
    <v>2.7750000000000002E-4</v>
    <v>73000</v>
  </rv>
  <rv s="2">
    <v>318</v>
  </rv>
  <rv s="0">
    <v>https://www.bing.com/financeapi/forcetrigger?t=aplzfr&amp;q=BVMF%3aBCIA11&amp;form=skydnc</v>
    <v>Learn more on Bing</v>
  </rv>
  <rv s="4">
    <v>pt-BR</v>
    <v>aplzfr</v>
    <v>268435456</v>
    <v>1</v>
    <v>Da plataforma Refinitiv</v>
    <v>9</v>
    <v>10</v>
    <v>BRADESCO CARTEIRA IMOB ATIVA FII OF (BVMF:BCIA11)</v>
    <v>11</v>
    <v>12</v>
    <v>Finance</v>
    <v>5</v>
    <v>109.98</v>
    <v>72.88</v>
    <v>BVMF</v>
    <v>106.99</v>
    <v>106</v>
    <v>B3 - Brazil Stock Exchange</v>
    <v>105.6</v>
    <v>45327.576081885934</v>
    <v>320</v>
    <v>BRL</v>
    <v>BRADESCO CARTEIRA IMOB ATIVA FII OF</v>
    <v>106</v>
    <v>106.86</v>
    <v>BCIA11</v>
    <v>Fundos mais negociados</v>
    <v>BRADESCO CARTEIRA IMOB ATIVA FII OF (BVMF:BCIA11)</v>
    <v>1.26</v>
    <v>1.1932E-2</v>
    <v>1629</v>
  </rv>
  <rv s="2">
    <v>321</v>
  </rv>
  <rv s="0">
    <v>https://www.bing.com/financeapi/forcetrigger?t=apm3m7&amp;q=BVMF%3aBRAP3&amp;form=skydnc</v>
    <v>Learn more on Bing</v>
  </rv>
  <rv s="3">
    <v>pt-BR</v>
    <v>apm3m7</v>
    <v>268435456</v>
    <v>1</v>
    <v>Da plataforma Refinitiv</v>
    <v>6</v>
    <v>7</v>
    <v>Bradespar S.A (BVMF:BRAP3)</v>
    <v>3</v>
    <v>8</v>
    <v>Finance</v>
    <v>5</v>
    <v>23.81</v>
    <v>17.86</v>
    <v>BVMF</v>
    <v>393096600</v>
    <v>20.28</v>
    <v>2000</v>
    <v>20.13</v>
    <v>0.84</v>
    <v>B3 - Brazil Stock Exchange</v>
    <v>8405681000</v>
    <v>A Bradespar S.A. é uma holding brasileira que atua sobretudo na indústria siderúrgica. A principal atividade da empresa é participar em outras empresas como sócia ou acionista. Através de sua subsidiária indireta VALE S.A., a empresa atua na extração de minério de ferro, manganês e ferroligas; produção de pelotas; fabricação de minerais não-ferrosos; produção de potassa, fosfato e nitrogênio; e serviços de logística. Além disso, através de sua subsidiária indireta CPFL ENERGIA S.A., a empresa atua na distribuição, geração e comercialização de energia elétrica no Brasil.</v>
    <v>BVMF</v>
    <v>20.28</v>
    <v>45327.576508876562</v>
    <v>323</v>
    <v>3911500</v>
    <v>BRL</v>
    <v>Bradespar S.A</v>
    <v>Bradespar S.A</v>
    <v>20.28</v>
    <v>20.149999999999999</v>
    <v>Avenida Paulista, 1.450,9 andar, Cerqueira Cesar, SAO PAULO, SAO PAULO, 01.310-917 BR</v>
    <v>Metals &amp; Mining</v>
    <v>BRAP3</v>
    <v>Ações</v>
    <v>Bradespar S.A (BVMF:BRAP3)</v>
    <v>-0.13</v>
    <v>-6.4099999999999999E-3</v>
    <v>58800</v>
  </rv>
  <rv s="2">
    <v>324</v>
  </rv>
  <rv s="0">
    <v>https://www.bing.com/financeapi/forcetrigger?t=apm3p2&amp;q=BVMF%3aBRAP4&amp;form=skydnc</v>
    <v>Learn more on Bing</v>
  </rv>
  <rv s="3">
    <v>pt-BR</v>
    <v>apm3p2</v>
    <v>268435456</v>
    <v>1</v>
    <v>Da plataforma Refinitiv</v>
    <v>6</v>
    <v>7</v>
    <v>Bradespar S.A (BVMF:BRAP4)</v>
    <v>3</v>
    <v>8</v>
    <v>Finance</v>
    <v>5</v>
    <v>26.74</v>
    <v>19.09</v>
    <v>BVMF</v>
    <v>393096600</v>
    <v>22.02</v>
    <v>2000</v>
    <v>21.9</v>
    <v>0.84</v>
    <v>B3 - Brazil Stock Exchange</v>
    <v>8405681000</v>
    <v>A Bradespar S.A. é uma holding brasileira que atua sobretudo na indústria siderúrgica. A principal atividade da empresa é participar em outras empresas como sócia ou acionista. Através de sua subsidiária indireta VALE S.A., a empresa atua na extração de minério de ferro, manganês e ferroligas; produção de pelotas; fabricação de minerais não-ferrosos; produção de potassa, fosfato e nitrogênio; e serviços de logística. Além disso, através de sua subsidiária indireta CPFL ENERGIA S.A., a empresa atua na distribuição, geração e comercialização de energia elétrica no Brasil.</v>
    <v>BVMF</v>
    <v>21.98</v>
    <v>45327.576585648145</v>
    <v>326</v>
    <v>3911500</v>
    <v>BRL</v>
    <v>Bradespar S.A</v>
    <v>Bradespar S.A</v>
    <v>21.98</v>
    <v>21.98</v>
    <v>Avenida Paulista, 1.450,9 andar, Cerqueira Cesar, SAO PAULO, SAO PAULO, 01.310-917 BR</v>
    <v>Metals &amp; Mining</v>
    <v>BRAP4</v>
    <v>Ações</v>
    <v>Bradespar S.A (BVMF:BRAP4)</v>
    <v>0</v>
    <v>0</v>
    <v>666100</v>
  </rv>
  <rv s="2">
    <v>327</v>
  </rv>
  <rv s="0">
    <v>https://www.bing.com/financeapi/forcetrigger?t=apluur&amp;q=BVMF%3aAGRO3&amp;form=skydnc</v>
    <v>Learn more on Bing</v>
  </rv>
  <rv s="3">
    <v>pt-BR</v>
    <v>apluur</v>
    <v>268435456</v>
    <v>1</v>
    <v>Da plataforma Refinitiv</v>
    <v>6</v>
    <v>7</v>
    <v>Brasilagro - Companhia Brasileira de Propriedades Agrícolas (BVMF:AGRO3)</v>
    <v>3</v>
    <v>8</v>
    <v>Finance</v>
    <v>5</v>
    <v>26.99</v>
    <v>19.920000000000002</v>
    <v>BVMF</v>
    <v>102683400</v>
    <v>24.7</v>
    <v>2005</v>
    <v>24.46</v>
    <v>0.56330000000000002</v>
    <v>B3 - Brazil Stock Exchange</v>
    <v>2537308000</v>
    <v>A Brasilagro Companhia Brasileira de Propriedades Agricolas (Brasilagro) é uma empresa com sede no Brasil envolvida na produção de safras. As atividades da Companhia estão divididas em seis segmentos de negócios: Imóveis, Grãos, Cana-de-açúcar, Pecuária, Algodão e Outros. A divisão de Real Estate tem como foco a compra, venda e locação de imóveis, terrenos e edifícios em áreas rurais e urbanas. O segmento de grãos se dedica à produção e comercialização de soja e milho. A divisão de cana-de-açúcar oferece a venda de cana crua. O segmento de pecuária cria e distribui bezerros de corte após o desmame. A divisão de algodão é especializada na produção e comercialização de algodão em pluma e caroço. A divisão Outros inclui serviços relacionados à atividade agrícola. A Empresa opera várias fazendas no Brasil. Controla a Jaborandi Agricola Ltda, Imobiliaria Araucaria Ltda e Imobiliaria Cremaq Ltda, entre outras.</v>
    <v>BVMF</v>
    <v>24.71</v>
    <v>45327.576562499999</v>
    <v>329</v>
    <v>277490</v>
    <v>BRL</v>
    <v>Brasilagro - Companhia Brasileira de Propriedades Agrícolas</v>
    <v>Brasilagro - Companhia Brasileira de Propriedades Agrícolas</v>
    <v>24.7</v>
    <v>24.56</v>
    <v>Avenida Brigadeiro Faria Lima, 1.309, 5 andar, SAO PAULO, SAO PAULO, 01.452-002 BR</v>
    <v>Food &amp; Tobacco</v>
    <v>AGRO3</v>
    <v>Ações</v>
    <v>Brasilagro - Companhia Brasileira de Propriedades Agrícolas (BVMF:AGRO3)</v>
    <v>-0.15</v>
    <v>-6.0699999999999999E-3</v>
    <v>26400</v>
  </rv>
  <rv s="2">
    <v>330</v>
  </rv>
  <rv s="0">
    <v>https://www.bing.com/financeapi/forcetrigger?t=apm4oc&amp;q=BVMF%3aBRKM3&amp;form=skydnc</v>
    <v>Learn more on Bing</v>
  </rv>
  <rv s="1">
    <v>pt-BR</v>
    <v>apm4oc</v>
    <v>268435456</v>
    <v>1</v>
    <v>Da plataforma Refinitiv</v>
    <v>0</v>
    <v>1</v>
    <v>BRASKEM S.A. (BVMF:BRKM3)</v>
    <v>3</v>
    <v>4</v>
    <v>Finance</v>
    <v>5</v>
    <v>31.29</v>
    <v>15.39</v>
    <v>BVMF</v>
    <v>797207800</v>
    <v>18.329999999999998</v>
    <v>1972</v>
    <v>18.079999999999998</v>
    <v>1.0629999999999999</v>
    <v>B3 - Brazil Stock Exchange</v>
    <v>14474380000</v>
    <v>A Braskem S.A. produz resinas termoplásticas. Os segmentos da Companhia são Petroquímicos Básicos, Poliolefinas, Vinílicos, Estados Unidos e Europa e Distribuição Química. Também se dedica à importação e exportação de produtos químicos, petroquímicos e combustíveis, produção, fornecimento e venda de utilidades como vapor, água, ar comprimido, gases industriais, prestação de serviços industriais e produção, fornecimento e venda de Energia elétrica. Também investe em outras empresas, seja como sócia ou como acionista. Opera mais de 40 unidades industriais, das quais mais de 30 estão localizadas nos estados brasileiros de Alagoas, Bahia, Rio de Janeiro, Rio Grande do Sul e São Paulo; mais de cinco estão localizadas nos Estados Unidos, nos estados da Pensilvânia, Texas e West Virginia, e mais de duas estão localizadas na Alemanha, nas cidades de Wesseling e Schkopau. Essas unidades produzem resinas termoplásticas - polietileno, polipropileno e cloreto de polivinila, além de petroquímicos básicos.</v>
    <v>BVMF</v>
    <v>18.600000000000001</v>
    <v>8126</v>
    <v>45327.576423611114</v>
    <v>332</v>
    <v>2829590</v>
    <v>BRL</v>
    <v>BRASKEM S.A.</v>
    <v>BRASKEM S.A.</v>
    <v>18.329999999999998</v>
    <v>18.149999999999999</v>
    <v>R Eteno 1561, Polo Industrial De Camacari, CAMACARI, BAHIA, 42.816-200 BR</v>
    <v>Chemicals</v>
    <v>BRKM3</v>
    <v>Ações</v>
    <v>BRASKEM S.A. (BVMF:BRKM3)</v>
    <v>-0.45</v>
    <v>-2.4194E-2</v>
    <v>400</v>
  </rv>
  <rv s="2">
    <v>333</v>
  </rv>
  <rv s="0">
    <v>https://www.bing.com/financeapi/forcetrigger?t=apm4r7&amp;q=BVMF%3aBRKM5&amp;form=skydnc</v>
    <v>Learn more on Bing</v>
  </rv>
  <rv s="1">
    <v>pt-BR</v>
    <v>apm4r7</v>
    <v>268435456</v>
    <v>1</v>
    <v>Da plataforma Refinitiv</v>
    <v>0</v>
    <v>1</v>
    <v>BRASKEM S.A. (BVMF:BRKM5)</v>
    <v>3</v>
    <v>4</v>
    <v>Finance</v>
    <v>5</v>
    <v>31.54</v>
    <v>15.75</v>
    <v>BVMF</v>
    <v>797207800</v>
    <v>17.690000000000001</v>
    <v>1972</v>
    <v>17.27</v>
    <v>1.0629999999999999</v>
    <v>B3 - Brazil Stock Exchange</v>
    <v>14474380000</v>
    <v>A Braskem S.A. produz resinas termoplásticas. Os segmentos da Companhia são Petroquímicos Básicos, Poliolefinas, Vinílicos, Estados Unidos e Europa e Distribuição Química. Também se dedica à importação e exportação de produtos químicos, petroquímicos e combustíveis, produção, fornecimento e venda de utilidades como vapor, água, ar comprimido, gases industriais, prestação de serviços industriais e produção, fornecimento e venda de Energia elétrica. Também investe em outras empresas, seja como sócia ou como acionista. Opera mais de 40 unidades industriais, das quais mais de 30 estão localizadas nos estados brasileiros de Alagoas, Bahia, Rio de Janeiro, Rio Grande do Sul e São Paulo; mais de cinco estão localizadas nos Estados Unidos, nos estados da Pensilvânia, Texas e West Virginia, e mais de duas estão localizadas na Alemanha, nas cidades de Wesseling e Schkopau. Essas unidades produzem resinas termoplásticas - polietileno, polipropileno e cloreto de polivinila, além de petroquímicos básicos.</v>
    <v>BVMF</v>
    <v>17.579999999999998</v>
    <v>8126</v>
    <v>45327.576244687501</v>
    <v>335</v>
    <v>2829590</v>
    <v>BRL</v>
    <v>BRASKEM S.A.</v>
    <v>BRASKEM S.A.</v>
    <v>17.61</v>
    <v>17.36</v>
    <v>R Eteno 1561, Polo Industrial De Camacari, CAMACARI, BAHIA, 42.816-200 BR</v>
    <v>Chemicals</v>
    <v>BRKM5</v>
    <v>Ações</v>
    <v>BRASKEM S.A. (BVMF:BRKM5)</v>
    <v>-0.22</v>
    <v>-1.2514000000000001E-2</v>
    <v>641100</v>
  </rv>
  <rv s="2">
    <v>336</v>
  </rv>
  <rv s="0">
    <v>https://www.bing.com/financeapi/forcetrigger?t=apm4u2&amp;q=BVMF%3aBRKM6&amp;form=skydnc</v>
    <v>Learn more on Bing</v>
  </rv>
  <rv s="1">
    <v>pt-BR</v>
    <v>apm4u2</v>
    <v>268435456</v>
    <v>1</v>
    <v>Da plataforma Refinitiv</v>
    <v>0</v>
    <v>1</v>
    <v>BRASKEM S.A. (BVMF:BRKM6)</v>
    <v>3</v>
    <v>4</v>
    <v>Finance</v>
    <v>5</v>
    <v>22.8</v>
    <v>13.75</v>
    <v>BVMF</v>
    <v>797207800</v>
    <v>14.99</v>
    <v>1972</v>
    <v>14.99</v>
    <v>1.0629999999999999</v>
    <v>B3 - Brazil Stock Exchange</v>
    <v>14647030000</v>
    <v>A Braskem S.A. produz resinas termoplásticas. Os segmentos da Companhia são Petroquímicos Básicos, Poliolefinas, Vinílicos, Estados Unidos e Europa e Distribuição Química. Também se dedica à importação e exportação de produtos químicos, petroquímicos e combustíveis, produção, fornecimento e venda de utilidades como vapor, água, ar comprimido, gases industriais, prestação de serviços industriais e produção, fornecimento e venda de Energia elétrica. Também investe em outras empresas, seja como sócia ou como acionista. Opera mais de 40 unidades industriais, das quais mais de 30 estão localizadas nos estados brasileiros de Alagoas, Bahia, Rio de Janeiro, Rio Grande do Sul e São Paulo; mais de cinco estão localizadas nos Estados Unidos, nos estados da Pensilvânia, Texas e West Virginia, e mais de duas estão localizadas na Alemanha, nas cidades de Wesseling e Schkopau. Essas unidades produzem resinas termoplásticas - polietileno, polipropileno e cloreto de polivinila, além de petroquímicos básicos.</v>
    <v>BVMF</v>
    <v>14.99</v>
    <v>8126</v>
    <v>45323.947916666664</v>
    <v>338</v>
    <v>2829590</v>
    <v>BRL</v>
    <v>BRASKEM S.A.</v>
    <v>BRASKEM S.A.</v>
    <v>14.99</v>
    <v>14.99</v>
    <v>R Eteno 1561, Polo Industrial De Camacari, CAMACARI, BAHIA, 42.816-200 BR</v>
    <v>Chemicals</v>
    <v>BRKM6</v>
    <v>Ações</v>
    <v>BRASKEM S.A. (BVMF:BRKM6)</v>
    <v>0</v>
    <v>0</v>
    <v>200</v>
  </rv>
  <rv s="2">
    <v>339</v>
  </rv>
  <rv s="0">
    <v>https://www.bing.com/financeapi/forcetrigger?t=but6p2&amp;q=XCNQ%3aBRAX&amp;form=skydnc</v>
    <v>Learn more on Bing</v>
  </rv>
  <rv s="28">
    <v>pt-BR</v>
    <v>but6p2</v>
    <v>268435456</v>
    <v>1</v>
    <v>Da plataforma Refinitiv</v>
    <v>86</v>
    <v>87</v>
    <v>Braxia (XCNQ:BRAX)</v>
    <v>3</v>
    <v>88</v>
    <v>Finance</v>
    <v>58</v>
    <v>0.08</v>
    <v>5.0000000000000001E-3</v>
    <v>XCNQ</v>
    <v>168578500</v>
    <v>5.0000000000000001E-3</v>
    <v>2019</v>
    <v>5.0000000000000001E-3</v>
    <v>Canadian National Stock Exchange</v>
    <v>842890</v>
    <v>Braxia Scientific Corp. is a Canada-based company, which is primarily focused on owning and operating multidisciplinary clinics, providing treatment for mental health disorders, and research activities related to discovering and commercializing drugs and delivery methods. The Company seeks to develop ketamine and derivatives and other psychedelic products from its Internet protocol (IP) development platform. The Company has clinic operations in the Canadian cities of Mississauga, Toronto, Kitchener-Waterloo, Ottawa and Montreal. The Company, through its wholly owned subsidiary, the Canadian Rapid Treatment Center of Excellence Inc., it operates multidisciplinary community-based clinics offering rapid-acting treatments for depression located in Mississauga, Toronto, Ottawa, Kitchener and Montreal. Its subsidiaries include Altmed Capital Corp., Artisan Growers Ltd., KetaMD, Inc., Novo Formulations Ltd. and Tassili Life Sciences Corp.</v>
    <v>XCNQ</v>
    <v>5.0000000000000001E-3</v>
    <v>45324.812024560153</v>
    <v>341</v>
    <v>55920</v>
    <v>CAD</v>
    <v>Braxia</v>
    <v>Braxia</v>
    <v>5.0000000000000001E-3</v>
    <v>5.0000000000000001E-3</v>
    <v>2300 - 1177 West Hastings Street, VANCOUVER, BC, V6E2K3 CA</v>
    <v>Healthcare Providers &amp; Services</v>
    <v>BRAX</v>
    <v>Ações</v>
    <v>Braxia (XCNQ:BRAX)</v>
    <v>0</v>
    <v>0</v>
    <v>42535</v>
  </rv>
  <rv s="2">
    <v>342</v>
  </rv>
  <rv s="0">
    <v>https://www.bing.com/financeapi/forcetrigger?t=btj4vh&amp;q=BVMF%3aBREV11&amp;form=skydnc</v>
    <v>Learn more on Bing</v>
  </rv>
  <rv s="24">
    <v>pt-BR</v>
    <v>btj4vh</v>
    <v>268435456</v>
    <v>1</v>
    <v>1</v>
    <v>Da plataforma Refinitiv</v>
    <v>9</v>
    <v>73</v>
    <v>BRAZIL REAL ESTATE VICTORY FII CF (BVMF:BREV11)</v>
    <v>11</v>
    <v>12</v>
    <v>Finance</v>
    <v>5</v>
    <v>126.45</v>
    <v>73.75</v>
    <v>BVMF</v>
    <v>94</v>
    <v>94</v>
    <v>B3 - Brazil Stock Exchange</v>
    <v>93.84</v>
    <v>45098.947997685187</v>
    <v>344</v>
    <v>BRL</v>
    <v>BRAZIL REAL ESTATE VICTORY FII CF</v>
    <v>94</v>
    <v>94</v>
    <v>BREV11</v>
    <v>Fundos mais negociados</v>
    <v>BRAZIL REAL ESTATE VICTORY FII CF (BVMF:BREV11)</v>
    <v>0.16</v>
    <v>1.7050000000000001E-3</v>
    <v>2</v>
  </rv>
  <rv s="2">
    <v>345</v>
  </rv>
  <rv s="0">
    <v>https://www.bing.com/financeapi/forcetrigger?t=bgmbkr&amp;q=BVMF%3aBZLI11&amp;form=skydnc</v>
    <v>Learn more on Bing</v>
  </rv>
  <rv s="4">
    <v>pt-BR</v>
    <v>bgmbkr</v>
    <v>268435456</v>
    <v>1</v>
    <v>Da plataforma Refinitiv</v>
    <v>9</v>
    <v>10</v>
    <v>BRAZIL REALTY FDO INV IMOB ETF (BVMF:BZLI11)</v>
    <v>11</v>
    <v>12</v>
    <v>Finance</v>
    <v>5</v>
    <v>19.79</v>
    <v>15.5</v>
    <v>BVMF</v>
    <v>17.010000000000002</v>
    <v>17</v>
    <v>B3 - Brazil Stock Exchange</v>
    <v>17</v>
    <v>45315.894456018519</v>
    <v>347</v>
    <v>BRL</v>
    <v>BRAZIL REALTY FDO INV IMOB ETF</v>
    <v>17.010000000000002</v>
    <v>17</v>
    <v>BZLI11</v>
    <v>Fundos mais negociados</v>
    <v>BRAZIL REALTY FDO INV IMOB ETF (BVMF:BZLI11)</v>
    <v>0</v>
    <v>0</v>
    <v>3</v>
  </rv>
  <rv s="2">
    <v>348</v>
  </rv>
  <rv s="0">
    <v>https://www.bing.com/financeapi/forcetrigger?t=apm5kr&amp;q=BVMF%3aBSLI3&amp;form=skydnc</v>
    <v>Learn more on Bing</v>
  </rv>
  <rv s="1">
    <v>pt-BR</v>
    <v>apm5kr</v>
    <v>268435456</v>
    <v>1</v>
    <v>Da plataforma Refinitiv</v>
    <v>0</v>
    <v>1</v>
    <v>BRB-Banco de Brasilia S.A. (BVMF:BSLI3)</v>
    <v>3</v>
    <v>4</v>
    <v>Finance</v>
    <v>5</v>
    <v>16.89</v>
    <v>12.26</v>
    <v>BVMF</v>
    <v>363046500</v>
    <v>13.87</v>
    <v>1964</v>
    <v>13.31</v>
    <v>3.7000000000000002E-3</v>
    <v>B3 - Brazil Stock Exchange</v>
    <v>4832807000</v>
    <v>O BRB - Banco de Brasília SA, anteriormente denominado Banco Regional de Brasília SA, é um banco comercial com sede no Brasil. O Banco oferece uma gama de produtos e serviços financeiros, incluindo contas de poupança, cartões de crédito, fundos de investimento, empréstimos, créditos agrícolas, produtos de leasing, créditos imobiliários, financiamento de veículos pessoais, seguros de vida e patrimonial, distribuição de títulos e gestão de fundos, entre outros. O Banco tem clientes pessoas físicas e jurídicas. O Banco é controlado pelo Governo do Distrito Federal. Em 31 de dezembro de 2011, o Banco possuía três subsidiárias: Financeira Brasília SA, BRB-DTVM Distribuidora de Títulos e Valores Mobiliários SA e Cartão BRB.</v>
    <v>BVMF</v>
    <v>13.32</v>
    <v>1798</v>
    <v>45324.947916666664</v>
    <v>350</v>
    <v>1350</v>
    <v>BRL</v>
    <v>BRB-Banco de Brasilia S.A.</v>
    <v>BRB-Banco de Brasilia S.A.</v>
    <v>13.31</v>
    <v>13.7</v>
    <v>SBS Quadra 01 Bloco E Lote 24,Ed. Brasilia, Asa Sul, BRASILIA, DISTRITO FEDERAL, 70.072-900 BR</v>
    <v>Banking Services</v>
    <v>BSLI3</v>
    <v>Ações</v>
    <v>BRB-Banco de Brasilia S.A. (BVMF:BSLI3)</v>
    <v>0.38</v>
    <v>2.8528999999999999E-2</v>
    <v>500</v>
  </rv>
  <rv s="2">
    <v>351</v>
  </rv>
  <rv s="0">
    <v>https://www.bing.com/financeapi/forcetrigger?t=apm5nm&amp;q=BVMF%3aBSLI4&amp;form=skydnc</v>
    <v>Learn more on Bing</v>
  </rv>
  <rv s="1">
    <v>pt-BR</v>
    <v>apm5nm</v>
    <v>268435456</v>
    <v>1</v>
    <v>Da plataforma Refinitiv</v>
    <v>0</v>
    <v>1</v>
    <v>BRB-Banco de Brasilia S.A. (BVMF:BSLI4)</v>
    <v>3</v>
    <v>4</v>
    <v>Finance</v>
    <v>5</v>
    <v>14</v>
    <v>10.66</v>
    <v>BVMF</v>
    <v>363046500</v>
    <v>11.8</v>
    <v>1964</v>
    <v>11.8</v>
    <v>3.7000000000000002E-3</v>
    <v>B3 - Brazil Stock Exchange</v>
    <v>4832807000</v>
    <v>O BRB - Banco de Brasília SA, anteriormente denominado Banco Regional de Brasília SA, é um banco comercial com sede no Brasil. O Banco oferece uma gama de produtos e serviços financeiros, incluindo contas de poupança, cartões de crédito, fundos de investimento, empréstimos, créditos agrícolas, produtos de leasing, créditos imobiliários, financiamento de veículos pessoais, seguros de vida e patrimonial, distribuição de títulos e gestão de fundos, entre outros. O Banco tem clientes pessoas físicas e jurídicas. O Banco é controlado pelo Governo do Distrito Federal. Em 31 de dezembro de 2011, o Banco possuía três subsidiárias: Financeira Brasília SA, BRB-DTVM Distribuidora de Títulos e Valores Mobiliários SA e Cartão BRB.</v>
    <v>BVMF</v>
    <v>12</v>
    <v>1798</v>
    <v>45327.55978009259</v>
    <v>353</v>
    <v>1350</v>
    <v>BRL</v>
    <v>BRB-Banco de Brasilia S.A.</v>
    <v>BRB-Banco de Brasilia S.A.</v>
    <v>11.8</v>
    <v>11.8</v>
    <v>SBS Quadra 01 Bloco E Lote 24,Ed. Brasilia, Asa Sul, BRASILIA, DISTRITO FEDERAL, 70.072-900 BR</v>
    <v>Banking Services</v>
    <v>BSLI4</v>
    <v>Ações</v>
    <v>BRB-Banco de Brasilia S.A. (BVMF:BSLI4)</v>
    <v>-0.2</v>
    <v>-1.6667000000000001E-2</v>
    <v>100</v>
  </rv>
  <rv s="2">
    <v>354</v>
  </rv>
  <rv s="0">
    <v>https://www.bing.com/financeapi/forcetrigger?t=bt3oh7&amp;q=BVMF%3aBRCO11&amp;form=skydnc</v>
    <v>Learn more on Bing</v>
  </rv>
  <rv s="4">
    <v>pt-BR</v>
    <v>bt3oh7</v>
    <v>268435456</v>
    <v>1</v>
    <v>Da plataforma Refinitiv</v>
    <v>9</v>
    <v>10</v>
    <v>BRESCO LOGISTICA - FDO INV IMOB (BVMF:BRCO11)</v>
    <v>11</v>
    <v>12</v>
    <v>Finance</v>
    <v>5</v>
    <v>126.69</v>
    <v>82.66</v>
    <v>BVMF</v>
    <v>122.4</v>
    <v>122.02</v>
    <v>B3 - Brazil Stock Exchange</v>
    <v>122.49</v>
    <v>45327.57654790469</v>
    <v>356</v>
    <v>BRL</v>
    <v>BRESCO LOGISTICA - FDO INV IMOB</v>
    <v>122.02</v>
    <v>122.32</v>
    <v>BRCO11</v>
    <v>Fundos mais negociados</v>
    <v>BRESCO LOGISTICA - FDO INV IMOB (BVMF:BRCO11)</v>
    <v>-0.17</v>
    <v>-1.3880000000000001E-3</v>
    <v>2046</v>
  </rv>
  <rv s="2">
    <v>357</v>
  </rv>
  <rv s="0">
    <v>https://www.bing.com/financeapi/forcetrigger?t=apm3ur&amp;q=BVMF%3aBRFS3&amp;form=skydnc</v>
    <v>Learn more on Bing</v>
  </rv>
  <rv s="1">
    <v>pt-BR</v>
    <v>apm3ur</v>
    <v>268435456</v>
    <v>1</v>
    <v>Da plataforma Refinitiv</v>
    <v>0</v>
    <v>1</v>
    <v>BRF S.A. (BVMF:BRFS3)</v>
    <v>3</v>
    <v>4</v>
    <v>Finance</v>
    <v>5</v>
    <v>15.49</v>
    <v>5.48</v>
    <v>BVMF</v>
    <v>1682473000</v>
    <v>14.43</v>
    <v>1934</v>
    <v>14.2</v>
    <v>1.4851000000000001</v>
    <v>B3 - Brazil Stock Exchange</v>
    <v>24193961740</v>
    <v>A BRF S.A. é uma empresa multinacional brasileira que possui um portfólio diversificado de produtos e é um produtor de alimentos. Os segmentos da Companhia incluem Brasil, América Latina (LATAM), Médio Oriente e Norte da África (MENA), África e Outros Segmentos. Esses segmentos incluem vendas de todos os canais de distribuição e operações subdivididas em aves, suínos e outras, processadas e outras vendas. As operações avícolas incluem a produção e venda de cortes integrais e ao natural de aves. A carne suína e outras operações envolvem a produção e a venda de cortes naturais. As operações processadas incluem a produção e venda de alimentos processados, produtos congelados e processados derivados de produtos de aves, carne suína e bovina, margarina, produtos vegetais e à base de soja. As outras operações de vendas incluem a comercialização de farinha para serviço de alimentação e outras. Outros segmentos incluem a venda de cortes naturais de carne bovina, produtos agrícolas e ração animal.</v>
    <v>BVMF</v>
    <v>14.33</v>
    <v>98000</v>
    <v>45327.576585648145</v>
    <v>359</v>
    <v>8743110</v>
    <v>BRL</v>
    <v>BRF S.A.</v>
    <v>BRF S.A.</v>
    <v>14.29</v>
    <v>14.38</v>
    <v>R Jorge Tzachel 475, Fazenda, ITAJAI, SANTA CATARINA, 88.301-600 BR</v>
    <v>Food &amp; Tobacco</v>
    <v>BRFS3</v>
    <v>Ações</v>
    <v>BRF S.A. (BVMF:BRFS3)</v>
    <v>0.05</v>
    <v>3.4889999999999999E-3</v>
    <v>301100</v>
  </rv>
  <rv s="2">
    <v>360</v>
  </rv>
  <rv s="0">
    <v>https://www.bing.com/financeapi/forcetrigger?t=c2eu9c&amp;q=BVMF%3aBICE11&amp;form=skydnc</v>
    <v>Learn more on Bing</v>
  </rv>
  <rv s="4">
    <v>pt-BR</v>
    <v>c2eu9c</v>
    <v>268435456</v>
    <v>1</v>
    <v>Da plataforma Refinitiv</v>
    <v>9</v>
    <v>10</v>
    <v>BRIO CREDITO ESTRUT FDO INV IMOB CEF (BVMF:BICE11)</v>
    <v>11</v>
    <v>12</v>
    <v>Finance</v>
    <v>5</v>
    <v>963.15</v>
    <v>781.98</v>
    <v>BVMF</v>
    <v>900.01</v>
    <v>900</v>
    <v>B3 - Brazil Stock Exchange</v>
    <v>973.36</v>
    <v>45296.948020833333</v>
    <v>362</v>
    <v>BRL</v>
    <v>BRIO CREDITO ESTRUT FDO INV IMOB CEF</v>
    <v>900</v>
    <v>900.01</v>
    <v>BICE11</v>
    <v>Fundos mais negociados</v>
    <v>BRIO CREDITO ESTRUT FDO INV IMOB CEF (BVMF:BICE11)</v>
    <v>-73.349999999999994</v>
    <v>-7.5357999999999994E-2</v>
    <v>4</v>
  </rv>
  <rv s="2">
    <v>363</v>
  </rv>
  <rv s="0">
    <v>https://www.bing.com/financeapi/forcetrigger?t=c46227&amp;q=BVMF%3aBIME11&amp;form=skydnc</v>
    <v>Learn more on Bing</v>
  </rv>
  <rv s="4">
    <v>pt-BR</v>
    <v>c46227</v>
    <v>268435456</v>
    <v>1</v>
    <v>Da plataforma Refinitiv</v>
    <v>9</v>
    <v>10</v>
    <v>BRIO MULTIESTRATEGIA FII CF (BVMF:BIME11)</v>
    <v>11</v>
    <v>12</v>
    <v>Finance</v>
    <v>5</v>
    <v>7.59</v>
    <v>5.82</v>
    <v>BVMF</v>
    <v>7.48</v>
    <v>7.45</v>
    <v>B3 - Brazil Stock Exchange</v>
    <v>7.45</v>
    <v>45327.575139791406</v>
    <v>365</v>
    <v>BRL</v>
    <v>BRIO MULTIESTRATEGIA FII CF</v>
    <v>7.45</v>
    <v>7.48</v>
    <v>BIME11</v>
    <v>Fundos mais negociados</v>
    <v>BRIO MULTIESTRATEGIA FII CF (BVMF:BIME11)</v>
    <v>0.03</v>
    <v>4.0270000000000002E-3</v>
    <v>1006</v>
  </rv>
  <rv s="2">
    <v>366</v>
  </rv>
  <rv s="0">
    <v>https://www.bing.com/financeapi/forcetrigger?t=bxjxar&amp;q=BVMF%3aBRIP11&amp;form=skydnc</v>
    <v>Learn more on Bing</v>
  </rv>
  <rv s="4">
    <v>pt-BR</v>
    <v>bxjxar</v>
    <v>268435456</v>
    <v>1</v>
    <v>Da plataforma Refinitiv</v>
    <v>9</v>
    <v>10</v>
    <v>BRIO REAL ESTATE III FDO INV IMOB CF (BVMF:BRIP11)</v>
    <v>11</v>
    <v>12</v>
    <v>Finance</v>
    <v>5</v>
    <v>1068.04</v>
    <v>844.21</v>
    <v>BVMF</v>
    <v>975.02</v>
    <v>975.02</v>
    <v>B3 - Brazil Stock Exchange</v>
    <v>980.58</v>
    <v>45322.948055555556</v>
    <v>368</v>
    <v>BRL</v>
    <v>BRIO REAL ESTATE III FDO INV IMOB CF</v>
    <v>975.02</v>
    <v>975.02</v>
    <v>BRIP11</v>
    <v>Fundos mais negociados</v>
    <v>BRIO REAL ESTATE III FDO INV IMOB CF (BVMF:BRIP11)</v>
    <v>-5.56</v>
    <v>-5.6699999999999997E-3</v>
    <v>1</v>
  </rv>
  <rv s="2">
    <v>369</v>
  </rv>
  <rv s="0">
    <v>https://www.bing.com/financeapi/forcetrigger?t=awl3p2&amp;q=BVMF%3aBRQB3&amp;form=skydnc</v>
    <v>Learn more on Bing</v>
  </rv>
  <rv s="29">
    <v>pt-BR</v>
    <v>awl3p2</v>
    <v>268435456</v>
    <v>1</v>
    <v>Da plataforma Refinitiv</v>
    <v>89</v>
    <v>90</v>
    <v>BRQ Soluções em Informática S.A. (BVMF:BRQB3)</v>
    <v>3</v>
    <v>91</v>
    <v>Finance</v>
    <v>BVMF</v>
    <v>133186100</v>
    <v>1993</v>
    <v>B3 - Brazil Stock Exchange</v>
    <v>A BRQ SOLUCOES EM INFORMATICA S.A. é uma empresa brasileira dedicada ao setor deTtecnologia da Informação (TI). As atividades da Companhia são divididas em dois segmentos de negócios: Desenvolvimento e Integração, bem como outros. A divisão de Desenvolvimento e Integração centra-se na análise e desenvolvimento da infraestrutura de TI, bem como no design de canais e produtos digitais, entre outros. A divisão Outros oferece venda de software, terceirização de processos de negócios (BPO), segurança de TI, treinamentos, bem como serviços de assessoria e manutenção, entre outros. Ela fornece soluções relacionadas a várias áreas, como Cloud, Big Data, User Experience (UX), Sharepoint, Call Center e Service Desk. A Companhia é controlada pela Netstrategy Participações Ltda.</v>
    <v>BVMF</v>
    <v>0</v>
    <v>371</v>
    <v>BRL</v>
    <v>BRQ Soluções em Informática S.A.</v>
    <v>BRQ Soluções em Informática S.A.</v>
    <v>Avenida Ipanema, n 165, 1505/1506/1507, 18 do Forte Empres., BARUERI, SAO PAULO, 06.472-002 BR</v>
    <v>Software &amp; IT Services</v>
    <v>BRQB3</v>
    <v>Ações</v>
    <v>BRQ Soluções em Informática S.A. (BVMF:BRQB3)</v>
  </rv>
  <rv s="2">
    <v>372</v>
  </rv>
  <rv s="0">
    <v>https://www.bing.com/financeapi/forcetrigger?t=c2ua6h&amp;q=BVMF%3aIBOB11&amp;form=skydnc</v>
    <v>Learn more on Bing</v>
  </rv>
  <rv s="30">
    <v>pt-BR</v>
    <v>c2ua6h</v>
    <v>268435456</v>
    <v>1</v>
    <v>Da plataforma Refinitiv</v>
    <v>92</v>
    <v>93</v>
    <v>BTG Pactual B3 Ibovespa FDI (BVMF:IBOB11)</v>
    <v>11</v>
    <v>69</v>
    <v>Finance</v>
    <v>5</v>
    <v>109.5</v>
    <v>78.260000000000005</v>
    <v>BVMF</v>
    <v>103.18</v>
    <v>103.18</v>
    <v>B3 - Brazil Stock Exchange</v>
    <v>385112789.89999998</v>
    <v>103.83</v>
    <v>45327.576574074075</v>
    <v>374</v>
    <v>BRL</v>
    <v>BTG Pactual B3 Ibovespa FDI</v>
    <v>103.18</v>
    <v>103.18</v>
    <v>IBOB11</v>
    <v>Fundos mais negociados</v>
    <v>BTG Pactual B3 Ibovespa FDI (BVMF:IBOB11)</v>
    <v>-0.65</v>
    <v>-6.2599999999999999E-3</v>
    <v>15</v>
  </rv>
  <rv s="2">
    <v>375</v>
  </rv>
  <rv s="0">
    <v>https://www.bing.com/financeapi/forcetrigger?t=c6kpyc&amp;q=BVMF%3aDEBB11&amp;form=skydnc</v>
    <v>Learn more on Bing</v>
  </rv>
  <rv s="31">
    <v>pt-BR</v>
    <v>c6kpyc</v>
    <v>268435456</v>
    <v>1</v>
    <v>Da plataforma Refinitiv</v>
    <v>94</v>
    <v>95</v>
    <v>BTG PACTUAL DBES DI FD DE IDE (BVMF:DEBB11)</v>
    <v>11</v>
    <v>96</v>
    <v>Finance</v>
    <v>5</v>
    <v>BVMF</v>
    <v>12.31</v>
    <v>12.31</v>
    <v>B3 - Brazil Stock Exchange</v>
    <v>41894946.710000001</v>
    <v>12.31</v>
    <v>45327</v>
    <v>377</v>
    <v>BRL</v>
    <v>BTG PACTUAL DBES DI FD DE IDE</v>
    <v>12.31</v>
    <v>12.31</v>
    <v>DEBB11</v>
    <v>Fundos mais negociados</v>
    <v>BTG PACTUAL DBES DI FD DE IDE (BVMF:DEBB11)</v>
    <v>0</v>
    <v>0</v>
    <v>187</v>
  </rv>
  <rv s="2">
    <v>378</v>
  </rv>
  <rv s="0">
    <v>https://www.bing.com/financeapi/forcetrigger?t=bswvm7&amp;q=BVMF%3aBTLG11&amp;form=skydnc</v>
    <v>Learn more on Bing</v>
  </rv>
  <rv s="4">
    <v>pt-BR</v>
    <v>bswvm7</v>
    <v>268435456</v>
    <v>1</v>
    <v>Da plataforma Refinitiv</v>
    <v>9</v>
    <v>10</v>
    <v>BTG PACTUAL LOGISTICA FDO INV IMOB - FII ETF (BVMF:BTLG11)</v>
    <v>11</v>
    <v>12</v>
    <v>Finance</v>
    <v>5</v>
    <v>103.95</v>
    <v>82.93</v>
    <v>BVMF</v>
    <v>102.4</v>
    <v>102.21</v>
    <v>B3 - Brazil Stock Exchange</v>
    <v>102.21</v>
    <v>45327.576540335154</v>
    <v>380</v>
    <v>BRL</v>
    <v>BTG PACTUAL LOGISTICA FDO INV IMOB - FII ETF</v>
    <v>102.22</v>
    <v>102.25</v>
    <v>BTLG11</v>
    <v>Fundos mais negociados</v>
    <v>BTG PACTUAL LOGISTICA FDO INV IMOB - FII ETF (BVMF:BTLG11)</v>
    <v>0.04</v>
    <v>3.9140000000000003E-4</v>
    <v>12604</v>
  </rv>
  <rv s="2">
    <v>381</v>
  </rv>
  <rv s="0">
    <v>https://www.bing.com/financeapi/forcetrigger?t=c2ua3m&amp;q=BVMF%3aGENB11&amp;form=skydnc</v>
    <v>Learn more on Bing</v>
  </rv>
  <rv s="30">
    <v>pt-BR</v>
    <v>c2ua3m</v>
    <v>268435456</v>
    <v>1</v>
    <v>Da plataforma Refinitiv</v>
    <v>92</v>
    <v>93</v>
    <v>BTG Pactual S&amp;P/B3 IngeniusFDI (BVMF:GENB11)</v>
    <v>11</v>
    <v>69</v>
    <v>Finance</v>
    <v>5</v>
    <v>11.75</v>
    <v>6.66</v>
    <v>BVMF</v>
    <v>11.75</v>
    <v>11.5</v>
    <v>B3 - Brazil Stock Exchange</v>
    <v>14969705.84</v>
    <v>11.53</v>
    <v>45327.576608796298</v>
    <v>383</v>
    <v>BRL</v>
    <v>BTG Pactual S&amp;P/B3 IngeniusFDI</v>
    <v>11.75</v>
    <v>11.7</v>
    <v>GENB11</v>
    <v>Fundos mais negociados</v>
    <v>BTG Pactual S&amp;P/B3 IngeniusFDI (BVMF:GENB11)</v>
    <v>0.17</v>
    <v>1.4744E-2</v>
    <v>57</v>
  </rv>
  <rv s="2">
    <v>384</v>
  </rv>
  <rv s="0">
    <v>https://www.bing.com/financeapi/forcetrigger?t=c3fq9c&amp;q=BVMF%3aSMAB11&amp;form=skydnc</v>
    <v>Learn more on Bing</v>
  </rv>
  <rv s="30">
    <v>pt-BR</v>
    <v>c3fq9c</v>
    <v>268435456</v>
    <v>1</v>
    <v>Da plataforma Refinitiv</v>
    <v>92</v>
    <v>93</v>
    <v>BTG Pactual Smll B3 FDI (BVMF:SMAB11)</v>
    <v>11</v>
    <v>69</v>
    <v>Finance</v>
    <v>5</v>
    <v>8.75</v>
    <v>6.38</v>
    <v>BVMF</v>
    <v>7.94</v>
    <v>7.94</v>
    <v>B3 - Brazil Stock Exchange</v>
    <v>8788654.0099999998</v>
    <v>7.89</v>
    <v>45327.574756944443</v>
    <v>386</v>
    <v>BRL</v>
    <v>BTG Pactual Smll B3 FDI</v>
    <v>7.94</v>
    <v>7.94</v>
    <v>SMAB11</v>
    <v>Fundos mais negociados</v>
    <v>BTG Pactual Smll B3 FDI (BVMF:SMAB11)</v>
    <v>0.05</v>
    <v>6.3370000000000006E-3</v>
    <v>1</v>
  </rv>
  <rv s="2">
    <v>387</v>
  </rv>
  <rv s="0">
    <v>https://www.bing.com/financeapi/forcetrigger?t=c4aqjc&amp;q=BVMF%3aCMDB11&amp;form=skydnc</v>
    <v>Learn more on Bing</v>
  </rv>
  <rv s="30">
    <v>pt-BR</v>
    <v>c4aqjc</v>
    <v>268435456</v>
    <v>1</v>
    <v>Da plataforma Refinitiv</v>
    <v>92</v>
    <v>93</v>
    <v>BTG Pactual Tv Acs Cmmd Br FDI (BVMF:CMDB11)</v>
    <v>11</v>
    <v>69</v>
    <v>Finance</v>
    <v>5</v>
    <v>13.68</v>
    <v>9.69</v>
    <v>BVMF</v>
    <v>12.92</v>
    <v>12.92</v>
    <v>B3 - Brazil Stock Exchange</v>
    <v>16310024.15</v>
    <v>12.82</v>
    <v>45327.576550925929</v>
    <v>389</v>
    <v>BRL</v>
    <v>BTG Pactual Tv Acs Cmmd Br FDI</v>
    <v>12.92</v>
    <v>12.92</v>
    <v>CMDB11</v>
    <v>Fundos mais negociados</v>
    <v>BTG Pactual Tv Acs Cmmd Br FDI (BVMF:CMDB11)</v>
    <v>0.1</v>
    <v>7.8000000000000005E-3</v>
    <v>1</v>
  </rv>
  <rv s="2">
    <v>390</v>
  </rv>
  <rv s="0">
    <v>https://www.bing.com/financeapi/forcetrigger?t=c2ela2&amp;q=BVMF%3aBTWR11&amp;form=skydnc</v>
    <v>Learn more on Bing</v>
  </rv>
  <rv s="4">
    <v>pt-BR</v>
    <v>c2ela2</v>
    <v>268435456</v>
    <v>1</v>
    <v>Da plataforma Refinitiv</v>
    <v>9</v>
    <v>10</v>
    <v>BTOWERS FUNDO INVESTIMENTO IMOB CF (BVMF:BTWR11)</v>
    <v>11</v>
    <v>12</v>
    <v>Finance</v>
    <v>5</v>
    <v>109.4</v>
    <v>100.32</v>
    <v>BVMF</v>
    <v>109.4</v>
    <v>109.4</v>
    <v>B3 - Brazil Stock Exchange</v>
    <v>109.4</v>
    <v>45281.747878610935</v>
    <v>392</v>
    <v>BRL</v>
    <v>BTOWERS FUNDO INVESTIMENTO IMOB CF</v>
    <v>109.4</v>
    <v>109.4</v>
    <v>BTWR11</v>
    <v>Fundos mais negociados</v>
    <v>BTOWERS FUNDO INVESTIMENTO IMOB CF (BVMF:BTWR11)</v>
    <v>0</v>
    <v>0</v>
    <v>1</v>
  </rv>
  <rv s="2">
    <v>393</v>
  </rv>
  <rv s="0">
    <v>https://www.bing.com/financeapi/forcetrigger?t=c35yur&amp;q=BVMF%3aBTSG11&amp;form=skydnc</v>
    <v>Learn more on Bing</v>
  </rv>
  <rv s="4">
    <v>pt-BR</v>
    <v>c35yur</v>
    <v>268435456</v>
    <v>1</v>
    <v>Da plataforma Refinitiv</v>
    <v>9</v>
    <v>10</v>
    <v>BTSP I FI Imobiliario (BVMF:BTSG11)</v>
    <v>11</v>
    <v>12</v>
    <v>Finance</v>
    <v>5</v>
    <v>139</v>
    <v>92.32</v>
    <v>BVMF</v>
    <v>139</v>
    <v>139</v>
    <v>B3 - Brazil Stock Exchange</v>
    <v>118.77</v>
    <v>45322.948055555556</v>
    <v>395</v>
    <v>BRL</v>
    <v>BTSP I FI Imobiliario</v>
    <v>139</v>
    <v>139</v>
    <v>BTSG11</v>
    <v>Fundos mais negociados</v>
    <v>BTSP I FI Imobiliario (BVMF:BTSG11)</v>
    <v>20.23</v>
    <v>0.17032900000000001</v>
    <v>1</v>
  </rv>
  <rv s="2">
    <v>396</v>
  </rv>
  <rv s="13">
    <v>pt-BR</v>
    <v>c8ke9c</v>
    <v>268435456</v>
    <v>1</v>
    <v>Da plataforma Refinitiv</v>
    <v>41</v>
    <v>42</v>
    <v>BTSP II FDO INV IMOB CF (BVMF:BTSI11)</v>
    <v>43</v>
    <v>12</v>
    <v>Finance</v>
    <v>5</v>
    <v>100.48</v>
    <v>62.53</v>
    <v>BVMF</v>
    <v>97.5</v>
    <v>97.5</v>
    <v>B3 - Brazil Stock Exchange</v>
    <v>102.54</v>
    <v>45252.848749999997</v>
    <v>BRL</v>
    <v>BTSP II FDO INV IMOB CF</v>
    <v>97.5</v>
    <v>97.5</v>
    <v>BTSI11</v>
    <v>Fundos mais negociados</v>
    <v>BTSP II FDO INV IMOB CF (BVMF:BTSI11)</v>
    <v>-5.04</v>
    <v>-4.9151999999999994E-2</v>
    <v>1</v>
  </rv>
  <rv s="2">
    <v>398</v>
  </rv>
  <rv s="0">
    <v>https://www.bing.com/financeapi/forcetrigger?t=ahefjc&amp;q=XBOM%3a533108&amp;form=skydnc</v>
    <v>Learn more on Bing</v>
  </rv>
  <rv s="20">
    <v>pt-BR</v>
    <v>ahefjc</v>
    <v>268435456</v>
    <v>1</v>
    <v>Da plataforma Refinitiv</v>
    <v>59</v>
    <v>60</v>
    <v>BTTL (XBOM:533108)</v>
    <v>3</v>
    <v>97</v>
    <v>Finance</v>
    <v>58</v>
    <v>50.19</v>
    <v>11.7</v>
    <v>XBOM</v>
    <v>58373310</v>
    <v>47.8</v>
    <v>2007</v>
    <v>45.1</v>
    <v>0.56399999999999995</v>
    <v>Bombay Stock Exchange</v>
    <v>2659488000</v>
    <v>Bhilwara Technical Textiles Limited is an India-based company, which is engaged in the trading of various kinds of yarn with domestic and international customers. The Company is focused on carrying on business in various textile products. It exports yarn to various global textile hubs, namely Belgium and Mauritius. The Company's associate company is BMD Private Limited. BMD Private Limited is a manufacturer of high-performance specialized furnishing fabrics for automotives, contract furnishing, flame retardant fabric and air texturized yarn, and is also engaged in wind power and solar power generation.</v>
    <v>XBOM</v>
    <v>45.56</v>
    <v>4</v>
    <v>45327.438784722224</v>
    <v>400</v>
    <v>25620</v>
    <v>INR</v>
    <v>BTTL</v>
    <v>BTTL</v>
    <v>60.93</v>
    <v>45.3</v>
    <v>46.35</v>
    <v>Bhilwara Towers, A-12, Sector-1, NOIDA, UTTAR PRADESH, 201301 IN</v>
    <v>Textiles &amp; Apparel</v>
    <v>533108</v>
    <v>Ações</v>
    <v>BTTL (XBOM:533108)</v>
    <v>0.79</v>
    <v>1.7340000000000001E-2</v>
    <v>11305</v>
  </rv>
  <rv s="2">
    <v>401</v>
  </rv>
  <rv s="0">
    <v>https://www.bing.com/financeapi/forcetrigger?t=bskpw7&amp;q=BVMF%3aCEAB3&amp;form=skydnc</v>
    <v>Learn more on Bing</v>
  </rv>
  <rv s="1">
    <v>pt-BR</v>
    <v>bskpw7</v>
    <v>268435456</v>
    <v>1</v>
    <v>Da plataforma Refinitiv</v>
    <v>0</v>
    <v>1</v>
    <v>C&amp;A MODAS S.A. (BVMF:CEAB3)</v>
    <v>3</v>
    <v>4</v>
    <v>Finance</v>
    <v>5</v>
    <v>9.14</v>
    <v>1.88</v>
    <v>BVMF</v>
    <v>308245100</v>
    <v>7.29</v>
    <v>1981</v>
    <v>7.12</v>
    <v>1.8141</v>
    <v>B3 - Brazil Stock Exchange</v>
    <v>2210117367</v>
    <v>A C&amp;A Modas SA, anteriormente conhecida como C&amp;A Modas Ltda, é uma empresa de moda com sede no Brasil, que administra uma cadeia de lojas de varejo e um portal da Web. A Companhia vende uma variedade de produtos, como roupas, acessórios e calçados para homens, mulheres e crianças; cosméticos para homem e mulher; dispositivos eletrônicos, incluindo smartphones, notebooks, tablets e acessórios relacionados, entre outros. Sua oferta inclui também produtos de diferentes marcas que o cliente pode comprar também por meio de um aplicativo móvel.</v>
    <v>BVMF</v>
    <v>7.26</v>
    <v>15000</v>
    <v>45327.5766439</v>
    <v>403</v>
    <v>3270800</v>
    <v>BRL</v>
    <v>C&amp;A MODAS S.A.</v>
    <v>C&amp;A MODAS S.A.</v>
    <v>7.26</v>
    <v>7.17</v>
    <v>Alameda Araguaia, 1.222/1.022, Alphaville, BARUERI, SAO PAULO, 06.455-000 BR</v>
    <v>Specialty Retailers</v>
    <v>CEAB3</v>
    <v>Ações</v>
    <v>C&amp;A MODAS S.A. (BVMF:CEAB3)</v>
    <v>-0.09</v>
    <v>-1.2397E-2</v>
    <v>268000</v>
  </rv>
  <rv s="2">
    <v>404</v>
  </rv>
  <rv s="0">
    <v>https://www.bing.com/financeapi/forcetrigger?t=bglxww&amp;q=BVMF%3aXBOV11&amp;form=skydnc</v>
    <v>Learn more on Bing</v>
  </rv>
  <rv s="21">
    <v>pt-BR</v>
    <v>bglxww</v>
    <v>268435456</v>
    <v>1</v>
    <v>Da plataforma Refinitiv</v>
    <v>64</v>
    <v>65</v>
    <v>Caixa ETF Ibovespa FI (BVMF:XBOV11)</v>
    <v>11</v>
    <v>66</v>
    <v>Finance</v>
    <v>5</v>
    <v>132.59</v>
    <v>95.41</v>
    <v>BVMF</v>
    <v>125.63</v>
    <v>125.63</v>
    <v>0.98580000000000001</v>
    <v>B3 - Brazil Stock Exchange</v>
    <v>87660691.099999994</v>
    <v>124.65</v>
    <v>45327.576585648145</v>
    <v>406</v>
    <v>BRL</v>
    <v>Caixa ETF Ibovespa FI</v>
    <v>125.63</v>
    <v>125.63</v>
    <v>XBOV11</v>
    <v>Fundos mais negociados</v>
    <v>Caixa ETF Ibovespa FI (BVMF:XBOV11)</v>
    <v>0.98</v>
    <v>7.8620000000000009E-3</v>
    <v>14</v>
  </rv>
  <rv s="2">
    <v>407</v>
  </rv>
  <rv s="0">
    <v>https://www.bing.com/financeapi/forcetrigger?t=c1s56h&amp;q=BVMF%3aCXSE3&amp;form=skydnc</v>
    <v>Learn more on Bing</v>
  </rv>
  <rv s="1">
    <v>pt-BR</v>
    <v>c1s56h</v>
    <v>268435456</v>
    <v>1</v>
    <v>Da plataforma Refinitiv</v>
    <v>0</v>
    <v>1</v>
    <v>Caixa Seguridade Participações S.A (BVMF:CXSE3)</v>
    <v>3</v>
    <v>4</v>
    <v>Finance</v>
    <v>5</v>
    <v>14.97</v>
    <v>7.42</v>
    <v>BVMF</v>
    <v>3000000000</v>
    <v>14.33</v>
    <v>1967</v>
    <v>14.18</v>
    <v>0.82599999999999996</v>
    <v>B3 - Brazil Stock Exchange</v>
    <v>42720000000</v>
    <v>A Caixa Seguridade Participacoes SA é uma empresa de participações sediada no Brasil que consolida os investimentos da CAIXA em empresas dos ramos de seguros, previdência privada, capitalização, consórcio, serviços de assistência e corretagem de seguros e atua principalmente por meio do sistema de Bancassurance na rede de distribuição da CAIXA. A Companhia possui o direito exclusivo de acessar a base de clientes da CAIXA e de explorar economicamente a marca “CAIXA” e sua rede de agências próprias, revendedores lotéricos, correspondentes bancários, o internet banking, caixas eletrônicos e outros canais de distribuição. A Caixa Economica Federal (CAIXA) é o maior banco brasileiro em número de clientes.</v>
    <v>BVMF</v>
    <v>14.27</v>
    <v>135</v>
    <v>45327.576493055552</v>
    <v>409</v>
    <v>5573430</v>
    <v>BRL</v>
    <v>Caixa Seguridade Participações S.A</v>
    <v>Caixa Seguridade Participações S.A</v>
    <v>14.32</v>
    <v>14.24</v>
    <v>SAUS Quadra 3 Bloco E, 3 andar, Asa Sul, BRASILIA, DISTRITO FEDERAL, 70.070-030 BR</v>
    <v>Insurance</v>
    <v>CXSE3</v>
    <v>Ações</v>
    <v>Caixa Seguridade Participações S.A (BVMF:CXSE3)</v>
    <v>-0.03</v>
    <v>-2.1020000000000001E-3</v>
    <v>283500</v>
  </rv>
  <rv s="2">
    <v>410</v>
  </rv>
  <rv s="0">
    <v>https://www.bing.com/financeapi/forcetrigger?t=bgnmm7&amp;q=BVMF%3aCAMB3&amp;form=skydnc</v>
    <v>Learn more on Bing</v>
  </rv>
  <rv s="1">
    <v>pt-BR</v>
    <v>bgnmm7</v>
    <v>268435456</v>
    <v>1</v>
    <v>Da plataforma Refinitiv</v>
    <v>0</v>
    <v>1</v>
    <v>CAMBUCI S.A. (BVMF:CAMB3)</v>
    <v>3</v>
    <v>4</v>
    <v>Finance</v>
    <v>5</v>
    <v>11.6</v>
    <v>4.6399999999999997</v>
    <v>BVMF</v>
    <v>42275080</v>
    <v>10.84</v>
    <v>1945</v>
    <v>10.63</v>
    <v>0.14099999999999999</v>
    <v>B3 - Brazil Stock Exchange</v>
    <v>451920605</v>
    <v>A Cambuci S.A é uma empresa brasileira dedicada à fabricação e venda de vestuário e equipamentos esportivos. Os produtos da Empresa são negociados sob a marca Penalty e eles são divididos em cinco principais linhas de produtos: Profissional, Especial, Casual, Equipes e Infanto-juvenil. Seus produtos incluem bolas, calçados e vestuário para vários esportes, como corrida, futebol, voleibol, basquetebol, handebol, rúgbi e futebol de praia. Em 31 de dezembro de 2011, as subsidiárias da Empresa incluíam a Latinline, a Penalty Argentina SA, a Cambuci Trust SA, a Penalty Chile, a Impar Paraguay, a Era Sports Ltda., a Cambuci Importadora Ltda., a Impar Sports Ltda. e a Penalty Iberia.</v>
    <v>BVMF</v>
    <v>10.72</v>
    <v>2078</v>
    <v>45327.576262719529</v>
    <v>412</v>
    <v>87500</v>
    <v>BRL</v>
    <v>CAMBUCI S.A.</v>
    <v>CAMBUCI S.A.</v>
    <v>10.84</v>
    <v>10.69</v>
    <v>Avenida Getulio Vargas, 930,Escritorio, Marmeleiro, SAO PAULO, SAO PAULO, 18.130-430 BR</v>
    <v>Leisure Products</v>
    <v>CAMB3</v>
    <v>Ações</v>
    <v>CAMBUCI S.A. (BVMF:CAMB3)</v>
    <v>-0.03</v>
    <v>-2.7989999999999998E-3</v>
    <v>2200</v>
  </rv>
  <rv s="2">
    <v>413</v>
  </rv>
  <rv s="0">
    <v>https://www.bing.com/financeapi/forcetrigger?t=apm6k2&amp;q=BVMF%3aCAML3&amp;form=skydnc</v>
    <v>Learn more on Bing</v>
  </rv>
  <rv s="1">
    <v>pt-BR</v>
    <v>apm6k2</v>
    <v>268435456</v>
    <v>1</v>
    <v>Da plataforma Refinitiv</v>
    <v>0</v>
    <v>1</v>
    <v>CAMIL ALIMENTOS S.A. (BVMF:CAML3)</v>
    <v>3</v>
    <v>4</v>
    <v>Finance</v>
    <v>5</v>
    <v>9.1300000000000008</v>
    <v>6.28</v>
    <v>BVMF</v>
    <v>350000000</v>
    <v>8.81</v>
    <v>1990</v>
    <v>8.7100000000000009</v>
    <v>0.40699999999999997</v>
    <v>B3 - Brazil Stock Exchange</v>
    <v>3076499999</v>
    <v>A Camil Alimentos SA é uma empresa sediada no Brasil e dedica-se principalmente ao setor de processamento de alimentos. A Companhia tem como foco a fabricação e comercialização de arroz, bolacha de arroz, feijão, ervilha, grão de bico e sementes de lentilha, farelo de soja, pipoca, açúcar e frutos do mar, entre outros. Os produtos da Companhia são distribuídos sob várias marcas, incluindo Camil, Pescador, Coqueiro, União, Barra, Dolce, Namorado, Butui, Bonzao, Neve e Ducula no Brasil; Saman no Uruguai; Tucapel no Chile, bem como Costeno e Paisana no Peru. A Companhia opera unidades de processamento de grãos, fábricas de processamento de pescado e usinas de açúcar. A Companhia controla diversas subsidiárias, como a Camil Internacional Argentina SA, a Carreteiro Indústria e Comércio de Alimentos Ltda e a Ciclo Logística Ltda.</v>
    <v>BVMF</v>
    <v>8.82</v>
    <v>7000</v>
    <v>45327.576585648145</v>
    <v>415</v>
    <v>750590</v>
    <v>BRL</v>
    <v>CAMIL ALIMENTOS S.A.</v>
    <v>CAMIL ALIMENTOS S.A.</v>
    <v>8.81</v>
    <v>8.7899999999999991</v>
    <v>Av. Doutora Ruth Cardoso 8501, 12 andar, Pinheiros, Eldorado Business Tower, SAO PAULO, SAO PAULO, 05.425-070 BR</v>
    <v>Food &amp; Tobacco</v>
    <v>CAML3</v>
    <v>Ações</v>
    <v>CAMIL ALIMENTOS S.A. (BVMF:CAML3)</v>
    <v>-0.03</v>
    <v>-3.4009999999999999E-3</v>
    <v>50200</v>
  </rv>
  <rv s="2">
    <v>416</v>
  </rv>
  <rv s="0">
    <v>https://www.bing.com/financeapi/forcetrigger?t=aaq1pr&amp;q=XBRU%3aCAMB&amp;form=skydnc</v>
    <v>Learn more on Bing</v>
  </rv>
  <rv s="20">
    <v>pt-BR</v>
    <v>aaq1pr</v>
    <v>268435456</v>
    <v>1</v>
    <v>Da plataforma Refinitiv</v>
    <v>59</v>
    <v>60</v>
    <v>Campine (XBRU:CAMB)</v>
    <v>3</v>
    <v>98</v>
    <v>Finance</v>
    <v>58</v>
    <v>76.5</v>
    <v>54</v>
    <v>XBRU</v>
    <v>1500000</v>
    <v>75.5</v>
    <v>1912</v>
    <v>75.5</v>
    <v>0.55630000000000002</v>
    <v>Euronext Brussels</v>
    <v>114000000</v>
    <v>Campine NV is a Belgium-based company engaged in fire retardancy and concentrates, masterbatches for plastics, PET catalysts and lead recycling. The Company is organised into three operating divisions: Antimony, Plastics and Lead. Antimony trioxide (Sb2O3) is used as a flame retardant in the textile, plastics and cable industries and is also used as a catalyst in Polyethylene Terephthalate (PET) production. Furthermore antimony trioxide has a number of applications in the glass, pigments and varistor industries. In its plastics division Campine NV produces masterbatches for the plastics industry, delivered in granulated form. In the lead recycling division, Campine Recycling converts lead from spent batteries and industrial waste into lead and lead alloys. Lead and lead alloys are then sold to manufacturers of batteries and lead plates, such as for X-ray protection.</v>
    <v>XBRU</v>
    <v>76</v>
    <v>228</v>
    <v>45327.561238425929</v>
    <v>418</v>
    <v>370</v>
    <v>EUR</v>
    <v>Campine</v>
    <v>Campine</v>
    <v>6.6452</v>
    <v>75.5</v>
    <v>75.5</v>
    <v>Nijverheidsstraat 2, BEERSE, ANTWERPEN, 2340 BE</v>
    <v>Chemicals</v>
    <v>CAMB</v>
    <v>Ações</v>
    <v>Campine (XBRU:CAMB)</v>
    <v>-0.5</v>
    <v>-6.5790000000000006E-3</v>
    <v>492</v>
  </rv>
  <rv s="2">
    <v>419</v>
  </rv>
  <rv s="0">
    <v>https://www.bing.com/financeapi/forcetrigger?t=c339a2&amp;q=BVMF%3aCCRF11&amp;form=skydnc</v>
    <v>Learn more on Bing</v>
  </rv>
  <rv s="4">
    <v>pt-BR</v>
    <v>c339a2</v>
    <v>268435456</v>
    <v>1</v>
    <v>Da plataforma Refinitiv</v>
    <v>9</v>
    <v>10</v>
    <v>CANVAS CRI FDO INV IMOB CEF (BVMF:CCRF11)</v>
    <v>11</v>
    <v>12</v>
    <v>Finance</v>
    <v>5</v>
    <v>98.8</v>
    <v>72.61</v>
    <v>BVMF</v>
    <v>92.5</v>
    <v>92.5</v>
    <v>B3 - Brazil Stock Exchange</v>
    <v>91.57</v>
    <v>45251.947997685187</v>
    <v>421</v>
    <v>BRL</v>
    <v>CANVAS CRI FDO INV IMOB CEF</v>
    <v>92.5</v>
    <v>92.5</v>
    <v>CCRF11</v>
    <v>Fundos mais negociados</v>
    <v>CANVAS CRI FDO INV IMOB CEF (BVMF:CCRF11)</v>
    <v>0</v>
    <v>0</v>
    <v>14</v>
  </rv>
  <rv s="2">
    <v>422</v>
  </rv>
  <rv s="0">
    <v>https://www.bing.com/financeapi/forcetrigger?t=c6jeoc&amp;q=BVMF%3aCPTR11&amp;form=skydnc</v>
    <v>Learn more on Bing</v>
  </rv>
  <rv s="32">
    <v>pt-BR</v>
    <v>c6jeoc</v>
    <v>268435456</v>
    <v>1</v>
    <v>Da plataforma Refinitiv</v>
    <v>99</v>
    <v>100</v>
    <v>CAPITANIA AGRO STRATEGIES CF (BVMF:CPTR11)</v>
    <v>11</v>
    <v>101</v>
    <v>Finance</v>
    <v>5</v>
    <v>BVMF</v>
    <v>9.25</v>
    <v>9.2200000000000006</v>
    <v>B3 - Brazil Stock Exchange</v>
    <v>9.1199999999999992</v>
    <v>45310.924761620314</v>
    <v>424</v>
    <v>BRL</v>
    <v>CAPITANIA AGRO STRATEGIES CF</v>
    <v>9.2200000000000006</v>
    <v>9.25</v>
    <v>CPTR11</v>
    <v>Fundos mais negociados</v>
    <v>CAPITANIA AGRO STRATEGIES CF (BVMF:CPTR11)</v>
    <v>0.13</v>
    <v>1.4253999999999999E-2</v>
    <v>96734</v>
  </rv>
  <rv s="2">
    <v>425</v>
  </rv>
  <rv s="0">
    <v>https://www.bing.com/financeapi/forcetrigger?t=btet1h&amp;q=BVMF%3aCPFF11&amp;form=skydnc</v>
    <v>Learn more on Bing</v>
  </rv>
  <rv s="4">
    <v>pt-BR</v>
    <v>btet1h</v>
    <v>268435456</v>
    <v>1</v>
    <v>Da plataforma Refinitiv</v>
    <v>9</v>
    <v>10</v>
    <v>CAPITANIA REIT FOF - FDO. INVEST. IMOB - FII CAP REIT ETF (BVMF:CPFF11)</v>
    <v>11</v>
    <v>12</v>
    <v>Finance</v>
    <v>5</v>
    <v>78.5</v>
    <v>49.67</v>
    <v>BVMF</v>
    <v>75.83</v>
    <v>75.819999999999993</v>
    <v>B3 - Brazil Stock Exchange</v>
    <v>75.819999999999993</v>
    <v>45327.573270265624</v>
    <v>427</v>
    <v>BRL</v>
    <v>CAPITANIA REIT FOF - FDO. INVEST. IMOB - FII CAP REIT ETF</v>
    <v>75.819999999999993</v>
    <v>75.819999999999993</v>
    <v>CPFF11</v>
    <v>Fundos mais negociados</v>
    <v>CAPITANIA REIT FOF - FDO. INVEST. IMOB - FII CAP REIT ETF (BVMF:CPFF11)</v>
    <v>0</v>
    <v>0</v>
    <v>123</v>
  </rv>
  <rv s="2">
    <v>428</v>
  </rv>
  <rv s="0">
    <v>https://www.bing.com/financeapi/forcetrigger?t=apmbdm&amp;q=BVMF%3aCPTS11&amp;form=skydnc</v>
    <v>Learn more on Bing</v>
  </rv>
  <rv s="4">
    <v>pt-BR</v>
    <v>apmbdm</v>
    <v>268435456</v>
    <v>1</v>
    <v>Da plataforma Refinitiv</v>
    <v>9</v>
    <v>10</v>
    <v>CAPITANIA SECURITIES II FII CF (BVMF:CPTS11)</v>
    <v>11</v>
    <v>12</v>
    <v>Finance</v>
    <v>5</v>
    <v>8.8000000000000007</v>
    <v>6.86</v>
    <v>BVMF</v>
    <v>8.49</v>
    <v>8.4600000000000009</v>
    <v>B3 - Brazil Stock Exchange</v>
    <v>8.4600000000000009</v>
    <v>45327.576673448435</v>
    <v>430</v>
    <v>BRL</v>
    <v>CAPITANIA SECURITIES II FII CF</v>
    <v>8.4700000000000006</v>
    <v>8.49</v>
    <v>CPTS11</v>
    <v>Fundos mais negociados</v>
    <v>CAPITANIA SECURITIES II FII CF (BVMF:CPTS11)</v>
    <v>0.03</v>
    <v>3.5460000000000001E-3</v>
    <v>72038</v>
  </rv>
  <rv s="2">
    <v>431</v>
  </rv>
  <rv s="0">
    <v>https://www.bing.com/financeapi/forcetrigger?t=apm7gh&amp;q=BVMF%3aCCRO3&amp;form=skydnc</v>
    <v>Learn more on Bing</v>
  </rv>
  <rv s="1">
    <v>pt-BR</v>
    <v>apm7gh</v>
    <v>268435456</v>
    <v>1</v>
    <v>Da plataforma Refinitiv</v>
    <v>0</v>
    <v>1</v>
    <v>CCR S.A. (BVMF:CCRO3)</v>
    <v>3</v>
    <v>4</v>
    <v>Finance</v>
    <v>5</v>
    <v>14.58</v>
    <v>10.34</v>
    <v>BVMF</v>
    <v>2020000000</v>
    <v>13.19</v>
    <v>1998</v>
    <v>13.07</v>
    <v>0.97160000000000002</v>
    <v>B3 - Brazil Stock Exchange</v>
    <v>26563000000</v>
    <v>A CCR S.A. é uma empresa brasileira que se dedica sobretudo à operação de rodovias. As atividades da empresa se dividem em cinco segmentos comerciais: Rodovias, que gerencia e mantém estradas com pedágio através de várias concessões, como a AutoBAn, ViaOeste, NovaDutra, RodoNorte, SPVias, Ponte, ViaLagos, RodoAnel Oeste e Renovias; Transporte de passageiros, que inclui concessões de metrô, como a ViaQuatro e Metrô Bahia; Transporte marítimo, que detém concessões para linhas regulares de transporte marítimo de passageiros sob a marca CCR Barcas; Aeroportos, que gerencia as concessões aeroportuárias; e Serviços, que inclui outras atividades operacionais e de gestão de participações sociais, como centros de serviços compartilhados, serviços de engenharia e transmissão de dados através de cabos de fibra ótica subterrâneos. A rede de rodovias da empresa está localizada nos estados de São Paulo, Rio de Janeiro e Paraná, no Brasil.</v>
    <v>BVMF</v>
    <v>13.15</v>
    <v>18086</v>
    <v>45327.576481481483</v>
    <v>433</v>
    <v>4689360</v>
    <v>BRL</v>
    <v>CCR S.A.</v>
    <v>CCR S.A.</v>
    <v>13.11</v>
    <v>13.15</v>
    <v>Av Chedid Jafet 222 Bloco B - 4 Andar, Vila Olimpia, SAO PAULO, SAO PAULO, 04.551-065 BR</v>
    <v>Transport Infrastructure</v>
    <v>CCRO3</v>
    <v>Ações</v>
    <v>CCR S.A. (BVMF:CCRO3)</v>
    <v>0</v>
    <v>0</v>
    <v>214000</v>
  </rv>
  <rv s="2">
    <v>434</v>
  </rv>
  <rv s="0">
    <v>https://www.bing.com/financeapi/forcetrigger?t=bgqbz2&amp;q=BVMF%3aMAPT3&amp;form=skydnc</v>
    <v>Learn more on Bing</v>
  </rv>
  <rv s="28">
    <v>pt-BR</v>
    <v>bgqbz2</v>
    <v>268435456</v>
    <v>1</v>
    <v>Da plataforma Refinitiv</v>
    <v>86</v>
    <v>87</v>
    <v>Cemepe Investimentos S.A. (BVMF:MAPT3)</v>
    <v>3</v>
    <v>102</v>
    <v>Finance</v>
    <v>5</v>
    <v>38</v>
    <v>28.4</v>
    <v>BVMF</v>
    <v>918900</v>
    <v>37.5</v>
    <v>1991</v>
    <v>37.5</v>
    <v>B3 - Brazil Stock Exchange</v>
    <v>21690840</v>
    <v>A Cemepe Investimentos S.A., anteriormente Companhia Marcopolo de Participações, é uma holding de investimentos brasileira. A empresa participa de outras empresas como acionista e presta serviços de consultoria técnica, financeira e administrativa. Em 31 de dezembro de 2011, a empresa detinha uma participação na STAM Participações Ltda. Em 24 de maio de 2012, a Cemisa Participações Ltda. tinha uma participação de 56,80% na empresa.</v>
    <v>BVMF</v>
    <v>37.5</v>
    <v>45323.5778587963</v>
    <v>436</v>
    <v>1580</v>
    <v>BRL</v>
    <v>Cemepe Investimentos S.A.</v>
    <v>Cemepe Investimentos S.A.</v>
    <v>37.5</v>
    <v>37.5</v>
    <v>Praca Tiradentes, 10,Sala 304 Parte, Centro, RIO DE JANEIRO, RIO DE JANEIRO, 20.060-070 BR</v>
    <v>Holding Companies</v>
    <v>MAPT3</v>
    <v>Ações</v>
    <v>Cemepe Investimentos S.A. (BVMF:MAPT3)</v>
    <v>0</v>
    <v>0</v>
    <v>100</v>
  </rv>
  <rv s="2">
    <v>437</v>
  </rv>
  <rv s="0">
    <v>https://www.bing.com/financeapi/forcetrigger?t=apmwlh&amp;q=BVMF%3aMAPT4&amp;form=skydnc</v>
    <v>Learn more on Bing</v>
  </rv>
  <rv s="28">
    <v>pt-BR</v>
    <v>apmwlh</v>
    <v>268435456</v>
    <v>1</v>
    <v>Da plataforma Refinitiv</v>
    <v>86</v>
    <v>87</v>
    <v>Cemepe Investimentos S.A. (BVMF:MAPT4)</v>
    <v>3</v>
    <v>102</v>
    <v>Finance</v>
    <v>5</v>
    <v>49</v>
    <v>5</v>
    <v>BVMF</v>
    <v>918900</v>
    <v>9.4</v>
    <v>1991</v>
    <v>9.26</v>
    <v>B3 - Brazil Stock Exchange</v>
    <v>21677170</v>
    <v>A Cemepe Investimentos S.A., anteriormente Companhia Marcopolo de Participações, é uma holding de investimentos brasileira. A empresa participa de outras empresas como acionista e presta serviços de consultoria técnica, financeira e administrativa. Em 31 de dezembro de 2011, a empresa detinha uma participação na STAM Participações Ltda. Em 24 de maio de 2012, a Cemisa Participações Ltda. tinha uma participação de 56,80% na empresa.</v>
    <v>BVMF</v>
    <v>9.98</v>
    <v>45327.575891203705</v>
    <v>439</v>
    <v>1580</v>
    <v>BRL</v>
    <v>Cemepe Investimentos S.A.</v>
    <v>Cemepe Investimentos S.A.</v>
    <v>9.4</v>
    <v>9.26</v>
    <v>Praca Tiradentes, 10,Sala 304 Parte, Centro, RIO DE JANEIRO, RIO DE JANEIRO, 20.060-070 BR</v>
    <v>Holding Companies</v>
    <v>MAPT4</v>
    <v>Ações</v>
    <v>Cemepe Investimentos S.A. (BVMF:MAPT4)</v>
    <v>-0.72</v>
    <v>-7.2144E-2</v>
    <v>400</v>
  </rv>
  <rv s="2">
    <v>440</v>
  </rv>
  <rv s="0">
    <v>https://creativecommons.org/licenses/by-sa/3.0</v>
    <v>CC BY-SA 3.0</v>
  </rv>
  <rv s="0">
    <v>http://en.wikipedia.org/wiki/Eletrobras</v>
    <v>Wikipedia</v>
  </rv>
  <rv s="17">
    <v>442</v>
    <v>443</v>
  </rv>
  <rv s="18">
    <v>56</v>
    <v>https://www.bing.com/th?id=AMMS_47d2a68313bf3c91f117037b98f07a39&amp;qlt=95</v>
    <v>444</v>
    <v>0</v>
    <v>https://www.bing.com/images/search?form=xlimg&amp;q=eletrobras</v>
    <v>Image of Centrais Elétricas Brasileiras S.A.</v>
  </rv>
  <rv s="0">
    <v>https://www.bing.com/financeapi/forcetrigger?t=apmh3m&amp;q=BVMF%3aELET3&amp;form=skydnc</v>
    <v>Learn more on Bing</v>
  </rv>
  <rv s="19">
    <v>pt-BR</v>
    <v>apmh3m</v>
    <v>268435456</v>
    <v>1</v>
    <v>Da plataforma Refinitiv</v>
    <v>51</v>
    <v>52</v>
    <v>Centrais Elétricas Brasileiras S.A. (BVMF:ELET3)</v>
    <v>54</v>
    <v>55</v>
    <v>Finance</v>
    <v>5</v>
    <v>44.43</v>
    <v>29.62</v>
    <v>BVMF</v>
    <v>2307100000</v>
    <v>40.94</v>
    <v>1962</v>
    <v>40.57</v>
    <v>0.85260000000000002</v>
    <v>B3 - Brazil Stock Exchange</v>
    <v>95131770000</v>
    <v>A Centrais Elétricas Brasileiras S.A. é uma empresa de energia elétrica. A Empresa atua nos segmentos de geração, transmissão, distribuição e comercialização. A Empresa opera por intermédio de várias empresas, incluindo a holding Eletrobrás, CGTEE, Chesf, Eletronorte, Eletronuclear, Eletrosul, Furnas, Amazonas Energia, Distribuição Acre, Distribuição Alagoas, Distribuição Piauí, Distribuição Rondônia, Distribuição Roraima e metade do capital da Itaipu Binacional. A Empresa tem uma capacidade total instalada para geração de mais de 44.150 megawatts. Possui uma rede nacional de linhas de transmissão de aproximadamente 60.500 quilômetros de extensão. A Usina Megawatt Solar da Eletrobrás Eletrosul tem mais de 4.000 painéis fotovoltaicos, totalizando uma área de aproximadamente 8.300 metros quadrados. A Usina Megawatt Solar da Eletrobrás Eletrosul tem uma capacidade instalada de aproximadamente 1 megawatt-pico (MWp), e a Usina Megawatt Solar pode produzir aproximadamente 1,2 gigawatt/hora (GWh).</v>
    <v>BVMF</v>
    <v>40.65</v>
    <v>9529</v>
    <v>45327.576655092591</v>
    <v>445</v>
    <v>446</v>
    <v>937050</v>
    <v>BRL</v>
    <v>Centrais Elétricas Brasileiras S.A.</v>
    <v>Centrais Elétricas Brasileiras S.A.</v>
    <v>40.65</v>
    <v>40.880000000000003</v>
    <v>Rua da Quitanda, 196 - Centro, RIO DE JANEIRO, RIO DE JANEIRO, 20.091-005 BR</v>
    <v>Electrical Utilities &amp; IPPs</v>
    <v>ELET3</v>
    <v>Ações</v>
    <v>Centrais Elétricas Brasileiras S.A. (BVMF:ELET3)</v>
    <v>0.23</v>
    <v>5.6579999999999998E-3</v>
    <v>223600</v>
  </rv>
  <rv s="2">
    <v>447</v>
  </rv>
  <rv s="0">
    <v>https://www.bing.com/financeapi/forcetrigger?t=apmh6h&amp;q=BVMF%3aELET5&amp;form=skydnc</v>
    <v>Learn more on Bing</v>
  </rv>
  <rv s="19">
    <v>pt-BR</v>
    <v>apmh6h</v>
    <v>268435456</v>
    <v>1</v>
    <v>Da plataforma Refinitiv</v>
    <v>51</v>
    <v>52</v>
    <v>Centrais Elétricas Brasileiras S.A. (BVMF:ELET5)</v>
    <v>54</v>
    <v>55</v>
    <v>Finance</v>
    <v>5</v>
    <v>90</v>
    <v>63.12</v>
    <v>BVMF</v>
    <v>2307100000</v>
    <v>90</v>
    <v>1962</v>
    <v>90</v>
    <v>0.85260000000000002</v>
    <v>B3 - Brazil Stock Exchange</v>
    <v>98392350000</v>
    <v>A Centrais Elétricas Brasileiras S.A. é uma empresa de energia elétrica. A Empresa atua nos segmentos de geração, transmissão, distribuição e comercialização. A Empresa opera por intermédio de várias empresas, incluindo a holding Eletrobrás, CGTEE, Chesf, Eletronorte, Eletronuclear, Eletrosul, Furnas, Amazonas Energia, Distribuição Acre, Distribuição Alagoas, Distribuição Piauí, Distribuição Rondônia, Distribuição Roraima e metade do capital da Itaipu Binacional. A Empresa tem uma capacidade total instalada para geração de mais de 44.150 megawatts. Possui uma rede nacional de linhas de transmissão de aproximadamente 60.500 quilômetros de extensão. A Usina Megawatt Solar da Eletrobrás Eletrosul tem mais de 4.000 painéis fotovoltaicos, totalizando uma área de aproximadamente 8.300 metros quadrados. A Usina Megawatt Solar da Eletrobrás Eletrosul tem uma capacidade instalada de aproximadamente 1 megawatt-pico (MWp), e a Usina Megawatt Solar pode produzir aproximadamente 1,2 gigawatt/hora (GWh).</v>
    <v>BVMF</v>
    <v>85.01</v>
    <v>9529</v>
    <v>45308.642399698438</v>
    <v>445</v>
    <v>449</v>
    <v>937050</v>
    <v>BRL</v>
    <v>Centrais Elétricas Brasileiras S.A.</v>
    <v>Centrais Elétricas Brasileiras S.A.</v>
    <v>90</v>
    <v>90</v>
    <v>Rua da Quitanda, 196 - Centro, RIO DE JANEIRO, RIO DE JANEIRO, 20.091-005 BR</v>
    <v>Electrical Utilities &amp; IPPs</v>
    <v>ELET5</v>
    <v>Ações</v>
    <v>Centrais Elétricas Brasileiras S.A. (BVMF:ELET5)</v>
    <v>4.99</v>
    <v>5.8699000000000001E-2</v>
    <v>100</v>
  </rv>
  <rv s="2">
    <v>450</v>
  </rv>
  <rv s="0">
    <v>https://www.bing.com/financeapi/forcetrigger?t=apmh9c&amp;q=BVMF%3aELET6&amp;form=skydnc</v>
    <v>Learn more on Bing</v>
  </rv>
  <rv s="19">
    <v>pt-BR</v>
    <v>apmh9c</v>
    <v>268435456</v>
    <v>1</v>
    <v>Da plataforma Refinitiv</v>
    <v>51</v>
    <v>52</v>
    <v>Centrais Elétricas Brasileiras S.A. (BVMF:ELET6)</v>
    <v>54</v>
    <v>55</v>
    <v>Finance</v>
    <v>5</v>
    <v>49.39</v>
    <v>31.35</v>
    <v>BVMF</v>
    <v>2307100000</v>
    <v>45.79</v>
    <v>1962</v>
    <v>45.35</v>
    <v>0.85260000000000002</v>
    <v>B3 - Brazil Stock Exchange</v>
    <v>95131770000</v>
    <v>A Centrais Elétricas Brasileiras S.A. é uma empresa de energia elétrica. A Empresa atua nos segmentos de geração, transmissão, distribuição e comercialização. A Empresa opera por intermédio de várias empresas, incluindo a holding Eletrobrás, CGTEE, Chesf, Eletronorte, Eletronuclear, Eletrosul, Furnas, Amazonas Energia, Distribuição Acre, Distribuição Alagoas, Distribuição Piauí, Distribuição Rondônia, Distribuição Roraima e metade do capital da Itaipu Binacional. A Empresa tem uma capacidade total instalada para geração de mais de 44.150 megawatts. Possui uma rede nacional de linhas de transmissão de aproximadamente 60.500 quilômetros de extensão. A Usina Megawatt Solar da Eletrobrás Eletrosul tem mais de 4.000 painéis fotovoltaicos, totalizando uma área de aproximadamente 8.300 metros quadrados. A Usina Megawatt Solar da Eletrobrás Eletrosul tem uma capacidade instalada de aproximadamente 1 megawatt-pico (MWp), e a Usina Megawatt Solar pode produzir aproximadamente 1,2 gigawatt/hora (GWh).</v>
    <v>BVMF</v>
    <v>45.44</v>
    <v>9529</v>
    <v>45327.576608796298</v>
    <v>445</v>
    <v>452</v>
    <v>937050</v>
    <v>BRL</v>
    <v>Centrais Elétricas Brasileiras S.A.</v>
    <v>Centrais Elétricas Brasileiras S.A.</v>
    <v>45.45</v>
    <v>45.75</v>
    <v>Rua da Quitanda, 196 - Centro, RIO DE JANEIRO, RIO DE JANEIRO, 20.091-005 BR</v>
    <v>Electrical Utilities &amp; IPPs</v>
    <v>ELET6</v>
    <v>Ações</v>
    <v>Centrais Elétricas Brasileiras S.A. (BVMF:ELET6)</v>
    <v>0.31</v>
    <v>6.8219999999999999E-3</v>
    <v>56900</v>
  </rv>
  <rv s="2">
    <v>453</v>
  </rv>
  <rv s="0">
    <v>https://www.bing.com/financeapi/forcetrigger?t=apm9tc&amp;q=BVMF%3aCLSC3&amp;form=skydnc</v>
    <v>Learn more on Bing</v>
  </rv>
  <rv s="1">
    <v>pt-BR</v>
    <v>apm9tc</v>
    <v>268435456</v>
    <v>1</v>
    <v>Da plataforma Refinitiv</v>
    <v>0</v>
    <v>1</v>
    <v>Centrais Elétricas de Santa Catarina S.A. - Celesc (BVMF:CLSC3)</v>
    <v>3</v>
    <v>4</v>
    <v>Finance</v>
    <v>5</v>
    <v>70</v>
    <v>40.450000000000003</v>
    <v>BVMF</v>
    <v>38571590</v>
    <v>68.819999999999993</v>
    <v>1955</v>
    <v>68.819999999999993</v>
    <v>0.48270000000000002</v>
    <v>B3 - Brazil Stock Exchange</v>
    <v>2592252000</v>
    <v>A Centrais Eletricas de Santa Catarina S.A. (Celesc) tem por objeto a geração, transmissão e distribuição de energia elétrica. Os segmentos da Companhia incluem Distribuição de energia elétrica e Geração de energia elétrica. O sistema elétrico de alta tensão da Companhia compreende linhas de transmissão e subestações interligadas em tensões de mais de 70 quilovolts (kV) e aproximadamente 140 kV. Aproximadamente 10 usinas geram mais de 67.360 megawatts médios de energia, o que equivale a aproximadamente 590,06 gigawatts-hora (GWh). Suas subsidiárias incluem a Celesc Distribuição S.A. (Celesc D) e a Celesc Geração SA (Celesc G). A Celesc D atende mais de 264 dos 295 municípios catarinenses. A Celesc G tem por objeto a operação, manutenção, expansão e comercialização de seu parque gerador, formado por mais de 10 usinas hidrelétricas e aproximadamente cinco usinas hidrelétricas estabelecidas em parceria com investidores privados.</v>
    <v>BVMF</v>
    <v>67.819999999999993</v>
    <v>3816</v>
    <v>45323.871608796297</v>
    <v>455</v>
    <v>2830</v>
    <v>BRL</v>
    <v>Centrais Elétricas de Santa Catarina S.A. - Celesc</v>
    <v>Centrais Elétricas de Santa Catarina S.A. - Celesc</v>
    <v>68.819999999999993</v>
    <v>68.819999999999993</v>
    <v>Avenida Itamarati, 160,Itacorubi, Itacorubi, FLORIANOPOLIS, SANTA CATARINA, 88.034-900 BR</v>
    <v>Electrical Utilities &amp; IPPs</v>
    <v>CLSC3</v>
    <v>Ações</v>
    <v>Centrais Elétricas de Santa Catarina S.A. - Celesc (BVMF:CLSC3)</v>
    <v>1</v>
    <v>1.4744999999999999E-2</v>
    <v>100</v>
  </rv>
  <rv s="2">
    <v>456</v>
  </rv>
  <rv s="0">
    <v>https://www.bing.com/financeapi/forcetrigger?t=apm9w7&amp;q=BVMF%3aCLSC4&amp;form=skydnc</v>
    <v>Learn more on Bing</v>
  </rv>
  <rv s="1">
    <v>pt-BR</v>
    <v>apm9w7</v>
    <v>268435456</v>
    <v>1</v>
    <v>Da plataforma Refinitiv</v>
    <v>0</v>
    <v>1</v>
    <v>Centrais Elétricas de Santa Catarina S.A. - Celesc (BVMF:CLSC4)</v>
    <v>3</v>
    <v>4</v>
    <v>Finance</v>
    <v>5</v>
    <v>68.39</v>
    <v>42.78</v>
    <v>BVMF</v>
    <v>38571590</v>
    <v>66.5</v>
    <v>1955</v>
    <v>66.5</v>
    <v>0.48270000000000002</v>
    <v>B3 - Brazil Stock Exchange</v>
    <v>2605412000</v>
    <v>A Centrais Eletricas de Santa Catarina S.A. (Celesc) tem por objeto a geração, transmissão e distribuição de energia elétrica. Os segmentos da Companhia incluem Distribuição de energia elétrica e Geração de energia elétrica. O sistema elétrico de alta tensão da Companhia compreende linhas de transmissão e subestações interligadas em tensões de mais de 70 quilovolts (kV) e aproximadamente 140 kV. Aproximadamente 10 usinas geram mais de 67.360 megawatts médios de energia, o que equivale a aproximadamente 590,06 gigawatts-hora (GWh). Suas subsidiárias incluem a Celesc Distribuição S.A. (Celesc D) e a Celesc Geração SA (Celesc G). A Celesc D atende mais de 264 dos 295 municípios catarinenses. A Celesc G tem por objeto a operação, manutenção, expansão e comercialização de seu parque gerador, formado por mais de 10 usinas hidrelétricas e aproximadamente cinco usinas hidrelétricas estabelecidas em parceria com investidores privados.</v>
    <v>BVMF</v>
    <v>66.69</v>
    <v>3816</v>
    <v>45327.574988425928</v>
    <v>458</v>
    <v>2830</v>
    <v>BRL</v>
    <v>Centrais Elétricas de Santa Catarina S.A. - Celesc</v>
    <v>Centrais Elétricas de Santa Catarina S.A. - Celesc</v>
    <v>66.5</v>
    <v>66.5</v>
    <v>Avenida Itamarati, 160,Itacorubi, Itacorubi, FLORIANOPOLIS, SANTA CATARINA, 88.034-900 BR</v>
    <v>Electrical Utilities &amp; IPPs</v>
    <v>CLSC4</v>
    <v>Ações</v>
    <v>Centrais Elétricas de Santa Catarina S.A. - Celesc (BVMF:CLSC4)</v>
    <v>-0.19</v>
    <v>-2.849E-3</v>
    <v>100</v>
  </rv>
  <rv s="2">
    <v>459</v>
  </rv>
  <rv s="0">
    <v>https://www.bing.com/financeapi/forcetrigger?t=apltk2&amp;q=BVMF%3aAALR3&amp;form=skydnc</v>
    <v>Learn more on Bing</v>
  </rv>
  <rv s="3">
    <v>pt-BR</v>
    <v>apltk2</v>
    <v>268435456</v>
    <v>1</v>
    <v>Da plataforma Refinitiv</v>
    <v>6</v>
    <v>7</v>
    <v>ALLIANÇA SAÚDE E PARTICIPAÇÕES S.A. (BVMF:AALR3)</v>
    <v>3</v>
    <v>8</v>
    <v>Finance</v>
    <v>5</v>
    <v>24.32</v>
    <v>7.16</v>
    <v>BVMF</v>
    <v>118292800</v>
    <v>8.31</v>
    <v>1992</v>
    <v>8.2200000000000006</v>
    <v>1.0274000000000001</v>
    <v>B3 - Brazil Stock Exchange</v>
    <v>972366816</v>
    <v>A CENTRO DE IMAGEM DIAGNÓSTICOS S.A., também conhecida como Alliar, é uma empresa brasileira que se dedica à prestação de serviços de saúde. A empresa concentra-se na gestão de laboratórios médicos e de diagnóstico. A empresa oferece serviços de diagnóstico médico e por imagem, como biópsia, densitometria óssea, exames laboratoriais, mamografia digital, ecocardiografia Doppler, tomografia por emissão de pósitrons para oncologia, radiografia (Raio-X), ressonância magnética, tomografia computadorizada (TC), testes pré-natais e ultrassonografias. A empresa opera diversas unidades nos estados do Paraná, Pará, Minas Gerais, Bahia, Espírito Santo, Rio de Janeiro, Rio Grande do Norte e São Paulo, entre outros.</v>
    <v>BVMF</v>
    <v>8.25</v>
    <v>45327.573831018519</v>
    <v>461</v>
    <v>51550</v>
    <v>BRL</v>
    <v>ALLIANÇA SAÚDE E PARTICIPAÇÕES S.A.</v>
    <v>ALLIANÇA SAÚDE E PARTICIPAÇÕES S.A.</v>
    <v>8.26</v>
    <v>8.2200000000000006</v>
    <v>Avenida Presidente Juscelino Kubitschek, 1830, Sala 111 - Bloco 1, Vila Nova Conceicao, SAO PAULO, SAO PAULO, 04.543-900 BR</v>
    <v>Healthcare Providers &amp; Services</v>
    <v>AALR3</v>
    <v>Ações</v>
    <v>ALLIANÇA SAÚDE E PARTICIPAÇÕES S.A. (BVMF:AALR3)</v>
    <v>-0.03</v>
    <v>-3.6359999999999999E-3</v>
    <v>3400</v>
  </rv>
  <rv s="2">
    <v>462</v>
  </rv>
  <rv s="0">
    <v>https://www.bing.com/financeapi/forcetrigger?t=c1woa2&amp;q=BVMF%3aCPLE11&amp;form=skydnc</v>
    <v>Learn more on Bing</v>
  </rv>
  <rv s="4">
    <v>pt-BR</v>
    <v>c1woa2</v>
    <v>268435456</v>
    <v>1</v>
    <v>Da plataforma Refinitiv</v>
    <v>9</v>
    <v>10</v>
    <v>CIA PARANAENSE DE ENERGIA UNT SHS (BVMF:CPLE11)</v>
    <v>11</v>
    <v>12</v>
    <v>Finance</v>
    <v>5</v>
    <v>50.17</v>
    <v>30.75</v>
    <v>BVMF</v>
    <v>50.17</v>
    <v>48.9</v>
    <v>B3 - Brazil Stock Exchange</v>
    <v>49.7</v>
    <v>45282.880280022655</v>
    <v>464</v>
    <v>BRL</v>
    <v>CIA PARANAENSE DE ENERGIA UNT SHS</v>
    <v>49.9</v>
    <v>50.12</v>
    <v>CPLE11</v>
    <v>Fundos mais negociados</v>
    <v>CIA PARANAENSE DE ENERGIA UNT SHS (BVMF:CPLE11)</v>
    <v>0</v>
    <v>0</v>
    <v>180400</v>
  </rv>
  <rv s="2">
    <v>465</v>
  </rv>
  <rv s="0">
    <v>https://www.bing.com/financeapi/forcetrigger?t=ay1qfr&amp;q=BVMF%3aSAPR11&amp;form=skydnc</v>
    <v>Learn more on Bing</v>
  </rv>
  <rv s="4">
    <v>pt-BR</v>
    <v>ay1qfr</v>
    <v>268435456</v>
    <v>1</v>
    <v>Da plataforma Refinitiv</v>
    <v>9</v>
    <v>10</v>
    <v>CIA SANEAMENTO DO PARANA UNT (BVMF:SAPR11)</v>
    <v>11</v>
    <v>12</v>
    <v>Finance</v>
    <v>5</v>
    <v>29.44</v>
    <v>15.76</v>
    <v>BVMF</v>
    <v>27.31</v>
    <v>26.94</v>
    <v>B3 - Brazil Stock Exchange</v>
    <v>27.19</v>
    <v>45327.576643518521</v>
    <v>467</v>
    <v>BRL</v>
    <v>CIA SANEAMENTO DO PARANA UNT</v>
    <v>27.17</v>
    <v>27.17</v>
    <v>SAPR11</v>
    <v>Fundos mais negociados</v>
    <v>CIA SANEAMENTO DO PARANA UNT (BVMF:SAPR11)</v>
    <v>-0.02</v>
    <v>-7.3559999999999999E-4</v>
    <v>91700</v>
  </rv>
  <rv s="2">
    <v>468</v>
  </rv>
  <rv s="0">
    <v>https://www.bing.com/financeapi/forcetrigger?t=apm9nm&amp;q=BVMF%3aCIEL3&amp;form=skydnc</v>
    <v>Learn more on Bing</v>
  </rv>
  <rv s="1">
    <v>pt-BR</v>
    <v>apm9nm</v>
    <v>268435456</v>
    <v>1</v>
    <v>Da plataforma Refinitiv</v>
    <v>0</v>
    <v>1</v>
    <v>CIELO S.A. - Instituição de Pagamento (BVMF:CIEL3)</v>
    <v>3</v>
    <v>4</v>
    <v>Finance</v>
    <v>5</v>
    <v>5.53</v>
    <v>3.13</v>
    <v>BVMF</v>
    <v>2716815000</v>
    <v>5.05</v>
    <v>1995</v>
    <v>4.9000000000000004</v>
    <v>1.05</v>
    <v>B3 - Brazil Stock Exchange</v>
    <v>13638411299</v>
    <v>A CIELO S.A., antiga Companhia Brasileira de Meios de Pagamento, é uma empresa estabelecida no Brasil, que fornece serviços relacionados a cartões de crédito e outros métodos de pagamento. As atividades da empresa são divididas em dois segmentos de negócios: captura e processamento de transações, que adquire e processa transações com cartão de crédito e débito e outros meios de pagamento, assim como oferece credenciamento de comerciantes e serviços relacionados, e gestão de contas de pagamento, que gerencia transações relacionadas ao uso do cartão de crédito e débito. Além disso, a empresa oferece aluguel, instalação e manutenção de terminais de ponto de venda e recarga de telefones pré-pagos por meio de POS, dentre outros. Fornece serviços para vários emissores de cartão de crédito e débito, como Visa, MasterCard, American Express e Elo. A empresa opera por meio de várias subsidiárias, inclusive a Servinet Serviços Ltda., Cielo USA Inc e Multidisplay Comércio e Serviços Tecnológicos S.A., dentre outras.</v>
    <v>BVMF</v>
    <v>4.9400000000000004</v>
    <v>4106</v>
    <v>45327.576614189064</v>
    <v>470</v>
    <v>33270140</v>
    <v>BRL</v>
    <v>CIELO S.A. - Instituição de Pagamento</v>
    <v>CIELO S.A. - Instituição de Pagamento</v>
    <v>4.9400000000000004</v>
    <v>5.0199999999999996</v>
    <v>Alameda Xingu 512, Alphaville, BARUERI, SAO PAULO, 06.455-030 BR</v>
    <v>Professional &amp; Commercial Services</v>
    <v>CIEL3</v>
    <v>Ações</v>
    <v>CIELO S.A. - Instituição de Pagamento (BVMF:CIEL3)</v>
    <v>0.08</v>
    <v>1.6194E-2</v>
    <v>5020600</v>
  </rv>
  <rv s="2">
    <v>471</v>
  </rv>
  <rv s="0">
    <v>https://www.bing.com/financeapi/forcetrigger?t=awkwz2&amp;q=BVMF%3aCMSA3&amp;form=skydnc</v>
    <v>Learn more on Bing</v>
  </rv>
  <rv s="29">
    <v>pt-BR</v>
    <v>awkwz2</v>
    <v>268435456</v>
    <v>1</v>
    <v>Da plataforma Refinitiv</v>
    <v>89</v>
    <v>90</v>
    <v>CIMS S.A. (BVMF:CMSA3)</v>
    <v>3</v>
    <v>91</v>
    <v>Finance</v>
    <v>BVMF</v>
    <v>68930400</v>
    <v>1994</v>
    <v>B3 - Brazil Stock Exchange</v>
    <v>A CIMS S.A. é uma empresa brasileira que atua no setor de energia. O objetivo da Empresa é participar do capital social de outras empresas que operam direta ou indiretamente no setor de energia, incluindo geração de energia térmica e hidrelétrica, transmissão de energia elétrica, comercialização de energia, distribuição de energia elétrica, cogeração de energia elétrica e operação de pequenas usinas hidrelétricas. A Empresa poderá participar de outras empresas como sócia, acionista, por meio de consórcio ou outras formas de investimento, tais como subscrição ou compra de debêntures, bônus de subscrição e certificados de participação. Em 31 de maio de 2012, o Fundo de Investimento em Participação PCP detinha 54,97% de participação na Empresa. Em 31 de dezembro de 2011, a Empresa não tinha atividades operacionais.</v>
    <v>BVMF</v>
    <v>0</v>
    <v>473</v>
    <v>BRL</v>
    <v>CIMS S.A.</v>
    <v>CIMS S.A.</v>
    <v>Avenida Bartolomeu Mitre, n 336, 6 andar, Leblon, RIO DE JANEIRO, RIO DE JANEIRO, 22.431-002 BR</v>
    <v>Electrical Utilities &amp; IPPs</v>
    <v>CMSA3</v>
    <v>Ações</v>
    <v>CIMS S.A. (BVMF:CMSA3)</v>
  </rv>
  <rv s="2">
    <v>474</v>
  </rv>
  <rv s="0">
    <v>https://www.bing.com/financeapi/forcetrigger?t=awkwtc&amp;q=BVMF%3aCMSA4&amp;form=skydnc</v>
    <v>Learn more on Bing</v>
  </rv>
  <rv s="29">
    <v>pt-BR</v>
    <v>awkwtc</v>
    <v>268435456</v>
    <v>1</v>
    <v>Da plataforma Refinitiv</v>
    <v>89</v>
    <v>90</v>
    <v>CIMS S.A. (BVMF:CMSA4)</v>
    <v>3</v>
    <v>91</v>
    <v>Finance</v>
    <v>BVMF</v>
    <v>68930400</v>
    <v>1994</v>
    <v>B3 - Brazil Stock Exchange</v>
    <v>A CIMS S.A. é uma empresa brasileira que atua no setor de energia. O objetivo da Empresa é participar do capital social de outras empresas que operam direta ou indiretamente no setor de energia, incluindo geração de energia térmica e hidrelétrica, transmissão de energia elétrica, comercialização de energia, distribuição de energia elétrica, cogeração de energia elétrica e operação de pequenas usinas hidrelétricas. A Empresa poderá participar de outras empresas como sócia, acionista, por meio de consórcio ou outras formas de investimento, tais como subscrição ou compra de debêntures, bônus de subscrição e certificados de participação. Em 31 de maio de 2012, o Fundo de Investimento em Participação PCP detinha 54,97% de participação na Empresa. Em 31 de dezembro de 2011, a Empresa não tinha atividades operacionais.</v>
    <v>BVMF</v>
    <v>0</v>
    <v>476</v>
    <v>BRL</v>
    <v>CIMS S.A.</v>
    <v>CIMS S.A.</v>
    <v>Avenida Bartolomeu Mitre, n 336, 6 andar, Leblon, RIO DE JANEIRO, RIO DE JANEIRO, 22.431-002 BR</v>
    <v>Electrical Utilities &amp; IPPs</v>
    <v>CMSA4</v>
    <v>Ações</v>
    <v>CIMS S.A. (BVMF:CMSA4)</v>
  </rv>
  <rv s="2">
    <v>477</v>
  </rv>
  <rv s="0">
    <v>https://www.bing.com/financeapi/forcetrigger?t=awkwnm&amp;q=BVMF%3aCNSY3&amp;form=skydnc</v>
    <v>Learn more on Bing</v>
  </rv>
  <rv s="33">
    <v>pt-BR</v>
    <v>awkwnm</v>
    <v>268435456</v>
    <v>1</v>
    <v>1</v>
    <v>Da plataforma Refinitiv</v>
    <v>103</v>
    <v>104</v>
    <v>Cinesystem S.A (BVMF:CNSY3)</v>
    <v>3</v>
    <v>105</v>
    <v>Finance</v>
    <v>106</v>
    <v>BVMF</v>
    <v>30969060</v>
    <v>2005</v>
    <v>B3 - Brazil Stock Exchange</v>
    <v>A CINESYSTEM S.A. é uma empresa brasileira envolvida principalmente na operação de salas de cinemas. A empresa concentra-se na gestão de uma rede de salas de cinemas em diversos estados brasileiros, como Pará, Rio de Janeiro, Rio Grande do Sul, Espírito Santo, Santa Catarina e São Paulo. Suas salas de cinemas oferecem lanches e bebidas; áreas VIP, salas de cinema separadas com poltronas elétricas, sala de espera e lanchonete, bem como um clube de cinema chamado Popcorn Club, no qual os usuários recebem pontos que podem ser trocados por lanches e refrigerantes nas lanchonetes. A empresa oferece salas de cinema tradicionais, bem como salas Cinepic com tecnologia Dolby Atmos Audio e 48 HFR (quadros por segundo). Ela projeta filmes distribuídos pela Warner Bros, Paramount, 20th Century Fox, Walt Disney Pictures e Sony Pictures, entre outros.</v>
    <v>BVMF</v>
    <v>0</v>
    <v>479</v>
    <v>BRL</v>
    <v>Cinesystem S.A</v>
    <v>Cinesystem S.A</v>
    <v>Rua Vereador Basilio Saltchuk, 856, 12 andar, Zona 01, MARINGA, PARANA, 87.013-190 BR</v>
    <v>Hotels &amp; Entertainment Services</v>
    <v>CNSY3</v>
    <v>Ações</v>
    <v>Cinesystem S.A (BVMF:CNSY3)</v>
    <v>0</v>
    <v>0</v>
  </rv>
  <rv s="2">
    <v>480</v>
  </rv>
  <rv s="0">
    <v>https://www.bing.com/financeapi/forcetrigger?t=apmuk2&amp;q=BVMF%3aCOGN3&amp;form=skydnc</v>
    <v>Learn more on Bing</v>
  </rv>
  <rv s="1">
    <v>pt-BR</v>
    <v>apmuk2</v>
    <v>268435456</v>
    <v>1</v>
    <v>Da plataforma Refinitiv</v>
    <v>0</v>
    <v>1</v>
    <v>COGNA EDUCAÇÃO S.A. (BVMF:COGN3)</v>
    <v>3</v>
    <v>4</v>
    <v>Finance</v>
    <v>5</v>
    <v>3.68</v>
    <v>1.72</v>
    <v>BVMF</v>
    <v>1876606000</v>
    <v>2.65</v>
    <v>1998</v>
    <v>2.59</v>
    <v>1.9676</v>
    <v>B3 - Brazil Stock Exchange</v>
    <v>4897941660</v>
    <v>A Cogna Educação SA, anteriormente Kroton Educacional SA, é uma empresa sediada no Brasil, atuante no setor de educação privada. A Companhia se concentra no desenvolvimento de escolas primárias e secundárias, programas de pós-graduação e pós-graduação, além de cursos vocacionais. As atividades da Companhia são divididas em três segmentos de negócios: Ensino superior em sala de aula, que oferece programas de ensino secundário no campus; Ensino superior a distância (EAD), que fornece programas de ensino médio por meio de plataforma on-line, e Educação básica, que inclui escolas primárias próprias e gerenciadas, coleta e desenvolvimento de materiais de ensino, consultoria de gestão escolar, ferramentas de apoio educacional, entre outros. A Companhia opera diversas marcas, como Anhanguera, Fama, Pitagoras, Unic, Unime e Unopar. Além disso, está envolvida no atacado, varejo, distribuição, importação e exportação de livros didáticos, livros didáticos, revistas e outras publicações relacionadas à educação.</v>
    <v>BVMF</v>
    <v>2.68</v>
    <v>26933</v>
    <v>45327.576608796298</v>
    <v>482</v>
    <v>31654110</v>
    <v>BRL</v>
    <v>COGNA EDUCAÇÃO S.A.</v>
    <v>COGNA EDUCAÇÃO S.A.</v>
    <v>2.64</v>
    <v>2.61</v>
    <v>Rua dos Guajajaras, n 591 4 andar, sala 1, Lourdes, BELO HORIZONTE, MINAS GERAIS, 30.180-101 BR</v>
    <v>School, College &amp; University</v>
    <v>COGN3</v>
    <v>Ações</v>
    <v>COGNA EDUCAÇÃO S.A. (BVMF:COGN3)</v>
    <v>-7.0000000000000007E-2</v>
    <v>-2.6119E-2</v>
    <v>7818600</v>
  </rv>
  <rv s="2">
    <v>483</v>
  </rv>
  <rv s="0">
    <v>https://www.bing.com/financeapi/forcetrigger?t=aywh77&amp;q=BVMF%3aPCAR3&amp;form=skydnc</v>
    <v>Learn more on Bing</v>
  </rv>
  <rv s="1">
    <v>pt-BR</v>
    <v>aywh77</v>
    <v>268435456</v>
    <v>1</v>
    <v>Da plataforma Refinitiv</v>
    <v>0</v>
    <v>1</v>
    <v>Companhia Brasileira de Distribuição S.A. (BVMF:PCAR3)</v>
    <v>3</v>
    <v>4</v>
    <v>Finance</v>
    <v>5</v>
    <v>6.98</v>
    <v>3.15</v>
    <v>BVMF</v>
    <v>270139100</v>
    <v>4.0999999999999996</v>
    <v>1981</v>
    <v>4.04</v>
    <v>1.2876000000000001</v>
    <v>B3 - Brazil Stock Exchange</v>
    <v>1104868919</v>
    <v>A Companhia Brasileira de Distribuição, diretamente ou por meio de suas subsidiárias, se dedica ao varejo de alimentos, roupas, eletrodomésticos, eletrônicos e outros itens por meio de sua rede de hipermercados, supermercados, lojas especializadas e lojas de departamentos, principalmente sob os nomes comerciais Pão de Açúcar, Minuto Pão de Açúcar, Extra Hiper, Extra Super, Minimercado Extra, Assai e o shopping de bairro da marca Conviva. Os segmentos da empresa incluem varejo e segmento de atacarejo. O segmento de Varejo da Companhia inclui as bandeiras Pão de Açúcar, Minuto Pão de Açúcar, Extra Hiper, Extra Supermercado, Minimercado Extra, Posto Extra, Drogaria Extra e GPA Malls &amp; Properties. Seu segmento de Cash &amp; Carry inclui a marca Assai. A Companhia atua em lojas de varejo localizadas em aproximadamente 20 estados e no Distrito Federal do Brasil.</v>
    <v>BVMF</v>
    <v>4.12</v>
    <v>110000</v>
    <v>45327.576342592591</v>
    <v>485</v>
    <v>6522290</v>
    <v>BRL</v>
    <v>Companhia Brasileira de Distribuição S.A.</v>
    <v>Companhia Brasileira de Distribuição S.A.</v>
    <v>4.09</v>
    <v>4.09</v>
    <v>Av. Brigadeiro Luis Antonio 3142, Jardim Paulista, SAO PAULO, SAO PAULO, 01.402-901 BR</v>
    <v>Food &amp; Drug Retailing</v>
    <v>PCAR3</v>
    <v>Ações</v>
    <v>Companhia Brasileira de Distribuição S.A. (BVMF:PCAR3)</v>
    <v>-0.03</v>
    <v>-7.2819999999999994E-3</v>
    <v>688300</v>
  </rv>
  <rv s="2">
    <v>486</v>
  </rv>
  <rv s="0">
    <v>https://www.bing.com/financeapi/forcetrigger?t=apm6vh&amp;q=BVMF%3aCASN3&amp;form=skydnc</v>
    <v>Learn more on Bing</v>
  </rv>
  <rv s="34">
    <v>pt-BR</v>
    <v>apm6vh</v>
    <v>268435456</v>
    <v>1</v>
    <v>Da plataforma Refinitiv</v>
    <v>107</v>
    <v>108</v>
    <v>Companhia Catarinense de Águas e Saneamento - CASAN (BVMF:CASN3)</v>
    <v>3</v>
    <v>109</v>
    <v>Finance</v>
    <v>80</v>
    <v>9.61</v>
    <v>9.61</v>
    <v>BVMF</v>
    <v>1039655000</v>
    <v>1971</v>
    <v>B3 - Brazil Stock Exchange</v>
    <v>4993138000</v>
    <v>A Companhia Catarinense de Águas e Saneamento - CASAN é uma empresa brasileira que se dedica sobretudo à operação de estações de tratamento de água e sistemas de abastecimento de água. A empresa atua no planejamento, operação e exploração da infraestrutura de abastecimento de água e esgotamento sanitário, bem como no desenvolvimento de obras de saneamento básico em parceria com alguns municípios do estado brasileiro de Santa Catarina. A empresa também opera laboratórios regionais para monitorar os fatores físicos, químicos e bacteriológicos na água e no esgoto em toda a sua área de serviço. Em 31 de dezembro de 2011, operava 247 sistemas de abastecimento de água e 37 sistemas de esgotamento sanitário em 199 municípios localizados no estado de Santa Catarina e em um município do estado do Paraná, que abastecem aproximadamente 2,5 milhões de habitantes. A empresa é controlada pelo governo do estado de Santa Catarina.</v>
    <v>BVMF</v>
    <v>9.61</v>
    <v>2635</v>
    <v>45045.531423611108</v>
    <v>488</v>
    <v>BRL</v>
    <v>Companhia Catarinense de Águas e Saneamento - CASAN</v>
    <v>Companhia Catarinense de Águas e Saneamento - CASAN</v>
    <v>Rua Emilio Blun,83, Centro, FLORIANOPOLIS, SANTA CATARINA, 88.020-010 BR</v>
    <v>Water Utilities</v>
    <v>CASN3</v>
    <v>Ações</v>
    <v>Companhia Catarinense de Águas e Saneamento - CASAN (BVMF:CASN3)</v>
  </rv>
  <rv s="2">
    <v>489</v>
  </rv>
  <rv s="0">
    <v>https://www.bing.com/financeapi/forcetrigger?t=azbdsm&amp;q=BVMF%3aCASN4&amp;form=skydnc</v>
    <v>Learn more on Bing</v>
  </rv>
  <rv s="35">
    <v>pt-BR</v>
    <v>azbdsm</v>
    <v>268435456</v>
    <v>1</v>
    <v>Da plataforma Refinitiv</v>
    <v>110</v>
    <v>111</v>
    <v>Companhia Catarinense de Águas e Saneamento - CASAN (BVMF:CASN4)</v>
    <v>3</v>
    <v>112</v>
    <v>Finance</v>
    <v>80</v>
    <v>8.94</v>
    <v>8.94</v>
    <v>BVMF</v>
    <v>1039655000</v>
    <v>1971</v>
    <v>B3 - Brazil Stock Exchange</v>
    <v>A Companhia Catarinense de Águas e Saneamento - CASAN é uma empresa brasileira que se dedica sobretudo à operação de estações de tratamento de água e sistemas de abastecimento de água. A empresa atua no planejamento, operação e exploração da infraestrutura de abastecimento de água e esgotamento sanitário, bem como no desenvolvimento de obras de saneamento básico em parceria com alguns municípios do estado brasileiro de Santa Catarina. A empresa também opera laboratórios regionais para monitorar os fatores físicos, químicos e bacteriológicos na água e no esgoto em toda a sua área de serviço. Em 31 de dezembro de 2011, operava 247 sistemas de abastecimento de água e 37 sistemas de esgotamento sanitário em 199 municípios localizados no estado de Santa Catarina e em um município do estado do Paraná, que abastecem aproximadamente 2,5 milhões de habitantes. A empresa é controlada pelo governo do estado de Santa Catarina.</v>
    <v>BVMF</v>
    <v>6.62</v>
    <v>2635</v>
    <v>43914.449907407405</v>
    <v>491</v>
    <v>BRL</v>
    <v>Companhia Catarinense de Águas e Saneamento - CASAN</v>
    <v>Companhia Catarinense de Águas e Saneamento - CASAN</v>
    <v>Rua Emilio Blun,83, Centro, FLORIANOPOLIS, SANTA CATARINA, 88.020-010 BR</v>
    <v>Water Utilities</v>
    <v>CASN4</v>
    <v>Ações</v>
    <v>Companhia Catarinense de Águas e Saneamento - CASAN (BVMF:CASN4)</v>
  </rv>
  <rv s="2">
    <v>492</v>
  </rv>
  <rv s="0">
    <v>https://www.bing.com/financeapi/forcetrigger?t=apmocw&amp;q=BVMF%3aGPAR3&amp;form=skydnc</v>
    <v>Learn more on Bing</v>
  </rv>
  <rv s="36">
    <v>pt-BR</v>
    <v>apmocw</v>
    <v>268435456</v>
    <v>1</v>
    <v>Da plataforma Refinitiv</v>
    <v>113</v>
    <v>114</v>
    <v>Companhia Celg de Participações – CELGPar (BVMF:GPAR3)</v>
    <v>3</v>
    <v>115</v>
    <v>Finance</v>
    <v>5</v>
    <v>50</v>
    <v>40</v>
    <v>BVMF</v>
    <v>79676500</v>
    <v>50</v>
    <v>2006</v>
    <v>50</v>
    <v>B3 - Brazil Stock Exchange</v>
    <v>3941445000</v>
    <v>A Companhia Celg de Participações CELGPar é uma holding sediada no Brasil que atua principalmente no setor de energia elétrica. Por meio de suas subsidiárias, a Companhia está envolvida no estudo, planejamento, projeto, construção, operação e exploração de sistemas de geração, transmissão e distribuição de energia elétrica.</v>
    <v>BVMF</v>
    <v>45</v>
    <v>190</v>
    <v>45233.805150462962</v>
    <v>494</v>
    <v>BRL</v>
    <v>Companhia Celg de Participações – CELGPar</v>
    <v>Companhia Celg de Participações – CELGPar</v>
    <v>50</v>
    <v>50</v>
    <v>R 88A 116 Quadraf-37 Lote 13, Set Sul, GOIANIA, GOIAS, 74.085-020 BR</v>
    <v>Electrical Utilities &amp; IPPs</v>
    <v>GPAR3</v>
    <v>Ações</v>
    <v>Companhia Celg de Participações – CELGPar (BVMF:GPAR3)</v>
    <v>5</v>
    <v>0.111111</v>
    <v>100</v>
  </rv>
  <rv s="2">
    <v>495</v>
  </rv>
  <rv s="0">
    <v>https://www.bing.com/financeapi/forcetrigger?t=apm81h&amp;q=BVMF%3aCEEB3&amp;form=skydnc</v>
    <v>Learn more on Bing</v>
  </rv>
  <rv s="5">
    <v>pt-BR</v>
    <v>apm81h</v>
    <v>268435456</v>
    <v>1</v>
    <v>Da plataforma Refinitiv</v>
    <v>13</v>
    <v>14</v>
    <v>Companhia de Eletricidade do Estado da Bahia - COELBA (BVMF:CEEB3)</v>
    <v>3</v>
    <v>18</v>
    <v>Finance</v>
    <v>5</v>
    <v>45.83</v>
    <v>33.21</v>
    <v>BVMF</v>
    <v>262096100</v>
    <v>39.69</v>
    <v>1960</v>
    <v>39.049999999999997</v>
    <v>B3 - Brazil Stock Exchange</v>
    <v>6952246000</v>
    <v>A Companhia de Eletricidade do Estado da Bahia Coelba (COELBA) é uma empresa com sede no Brasil que atua no setor de energia elétrica. A Companhia atua como concessionária de serviço público de energia elétrica, com o objetivo de projetar, construir e explorar sistemas de subtransmissão, processamento, distribuição e comercialização de energia elétrica e serviços correlatos. Também está envolvida em outras atividades associadas aos serviços de energia elétrica, tais como serviços técnicos no setor de energia e operações de exportação e importação. A Companhia faz parte do Grupo Neoenergia.</v>
    <v>BVMF</v>
    <v>39.25</v>
    <v>4212</v>
    <v>45324.947916666664</v>
    <v>497</v>
    <v>170</v>
    <v>BRL</v>
    <v>Companhia de Eletricidade do Estado da Bahia - COELBA</v>
    <v>Companhia de Eletricidade do Estado da Bahia - COELBA</v>
    <v>39.25</v>
    <v>39.14</v>
    <v>Avenida Edgard Santos N 300, Narandiba, SALVADOR, BAHIA, 41.181-900 BR</v>
    <v>Electrical Utilities &amp; IPPs</v>
    <v>CEEB3</v>
    <v>Ações</v>
    <v>Companhia de Eletricidade do Estado da Bahia - COELBA (BVMF:CEEB3)</v>
    <v>-0.11</v>
    <v>-2.8029999999999999E-3</v>
    <v>900</v>
  </rv>
  <rv s="2">
    <v>498</v>
  </rv>
  <rv s="0">
    <v>https://www.bing.com/financeapi/forcetrigger?t=apm84c&amp;q=BVMF%3aCEEB5&amp;form=skydnc</v>
    <v>Learn more on Bing</v>
  </rv>
  <rv s="5">
    <v>pt-BR</v>
    <v>apm84c</v>
    <v>268435456</v>
    <v>1</v>
    <v>Da plataforma Refinitiv</v>
    <v>13</v>
    <v>14</v>
    <v>Companhia de Eletricidade do Estado da Bahia - COELBA (BVMF:CEEB5)</v>
    <v>3</v>
    <v>18</v>
    <v>Finance</v>
    <v>5</v>
    <v>53.66</v>
    <v>31.8</v>
    <v>BVMF</v>
    <v>262096100</v>
    <v>36.85</v>
    <v>1960</v>
    <v>36.85</v>
    <v>B3 - Brazil Stock Exchange</v>
    <v>6976991000</v>
    <v>A Companhia de Eletricidade do Estado da Bahia Coelba (COELBA) é uma empresa com sede no Brasil que atua no setor de energia elétrica. A Companhia atua como concessionária de serviço público de energia elétrica, com o objetivo de projetar, construir e explorar sistemas de subtransmissão, processamento, distribuição e comercialização de energia elétrica e serviços correlatos. Também está envolvida em outras atividades associadas aos serviços de energia elétrica, tais como serviços técnicos no setor de energia e operações de exportação e importação. A Companhia faz parte do Grupo Neoenergia.</v>
    <v>BVMF</v>
    <v>36.11</v>
    <v>4212</v>
    <v>45317.947916666664</v>
    <v>500</v>
    <v>170</v>
    <v>BRL</v>
    <v>Companhia de Eletricidade do Estado da Bahia - COELBA</v>
    <v>Companhia de Eletricidade do Estado da Bahia - COELBA</v>
    <v>36.85</v>
    <v>36.85</v>
    <v>Avenida Edgard Santos N 300, Narandiba, SALVADOR, BAHIA, 41.181-900 BR</v>
    <v>Electrical Utilities &amp; IPPs</v>
    <v>CEEB5</v>
    <v>Ações</v>
    <v>Companhia de Eletricidade do Estado da Bahia - COELBA (BVMF:CEEB5)</v>
    <v>0.74</v>
    <v>2.0493000000000001E-2</v>
    <v>100</v>
  </rv>
  <rv s="2">
    <v>501</v>
  </rv>
  <rv s="0">
    <v>https://www.bing.com/financeapi/forcetrigger?t=awkzlh&amp;q=BVMF%3aCEEB6&amp;form=skydnc</v>
    <v>Learn more on Bing</v>
  </rv>
  <rv s="37">
    <v>pt-BR</v>
    <v>awkzlh</v>
    <v>268435456</v>
    <v>1</v>
    <v>Da plataforma Refinitiv</v>
    <v>116</v>
    <v>117</v>
    <v>Companhia de Eletricidade do Estado da Bahia - COELBA (BVMF:CEEB6)</v>
    <v>3</v>
    <v>118</v>
    <v>Finance</v>
    <v>BVMF</v>
    <v>262096100</v>
    <v>1960</v>
    <v>B3 - Brazil Stock Exchange</v>
    <v>A Companhia de Eletricidade do Estado da Bahia Coelba (COELBA) é uma empresa com sede no Brasil que atua no setor de energia elétrica. A Companhia atua como concessionária de serviço público de energia elétrica, com o objetivo de projetar, construir e explorar sistemas de subtransmissão, processamento, distribuição e comercialização de energia elétrica e serviços correlatos. Também está envolvida em outras atividades associadas aos serviços de energia elétrica, tais como serviços técnicos no setor de energia e operações de exportação e importação. A Companhia faz parte do Grupo Neoenergia.</v>
    <v>BVMF</v>
    <v>0</v>
    <v>4212</v>
    <v>503</v>
    <v>170</v>
    <v>BRL</v>
    <v>Companhia de Eletricidade do Estado da Bahia - COELBA</v>
    <v>Companhia de Eletricidade do Estado da Bahia - COELBA</v>
    <v>Avenida Edgard Santos N 300, Narandiba, SALVADOR, BAHIA, 41.181-900 BR</v>
    <v>Electrical Utilities &amp; IPPs</v>
    <v>CEEB6</v>
    <v>Ações</v>
    <v>Companhia de Eletricidade do Estado da Bahia - COELBA (BVMF:CEEB6)</v>
  </rv>
  <rv s="2">
    <v>504</v>
  </rv>
  <rv s="0">
    <v>https://www.bing.com/financeapi/forcetrigger?t=apmk4c&amp;q=BVMF%3aFESA3&amp;form=skydnc</v>
    <v>Learn more on Bing</v>
  </rv>
  <rv s="1">
    <v>pt-BR</v>
    <v>apmk4c</v>
    <v>268435456</v>
    <v>1</v>
    <v>Da plataforma Refinitiv</v>
    <v>0</v>
    <v>1</v>
    <v>Companhia de Ferro Ligas da Bahia (Ferbasa) (BVMF:FESA3)</v>
    <v>3</v>
    <v>4</v>
    <v>Finance</v>
    <v>5</v>
    <v>16</v>
    <v>13.75</v>
    <v>BVMF</v>
    <v>353280000</v>
    <v>15.48</v>
    <v>1961</v>
    <v>15.48</v>
    <v>0.69169999999999998</v>
    <v>B3 - Brazil Stock Exchange</v>
    <v>4131021000</v>
    <v>A Companhia de Ferro Ligas da Bahia Ferbasa é uma empresa sediada no Brasil, principalmente envolvida na produção e comercialização de ferroligas. A Companhia divide seus negócios em dois segmentos principais: Ligas de Cromo, que se dedica à fabricação e comercialização de ferroligas de cromo de alto e baixo carbono, e Silício, que inclui operações relacionadas à produção de ferroligas de silício. Além disso, a Companhia está envolvida na mineração de cromita; fabricação e comercialização de cal viva e cal hidratada; reflorestamento e produção de carvão vegetal e aproveitamento econômico dos resíduos sólidos gerados no processo de produção de ferroligas, incluindo a fabricação e comercialização de escória britada. Em 31 de dezembro de 2011, as subsidiárias da Companhia incluíam Mineração Vale do Jacurici SA, Reflora - Reflorestadora e Agrícola SA, Indústria de Minerios Damacal Ltda e Silício de Alta Pureza da Bahia SA - Silbasa.</v>
    <v>BVMF</v>
    <v>15.18</v>
    <v>3220</v>
    <v>45327.571087962962</v>
    <v>506</v>
    <v>603270</v>
    <v>BRL</v>
    <v>Companhia de Ferro Ligas da Bahia (Ferbasa)</v>
    <v>Companhia de Ferro Ligas da Bahia (Ferbasa)</v>
    <v>15.48</v>
    <v>15.48</v>
    <v>Estrada de Santiago, s/n, Sede, Santiago, POJUCA, BAHIA, 48.120-000 BR</v>
    <v>Metals &amp; Mining</v>
    <v>FESA3</v>
    <v>Ações</v>
    <v>Companhia de Ferro Ligas da Bahia (Ferbasa) (BVMF:FESA3)</v>
    <v>0.3</v>
    <v>1.9762999999999999E-2</v>
    <v>100</v>
  </rv>
  <rv s="2">
    <v>507</v>
  </rv>
  <rv s="0">
    <v>https://www.bing.com/financeapi/forcetrigger?t=apmk77&amp;q=BVMF%3aFESA4&amp;form=skydnc</v>
    <v>Learn more on Bing</v>
  </rv>
  <rv s="1">
    <v>pt-BR</v>
    <v>apmk77</v>
    <v>268435456</v>
    <v>1</v>
    <v>Da plataforma Refinitiv</v>
    <v>0</v>
    <v>1</v>
    <v>Companhia de Ferro Ligas da Bahia (Ferbasa) (BVMF:FESA4)</v>
    <v>3</v>
    <v>4</v>
    <v>Finance</v>
    <v>5</v>
    <v>14.67</v>
    <v>9.77</v>
    <v>BVMF</v>
    <v>353280000</v>
    <v>9.9700000000000006</v>
    <v>1961</v>
    <v>9.77</v>
    <v>0.69169999999999998</v>
    <v>B3 - Brazil Stock Exchange</v>
    <v>4131021000</v>
    <v>A Companhia de Ferro Ligas da Bahia Ferbasa é uma empresa sediada no Brasil, principalmente envolvida na produção e comercialização de ferroligas. A Companhia divide seus negócios em dois segmentos principais: Ligas de Cromo, que se dedica à fabricação e comercialização de ferroligas de cromo de alto e baixo carbono, e Silício, que inclui operações relacionadas à produção de ferroligas de silício. Além disso, a Companhia está envolvida na mineração de cromita; fabricação e comercialização de cal viva e cal hidratada; reflorestamento e produção de carvão vegetal e aproveitamento econômico dos resíduos sólidos gerados no processo de produção de ferroligas, incluindo a fabricação e comercialização de escória britada. Em 31 de dezembro de 2011, as subsidiárias da Companhia incluíam Mineração Vale do Jacurici SA, Reflora - Reflorestadora e Agrícola SA, Indústria de Minerios Damacal Ltda e Silício de Alta Pureza da Bahia SA - Silbasa.</v>
    <v>BVMF</v>
    <v>9.9499999999999993</v>
    <v>3220</v>
    <v>45327.576581064066</v>
    <v>509</v>
    <v>603270</v>
    <v>BRL</v>
    <v>Companhia de Ferro Ligas da Bahia (Ferbasa)</v>
    <v>Companhia de Ferro Ligas da Bahia (Ferbasa)</v>
    <v>9.9700000000000006</v>
    <v>9.7799999999999994</v>
    <v>Estrada de Santiago, s/n, Sede, Santiago, POJUCA, BAHIA, 48.120-000 BR</v>
    <v>Metals &amp; Mining</v>
    <v>FESA4</v>
    <v>Ações</v>
    <v>Companhia de Ferro Ligas da Bahia (Ferbasa) (BVMF:FESA4)</v>
    <v>-0.17</v>
    <v>-1.7084999999999999E-2</v>
    <v>133600</v>
  </rv>
  <rv s="2">
    <v>510</v>
  </rv>
  <rv s="0">
    <v>https://www.bing.com/financeapi/forcetrigger?t=apm7ur&amp;q=BVMF%3aCEDO3&amp;form=skydnc</v>
    <v>Learn more on Bing</v>
  </rv>
  <rv s="1">
    <v>pt-BR</v>
    <v>apm7ur</v>
    <v>268435456</v>
    <v>1</v>
    <v>Da plataforma Refinitiv</v>
    <v>0</v>
    <v>1</v>
    <v>Companhia de Fiação e Tecidos Cedro e Cachoeira (BVMF:CEDO3)</v>
    <v>3</v>
    <v>4</v>
    <v>Finance</v>
    <v>5</v>
    <v>30.99</v>
    <v>5.4</v>
    <v>BVMF</v>
    <v>10000000</v>
    <v>27.8</v>
    <v>1900</v>
    <v>27.8</v>
    <v>0.63560000000000005</v>
    <v>B3 - Brazil Stock Exchange</v>
    <v>271843500</v>
    <v>A Companhia de Fiação e Tecidos Cedro e Cachoeira é uma empresa brasileira envolvida na indústria têxtil. A Empresa e suas subsidiárias estão envolvidas na produção de denim, sarja, tecidos de lona e fios. A Empresa também fabrica uma variedade de tecidos, que são utilizados na produção de vestuário profissional, tais como uniformes médicos e para a indústria, entre outros. Além disso, a Empresa administra o Museu Têxtil Décio Mascarenhas, localizado na fábrica da Empresa em Caetanópolis. Em 31 de dezembro de 2011, a Empresa operava por meio de fábricas em Minas Gerais e de suas subsidiárias, Companhia de Fiação e Tecidos Cedronorte e Companhia de Fiação e Tecidos Santo Antônio.</v>
    <v>BVMF</v>
    <v>28</v>
    <v>3378</v>
    <v>45327.557152777779</v>
    <v>512</v>
    <v>20</v>
    <v>BRL</v>
    <v>Companhia de Fiação e Tecidos Cedro e Cachoeira</v>
    <v>Companhia de Fiação e Tecidos Cedro e Cachoeira</v>
    <v>27.8</v>
    <v>27.8</v>
    <v>Rua Paraiba, 330,8 Andar, Funcionarios, BELO HORIZONTE, MINAS GERAIS, 30.130-917 BR</v>
    <v>Textiles &amp; Apparel</v>
    <v>CEDO3</v>
    <v>Ações</v>
    <v>Companhia de Fiação e Tecidos Cedro e Cachoeira (BVMF:CEDO3)</v>
    <v>-0.2</v>
    <v>-7.143E-3</v>
    <v>1200</v>
  </rv>
  <rv s="2">
    <v>513</v>
  </rv>
  <rv s="0">
    <v>https://www.bing.com/financeapi/forcetrigger?t=apm7xm&amp;q=BVMF%3aCEDO4&amp;form=skydnc</v>
    <v>Learn more on Bing</v>
  </rv>
  <rv s="1">
    <v>pt-BR</v>
    <v>apm7xm</v>
    <v>268435456</v>
    <v>1</v>
    <v>Da plataforma Refinitiv</v>
    <v>0</v>
    <v>1</v>
    <v>Companhia de Fiação e Tecidos Cedro e Cachoeira (BVMF:CEDO4)</v>
    <v>3</v>
    <v>4</v>
    <v>Finance</v>
    <v>5</v>
    <v>29.93</v>
    <v>3.04</v>
    <v>BVMF</v>
    <v>10000000</v>
    <v>26.68</v>
    <v>1900</v>
    <v>26.68</v>
    <v>0.63560000000000005</v>
    <v>B3 - Brazil Stock Exchange</v>
    <v>271843500</v>
    <v>A Companhia de Fiação e Tecidos Cedro e Cachoeira é uma empresa brasileira envolvida na indústria têxtil. A Empresa e suas subsidiárias estão envolvidas na produção de denim, sarja, tecidos de lona e fios. A Empresa também fabrica uma variedade de tecidos, que são utilizados na produção de vestuário profissional, tais como uniformes médicos e para a indústria, entre outros. Além disso, a Empresa administra o Museu Têxtil Décio Mascarenhas, localizado na fábrica da Empresa em Caetanópolis. Em 31 de dezembro de 2011, a Empresa operava por meio de fábricas em Minas Gerais e de suas subsidiárias, Companhia de Fiação e Tecidos Cedronorte e Companhia de Fiação e Tecidos Santo Antônio.</v>
    <v>BVMF</v>
    <v>26.1</v>
    <v>3378</v>
    <v>45327.575692337501</v>
    <v>515</v>
    <v>20</v>
    <v>BRL</v>
    <v>Companhia de Fiação e Tecidos Cedro e Cachoeira</v>
    <v>Companhia de Fiação e Tecidos Cedro e Cachoeira</v>
    <v>26.68</v>
    <v>26.68</v>
    <v>Rua Paraiba, 330,8 Andar, Funcionarios, BELO HORIZONTE, MINAS GERAIS, 30.130-917 BR</v>
    <v>Textiles &amp; Apparel</v>
    <v>CEDO4</v>
    <v>Ações</v>
    <v>Companhia de Fiação e Tecidos Cedro e Cachoeira (BVMF:CEDO4)</v>
    <v>0.57999999999999996</v>
    <v>2.2221999999999999E-2</v>
    <v>700</v>
  </rv>
  <rv s="2">
    <v>516</v>
  </rv>
  <rv s="0">
    <v>https://www.bing.com/financeapi/forcetrigger?t=apm99c&amp;q=BVMF%3aCGAS3&amp;form=skydnc</v>
    <v>Learn more on Bing</v>
  </rv>
  <rv s="1">
    <v>pt-BR</v>
    <v>apm99c</v>
    <v>268435456</v>
    <v>1</v>
    <v>Da plataforma Refinitiv</v>
    <v>0</v>
    <v>1</v>
    <v>Companhia de Gás de São Paulo - Comgás (BVMF:CGAS3)</v>
    <v>3</v>
    <v>4</v>
    <v>Finance</v>
    <v>5</v>
    <v>130.38999999999999</v>
    <v>106.25</v>
    <v>BVMF</v>
    <v>132520600</v>
    <v>106.25</v>
    <v>1872</v>
    <v>106.25</v>
    <v>0.42780000000000001</v>
    <v>B3 - Brazil Stock Exchange</v>
    <v>14405870000</v>
    <v>A Companhia de Gás de São Paulo - Comgás, anteriormente conhecida como Companhia Paulista de Serviço de Gás, é uma empresa brasileira que atua sobretudo na distribuição de gás natural. As atividades da empresa estão divididas em seis segmentos comerciais: Residencial, que fornece gás natural canalizado para residências; Comercial, que mantém a rede de gás natural em locais comerciais; Industrial, que fornece produtos de gás para instalações industriais; Geração, que possui centrais de geração de energia elétrica movidas a gás natural; Cogeração, que produz energia térmica e elétrica proveniente de combustão de gás; Automotivo, que oferece gás natural para veículos através de postos de gasolina; e Construção, que inclui o desenvolvimento de infraestrutura para a distribuição de gás. A empresa opera concessões de gás no estado de São Paulo, Brasil. A empresa é controlada pela Cosan S.A. Indústria e Comércio.</v>
    <v>BVMF</v>
    <v>112</v>
    <v>1134</v>
    <v>45324.947916666664</v>
    <v>518</v>
    <v>1230</v>
    <v>BRL</v>
    <v>Companhia de Gás de São Paulo - Comgás</v>
    <v>Companhia de Gás de São Paulo - Comgás</v>
    <v>106.25</v>
    <v>106.25</v>
    <v>Avenida Brigadeiro Faria Lima 3732, Itaim Bibi, SAO PAULO, SAO PAULO, 04.538-132 BR</v>
    <v>Natural Gas Utilities</v>
    <v>CGAS3</v>
    <v>Ações</v>
    <v>Companhia de Gás de São Paulo - Comgás (BVMF:CGAS3)</v>
    <v>-5.75</v>
    <v>-5.1338999999999996E-2</v>
    <v>100</v>
  </rv>
  <rv s="2">
    <v>519</v>
  </rv>
  <rv s="0">
    <v>https://www.bing.com/financeapi/forcetrigger?t=apm9c7&amp;q=BVMF%3aCGAS5&amp;form=skydnc</v>
    <v>Learn more on Bing</v>
  </rv>
  <rv s="1">
    <v>pt-BR</v>
    <v>apm9c7</v>
    <v>268435456</v>
    <v>1</v>
    <v>Da plataforma Refinitiv</v>
    <v>0</v>
    <v>1</v>
    <v>Companhia de Gás de São Paulo - Comgás (BVMF:CGAS5)</v>
    <v>3</v>
    <v>4</v>
    <v>Finance</v>
    <v>5</v>
    <v>131.94</v>
    <v>117</v>
    <v>BVMF</v>
    <v>132520600</v>
    <v>118.57</v>
    <v>1872</v>
    <v>117.4</v>
    <v>0.42780000000000001</v>
    <v>B3 - Brazil Stock Exchange</v>
    <v>14405870000</v>
    <v>A Companhia de Gás de São Paulo - Comgás, anteriormente conhecida como Companhia Paulista de Serviço de Gás, é uma empresa brasileira que atua sobretudo na distribuição de gás natural. As atividades da empresa estão divididas em seis segmentos comerciais: Residencial, que fornece gás natural canalizado para residências; Comercial, que mantém a rede de gás natural em locais comerciais; Industrial, que fornece produtos de gás para instalações industriais; Geração, que possui centrais de geração de energia elétrica movidas a gás natural; Cogeração, que produz energia térmica e elétrica proveniente de combustão de gás; Automotivo, que oferece gás natural para veículos através de postos de gasolina; e Construção, que inclui o desenvolvimento de infraestrutura para a distribuição de gás. A empresa opera concessões de gás no estado de São Paulo, Brasil. A empresa é controlada pela Cosan S.A. Indústria e Comércio.</v>
    <v>BVMF</v>
    <v>118.57</v>
    <v>1134</v>
    <v>45324.947916666664</v>
    <v>521</v>
    <v>1230</v>
    <v>BRL</v>
    <v>Companhia de Gás de São Paulo - Comgás</v>
    <v>Companhia de Gás de São Paulo - Comgás</v>
    <v>118.57</v>
    <v>117.61</v>
    <v>Avenida Brigadeiro Faria Lima 3732, Itaim Bibi, SAO PAULO, SAO PAULO, 04.538-132 BR</v>
    <v>Natural Gas Utilities</v>
    <v>CGAS5</v>
    <v>Ações</v>
    <v>Companhia de Gás de São Paulo - Comgás (BVMF:CGAS5)</v>
    <v>-0.96</v>
    <v>-8.095999999999999E-3</v>
    <v>1400</v>
  </rv>
  <rv s="2">
    <v>522</v>
  </rv>
  <rv s="0">
    <v>https://www.bing.com/financeapi/forcetrigger?t=apn47w&amp;q=BVMF%3aPEAB3&amp;form=skydnc</v>
    <v>Learn more on Bing</v>
  </rv>
  <rv s="3">
    <v>pt-BR</v>
    <v>apn47w</v>
    <v>268435456</v>
    <v>1</v>
    <v>Da plataforma Refinitiv</v>
    <v>6</v>
    <v>7</v>
    <v>Companhia de Participações Aliança da Bahia (BVMF:PEAB3)</v>
    <v>3</v>
    <v>8</v>
    <v>Finance</v>
    <v>5</v>
    <v>42</v>
    <v>27.76</v>
    <v>BVMF</v>
    <v>12850280</v>
    <v>42</v>
    <v>1997</v>
    <v>39.799999999999997</v>
    <v>0.40100000000000002</v>
    <v>B3 - Brazil Stock Exchange</v>
    <v>560770800</v>
    <v>A Companhia de Participações Aliança da Bahia é uma holding brasileira que atua nos setores imobiliário, da agricultura, assistência médica e serviços de engenharia. Em 31 de dezembro de 2011, a empresa possuía quatro subsidiárias: Agropastoril Vila Real S.A., que se dedica à criação, procriação, seleção, engorda, compra e venda de bovinos e outras espécies, bem como ao cultivo de cacau e extração de fibra de palmeira; Hospital Aliança S.A., que atua na prestação de serviços médicos e hospitalares, bem como na construção de hospitais e instalações complementares; Companhia Agro Pecuária Barro Vermelho Ltda., que atua na exploração de recursos agrícolas e naturais, bem como na industrialização e comercialização de matéria-prima; e Aliança da Bahia Construtora e Imobiliária Ltda., prestadora de serviços nas áreas de engenharia civil, urbanização e paisagismo, entre outras.</v>
    <v>BVMF</v>
    <v>39</v>
    <v>45321.947916666664</v>
    <v>524</v>
    <v>280</v>
    <v>BRL</v>
    <v>Companhia de Participações Aliança da Bahia</v>
    <v>Companhia de Participações Aliança da Bahia</v>
    <v>39.799999999999997</v>
    <v>42</v>
    <v>Av Professor Magalhaes Neto 001752 Edif Lena Empresarial Pavmto11. Andar, Pituba, SALVADOR, BAHIA, 41.810-012 BR</v>
    <v>Consumer Goods Conglomerates</v>
    <v>PEAB3</v>
    <v>Ações</v>
    <v>Companhia de Participações Aliança da Bahia (BVMF:PEAB3)</v>
    <v>3</v>
    <v>7.6923000000000005E-2</v>
    <v>1000</v>
  </rv>
  <rv s="2">
    <v>525</v>
  </rv>
  <rv s="0">
    <v>https://www.bing.com/financeapi/forcetrigger?t=awjzqh&amp;q=BVMF%3aPEAB4&amp;form=skydnc</v>
    <v>Learn more on Bing</v>
  </rv>
  <rv s="3">
    <v>pt-BR</v>
    <v>awjzqh</v>
    <v>268435456</v>
    <v>1</v>
    <v>Da plataforma Refinitiv</v>
    <v>6</v>
    <v>7</v>
    <v>Companhia de Participações Aliança da Bahia (BVMF:PEAB4)</v>
    <v>3</v>
    <v>8</v>
    <v>Finance</v>
    <v>5</v>
    <v>74.8</v>
    <v>36.840000000000003</v>
    <v>BVMF</v>
    <v>12850280</v>
    <v>51.9</v>
    <v>1997</v>
    <v>49.9</v>
    <v>0.40100000000000002</v>
    <v>B3 - Brazil Stock Exchange</v>
    <v>591088900</v>
    <v>A Companhia de Participações Aliança da Bahia é uma holding brasileira que atua nos setores imobiliário, da agricultura, assistência médica e serviços de engenharia. Em 31 de dezembro de 2011, a empresa possuía quatro subsidiárias: Agropastoril Vila Real S.A., que se dedica à criação, procriação, seleção, engorda, compra e venda de bovinos e outras espécies, bem como ao cultivo de cacau e extração de fibra de palmeira; Hospital Aliança S.A., que atua na prestação de serviços médicos e hospitalares, bem como na construção de hospitais e instalações complementares; Companhia Agro Pecuária Barro Vermelho Ltda., que atua na exploração de recursos agrícolas e naturais, bem como na industrialização e comercialização de matéria-prima; e Aliança da Bahia Construtora e Imobiliária Ltda., prestadora de serviços nas áreas de engenharia civil, urbanização e paisagismo, entre outras.</v>
    <v>BVMF</v>
    <v>50</v>
    <v>45322.947916666664</v>
    <v>527</v>
    <v>280</v>
    <v>BRL</v>
    <v>Companhia de Participações Aliança da Bahia</v>
    <v>Companhia de Participações Aliança da Bahia</v>
    <v>49.9</v>
    <v>51.9</v>
    <v>Av Professor Magalhaes Neto 001752 Edif Lena Empresarial Pavmto11. Andar, Pituba, SALVADOR, BAHIA, 41.810-012 BR</v>
    <v>Consumer Goods Conglomerates</v>
    <v>PEAB4</v>
    <v>Ações</v>
    <v>Companhia de Participações Aliança da Bahia (BVMF:PEAB4)</v>
    <v>1.9</v>
    <v>3.7999999999999999E-2</v>
    <v>500</v>
  </rv>
  <rv s="2">
    <v>528</v>
  </rv>
  <rv s="0">
    <v>https://www.bing.com/financeapi/forcetrigger?t=apnbbh&amp;q=BVMF%3aSBSP3&amp;form=skydnc</v>
    <v>Learn more on Bing</v>
  </rv>
  <rv s="1">
    <v>pt-BR</v>
    <v>apnbbh</v>
    <v>268435456</v>
    <v>1</v>
    <v>Da plataforma Refinitiv</v>
    <v>0</v>
    <v>1</v>
    <v>Companhia de Saneamento Básico do Estado de São Paulo - SABESP (BVMF:SBSP3)</v>
    <v>3</v>
    <v>4</v>
    <v>Finance</v>
    <v>5</v>
    <v>80.25</v>
    <v>43.76</v>
    <v>BVMF</v>
    <v>683509900</v>
    <v>79</v>
    <v>1973</v>
    <v>78.37</v>
    <v>0.95840000000000003</v>
    <v>B3 - Brazil Stock Exchange</v>
    <v>53621351655</v>
    <v>A Companhia de Saneamento Básico do Estado de São Paulo - SABESP é uma prestadora de serviços de abastecimento de água e esgotamento sanitário. A empresa presta serviços de abastecimento de água e esgotamento sanitário para uma variedade de clientes residenciais, comerciais, industriais e governamentais em mais de 360 municípios no estado de São Paulo, incluindo a cidade de São Paulo. Os segmentos da empresa incluem Abastecimento de água e Esgotamento sanitário. A empresa também fornece água tratada por atacado para aproximadamente 10 municípios localizados na região metropolitana e nas aglomerações urbanas de São Paulo. As atividades da empresa compreendem o abastecimento de água, serviços de esgotamento sanitário, serviços de gestão e drenagem de águas pluviais urbanas, serviços de limpeza urbana, serviços de gestão de resíduos sólidos e atividades correlatas, incluindo o planejamento, operação, manutenção e comercialização de energia, e a comercialização de serviços, produtos, benefícios e direitos que resultem direta ou indiretamente de seus ativos, operações e atividades.</v>
    <v>BVMF</v>
    <v>78.739999999999995</v>
    <v>11606</v>
    <v>45327.576655092591</v>
    <v>530</v>
    <v>2768100</v>
    <v>BRL</v>
    <v>Companhia de Saneamento Básico do Estado de São Paulo - SABESP</v>
    <v>Companhia de Saneamento Básico do Estado de São Paulo - SABESP</v>
    <v>78.739999999999995</v>
    <v>78.45</v>
    <v>Rua Costa Carvalho, n 300 Diretoria F, Pinheiros, SAO PAULO, SAO PAULO, 05.429-900 BR</v>
    <v>Water Utilities</v>
    <v>SBSP3</v>
    <v>Ações</v>
    <v>Companhia de Saneamento Básico do Estado de São Paulo - SABESP (BVMF:SBSP3)</v>
    <v>-0.28999999999999998</v>
    <v>-3.6830000000000001E-3</v>
    <v>108800</v>
  </rv>
  <rv s="2">
    <v>531</v>
  </rv>
  <rv s="0">
    <v>https://www.bing.com/financeapi/forcetrigger?t=apmclh&amp;q=BVMF%3aCSMG3&amp;form=skydnc</v>
    <v>Learn more on Bing</v>
  </rv>
  <rv s="1">
    <v>pt-BR</v>
    <v>apmclh</v>
    <v>268435456</v>
    <v>1</v>
    <v>Da plataforma Refinitiv</v>
    <v>0</v>
    <v>1</v>
    <v>Companhia de Saneamento de Minas Gerais - COPASA MG (BVMF:CSMG3)</v>
    <v>3</v>
    <v>4</v>
    <v>Finance</v>
    <v>5</v>
    <v>22.89</v>
    <v>11.75</v>
    <v>BVMF</v>
    <v>380253100</v>
    <v>21.21</v>
    <v>1963</v>
    <v>20.97</v>
    <v>0.96</v>
    <v>B3 - Brazil Stock Exchange</v>
    <v>8049958127</v>
    <v>A Companhia de Saneamento de Minas Gerais - COPASA MG, antiga Companhia Mineira de Água e Esgoto, Comag, é uma empresa estabelecida no Brasil, que atua no abastecimento de água e serviços de saneamento. As atividades da empresa dividem-se em três segmentos de negócios: serviços de água, de esgoto e venda de produtos. A divisão de serviços de água concentra-se na gestão do sistema de fornecimento de água e na distribuição de água por meio de centros de abastecimento no estado de Minas Gerais. A divisão de serviços de esgoto é responsável pela coleta, pelo tratamento e pelo descarte de água residual. A divisão de venda de produtos inclui a produção, o engarrafamento, a distribuição e a venda de água mineral. Além disso, a empresa fornece serviços de construção, benfeitorias e reparos em infraestruturas de concessionárias de água. Opera por meio de uma série de subsidiárias, como a Copasa Serviços de Saneamento Integrado do Norte e Nordeste de Minas Gerais S.A., Copasa Serviços de Irrigação S.A. e Copasa Águas Minerais de Minas S.A.</v>
    <v>BVMF</v>
    <v>21.11</v>
    <v>10264</v>
    <v>45327.576644849221</v>
    <v>533</v>
    <v>1639250</v>
    <v>BRL</v>
    <v>Companhia de Saneamento de Minas Gerais - COPASA MG</v>
    <v>Companhia de Saneamento de Minas Gerais - COPASA MG</v>
    <v>21.11</v>
    <v>21.17</v>
    <v>Rua Mar de Espanha,525, Bairro Santo Antonio, BELO HORIZONTE, MINAS GERAIS, 30.330-900 BR</v>
    <v>Water Utilities</v>
    <v>CSMG3</v>
    <v>Ações</v>
    <v>Companhia de Saneamento de Minas Gerais - COPASA MG (BVMF:CSMG3)</v>
    <v>0.06</v>
    <v>2.8419999999999999E-3</v>
    <v>92100</v>
  </rv>
  <rv s="2">
    <v>534</v>
  </rv>
  <rv s="0">
    <v>https://www.bing.com/financeapi/forcetrigger?t=apnb5r&amp;q=BVMF%3aSAPR3&amp;form=skydnc</v>
    <v>Learn more on Bing</v>
  </rv>
  <rv s="1">
    <v>pt-BR</v>
    <v>apnb5r</v>
    <v>268435456</v>
    <v>1</v>
    <v>Da plataforma Refinitiv</v>
    <v>0</v>
    <v>1</v>
    <v>Companhia de Saneamento do Paraná - Sanepar (BVMF:SAPR3)</v>
    <v>3</v>
    <v>4</v>
    <v>Finance</v>
    <v>5</v>
    <v>5.63</v>
    <v>3.03</v>
    <v>BVMF</v>
    <v>1511206000</v>
    <v>5.19</v>
    <v>1963</v>
    <v>5.15</v>
    <v>0.76149999999999995</v>
    <v>B3 - Brazil Stock Exchange</v>
    <v>8155473000</v>
    <v>A Companhia de Saneamento do Paraná - Sanepar, anteriormente Companhia de Água e Esgotos do Paraná - Agepar, é uma empresa brasileira que atua na prestação de serviços de saneamento básico. A empresa atua sobretudo na distribuição de água, bem como na coleta e tratamento de esgoto. A empresa também se dedica a estudos, projetos e expansão de redes de distribuição de água, redes de coleta e infraestrutura de tratamento de esgoto. Além disso, a Companhia de Saneamento do Paraná - Sanepar fornece coleta e processamento de resíduos sólidos. Também presta serviços de consultoria e assistência técnica. A empresa colabora com agências e entidades governamentais e municipais. A Companhia de Saneamento do Paraná - Sanepar atua em 346 municípios.</v>
    <v>BVMF</v>
    <v>5.19</v>
    <v>6199</v>
    <v>45327.575845103907</v>
    <v>536</v>
    <v>1465720</v>
    <v>BRL</v>
    <v>Companhia de Saneamento do Paraná - Sanepar</v>
    <v>Companhia de Saneamento do Paraná - Sanepar</v>
    <v>5.19</v>
    <v>5.17</v>
    <v>Rua Engenheiros Reboucas, 1376, Reboucas, CURITIBA, PARANA, 80.215-900 BR</v>
    <v>Water Utilities</v>
    <v>SAPR3</v>
    <v>Ações</v>
    <v>Companhia de Saneamento do Paraná - Sanepar (BVMF:SAPR3)</v>
    <v>-0.02</v>
    <v>-3.8540000000000002E-3</v>
    <v>44100</v>
  </rv>
  <rv s="2">
    <v>537</v>
  </rv>
  <rv s="0">
    <v>https://www.bing.com/financeapi/forcetrigger?t=apnb8m&amp;q=BVMF%3aSAPR4&amp;form=skydnc</v>
    <v>Learn more on Bing</v>
  </rv>
  <rv s="1">
    <v>pt-BR</v>
    <v>apnb8m</v>
    <v>268435456</v>
    <v>1</v>
    <v>Da plataforma Refinitiv</v>
    <v>0</v>
    <v>1</v>
    <v>Companhia de Saneamento do Paraná - Sanepar (BVMF:SAPR4)</v>
    <v>3</v>
    <v>4</v>
    <v>Finance</v>
    <v>5</v>
    <v>5.92</v>
    <v>3.16</v>
    <v>BVMF</v>
    <v>1511206000</v>
    <v>5.5</v>
    <v>1963</v>
    <v>5.45</v>
    <v>0.76149999999999995</v>
    <v>B3 - Brazil Stock Exchange</v>
    <v>8155473000</v>
    <v>A Companhia de Saneamento do Paraná - Sanepar, anteriormente Companhia de Água e Esgotos do Paraná - Agepar, é uma empresa brasileira que atua na prestação de serviços de saneamento básico. A empresa atua sobretudo na distribuição de água, bem como na coleta e tratamento de esgoto. A empresa também se dedica a estudos, projetos e expansão de redes de distribuição de água, redes de coleta e infraestrutura de tratamento de esgoto. Além disso, a Companhia de Saneamento do Paraná - Sanepar fornece coleta e processamento de resíduos sólidos. Também presta serviços de consultoria e assistência técnica. A empresa colabora com agências e entidades governamentais e municipais. A Companhia de Saneamento do Paraná - Sanepar atua em 346 municípios.</v>
    <v>BVMF</v>
    <v>5.5</v>
    <v>6199</v>
    <v>45327.576483159377</v>
    <v>539</v>
    <v>1465720</v>
    <v>BRL</v>
    <v>Companhia de Saneamento do Paraná - Sanepar</v>
    <v>Companhia de Saneamento do Paraná - Sanepar</v>
    <v>5.47</v>
    <v>5.46</v>
    <v>Rua Engenheiros Reboucas, 1376, Reboucas, CURITIBA, PARANA, 80.215-900 BR</v>
    <v>Water Utilities</v>
    <v>SAPR4</v>
    <v>Ações</v>
    <v>Companhia de Saneamento do Paraná - Sanepar (BVMF:SAPR4)</v>
    <v>-0.04</v>
    <v>-7.2729999999999991E-3</v>
    <v>286600</v>
  </rv>
  <rv s="2">
    <v>540</v>
  </rv>
  <rv s="0">
    <v>https://www.bing.com/financeapi/forcetrigger?t=apmca2&amp;q=BVMF%3aCSAB3&amp;form=skydnc</v>
    <v>Learn more on Bing</v>
  </rv>
  <rv s="36">
    <v>pt-BR</v>
    <v>apmca2</v>
    <v>268435456</v>
    <v>1</v>
    <v>Da plataforma Refinitiv</v>
    <v>113</v>
    <v>114</v>
    <v>COMPANHIA DE SEGUROS ALIANÇA DA BAHIA (BVMF:CSAB3)</v>
    <v>3</v>
    <v>115</v>
    <v>Finance</v>
    <v>5</v>
    <v>35.01</v>
    <v>26.51</v>
    <v>BVMF</v>
    <v>7680000</v>
    <v>30.5</v>
    <v>1870</v>
    <v>30.5</v>
    <v>B3 - Brazil Stock Exchange</v>
    <v>305164800</v>
    <v>A Companhia de Seguros Aliança da Bahia é uma empresa brasileira que atua na prestação de serviços de seguros. A Empresa atua principalmente no setor de seguros de vida e patrimonial. A carteira de produtos da Empresa inclui apólices de seguro de trânsito (DPVAT), residencial, condomínio, riscos de negócios, acidentes pessoais e de vida. A Empresa atua nos estados brasileiros da Bahia, São Paulo, Belo Horizonte e Rio de Janeiro. Em 31 de dezembro de 2011, a subsidiária da Empresa era a Companhia de Seguros Aliança da Bahia Uruguay SA, que atua no Uruguai.</v>
    <v>BVMF</v>
    <v>31</v>
    <v>133</v>
    <v>45296.947916666664</v>
    <v>542</v>
    <v>BRL</v>
    <v>COMPANHIA DE SEGUROS ALIANÇA DA BAHIA</v>
    <v>COMPANHIA DE SEGUROS ALIANÇA DA BAHIA</v>
    <v>30.5</v>
    <v>30.5</v>
    <v>Rua Pinto Martins,11, Comercio, SALVADOR, BAHIA, 40.015-020 BR</v>
    <v>Insurance</v>
    <v>CSAB3</v>
    <v>Ações</v>
    <v>COMPANHIA DE SEGUROS ALIANÇA DA BAHIA (BVMF:CSAB3)</v>
    <v>0</v>
    <v>0</v>
    <v>100</v>
  </rv>
  <rv s="2">
    <v>543</v>
  </rv>
  <rv s="0">
    <v>https://www.bing.com/financeapi/forcetrigger?t=apmccw&amp;q=BVMF%3aCSAB4&amp;form=skydnc</v>
    <v>Learn more on Bing</v>
  </rv>
  <rv s="36">
    <v>pt-BR</v>
    <v>apmccw</v>
    <v>268435456</v>
    <v>1</v>
    <v>Da plataforma Refinitiv</v>
    <v>113</v>
    <v>114</v>
    <v>COMPANHIA DE SEGUROS ALIANÇA DA BAHIA (BVMF:CSAB4)</v>
    <v>3</v>
    <v>115</v>
    <v>Finance</v>
    <v>5</v>
    <v>52</v>
    <v>32.5</v>
    <v>BVMF</v>
    <v>7680000</v>
    <v>48.97</v>
    <v>1870</v>
    <v>39.99</v>
    <v>B3 - Brazil Stock Exchange</v>
    <v>305548800</v>
    <v>A Companhia de Seguros Aliança da Bahia é uma empresa brasileira que atua na prestação de serviços de seguros. A Empresa atua principalmente no setor de seguros de vida e patrimonial. A carteira de produtos da Empresa inclui apólices de seguro de trânsito (DPVAT), residencial, condomínio, riscos de negócios, acidentes pessoais e de vida. A Empresa atua nos estados brasileiros da Bahia, São Paulo, Belo Horizonte e Rio de Janeiro. Em 31 de dezembro de 2011, a subsidiária da Empresa era a Companhia de Seguros Aliança da Bahia Uruguay SA, que atua no Uruguai.</v>
    <v>BVMF</v>
    <v>40.99</v>
    <v>133</v>
    <v>45288.947916666664</v>
    <v>545</v>
    <v>BRL</v>
    <v>COMPANHIA DE SEGUROS ALIANÇA DA BAHIA</v>
    <v>COMPANHIA DE SEGUROS ALIANÇA DA BAHIA</v>
    <v>40</v>
    <v>48.97</v>
    <v>Rua Pinto Martins,11, Comercio, SALVADOR, BAHIA, 40.015-020 BR</v>
    <v>Insurance</v>
    <v>CSAB4</v>
    <v>Ações</v>
    <v>COMPANHIA DE SEGUROS ALIANÇA DA BAHIA (BVMF:CSAB4)</v>
    <v>0</v>
    <v>0</v>
    <v>1600</v>
  </rv>
  <rv s="2">
    <v>546</v>
  </rv>
  <rv s="0">
    <v>https://www.bing.com/financeapi/forcetrigger?t=apmdf2&amp;q=BVMF%3aCTNM3&amp;form=skydnc</v>
    <v>Learn more on Bing</v>
  </rv>
  <rv s="3">
    <v>pt-BR</v>
    <v>apmdf2</v>
    <v>268435456</v>
    <v>1</v>
    <v>Da plataforma Refinitiv</v>
    <v>6</v>
    <v>7</v>
    <v>Companhia de Tecidos Norte de Minas - COTEMINAS (BVMF:CTNM3)</v>
    <v>3</v>
    <v>8</v>
    <v>Finance</v>
    <v>5</v>
    <v>21</v>
    <v>3.46</v>
    <v>BVMF</v>
    <v>30636460</v>
    <v>9.4600000000000009</v>
    <v>1967</v>
    <v>8.85</v>
    <v>1.2177</v>
    <v>B3 - Brazil Stock Exchange</v>
    <v>155362700</v>
    <v>Companhia de Tecidos Norte de Minas - COTEMINAS é uma empresa brasileira que se dedica principalmente à indústria têxtil. A Empresa está envolvida na produção, comercialização, importação e exportação de fios e tecidos. Por meio da subsidiária SPRINGS GLOBAL PARTICIPAÇÕES S.A., a Empresa atua na produção de artigos de cama e banho, bem como no varejo de produtos têxteis para uso doméstico sob a marca Artex. Por intermédio da subsidiária Oxford Comércio e Participações SA, ela também está envolvida na fabricação e comercialização de tecidos, que são utilizados principalmente em produtos de vestuário, incluindo roupas esportivas, uniformes profissionais e equipamentos de proteção individual (EPI). Em 19 de abril de 2012, a WEMBLEY SOCIEDADE ANÔNIMA era a principal acionista da Empresa, com 22,03% do total das ações.</v>
    <v>BVMF</v>
    <v>8.85</v>
    <v>45324.947916666664</v>
    <v>548</v>
    <v>161820</v>
    <v>BRL</v>
    <v>Companhia de Tecidos Norte de Minas - COTEMINAS</v>
    <v>Companhia de Tecidos Norte de Minas - COTEMINAS</v>
    <v>8.85</v>
    <v>9.4600000000000009</v>
    <v>Avenida Lincoln Alves Dos Santos,955, Distrito Industrial, MONTES CLAROS, MINAS GERAIS, 39.404-005 BR</v>
    <v>Textiles &amp; Apparel</v>
    <v>CTNM3</v>
    <v>Ações</v>
    <v>Companhia de Tecidos Norte de Minas - COTEMINAS (BVMF:CTNM3)</v>
    <v>0.61</v>
    <v>6.8927000000000002E-2</v>
    <v>300</v>
  </rv>
  <rv s="2">
    <v>549</v>
  </rv>
  <rv s="0">
    <v>https://www.bing.com/financeapi/forcetrigger?t=apmdhw&amp;q=BVMF%3aCTNM4&amp;form=skydnc</v>
    <v>Learn more on Bing</v>
  </rv>
  <rv s="3">
    <v>pt-BR</v>
    <v>apmdhw</v>
    <v>268435456</v>
    <v>1</v>
    <v>Da plataforma Refinitiv</v>
    <v>6</v>
    <v>7</v>
    <v>Companhia de Tecidos Norte de Minas - COTEMINAS (BVMF:CTNM4)</v>
    <v>3</v>
    <v>8</v>
    <v>Finance</v>
    <v>5</v>
    <v>5.69</v>
    <v>1.1499999999999999</v>
    <v>BVMF</v>
    <v>30636460</v>
    <v>1.42</v>
    <v>1967</v>
    <v>1.41</v>
    <v>1.2177</v>
    <v>B3 - Brazil Stock Exchange</v>
    <v>155362700</v>
    <v>Companhia de Tecidos Norte de Minas - COTEMINAS é uma empresa brasileira que se dedica principalmente à indústria têxtil. A Empresa está envolvida na produção, comercialização, importação e exportação de fios e tecidos. Por meio da subsidiária SPRINGS GLOBAL PARTICIPAÇÕES S.A., a Empresa atua na produção de artigos de cama e banho, bem como no varejo de produtos têxteis para uso doméstico sob a marca Artex. Por intermédio da subsidiária Oxford Comércio e Participações SA, ela também está envolvida na fabricação e comercialização de tecidos, que são utilizados principalmente em produtos de vestuário, incluindo roupas esportivas, uniformes profissionais e equipamentos de proteção individual (EPI). Em 19 de abril de 2012, a WEMBLEY SOCIEDADE ANÔNIMA era a principal acionista da Empresa, com 22,03% do total das ações.</v>
    <v>BVMF</v>
    <v>1.42</v>
    <v>45327.575502846877</v>
    <v>551</v>
    <v>161820</v>
    <v>BRL</v>
    <v>Companhia de Tecidos Norte de Minas - COTEMINAS</v>
    <v>Companhia de Tecidos Norte de Minas - COTEMINAS</v>
    <v>1.42</v>
    <v>1.42</v>
    <v>Avenida Lincoln Alves Dos Santos,955, Distrito Industrial, MONTES CLAROS, MINAS GERAIS, 39.404-005 BR</v>
    <v>Textiles &amp; Apparel</v>
    <v>CTNM4</v>
    <v>Ações</v>
    <v>Companhia de Tecidos Norte de Minas - COTEMINAS (BVMF:CTNM4)</v>
    <v>0</v>
    <v>0</v>
    <v>11000</v>
  </rv>
  <rv s="2">
    <v>552</v>
  </rv>
  <rv s="0">
    <v>https://www.bing.com/financeapi/forcetrigger?t=awkza2&amp;q=BVMF%3aCEGR3&amp;form=skydnc</v>
    <v>Learn more on Bing</v>
  </rv>
  <rv s="35">
    <v>pt-BR</v>
    <v>awkza2</v>
    <v>268435456</v>
    <v>1</v>
    <v>Da plataforma Refinitiv</v>
    <v>110</v>
    <v>111</v>
    <v>Companhia Distribuidora de Gás do Rio de Janeiro - CEG (BVMF:CEGR3)</v>
    <v>3</v>
    <v>112</v>
    <v>Finance</v>
    <v>80</v>
    <v>84.71</v>
    <v>84.71</v>
    <v>BVMF</v>
    <v>259637700</v>
    <v>1969</v>
    <v>B3 - Brazil Stock Exchange</v>
    <v>A Companhia Distribuidora de Gás do Rio de Janeiro - CEG (CEG), anteriormente denominada Companhia Estadual de Gás, é uma empresa com sede no Brasil que atua na distribuição de gás natural. A Companhia atua na distribuição e comercialização de gás natural para os setores residencial, comercial, industrial e de geração de energia elétrica, bem como para estações de gás natural comprimido (GNV). A área de concessão da Companhia inclui a cidade do Rio de Janeiro e vários municípios, como Belford Roxo, Duque de Caxias, Guapimirim, Itaboraí, Itaguai, Japeri, Mage, Mangaratiba, Maricá, Nilópolis, Niterói, Nova Iguaçu, Paracambi, Queimados, São Gonçalo, Tanguá, Seropédica e São João de Meriti. A Empresa faz parte do grupo Gas Natural Fenosa.</v>
    <v>BVMF</v>
    <v>84.75</v>
    <v>393</v>
    <v>45100.449907407405</v>
    <v>554</v>
    <v>BRL</v>
    <v>Companhia Distribuidora de Gás do Rio de Janeiro - CEG</v>
    <v>Companhia Distribuidora de Gás do Rio de Janeiro - CEG</v>
    <v>Av. Presidente Vargas n 1001,Salas 701, 801 e 901, Centro, RIO DE JANEIRO, RIO DE JANEIRO, 20.071-004 BR</v>
    <v>Natural Gas Utilities</v>
    <v>CEGR3</v>
    <v>Ações</v>
    <v>Companhia Distribuidora de Gás do Rio de Janeiro - CEG (BVMF:CEGR3)</v>
  </rv>
  <rv s="2">
    <v>555</v>
  </rv>
  <rv s="0">
    <v>https://www.bing.com/financeapi/forcetrigger?t=apm7m7&amp;q=BVMF%3aCEBR3&amp;form=skydnc</v>
    <v>Learn more on Bing</v>
  </rv>
  <rv s="1">
    <v>pt-BR</v>
    <v>apm7m7</v>
    <v>268435456</v>
    <v>1</v>
    <v>Da plataforma Refinitiv</v>
    <v>0</v>
    <v>1</v>
    <v>COMPANHIA ENERGÉTICA DE BRASÍLIA - CEB (BVMF:CEBR3)</v>
    <v>3</v>
    <v>4</v>
    <v>Finance</v>
    <v>5</v>
    <v>19.79</v>
    <v>8.7100000000000009</v>
    <v>BVMF</v>
    <v>72081910</v>
    <v>18.7</v>
    <v>1968</v>
    <v>18.7</v>
    <v>0.6361</v>
    <v>B3 - Brazil Stock Exchange</v>
    <v>1424378000</v>
    <v>A COMPANHIA ENERGÉTICA DE BRASÍLIA - CEB é uma holding com sede no Brasil, que atua principalmente no setor de energia elétrica. A Empresa está envolvida na geração, transmissão e distribuição de energia elétrica. Em 31 de dezembro de 2011, a Empresa possuía três subsidiárias integrais: CEB Distribuição SA, que atua na distribuição de energia elétrica no Distrito Federal, cobrindo 5.822 quilômetros quadrados e atendendo a 880.061 clientes; CEB Geração SA, com o objetivo de operar uma usina termoelétrica e uma hidrelétrica, e a CEB Participações SA, que atua principalmente na comercialização da eletricidade produzida pela usina hidrelétrica de Queimado. Por meio de sua subsidiária, Companhia Brasiliense de Gás SA, a Empresa também está envolvida na distribuição de gás natural liquefeito.</v>
    <v>BVMF</v>
    <v>18.79</v>
    <v>845</v>
    <v>45327.574299560154</v>
    <v>557</v>
    <v>6240</v>
    <v>BRL</v>
    <v>COMPANHIA ENERGÉTICA DE BRASÍLIA - CEB</v>
    <v>COMPANHIA ENERGÉTICA DE BRASÍLIA - CEB</v>
    <v>18.7</v>
    <v>18.7</v>
    <v>Q Sgan 601 Cj H Semienterrado Sala 04/19, Terreo Sala 10/21 Sala 2010/2023, Asa Norte, BRASILIA, DISTRITO FEDERAL, 70.830-010 BR</v>
    <v>Electrical Utilities &amp; IPPs</v>
    <v>CEBR3</v>
    <v>Ações</v>
    <v>COMPANHIA ENERGÉTICA DE BRASÍLIA - CEB (BVMF:CEBR3)</v>
    <v>-0.09</v>
    <v>-4.79E-3</v>
    <v>100</v>
  </rv>
  <rv s="2">
    <v>558</v>
  </rv>
  <rv s="0">
    <v>https://www.bing.com/financeapi/forcetrigger?t=apm7p2&amp;q=BVMF%3aCEBR5&amp;form=skydnc</v>
    <v>Learn more on Bing</v>
  </rv>
  <rv s="1">
    <v>pt-BR</v>
    <v>apm7p2</v>
    <v>268435456</v>
    <v>1</v>
    <v>Da plataforma Refinitiv</v>
    <v>0</v>
    <v>1</v>
    <v>COMPANHIA ENERGÉTICA DE BRASÍLIA - CEB (BVMF:CEBR5)</v>
    <v>3</v>
    <v>4</v>
    <v>Finance</v>
    <v>5</v>
    <v>17.68</v>
    <v>8.82</v>
    <v>BVMF</v>
    <v>72081910</v>
    <v>17.68</v>
    <v>1968</v>
    <v>17.21</v>
    <v>0.6361</v>
    <v>B3 - Brazil Stock Exchange</v>
    <v>1424378000</v>
    <v>A COMPANHIA ENERGÉTICA DE BRASÍLIA - CEB é uma holding com sede no Brasil, que atua principalmente no setor de energia elétrica. A Empresa está envolvida na geração, transmissão e distribuição de energia elétrica. Em 31 de dezembro de 2011, a Empresa possuía três subsidiárias integrais: CEB Distribuição SA, que atua na distribuição de energia elétrica no Distrito Federal, cobrindo 5.822 quilômetros quadrados e atendendo a 880.061 clientes; CEB Geração SA, com o objetivo de operar uma usina termoelétrica e uma hidrelétrica, e a CEB Participações SA, que atua principalmente na comercialização da eletricidade produzida pela usina hidrelétrica de Queimado. Por meio de sua subsidiária, Companhia Brasiliense de Gás SA, a Empresa também está envolvida na distribuição de gás natural liquefeito.</v>
    <v>BVMF</v>
    <v>17.68</v>
    <v>845</v>
    <v>45327.57508101852</v>
    <v>560</v>
    <v>6240</v>
    <v>BRL</v>
    <v>COMPANHIA ENERGÉTICA DE BRASÍLIA - CEB</v>
    <v>COMPANHIA ENERGÉTICA DE BRASÍLIA - CEB</v>
    <v>17.43</v>
    <v>17.670000000000002</v>
    <v>Q Sgan 601 Cj H Semienterrado Sala 04/19, Terreo Sala 10/21 Sala 2010/2023, Asa Norte, BRASILIA, DISTRITO FEDERAL, 70.830-010 BR</v>
    <v>Electrical Utilities &amp; IPPs</v>
    <v>CEBR5</v>
    <v>Ações</v>
    <v>COMPANHIA ENERGÉTICA DE BRASÍLIA - CEB (BVMF:CEBR5)</v>
    <v>-0.01</v>
    <v>-5.6559999999999998E-4</v>
    <v>1400</v>
  </rv>
  <rv s="2">
    <v>561</v>
  </rv>
  <rv s="0">
    <v>https://www.bing.com/financeapi/forcetrigger?t=apm7rw&amp;q=BVMF%3aCEBR6&amp;form=skydnc</v>
    <v>Learn more on Bing</v>
  </rv>
  <rv s="1">
    <v>pt-BR</v>
    <v>apm7rw</v>
    <v>268435456</v>
    <v>1</v>
    <v>Da plataforma Refinitiv</v>
    <v>0</v>
    <v>1</v>
    <v>COMPANHIA ENERGÉTICA DE BRASÍLIA - CEB (BVMF:CEBR6)</v>
    <v>3</v>
    <v>4</v>
    <v>Finance</v>
    <v>5</v>
    <v>21.6</v>
    <v>8.85</v>
    <v>BVMF</v>
    <v>72081910</v>
    <v>21.4</v>
    <v>1968</v>
    <v>21.39</v>
    <v>0.6361</v>
    <v>B3 - Brazil Stock Exchange</v>
    <v>1424378000</v>
    <v>A COMPANHIA ENERGÉTICA DE BRASÍLIA - CEB é uma holding com sede no Brasil, que atua principalmente no setor de energia elétrica. A Empresa está envolvida na geração, transmissão e distribuição de energia elétrica. Em 31 de dezembro de 2011, a Empresa possuía três subsidiárias integrais: CEB Distribuição SA, que atua na distribuição de energia elétrica no Distrito Federal, cobrindo 5.822 quilômetros quadrados e atendendo a 880.061 clientes; CEB Geração SA, com o objetivo de operar uma usina termoelétrica e uma hidrelétrica, e a CEB Participações SA, que atua principalmente na comercialização da eletricidade produzida pela usina hidrelétrica de Queimado. Por meio de sua subsidiária, Companhia Brasiliense de Gás SA, a Empresa também está envolvida na distribuição de gás natural liquefeito.</v>
    <v>BVMF</v>
    <v>21.4</v>
    <v>845</v>
    <v>45327.561561875002</v>
    <v>563</v>
    <v>6240</v>
    <v>BRL</v>
    <v>COMPANHIA ENERGÉTICA DE BRASÍLIA - CEB</v>
    <v>COMPANHIA ENERGÉTICA DE BRASÍLIA - CEB</v>
    <v>21.4</v>
    <v>21.39</v>
    <v>Q Sgan 601 Cj H Semienterrado Sala 04/19, Terreo Sala 10/21 Sala 2010/2023, Asa Norte, BRASILIA, DISTRITO FEDERAL, 70.830-010 BR</v>
    <v>Electrical Utilities &amp; IPPs</v>
    <v>CEBR6</v>
    <v>Ações</v>
    <v>COMPANHIA ENERGÉTICA DE BRASÍLIA - CEB (BVMF:CEBR6)</v>
    <v>-0.01</v>
    <v>-4.6730000000000003E-4</v>
    <v>700</v>
  </rv>
  <rv s="2">
    <v>564</v>
  </rv>
  <rv s="0">
    <v>https://www.bing.com/financeapi/forcetrigger?t=apma2w&amp;q=BVMF%3aCMIG3&amp;form=skydnc</v>
    <v>Learn more on Bing</v>
  </rv>
  <rv s="1">
    <v>pt-BR</v>
    <v>apma2w</v>
    <v>268435456</v>
    <v>1</v>
    <v>Da plataforma Refinitiv</v>
    <v>0</v>
    <v>1</v>
    <v>Companhia Energética de Minas Gerais - CEMIG (BVMF:CMIG3)</v>
    <v>3</v>
    <v>4</v>
    <v>Finance</v>
    <v>5</v>
    <v>20.079999999999998</v>
    <v>13.6</v>
    <v>BVMF</v>
    <v>2201371000</v>
    <v>15.1</v>
    <v>1952</v>
    <v>15.03</v>
    <v>0.9587</v>
    <v>B3 - Brazil Stock Exchange</v>
    <v>27744920000</v>
    <v>A Companhia Energética de Minas Gerais-CEMIG é uma holding que atua na geração, transmissão e distribuição de energia elétrica. Os segmentos da empresa incluem Geração, Transmissão, Distribuição, Telecom, Gás e Outros. A Companhia, por meio de suas participações em controladas ou controladas em conjunto, tem por objeto a atividade de construção e operação de sistemas de comercialização de energia elétrica, bem como diversos ramos da energia e telecomunicações, para fins de exploração comercial. Seu negócio de transmissão de energia elétrica consiste no transporte de energia das instalações onde é gerada até os pontos de consumo, redes de distribuição e Consumidores Livres. Sua operação de distribuição consiste na transferência de energia elétrica das subestações de distribuição aos consumidores finais. Atua também em negócios como telecomunicações, consultoria em soluções energéticas e aquisição, transporte e distribuição de gás e seus subprodutos e derivados.</v>
    <v>BVMF</v>
    <v>15.08</v>
    <v>4969</v>
    <v>45327.57613425926</v>
    <v>566</v>
    <v>8478710</v>
    <v>BRL</v>
    <v>Companhia Energética de Minas Gerais - CEMIG</v>
    <v>Companhia Energética de Minas Gerais - CEMIG</v>
    <v>15.1</v>
    <v>15.03</v>
    <v>Avenida Barbacena, 1200, 16 / B1, Santo Agostinho, BELO HORIZONTE, MINAS GERAIS, 30.190-131 BR</v>
    <v>Electrical Utilities &amp; IPPs</v>
    <v>CMIG3</v>
    <v>Ações</v>
    <v>Companhia Energética de Minas Gerais - CEMIG (BVMF:CMIG3)</v>
    <v>-0.05</v>
    <v>-3.3159999999999999E-3</v>
    <v>5400</v>
  </rv>
  <rv s="2">
    <v>567</v>
  </rv>
  <rv s="0">
    <v>https://www.bing.com/financeapi/forcetrigger?t=apma5r&amp;q=BVMF%3aCMIG4&amp;form=skydnc</v>
    <v>Learn more on Bing</v>
  </rv>
  <rv s="1">
    <v>pt-BR</v>
    <v>apma5r</v>
    <v>268435456</v>
    <v>1</v>
    <v>Da plataforma Refinitiv</v>
    <v>0</v>
    <v>1</v>
    <v>Companhia Energética de Minas Gerais - CEMIG (BVMF:CMIG4)</v>
    <v>3</v>
    <v>4</v>
    <v>Finance</v>
    <v>5</v>
    <v>12.92</v>
    <v>9.1199999999999992</v>
    <v>BVMF</v>
    <v>2201371000</v>
    <v>11.4</v>
    <v>1952</v>
    <v>11.31</v>
    <v>0.9587</v>
    <v>B3 - Brazil Stock Exchange</v>
    <v>27744920000</v>
    <v>A Companhia Energética de Minas Gerais-CEMIG é uma holding que atua na geração, transmissão e distribuição de energia elétrica. Os segmentos da empresa incluem Geração, Transmissão, Distribuição, Telecom, Gás e Outros. A Companhia, por meio de suas participações em controladas ou controladas em conjunto, tem por objeto a atividade de construção e operação de sistemas de comercialização de energia elétrica, bem como diversos ramos da energia e telecomunicações, para fins de exploração comercial. Seu negócio de transmissão de energia elétrica consiste no transporte de energia das instalações onde é gerada até os pontos de consumo, redes de distribuição e Consumidores Livres. Sua operação de distribuição consiste na transferência de energia elétrica das subestações de distribuição aos consumidores finais. Atua também em negócios como telecomunicações, consultoria em soluções energéticas e aquisição, transporte e distribuição de gás e seus subprodutos e derivados.</v>
    <v>BVMF</v>
    <v>11.36</v>
    <v>4969</v>
    <v>45327.576630625001</v>
    <v>569</v>
    <v>8478710</v>
    <v>BRL</v>
    <v>Companhia Energética de Minas Gerais - CEMIG</v>
    <v>Companhia Energética de Minas Gerais - CEMIG</v>
    <v>11.36</v>
    <v>11.35</v>
    <v>Avenida Barbacena, 1200, 16 / B1, Santo Agostinho, BELO HORIZONTE, MINAS GERAIS, 30.190-131 BR</v>
    <v>Electrical Utilities &amp; IPPs</v>
    <v>CMIG4</v>
    <v>Ações</v>
    <v>Companhia Energética de Minas Gerais - CEMIG (BVMF:CMIG4)</v>
    <v>-0.01</v>
    <v>-8.8029999999999998E-4</v>
    <v>701800</v>
  </rv>
  <rv s="2">
    <v>570</v>
  </rv>
  <rv s="0">
    <v>https://www.bing.com/financeapi/forcetrigger?t=apmak2&amp;q=BVMF%3aCOCE3&amp;form=skydnc</v>
    <v>Learn more on Bing</v>
  </rv>
  <rv s="26">
    <v>pt-BR</v>
    <v>apmak2</v>
    <v>268435456</v>
    <v>1</v>
    <v>Da plataforma Refinitiv</v>
    <v>77</v>
    <v>78</v>
    <v>Companhia Energética do Ceará (BVMF:COCE3)</v>
    <v>3</v>
    <v>79</v>
    <v>Finance</v>
    <v>80</v>
    <v>54.94</v>
    <v>47</v>
    <v>BVMF</v>
    <v>77855300</v>
    <v>1971</v>
    <v>0.51680000000000004</v>
    <v>B3 - Brazil Stock Exchange</v>
    <v>A Companhia Energética do Ceara (Coelce) é uma empresa brasileira que atua no setor de energia elétrica. A Companhia tem por objetivo principal a distribuição de energia elétrica para consumo industrial, rural, público, comercial e residencial. A área de concessão da Companhia inclui o estado brasileiro do Ceará. Adicionalmente, a Coelce atua na pesquisa, estudos, planejamento, construção e exploração do sistema de distribuição de energia elétrica. As atividades da Companhia são regulamentadas pela Agência Nacional de Energia Elétrica (ANEEL). A Companhia é controlada pelo Grupo Endesa, por meio da Investluz SA. Em maio de 2014, a Enersis SA do Chile, uma unidade da subsidiária Endesa Latinoamerica SA da unidade Endesa SA da Enel Energy Europe Srl (Enel Energy), adquiriu 15.184% de participação da Coelce; após a aquisição da Enersis SA do Chile, detém 75.269% das ações da Companhia.</v>
    <v>BVMF</v>
    <v>50.01</v>
    <v>1503</v>
    <v>45118.449907407405</v>
    <v>572</v>
    <v>14420</v>
    <v>BRL</v>
    <v>Companhia Energética do Ceará</v>
    <v>Companhia Energética do Ceará</v>
    <v>R Padre Valdevino 150, Centro, FORTALEZA, CEARA, 60.135-040 BR</v>
    <v>Electrical Utilities &amp; IPPs</v>
    <v>COCE3</v>
    <v>Ações</v>
    <v>Companhia Energética do Ceará (BVMF:COCE3)</v>
  </rv>
  <rv s="2">
    <v>573</v>
  </rv>
  <rv s="0">
    <v>https://www.bing.com/financeapi/forcetrigger?t=apmamw&amp;q=BVMF%3aCOCE5&amp;form=skydnc</v>
    <v>Learn more on Bing</v>
  </rv>
  <rv s="1">
    <v>pt-BR</v>
    <v>apmamw</v>
    <v>268435456</v>
    <v>1</v>
    <v>Da plataforma Refinitiv</v>
    <v>0</v>
    <v>1</v>
    <v>Companhia Energética do Ceará (BVMF:COCE5)</v>
    <v>3</v>
    <v>4</v>
    <v>Finance</v>
    <v>5</v>
    <v>58.08</v>
    <v>38.25</v>
    <v>BVMF</v>
    <v>77855300</v>
    <v>40.82</v>
    <v>1971</v>
    <v>40.5</v>
    <v>0.51680000000000004</v>
    <v>B3 - Brazil Stock Exchange</v>
    <v>3554893000</v>
    <v>A Companhia Energética do Ceara (Coelce) é uma empresa brasileira que atua no setor de energia elétrica. A Companhia tem por objetivo principal a distribuição de energia elétrica para consumo industrial, rural, público, comercial e residencial. A área de concessão da Companhia inclui o estado brasileiro do Ceará. Adicionalmente, a Coelce atua na pesquisa, estudos, planejamento, construção e exploração do sistema de distribuição de energia elétrica. As atividades da Companhia são regulamentadas pela Agência Nacional de Energia Elétrica (ANEEL). A Companhia é controlada pelo Grupo Endesa, por meio da Investluz SA. Em maio de 2014, a Enersis SA do Chile, uma unidade da subsidiária Endesa Latinoamerica SA da unidade Endesa SA da Enel Energy Europe Srl (Enel Energy), adquiriu 15.184% de participação da Coelce; após a aquisição da Enersis SA do Chile, detém 75.269% das ações da Companhia.</v>
    <v>BVMF</v>
    <v>40.74</v>
    <v>1503</v>
    <v>45327.574270833335</v>
    <v>575</v>
    <v>14420</v>
    <v>BRL</v>
    <v>Companhia Energética do Ceará</v>
    <v>Companhia Energética do Ceará</v>
    <v>40.74</v>
    <v>40.5</v>
    <v>R Padre Valdevino 150, Centro, FORTALEZA, CEARA, 60.135-040 BR</v>
    <v>Electrical Utilities &amp; IPPs</v>
    <v>COCE5</v>
    <v>Ações</v>
    <v>Companhia Energética do Ceará (BVMF:COCE5)</v>
    <v>-0.24</v>
    <v>-5.8909999999999995E-3</v>
    <v>600</v>
  </rv>
  <rv s="2">
    <v>576</v>
  </rv>
  <rv s="0">
    <v>https://www.bing.com/financeapi/forcetrigger?t=bolzec&amp;q=BVMF%3aCOCE6&amp;form=skydnc</v>
    <v>Learn more on Bing</v>
  </rv>
  <rv s="38">
    <v>pt-BR</v>
    <v>bolzec</v>
    <v>268435456</v>
    <v>1</v>
    <v>Da plataforma Refinitiv</v>
    <v>119</v>
    <v>120</v>
    <v>Companhia Energética do Ceará (BVMF:COCE6)</v>
    <v>3</v>
    <v>121</v>
    <v>Finance</v>
    <v>31.45</v>
    <v>31.45</v>
    <v>BVMF</v>
    <v>77855300</v>
    <v>1971</v>
    <v>0.51680000000000004</v>
    <v>B3 - Brazil Stock Exchange</v>
    <v>A Companhia Energética do Ceara (Coelce) é uma empresa brasileira que atua no setor de energia elétrica. A Companhia tem por objetivo principal a distribuição de energia elétrica para consumo industrial, rural, público, comercial e residencial. A área de concessão da Companhia inclui o estado brasileiro do Ceará. Adicionalmente, a Coelce atua na pesquisa, estudos, planejamento, construção e exploração do sistema de distribuição de energia elétrica. As atividades da Companhia são regulamentadas pela Agência Nacional de Energia Elétrica (ANEEL). A Companhia é controlada pelo Grupo Endesa, por meio da Investluz SA. Em maio de 2014, a Enersis SA do Chile, uma unidade da subsidiária Endesa Latinoamerica SA da unidade Endesa SA da Enel Energy Europe Srl (Enel Energy), adquiriu 15.184% de participação da Coelce; após a aquisição da Enersis SA do Chile, detém 75.269% das ações da Companhia.</v>
    <v>BVMF</v>
    <v>13.8</v>
    <v>1503</v>
    <v>578</v>
    <v>14420</v>
    <v>BRL</v>
    <v>Companhia Energética do Ceará</v>
    <v>Companhia Energética do Ceará</v>
    <v>R Padre Valdevino 150, Centro, FORTALEZA, CEARA, 60.135-040 BR</v>
    <v>Electrical Utilities &amp; IPPs</v>
    <v>COCE6</v>
    <v>Ações</v>
    <v>Companhia Energética do Ceará (BVMF:COCE6)</v>
  </rv>
  <rv s="2">
    <v>579</v>
  </rv>
  <rv s="0">
    <v>https://www.bing.com/financeapi/forcetrigger?t=apmcr7&amp;q=BVMF%3aCSRN3&amp;form=skydnc</v>
    <v>Learn more on Bing</v>
  </rv>
  <rv s="1">
    <v>pt-BR</v>
    <v>apmcr7</v>
    <v>268435456</v>
    <v>1</v>
    <v>Da plataforma Refinitiv</v>
    <v>0</v>
    <v>1</v>
    <v>Companhia Energética do Rio Grande do Norte (COSERN) (BVMF:CSRN3)</v>
    <v>3</v>
    <v>4</v>
    <v>Finance</v>
    <v>5</v>
    <v>32.369999999999997</v>
    <v>19.760000000000002</v>
    <v>BVMF</v>
    <v>168074000</v>
    <v>27.45</v>
    <v>1961</v>
    <v>27.41</v>
    <v>0.38850000000000001</v>
    <v>B3 - Brazil Stock Exchange</v>
    <v>4711541000</v>
    <v>A Companhia Energética do Rio Grande do Norte - COSERN é uma empresa brasileira que atua no setor de energia elétrica. A empresa atua como uma concessionária de serviço público de energia elétrica, com o objetivo de estudar, projetar, construir e explorar sistemas de produção, transmissão, transformação, distribuição e comercialização de energia elétrica e outras fontes energéticas alternativas, renováveis e não renováveis. Também atua em outras atividades associadas a serviços de energia elétrica, como administração dos sistemas de geração, transmissão, distribuição e comercialização de energia elétrica, bem como prestação de serviços técnicos no setor de energia e operações de exportação e importação. A empresa é uma parte do Grupo Neoenergia. Em 31 de dezembro de 2011, a COSERN estava presente em 167 municípios do estado do Rio Grande do Norte, cobrindo uma área de aproximadamente 53 mil quilômetros quadrados.</v>
    <v>BVMF</v>
    <v>28.4</v>
    <v>781</v>
    <v>45327.555914351855</v>
    <v>581</v>
    <v>150</v>
    <v>BRL</v>
    <v>Companhia Energética do Rio Grande do Norte (COSERN)</v>
    <v>Companhia Energética do Rio Grande do Norte (COSERN)</v>
    <v>27.45</v>
    <v>27.41</v>
    <v>Rua Mermoz N 150, Baldo, NATAL, RIO GRANDE DO NORTE, 59.025-250 BR</v>
    <v>Electrical Utilities &amp; IPPs</v>
    <v>CSRN3</v>
    <v>Ações</v>
    <v>Companhia Energética do Rio Grande do Norte (COSERN) (BVMF:CSRN3)</v>
    <v>-0.99</v>
    <v>-3.4859000000000001E-2</v>
    <v>200</v>
  </rv>
  <rv s="2">
    <v>582</v>
  </rv>
  <rv s="0">
    <v>https://www.bing.com/financeapi/forcetrigger?t=apmcu2&amp;q=BVMF%3aCSRN5&amp;form=skydnc</v>
    <v>Learn more on Bing</v>
  </rv>
  <rv s="1">
    <v>pt-BR</v>
    <v>apmcu2</v>
    <v>268435456</v>
    <v>1</v>
    <v>Da plataforma Refinitiv</v>
    <v>0</v>
    <v>1</v>
    <v>Companhia Energética do Rio Grande do Norte (COSERN) (BVMF:CSRN5)</v>
    <v>3</v>
    <v>4</v>
    <v>Finance</v>
    <v>5</v>
    <v>28.08</v>
    <v>20.13</v>
    <v>BVMF</v>
    <v>168074000</v>
    <v>28</v>
    <v>1961</v>
    <v>28</v>
    <v>0.38850000000000001</v>
    <v>B3 - Brazil Stock Exchange</v>
    <v>4751145000</v>
    <v>A Companhia Energética do Rio Grande do Norte - COSERN é uma empresa brasileira que atua no setor de energia elétrica. A empresa atua como uma concessionária de serviço público de energia elétrica, com o objetivo de estudar, projetar, construir e explorar sistemas de produção, transmissão, transformação, distribuição e comercialização de energia elétrica e outras fontes energéticas alternativas, renováveis e não renováveis. Também atua em outras atividades associadas a serviços de energia elétrica, como administração dos sistemas de geração, transmissão, distribuição e comercialização de energia elétrica, bem como prestação de serviços técnicos no setor de energia e operações de exportação e importação. A empresa é uma parte do Grupo Neoenergia. Em 31 de dezembro de 2011, a COSERN estava presente em 167 municípios do estado do Rio Grande do Norte, cobrindo uma área de aproximadamente 53 mil quilômetros quadrados.</v>
    <v>BVMF</v>
    <v>26.27</v>
    <v>781</v>
    <v>45316.864800010939</v>
    <v>584</v>
    <v>150</v>
    <v>BRL</v>
    <v>Companhia Energética do Rio Grande do Norte (COSERN)</v>
    <v>Companhia Energética do Rio Grande do Norte (COSERN)</v>
    <v>28</v>
    <v>28</v>
    <v>Rua Mermoz N 150, Baldo, NATAL, RIO GRANDE DO NORTE, 59.025-250 BR</v>
    <v>Electrical Utilities &amp; IPPs</v>
    <v>CSRN5</v>
    <v>Ações</v>
    <v>Companhia Energética do Rio Grande do Norte (COSERN) (BVMF:CSRN5)</v>
    <v>1.73</v>
    <v>6.5854999999999997E-2</v>
    <v>100</v>
  </rv>
  <rv s="2">
    <v>585</v>
  </rv>
  <rv s="0">
    <v>https://www.bing.com/financeapi/forcetrigger?t=ayzih7&amp;q=BVMF%3aCSRN6&amp;form=skydnc</v>
    <v>Learn more on Bing</v>
  </rv>
  <rv s="1">
    <v>pt-BR</v>
    <v>ayzih7</v>
    <v>268435456</v>
    <v>1</v>
    <v>Da plataforma Refinitiv</v>
    <v>0</v>
    <v>1</v>
    <v>Companhia Energética do Rio Grande do Norte (COSERN) (BVMF:CSRN6)</v>
    <v>3</v>
    <v>4</v>
    <v>Finance</v>
    <v>5</v>
    <v>30.38</v>
    <v>20.2</v>
    <v>BVMF</v>
    <v>168074000</v>
    <v>25.38</v>
    <v>1961</v>
    <v>25.38</v>
    <v>0.38850000000000001</v>
    <v>B3 - Brazil Stock Exchange</v>
    <v>4763285000</v>
    <v>A Companhia Energética do Rio Grande do Norte - COSERN é uma empresa brasileira que atua no setor de energia elétrica. A empresa atua como uma concessionária de serviço público de energia elétrica, com o objetivo de estudar, projetar, construir e explorar sistemas de produção, transmissão, transformação, distribuição e comercialização de energia elétrica e outras fontes energéticas alternativas, renováveis e não renováveis. Também atua em outras atividades associadas a serviços de energia elétrica, como administração dos sistemas de geração, transmissão, distribuição e comercialização de energia elétrica, bem como prestação de serviços técnicos no setor de energia e operações de exportação e importação. A empresa é uma parte do Grupo Neoenergia. Em 31 de dezembro de 2011, a COSERN estava presente em 167 municípios do estado do Rio Grande do Norte, cobrindo uma área de aproximadamente 53 mil quilômetros quadrados.</v>
    <v>BVMF</v>
    <v>26</v>
    <v>781</v>
    <v>45313.947916666664</v>
    <v>587</v>
    <v>150</v>
    <v>BRL</v>
    <v>Companhia Energética do Rio Grande do Norte (COSERN)</v>
    <v>Companhia Energética do Rio Grande do Norte (COSERN)</v>
    <v>25.38</v>
    <v>25.38</v>
    <v>Rua Mermoz N 150, Baldo, NATAL, RIO GRANDE DO NORTE, 59.025-250 BR</v>
    <v>Electrical Utilities &amp; IPPs</v>
    <v>CSRN6</v>
    <v>Ações</v>
    <v>Companhia Energética do Rio Grande do Norte (COSERN) (BVMF:CSRN6)</v>
    <v>-0.62</v>
    <v>-2.3845999999999999E-2</v>
    <v>100</v>
  </rv>
  <rv s="2">
    <v>588</v>
  </rv>
  <rv s="0">
    <v>https://www.bing.com/financeapi/forcetrigger?t=apm8a2&amp;q=BVMF%3aCEED3&amp;form=skydnc</v>
    <v>Learn more on Bing</v>
  </rv>
  <rv s="5">
    <v>pt-BR</v>
    <v>apm8a2</v>
    <v>268435456</v>
    <v>1</v>
    <v>Da plataforma Refinitiv</v>
    <v>13</v>
    <v>14</v>
    <v>Companhia Estadual de Distribuição de Energia Elétrica - CEEE-D (BVMF:CEED3)</v>
    <v>3</v>
    <v>18</v>
    <v>Finance</v>
    <v>5</v>
    <v>36.97</v>
    <v>19</v>
    <v>BVMF</v>
    <v>68254930</v>
    <v>22.9</v>
    <v>2006</v>
    <v>22.9</v>
    <v>B3 - Brazil Stock Exchange</v>
    <v>1656813000</v>
    <v>A Companhia Estadual de Distribuição de Energia Elétrica - CEEE-D é uma empresa brasileira que atua principalmente no setor de concessionárias de energia elétrica. A empresa se dedica à criação, construção e operação de sistemas de distribuição de energia elétrica. A empresa detém a concessão para o serviço público de distribuição de energia elétrica no estado brasileiro do Rio Grande do Sul. Em 31 de dezembro de 2011, a empresa atuava em 72 municípios, atendendo aproximadamente 1,5 milhão de consumidores. Além disso, a empresa possui quatro viveiros de mudas de madeira preservada, localizados nos municípios brasileiros de Alegrete, Candiota e Triunfo. Produz pilares de madeira usados na construção e manutenção de redes elétricas.</v>
    <v>BVMF</v>
    <v>24.28</v>
    <v>2186</v>
    <v>45313.947916666664</v>
    <v>590</v>
    <v>20</v>
    <v>BRL</v>
    <v>Companhia Estadual de Distribuição de Energia Elétrica - CEEE-D</v>
    <v>Companhia Estadual de Distribuição de Energia Elétrica - CEEE-D</v>
    <v>22.9</v>
    <v>22.9</v>
    <v>Av. Joaquim Porto Villanova, 201,Predio A1 sala 620, Jardim Carvalho, PORTO ALEGRE, RIO GRANDE DO SUL, 91.410-400 BR</v>
    <v>Electrical Utilities &amp; IPPs</v>
    <v>CEED3</v>
    <v>Ações</v>
    <v>Companhia Estadual de Distribuição de Energia Elétrica - CEEE-D (BVMF:CEED3)</v>
    <v>-1.38</v>
    <v>-5.6836999999999999E-2</v>
    <v>100</v>
  </rv>
  <rv s="2">
    <v>591</v>
  </rv>
  <rv s="0">
    <v>https://www.bing.com/financeapi/forcetrigger?t=apm8cw&amp;q=BVMF%3aCEED4&amp;form=skydnc</v>
    <v>Learn more on Bing</v>
  </rv>
  <rv s="5">
    <v>pt-BR</v>
    <v>apm8cw</v>
    <v>268435456</v>
    <v>1</v>
    <v>Da plataforma Refinitiv</v>
    <v>13</v>
    <v>14</v>
    <v>Companhia Estadual de Distribuição de Energia Elétrica - CEEE-D (BVMF:CEED4)</v>
    <v>3</v>
    <v>18</v>
    <v>Finance</v>
    <v>5</v>
    <v>30.01</v>
    <v>20</v>
    <v>BVMF</v>
    <v>68254930</v>
    <v>22</v>
    <v>2006</v>
    <v>22</v>
    <v>B3 - Brazil Stock Exchange</v>
    <v>1562848000</v>
    <v>A Companhia Estadual de Distribuição de Energia Elétrica - CEEE-D é uma empresa brasileira que atua principalmente no setor de concessionárias de energia elétrica. A empresa se dedica à criação, construção e operação de sistemas de distribuição de energia elétrica. A empresa detém a concessão para o serviço público de distribuição de energia elétrica no estado brasileiro do Rio Grande do Sul. Em 31 de dezembro de 2011, a empresa atuava em 72 municípios, atendendo aproximadamente 1,5 milhão de consumidores. Além disso, a empresa possui quatro viveiros de mudas de madeira preservada, localizados nos municípios brasileiros de Alegrete, Candiota e Triunfo. Produz pilares de madeira usados na construção e manutenção de redes elétricas.</v>
    <v>BVMF</v>
    <v>22</v>
    <v>2186</v>
    <v>45314.854162673437</v>
    <v>593</v>
    <v>20</v>
    <v>BRL</v>
    <v>Companhia Estadual de Distribuição de Energia Elétrica - CEEE-D</v>
    <v>Companhia Estadual de Distribuição de Energia Elétrica - CEEE-D</v>
    <v>22</v>
    <v>22</v>
    <v>Av. Joaquim Porto Villanova, 201,Predio A1 sala 620, Jardim Carvalho, PORTO ALEGRE, RIO GRANDE DO SUL, 91.410-400 BR</v>
    <v>Electrical Utilities &amp; IPPs</v>
    <v>CEED4</v>
    <v>Ações</v>
    <v>Companhia Estadual de Distribuição de Energia Elétrica - CEEE-D (BVMF:CEED4)</v>
    <v>0</v>
    <v>0</v>
    <v>200</v>
  </rv>
  <rv s="2">
    <v>594</v>
  </rv>
  <rv s="0">
    <v>https://www.bing.com/financeapi/forcetrigger?t=apmpw7&amp;q=BVMF%3aHBTS5&amp;form=skydnc</v>
    <v>Learn more on Bing</v>
  </rv>
  <rv s="3">
    <v>pt-BR</v>
    <v>apmpw7</v>
    <v>268435456</v>
    <v>1</v>
    <v>Da plataforma Refinitiv</v>
    <v>6</v>
    <v>7</v>
    <v>COMPANHIA HABITASUL DE PARTICIPACOES (BVMF:HBTS5)</v>
    <v>3</v>
    <v>8</v>
    <v>Finance</v>
    <v>5</v>
    <v>56.03</v>
    <v>20.59</v>
    <v>BVMF</v>
    <v>9133690</v>
    <v>35</v>
    <v>1981</v>
    <v>35</v>
    <v>0.89959999999999996</v>
    <v>B3 - Brazil Stock Exchange</v>
    <v>319679000</v>
    <v>A Companhia Habitasul de Participações (anteriormente Habitasul Administração e Participações Ltda.) é uma holding brasileira que atua essencialmente no setor imobiliário. Através de suas subsidiárias, a Empresa atua na compra, venda, locação e administração de imóveis, bem como na supervisão de trabalhos, estudos e projetos relacionados a imóveis. Também presta serviços para o setor hoteleiro, como serviços de gestão de hotéis, resorts e restaurantes. Além disso, e através de suas afiliadas, a Empresa atua na produção de celulose, papel, embalagem, mobília de madeira e resinas. Em 31 de dezembro de 2010, a Empresa possuía diversas subsidiárias, incluindo a Habitasul Desenvolvimentos Imobiliários S.A., Habitasul Crédito Imobiliário S.A., Habitasul Comércio e Representações S.A., JI Administração Hoteleira Ltda., Jurerê Praia Hotel Ltda. e Consulplan - Consultoria e Planejamento Ltda., entre outras.</v>
    <v>BVMF</v>
    <v>35.6</v>
    <v>45324.947916666664</v>
    <v>596</v>
    <v>1490</v>
    <v>BRL</v>
    <v>COMPANHIA HABITASUL DE PARTICIPACOES</v>
    <v>COMPANHIA HABITASUL DE PARTICIPACOES</v>
    <v>35</v>
    <v>35</v>
    <v>Rua General Joao Manoel,157/17 Andar, Centro Historico, PORTO ALEGRE, RIO GRANDE DO SUL, 90.010-030 BR</v>
    <v>Real Estate Operations</v>
    <v>HBTS5</v>
    <v>Ações</v>
    <v>COMPANHIA HABITASUL DE PARTICIPACOES (BVMF:HBTS5)</v>
    <v>-0.6</v>
    <v>-1.6854000000000001E-2</v>
    <v>500</v>
  </rv>
  <rv s="2">
    <v>597</v>
  </rv>
  <rv s="0">
    <v>https://www.bing.com/financeapi/forcetrigger?t=bgnn1h&amp;q=BVMF%3aCATA3&amp;form=skydnc</v>
    <v>Learn more on Bing</v>
  </rv>
  <rv s="29">
    <v>pt-BR</v>
    <v>bgnn1h</v>
    <v>268435456</v>
    <v>1</v>
    <v>Da plataforma Refinitiv</v>
    <v>89</v>
    <v>90</v>
    <v>Companhia Industrial Cataguases (BVMF:CATA3)</v>
    <v>3</v>
    <v>91</v>
    <v>Finance</v>
    <v>BVMF</v>
    <v>145310</v>
    <v>1936</v>
    <v>B3 - Brazil Stock Exchange</v>
    <v>A Companhia Industrial Cataguases é uma empresa brasileira envolvida na indústria têxtil. A Empresa atua principalmente na produção, venda, importação e exportação de fios e tecidos. A Empresa utiliza algodão para a produção de tecidos. Ela atua tanto no mercado nacional quanto internacional. Em 31 de dezembro de 2011, a Empresa detinha 99,95% de participação na Domínio Imobiliária Empreendimentos e Participações Ltda., que atua no setor imobiliário.</v>
    <v>BVMF</v>
    <v>0</v>
    <v>599</v>
    <v>BRL</v>
    <v>Companhia Industrial Cataguases</v>
    <v>Companhia Industrial Cataguases</v>
    <v>Praca Jose Inacio Peixoto,28, Vila Tereza, CATAGUASES, MINAS GERAIS, 36.772-900 BR</v>
    <v>Textiles &amp; Apparel</v>
    <v>CATA3</v>
    <v>Ações</v>
    <v>Companhia Industrial Cataguases (BVMF:CATA3)</v>
  </rv>
  <rv s="2">
    <v>600</v>
  </rv>
  <rv s="0">
    <v>https://www.bing.com/financeapi/forcetrigger?t=awl1nm&amp;q=BVMF%3aCATA4&amp;form=skydnc</v>
    <v>Learn more on Bing</v>
  </rv>
  <rv s="29">
    <v>pt-BR</v>
    <v>awl1nm</v>
    <v>268435456</v>
    <v>1</v>
    <v>Da plataforma Refinitiv</v>
    <v>89</v>
    <v>90</v>
    <v>Companhia Industrial Cataguases (BVMF:CATA4)</v>
    <v>3</v>
    <v>91</v>
    <v>Finance</v>
    <v>BVMF</v>
    <v>145310</v>
    <v>1936</v>
    <v>B3 - Brazil Stock Exchange</v>
    <v>A Companhia Industrial Cataguases é uma empresa brasileira envolvida na indústria têxtil. A Empresa atua principalmente na produção, venda, importação e exportação de fios e tecidos. A Empresa utiliza algodão para a produção de tecidos. Ela atua tanto no mercado nacional quanto internacional. Em 31 de dezembro de 2011, a Empresa detinha 99,95% de participação na Domínio Imobiliária Empreendimentos e Participações Ltda., que atua no setor imobiliário.</v>
    <v>BVMF</v>
    <v>0</v>
    <v>602</v>
    <v>BRL</v>
    <v>Companhia Industrial Cataguases</v>
    <v>Companhia Industrial Cataguases</v>
    <v>Praca Jose Inacio Peixoto,28, Vila Tereza, CATAGUASES, MINAS GERAIS, 36.772-900 BR</v>
    <v>Textiles &amp; Apparel</v>
    <v>CATA4</v>
    <v>Ações</v>
    <v>Companhia Industrial Cataguases (BVMF:CATA4)</v>
  </rv>
  <rv s="2">
    <v>603</v>
  </rv>
  <rv s="0">
    <v>https://www.bing.com/financeapi/forcetrigger?t=apmzdm&amp;q=BVMF%3aMSPA3&amp;form=skydnc</v>
    <v>Learn more on Bing</v>
  </rv>
  <rv s="39">
    <v>pt-BR</v>
    <v>apmzdm</v>
    <v>268435456</v>
    <v>1</v>
    <v>Da plataforma Refinitiv</v>
    <v>122</v>
    <v>123</v>
    <v>Companhia Melhoramentos de São Paulo (BVMF:MSPA3)</v>
    <v>3</v>
    <v>124</v>
    <v>Finance</v>
    <v>80</v>
    <v>46.19</v>
    <v>46.19</v>
    <v>BVMF</v>
    <v>6404950</v>
    <v>1890</v>
    <v>B3 - Brazil Stock Exchange</v>
    <v>A Companhia Melhoramentos de São Paulo é uma holding brasileira. A Empresa divide seu negócio em quatro segmentos principais: Mercado Editorial, Fibras de Alto Desempenho, Gestão de Florestas Plantadas e Patrimônio. Na área do Mercado Editorial, a Empresa publica e vende livros. No segmento de Fibras de Alto Desempenho, a Empresa está envolvida na fabricação e comercialização de fibra de celulose de pinho e eucalipto. O setor de Gestão de Florestas Plantadas está envolvido na operação de plantações de pinus e eucaliptos. No segmento Patrimônio, a Empresa atua na urbanização de suas propriedades nos municípios brasileiros de São Paulo e Caieiras. Em 31 de dezembro de 2011, a Empresa possuía quatro subsidiárias: Melpaper Ltda., Melhoramentos Florestal Ltda., Editora Melhoramentos Ltda. e Melhoramentos de São Paulo Arbor Ltda.</v>
    <v>BVMF</v>
    <v>46.19</v>
    <v>44949</v>
    <v>605</v>
    <v>BRL</v>
    <v>Companhia Melhoramentos de São Paulo</v>
    <v>Companhia Melhoramentos de São Paulo</v>
    <v>Rua Tito,479, Vila Romana, SAO PAULO, SAO PAULO, 05.051-000 BR</v>
    <v>Personal &amp; Household Products &amp; Services</v>
    <v>MSPA3</v>
    <v>Ações</v>
    <v>Companhia Melhoramentos de São Paulo (BVMF:MSPA3)</v>
  </rv>
  <rv s="2">
    <v>606</v>
  </rv>
  <rv s="0">
    <v>https://www.bing.com/financeapi/forcetrigger?t=apmzgh&amp;q=BVMF%3aMSPA4&amp;form=skydnc</v>
    <v>Learn more on Bing</v>
  </rv>
  <rv s="39">
    <v>pt-BR</v>
    <v>apmzgh</v>
    <v>268435456</v>
    <v>1</v>
    <v>Da plataforma Refinitiv</v>
    <v>122</v>
    <v>123</v>
    <v>Companhia Melhoramentos de São Paulo (BVMF:MSPA4)</v>
    <v>3</v>
    <v>124</v>
    <v>Finance</v>
    <v>80</v>
    <v>40.93</v>
    <v>39.99</v>
    <v>BVMF</v>
    <v>6404950</v>
    <v>1890</v>
    <v>B3 - Brazil Stock Exchange</v>
    <v>A Companhia Melhoramentos de São Paulo é uma holding brasileira. A Empresa divide seu negócio em quatro segmentos principais: Mercado Editorial, Fibras de Alto Desempenho, Gestão de Florestas Plantadas e Patrimônio. Na área do Mercado Editorial, a Empresa publica e vende livros. No segmento de Fibras de Alto Desempenho, a Empresa está envolvida na fabricação e comercialização de fibra de celulose de pinho e eucalipto. O setor de Gestão de Florestas Plantadas está envolvido na operação de plantações de pinus e eucaliptos. No segmento Patrimônio, a Empresa atua na urbanização de suas propriedades nos municípios brasileiros de São Paulo e Caieiras. Em 31 de dezembro de 2011, a Empresa possuía quatro subsidiárias: Melpaper Ltda., Melhoramentos Florestal Ltda., Editora Melhoramentos Ltda. e Melhoramentos de São Paulo Arbor Ltda.</v>
    <v>BVMF</v>
    <v>40</v>
    <v>45076</v>
    <v>608</v>
    <v>BRL</v>
    <v>Companhia Melhoramentos de São Paulo</v>
    <v>Companhia Melhoramentos de São Paulo</v>
    <v>Rua Tito,479, Vila Romana, SAO PAULO, SAO PAULO, 05.051-000 BR</v>
    <v>Personal &amp; Household Products &amp; Services</v>
    <v>MSPA4</v>
    <v>Ações</v>
    <v>Companhia Melhoramentos de São Paulo (BVMF:MSPA4)</v>
  </rv>
  <rv s="2">
    <v>609</v>
  </rv>
  <rv s="0">
    <v>https://www.bing.com/financeapi/forcetrigger?t=apmb52&amp;q=BVMF%3aCPLE3&amp;form=skydnc</v>
    <v>Learn more on Bing</v>
  </rv>
  <rv s="1">
    <v>pt-BR</v>
    <v>apmb52</v>
    <v>268435456</v>
    <v>1</v>
    <v>Da plataforma Refinitiv</v>
    <v>0</v>
    <v>1</v>
    <v>COMPANHIA PARANAENSE DE ENERGIA (BVMF:CPLE3)</v>
    <v>3</v>
    <v>4</v>
    <v>Finance</v>
    <v>5</v>
    <v>9.58</v>
    <v>5.62</v>
    <v>BVMF</v>
    <v>2982811000</v>
    <v>9.02</v>
    <v>1954</v>
    <v>8.9600000000000009</v>
    <v>0.79559999999999997</v>
    <v>B3 - Brazil Stock Exchange</v>
    <v>28670750000</v>
    <v>A COMPANHIA PARANAENSE DE ENERGIA está envolvida na geração, transmissão, distribuição e venda de energia elétrica no Estado do Paraná. A Empresa também presta serviços de telecomunicações e outros serviços. Seus segmentos são Geração e Transmissão de Energia, Distribuição e Venda de Energia, Telecomunicações, Gás e Empresa Holding. O segmento de Geração e Transmissão de Energia inclui a geração de energia elétrica de usinas hidrelétricas, eólicas e térmicas; o transporte e a transformação da energia gerada pela Empresa, bem como a construção, operação e manutenção de todas as subestações e linhas de transmissão. O segmento de Distribuição e Venda de Energia inclui a distribuição e venda de energia elétrica, bem como a operação e manutenção da infraestrutura de distribuição. O segmento de Telecomunicações inclui serviços de telecomunicações e comunicações em geral. O segmento de Gás inclui o serviço público de distribuição de gás natural canalizado. O segmento de Empresa Holding inclui participação em outras empresas.</v>
    <v>BVMF</v>
    <v>9</v>
    <v>5830</v>
    <v>45327.576504629629</v>
    <v>611</v>
    <v>12497700</v>
    <v>BRL</v>
    <v>COMPANHIA PARANAENSE DE ENERGIA</v>
    <v>COMPANHIA PARANAENSE DE ENERGIA</v>
    <v>9</v>
    <v>9.01</v>
    <v>Rua Jose Izidoro Biazetto, n 158 Bloco A, Mossungue, CURITIBA, PARANA, 81.200-240 BR</v>
    <v>Electrical Utilities &amp; IPPs</v>
    <v>CPLE3</v>
    <v>Ações</v>
    <v>COMPANHIA PARANAENSE DE ENERGIA (BVMF:CPLE3)</v>
    <v>0.01</v>
    <v>1.111E-3</v>
    <v>83000</v>
  </rv>
  <rv s="2">
    <v>612</v>
  </rv>
  <rv s="0">
    <v>https://www.bing.com/financeapi/forcetrigger?t=azuua2&amp;q=BVMF%3aCPLE5&amp;form=skydnc</v>
    <v>Learn more on Bing</v>
  </rv>
  <rv s="1">
    <v>pt-BR</v>
    <v>azuua2</v>
    <v>268435456</v>
    <v>1</v>
    <v>Da plataforma Refinitiv</v>
    <v>0</v>
    <v>1</v>
    <v>COMPANHIA PARANAENSE DE ENERGIA (BVMF:CPLE5)</v>
    <v>3</v>
    <v>4</v>
    <v>Finance</v>
    <v>5</v>
    <v>30.47</v>
    <v>19.71</v>
    <v>BVMF</v>
    <v>2982811000</v>
    <v>23.5</v>
    <v>1954</v>
    <v>22.05</v>
    <v>0.79559999999999997</v>
    <v>B3 - Brazil Stock Exchange</v>
    <v>28670750000</v>
    <v>A COMPANHIA PARANAENSE DE ENERGIA está envolvida na geração, transmissão, distribuição e venda de energia elétrica no Estado do Paraná. A Empresa também presta serviços de telecomunicações e outros serviços. Seus segmentos são Geração e Transmissão de Energia, Distribuição e Venda de Energia, Telecomunicações, Gás e Empresa Holding. O segmento de Geração e Transmissão de Energia inclui a geração de energia elétrica de usinas hidrelétricas, eólicas e térmicas; o transporte e a transformação da energia gerada pela Empresa, bem como a construção, operação e manutenção de todas as subestações e linhas de transmissão. O segmento de Distribuição e Venda de Energia inclui a distribuição e venda de energia elétrica, bem como a operação e manutenção da infraestrutura de distribuição. O segmento de Telecomunicações inclui serviços de telecomunicações e comunicações em geral. O segmento de Gás inclui o serviço público de distribuição de gás natural canalizado. O segmento de Empresa Holding inclui participação em outras empresas.</v>
    <v>BVMF</v>
    <v>24.5</v>
    <v>5830</v>
    <v>45324.947974537034</v>
    <v>614</v>
    <v>12497700</v>
    <v>BRL</v>
    <v>COMPANHIA PARANAENSE DE ENERGIA</v>
    <v>COMPANHIA PARANAENSE DE ENERGIA</v>
    <v>23.5</v>
    <v>23.5</v>
    <v>Rua Jose Izidoro Biazetto, n 158 Bloco A, Mossungue, CURITIBA, PARANA, 81.200-240 BR</v>
    <v>Electrical Utilities &amp; IPPs</v>
    <v>CPLE5</v>
    <v>Ações</v>
    <v>COMPANHIA PARANAENSE DE ENERGIA (BVMF:CPLE5)</v>
    <v>-1</v>
    <v>-4.0815999999999998E-2</v>
    <v>1500</v>
  </rv>
  <rv s="2">
    <v>615</v>
  </rv>
  <rv s="0">
    <v>https://www.bing.com/financeapi/forcetrigger?t=apmb7w&amp;q=BVMF%3aCPLE6&amp;form=skydnc</v>
    <v>Learn more on Bing</v>
  </rv>
  <rv s="1">
    <v>pt-BR</v>
    <v>apmb7w</v>
    <v>268435456</v>
    <v>1</v>
    <v>Da plataforma Refinitiv</v>
    <v>0</v>
    <v>1</v>
    <v>COMPANHIA PARANAENSE DE ENERGIA (BVMF:CPLE6)</v>
    <v>3</v>
    <v>4</v>
    <v>Finance</v>
    <v>5</v>
    <v>10.44</v>
    <v>6.31</v>
    <v>BVMF</v>
    <v>2982811000</v>
    <v>10.09</v>
    <v>1954</v>
    <v>10.029999999999999</v>
    <v>0.79559999999999997</v>
    <v>B3 - Brazil Stock Exchange</v>
    <v>28670750000</v>
    <v>A COMPANHIA PARANAENSE DE ENERGIA está envolvida na geração, transmissão, distribuição e venda de energia elétrica no Estado do Paraná. A Empresa também presta serviços de telecomunicações e outros serviços. Seus segmentos são Geração e Transmissão de Energia, Distribuição e Venda de Energia, Telecomunicações, Gás e Empresa Holding. O segmento de Geração e Transmissão de Energia inclui a geração de energia elétrica de usinas hidrelétricas, eólicas e térmicas; o transporte e a transformação da energia gerada pela Empresa, bem como a construção, operação e manutenção de todas as subestações e linhas de transmissão. O segmento de Distribuição e Venda de Energia inclui a distribuição e venda de energia elétrica, bem como a operação e manutenção da infraestrutura de distribuição. O segmento de Telecomunicações inclui serviços de telecomunicações e comunicações em geral. O segmento de Gás inclui o serviço público de distribuição de gás natural canalizado. O segmento de Empresa Holding inclui participação em outras empresas.</v>
    <v>BVMF</v>
    <v>10.06</v>
    <v>5830</v>
    <v>45327.576424015628</v>
    <v>617</v>
    <v>12497700</v>
    <v>BRL</v>
    <v>COMPANHIA PARANAENSE DE ENERGIA</v>
    <v>COMPANHIA PARANAENSE DE ENERGIA</v>
    <v>10.06</v>
    <v>10.07</v>
    <v>Rua Jose Izidoro Biazetto, n 158 Bloco A, Mossungue, CURITIBA, PARANA, 81.200-240 BR</v>
    <v>Electrical Utilities &amp; IPPs</v>
    <v>CPLE6</v>
    <v>Ações</v>
    <v>COMPANHIA PARANAENSE DE ENERGIA (BVMF:CPLE6)</v>
    <v>0.01</v>
    <v>9.9400000000000009E-4</v>
    <v>346800</v>
  </rv>
  <rv s="2">
    <v>618</v>
  </rv>
  <rv s="0">
    <v>http://fr.wikipedia.org/wiki/Companhia_Siderúrgica_Nacional</v>
    <v>Wikipedia</v>
  </rv>
  <rv s="17">
    <v>442</v>
    <v>620</v>
  </rv>
  <rv s="18">
    <v>56</v>
    <v>https://www.bing.com/th?id=AMMS_e8b96267310f0adc32724679940e7adf&amp;qlt=95</v>
    <v>621</v>
    <v>0</v>
    <v>https://www.bing.com/images/search?form=xlimg&amp;q=companhia+sider%c3%bargica+nacional</v>
    <v>Image of Companhia Siderúrgica Nacional S. A.</v>
  </rv>
  <rv s="0">
    <v>https://www.bing.com/financeapi/forcetrigger?t=apmcoc&amp;q=BVMF%3aCSNA3&amp;form=skydnc</v>
    <v>Learn more on Bing</v>
  </rv>
  <rv s="19">
    <v>pt-BR</v>
    <v>apmcoc</v>
    <v>268435456</v>
    <v>1</v>
    <v>Da plataforma Refinitiv</v>
    <v>51</v>
    <v>52</v>
    <v>Companhia Siderúrgica Nacional S. A. (BVMF:CSNA3)</v>
    <v>54</v>
    <v>55</v>
    <v>Finance</v>
    <v>5</v>
    <v>19.8</v>
    <v>10.26</v>
    <v>BVMF</v>
    <v>1326094000</v>
    <v>17.14</v>
    <v>1941</v>
    <v>16.95</v>
    <v>1.4278999999999999</v>
    <v>B3 - Brazil Stock Exchange</v>
    <v>22702729280</v>
    <v>A Companhia Siderúrgica Nacional atua em toda a cadeia produtiva do aço, desde a extração de minério de ferro até a produção e venda de uma variedade de produtos siderúrgicos, incluindo aço plano galvanizado revestido e chapa estanhada. A Empresa opera através de cinco segmentos: siderurgia, mineração, cimentício, logística e energia. O segmento siderúrgico atua na produção, distribuição e venda de aço plano, aço longo, contêineres metálicos e aço galvanizado, com operações no Brasil, Estados Unidos, Portugal e Alemanha. O segmento de mineração abrange as atividades de mineração de ferro e de estanho. O segmento cimentício atua na produção, distribuição e operações de venda de cimento. A Empresa opera um terminal portuário para contêineres, o Sepetiba Tecon, no Porto de Itaguaí, no estado do Rio de Janeiro. A Empresa é uma consumidora industrial de energia elétrica no Brasil. As vendas de aço da Empresa são voltadas ao mercado doméstico.</v>
    <v>BVMF</v>
    <v>17.12</v>
    <v>24924</v>
    <v>45327.576585648145</v>
    <v>622</v>
    <v>623</v>
    <v>5567220</v>
    <v>BRL</v>
    <v>Companhia Siderúrgica Nacional S. A.</v>
    <v>Companhia Siderúrgica Nacional S. A.</v>
    <v>17</v>
    <v>17.12</v>
    <v>Av. Brigadeiro Faria Lima, 3400,20 andar, Itaim Bibi, SAO PAULO, SAO PAULO, 04.538-132 BR</v>
    <v>Metals &amp; Mining</v>
    <v>CSNA3</v>
    <v>Ações</v>
    <v>Companhia Siderúrgica Nacional S. A. (BVMF:CSNA3)</v>
    <v>0</v>
    <v>0</v>
    <v>378000</v>
  </rv>
  <rv s="2">
    <v>624</v>
  </rv>
  <rv s="0">
    <v>https://www.bing.com/financeapi/forcetrigger?t=apmdkr&amp;q=BVMF%3aCTSA3&amp;form=skydnc</v>
    <v>Learn more on Bing</v>
  </rv>
  <rv s="1">
    <v>pt-BR</v>
    <v>apmdkr</v>
    <v>268435456</v>
    <v>1</v>
    <v>Da plataforma Refinitiv</v>
    <v>0</v>
    <v>1</v>
    <v>COMPANHIA TECIDOS SANTANENSE (BVMF:CTSA3)</v>
    <v>3</v>
    <v>4</v>
    <v>Finance</v>
    <v>5</v>
    <v>8.5</v>
    <v>1.35</v>
    <v>BVMF</v>
    <v>27824780</v>
    <v>3.86</v>
    <v>1891</v>
    <v>3.86</v>
    <v>1.45</v>
    <v>B3 - Brazil Stock Exchange</v>
    <v>68745930</v>
    <v>A COMPANHIA TECIDOS SANTANENSE é uma empresa brasileira que atua na indústria têxtil. A Empresa está envolvida na fiação, tecelagem e acabamento de tecidos, que são principalmente utilizados em artigos de vestuário. Ela também atua na fabricação de uniformes profissionais e equipamentos de proteção individual (EPI). A Empresa vende seus produtos sob várias marcas, incluindo WorkLand - Texwear Solutions, Confecções TopFire Santanense e Confecções Qualificadas Santanense. Ela tem três unidades industriais no estado de Minas Gerais, localizadas na cidade de Montes Claros, Pará de Minas e Itaúna. A Empresa distribui seus produtos no Brasil, Argentina e Estados Unidos, entre outros. Em 31 de dezembro de 2011, a subsidiária da Empresa era a Santanense Argentina SA.</v>
    <v>BVMF</v>
    <v>3.82</v>
    <v>1331</v>
    <v>45327.541666666664</v>
    <v>626</v>
    <v>17880</v>
    <v>BRL</v>
    <v>COMPANHIA TECIDOS SANTANENSE</v>
    <v>COMPANHIA TECIDOS SANTANENSE</v>
    <v>3.86</v>
    <v>3.86</v>
    <v>Avenida Osmane Barbosa,1235, Jk, MONTES CLAROS, MINAS GERAIS, 39.404-006 BR</v>
    <v>Textiles &amp; Apparel</v>
    <v>CTSA3</v>
    <v>Ações</v>
    <v>COMPANHIA TECIDOS SANTANENSE (BVMF:CTSA3)</v>
    <v>0.04</v>
    <v>1.0470999999999999E-2</v>
    <v>200</v>
  </rv>
  <rv s="2">
    <v>627</v>
  </rv>
  <rv s="0">
    <v>https://www.bing.com/financeapi/forcetrigger?t=apmdnm&amp;q=BVMF%3aCTSA4&amp;form=skydnc</v>
    <v>Learn more on Bing</v>
  </rv>
  <rv s="1">
    <v>pt-BR</v>
    <v>apmdnm</v>
    <v>268435456</v>
    <v>1</v>
    <v>Da plataforma Refinitiv</v>
    <v>0</v>
    <v>1</v>
    <v>COMPANHIA TECIDOS SANTANENSE (BVMF:CTSA4)</v>
    <v>3</v>
    <v>4</v>
    <v>Finance</v>
    <v>5</v>
    <v>3.95</v>
    <v>0.93</v>
    <v>BVMF</v>
    <v>27824780</v>
    <v>1.82</v>
    <v>1891</v>
    <v>1.63</v>
    <v>1.45</v>
    <v>B3 - Brazil Stock Exchange</v>
    <v>68745930</v>
    <v>A COMPANHIA TECIDOS SANTANENSE é uma empresa brasileira que atua na indústria têxtil. A Empresa está envolvida na fiação, tecelagem e acabamento de tecidos, que são principalmente utilizados em artigos de vestuário. Ela também atua na fabricação de uniformes profissionais e equipamentos de proteção individual (EPI). A Empresa vende seus produtos sob várias marcas, incluindo WorkLand - Texwear Solutions, Confecções TopFire Santanense e Confecções Qualificadas Santanense. Ela tem três unidades industriais no estado de Minas Gerais, localizadas na cidade de Montes Claros, Pará de Minas e Itaúna. A Empresa distribui seus produtos no Brasil, Argentina e Estados Unidos, entre outros. Em 31 de dezembro de 2011, a subsidiária da Empresa era a Santanense Argentina SA.</v>
    <v>BVMF</v>
    <v>1.77</v>
    <v>1331</v>
    <v>45327.576662256251</v>
    <v>629</v>
    <v>17880</v>
    <v>BRL</v>
    <v>COMPANHIA TECIDOS SANTANENSE</v>
    <v>COMPANHIA TECIDOS SANTANENSE</v>
    <v>1.77</v>
    <v>1.77</v>
    <v>Avenida Osmane Barbosa,1235, Jk, MONTES CLAROS, MINAS GERAIS, 39.404-006 BR</v>
    <v>Textiles &amp; Apparel</v>
    <v>CTSA4</v>
    <v>Ações</v>
    <v>COMPANHIA TECIDOS SANTANENSE (BVMF:CTSA4)</v>
    <v>0</v>
    <v>0</v>
    <v>11100</v>
  </rv>
  <rv s="2">
    <v>630</v>
  </rv>
  <rv s="0">
    <v>https://www.bing.com/financeapi/forcetrigger?t=apn29c&amp;q=BVMF%3aODER4&amp;form=skydnc</v>
    <v>Learn more on Bing</v>
  </rv>
  <rv s="35">
    <v>pt-BR</v>
    <v>apn29c</v>
    <v>268435456</v>
    <v>1</v>
    <v>Da plataforma Refinitiv</v>
    <v>110</v>
    <v>111</v>
    <v>Conservas Oderich S.A. (BVMF:ODER4)</v>
    <v>3</v>
    <v>125</v>
    <v>Finance</v>
    <v>80</v>
    <v>99.34</v>
    <v>88.42</v>
    <v>BVMF</v>
    <v>11287110</v>
    <v>1908</v>
    <v>B3 - Brazil Stock Exchange</v>
    <v>A Conservas Oderich S.A. é uma empresa brasileira que atua na indústria alimentícia. A Empresa atua essencialmente na produção, importação e exportação de produtos alimentícios, sobretudo alimentos enlatados, carne e seus derivados. A Empresa também atua na exploração agrícola e serviços de armazenamento. Além disso, a Empresa fabrica embalagens metálicas para alimentos, tintas e solventes. O portfólio de produtos da Empresa inclui carnes enlatadas, legumes, compotas de frutas, molhos, picles, maionese, produtos derivados do tomate e especiarias, entre outros. A Conservas Oderich S.A. oferece seus produtos sob a marca Oderich. A Empresa possui três fábricas de processamento de alimentos, localizadas nas cidades brasileiras de Sebastião do Cai, Pelotas e Orizona, além de uma fábrica de embalagens metálicas na cidade de Eldorado do Sul.</v>
    <v>BVMF</v>
    <v>98.39</v>
    <v>2664</v>
    <v>45061</v>
    <v>632</v>
    <v>BRL</v>
    <v>Conservas Oderich S.A.</v>
    <v>Conservas Oderich S.A.</v>
    <v>Rua Oderich, 807, RIO GRANDE DO SUL, 95.760-000 BR</v>
    <v>Food &amp; Tobacco</v>
    <v>ODER4</v>
    <v>Ações</v>
    <v>Conservas Oderich S.A. (BVMF:ODER4)</v>
  </rv>
  <rv s="2">
    <v>633</v>
  </rv>
  <rv s="0">
    <v>https://www.bing.com/financeapi/forcetrigger?t=apm3xm&amp;q=BVMF%3aBRGE11&amp;form=skydnc</v>
    <v>Learn more on Bing</v>
  </rv>
  <rv s="3">
    <v>pt-BR</v>
    <v>apm3xm</v>
    <v>268435456</v>
    <v>1</v>
    <v>Da plataforma Refinitiv</v>
    <v>6</v>
    <v>7</v>
    <v>Consórcio Alfa de Administração S.A (BVMF:BRGE11)</v>
    <v>3</v>
    <v>8</v>
    <v>Finance</v>
    <v>5</v>
    <v>11.81</v>
    <v>8.56</v>
    <v>BVMF</v>
    <v>73646390</v>
    <v>11.81</v>
    <v>1952</v>
    <v>11.5</v>
    <v>1.1559999999999999</v>
    <v>B3 - Brazil Stock Exchange</v>
    <v>849104600</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11.41</v>
    <v>45324.947916666664</v>
    <v>635</v>
    <v>3170</v>
    <v>BRL</v>
    <v>Consórcio Alfa de Administração S.A</v>
    <v>Consórcio Alfa de Administração S.A</v>
    <v>11.5</v>
    <v>11.81</v>
    <v>Alameda Santos, 466, 2 andar, Cerqueira Cesar, SAO PAULO, SAO PAULO, 01.418-000 BR</v>
    <v>Professional &amp; Commercial Services</v>
    <v>BRGE11</v>
    <v>Ações</v>
    <v>Consórcio Alfa de Administração S.A (BVMF:BRGE11)</v>
    <v>0.4</v>
    <v>3.5056999999999998E-2</v>
    <v>4300</v>
  </rv>
  <rv s="2">
    <v>636</v>
  </rv>
  <rv s="0">
    <v>https://www.bing.com/financeapi/forcetrigger?t=apm41h&amp;q=BVMF%3aBRGE12&amp;form=skydnc</v>
    <v>Learn more on Bing</v>
  </rv>
  <rv s="3">
    <v>pt-BR</v>
    <v>apm41h</v>
    <v>268435456</v>
    <v>1</v>
    <v>Da plataforma Refinitiv</v>
    <v>6</v>
    <v>7</v>
    <v>Consórcio Alfa de Administração S.A (BVMF:BRGE12)</v>
    <v>3</v>
    <v>8</v>
    <v>Finance</v>
    <v>5</v>
    <v>11.4</v>
    <v>8.16</v>
    <v>BVMF</v>
    <v>73646390</v>
    <v>11.4</v>
    <v>1952</v>
    <v>11.4</v>
    <v>1.1559999999999999</v>
    <v>B3 - Brazil Stock Exchange</v>
    <v>849104600</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11.4</v>
    <v>45327.574716503907</v>
    <v>638</v>
    <v>3170</v>
    <v>BRL</v>
    <v>Consórcio Alfa de Administração S.A</v>
    <v>Consórcio Alfa de Administração S.A</v>
    <v>11.4</v>
    <v>11.4</v>
    <v>Alameda Santos, 466, 2 andar, Cerqueira Cesar, SAO PAULO, SAO PAULO, 01.418-000 BR</v>
    <v>Professional &amp; Commercial Services</v>
    <v>BRGE12</v>
    <v>Ações</v>
    <v>Consórcio Alfa de Administração S.A (BVMF:BRGE12)</v>
    <v>0</v>
    <v>0</v>
    <v>400</v>
  </rv>
  <rv s="2">
    <v>639</v>
  </rv>
  <rv s="0">
    <v>https://www.bing.com/financeapi/forcetrigger?t=apm44c&amp;q=BVMF%3aBRGE3&amp;form=skydnc</v>
    <v>Learn more on Bing</v>
  </rv>
  <rv s="3">
    <v>pt-BR</v>
    <v>apm44c</v>
    <v>268435456</v>
    <v>1</v>
    <v>Da plataforma Refinitiv</v>
    <v>6</v>
    <v>7</v>
    <v>Consórcio Alfa de Administração S.A (BVMF:BRGE3)</v>
    <v>3</v>
    <v>8</v>
    <v>Finance</v>
    <v>5</v>
    <v>11.78</v>
    <v>9</v>
    <v>BVMF</v>
    <v>73646390</v>
    <v>11.54</v>
    <v>1952</v>
    <v>11.54</v>
    <v>1.1559999999999999</v>
    <v>B3 - Brazil Stock Exchange</v>
    <v>844977300</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11.49</v>
    <v>45323.947916666664</v>
    <v>641</v>
    <v>3170</v>
    <v>BRL</v>
    <v>Consórcio Alfa de Administração S.A</v>
    <v>Consórcio Alfa de Administração S.A</v>
    <v>11.54</v>
    <v>11.54</v>
    <v>Alameda Santos, 466, 2 andar, Cerqueira Cesar, SAO PAULO, SAO PAULO, 01.418-000 BR</v>
    <v>Professional &amp; Commercial Services</v>
    <v>BRGE3</v>
    <v>Ações</v>
    <v>Consórcio Alfa de Administração S.A (BVMF:BRGE3)</v>
    <v>0.05</v>
    <v>4.352E-3</v>
    <v>6000</v>
  </rv>
  <rv s="2">
    <v>642</v>
  </rv>
  <rv s="0">
    <v>https://www.bing.com/financeapi/forcetrigger?t=azbchw&amp;q=BVMF%3aBRGE5&amp;form=skydnc</v>
    <v>Learn more on Bing</v>
  </rv>
  <rv s="3">
    <v>pt-BR</v>
    <v>azbchw</v>
    <v>268435456</v>
    <v>1</v>
    <v>Da plataforma Refinitiv</v>
    <v>6</v>
    <v>7</v>
    <v>Consórcio Alfa de Administração S.A (BVMF:BRGE5)</v>
    <v>3</v>
    <v>8</v>
    <v>Finance</v>
    <v>5</v>
    <v>11.6</v>
    <v>10.029999999999999</v>
    <v>BVMF</v>
    <v>73646390</v>
    <v>11.6</v>
    <v>1952</v>
    <v>11.6</v>
    <v>1.1559999999999999</v>
    <v>B3 - Brazil Stock Exchange</v>
    <v>849104600</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11.6</v>
    <v>45324.871574074074</v>
    <v>644</v>
    <v>3170</v>
    <v>BRL</v>
    <v>Consórcio Alfa de Administração S.A</v>
    <v>Consórcio Alfa de Administração S.A</v>
    <v>11.6</v>
    <v>11.6</v>
    <v>Alameda Santos, 466, 2 andar, Cerqueira Cesar, SAO PAULO, SAO PAULO, 01.418-000 BR</v>
    <v>Professional &amp; Commercial Services</v>
    <v>BRGE5</v>
    <v>Ações</v>
    <v>Consórcio Alfa de Administração S.A (BVMF:BRGE5)</v>
    <v>0</v>
    <v>0</v>
    <v>500</v>
  </rv>
  <rv s="2">
    <v>645</v>
  </rv>
  <rv s="0">
    <v>https://www.bing.com/financeapi/forcetrigger?t=apm477&amp;q=BVMF%3aBRGE6&amp;form=skydnc</v>
    <v>Learn more on Bing</v>
  </rv>
  <rv s="40">
    <v>pt-BR</v>
    <v>apm477</v>
    <v>268435456</v>
    <v>1</v>
    <v>Da plataforma Refinitiv</v>
    <v>126</v>
    <v>127</v>
    <v>Consórcio Alfa de Administração S.A (BVMF:BRGE6)</v>
    <v>3</v>
    <v>128</v>
    <v>Finance</v>
    <v>5</v>
    <v>11.49</v>
    <v>8.3699999999999992</v>
    <v>BVMF</v>
    <v>62112460</v>
    <v>11.49</v>
    <v>1952</v>
    <v>11.49</v>
    <v>B3 - Brazil Stock Exchange</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11.49</v>
    <v>45321.947916666664</v>
    <v>647</v>
    <v>BRL</v>
    <v>Consórcio Alfa de Administração S.A</v>
    <v>Consórcio Alfa de Administração S.A</v>
    <v>11.49</v>
    <v>11.49</v>
    <v>Alameda Santos, 466, 2 andar, Cerqueira Cesar, SAO PAULO, SAO PAULO, 01.418-000 BR</v>
    <v>Professional &amp; Commercial Services</v>
    <v>BRGE6</v>
    <v>Ações</v>
    <v>Consórcio Alfa de Administração S.A (BVMF:BRGE6)</v>
    <v>0</v>
    <v>0</v>
    <v>500</v>
  </rv>
  <rv s="2">
    <v>648</v>
  </rv>
  <rv s="0">
    <v>https://www.bing.com/financeapi/forcetrigger?t=bolyc7&amp;q=BVMF%3aBRGE7&amp;form=skydnc</v>
    <v>Learn more on Bing</v>
  </rv>
  <rv s="3">
    <v>pt-BR</v>
    <v>bolyc7</v>
    <v>268435456</v>
    <v>1</v>
    <v>Da plataforma Refinitiv</v>
    <v>6</v>
    <v>7</v>
    <v>Consórcio Alfa de Administração S.A (BVMF:BRGE7)</v>
    <v>3</v>
    <v>8</v>
    <v>Finance</v>
    <v>5</v>
    <v>11.5</v>
    <v>3.51</v>
    <v>BVMF</v>
    <v>73646390</v>
    <v>11.5</v>
    <v>1952</v>
    <v>11.44</v>
    <v>1.1559999999999999</v>
    <v>B3 - Brazil Stock Exchange</v>
    <v>827667600</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10.49</v>
    <v>45320.947916666664</v>
    <v>650</v>
    <v>3170</v>
    <v>BRL</v>
    <v>Consórcio Alfa de Administração S.A</v>
    <v>Consórcio Alfa de Administração S.A</v>
    <v>11.44</v>
    <v>11.5</v>
    <v>Alameda Santos, 466, 2 andar, Cerqueira Cesar, SAO PAULO, SAO PAULO, 01.418-000 BR</v>
    <v>Professional &amp; Commercial Services</v>
    <v>BRGE7</v>
    <v>Ações</v>
    <v>Consórcio Alfa de Administração S.A (BVMF:BRGE7)</v>
    <v>1.01</v>
    <v>9.6281999999999993E-2</v>
    <v>1600</v>
  </rv>
  <rv s="2">
    <v>651</v>
  </rv>
  <rv s="0">
    <v>https://www.bing.com/financeapi/forcetrigger?t=apm4a2&amp;q=BVMF%3aBRGE8&amp;form=skydnc</v>
    <v>Learn more on Bing</v>
  </rv>
  <rv s="3">
    <v>pt-BR</v>
    <v>apm4a2</v>
    <v>268435456</v>
    <v>1</v>
    <v>Da plataforma Refinitiv</v>
    <v>6</v>
    <v>7</v>
    <v>Consórcio Alfa de Administração S.A (BVMF:BRGE8)</v>
    <v>3</v>
    <v>8</v>
    <v>Finance</v>
    <v>5</v>
    <v>11.81</v>
    <v>8.5299999999999994</v>
    <v>BVMF</v>
    <v>73646390</v>
    <v>11.81</v>
    <v>1952</v>
    <v>11.65</v>
    <v>1.1559999999999999</v>
    <v>B3 - Brazil Stock Exchange</v>
    <v>849104600</v>
    <v>A Consórcio Alfa de Administração S.A., anteriormente conhecida como Companhia Mineira de Engenharia, é uma holding brasileira que atua no setor financeiro, de seguros, da tecnologia da informação (TI) e de serviços de dados, entre outros. Em 31 de dezembro de 2011, detinha ações de diversas empresas, incluindo o BANCO ALFA DE INVESTIMENTO S.A., que oferece uma variedade de produtos e serviços financeiros, incluindo serviços de crédito, administração de fundos de terceiros, gestão de ativos e private banking; a Alfa Corretora de Câmbio e Valores Mobiliários S.A., que atua na corretagem e no mercado de valores mobiliários; a Financeira Alfa S.A. - Crédito Financiamento e Investimentos, que oferece crédito ao consumidor e crédito consignado; a Alfa Previdência e Vida S.A. e a Alfa Seguradora S.A., que oferecem vários tipos de seguros, como apólices de seguro de vida, empresarial e patrimonial; a Metro Tecnologia Informática Ltda. e a Metro - Dados Ltda., que prestam serviços de desenvolvimento de sistemas informáticos e de processamento de dados, entre outros.</v>
    <v>BVMF</v>
    <v>11.6</v>
    <v>45324.947916666664</v>
    <v>653</v>
    <v>3170</v>
    <v>BRL</v>
    <v>Consórcio Alfa de Administração S.A</v>
    <v>Consórcio Alfa de Administração S.A</v>
    <v>11.65</v>
    <v>11.81</v>
    <v>Alameda Santos, 466, 2 andar, Cerqueira Cesar, SAO PAULO, SAO PAULO, 01.418-000 BR</v>
    <v>Professional &amp; Commercial Services</v>
    <v>BRGE8</v>
    <v>Ações</v>
    <v>Consórcio Alfa de Administração S.A (BVMF:BRGE8)</v>
    <v>0.21</v>
    <v>1.8103000000000001E-2</v>
    <v>5100</v>
  </rv>
  <rv s="2">
    <v>654</v>
  </rv>
  <rv s="0">
    <v>https://www.bing.com/financeapi/forcetrigger?t=bgnmdm&amp;q=BVMF%3aCALI3&amp;form=skydnc</v>
    <v>Learn more on Bing</v>
  </rv>
  <rv s="40">
    <v>pt-BR</v>
    <v>bgnmdm</v>
    <v>268435456</v>
    <v>1</v>
    <v>Da plataforma Refinitiv</v>
    <v>126</v>
    <v>127</v>
    <v>CONSTRUTORA ADOLPHO LINDENBERG S.A. (BVMF:CALI3)</v>
    <v>3</v>
    <v>128</v>
    <v>Finance</v>
    <v>5</v>
    <v>20</v>
    <v>7.96</v>
    <v>BVMF</v>
    <v>3969050</v>
    <v>17.5</v>
    <v>1962</v>
    <v>17.5</v>
    <v>B3 - Brazil Stock Exchange</v>
    <v>A CONSTRUTORA ADOLPHO LINDENBERG S.A. é uma empresa brasileira que atua principalmente na indústria da construção civil. A Empresa está envolvida na execução e gestão de obras de construção civil em geral, bem como na incorporação de imóveis. A Empresa atua em três segmentos de construção: residencial, comercial e de uso misto. A carteira da Empresa é constituída por prédios de apartamentos, moradias unifamiliares e edifícios de escritórios. Em 31 de dezembro de 2011, as subsidiárias diretas da Empresa incluíam a Cal Construtora e Serviços de Mão de Obra Ltda., Lindenberg São Paulo Incorporadora Ltda. e Adolpho Lindenberg Construtora Ltda.</v>
    <v>BVMF</v>
    <v>19.2</v>
    <v>45323.947916666664</v>
    <v>656</v>
    <v>BRL</v>
    <v>CONSTRUTORA ADOLPHO LINDENBERG S.A.</v>
    <v>CONSTRUTORA ADOLPHO LINDENBERG S.A.</v>
    <v>17.5</v>
    <v>17.5</v>
    <v>Rua Joaquim Floriano, 466,2 Andar - Edif Corp, Itaim Bibi, SAO PAULO, SAO PAULO, 04.534-002 BR</v>
    <v>Real Estate Operations</v>
    <v>CALI3</v>
    <v>Ações</v>
    <v>CONSTRUTORA ADOLPHO LINDENBERG S.A. (BVMF:CALI3)</v>
    <v>-1.7</v>
    <v>-8.854200000000001E-2</v>
    <v>500</v>
  </rv>
  <rv s="2">
    <v>657</v>
  </rv>
  <rv s="0">
    <v>https://www.bing.com/financeapi/forcetrigger?t=azp4ur&amp;q=BVMF%3aCALI4&amp;form=skydnc</v>
    <v>Learn more on Bing</v>
  </rv>
  <rv s="41">
    <v>pt-BR</v>
    <v>azp4ur</v>
    <v>268435456</v>
    <v>1</v>
    <v>Da plataforma Refinitiv</v>
    <v>129</v>
    <v>130</v>
    <v>CONSTRUTORA ADOLPHO LINDENBERG S.A. (BVMF:CALI4)</v>
    <v>3</v>
    <v>131</v>
    <v>Finance</v>
    <v>5</v>
    <v>50</v>
    <v>50</v>
    <v>BVMF</v>
    <v>372120</v>
    <v>50</v>
    <v>1962</v>
    <v>50</v>
    <v>B3 - Brazil Stock Exchange</v>
    <v>12403950</v>
    <v>A CONSTRUTORA ADOLPHO LINDENBERG S.A. é uma empresa brasileira que atua principalmente na indústria da construção civil. A Empresa está envolvida na execução e gestão de obras de construção civil em geral, bem como na incorporação de imóveis. A Empresa atua em três segmentos de construção: residencial, comercial e de uso misto. A carteira da Empresa é constituída por prédios de apartamentos, moradias unifamiliares e edifícios de escritórios. Em 31 de dezembro de 2011, as subsidiárias diretas da Empresa incluíam a Cal Construtora e Serviços de Mão de Obra Ltda., Lindenberg São Paulo Incorporadora Ltda. e Adolpho Lindenberg Construtora Ltda.</v>
    <v>BVMF</v>
    <v>48</v>
    <v>44187.85297405078</v>
    <v>659</v>
    <v>BRL</v>
    <v>CONSTRUTORA ADOLPHO LINDENBERG S.A.</v>
    <v>CONSTRUTORA ADOLPHO LINDENBERG S.A.</v>
    <v>50</v>
    <v>50</v>
    <v>Rua Joaquim Floriano, 466,2 Andar - Edif Corp, Itaim Bibi, SAO PAULO, SAO PAULO, 04.534-002 BR</v>
    <v>Real Estate Operations</v>
    <v>CALI4</v>
    <v>Ações</v>
    <v>CONSTRUTORA ADOLPHO LINDENBERG S.A. (BVMF:CALI4)</v>
    <v>2</v>
    <v>4.1666999999999996E-2</v>
    <v>100</v>
  </rv>
  <rv s="2">
    <v>660</v>
  </rv>
  <rv s="0">
    <v>https://www.bing.com/financeapi/forcetrigger?t=apnfpr&amp;q=BVMF%3aTEND3&amp;form=skydnc</v>
    <v>Learn more on Bing</v>
  </rv>
  <rv s="1">
    <v>pt-BR</v>
    <v>apnfpr</v>
    <v>268435456</v>
    <v>1</v>
    <v>Da plataforma Refinitiv</v>
    <v>0</v>
    <v>1</v>
    <v>CONSTRUTORA TENDA S/A (BVMF:TEND3)</v>
    <v>3</v>
    <v>4</v>
    <v>Finance</v>
    <v>5</v>
    <v>15.52</v>
    <v>3.85</v>
    <v>BVMF</v>
    <v>123094300</v>
    <v>9.6999999999999993</v>
    <v>1993</v>
    <v>9.4600000000000009</v>
    <v>1.4476</v>
    <v>B3 - Brazil Stock Exchange</v>
    <v>1178012000</v>
    <v>A Construtora Tenda SA está localizada em São Paulo / Brasil e é uma empresa de engenharia.</v>
    <v>BVMF</v>
    <v>9.57</v>
    <v>5701</v>
    <v>45327.576643518521</v>
    <v>662</v>
    <v>2716940</v>
    <v>BRL</v>
    <v>CONSTRUTORA TENDA S/A</v>
    <v>CONSTRUTORA TENDA S/A</v>
    <v>9.5299999999999994</v>
    <v>9.6</v>
    <v>R Boa Vista 280 Pavmto8 E 9, Centro, SAO PAULO, SAO PAULO, 01.014-908 BR</v>
    <v>Real Estate Operations</v>
    <v>TEND3</v>
    <v>Ações</v>
    <v>CONSTRUTORA TENDA S/A (BVMF:TEND3)</v>
    <v>0.03</v>
    <v>3.1350000000000002E-3</v>
    <v>251000</v>
  </rv>
  <rv s="2">
    <v>663</v>
  </rv>
  <rv s="0">
    <v>https://www.bing.com/financeapi/forcetrigger?t=bgobm7&amp;q=BVMF%3aCORR3&amp;form=skydnc</v>
    <v>Learn more on Bing</v>
  </rv>
  <rv s="42">
    <v>pt-BR</v>
    <v>bgobm7</v>
    <v>268435456</v>
    <v>1</v>
    <v>Da plataforma Refinitiv</v>
    <v>132</v>
    <v>133</v>
    <v>Corrêa Ribeiro S/A Comércio e Indústria (BVMF:CORR3)</v>
    <v>3</v>
    <v>134</v>
    <v>Finance</v>
    <v>106</v>
    <v>840</v>
    <v>840</v>
    <v>BVMF</v>
    <v>23150</v>
    <v>1966</v>
    <v>B3 - Brazil Stock Exchange</v>
    <v>A Corrêa Ribeiro S/A Comércio e Indústria, anteriormente Corrêa Ribeiro e Cia Ltda., é uma empresa brasileira que se dedica essencialmente ao setor imobiliário. A Empresa atua sobretudo na administração, venda e aluguel de imóveis, incluindo edifícios residenciais e terrenos. Em 31 de dezembro de 2011, a Empresa possuía três subsidiárias, incluindo a Corrêa Ribeiro Comércio Exterior Ltda., que atua na comercialização de cacau e aluguel de propriedades imobiliárias; a Villanorte Incorporações Ltda., que atua no setor imobiliário; e a LCR Administração Ltda., que atua no leasing imobiliário.</v>
    <v>BVMF</v>
    <v>0</v>
    <v>665</v>
    <v>BRL</v>
    <v>Corrêa Ribeiro S/A Comércio e Indústria</v>
    <v>Corrêa Ribeiro S/A Comércio e Indústria</v>
    <v>Av Tancredo Neves 2539 Ceo Salvador Shopping Torre Londres Sala 1205, Caminho Das Arvores, SALVADOR, BAHIA, 41.820-021 BR</v>
    <v>Real Estate Operations</v>
    <v>CORR3</v>
    <v>Ações</v>
    <v>Corrêa Ribeiro S/A Comércio e Indústria (BVMF:CORR3)</v>
    <v>0</v>
    <v>0</v>
  </rv>
  <rv s="2">
    <v>666</v>
  </rv>
  <rv s="0">
    <v>https://www.bing.com/financeapi/forcetrigger?t=awkw3m&amp;q=BVMF%3aCORR4&amp;form=skydnc</v>
    <v>Learn more on Bing</v>
  </rv>
  <rv s="43">
    <v>pt-BR</v>
    <v>awkw3m</v>
    <v>268435456</v>
    <v>1</v>
    <v>Da plataforma Refinitiv</v>
    <v>135</v>
    <v>136</v>
    <v>Corrêa Ribeiro S/A Comércio e Indústria (BVMF:CORR4)</v>
    <v>3</v>
    <v>137</v>
    <v>Finance</v>
    <v>138</v>
    <v>75.849999999999994</v>
    <v>75.849999999999994</v>
    <v>BVMF</v>
    <v>23150</v>
    <v>1966</v>
    <v>B3 - Brazil Stock Exchange</v>
    <v>A Corrêa Ribeiro S/A Comércio e Indústria, anteriormente Corrêa Ribeiro e Cia Ltda., é uma empresa brasileira que se dedica essencialmente ao setor imobiliário. A Empresa atua sobretudo na administração, venda e aluguel de imóveis, incluindo edifícios residenciais e terrenos. Em 31 de dezembro de 2011, a Empresa possuía três subsidiárias, incluindo a Corrêa Ribeiro Comércio Exterior Ltda., que atua na comercialização de cacau e aluguel de propriedades imobiliárias; a Villanorte Incorporações Ltda., que atua no setor imobiliário; e a LCR Administração Ltda., que atua no leasing imobiliário.</v>
    <v>BVMF</v>
    <v>0.99</v>
    <v>44238</v>
    <v>668</v>
    <v>BRL</v>
    <v>Corrêa Ribeiro S/A Comércio e Indústria</v>
    <v>Corrêa Ribeiro S/A Comércio e Indústria</v>
    <v>Av Tancredo Neves 2539 Ceo Salvador Shopping Torre Londres Sala 1205, Caminho Das Arvores, SALVADOR, BAHIA, 41.820-021 BR</v>
    <v>Real Estate Operations</v>
    <v>CORR4</v>
    <v>Ações</v>
    <v>Corrêa Ribeiro S/A Comércio e Indústria (BVMF:CORR4)</v>
    <v>0</v>
    <v>0</v>
  </rv>
  <rv s="2">
    <v>669</v>
  </rv>
  <rv s="0">
    <v>https://www.bing.com/financeapi/forcetrigger?t=apmcfr&amp;q=BVMF%3aCSAN3&amp;form=skydnc</v>
    <v>Learn more on Bing</v>
  </rv>
  <rv s="1">
    <v>pt-BR</v>
    <v>apmcfr</v>
    <v>268435456</v>
    <v>1</v>
    <v>Da plataforma Refinitiv</v>
    <v>0</v>
    <v>1</v>
    <v>Cosan S.A (BVMF:CSAN3)</v>
    <v>3</v>
    <v>4</v>
    <v>Finance</v>
    <v>5</v>
    <v>20.81</v>
    <v>13.09</v>
    <v>BVMF</v>
    <v>1874071000</v>
    <v>18.12</v>
    <v>1966</v>
    <v>17.95</v>
    <v>1.0826</v>
    <v>B3 - Brazil Stock Exchange</v>
    <v>33901944390</v>
    <v>A Cosan SA, anteriormente conhecida como Cosan SA Indústria e Comércio, é uma empresa sediada no Brasil que atua principalmente no setor de marketing de petróleo. As atividades da Companhia estão divididas em seis segmentos de negócios: Raizen Energia, que produz e distribui derivados de cana-de-açúcar, como açúcar bruto e etanol hidratado, e co-gera energia a partir do bagaço de cana; Raizen Combustiveis, que distribui combustível, principalmente através de uma rede de postos de gasolina sob a marca Shell; Comgas, que se concentra na distribuição de gás natural no estado de São Paulo, Brasil; Radar, responsável pela compra, venda, gerenciamento e arrendamento de terras agrícolas; Lubrificantes, que fabrica e vende lubrificantes sob a marca Mobil no mercado latino-americano, bem como a marca Comma no mercado europeu e asiático, e Outros, que inclui investimentos em outros negócios. A Companhia é uma subsidiária da Cosan Ltd.</v>
    <v>BVMF</v>
    <v>17.95</v>
    <v>53498</v>
    <v>45327.576550925929</v>
    <v>671</v>
    <v>5728710</v>
    <v>BRL</v>
    <v>Cosan S.A</v>
    <v>Cosan S.A</v>
    <v>18</v>
    <v>18.09</v>
    <v>Av. Brigadeiro Faria Lima, 4.100 / 15 andar, Itaim Bibi, SAO PAULO, SAO PAULO, 04.538-132 BR</v>
    <v>Oil &amp; Gas</v>
    <v>CSAN3</v>
    <v>Ações</v>
    <v>Cosan S.A (BVMF:CSAN3)</v>
    <v>0.14000000000000001</v>
    <v>7.7990000000000004E-3</v>
    <v>370600</v>
  </rv>
  <rv s="2">
    <v>672</v>
  </rv>
  <rv s="0">
    <v>https://www.bing.com/financeapi/forcetrigger?t=apmb27&amp;q=BVMF%3aCPFE3&amp;form=skydnc</v>
    <v>Learn more on Bing</v>
  </rv>
  <rv s="1">
    <v>pt-BR</v>
    <v>apmb27</v>
    <v>268435456</v>
    <v>1</v>
    <v>Da plataforma Refinitiv</v>
    <v>0</v>
    <v>1</v>
    <v>CPFL ENERGIA S.A. (BVMF:CPFE3)</v>
    <v>3</v>
    <v>4</v>
    <v>Finance</v>
    <v>5</v>
    <v>39</v>
    <v>26.47</v>
    <v>BVMF</v>
    <v>1152254000</v>
    <v>35.9</v>
    <v>1998</v>
    <v>35.57</v>
    <v>0.71109999999999995</v>
    <v>B3 - Brazil Stock Exchange</v>
    <v>41273738280</v>
    <v>A CPFL Energia S.A. é uma holding. A Companhia, por meio de suas controladas, distribui, gera, transmite e comercializa energia elétrica no Brasil, bem como presta serviços relacionados à energia. Seus segmentos incluem Distribuição, Fontes de Geração Convencionais, Geração de Energia Renovável, Comercialização e Serviços. A Companhia opera seu segmento de distribuição por meio de suas oito distribuidoras. Sua capacidade instalada em geração convencional é de aproximadamente 2.200 megawatts (MW). A Companhia, por meio de sua controlada CPFL Geração, detém participação acionária em oito Usinas Hidrelétricas. Atua no segmento de geração de energia de fontes renováveis, como eólica, termelétricas a biomassa, PCHs e solar, por meio de sua subsidiária CPFL Renovaveis. A Companhia atua no segmento de comercialização (fornecimento competitivo de energia) por meio de sua subsidiária CPFL Brasil. A Companhia atua no segmento de serviços de valor agregado na prestação de serviços relacionados à energia elétrica.</v>
    <v>BVMF</v>
    <v>35.630000000000003</v>
    <v>8</v>
    <v>45327.576655092591</v>
    <v>674</v>
    <v>2139670</v>
    <v>BRL</v>
    <v>CPFL ENERGIA S.A.</v>
    <v>CPFL ENERGIA S.A.</v>
    <v>35.630000000000003</v>
    <v>35.82</v>
    <v>Rua Jorge de Figueiredo Correa,1632, parte, Jd Prof. Tarcilia, CAMPINAS, SAO PAULO, 13.087-397 BR</v>
    <v>Electrical Utilities &amp; IPPs</v>
    <v>CPFE3</v>
    <v>Ações</v>
    <v>CPFL ENERGIA S.A. (BVMF:CPFE3)</v>
    <v>0.19</v>
    <v>5.3330000000000001E-3</v>
    <v>43700</v>
  </rv>
  <rv s="2">
    <v>675</v>
  </rv>
  <rv s="0">
    <v>https://www.bing.com/financeapi/forcetrigger?t=apmbgh&amp;q=BVMF%3aCRDE3&amp;form=skydnc</v>
    <v>Learn more on Bing</v>
  </rv>
  <rv s="44">
    <v>pt-BR</v>
    <v>apmbgh</v>
    <v>268435456</v>
    <v>1</v>
    <v>Da plataforma Refinitiv</v>
    <v>139</v>
    <v>140</v>
    <v>FICA EMPREENDIMENTOS IMOBILIÁRIOS S.A. (BVMF:FIEI3)</v>
    <v>3</v>
    <v>141</v>
    <v>Finance</v>
    <v>5</v>
    <v>16</v>
    <v>10.58</v>
    <v>BVMF</v>
    <v>2422150</v>
    <v>12.99</v>
    <v>2006</v>
    <v>12.8</v>
    <v>0.4985</v>
    <v>B3 - Brazil Stock Exchange</v>
    <v>29065840</v>
    <v>A CR2 Empreendimentos Imobiliarios SA é uma empresa com sede no Brasil que atua principalmente no setor imobiliário. A Companhia, juntamente com suas controladas, está envolvida na incorporação de imóveis residenciais, firmando parcerias para cada um de seus empreendimentos, principalmente com construtoras e empreiteiras locais. O portfólio da Companhia é composto por edifícios de apartamentos e casas unifamiliares localizados nas cidades brasileiras, incluindo Duque de Caxias, Guarulhos, Nova Iguaçu, Rio de Janeiro, Santo André, São Gonçalo e São José dos Campos. Em 31 de dezembro de 2012, as subsidiárias da Companhia incluíam Cimol Empreendimentos Imobiliarios Ltda, CR2 Americas Empreendimentos SA, CR2 Cabucu Empreendimentos Ltda, CR2 Campinho Empreendimentos Ltda, CR2 Caxias Empreendimentos SA e CR2 Chafi Chaia Empreendimentos Ltda, entre outras.</v>
    <v>BVMF</v>
    <v>12</v>
    <v>45306.947916666664</v>
    <v>677</v>
    <v>BRL</v>
    <v>FICA EMPREENDIMENTOS IMOBILIÁRIOS S.A.</v>
    <v>FICA EMPREENDIMENTOS IMOBILIÁRIOS S.A.</v>
    <v>12.8</v>
    <v>12.99</v>
    <v>Av. Santo Amaro n 48, conjunto 62, Vila Nova Conceicao, SAO PAULO, SAO PAULO, 04.506-000 BR</v>
    <v>Real Estate Operations</v>
    <v>FIEI3</v>
    <v>Ações</v>
    <v>FICA EMPREENDIMENTOS IMOBILIÁRIOS S.A. (BVMF:FIEI3)</v>
    <v>0.99</v>
    <v>8.2500000000000004E-2</v>
    <v>300</v>
  </rv>
  <rv s="2">
    <v>678</v>
  </rv>
  <rv s="0">
    <v>https://www.bing.com/financeapi/forcetrigger?t=bgqecw&amp;q=BVMF%3aMERC3&amp;form=skydnc</v>
    <v>Learn more on Bing</v>
  </rv>
  <rv s="39">
    <v>pt-BR</v>
    <v>bgqecw</v>
    <v>268435456</v>
    <v>1</v>
    <v>Da plataforma Refinitiv</v>
    <v>122</v>
    <v>123</v>
    <v>Creditaqui Financeira S.A. – Crédito, Financiamento e Investimento (BVMF:MERC3)</v>
    <v>3</v>
    <v>124</v>
    <v>Finance</v>
    <v>80</v>
    <v>14.8</v>
    <v>14.8</v>
    <v>BVMF</v>
    <v>18010000</v>
    <v>1972</v>
    <v>B3 - Brazil Stock Exchange</v>
    <v>O Mercantil do Brasil Financeira S.A. - Crédito Financiamento e Investimentos, anteriormente conhecido como Mercaminas S.A. - Crédito, Financiamento e Investimentos, é uma empresa brasileira que atua no setor financeiro. A Empresa oferece serviços financeiros, incluindo crédito pessoal, empréstimos ao consumidor e locação de veículos, entre outros. A Empresa presta serviços através da rede de agências do Banco Mercantil do Brasil S.A., de seus próprios colaboradores e parcerias. Em 31 de dezembro de 2011, a Empresa detinha uma participação de 76,07% no Mercantil Administração e Corretagem de Seguros S.A. A Empresa é controlada pelo Banco Mercantil do Brasil S.A.</v>
    <v>BVMF</v>
    <v>14.81</v>
    <v>45104</v>
    <v>680</v>
    <v>BRL</v>
    <v>Creditaqui Financeira S.A. – Crédito, Financiamento e Investimento</v>
    <v>Creditaqui Financeira S.A. – Crédito, Financiamento e Investimento</v>
    <v>Rua Rio de Janeiro, 654, 9 andar, Centro, BELO HORIZONTE, MINAS GERAIS, 30.160-912 BR</v>
    <v>Banking Services</v>
    <v>MERC3</v>
    <v>Ações</v>
    <v>Creditaqui Financeira S.A. – Crédito, Financiamento e Investimento (BVMF:MERC3)</v>
  </rv>
  <rv s="2">
    <v>681</v>
  </rv>
  <rv s="0">
    <v>https://www.bing.com/financeapi/forcetrigger?t=apmxc7&amp;q=BVMF%3aMERC4&amp;form=skydnc</v>
    <v>Learn more on Bing</v>
  </rv>
  <rv s="41">
    <v>pt-BR</v>
    <v>apmxc7</v>
    <v>268435456</v>
    <v>1</v>
    <v>Da plataforma Refinitiv</v>
    <v>129</v>
    <v>130</v>
    <v>Creditaqui Financeira S.A. – Crédito, Financiamento e Investimento (BVMF:MERC4)</v>
    <v>3</v>
    <v>131</v>
    <v>Finance</v>
    <v>5</v>
    <v>12.37</v>
    <v>5.98</v>
    <v>BVMF</v>
    <v>18010000</v>
    <v>12.1</v>
    <v>1972</v>
    <v>12.1</v>
    <v>B3 - Brazil Stock Exchange</v>
    <v>217921000</v>
    <v>O Mercantil do Brasil Financeira S.A. - Crédito Financiamento e Investimentos, anteriormente conhecido como Mercaminas S.A. - Crédito, Financiamento e Investimentos, é uma empresa brasileira que atua no setor financeiro. A Empresa oferece serviços financeiros, incluindo crédito pessoal, empréstimos ao consumidor e locação de veículos, entre outros. A Empresa presta serviços através da rede de agências do Banco Mercantil do Brasil S.A., de seus próprios colaboradores e parcerias. Em 31 de dezembro de 2011, a Empresa detinha uma participação de 76,07% no Mercantil Administração e Corretagem de Seguros S.A. A Empresa é controlada pelo Banco Mercantil do Brasil S.A.</v>
    <v>BVMF</v>
    <v>11</v>
    <v>45327.572881944441</v>
    <v>683</v>
    <v>BRL</v>
    <v>Creditaqui Financeira S.A. – Crédito, Financiamento e Investimento</v>
    <v>Creditaqui Financeira S.A. – Crédito, Financiamento e Investimento</v>
    <v>12.1</v>
    <v>12.1</v>
    <v>Rua Rio de Janeiro, 654, 9 andar, Centro, BELO HORIZONTE, MINAS GERAIS, 30.160-912 BR</v>
    <v>Banking Services</v>
    <v>MERC4</v>
    <v>Ações</v>
    <v>Creditaqui Financeira S.A. – Crédito, Financiamento e Investimento (BVMF:MERC4)</v>
    <v>1.1000000000000001</v>
    <v>0.1</v>
    <v>2300</v>
  </rv>
  <rv s="2">
    <v>684</v>
  </rv>
  <rv s="0">
    <v>https://www.bing.com/financeapi/forcetrigger?t=bxgv1h&amp;q=BVMF%3aCSED3&amp;form=skydnc</v>
    <v>Learn more on Bing</v>
  </rv>
  <rv s="1">
    <v>pt-BR</v>
    <v>bxgv1h</v>
    <v>268435456</v>
    <v>1</v>
    <v>Da plataforma Refinitiv</v>
    <v>0</v>
    <v>1</v>
    <v>CRUZEIRO DO SUL EDUCACIONAL S.A. (BVMF:CSED3)</v>
    <v>3</v>
    <v>4</v>
    <v>Finance</v>
    <v>5</v>
    <v>5.36</v>
    <v>1.35</v>
    <v>BVMF</v>
    <v>367048700</v>
    <v>4.04</v>
    <v>1970</v>
    <v>3.95</v>
    <v>1.2829999999999999</v>
    <v>B3 - Brazil Stock Exchange</v>
    <v>1460853826</v>
    <v>Cruzeiro do Sul Educacional SA is a Brazil-based company primarily engaged in the education services. The Company is an operator of universities in the domestic market. Cruzeiro do Sul Educacional SA provides the knowledge, skills and habits for its clients through teaching, training and research services. The Company operates through Colegio Cruzeiro do Sul (SP-SP), Universidade Cruzeiro do Sul (SP-SP), Centro Universitario Modulo (Caraguatatuba-SP) and the Centro Universitario do Distrito Federal (DF).</v>
    <v>BVMF</v>
    <v>4.05</v>
    <v>7082</v>
    <v>45327.576636909376</v>
    <v>686</v>
    <v>514750</v>
    <v>BRL</v>
    <v>CRUZEIRO DO SUL EDUCACIONAL S.A.</v>
    <v>CRUZEIRO DO SUL EDUCACIONAL S.A.</v>
    <v>4.04</v>
    <v>3.98</v>
    <v>Rua Cesario Galero, n 475 7 Andar, Tatuape, SAO PAULO, SAO PAULO, 03.071-000 BR</v>
    <v>School, College &amp; University</v>
    <v>CSED3</v>
    <v>Ações</v>
    <v>CRUZEIRO DO SUL EDUCACIONAL S.A. (BVMF:CSED3)</v>
    <v>-7.0000000000000007E-2</v>
    <v>-1.7284000000000001E-2</v>
    <v>27800</v>
  </rv>
  <rv s="2">
    <v>687</v>
  </rv>
  <rv s="0">
    <v>https://www.bing.com/financeapi/forcetrigger?t=brcrpr&amp;q=BVMF%3aHGFF11&amp;form=skydnc</v>
    <v>Learn more on Bing</v>
  </rv>
  <rv s="4">
    <v>pt-BR</v>
    <v>brcrpr</v>
    <v>268435456</v>
    <v>1</v>
    <v>Da plataforma Refinitiv</v>
    <v>9</v>
    <v>10</v>
    <v>CSHG IMOB. FOF - FDO INV. IMOB. - FII ETF (BVMF:HGFF11)</v>
    <v>11</v>
    <v>12</v>
    <v>Finance</v>
    <v>5</v>
    <v>91.05</v>
    <v>60.71</v>
    <v>BVMF</v>
    <v>88.03</v>
    <v>87.53</v>
    <v>B3 - Brazil Stock Exchange</v>
    <v>87.53</v>
    <v>45327.574560185189</v>
    <v>689</v>
    <v>BRL</v>
    <v>CSHG IMOB. FOF - FDO INV. IMOB. - FII ETF</v>
    <v>87.83</v>
    <v>87.53</v>
    <v>HGFF11</v>
    <v>Fundos mais negociados</v>
    <v>CSHG IMOB. FOF - FDO INV. IMOB. - FII ETF (BVMF:HGFF11)</v>
    <v>0</v>
    <v>0</v>
    <v>558</v>
  </rv>
  <rv s="2">
    <v>690</v>
  </rv>
  <rv s="0">
    <v>https://www.bing.com/financeapi/forcetrigger?t=bqbvk2&amp;q=BVMF%3aHGPO11&amp;form=skydnc</v>
    <v>Learn more on Bing</v>
  </rv>
  <rv s="4">
    <v>pt-BR</v>
    <v>bqbvk2</v>
    <v>268435456</v>
    <v>1</v>
    <v>Da plataforma Refinitiv</v>
    <v>9</v>
    <v>10</v>
    <v>CSHG PRIME OFFICES FDO INV IMOB CEF (BVMF:HGPO11)</v>
    <v>11</v>
    <v>12</v>
    <v>Finance</v>
    <v>5</v>
    <v>305.44</v>
    <v>223.13</v>
    <v>BVMF</v>
    <v>287.35000000000002</v>
    <v>286</v>
    <v>B3 - Brazil Stock Exchange</v>
    <v>286</v>
    <v>45327.575925925928</v>
    <v>692</v>
    <v>BRL</v>
    <v>CSHG PRIME OFFICES FDO INV IMOB CEF</v>
    <v>286.01</v>
    <v>286.01</v>
    <v>HGPO11</v>
    <v>Fundos mais negociados</v>
    <v>CSHG PRIME OFFICES FDO INV IMOB CEF (BVMF:HGPO11)</v>
    <v>0.01</v>
    <v>3.4969999999999999E-5</v>
    <v>66</v>
  </rv>
  <rv s="2">
    <v>693</v>
  </rv>
  <rv s="0">
    <v>https://www.bing.com/financeapi/forcetrigger?t=bgmff2&amp;q=BVMF%3aHGRU11&amp;form=skydnc</v>
    <v>Learn more on Bing</v>
  </rv>
  <rv s="4">
    <v>pt-BR</v>
    <v>bgmff2</v>
    <v>268435456</v>
    <v>1</v>
    <v>Da plataforma Refinitiv</v>
    <v>9</v>
    <v>10</v>
    <v>CSHG RENDA URBANA FII CF (BVMF:HGRU11)</v>
    <v>11</v>
    <v>12</v>
    <v>Finance</v>
    <v>5</v>
    <v>139.15</v>
    <v>101.76</v>
    <v>BVMF</v>
    <v>136.79</v>
    <v>135.82</v>
    <v>B3 - Brazil Stock Exchange</v>
    <v>135.82</v>
    <v>45327.576663796091</v>
    <v>695</v>
    <v>BRL</v>
    <v>CSHG RENDA URBANA FII CF</v>
    <v>135.82</v>
    <v>136.6</v>
    <v>HGRU11</v>
    <v>Fundos mais negociados</v>
    <v>CSHG RENDA URBANA FII CF (BVMF:HGRU11)</v>
    <v>0.78</v>
    <v>5.7430000000000007E-3</v>
    <v>3152</v>
  </rv>
  <rv s="2">
    <v>696</v>
  </rv>
  <rv s="0">
    <v>https://www.bing.com/financeapi/forcetrigger?t=bxiakr&amp;q=BVMF%3aCMIN3&amp;form=skydnc</v>
    <v>Learn more on Bing</v>
  </rv>
  <rv s="1">
    <v>pt-BR</v>
    <v>bxiakr</v>
    <v>268435456</v>
    <v>1</v>
    <v>Da plataforma Refinitiv</v>
    <v>0</v>
    <v>1</v>
    <v>CSN Mineração S.A. (BVMF:CMIN3)</v>
    <v>3</v>
    <v>4</v>
    <v>Finance</v>
    <v>5</v>
    <v>8.0500000000000007</v>
    <v>3.68</v>
    <v>BVMF</v>
    <v>5485339000</v>
    <v>6.61</v>
    <v>2007</v>
    <v>6.55</v>
    <v>1.248</v>
    <v>B3 - Brazil Stock Exchange</v>
    <v>35983823840</v>
    <v>A CSN Mineração SA, anteriormente conhecida como Congonhas Minerios SA, é uma mineradora de minério de ferro sediada no Brasil, envolvida na produção, compra e venda de minério de ferro. A Companhia opera as minas Casa de Pedra e Engenho localizadas no estado de Minas Gerais, bem como o Terminal de Carvão (TECAR), um terminal de granéis sólidos localizado no Porto de Itaguai no estado do Rio de Janeiro, por meio do qual a Empresa exporta minério de ferro e importa carvão e coque. A Companhia é controlada pela Companhia Siderurgica Nacional.</v>
    <v>BVMF</v>
    <v>6.63</v>
    <v>7366</v>
    <v>45327.576655902347</v>
    <v>698</v>
    <v>6218720</v>
    <v>BRL</v>
    <v>CSN Mineração S.A.</v>
    <v>CSN Mineração S.A.</v>
    <v>6.6</v>
    <v>6.56</v>
    <v>Estrada Casa de Pedra s/n, parte, Zona Rural, CONGONHAS, MINAS GERAIS, 36.415-000 BR</v>
    <v>Metals &amp; Mining</v>
    <v>CMIN3</v>
    <v>Ações</v>
    <v>CSN Mineração S.A. (BVMF:CMIN3)</v>
    <v>-7.0000000000000007E-2</v>
    <v>-1.0558000000000001E-2</v>
    <v>386500</v>
  </rv>
  <rv s="2">
    <v>699</v>
  </rv>
  <rv s="0">
    <v>https://www.bing.com/financeapi/forcetrigger?t=awktk2&amp;q=BVMF%3aCTCA3&amp;form=skydnc</v>
    <v>Learn more on Bing</v>
  </rv>
  <rv s="29">
    <v>pt-BR</v>
    <v>awktk2</v>
    <v>268435456</v>
    <v>1</v>
    <v>Da plataforma Refinitiv</v>
    <v>89</v>
    <v>90</v>
    <v>CTC – CENTRO DE TECNOLOGIA CANAVIEIRA S.A. (BVMF:CTCA3)</v>
    <v>3</v>
    <v>91</v>
    <v>Finance</v>
    <v>BVMF</v>
    <v>320748000</v>
    <v>2004</v>
    <v>B3 - Brazil Stock Exchange</v>
    <v>A CTC – CENTRO DE TECNOLOGIA CANAVIEIRA S.A. é uma empresa brasileira dedicada ao setor de biotecnologia agrícola. A Companhia se concentra na pesquisa, desenvolvimento e comercialização de variedades de cana-de-açúcar. Os seus estudos de laboratório visam o desenvolvimento de tecnologias para modificar geneticamente e otimizar as sementes da cana-de-açúcar para aumentar a produtividade agrícola. A Companhia possui vários laboratórios e um banco de germoplasma no Brasil.</v>
    <v>BVMF</v>
    <v>0</v>
    <v>701</v>
    <v>BRL</v>
    <v>CTC – CENTRO DE TECNOLOGIA CANAVIEIRA S.A.</v>
    <v>CTC – CENTRO DE TECNOLOGIA CANAVIEIRA S.A.</v>
    <v>Fazenda Santo Antonio, S/N, Bairro Santo Antonio, Caixa Postal 162, PIRACICABA, SAO PAULO, 13.400-970 BR</v>
    <v>Food &amp; Tobacco</v>
    <v>CTCA3</v>
    <v>Ações</v>
    <v>CTC – CENTRO DE TECNOLOGIA CANAVIEIRA S.A. (BVMF:CTCA3)</v>
  </rv>
  <rv s="2">
    <v>702</v>
  </rv>
  <rv s="0">
    <v>https://www.bing.com/financeapi/forcetrigger?t=apnhlh&amp;q=BVMF%3aTRPL3&amp;form=skydnc</v>
    <v>Learn more on Bing</v>
  </rv>
  <rv s="1">
    <v>pt-BR</v>
    <v>apnhlh</v>
    <v>268435456</v>
    <v>1</v>
    <v>Da plataforma Refinitiv</v>
    <v>0</v>
    <v>1</v>
    <v>CTEEP - Companhia de Transmissão de Energia Elétrica Paulista (BVMF:TRPL3)</v>
    <v>3</v>
    <v>4</v>
    <v>Finance</v>
    <v>5</v>
    <v>38.97</v>
    <v>25.85</v>
    <v>BVMF</v>
    <v>658883300</v>
    <v>33.39</v>
    <v>1999</v>
    <v>33</v>
    <v>0.60399999999999998</v>
    <v>B3 - Brazil Stock Exchange</v>
    <v>18881550000</v>
    <v>A CTEEP – Companhia de Transmissão de Energia Elétrica Paulista é uma concessionária de serviços públicos privada, que atua na transmissão de energia no Brasil. A empresa possui investimentos em projetos de reforço, novas conexões e de modernização. A empresa possui uma capacidade de transformação instalada de aproximadamente 55.700 Mega Volt Ampère (MVA), com mais de 18.500 quilômetros de linhas de transmissão, aproximadamente 25.800 quilômetros de circuitos, mais de 2.350 quilômetros de cabos de fibra ótica de propriedade da empresa e aproximadamente 120 subestações com tensões de aproximadamente 550 quilovolts (Kv). A empresa, através de suas subsidiárias, atua em estados brasileiros, incluindo o Rio Grande do Sul, Santa Catarina, Paraná, São Paulo, Minas Gerais, Espírito Santo, Rondônia, Mato Grosso, Mato Grosso do Sul, Goiás, Tocantins, Maranhão, Piauí, Paraíba, Pernambuco e Alagoas.</v>
    <v>BVMF</v>
    <v>33.020000000000003</v>
    <v>1400</v>
    <v>45327.57135416667</v>
    <v>704</v>
    <v>1344200</v>
    <v>BRL</v>
    <v>CTEEP - Companhia de Transmissão de Energia Elétrica Paulista</v>
    <v>CTEEP - Companhia de Transmissão de Energia Elétrica Paulista</v>
    <v>33.39</v>
    <v>33</v>
    <v>Av. das Nacoes Unidas, 14.171 - Torre Crystal - 6 andar, SAO PAULO, SAO PAULO, 04.794-000 BR</v>
    <v>Electrical Utilities &amp; IPPs</v>
    <v>TRPL3</v>
    <v>Ações</v>
    <v>CTEEP - Companhia de Transmissão de Energia Elétrica Paulista (BVMF:TRPL3)</v>
    <v>-0.02</v>
    <v>-6.0570000000000003E-4</v>
    <v>600</v>
  </rv>
  <rv s="2">
    <v>705</v>
  </rv>
  <rv s="0">
    <v>https://www.bing.com/financeapi/forcetrigger?t=apnhoc&amp;q=BVMF%3aTRPL4&amp;form=skydnc</v>
    <v>Learn more on Bing</v>
  </rv>
  <rv s="1">
    <v>pt-BR</v>
    <v>apnhoc</v>
    <v>268435456</v>
    <v>1</v>
    <v>Da plataforma Refinitiv</v>
    <v>0</v>
    <v>1</v>
    <v>CTEEP - Companhia de Transmissão de Energia Elétrica Paulista (BVMF:TRPL4)</v>
    <v>3</v>
    <v>4</v>
    <v>Finance</v>
    <v>5</v>
    <v>27.12</v>
    <v>19.39</v>
    <v>BVMF</v>
    <v>658883300</v>
    <v>25.98</v>
    <v>1999</v>
    <v>25.7</v>
    <v>0.60399999999999998</v>
    <v>B3 - Brazil Stock Exchange</v>
    <v>18881550000</v>
    <v>A CTEEP – Companhia de Transmissão de Energia Elétrica Paulista é uma concessionária de serviços públicos privada, que atua na transmissão de energia no Brasil. A empresa possui investimentos em projetos de reforço, novas conexões e de modernização. A empresa possui uma capacidade de transformação instalada de aproximadamente 55.700 Mega Volt Ampère (MVA), com mais de 18.500 quilômetros de linhas de transmissão, aproximadamente 25.800 quilômetros de circuitos, mais de 2.350 quilômetros de cabos de fibra ótica de propriedade da empresa e aproximadamente 120 subestações com tensões de aproximadamente 550 quilovolts (Kv). A empresa, através de suas subsidiárias, atua em estados brasileiros, incluindo o Rio Grande do Sul, Santa Catarina, Paraná, São Paulo, Minas Gerais, Espírito Santo, Rondônia, Mato Grosso, Mato Grosso do Sul, Goiás, Tocantins, Maranhão, Piauí, Paraíba, Pernambuco e Alagoas.</v>
    <v>BVMF</v>
    <v>25.85</v>
    <v>1400</v>
    <v>45327.576562499999</v>
    <v>707</v>
    <v>1344200</v>
    <v>BRL</v>
    <v>CTEEP - Companhia de Transmissão de Energia Elétrica Paulista</v>
    <v>CTEEP - Companhia de Transmissão de Energia Elétrica Paulista</v>
    <v>25.96</v>
    <v>25.72</v>
    <v>Av. das Nacoes Unidas, 14.171 - Torre Crystal - 6 andar, SAO PAULO, SAO PAULO, 04.794-000 BR</v>
    <v>Electrical Utilities &amp; IPPs</v>
    <v>TRPL4</v>
    <v>Ações</v>
    <v>CTEEP - Companhia de Transmissão de Energia Elétrica Paulista (BVMF:TRPL4)</v>
    <v>-0.13</v>
    <v>-5.0290000000000005E-3</v>
    <v>123700</v>
  </rv>
  <rv s="2">
    <v>708</v>
  </rv>
  <rv s="0">
    <v>https://www.bing.com/financeapi/forcetrigger?t=bvm1h7&amp;q=BVMF%3aCURY3&amp;form=skydnc</v>
    <v>Learn more on Bing</v>
  </rv>
  <rv s="3">
    <v>pt-BR</v>
    <v>bvm1h7</v>
    <v>268435456</v>
    <v>1</v>
    <v>Da plataforma Refinitiv</v>
    <v>6</v>
    <v>7</v>
    <v>CURY CONSTRUTORA E INCORPORADORA S.A. (BVMF:CURY3)</v>
    <v>3</v>
    <v>8</v>
    <v>Finance</v>
    <v>5</v>
    <v>19.14</v>
    <v>10.37</v>
    <v>BVMF</v>
    <v>291875100</v>
    <v>18.34</v>
    <v>2007</v>
    <v>18.13</v>
    <v>0.87360000000000004</v>
    <v>B3 - Brazil Stock Exchange</v>
    <v>5352989334</v>
    <v>A Cury Construtora e Incorporadora SA é uma empresa brasileira que atua no segmento de incorporação imobiliária. A Empresa tem por objeto a incorporação, construção e comercialização de edifícios residenciais nas regiões metropolitanas dos estados de São Paulo e Rio de Janeiro. A Firma desenvolve apartamentos no setor de habitação de baixa renda, principalmente para o programa brasileiro de habitação pública &lt;Minha Casa, Minha Vida&gt; (MCMV). A Companhia opera por meio de diversas subsidiárias, como CCISA08 Consultoria Imobiliária Ltda (Cury Vendas) e CCISA15 Instaladora Ltda (Cury Install), entre outras.</v>
    <v>BVMF</v>
    <v>18.23</v>
    <v>45327.576230914063</v>
    <v>710</v>
    <v>1961420</v>
    <v>BRL</v>
    <v>CURY CONSTRUTORA E INCORPORADORA S.A.</v>
    <v>CURY CONSTRUTORA E INCORPORADORA S.A.</v>
    <v>18.13</v>
    <v>18.34</v>
    <v>Rua Funchal, n 411, 13 andar Conjunto 132-D, Vila Olimpia, Sao Paulo, SAO PAULO, 04.551-060 BR</v>
    <v>Homebuilding &amp; Construction Supplies</v>
    <v>CURY3</v>
    <v>Ações</v>
    <v>CURY CONSTRUTORA E INCORPORADORA S.A. (BVMF:CURY3)</v>
    <v>0.11</v>
    <v>6.0340000000000003E-3</v>
    <v>63600</v>
  </rv>
  <rv s="2">
    <v>711</v>
  </rv>
  <rv s="0">
    <v>https://www.bing.com/financeapi/forcetrigger?t=apmdz2&amp;q=BVMF%3aCVCB3&amp;form=skydnc</v>
    <v>Learn more on Bing</v>
  </rv>
  <rv s="1">
    <v>pt-BR</v>
    <v>apmdz2</v>
    <v>268435456</v>
    <v>1</v>
    <v>Da plataforma Refinitiv</v>
    <v>0</v>
    <v>1</v>
    <v>CVC Brasil Operadora e Agência de Viagens S.A. (BVMF:CVCB3)</v>
    <v>3</v>
    <v>4</v>
    <v>Finance</v>
    <v>5</v>
    <v>4.6100000000000003</v>
    <v>2.17</v>
    <v>BVMF</v>
    <v>443914000</v>
    <v>3.11</v>
    <v>2009</v>
    <v>3</v>
    <v>2.1991999999999998</v>
    <v>B3 - Brazil Stock Exchange</v>
    <v>1362815980</v>
    <v>A CVC Brasil Operadora e Agência de Viagens SA é uma empresa sediada no Brasil, envolvida no setor de turismo. A Companhia oferece pacotes turísticos nacionais e internacionais, cruzeiros, estadias em hotéis e resorts, passagens aéreas e passeios turísticos. Seus pacotes de viagem combinam passagens aéreas, transporte terrestre, acomodações, seguro de viagem, guias turísticos e outros serviços complementares de viagem. Além disso, organiza intercâmbios internacionais, acampamentos de idiomas e viagens para adolescentes. A Companhia vende produtos e serviços através de lojas próprias, plataformas de distribuição online e agentes independentes autorizados. Seus destinos incluem principalmente a Europa e as Américas. A Companhia possui várias subsidiárias no Brasil e na Argentina, como CVC Serviços Agencia de Viagens Ltda e CVC Turismo SAU, entre outras.</v>
    <v>BVMF</v>
    <v>3.03</v>
    <v>2000</v>
    <v>45327.576376099219</v>
    <v>713</v>
    <v>21346930</v>
    <v>BRL</v>
    <v>CVC Brasil Operadora e Agência de Viagens S.A.</v>
    <v>CVC Brasil Operadora e Agência de Viagens S.A.</v>
    <v>3.03</v>
    <v>3.07</v>
    <v>Rua da Catequese, 227, 11 andar, sala 111, Jardim, SANTO ANDRE, SAO PAULO, 09.090-401 BR</v>
    <v>Hotels &amp; Entertainment Services</v>
    <v>CVCB3</v>
    <v>Ações</v>
    <v>CVC Brasil Operadora e Agência de Viagens S.A. (BVMF:CVCB3)</v>
    <v>0.04</v>
    <v>1.3201000000000001E-2</v>
    <v>2451300</v>
  </rv>
  <rv s="2">
    <v>714</v>
  </rv>
  <rv s="0">
    <v>https://www.bing.com/financeapi/forcetrigger?t=apmeec&amp;q=BVMF%3aCYRE3&amp;form=skydnc</v>
    <v>Learn more on Bing</v>
  </rv>
  <rv s="3">
    <v>pt-BR</v>
    <v>apmeec</v>
    <v>268435456</v>
    <v>1</v>
    <v>Da plataforma Refinitiv</v>
    <v>6</v>
    <v>7</v>
    <v>Cyrela Brazil Realty S.A. Empreendimentos e Participações (BVMF:CYRE3)</v>
    <v>3</v>
    <v>8</v>
    <v>Finance</v>
    <v>5</v>
    <v>25.52</v>
    <v>12.39</v>
    <v>BVMF</v>
    <v>399742800</v>
    <v>22.57</v>
    <v>1993</v>
    <v>22.26</v>
    <v>1.6722999999999999</v>
    <v>B3 - Brazil Stock Exchange</v>
    <v>8974225860</v>
    <v>A Cyrela Brazil Realty S.A. Empreendimentos e Participações, anteriormente denominada Cyrela Brasil Realty SA Empreendimentos e Participações, é uma empresa brasileira envolvida no setor imobiliário. A Empresa está envolvida principalmente na construção, incorporação, corretagem e venda de imóveis residenciais. Além disso, ela fornece serviços de desmembramento de terrenos e serviços complementares para seus clientes. Em 31 de dezembro de 2011, a Empresa possuía diversas subsidiárias, incluindo a ABC Realty de Investimento Imobiliário Ltda., a Andorra Empreendimentos Imobiliários Ltda., a BR-Serviços e Investimentos Ltda.-Bahamas, a Barão de Miracema Empreendimentos Imobiliários Ltda., a Boa Vista Empreendimentos Imobiliários Spe Ltda., a Bretanha Empreendimentos Imobiliários Ltda. e a Cabo Frio Empreendimentos Imobiliários Ltda., entre outras.</v>
    <v>BVMF</v>
    <v>22.52</v>
    <v>45327.576620370368</v>
    <v>716</v>
    <v>5485610</v>
    <v>BRL</v>
    <v>Cyrela Brazil Realty S.A. Empreendimentos e Participações</v>
    <v>Cyrela Brazil Realty S.A. Empreendimentos e Participações</v>
    <v>22.43</v>
    <v>22.45</v>
    <v>Rua do Rocio,109, 2 andar Sala01 Parte, Vila Olimpia, SAO PAULO, SAO PAULO, 04.552-000 BR</v>
    <v>Real Estate Operations</v>
    <v>CYRE3</v>
    <v>Ações</v>
    <v>Cyrela Brazil Realty S.A. Empreendimentos e Participações (BVMF:CYRE3)</v>
    <v>-7.0000000000000007E-2</v>
    <v>-3.1080000000000001E-3</v>
    <v>460000</v>
  </rv>
  <rv s="2">
    <v>717</v>
  </rv>
  <rv s="0">
    <v>https://www.bing.com/financeapi/forcetrigger?t=c46252&amp;q=BVMF%3aCYCR11&amp;form=skydnc</v>
    <v>Learn more on Bing</v>
  </rv>
  <rv s="4">
    <v>pt-BR</v>
    <v>c46252</v>
    <v>268435456</v>
    <v>1</v>
    <v>Da plataforma Refinitiv</v>
    <v>9</v>
    <v>10</v>
    <v>CYRELA CREDITO FII CF (BVMF:CYCR11)</v>
    <v>11</v>
    <v>12</v>
    <v>Finance</v>
    <v>5</v>
    <v>9.86</v>
    <v>6.91</v>
    <v>BVMF</v>
    <v>9.75</v>
    <v>9.65</v>
    <v>B3 - Brazil Stock Exchange</v>
    <v>9.7100000000000009</v>
    <v>45327.576643518521</v>
    <v>719</v>
    <v>BRL</v>
    <v>CYRELA CREDITO FII CF</v>
    <v>9.73</v>
    <v>9.69</v>
    <v>CYCR11</v>
    <v>Fundos mais negociados</v>
    <v>CYRELA CREDITO FII CF (BVMF:CYCR11)</v>
    <v>-0.02</v>
    <v>-2.0599999999999998E-3</v>
    <v>5092</v>
  </rv>
  <rv s="2">
    <v>720</v>
  </rv>
  <rv s="0">
    <v>https://www.bing.com/financeapi/forcetrigger?t=bvcw27&amp;q=BVMF%3aDMVF3&amp;form=skydnc</v>
    <v>Learn more on Bing</v>
  </rv>
  <rv s="3">
    <v>pt-BR</v>
    <v>bvcw27</v>
    <v>268435456</v>
    <v>1</v>
    <v>Da plataforma Refinitiv</v>
    <v>6</v>
    <v>7</v>
    <v>d1000 Varejo Farma Participações S.A. (BVMF:DMVF3)</v>
    <v>3</v>
    <v>8</v>
    <v>Finance</v>
    <v>5</v>
    <v>6.13</v>
    <v>3.18</v>
    <v>BVMF</v>
    <v>50602840</v>
    <v>6.08</v>
    <v>2010</v>
    <v>6.01</v>
    <v>1.0647</v>
    <v>B3 - Brazil Stock Exchange</v>
    <v>304123068</v>
    <v>A d1000 Varejo Farma Participações SA é um varejista farmacêutico com sede no Brasil. Por meio das marcas Drogasmil, Farmalife, Drogarias Tamoio e Drogaria Rosario, a Empresa comercializa medicamentos, suplementos alimentares e cosméticos, entre outros. Opera cerca de 300 lojas nos Estados do Rio de Janeiro, Goiás, Mato Grosso, Tocantins e Distrito Federal. A Companhia é a Unidade de Negócio Varejo do Grupo Profarma.</v>
    <v>BVMF</v>
    <v>6.07</v>
    <v>45327.576585648145</v>
    <v>722</v>
    <v>59720</v>
    <v>BRL</v>
    <v>d1000 Varejo Farma Participações S.A.</v>
    <v>d1000 Varejo Farma Participações S.A.</v>
    <v>6.08</v>
    <v>6.01</v>
    <v>Av Ayrton Senna 2150 Bloco N Sala 306, Barra Da Tijuca, Rio De Janeiro, RIO DE JANEIRO, 22.775-003 BR</v>
    <v>Food &amp; Drug Retailing</v>
    <v>DMVF3</v>
    <v>Ações</v>
    <v>d1000 Varejo Farma Participações S.A. (BVMF:DMVF3)</v>
    <v>-0.06</v>
    <v>-9.8849999999999997E-3</v>
    <v>500</v>
  </rv>
  <rv s="2">
    <v>723</v>
  </rv>
  <rv s="0">
    <v>https://www.bing.com/financeapi/forcetrigger?t=c555oc&amp;q=BVMF%3aDCRA11&amp;form=skydnc</v>
    <v>Learn more on Bing</v>
  </rv>
  <rv s="4">
    <v>pt-BR</v>
    <v>c555oc</v>
    <v>268435456</v>
    <v>1</v>
    <v>Da plataforma Refinitiv</v>
    <v>9</v>
    <v>10</v>
    <v>DEVANT FI CAD PROD AGRIND FIAGRO IMOB (BVMF:DCRA11)</v>
    <v>11</v>
    <v>12</v>
    <v>Finance</v>
    <v>5</v>
    <v>9.59</v>
    <v>8.6</v>
    <v>BVMF</v>
    <v>9</v>
    <v>8.92</v>
    <v>B3 - Brazil Stock Exchange</v>
    <v>8.9600000000000009</v>
    <v>45327.575254629628</v>
    <v>725</v>
    <v>BRL</v>
    <v>DEVANT FI CAD PROD AGRIND FIAGRO IMOB</v>
    <v>8.98</v>
    <v>8.9700000000000006</v>
    <v>DCRA11</v>
    <v>Fundos mais negociados</v>
    <v>DEVANT FI CAD PROD AGRIND FIAGRO IMOB (BVMF:DCRA11)</v>
    <v>0.01</v>
    <v>1.116E-3</v>
    <v>4376</v>
  </rv>
  <rv s="2">
    <v>726</v>
  </rv>
  <rv s="0">
    <v>https://www.bing.com/financeapi/forcetrigger?t=bwwglh&amp;q=BVMF%3aDEVA11&amp;form=skydnc</v>
    <v>Learn more on Bing</v>
  </rv>
  <rv s="4">
    <v>pt-BR</v>
    <v>bwwglh</v>
    <v>268435456</v>
    <v>1</v>
    <v>Da plataforma Refinitiv</v>
    <v>9</v>
    <v>10</v>
    <v>DEVANT RECEBIVEIS IMOBILIARIOS FII CF (BVMF:DEVA11)</v>
    <v>11</v>
    <v>12</v>
    <v>Finance</v>
    <v>5</v>
    <v>77.64</v>
    <v>37.18</v>
    <v>BVMF</v>
    <v>40.35</v>
    <v>40.01</v>
    <v>B3 - Brazil Stock Exchange</v>
    <v>40.04</v>
    <v>45327.576318506253</v>
    <v>728</v>
    <v>BRL</v>
    <v>DEVANT RECEBIVEIS IMOBILIARIOS FII CF</v>
    <v>40.04</v>
    <v>40.119999999999997</v>
    <v>DEVA11</v>
    <v>Fundos mais negociados</v>
    <v>DEVANT RECEBIVEIS IMOBILIARIOS FII CF (BVMF:DEVA11)</v>
    <v>0.08</v>
    <v>1.9980000000000002E-3</v>
    <v>3189</v>
  </rv>
  <rv s="2">
    <v>729</v>
  </rv>
  <rv s="0">
    <v>https://www.bing.com/financeapi/forcetrigger?t=apmofr&amp;q=BVMF%3aDEXP3&amp;form=skydnc</v>
    <v>Learn more on Bing</v>
  </rv>
  <rv s="3">
    <v>pt-BR</v>
    <v>apmofr</v>
    <v>268435456</v>
    <v>1</v>
    <v>Da plataforma Refinitiv</v>
    <v>6</v>
    <v>7</v>
    <v>DEXXOS PARTICIPAÇÕES S.A. (BVMF:DEXP3)</v>
    <v>3</v>
    <v>8</v>
    <v>Finance</v>
    <v>5</v>
    <v>12.32</v>
    <v>6.44</v>
    <v>BVMF</v>
    <v>88241730</v>
    <v>12.32</v>
    <v>1997</v>
    <v>12.1</v>
    <v>1.274</v>
    <v>B3 - Brazil Stock Exchange</v>
    <v>1087138113</v>
    <v>A Dexxos Participações SA, anteriormente conhecida como GPC Participações SA, é uma holding com sede no Brasil que se dedica principalmente à indústria química. Por meio de suas controladas, a Companhia atua nas atividades, que se dividem em dois segmentos de negócios: Química e Tubos de Aço. O segmento Químicos consiste na produção e comercialização de resinas termoendurecíveis e alquídicas, vernizes para pisos, formaldeído e hexametilenotetramina, entre outros, dedicados principalmente à indústria de painéis de madeira. O segmento de Tubos de Aço é responsável pela fabricação de tubos, principalmente para as indústrias de óleo e gás, energia, construção, infraestrutura e automobilística. A Companhia possui participações em diversas empresas, entre elas GPC Química SA, Apolo Tubos e Equipamentos SA e Metanor SA Metanol do Nordeste.</v>
    <v>BVMF</v>
    <v>12.11</v>
    <v>45327.575775462959</v>
    <v>731</v>
    <v>73470</v>
    <v>BRL</v>
    <v>DEXXOS PARTICIPAÇÕES S.A.</v>
    <v>DEXXOS PARTICIPAÇÕES S.A.</v>
    <v>12.3</v>
    <v>12.32</v>
    <v>Rua Do Passeio 70 5 Andar, Centro, RIO DE JANEIRO, RIO DE JANEIRO, 20.021-290 BR</v>
    <v>Chemicals</v>
    <v>DEXP3</v>
    <v>Ações</v>
    <v>DEXXOS PARTICIPAÇÕES S.A. (BVMF:DEXP3)</v>
    <v>0.21</v>
    <v>1.7340999999999999E-2</v>
    <v>15700</v>
  </rv>
  <rv s="2">
    <v>732</v>
  </rv>
  <rv s="0">
    <v>https://www.bing.com/financeapi/forcetrigger?t=c3llpr&amp;q=BVMF%3aDEXP4&amp;form=skydnc</v>
    <v>Learn more on Bing</v>
  </rv>
  <rv s="3">
    <v>pt-BR</v>
    <v>c3llpr</v>
    <v>268435456</v>
    <v>1</v>
    <v>Da plataforma Refinitiv</v>
    <v>6</v>
    <v>7</v>
    <v>DEXXOS PARTICIPAÇÕES S.A. (BVMF:DEXP4)</v>
    <v>3</v>
    <v>8</v>
    <v>Finance</v>
    <v>5</v>
    <v>12</v>
    <v>5.83</v>
    <v>BVMF</v>
    <v>88241730</v>
    <v>12</v>
    <v>1997</v>
    <v>12</v>
    <v>1.274</v>
    <v>B3 - Brazil Stock Exchange</v>
    <v>1068607000</v>
    <v>A Dexxos Participações SA, anteriormente conhecida como GPC Participações SA, é uma holding com sede no Brasil que se dedica principalmente à indústria química. Por meio de suas controladas, a Companhia atua nas atividades, que se dividem em dois segmentos de negócios: Química e Tubos de Aço. O segmento Químicos consiste na produção e comercialização de resinas termoendurecíveis e alquídicas, vernizes para pisos, formaldeído e hexametilenotetramina, entre outros, dedicados principalmente à indústria de painéis de madeira. O segmento de Tubos de Aço é responsável pela fabricação de tubos, principalmente para as indústrias de óleo e gás, energia, construção, infraestrutura e automobilística. A Companhia possui participações em diversas empresas, entre elas GPC Química SA, Apolo Tubos e Equipamentos SA e Metanor SA Metanol do Nordeste.</v>
    <v>BVMF</v>
    <v>12</v>
    <v>45327.570185185185</v>
    <v>734</v>
    <v>73470</v>
    <v>BRL</v>
    <v>DEXXOS PARTICIPAÇÕES S.A.</v>
    <v>DEXXOS PARTICIPAÇÕES S.A.</v>
    <v>12</v>
    <v>12</v>
    <v>Rua Do Passeio 70 5 Andar, Centro, RIO DE JANEIRO, RIO DE JANEIRO, 20.021-290 BR</v>
    <v>Chemicals</v>
    <v>DEXP4</v>
    <v>Ações</v>
    <v>DEXXOS PARTICIPAÇÕES S.A. (BVMF:DEXP4)</v>
    <v>0</v>
    <v>0</v>
    <v>100</v>
  </rv>
  <rv s="2">
    <v>735</v>
  </rv>
  <rv s="0">
    <v>https://www.bing.com/financeapi/forcetrigger?t=apmemw&amp;q=BVMF%3aDASA3&amp;form=skydnc</v>
    <v>Learn more on Bing</v>
  </rv>
  <rv s="1">
    <v>pt-BR</v>
    <v>apmemw</v>
    <v>268435456</v>
    <v>1</v>
    <v>Da plataforma Refinitiv</v>
    <v>0</v>
    <v>1</v>
    <v>DIAGNÓSTICOS DA AMÉRICA S.A. (BVMF:DASA3)</v>
    <v>3</v>
    <v>4</v>
    <v>Finance</v>
    <v>5</v>
    <v>14.21</v>
    <v>6.57</v>
    <v>BVMF</v>
    <v>752799900</v>
    <v>7.98</v>
    <v>1966</v>
    <v>7.49</v>
    <v>0.36199999999999999</v>
    <v>B3 - Brazil Stock Exchange</v>
    <v>5909479215</v>
    <v>A DIAGNOSTICOS DA AMERICA S.A. é uma empresa do Brasil, que atua no fornecimento de serviços de suporte ao diagnóstico. Os serviços da empresa estão estruturados em três unidades: ambulatorial e hospitalar, que fornece análises clínicas e diagnósticos por imagem; suporte laboratorial, que fornece serviços para laboratórios de pequeno e médio porte, e setor de saúde pública, no qual a empresa opera por meio da marca CientificaLab, que se concentra no fornecimento de serviços de suporte ao diagnóstico para o setor de saúde pública. Além disso, a empresa atua em atividades relacionadas a testes de alimentos e substâncias para a avaliação de riscos ao ser humano; importação, para uso próprio, de equipamentos médico-hospitalares, conjuntos para diagnósticos e materiais relacionados em geral, e concessão e administração de franquias de negócios, inclusive propaganda e publicação de financiamento, treinamento e seleção de mão de obra, fornecimento de equipamentos e fornecedores de materiais de pesquisa, dentre outras.</v>
    <v>BVMF</v>
    <v>7.55</v>
    <v>18142</v>
    <v>45327.576238425929</v>
    <v>737</v>
    <v>450700</v>
    <v>BRL</v>
    <v>DIAGNÓSTICOS DA AMÉRICA S.A.</v>
    <v>DIAGNÓSTICOS DA AMÉRICA S.A.</v>
    <v>7.49</v>
    <v>7.85</v>
    <v>Avenida Jurua, 434, BARUERI, SAO PAULO, 06.455-010 BR</v>
    <v>Healthcare Providers &amp; Services</v>
    <v>DASA3</v>
    <v>Ações</v>
    <v>DIAGNÓSTICOS DA AMÉRICA S.A. (BVMF:DASA3)</v>
    <v>0.3</v>
    <v>3.9734999999999999E-2</v>
    <v>152600</v>
  </rv>
  <rv s="2">
    <v>738</v>
  </rv>
  <rv s="0">
    <v>https://www.bing.com/financeapi/forcetrigger?t=apn54c&amp;q=BVMF%3aPNVL3&amp;form=skydnc</v>
    <v>Learn more on Bing</v>
  </rv>
  <rv s="1">
    <v>pt-BR</v>
    <v>apn54c</v>
    <v>268435456</v>
    <v>1</v>
    <v>Da plataforma Refinitiv</v>
    <v>0</v>
    <v>1</v>
    <v>DIMED S.A. DISTRIBUIDORA DE MEDICAMENTOS (BVMF:PNVL3)</v>
    <v>3</v>
    <v>4</v>
    <v>Finance</v>
    <v>5</v>
    <v>13.64</v>
    <v>8.65</v>
    <v>BVMF</v>
    <v>150377500</v>
    <v>12.06</v>
    <v>1920</v>
    <v>11.84</v>
    <v>0.81569999999999998</v>
    <v>B3 - Brazil Stock Exchange</v>
    <v>1813552650</v>
    <v>A DIMED S.A. DISTRIBUIDORA DE MEDICAMENTOS, anteriormente Panvel S.A. Drogarias e Farmácias, é uma empresa brasileira que se dedica essencialmente à venda de medicamentos. A Empresa, juntamente com suas subsidiárias, vende, distribui, importa, exporta e produz uma variedade de produtos, incluindo medicamentos, perfumes, cosméticos, dermocosméticos, produtos de cuidados pessoais, suplementos dietéticos e acessórios de fisioterapia, ortopédicos e de fitness. A Empresa organiza seus negócios em dois segmentos principais: Medicamentos e Perfumaria. A Empresa fornece distribuição no varejo e atacado. Em 31 de dezembro de 2011, a Empresa possuía centros de distribuição nos estados brasileiros do Rio Grande do Sul, Santa Catarina, Paraná, Goiás e Espírito Santo, além de 284 lojas nos estados do Rio Grande do Sul, Santa Catarina e Paraná.</v>
    <v>BVMF</v>
    <v>11.96</v>
    <v>9666</v>
    <v>45327.57640046296</v>
    <v>740</v>
    <v>367620</v>
    <v>BRL</v>
    <v>DIMED S.A. DISTRIBUIDORA DE MEDICAMENTOS</v>
    <v>DIMED S.A. DISTRIBUIDORA DE MEDICAMENTOS</v>
    <v>12</v>
    <v>12.06</v>
    <v>Avenida Industrial Belgraff, 865, Predio 100, Industrial, ELDORADO DO SUL, RIO GRANDE DO SUL, 92.990-000 BR</v>
    <v>Food &amp; Drug Retailing</v>
    <v>PNVL3</v>
    <v>Ações</v>
    <v>DIMED S.A. DISTRIBUIDORA DE MEDICAMENTOS (BVMF:PNVL3)</v>
    <v>0.1</v>
    <v>8.3610000000000004E-3</v>
    <v>20500</v>
  </rv>
  <rv s="2">
    <v>741</v>
  </rv>
  <rv s="0">
    <v>https://www.bing.com/financeapi/forcetrigger?t=apmeyc&amp;q=BVMF%3aDIRR3&amp;form=skydnc</v>
    <v>Learn more on Bing</v>
  </rv>
  <rv s="1">
    <v>pt-BR</v>
    <v>apmeyc</v>
    <v>268435456</v>
    <v>1</v>
    <v>Da plataforma Refinitiv</v>
    <v>0</v>
    <v>1</v>
    <v>DIRECIONAL ENGENHARIA S.A. (BVMF:DIRR3)</v>
    <v>3</v>
    <v>4</v>
    <v>Finance</v>
    <v>5</v>
    <v>22.62</v>
    <v>14.05</v>
    <v>BVMF</v>
    <v>173500000</v>
    <v>21.71</v>
    <v>1981</v>
    <v>21.33</v>
    <v>1.31</v>
    <v>B3 - Brazil Stock Exchange</v>
    <v>3751070000</v>
    <v>A DIRECIONAL ENGENHARIA S.A. é uma empresa do setor imobiliário residencial estabelecida no Brasil. A empresa se concentra no desenvolvimento e na construção de projetos habitacionais residenciais, com foco no segmento de baixa renda. Constrói principalmente casas multifamiliares, que formam um bairro residencial. A empresa desenvolve suas atividades por meio de parcerias especiais (SCPs) e entidades com finalidade especial (SPEs), que atuam exclusivamente no setor imobiliário. Opera nos seguintes estados do Brasil, dentre outros: Rio de Janeiro, São Paulo, Rio Grande do Sul, Minas Gerais, Pará e Amazonas. A empresa detém inúmeras subsidiárias, como a Direcional Taguatinga Engenharia Ltda., Ametista Empreendimentos Imobiliários Ltda. e Malaquita Empreendimentos Imobiliários Ltda.</v>
    <v>BVMF</v>
    <v>21.6</v>
    <v>745</v>
    <v>45327.576678240737</v>
    <v>743</v>
    <v>1144080</v>
    <v>BRL</v>
    <v>DIRECIONAL ENGENHARIA S.A.</v>
    <v>DIRECIONAL ENGENHARIA S.A.</v>
    <v>21.6</v>
    <v>21.62</v>
    <v>Rua dos Otoni, 177, Santa Efigenia, BELO HORIZONTE, MINAS GERAIS, 30.150-270 BR</v>
    <v>Real Estate Operations</v>
    <v>DIRR3</v>
    <v>Ações</v>
    <v>DIRECIONAL ENGENHARIA S.A. (BVMF:DIRR3)</v>
    <v>0.02</v>
    <v>9.2590000000000001E-4</v>
    <v>70600</v>
  </rv>
  <rv s="2">
    <v>744</v>
  </rv>
  <rv s="0">
    <v>https://www.bing.com/financeapi/forcetrigger?t=apmf7w&amp;q=BVMF%3aDOHL3&amp;form=skydnc</v>
    <v>Learn more on Bing</v>
  </rv>
  <rv s="5">
    <v>pt-BR</v>
    <v>apmf7w</v>
    <v>268435456</v>
    <v>1</v>
    <v>Da plataforma Refinitiv</v>
    <v>13</v>
    <v>14</v>
    <v>DOHLER S.A. (BVMF:DOHL3)</v>
    <v>3</v>
    <v>18</v>
    <v>Finance</v>
    <v>5</v>
    <v>10</v>
    <v>6.51</v>
    <v>BVMF</v>
    <v>75645290</v>
    <v>6.51</v>
    <v>1944</v>
    <v>6.51</v>
    <v>B3 - Brazil Stock Exchange</v>
    <v>487162000</v>
    <v>A Döhler S/A., anteriormente Döhler S/A. Comércio e Indústria, é uma empresa brasileira que atua na indústria têxtil. A Empresa atua na fabricação e comercialização de algodão, tecidos artificiais, sintéticos ou mistos para uso doméstico ou industrial. O portfólio de produtos da Empresa inclui diversos produtos têxteis para o lar, como roupa de cama, louça, utensílios de cozinha, toalhas, roupões, cortinas e tapetes de banho, além de produtos para fins industriais: tecidos para persianas, colchões e impressão digital. Além disso, através do segmento Linhas de serviço, a Empresa oferece produtos têxteis para segmentos profissionais: hotéis, motéis, hospitais e clínicas. Em 31 de dezembro de 2011, as subsidiárias da Empresa eram a Comfio Companhia Catarinense de Fiação e a Dohler USA Inc.</v>
    <v>BVMF</v>
    <v>6.55</v>
    <v>3000</v>
    <v>45316.947916666664</v>
    <v>746</v>
    <v>10</v>
    <v>BRL</v>
    <v>DOHLER S.A.</v>
    <v>DOHLER S.A.</v>
    <v>6.51</v>
    <v>6.51</v>
    <v>Rua Arno Waldemar Dohler, 145, Zona Indl. Norte, JOINVILLE, SANTA CATARINA, 89.219-902 BR</v>
    <v>Textiles &amp; Apparel</v>
    <v>DOHL3</v>
    <v>Ações</v>
    <v>DOHLER S.A. (BVMF:DOHL3)</v>
    <v>-0.04</v>
    <v>-6.1070000000000004E-3</v>
    <v>100</v>
  </rv>
  <rv s="2">
    <v>747</v>
  </rv>
  <rv s="0">
    <v>https://www.bing.com/financeapi/forcetrigger?t=apmfar&amp;q=BVMF%3aDOHL4&amp;form=skydnc</v>
    <v>Learn more on Bing</v>
  </rv>
  <rv s="5">
    <v>pt-BR</v>
    <v>apmfar</v>
    <v>268435456</v>
    <v>1</v>
    <v>Da plataforma Refinitiv</v>
    <v>13</v>
    <v>14</v>
    <v>DOHLER S.A. (BVMF:DOHL4)</v>
    <v>3</v>
    <v>18</v>
    <v>Finance</v>
    <v>5</v>
    <v>6</v>
    <v>4</v>
    <v>BVMF</v>
    <v>75645290</v>
    <v>5.07</v>
    <v>1944</v>
    <v>4.8099999999999996</v>
    <v>B3 - Brazil Stock Exchange</v>
    <v>460565800</v>
    <v>A Döhler S/A., anteriormente Döhler S/A. Comércio e Indústria, é uma empresa brasileira que atua na indústria têxtil. A Empresa atua na fabricação e comercialização de algodão, tecidos artificiais, sintéticos ou mistos para uso doméstico ou industrial. O portfólio de produtos da Empresa inclui diversos produtos têxteis para o lar, como roupa de cama, louça, utensílios de cozinha, toalhas, roupões, cortinas e tapetes de banho, além de produtos para fins industriais: tecidos para persianas, colchões e impressão digital. Além disso, através do segmento Linhas de serviço, a Empresa oferece produtos têxteis para segmentos profissionais: hotéis, motéis, hospitais e clínicas. Em 31 de dezembro de 2011, as subsidiárias da Empresa eram a Comfio Companhia Catarinense de Fiação e a Dohler USA Inc.</v>
    <v>BVMF</v>
    <v>5</v>
    <v>3000</v>
    <v>45323.947916666664</v>
    <v>749</v>
    <v>10</v>
    <v>BRL</v>
    <v>DOHLER S.A.</v>
    <v>DOHLER S.A.</v>
    <v>4.8099999999999996</v>
    <v>5.07</v>
    <v>Rua Arno Waldemar Dohler, 145, Zona Indl. Norte, JOINVILLE, SANTA CATARINA, 89.219-902 BR</v>
    <v>Textiles &amp; Apparel</v>
    <v>DOHL4</v>
    <v>Ações</v>
    <v>DOHLER S.A. (BVMF:DOHL4)</v>
    <v>7.0000000000000007E-2</v>
    <v>1.3999999999999999E-2</v>
    <v>500</v>
  </rv>
  <rv s="2">
    <v>750</v>
  </rv>
  <rv s="0">
    <v>https://www.bing.com/financeapi/forcetrigger?t=apmfdm&amp;q=BVMF%3aRMAI11&amp;form=skydnc</v>
    <v>Learn more on Bing</v>
  </rv>
  <rv s="4">
    <v>pt-BR</v>
    <v>apmfdm</v>
    <v>268435456</v>
    <v>1</v>
    <v>Da plataforma Refinitiv</v>
    <v>9</v>
    <v>10</v>
    <v>DOMO FDO INV IMOB CF (BVMF:RMAI11)</v>
    <v>11</v>
    <v>12</v>
    <v>Finance</v>
    <v>5</v>
    <v>74.650000000000006</v>
    <v>35.96</v>
    <v>BVMF</v>
    <v>72</v>
    <v>72</v>
    <v>B3 - Brazil Stock Exchange</v>
    <v>72</v>
    <v>45327.576319444444</v>
    <v>752</v>
    <v>BRL</v>
    <v>DOMO FDO INV IMOB CF</v>
    <v>72</v>
    <v>72</v>
    <v>RMAI11</v>
    <v>Fundos mais negociados</v>
    <v>DOMO FDO INV IMOB CF (BVMF:RMAI11)</v>
    <v>0</v>
    <v>0</v>
    <v>46</v>
  </rv>
  <rv s="2">
    <v>753</v>
  </rv>
  <rv s="0">
    <v>https://www.bing.com/financeapi/forcetrigger?t=c24pbh&amp;q=BVMF%3aDOTZ3&amp;form=skydnc</v>
    <v>Learn more on Bing</v>
  </rv>
  <rv s="1">
    <v>pt-BR</v>
    <v>c24pbh</v>
    <v>268435456</v>
    <v>1</v>
    <v>Da plataforma Refinitiv</v>
    <v>0</v>
    <v>1</v>
    <v>Dotz S.A. (BVMF:DOTZ3)</v>
    <v>3</v>
    <v>4</v>
    <v>Finance</v>
    <v>5</v>
    <v>23.9</v>
    <v>6.94</v>
    <v>BVMF</v>
    <v>13206830</v>
    <v>7.42</v>
    <v>2013</v>
    <v>7.16</v>
    <v>2.4849999999999999</v>
    <v>B3 - Brazil Stock Exchange</v>
    <v>94560940</v>
    <v>A Dotz SA é uma empresa sediada no Brasil, e tem como atividade a participação em outras sociedades, como sócia ou acionista, no país ou no exterior. A Companhia é controladora das empresas CBSM - Companhia Brasileira de Soluções de Marketing S.A. (“CBSM”) e a CGSSP - Companhia Global de Soluções e Serviços de Pagamentos. A CBSM e a CGSSP são sociedades por ações de capital fechado, e têm como atividade o desenvolvimento e a prestação de serviços na área de marketing e tecnologia para internet, preponderantemente a assessoria, consultoria, elaboração e execução de projetos na área de tecnologia da informação, notadamente internet, intranet, e-commerce, e-business e “business to business”, além da conta Digital de Pagamentos, denominada Dotz Pay. A Companhia, através de suas controladas, por meio de seu programa de fidelização denominado “Dotz”, atribui pontos de fidelização a terceiros, tais como emissores de cartão de crédito, supermercados, farmácias, entre outros que, por sua vez, concedem estes pontos para seus clientes. Em conexão com o programa de fidelidade, tais clientes têm a possibilidade de resgatar os pontos na forma de produtos e/ou serviços.</v>
    <v>BVMF</v>
    <v>7.16</v>
    <v>226</v>
    <v>45327.572314814817</v>
    <v>755</v>
    <v>12320</v>
    <v>BRL</v>
    <v>Dotz S.A.</v>
    <v>Dotz S.A.</v>
    <v>7.16</v>
    <v>7.42</v>
    <v>R Joaquim Floriano 533 15 andar, Itaim Bibi, Sao Paulo, SAO PAULO, 04.534-011 BR</v>
    <v>Professional &amp; Commercial Services</v>
    <v>DOTZ3</v>
    <v>Ações</v>
    <v>Dotz S.A. (BVMF:DOTZ3)</v>
    <v>0.26</v>
    <v>3.6312999999999998E-2</v>
    <v>1400</v>
  </rv>
  <rv s="2">
    <v>756</v>
  </rv>
  <rv s="0">
    <v>https://www.bing.com/financeapi/forcetrigger?t=apmfp2&amp;q=BVMF%3aDTCY3&amp;form=skydnc</v>
    <v>Learn more on Bing</v>
  </rv>
  <rv s="3">
    <v>pt-BR</v>
    <v>apmfp2</v>
    <v>268435456</v>
    <v>1</v>
    <v>Da plataforma Refinitiv</v>
    <v>6</v>
    <v>7</v>
    <v>Dtcom Direct to Company S/A (BVMF:DTCY3)</v>
    <v>3</v>
    <v>8</v>
    <v>Finance</v>
    <v>5</v>
    <v>7.5</v>
    <v>4.0999999999999996</v>
    <v>BVMF</v>
    <v>11131130</v>
    <v>5</v>
    <v>1999</v>
    <v>5</v>
    <v>0.2011</v>
    <v>B3 - Brazil Stock Exchange</v>
    <v>53402380</v>
    <v>A DTCOM - DIRECT TO COMPANY S.A., antiga DTC - Direct to Company S.A., é uma empresa estabelecida no Brasil, que atua principalmente em soluções de aprendizagem à distância, comunicação corporativa e serviços de telecomunicações por satélite. O portfólio de produtos e serviços da empresa inclui plataformas de e-learning; portais de vídeo; canais de TV educativos; transmissão de treinamentos e eventos corporativos via satélite ou Protocolo de Internet (Internet Protocol, IP) e serviços de teleconferência e videoconferência, dentre outros. As soluções de comunicação e de ensino à distância da empresa são usadas por organizações públicas e privadas. O carro chefe da empresa são os produtos da plataforma DtcomSat, que integram a TV corporativa e a tecnologia de ambiente de ensino, e a plataforma DtcomWeb, que permite a criação de uma universidade on-line com conteúdo personalizado.</v>
    <v>BVMF</v>
    <v>5</v>
    <v>45324.947916666664</v>
    <v>758</v>
    <v>880</v>
    <v>BRL</v>
    <v>Dtcom Direct to Company S/A</v>
    <v>Dtcom Direct to Company S/A</v>
    <v>5</v>
    <v>5</v>
    <v>Av. Dom Pedro Ii,1720, Itabira, QUATRO BARRAS, PARANA, 83.420-000 BR</v>
    <v>Software &amp; IT Services</v>
    <v>DTCY3</v>
    <v>Ações</v>
    <v>Dtcom Direct to Company S/A (BVMF:DTCY3)</v>
    <v>0</v>
    <v>0</v>
    <v>200</v>
  </rv>
  <rv s="2">
    <v>759</v>
  </rv>
  <rv s="0">
    <v>https://www.bing.com/financeapi/forcetrigger?t=awkq52&amp;q=BVMF%3aDTCY4&amp;form=skydnc</v>
    <v>Learn more on Bing</v>
  </rv>
  <rv s="45">
    <v>pt-BR</v>
    <v>awkq52</v>
    <v>268435456</v>
    <v>1</v>
    <v>Da plataforma Refinitiv</v>
    <v>142</v>
    <v>143</v>
    <v>Dtcom Direct to Company S/A (BVMF:DTCY4)</v>
    <v>3</v>
    <v>144</v>
    <v>Finance</v>
    <v>BVMF</v>
    <v>11131130</v>
    <v>1999</v>
    <v>0.2011</v>
    <v>B3 - Brazil Stock Exchange</v>
    <v>A DTCOM - DIRECT TO COMPANY S.A., antiga DTC - Direct to Company S.A., é uma empresa estabelecida no Brasil, que atua principalmente em soluções de aprendizagem à distância, comunicação corporativa e serviços de telecomunicações por satélite. O portfólio de produtos e serviços da empresa inclui plataformas de e-learning; portais de vídeo; canais de TV educativos; transmissão de treinamentos e eventos corporativos via satélite ou Protocolo de Internet (Internet Protocol, IP) e serviços de teleconferência e videoconferência, dentre outros. As soluções de comunicação e de ensino à distância da empresa são usadas por organizações públicas e privadas. O carro chefe da empresa são os produtos da plataforma DtcomSat, que integram a TV corporativa e a tecnologia de ambiente de ensino, e a plataforma DtcomWeb, que permite a criação de uma universidade on-line com conteúdo personalizado.</v>
    <v>BVMF</v>
    <v>0</v>
    <v>761</v>
    <v>880</v>
    <v>BRL</v>
    <v>Dtcom Direct to Company S/A</v>
    <v>Dtcom Direct to Company S/A</v>
    <v>Av. Dom Pedro Ii,1720, Itabira, QUATRO BARRAS, PARANA, 83.420-000 BR</v>
    <v>Software &amp; IT Services</v>
    <v>DTCY4</v>
    <v>Ações</v>
    <v>Dtcom Direct to Company S/A (BVMF:DTCY4)</v>
  </rv>
  <rv s="2">
    <v>762</v>
  </rv>
  <rv s="0">
    <v>https://www.bing.com/financeapi/forcetrigger?t=c51a3m&amp;q=BVMF%3aEGAF11&amp;form=skydnc</v>
    <v>Learn more on Bing</v>
  </rv>
  <rv s="4">
    <v>pt-BR</v>
    <v>c51a3m</v>
    <v>268435456</v>
    <v>1</v>
    <v>Da plataforma Refinitiv</v>
    <v>9</v>
    <v>10</v>
    <v>ECOAGRO I FI CAD PROD AGROIND IMOB (BVMF:EGAF11)</v>
    <v>11</v>
    <v>12</v>
    <v>Finance</v>
    <v>5</v>
    <v>110</v>
    <v>94.55</v>
    <v>BVMF</v>
    <v>95.87</v>
    <v>95</v>
    <v>B3 - Brazil Stock Exchange</v>
    <v>95.47</v>
    <v>45327.576575856248</v>
    <v>764</v>
    <v>BRL</v>
    <v>ECOAGRO I FI CAD PROD AGROIND IMOB</v>
    <v>95</v>
    <v>95.32</v>
    <v>EGAF11</v>
    <v>Fundos mais negociados</v>
    <v>ECOAGRO I FI CAD PROD AGROIND IMOB (BVMF:EGAF11)</v>
    <v>-0.15</v>
    <v>-1.5709999999999999E-3</v>
    <v>2129</v>
  </rv>
  <rv s="2">
    <v>765</v>
  </rv>
  <rv s="0">
    <v>https://www.bing.com/financeapi/forcetrigger?t=apmg77&amp;q=BVMF%3aECOR3&amp;form=skydnc</v>
    <v>Learn more on Bing</v>
  </rv>
  <rv s="1">
    <v>pt-BR</v>
    <v>apmg77</v>
    <v>268435456</v>
    <v>1</v>
    <v>Da plataforma Refinitiv</v>
    <v>0</v>
    <v>1</v>
    <v>ECORODOVIAS INFRAESTRUTURA E LOGÍSTICA S.A. (BVMF:ECOR3)</v>
    <v>3</v>
    <v>4</v>
    <v>Finance</v>
    <v>5</v>
    <v>9.8699999999999992</v>
    <v>3.77</v>
    <v>BVMF</v>
    <v>696334200</v>
    <v>8.93</v>
    <v>2000</v>
    <v>8.7799999999999994</v>
    <v>1.3876999999999999</v>
    <v>B3 - Brazil Stock Exchange</v>
    <v>6169521012</v>
    <v>A ECORODOVIAS INFRAESTRUTURA E LOGÍSTICA S.A. é uma empresa estabelecida no Brasil, que atua principalmente na operação de rodovias. As atividades da empresa são divididas em três segmentos de negócios: concessões, logística e portos. A divisão de concessões concentra-se na gestão de pedágios de estradas que ligam portos localizados em Santos, Paranaguá e Rio Grande. A divisão de logística compreende as interconexões das concessões de estrada da empresa, que visam à integração de terminais logísticos modais, terminais portuários, terminais de ligação equipotencial, centros de distribuição, aduana e portos, e o fornecimento de serviços logísticos. A divisão de portos é responsável pelas operações portuárias, manuseio de cargas e armazenamento em terminal próprio, no Porto de Santos. A empresa conta com várias subsidiárias, como a EcoRodovias Concessões e Serviços S.A., Ecoporto Santos S.A. e Elog S.A. É controlada pela Primav Construções e Comércio S.A.</v>
    <v>BVMF</v>
    <v>8.82</v>
    <v>4875</v>
    <v>45327.576388888891</v>
    <v>767</v>
    <v>2253970</v>
    <v>BRL</v>
    <v>ECORODOVIAS INFRAESTRUTURA E LOGÍSTICA S.A.</v>
    <v>ECORODOVIAS INFRAESTRUTURA E LOGÍSTICA S.A.</v>
    <v>8.81</v>
    <v>8.86</v>
    <v>Rua Gomes de Carvalho, n 1.510, Conjuntos 31/32, Vila Olimpia, SAO PAULO, SAO PAULO, 04.547-005 BR</v>
    <v>Transport Infrastructure</v>
    <v>ECOR3</v>
    <v>Ações</v>
    <v>ECORODOVIAS INFRAESTRUTURA E LOGÍSTICA S.A. (BVMF:ECOR3)</v>
    <v>0.04</v>
    <v>4.535E-3</v>
    <v>202300</v>
  </rv>
  <rv s="2">
    <v>768</v>
  </rv>
  <rv s="0">
    <v>https://www.bing.com/financeapi/forcetrigger?t=apmhqh&amp;q=BVMF%3aENBR3&amp;form=skydnc</v>
    <v>Learn more on Bing</v>
  </rv>
  <rv s="6">
    <v>pt-BR</v>
    <v>apmhqh</v>
    <v>268435456</v>
    <v>1</v>
    <v>1</v>
    <v>Da plataforma Refinitiv</v>
    <v>0</v>
    <v>17</v>
    <v>EDP - ENERGIAS DO BRASIL S.A. (BVMF:ENBR3)</v>
    <v>3</v>
    <v>4</v>
    <v>Finance</v>
    <v>5</v>
    <v>23.53</v>
    <v>17.86</v>
    <v>BVMF</v>
    <v>581165300</v>
    <v>23.53</v>
    <v>2000</v>
    <v>23.47</v>
    <v>0.56730000000000003</v>
    <v>B3 - Brazil Stock Exchange</v>
    <v>13663196203</v>
    <v>A EDP - ENERGIAS DO BRASIL S.A. é uma empresa estabelecida no Brasil, que atua principalmente na distribuição de eletricidade. As atividades da empresa são divididas em quatro segmentos de negócios: distribuição, geração, vendas e outros. A divisão de distribuição concentra-se no fornecimento de energia elétrica para residências, bem como para clientes comerciais e industriais nos estados de São Paulo e Espírito Santo. A divisão de geração produz eletricidade, operando usinas hidrelétricas, pequenas usinas hidrelétricas e usinas termoelétricas. A divisão de vendas é responsável pela comercialização da energia elétrica. As outras divisões incluem trabalhos de construção de infraestrutura, projetos de eficiência de energia e serviços de assessoria, dentre outros. A empresa detém várias subsidiárias, como a Bandeirante Energia S.A., Espírito Santo Centrais Elétricas S.A., Energest S.A. e EDP GRID Gestão de Redes Inteligentes de Distribuição S.A.</v>
    <v>BVMF</v>
    <v>23.5</v>
    <v>3337</v>
    <v>45098.947928240741</v>
    <v>770</v>
    <v>4179440</v>
    <v>BRL</v>
    <v>EDP - ENERGIAS DO BRASIL S.A.</v>
    <v>EDP - ENERGIAS DO BRASIL S.A.</v>
    <v>23.48</v>
    <v>23.51</v>
    <v>Rua Gomes de Carvalho, 1.996,8 andar, Vila Olimpia, SAO PAULO, SAO PAULO, 04.547-006 BR</v>
    <v>Electrical Utilities &amp; IPPs</v>
    <v>ENBR3</v>
    <v>Ações</v>
    <v>EDP - ENERGIAS DO BRASIL S.A. (BVMF:ENBR3)</v>
    <v>0.01</v>
    <v>4.2549999999999999E-4</v>
    <v>3464700</v>
  </rv>
  <rv s="2">
    <v>771</v>
  </rv>
  <rv s="0">
    <v>https://www.bing.com/financeapi/forcetrigger?t=apmfxm&amp;q=BVMF%3aEALT3&amp;form=skydnc</v>
    <v>Learn more on Bing</v>
  </rv>
  <rv s="1">
    <v>pt-BR</v>
    <v>apmfxm</v>
    <v>268435456</v>
    <v>1</v>
    <v>Da plataforma Refinitiv</v>
    <v>0</v>
    <v>1</v>
    <v>ELECTRO ACO ALTONA S.A. (BVMF:EALT3)</v>
    <v>3</v>
    <v>4</v>
    <v>Finance</v>
    <v>5</v>
    <v>12</v>
    <v>6.85</v>
    <v>BVMF</v>
    <v>22500000</v>
    <v>10.15</v>
    <v>1924</v>
    <v>10.15</v>
    <v>0.78659999999999997</v>
    <v>B3 - Brazil Stock Exchange</v>
    <v>228375000</v>
    <v>A Electro Aço Altona S.A é uma empresa brasileira dedicada essencialmente à fabricação de peças fundidas de aço. A Empresa atua na fabricação de peças fundidas de aço para diversas indústrias, como a automotiva, da construção, mineração, transporte pesado, geração de energia, e do setor petroleiro e metalúrgico. O portfólio de produtos da Empresa é composto por peças fundidas feitas de aço carbono e aço de baixa, média e alta liga, entre outros. A Empresa divide seus negócios em dois setores: Repetitivo e Personalizado. O setor Repetitivo é responsável pela produção em série de itens para montadoras de equipamentos autopropulsores, incluindo clientes que atuam no segmento de máquinas para construção e mineração. O setor Personalizado produz conjuntos e peças personalizadas.</v>
    <v>BVMF</v>
    <v>10.15</v>
    <v>1331</v>
    <v>45324.947916666664</v>
    <v>773</v>
    <v>6570</v>
    <v>BRL</v>
    <v>ELECTRO ACO ALTONA S.A.</v>
    <v>ELECTRO ACO ALTONA S.A.</v>
    <v>10.15</v>
    <v>10.15</v>
    <v>Rua Eng. Paul Werner 925,CONTABILIDADE, itoupava Seca, BLUMENAU, SANTA CATARINA, 89.030-900 BR</v>
    <v>Metals &amp; Mining</v>
    <v>EALT3</v>
    <v>Ações</v>
    <v>ELECTRO ACO ALTONA S.A. (BVMF:EALT3)</v>
    <v>0</v>
    <v>0</v>
    <v>100</v>
  </rv>
  <rv s="2">
    <v>774</v>
  </rv>
  <rv s="0">
    <v>https://www.bing.com/financeapi/forcetrigger?t=apmg1h&amp;q=BVMF%3aEALT4&amp;form=skydnc</v>
    <v>Learn more on Bing</v>
  </rv>
  <rv s="1">
    <v>pt-BR</v>
    <v>apmg1h</v>
    <v>268435456</v>
    <v>1</v>
    <v>Da plataforma Refinitiv</v>
    <v>0</v>
    <v>1</v>
    <v>ELECTRO ACO ALTONA S.A. (BVMF:EALT4)</v>
    <v>3</v>
    <v>4</v>
    <v>Finance</v>
    <v>5</v>
    <v>10.74</v>
    <v>6.04</v>
    <v>BVMF</v>
    <v>22500000</v>
    <v>10.16</v>
    <v>1924</v>
    <v>10.029999999999999</v>
    <v>0.78659999999999997</v>
    <v>B3 - Brazil Stock Exchange</v>
    <v>225899999</v>
    <v>A Electro Aço Altona S.A é uma empresa brasileira dedicada essencialmente à fabricação de peças fundidas de aço. A Empresa atua na fabricação de peças fundidas de aço para diversas indústrias, como a automotiva, da construção, mineração, transporte pesado, geração de energia, e do setor petroleiro e metalúrgico. O portfólio de produtos da Empresa é composto por peças fundidas feitas de aço carbono e aço de baixa, média e alta liga, entre outros. A Empresa divide seus negócios em dois setores: Repetitivo e Personalizado. O setor Repetitivo é responsável pela produção em série de itens para montadoras de equipamentos autopropulsores, incluindo clientes que atuam no segmento de máquinas para construção e mineração. O setor Personalizado produz conjuntos e peças personalizadas.</v>
    <v>BVMF</v>
    <v>10.15</v>
    <v>1331</v>
    <v>45327.573472222219</v>
    <v>776</v>
    <v>6570</v>
    <v>BRL</v>
    <v>ELECTRO ACO ALTONA S.A.</v>
    <v>ELECTRO ACO ALTONA S.A.</v>
    <v>10.029999999999999</v>
    <v>10.039999999999999</v>
    <v>Rua Eng. Paul Werner 925,CONTABILIDADE, itoupava Seca, BLUMENAU, SANTA CATARINA, 89.030-900 BR</v>
    <v>Metals &amp; Mining</v>
    <v>EALT4</v>
    <v>Ações</v>
    <v>ELECTRO ACO ALTONA S.A. (BVMF:EALT4)</v>
    <v>-0.11</v>
    <v>-1.0837000000000001E-2</v>
    <v>800</v>
  </rv>
  <rv s="2">
    <v>777</v>
  </rv>
  <rv s="0">
    <v>https://www.bing.com/financeapi/forcetrigger?t=apmgr7&amp;q=BVMF%3aEKTR3&amp;form=skydnc</v>
    <v>Learn more on Bing</v>
  </rv>
  <rv s="5">
    <v>pt-BR</v>
    <v>apmgr7</v>
    <v>268435456</v>
    <v>1</v>
    <v>Da plataforma Refinitiv</v>
    <v>13</v>
    <v>14</v>
    <v>ELEKTRO REDES S.A. (BVMF:EKTR3)</v>
    <v>3</v>
    <v>18</v>
    <v>Finance</v>
    <v>5</v>
    <v>38</v>
    <v>32.590000000000003</v>
    <v>BVMF</v>
    <v>193759300</v>
    <v>38</v>
    <v>1998</v>
    <v>38</v>
    <v>B3 - Brazil Stock Exchange</v>
    <v>7463711000</v>
    <v>A ELEKTRO REDES S.A., anteriormente Elektro Eletricidade e Serviços S.A., é uma empresa brasileira que atua no setor de serviços públicos. A empresa está focada na distribuição de energia elétrica. A empresa atua como concessionária de serviço público de energia elétrica, com o objetivo de estudar, projetar, construir e explorar os sistemas de distribuição e comercialização de energia elétrica para usuários finais. Fornece energia elétrica a vários setores, incluindo os setores industrial, residencial, rural e público, entre outros. A empresa distribui energia elétrica para aproximadamente 223 municípios no estado de São Paulo e para cerca de cinco municípios no estado do Mato Grosso do Sul. A acionista majoritária da empresa é a Iberdrola Brasil S.A.</v>
    <v>BVMF</v>
    <v>37.99</v>
    <v>3629</v>
    <v>45324.634172881248</v>
    <v>779</v>
    <v>40</v>
    <v>BRL</v>
    <v>ELEKTRO REDES S.A.</v>
    <v>ELEKTRO REDES S.A.</v>
    <v>38</v>
    <v>38</v>
    <v>Rua Ary Antenor de Souza, n 321, Jd. Nova America, CAMPINAS, SAO PAULO, 13.053-024 BR</v>
    <v>Electrical Utilities &amp; IPPs</v>
    <v>EKTR3</v>
    <v>Ações</v>
    <v>ELEKTRO REDES S.A. (BVMF:EKTR3)</v>
    <v>0.01</v>
    <v>2.632E-4</v>
    <v>200</v>
  </rv>
  <rv s="2">
    <v>780</v>
  </rv>
  <rv s="0">
    <v>https://www.bing.com/financeapi/forcetrigger?t=apmgu2&amp;q=BVMF%3aEKTR4&amp;form=skydnc</v>
    <v>Learn more on Bing</v>
  </rv>
  <rv s="5">
    <v>pt-BR</v>
    <v>apmgu2</v>
    <v>268435456</v>
    <v>1</v>
    <v>Da plataforma Refinitiv</v>
    <v>13</v>
    <v>14</v>
    <v>ELEKTRO REDES S.A. (BVMF:EKTR4)</v>
    <v>3</v>
    <v>18</v>
    <v>Finance</v>
    <v>5</v>
    <v>40.01</v>
    <v>31.4</v>
    <v>BVMF</v>
    <v>193759300</v>
    <v>38.99</v>
    <v>1998</v>
    <v>38.1</v>
    <v>B3 - Brazil Stock Exchange</v>
    <v>6960981000</v>
    <v>A ELEKTRO REDES S.A., anteriormente Elektro Eletricidade e Serviços S.A., é uma empresa brasileira que atua no setor de serviços públicos. A empresa está focada na distribuição de energia elétrica. A empresa atua como concessionária de serviço público de energia elétrica, com o objetivo de estudar, projetar, construir e explorar os sistemas de distribuição e comercialização de energia elétrica para usuários finais. Fornece energia elétrica a vários setores, incluindo os setores industrial, residencial, rural e público, entre outros. A empresa distribui energia elétrica para aproximadamente 223 municípios no estado de São Paulo e para cerca de cinco municípios no estado do Mato Grosso do Sul. A acionista majoritária da empresa é a Iberdrola Brasil S.A.</v>
    <v>BVMF</v>
    <v>38.1</v>
    <v>3629</v>
    <v>45323.947916666664</v>
    <v>782</v>
    <v>40</v>
    <v>BRL</v>
    <v>ELEKTRO REDES S.A.</v>
    <v>ELEKTRO REDES S.A.</v>
    <v>38.1</v>
    <v>38.99</v>
    <v>Rua Ary Antenor de Souza, n 321, Jd. Nova America, CAMPINAS, SAO PAULO, 13.053-024 BR</v>
    <v>Electrical Utilities &amp; IPPs</v>
    <v>EKTR4</v>
    <v>Ações</v>
    <v>ELEKTRO REDES S.A. (BVMF:EKTR4)</v>
    <v>0.89</v>
    <v>2.3359999999999999E-2</v>
    <v>700</v>
  </rv>
  <rv s="2">
    <v>783</v>
  </rv>
  <rv s="0">
    <v>https://www.bing.com/financeapi/forcetrigger?t=az16hw&amp;q=OTCM%3aELEK&amp;form=skydnc</v>
    <v>Learn more on Bing</v>
  </rv>
  <rv s="46">
    <v>pt-BR</v>
    <v>az16hw</v>
    <v>268435456</v>
    <v>1</v>
    <v>Da plataforma Refinitiv</v>
    <v>145</v>
    <v>146</v>
    <v>Elektros (OTCM:ELEK)</v>
    <v>3</v>
    <v>147</v>
    <v>Finance</v>
    <v>58</v>
    <v>0.11</v>
    <v>6.5250000000000004E-3</v>
    <v>OTCM</v>
    <v>66520870</v>
    <v>1.123E-2</v>
    <v>2020</v>
    <v>9.1999999999999998E-3</v>
    <v>OTC Markets</v>
    <v>611990</v>
    <v xml:space="preserve">Elektros, Inc. is an electric transportation company. The Company is focused on developing mobility solutions for consumers and businesses. It provides electric mobility solutions that help electric vehicle industry. The Company provides electric rental cars. Its rental fleet of cars include Tesla modelo Y, Tesla modelo S and Tesla modelo 3. The Company's portable battery is an attached case that contains an extension cord and allows consumers to plug in their electric vehicles at any time or place in case they do not have access to a traditional electric vehicle charger. Its technology is used in electric vehicle, and the portable charger are stored in the trunk, connecting with the vehicle's main battery and turning on with a switch on the dashboard when needed. </v>
    <v>OTCM</v>
    <v>9.1999999999999998E-3</v>
    <v>139</v>
    <v>45325.048611111109</v>
    <v>785</v>
    <v>5770</v>
    <v>USD</v>
    <v>Elektros</v>
    <v>Elektros</v>
    <v>0.11509999999999999</v>
    <v>1.123E-2</v>
    <v>9.1999999999999998E-3</v>
    <v>1626 South17th Avenue, HOLLYWOOD, FL, 33020 US</v>
    <v>Passenger Transportation Services</v>
    <v>ELEK</v>
    <v>Ações</v>
    <v>Elektros (OTCM:ELEK)</v>
    <v>0</v>
    <v>0</v>
    <v>701</v>
  </rv>
  <rv s="2">
    <v>786</v>
  </rv>
  <rv s="0">
    <v>https://www.bing.com/financeapi/forcetrigger?t=apmvdm&amp;q=BVMF%3aLIPR3&amp;form=skydnc</v>
    <v>Learn more on Bing</v>
  </rv>
  <rv s="3">
    <v>pt-BR</v>
    <v>apmvdm</v>
    <v>268435456</v>
    <v>1</v>
    <v>Da plataforma Refinitiv</v>
    <v>6</v>
    <v>7</v>
    <v>Eletrobras Participações S/A (BVMF:LIPR3)</v>
    <v>3</v>
    <v>8</v>
    <v>Finance</v>
    <v>5</v>
    <v>73.2</v>
    <v>54.01</v>
    <v>BVMF</v>
    <v>11764890</v>
    <v>67.010000000000005</v>
    <v>1996</v>
    <v>67.010000000000005</v>
    <v>0.24210000000000001</v>
    <v>B3 - Brazil Stock Exchange</v>
    <v>806062700</v>
    <v>A Eletrobrás Participações S.A. - ELETROPAR, anteriormente Light Participações S.A. - LIGHTPAR, é uma empresa brasileira que atua no setor de energia elétrica. Por meio de participações em outras sociedades, a ELETROPAR atua na transmissão, distribuição e comercialização de energia elétrica; geração de energia elétrica por meio de hidrelétricas, aerogeradores e termelétricas e operação de sistema de controle de enchentes. Em 31 de dezembro de 2011, a Companhia detinha participações na Companhia de Transmissão de Energia Elétrica Paulista SA - CTEEP, Eletropaulo Metropolitana Eletricidade de São Paulo SA - ELETROPAULO, Empresa Metropolitana de Águas e Energia SA - EMAE, EDP Energias do Brasil SA - ENERGIAS DO BRASIL e CPFL Energia SA - CPFL Energia.</v>
    <v>BVMF</v>
    <v>68.03</v>
    <v>45321.893055555556</v>
    <v>788</v>
    <v>30</v>
    <v>BRL</v>
    <v>Eletrobras Participações S/A</v>
    <v>Eletrobras Participações S/A</v>
    <v>67.010000000000005</v>
    <v>67.010000000000005</v>
    <v>Rua Sao Bento - n 01 9 andar - sala 902, Centro, RIO DE JANEIRO, RIO DE JANEIRO, 20.090-010 BR</v>
    <v>Electrical Utilities &amp; IPPs</v>
    <v>LIPR3</v>
    <v>Ações</v>
    <v>Eletrobras Participações S/A (BVMF:LIPR3)</v>
    <v>-1.02</v>
    <v>-1.4993000000000001E-2</v>
    <v>100</v>
  </rv>
  <rv s="2">
    <v>789</v>
  </rv>
  <rv s="0">
    <v>https://www.bing.com/financeapi/forcetrigger?t=bxianm&amp;q=BVMF%3aELMD3&amp;form=skydnc</v>
    <v>Learn more on Bing</v>
  </rv>
  <rv s="3">
    <v>pt-BR</v>
    <v>bxianm</v>
    <v>268435456</v>
    <v>1</v>
    <v>Da plataforma Refinitiv</v>
    <v>6</v>
    <v>7</v>
    <v>ELETROMIDIA S.A. (BVMF:ELMD3)</v>
    <v>3</v>
    <v>8</v>
    <v>Finance</v>
    <v>5</v>
    <v>18.3</v>
    <v>11.67</v>
    <v>BVMF</v>
    <v>139983700</v>
    <v>17.57</v>
    <v>2013</v>
    <v>17.41</v>
    <v>0.99299999999999999</v>
    <v>B3 - Brazil Stock Exchange</v>
    <v>2455315000</v>
    <v>A Eletromidia SA é uma empresa com sede no Brasil que presta serviços de publicidade em outdoors. A empresa é especializada no fornecimento de painéis de diodo emissor de luz (LED) para painéis eletrônicos e comunicação digital, mas também oferece soluções tradicionais de publicidade estática. A Empresa expõe anúncios em ruas, transportes públicos, edifícios comerciais e residenciais, centros comerciais e aeroportos, entre outros. A Eletromidia SA oferece aos seus parceiros de negócios serviços adicionais gratuitos, prestados ao público nos locais de exibição dos painéis, como acesso wi-fi, recarga de celulares e manutenção de bancadas. Além disso, a Companhia oferece aluguel de painéis expositores, bem como criação de outdoors personalizados.</v>
    <v>BVMF</v>
    <v>17.54</v>
    <v>45327.57403935185</v>
    <v>791</v>
    <v>45870</v>
    <v>BRL</v>
    <v>ELETROMIDIA S.A.</v>
    <v>ELETROMIDIA S.A.</v>
    <v>17.57</v>
    <v>17.5</v>
    <v>Avenida Brigadeiro Faria Lima, n 4.300 7 andar, Itaim Bibi, SAO PAULO, SAO PAULO, 04.538-132 BR</v>
    <v>Media &amp; Publishing</v>
    <v>ELMD3</v>
    <v>Ações</v>
    <v>ELETROMIDIA S.A. (BVMF:ELMD3)</v>
    <v>-0.04</v>
    <v>-2.281E-3</v>
    <v>1200</v>
  </rv>
  <rv s="2">
    <v>792</v>
  </rv>
  <rv s="0">
    <v>https://www.bing.com/financeapi/forcetrigger?t=awkohw&amp;q=BVMF%3aEMAE3&amp;form=skydnc</v>
    <v>Learn more on Bing</v>
  </rv>
  <rv s="26">
    <v>pt-BR</v>
    <v>awkohw</v>
    <v>268435456</v>
    <v>1</v>
    <v>Da plataforma Refinitiv</v>
    <v>77</v>
    <v>78</v>
    <v>EMAE – Empresa Metropolitana de Águas e Energia S.A (BVMF:EMAE3)</v>
    <v>3</v>
    <v>148</v>
    <v>Finance</v>
    <v>80</v>
    <v>25.3</v>
    <v>25.3</v>
    <v>BVMF</v>
    <v>36947080</v>
    <v>1997</v>
    <v>0.94479999999999997</v>
    <v>B3 - Brazil Stock Exchange</v>
    <v>A EMAE - Empresa Metropolitana de Águas e Energia S.A. é uma empresa brasileira que atua no setor de energia. A empresa atua no planejamento, construção, operação e manutenção de sistemas de produção, armazenamento e comercialização de energia, bem como na operação de sistemas de controle de inundações. A empresa tem a concessão para operação de cinco usinas hidrelétricas: Henry Borden, Porto Góes, Rasgão, Izabel e Edgard de Souza, que formam um complexo de geração de energia localizado na região brasileira do Alto Tietê. Além disso, a empresa opera duas estações de bombeamento. Em 31 de dezembro de 2011, a subsidiária da empresa era a Pirapora Energia S.A. Em 22 de fevereiro de 2012, os principais acionistas da empresa eram a Eletrobrás, com uma participação de 39,02%, e o governo do estado de São Paulo, com 38,99%.</v>
    <v>BVMF</v>
    <v>14.02</v>
    <v>507</v>
    <v>43705</v>
    <v>794</v>
    <v>1790</v>
    <v>BRL</v>
    <v>EMAE – Empresa Metropolitana de Águas e Energia S.A</v>
    <v>EMAE – Empresa Metropolitana de Águas e Energia S.A</v>
    <v>Av Jornalista Roberto Marinho 85 16 andar, Cidade Moncoes, SAO PAULO, SAO PAULO, 04.576-010 BR</v>
    <v>Electrical Utilities &amp; IPPs</v>
    <v>EMAE3</v>
    <v>Ações</v>
    <v>EMAE – Empresa Metropolitana de Águas e Energia S.A (BVMF:EMAE3)</v>
  </rv>
  <rv s="2">
    <v>795</v>
  </rv>
  <rv s="0">
    <v>https://www.bing.com/financeapi/forcetrigger?t=apmhkr&amp;q=BVMF%3aEMAE4&amp;form=skydnc</v>
    <v>Learn more on Bing</v>
  </rv>
  <rv s="1">
    <v>pt-BR</v>
    <v>apmhkr</v>
    <v>268435456</v>
    <v>1</v>
    <v>Da plataforma Refinitiv</v>
    <v>0</v>
    <v>1</v>
    <v>EMAE – Empresa Metropolitana de Águas e Energia S.A (BVMF:EMAE4)</v>
    <v>3</v>
    <v>4</v>
    <v>Finance</v>
    <v>5</v>
    <v>70.38</v>
    <v>35.72</v>
    <v>BVMF</v>
    <v>36947080</v>
    <v>57.14</v>
    <v>1997</v>
    <v>56.5</v>
    <v>0.94479999999999997</v>
    <v>B3 - Brazil Stock Exchange</v>
    <v>2087510000</v>
    <v>A EMAE - Empresa Metropolitana de Águas e Energia S.A. é uma empresa brasileira que atua no setor de energia. A empresa atua no planejamento, construção, operação e manutenção de sistemas de produção, armazenamento e comercialização de energia, bem como na operação de sistemas de controle de inundações. A empresa tem a concessão para operação de cinco usinas hidrelétricas: Henry Borden, Porto Góes, Rasgão, Izabel e Edgard de Souza, que formam um complexo de geração de energia localizado na região brasileira do Alto Tietê. Além disso, a empresa opera duas estações de bombeamento. Em 31 de dezembro de 2011, a subsidiária da empresa era a Pirapora Energia S.A. Em 22 de fevereiro de 2012, os principais acionistas da empresa eram a Eletrobrás, com uma participação de 39,02%, e o governo do estado de São Paulo, com 38,99%.</v>
    <v>BVMF</v>
    <v>56.25</v>
    <v>507</v>
    <v>45324.947916666664</v>
    <v>797</v>
    <v>1790</v>
    <v>BRL</v>
    <v>EMAE – Empresa Metropolitana de Águas e Energia S.A</v>
    <v>EMAE – Empresa Metropolitana de Águas e Energia S.A</v>
    <v>57.13</v>
    <v>56.5</v>
    <v>Av Jornalista Roberto Marinho 85 16 andar, Cidade Moncoes, SAO PAULO, SAO PAULO, 04.576-010 BR</v>
    <v>Electrical Utilities &amp; IPPs</v>
    <v>EMAE4</v>
    <v>Ações</v>
    <v>EMAE – Empresa Metropolitana de Águas e Energia S.A (BVMF:EMAE4)</v>
    <v>0.25</v>
    <v>4.444E-3</v>
    <v>800</v>
  </rv>
  <rv s="2">
    <v>798</v>
  </rv>
  <rv s="0">
    <v>https://www.bing.com/financeapi/forcetrigger?t=apm5tc&amp;q=BVMF%3aEPAR3&amp;form=skydnc</v>
    <v>Learn more on Bing</v>
  </rv>
  <rv s="3">
    <v>pt-BR</v>
    <v>apm5tc</v>
    <v>268435456</v>
    <v>1</v>
    <v>Da plataforma Refinitiv</v>
    <v>6</v>
    <v>7</v>
    <v>EMBPAR PARTICIPAÇÕES S/A (BVMF:EPAR3)</v>
    <v>3</v>
    <v>8</v>
    <v>Finance</v>
    <v>5</v>
    <v>14.9</v>
    <v>6.73</v>
    <v>BVMF</v>
    <v>14860570</v>
    <v>9.6</v>
    <v>1974</v>
    <v>9.36</v>
    <v>0.72589999999999999</v>
    <v>B3 - Brazil Stock Exchange</v>
    <v>139243540</v>
    <v>A BATTISTELLA ADMINISTRACAO E PARTICIPACOES S/A é uma holding brasileira dedicada sobretudo ao comércio de veículos pesados. A empresa divide seus negócios em três áreas principais: Veículos pesados, Florestal e Logística portuária. No segmento Veículos pesados, a empresa atua no comércio de veículos e acessórios sob a marca Scania, assim como na prestação de assistência técnica. No segmento Florestal, se dedica ao comércio de madeira, florestamento e reflorestamento, bem como na fabricação e comercialização de produtos de madeira. No segmento Logística portuária, a empresa se dedica à operação de instalações portuárias e serviços de movimentação de cargas marítimas. Em 3 de fevereiro de 2012, a empresa alienou 100% do capital social da sua subsidiária Battistella Distribuidora e Indústria de Peças e Equipamentos Ltda. para a SDMO do Brasil Ltda.</v>
    <v>BVMF</v>
    <v>9.6</v>
    <v>45327.574687499997</v>
    <v>800</v>
    <v>18700</v>
    <v>BRL</v>
    <v>EMBPAR PARTICIPAÇÕES S/A</v>
    <v>EMBPAR PARTICIPAÇÕES S/A</v>
    <v>9.6</v>
    <v>9.3699999999999992</v>
    <v>Alameda Bom Pastor, 3700,Lote A, Sala 06, Barro Preto, SAO JOSE DOS PINHAIS, PARANA, 83.015-140 BR</v>
    <v>Automobiles &amp; Auto Parts</v>
    <v>EPAR3</v>
    <v>Ações</v>
    <v>EMBPAR PARTICIPAÇÕES S/A (BVMF:EPAR3)</v>
    <v>-0.23</v>
    <v>-2.3958E-2</v>
    <v>1200</v>
  </rv>
  <rv s="2">
    <v>801</v>
  </rv>
  <rv s="0">
    <v>http://zh.wikipedia.org/wiki/巴西航空工业公司</v>
    <v>Wikipedia</v>
  </rv>
  <rv s="17">
    <v>200</v>
    <v>803</v>
  </rv>
  <rv s="18">
    <v>56</v>
    <v>https://www.bing.com/th?id=AMMS_93adec0d103d6c960720b15dfec63061&amp;qlt=95</v>
    <v>804</v>
    <v>0</v>
    <v>https://www.bing.com/images/search?form=xlimg&amp;q=embraer</v>
    <v>Image of EMBRAER S.A.</v>
  </rv>
  <rv s="0">
    <v>https://www.bing.com/financeapi/forcetrigger?t=apmhnm&amp;q=BVMF%3aEMBR3&amp;form=skydnc</v>
    <v>Learn more on Bing</v>
  </rv>
  <rv s="19">
    <v>pt-BR</v>
    <v>apmhnm</v>
    <v>268435456</v>
    <v>1</v>
    <v>Da plataforma Refinitiv</v>
    <v>51</v>
    <v>52</v>
    <v>EMBRAER S.A. (BVMF:EMBR3)</v>
    <v>54</v>
    <v>55</v>
    <v>Finance</v>
    <v>5</v>
    <v>24.66</v>
    <v>15.78</v>
    <v>BVMF</v>
    <v>740465000</v>
    <v>22.84</v>
    <v>2005</v>
    <v>22.44</v>
    <v>0.82530000000000003</v>
    <v>B3 - Brazil Stock Exchange</v>
    <v>16786341550</v>
    <v>A EMBRAER SA. (Embraer) é um fabricante de jatos de 70 a 130 assentos. A Companhia produz aeronaves para aviação comercial e executiva, para fins de defesa e segurança e serviços relacionados. Seus segmentos incluem o negócio de aviação comercial, que envolve o desenvolvimento, produção e venda de jatos comerciais e prestação de serviços de suporte, particularmente no segmento de aviação regional e arrendamentos de aeronaves; O negócio Executive Jet, que comercializa seus jatos executivos para empresas, incluindo empresas de propriedade fracionada, empresas charter e de táxis aéreos, indivíduos de alto patrimônio líquido e academias de vôo; O Segmento de Negócios de Defesa e Segurança que concebe, projeta, desenvolve, fabrica e suporta uma gama de soluções integradas para o mercado de defesa e segurança e outros negócios relacionados, que fornece sistemas de combustível, peças estruturais e sistemas mecânicos e hidráulicos para a Sikorsky Aircraft Corporação para a produção de helicópteros.</v>
    <v>BVMF</v>
    <v>22.44</v>
    <v>18873</v>
    <v>45327.576620370368</v>
    <v>805</v>
    <v>806</v>
    <v>5328480</v>
    <v>BRL</v>
    <v>EMBRAER S.A.</v>
    <v>EMBRAER S.A.</v>
    <v>22.47</v>
    <v>22.67</v>
    <v>Av Brigadeiro Faria Lima 2170, Putim, SAO JOSE DOS CAMPOS, SAO PAULO, 12.227-901 BR</v>
    <v>Aerospace &amp; Defense</v>
    <v>EMBR3</v>
    <v>Ações</v>
    <v>EMBRAER S.A. (BVMF:EMBR3)</v>
    <v>0.23</v>
    <v>1.0249999999999999E-2</v>
    <v>386600</v>
  </rv>
  <rv s="2">
    <v>807</v>
  </rv>
  <rv s="0">
    <v>https://www.bing.com/financeapi/forcetrigger?t=bvgm3m&amp;q=BVMF%3aPGMN3&amp;form=skydnc</v>
    <v>Learn more on Bing</v>
  </rv>
  <rv s="1">
    <v>pt-BR</v>
    <v>bvgm3m</v>
    <v>268435456</v>
    <v>1</v>
    <v>Da plataforma Refinitiv</v>
    <v>0</v>
    <v>1</v>
    <v>Empreendimentos Pague Menos S.A. (BVMF:PGMN3)</v>
    <v>3</v>
    <v>4</v>
    <v>Finance</v>
    <v>5</v>
    <v>4.6900000000000004</v>
    <v>2.5099999999999998</v>
    <v>BVMF</v>
    <v>588196800</v>
    <v>3.13</v>
    <v>1981</v>
    <v>3.06</v>
    <v>1.2956000000000001</v>
    <v>B3 - Brazil Stock Exchange</v>
    <v>1829292048</v>
    <v>A Empreendimentos Pague Menos SA é uma empresa brasileira que atua principalmente no setor de varejo de medicamentos. Por meio de uma rede de drogarias, a Companhia comercializa remédios, perfumes, produtos de higiene pessoal e domésticos, cosméticos, mercearia, entre outros. Além disso, oferece uma gama de serviços financeiros, como cobrança de contas e emissão de cartões de crédito. A empresa também opera um call center que fornece informações relacionadas ao uso de drogas.</v>
    <v>BVMF</v>
    <v>3.08</v>
    <v>19461</v>
    <v>45327.576574074075</v>
    <v>809</v>
    <v>2067130</v>
    <v>BRL</v>
    <v>Empreendimentos Pague Menos S.A.</v>
    <v>Empreendimentos Pague Menos S.A.</v>
    <v>3.08</v>
    <v>3.11</v>
    <v>Rua Senador Pompeu, n 1520, Centro, FORTALEZA, CEARA, 60.025-002 BR</v>
    <v>Food &amp; Drug Retailing</v>
    <v>PGMN3</v>
    <v>Ações</v>
    <v>Empreendimentos Pague Menos S.A. (BVMF:PGMN3)</v>
    <v>0.03</v>
    <v>9.7400000000000004E-3</v>
    <v>177200</v>
  </rv>
  <rv s="2">
    <v>810</v>
  </rv>
  <rv s="0">
    <v>https://www.bing.com/financeapi/forcetrigger?t=bpvir7&amp;q=BVMF%3aENAT3&amp;form=skydnc</v>
    <v>Learn more on Bing</v>
  </rv>
  <rv s="1">
    <v>pt-BR</v>
    <v>bpvir7</v>
    <v>268435456</v>
    <v>1</v>
    <v>Da plataforma Refinitiv</v>
    <v>0</v>
    <v>1</v>
    <v>ENAUTA PARTICIPAÇÕES S.A. (BVMF:ENAT3)</v>
    <v>3</v>
    <v>4</v>
    <v>Finance</v>
    <v>5</v>
    <v>20.64</v>
    <v>10.27</v>
    <v>BVMF</v>
    <v>265806900</v>
    <v>18.84</v>
    <v>2010</v>
    <v>18.5</v>
    <v>1.0065999999999999</v>
    <v>B3 - Brazil Stock Exchange</v>
    <v>5005143927</v>
    <v>A Enauta Participações SA, anteriormente conhecida como QGEP Participações SA e Latina Participações SA, é uma empresa sediada no Brasil e dedica-se principalmente ao setor de petróleo e gás. A Companhia opera através de um único segmento: exploração e produção de petróleo e gás, com foco na exploração, produção, processamento industrial e comercialização de petróleo bruto, gás natural e seus derivados. A Companhia possui participações em concessões de exploração e produção localizadas na margem continental offshore brasileira. Suas localizações de ativos incluem diversas bacias, como Santos, Espírito Santo, Camamu-Almada, Camamu-Almada, Pernambuco-Paraíba, Ceará e Foz do Amazonas. A Companhia é uma subsidiária da Queiroz Galvão SA.</v>
    <v>BVMF</v>
    <v>18.7</v>
    <v>152</v>
    <v>45327.576493055552</v>
    <v>812</v>
    <v>1581190</v>
    <v>BRL</v>
    <v>ENAUTA PARTICIPAÇÕES S.A.</v>
    <v>ENAUTA PARTICIPAÇÕES S.A.</v>
    <v>18.600000000000001</v>
    <v>18.829999999999998</v>
    <v>Av. Almirante Barroso, n 52, sala 1301, Centro, RIO DE JANEIRO, RIO DE JANEIRO, 20.031-918 BR</v>
    <v>Oil &amp; Gas</v>
    <v>ENAT3</v>
    <v>Ações</v>
    <v>ENAUTA PARTICIPAÇÕES S.A. (BVMF:ENAT3)</v>
    <v>0.13</v>
    <v>6.9520000000000007E-3</v>
    <v>151000</v>
  </rv>
  <rv s="2">
    <v>813</v>
  </rv>
  <rv s="0">
    <v>https://www.bing.com/financeapi/forcetrigger?t=apmiec&amp;q=BVMF%3aENMT3&amp;form=skydnc</v>
    <v>Learn more on Bing</v>
  </rv>
  <rv s="1">
    <v>pt-BR</v>
    <v>apmiec</v>
    <v>268435456</v>
    <v>1</v>
    <v>Da plataforma Refinitiv</v>
    <v>0</v>
    <v>1</v>
    <v>Energisa Mato Grosso - Distribuidora de Energia S.A. (BVMF:ENMT3)</v>
    <v>3</v>
    <v>4</v>
    <v>Finance</v>
    <v>5</v>
    <v>77.430000000000007</v>
    <v>40.83</v>
    <v>BVMF</v>
    <v>218941900</v>
    <v>75.3</v>
    <v>1956</v>
    <v>69</v>
    <v>1.29E-2</v>
    <v>B3 - Brazil Stock Exchange</v>
    <v>15697370000</v>
    <v>A Energisa Mato Grosso - Distribuidora de Energia S.A., anteriormente Centrais Elétricas Matogrossenses S.A. Cemat, é uma empresa brasileira que atua sobretudo no setor de energia elétrica. A empresa se dedica à distribuição, transmissão e geração de energia elétrica. A empresa possui uma rede de transmissão e distribuição, bem como cinco usinas termelétricas, que estão localizados em Colniza, Comodoro, Guariba, Paranorte e Rondolândia. A empresa fornece energia elétrica para consumidores residenciais, industriais, comerciais, rurais, iluminação pública e serviços públicos. Em 31 de dezembro de 2011, a empresa possuía uma concessão para a área de todo o estado brasileiro do Mato Grosso, que totaliza 903.358 quilômetros quadrados, atendendo aproximadamente 1,1 milhão de clientes em 141 municípios.</v>
    <v>BVMF</v>
    <v>73.75</v>
    <v>3659</v>
    <v>45324.879861353904</v>
    <v>815</v>
    <v>10</v>
    <v>BRL</v>
    <v>Energisa Mato Grosso - Distribuidora de Energia S.A.</v>
    <v>Energisa Mato Grosso - Distribuidora de Energia S.A.</v>
    <v>75.3</v>
    <v>73</v>
    <v>Rua Vereador Joao Barbosa Caramuru, n 184, Bandeirantes, CUIABA, MATO GROSSO, 78.010-900 BR</v>
    <v>Electrical Utilities &amp; IPPs</v>
    <v>ENMT3</v>
    <v>Ações</v>
    <v>Energisa Mato Grosso - Distribuidora de Energia S.A. (BVMF:ENMT3)</v>
    <v>-0.75</v>
    <v>-1.0168999999999999E-2</v>
    <v>3600</v>
  </rv>
  <rv s="2">
    <v>816</v>
  </rv>
  <rv s="0">
    <v>https://www.bing.com/financeapi/forcetrigger?t=ayv6h7&amp;q=BVMF%3aENMT4&amp;form=skydnc</v>
    <v>Learn more on Bing</v>
  </rv>
  <rv s="1">
    <v>pt-BR</v>
    <v>ayv6h7</v>
    <v>268435456</v>
    <v>1</v>
    <v>Da plataforma Refinitiv</v>
    <v>0</v>
    <v>1</v>
    <v>Energisa Mato Grosso - Distribuidora de Energia S.A. (BVMF:ENMT4)</v>
    <v>3</v>
    <v>4</v>
    <v>Finance</v>
    <v>5</v>
    <v>78.319999999999993</v>
    <v>38.76</v>
    <v>BVMF</v>
    <v>218941900</v>
    <v>71.010000000000005</v>
    <v>1956</v>
    <v>71.010000000000005</v>
    <v>1.29E-2</v>
    <v>B3 - Brazil Stock Exchange</v>
    <v>15270370000</v>
    <v>A Energisa Mato Grosso - Distribuidora de Energia S.A., anteriormente Centrais Elétricas Matogrossenses S.A. Cemat, é uma empresa brasileira que atua sobretudo no setor de energia elétrica. A empresa se dedica à distribuição, transmissão e geração de energia elétrica. A empresa possui uma rede de transmissão e distribuição, bem como cinco usinas termelétricas, que estão localizados em Colniza, Comodoro, Guariba, Paranorte e Rondolândia. A empresa fornece energia elétrica para consumidores residenciais, industriais, comerciais, rurais, iluminação pública e serviços públicos. Em 31 de dezembro de 2011, a empresa possuía uma concessão para a área de todo o estado brasileiro do Mato Grosso, que totaliza 903.358 quilômetros quadrados, atendendo aproximadamente 1,1 milhão de clientes em 141 municípios.</v>
    <v>BVMF</v>
    <v>68</v>
    <v>3659</v>
    <v>45322.947916666664</v>
    <v>818</v>
    <v>10</v>
    <v>BRL</v>
    <v>Energisa Mato Grosso - Distribuidora de Energia S.A.</v>
    <v>Energisa Mato Grosso - Distribuidora de Energia S.A.</v>
    <v>71.010000000000005</v>
    <v>71.010000000000005</v>
    <v>Rua Vereador Joao Barbosa Caramuru, n 184, Bandeirantes, CUIABA, MATO GROSSO, 78.010-900 BR</v>
    <v>Electrical Utilities &amp; IPPs</v>
    <v>ENMT4</v>
    <v>Ações</v>
    <v>Energisa Mato Grosso - Distribuidora de Energia S.A. (BVMF:ENMT4)</v>
    <v>3.01</v>
    <v>4.4264999999999999E-2</v>
    <v>100</v>
  </rv>
  <rv s="2">
    <v>819</v>
  </rv>
  <rv s="0">
    <v>https://www.bing.com/financeapi/forcetrigger?t=apmhz2&amp;q=BVMF%3aENGI3&amp;form=skydnc</v>
    <v>Learn more on Bing</v>
  </rv>
  <rv s="1">
    <v>pt-BR</v>
    <v>apmhz2</v>
    <v>268435456</v>
    <v>1</v>
    <v>Da plataforma Refinitiv</v>
    <v>0</v>
    <v>1</v>
    <v>ENERGISA S.A. (BVMF:ENGI3)</v>
    <v>3</v>
    <v>4</v>
    <v>Finance</v>
    <v>5</v>
    <v>19.03</v>
    <v>10.31</v>
    <v>BVMF</v>
    <v>2239357000</v>
    <v>17.45</v>
    <v>1998</v>
    <v>17.440000000000001</v>
    <v>1.0543</v>
    <v>B3 - Brazil Stock Exchange</v>
    <v>26780060000</v>
    <v>A Energisa SA é uma holding sediada no Brasil que atua no setor de energia. Por meio de suas subsidiárias, a Companhia tem por objetivo principal a distribuição e comercialização de energia elétrica. Distribui energia para consumo residencial, industrial, comercial e rural. A Companhia atua nos estados do Rio de Janeiro, São Paulo, Paraná, Minas Gerais, Sergipe, Paraíba, Mato Grosso, Mato Grosso do Sul, Tocantins, Rondônia e Acre. Além das entidades que atuam na distribuição de energia elétrica, as controladas da Companhia incluem a Energisa Solucoes SA, que presta serviços de geração e distribuição de energia elétrica; Energisa Servicos Aereos SA, que presta serviços de inspeção termográfica; e Energisa Planejamento e Corretagem Seguros Ltda, que atua no ramo de corretagem de seguros, entre outras.</v>
    <v>BVMF</v>
    <v>17.46</v>
    <v>16532</v>
    <v>45327.570844907408</v>
    <v>821</v>
    <v>15660</v>
    <v>BRL</v>
    <v>ENERGISA S.A.</v>
    <v>ENERGISA S.A.</v>
    <v>17.440000000000001</v>
    <v>17.45</v>
    <v>Praca Rui Barbosa,N 80(Parte), Centro, CATAGUASES, MINAS GERAIS, 36.770-901 BR</v>
    <v>Electrical Utilities &amp; IPPs</v>
    <v>ENGI3</v>
    <v>Ações</v>
    <v>ENERGISA S.A. (BVMF:ENGI3)</v>
    <v>-0.01</v>
    <v>-5.7269999999999999E-4</v>
    <v>400</v>
  </rv>
  <rv s="2">
    <v>822</v>
  </rv>
  <rv s="0">
    <v>https://www.bing.com/financeapi/forcetrigger?t=apmi2w&amp;q=BVMF%3aENGI4&amp;form=skydnc</v>
    <v>Learn more on Bing</v>
  </rv>
  <rv s="1">
    <v>pt-BR</v>
    <v>apmi2w</v>
    <v>268435456</v>
    <v>1</v>
    <v>Da plataforma Refinitiv</v>
    <v>0</v>
    <v>1</v>
    <v>ENERGISA S.A. (BVMF:ENGI4)</v>
    <v>3</v>
    <v>4</v>
    <v>Finance</v>
    <v>5</v>
    <v>8.91</v>
    <v>5.87</v>
    <v>BVMF</v>
    <v>2239357000</v>
    <v>8.4</v>
    <v>1998</v>
    <v>8.4</v>
    <v>1.0543</v>
    <v>B3 - Brazil Stock Exchange</v>
    <v>26780060000</v>
    <v>A Energisa SA é uma holding sediada no Brasil que atua no setor de energia. Por meio de suas subsidiárias, a Companhia tem por objetivo principal a distribuição e comercialização de energia elétrica. Distribui energia para consumo residencial, industrial, comercial e rural. A Companhia atua nos estados do Rio de Janeiro, São Paulo, Paraná, Minas Gerais, Sergipe, Paraíba, Mato Grosso, Mato Grosso do Sul, Tocantins, Rondônia e Acre. Além das entidades que atuam na distribuição de energia elétrica, as controladas da Companhia incluem a Energisa Solucoes SA, que presta serviços de geração e distribuição de energia elétrica; Energisa Servicos Aereos SA, que presta serviços de inspeção termográfica; e Energisa Planejamento e Corretagem Seguros Ltda, que atua no ramo de corretagem de seguros, entre outras.</v>
    <v>BVMF</v>
    <v>8.4</v>
    <v>16532</v>
    <v>45327.576331018521</v>
    <v>824</v>
    <v>15660</v>
    <v>BRL</v>
    <v>ENERGISA S.A.</v>
    <v>ENERGISA S.A.</v>
    <v>8.4</v>
    <v>8.4</v>
    <v>Praca Rui Barbosa,N 80(Parte), Centro, CATAGUASES, MINAS GERAIS, 36.770-901 BR</v>
    <v>Electrical Utilities &amp; IPPs</v>
    <v>ENGI4</v>
    <v>Ações</v>
    <v>ENERGISA S.A. (BVMF:ENGI4)</v>
    <v>0</v>
    <v>0</v>
    <v>600</v>
  </rv>
  <rv s="2">
    <v>825</v>
  </rv>
  <rv s="0">
    <v>https://www.bing.com/financeapi/forcetrigger?t=apmhw7&amp;q=BVMF%3aENGI11&amp;form=skydnc</v>
    <v>Learn more on Bing</v>
  </rv>
  <rv s="4">
    <v>pt-BR</v>
    <v>apmhw7</v>
    <v>268435456</v>
    <v>1</v>
    <v>Da plataforma Refinitiv</v>
    <v>9</v>
    <v>10</v>
    <v>ENERGISA UNT (BVMF:ENGI11)</v>
    <v>11</v>
    <v>12</v>
    <v>Finance</v>
    <v>5</v>
    <v>54.85</v>
    <v>34.270000000000003</v>
    <v>BVMF</v>
    <v>51.15</v>
    <v>50.47</v>
    <v>B3 - Brazil Stock Exchange</v>
    <v>50.78</v>
    <v>45327.576620370368</v>
    <v>827</v>
    <v>BRL</v>
    <v>ENERGISA UNT</v>
    <v>50.51</v>
    <v>51.03</v>
    <v>ENGI11</v>
    <v>Fundos mais negociados</v>
    <v>ENERGISA UNT (BVMF:ENGI11)</v>
    <v>0.25</v>
    <v>4.9230000000000003E-3</v>
    <v>72400</v>
  </rv>
  <rv s="2">
    <v>828</v>
  </rv>
  <rv s="0">
    <v>https://www.bing.com/financeapi/forcetrigger?t=apmhtc&amp;q=BVMF%3aENEV3&amp;form=skydnc</v>
    <v>Learn more on Bing</v>
  </rv>
  <rv s="1">
    <v>pt-BR</v>
    <v>apmhtc</v>
    <v>268435456</v>
    <v>1</v>
    <v>Da plataforma Refinitiv</v>
    <v>0</v>
    <v>1</v>
    <v>Eneva S.A. (BVMF:ENEV3)</v>
    <v>3</v>
    <v>4</v>
    <v>Finance</v>
    <v>5</v>
    <v>13.74</v>
    <v>9.9</v>
    <v>BVMF</v>
    <v>1584572000</v>
    <v>12.64</v>
    <v>2001</v>
    <v>12.56</v>
    <v>0.81089999999999995</v>
    <v>B3 - Brazil Stock Exchange</v>
    <v>19997298640</v>
    <v>A ENEVA S.A., anteriormente MPX Energia S.A., é uma empresa brasileira que atua principalmente no setor de energia. A empresa se dedica à geração, exploração e comercialização de eletricidade, através do desenvolvimento de várias fontes, incluindo carvão, gás natural e recursos renováveis. O portfólio de projetos da empresa inclui usinas termelétricas no Brasil e no Chile, assim como projetos relacionados a recursos renováveis, como energia solar. Além disso, se dedica à mineração de carvão na Colômbia e extração de gás natural no Brasil. Até 31 de dezembro de 2011, a empresa possuía diversas subsidiárias, incluindo a MPX Pecém II Geração de Energia S.A., UTE Porto do Itaqui Geração de Energia S.A., Amapari Energia S.A., UTE Porto do Açu Energia S.A. e Seival Sul Mineração Ltda., entre outras. Em 27 de março de 2013, a empresa, juntamente com a EDP - ENERGIAS DO BRASIL S.A., adquiriu a Mabe Construção e Administração de Projetos LTDA.</v>
    <v>BVMF</v>
    <v>12.64</v>
    <v>1490</v>
    <v>45327.576505717188</v>
    <v>830</v>
    <v>4044760</v>
    <v>BRL</v>
    <v>Eneva S.A.</v>
    <v>Eneva S.A.</v>
    <v>12.59</v>
    <v>12.62</v>
    <v>Praia de Botafogo, 501 Torre Corcovado, sala 404 B, BOTAFOGO, RIO DE JANEIRO, 22.250-040 BR</v>
    <v>Electrical Utilities &amp; IPPs</v>
    <v>ENEV3</v>
    <v>Ações</v>
    <v>Eneva S.A. (BVMF:ENEV3)</v>
    <v>-0.02</v>
    <v>-1.5820000000000001E-3</v>
    <v>119100</v>
  </rv>
  <rv s="2">
    <v>831</v>
  </rv>
  <rv s="0">
    <v>https://www.bing.com/financeapi/forcetrigger?t=apmgoc&amp;q=BVMF%3aEGIE3&amp;form=skydnc</v>
    <v>Learn more on Bing</v>
  </rv>
  <rv s="1">
    <v>pt-BR</v>
    <v>apmgoc</v>
    <v>268435456</v>
    <v>1</v>
    <v>Da plataforma Refinitiv</v>
    <v>0</v>
    <v>1</v>
    <v>ENGIE BRASIL ENERGIA S.A. (BVMF:EGIE3)</v>
    <v>3</v>
    <v>4</v>
    <v>Finance</v>
    <v>5</v>
    <v>45.44</v>
    <v>34.770000000000003</v>
    <v>BVMF</v>
    <v>815927700</v>
    <v>39.9</v>
    <v>1998</v>
    <v>39.71</v>
    <v>0.57069999999999999</v>
    <v>B3 - Brazil Stock Exchange</v>
    <v>32547355953</v>
    <v>A ENGIE Brasil Energia S.A., anteriormente Tractebel Energia S.A., é uma concessionária de serviços públicos independente. A Companhia atua no ramo de geração e comercialização de energia elétrica. A empresa desenvolve e opera usinas de energia. A Companhia instala e opera usinas movidas a fontes convencionais de energia, como hidrelétricas, termelétricas e unidades complementares, pequenas centrais hidrelétricas e eólica, biomassa e fotovoltaica. A capacidade instalada da Companhia, incluindo suas participações em consórcios de geração de energia, é de aproximadamente 7.000 megawatts. O parque gerador em operação da Companhia é composto por 29 usinas, sendo nove hidrelétricas, sete termelétricas (três a carvão, três biomassa e uma a gás natural), três pequenas centrais hidrelétricas (PCH), nove eólicas e uma fotovoltaica Planta de energia solar. A Companhia é controlada pela ENGIE Brasil Participações Ltda.</v>
    <v>BVMF</v>
    <v>39.700000000000003</v>
    <v>1215</v>
    <v>45327.576694258591</v>
    <v>833</v>
    <v>1700120</v>
    <v>BRL</v>
    <v>ENGIE BRASIL ENERGIA S.A.</v>
    <v>ENGIE BRASIL ENERGIA S.A.</v>
    <v>39.75</v>
    <v>39.89</v>
    <v>Rua Paschoal Apostolo Pitsica, 5064, Agronomica, FLORIANOPOLIS, SANTA CATARINA, 88.025-255 BR</v>
    <v>Electrical Utilities &amp; IPPs</v>
    <v>EGIE3</v>
    <v>Ações</v>
    <v>ENGIE BRASIL ENERGIA S.A. (BVMF:EGIE3)</v>
    <v>0.19</v>
    <v>4.7860000000000003E-3</v>
    <v>115100</v>
  </rv>
  <rv s="2">
    <v>834</v>
  </rv>
  <rv s="0">
    <v>https://www.bing.com/financeapi/forcetrigger?t=bwh3vh&amp;q=BVMF%3aENJU3&amp;form=skydnc</v>
    <v>Learn more on Bing</v>
  </rv>
  <rv s="1">
    <v>pt-BR</v>
    <v>bwh3vh</v>
    <v>268435456</v>
    <v>1</v>
    <v>Da plataforma Refinitiv</v>
    <v>0</v>
    <v>1</v>
    <v>ENJOEI S.A. (BVMF:ENJU3)</v>
    <v>3</v>
    <v>4</v>
    <v>Finance</v>
    <v>5</v>
    <v>1.94</v>
    <v>0.7</v>
    <v>BVMF</v>
    <v>202630600</v>
    <v>1.55</v>
    <v>2012</v>
    <v>1.52</v>
    <v>1.861</v>
    <v>B3 - Brazil Stock Exchange</v>
    <v>312051124</v>
    <v>A Enjoei.com.br Atividades de Internet SA é uma empresa com sede no Brasil que atua na área de serviços de comércio eletrônico. A Empresa atua como uma operadora de mercado online. Por meio da plataforma digital enjoei.com.br, a Empresa possibilita que os usuários vendam e comprem mercadorias, como roupas, calçados, acessórios, móveis, utensílios de cozinha, telefones, fones de ouvido, jogos e computadores, entre outros. Os clientes criam uma conta, fazem upload de fotos dos produtos à venda e os categorizam, além de fornecer descrição, preço e demais informações necessárias. Além disso, o usuário pode navegar pelo conteúdo por meio de filtros padronizados, como preço, marca, cor, frete e condição do produto.</v>
    <v>BVMF</v>
    <v>1.55</v>
    <v>76</v>
    <v>45327.576284722221</v>
    <v>836</v>
    <v>493880</v>
    <v>BRL</v>
    <v>ENJOEI S.A.</v>
    <v>ENJOEI S.A.</v>
    <v>1.55</v>
    <v>1.54</v>
    <v>Av. Presidente Juscelino Kubitschek, 1830 12 Andar, Torre 4, Vila Nova Conceicao, Sao Paulo, SAO PAULO, 04.543-900 BR</v>
    <v>Software &amp; IT Services</v>
    <v>ENJU3</v>
    <v>Ações</v>
    <v>ENJOEI S.A. (BVMF:ENJU3)</v>
    <v>-0.01</v>
    <v>-6.4520000000000003E-3</v>
    <v>114000</v>
  </rv>
  <rv s="2">
    <v>837</v>
  </rv>
  <rv s="0">
    <v>https://www.bing.com/financeapi/forcetrigger?t=c4627w&amp;q=BVMF%3aEQIR11&amp;form=skydnc</v>
    <v>Learn more on Bing</v>
  </rv>
  <rv s="47">
    <v>pt-BR</v>
    <v>c4627w</v>
    <v>268435456</v>
    <v>1</v>
    <v>Da plataforma Refinitiv</v>
    <v>149</v>
    <v>150</v>
    <v>EQI RECEBIVEIS IMOB FII CF (BVMF:EQIR11)</v>
    <v>11</v>
    <v>151</v>
    <v>Finance</v>
    <v>BVMF</v>
    <v>B3 - Brazil Stock Exchange</v>
    <v>839</v>
    <v>EQI RECEBIVEIS IMOB FII CF</v>
    <v>EQIR11</v>
    <v>Fundos mais negociados</v>
    <v>EQI RECEBIVEIS IMOB FII CF (BVMF:EQIR11)</v>
  </rv>
  <rv s="2">
    <v>840</v>
  </rv>
  <rv s="0">
    <v>https://www.bing.com/financeapi/forcetrigger?t=apmik2&amp;q=BVMF%3aEQTL3&amp;form=skydnc</v>
    <v>Learn more on Bing</v>
  </rv>
  <rv s="1">
    <v>pt-BR</v>
    <v>apmik2</v>
    <v>268435456</v>
    <v>1</v>
    <v>Da plataforma Refinitiv</v>
    <v>0</v>
    <v>1</v>
    <v>EQUATORIAL ENERGIA S.A. (BVMF:EQTL3)</v>
    <v>3</v>
    <v>4</v>
    <v>Finance</v>
    <v>5</v>
    <v>36.200000000000003</v>
    <v>23.82</v>
    <v>BVMF</v>
    <v>1147108000</v>
    <v>35.49</v>
    <v>1999</v>
    <v>35.17</v>
    <v>0.86819999999999997</v>
    <v>B3 - Brazil Stock Exchange</v>
    <v>40664978600</v>
    <v>A Equatorial Energia SA (Equatorial) é uma empresa sediada no Brasil que atua no setor de energia. A Companhia tem participação acionária em outras empresas, todas no ramo de energia elétrica, principalmente com operações relacionadas à geração ou distribuição de energia elétrica. As atividades da Companhia estão divididas em quatro segmentos: distribuição, responsável pela distribuição de energia nos estados do Maranhão e Pará; geração, gerando eletricidade por meio de usinas termoelétricas; serviços/vendas, oferecendo comercialização de energia elétrica, serviços de faturamento, bem como manutenção de instalações elétricas, entre outros; e gestão central, incluindo de operações corporativas e administrativas. A Companhia opera por meio de várias subsidiárias, como a Companhia Energética do Maranhão (CEMAR), a Centrais Elétricas do Pará S.A. (CELPA), Geradora de Energia do Norte S.A. (Getamar), a Companhia Energética do Piauí e a Equatorial Soluções S.A.</v>
    <v>BVMF</v>
    <v>35.33</v>
    <v>1178</v>
    <v>45327.576458333337</v>
    <v>842</v>
    <v>9400210</v>
    <v>BRL</v>
    <v>EQUATORIAL ENERGIA S.A.</v>
    <v>EQUATORIAL ENERGIA S.A.</v>
    <v>35.24</v>
    <v>35.450000000000003</v>
    <v>Alameda A, Quadra SQS, n 100, Loteamento Quitandinha Anexo A, sala 31, Altos do Calhau, SAO LUIS, MARANHAO, 65.070-900 BR</v>
    <v>Electrical Utilities &amp; IPPs</v>
    <v>EQTL3</v>
    <v>Ações</v>
    <v>EQUATORIAL ENERGIA S.A. (BVMF:EQTL3)</v>
    <v>0.12</v>
    <v>3.3969999999999998E-3</v>
    <v>78400</v>
  </rv>
  <rv s="2">
    <v>843</v>
  </rv>
  <rv s="0">
    <v>https://www.bing.com/financeapi/forcetrigger?t=apm8fr&amp;q=BVMF%3aEQPA3&amp;form=skydnc</v>
    <v>Learn more on Bing</v>
  </rv>
  <rv s="1">
    <v>pt-BR</v>
    <v>apm8fr</v>
    <v>268435456</v>
    <v>1</v>
    <v>Da plataforma Refinitiv</v>
    <v>0</v>
    <v>1</v>
    <v>EQUATORIAL PARÁ DISTRIBUIDORA DE ENERGIA S.A (BVMF:EQPA3)</v>
    <v>3</v>
    <v>4</v>
    <v>Finance</v>
    <v>5</v>
    <v>9.01</v>
    <v>5.56</v>
    <v>BVMF</v>
    <v>4453440</v>
    <v>7.56</v>
    <v>1960</v>
    <v>7.55</v>
    <v>0.95069999999999999</v>
    <v>B3 - Brazil Stock Exchange</v>
    <v>35448550</v>
    <v>A Equatorial Para Distribuidora de Energia SA, anteriormente Centrais Elétricas do Pará SA CELPA, é uma empresa sediada no Brasil envolvida no setor de energia. A Companhia atua principalmente na distribuição e geração de energia elétrica para consumo residencial, comercial, industrial e rural. A área de concessão da Companhia abrange todo o estado brasileiro do Pará, incluindo aproximadamente 7,7 milhões de pessoas em 143 municípios. Em 31 de dezembro de 2011, a CELPA operava 11 centrais térmicas com capacidade instalada de 22,47 megawatts e atendia aproximadamente 1,84 milhão de consumidores. A Companhia faz parte do Grupo Rede Energia. Em 31 de dezembro de 2011, a Companhia estava em processo de insolvência. Em 1º de novembro de 2012, a Equatorial Energia SA encerrou a aquisição de 61,37% do capital social da Companhia.</v>
    <v>BVMF</v>
    <v>8</v>
    <v>1753</v>
    <v>45327.572627314818</v>
    <v>845</v>
    <v>750</v>
    <v>BRL</v>
    <v>EQUATORIAL PARÁ DISTRIBUIDORA DE ENERGIA S.A</v>
    <v>EQUATORIAL PARÁ DISTRIBUIDORA DE ENERGIA S.A</v>
    <v>7.56</v>
    <v>7.55</v>
    <v>Rod Augusto Montenegro Km 8,5, Coqueiro, BELEM, PARA, 66.823-010 BR</v>
    <v>Electrical Utilities &amp; IPPs</v>
    <v>EQPA3</v>
    <v>Ações</v>
    <v>EQUATORIAL PARÁ DISTRIBUIDORA DE ENERGIA S.A (BVMF:EQPA3)</v>
    <v>-0.45</v>
    <v>-5.6250000000000001E-2</v>
    <v>1100</v>
  </rv>
  <rv s="2">
    <v>846</v>
  </rv>
  <rv s="0">
    <v>https://www.bing.com/financeapi/forcetrigger?t=apm8im&amp;q=BVMF%3aEQPA5&amp;form=skydnc</v>
    <v>Learn more on Bing</v>
  </rv>
  <rv s="1">
    <v>pt-BR</v>
    <v>apm8im</v>
    <v>268435456</v>
    <v>1</v>
    <v>Da plataforma Refinitiv</v>
    <v>0</v>
    <v>1</v>
    <v>EQUATORIAL PARÁ DISTRIBUIDORA DE ENERGIA S.A (BVMF:EQPA5)</v>
    <v>3</v>
    <v>4</v>
    <v>Finance</v>
    <v>5</v>
    <v>8.99</v>
    <v>7.1</v>
    <v>BVMF</v>
    <v>4453440</v>
    <v>7.5</v>
    <v>1960</v>
    <v>7.5</v>
    <v>0.95069999999999999</v>
    <v>B3 - Brazil Stock Exchange</v>
    <v>35448550</v>
    <v>A Equatorial Para Distribuidora de Energia SA, anteriormente Centrais Elétricas do Pará SA CELPA, é uma empresa sediada no Brasil envolvida no setor de energia. A Companhia atua principalmente na distribuição e geração de energia elétrica para consumo residencial, comercial, industrial e rural. A área de concessão da Companhia abrange todo o estado brasileiro do Pará, incluindo aproximadamente 7,7 milhões de pessoas em 143 municípios. Em 31 de dezembro de 2011, a CELPA operava 11 centrais térmicas com capacidade instalada de 22,47 megawatts e atendia aproximadamente 1,84 milhão de consumidores. A Companhia faz parte do Grupo Rede Energia. Em 31 de dezembro de 2011, a Companhia estava em processo de insolvência. Em 1º de novembro de 2012, a Equatorial Energia SA encerrou a aquisição de 61,37% do capital social da Companhia.</v>
    <v>BVMF</v>
    <v>7.73</v>
    <v>1753</v>
    <v>45324.645277777781</v>
    <v>848</v>
    <v>750</v>
    <v>BRL</v>
    <v>EQUATORIAL PARÁ DISTRIBUIDORA DE ENERGIA S.A</v>
    <v>EQUATORIAL PARÁ DISTRIBUIDORA DE ENERGIA S.A</v>
    <v>7.5</v>
    <v>7.5</v>
    <v>Rod Augusto Montenegro Km 8,5, Coqueiro, BELEM, PARA, 66.823-010 BR</v>
    <v>Electrical Utilities &amp; IPPs</v>
    <v>EQPA5</v>
    <v>Ações</v>
    <v>EQUATORIAL PARÁ DISTRIBUIDORA DE ENERGIA S.A (BVMF:EQPA5)</v>
    <v>-0.23</v>
    <v>-2.9753999999999999E-2</v>
    <v>100</v>
  </rv>
  <rv s="2">
    <v>849</v>
  </rv>
  <rv s="0">
    <v>https://www.bing.com/financeapi/forcetrigger?t=apm8lh&amp;q=BVMF%3aEQPA6&amp;form=skydnc</v>
    <v>Learn more on Bing</v>
  </rv>
  <rv s="1">
    <v>pt-BR</v>
    <v>apm8lh</v>
    <v>268435456</v>
    <v>1</v>
    <v>Da plataforma Refinitiv</v>
    <v>0</v>
    <v>1</v>
    <v>EQUATORIAL PARÁ DISTRIBUIDORA DE ENERGIA S.A (BVMF:EQPA6)</v>
    <v>3</v>
    <v>4</v>
    <v>Finance</v>
    <v>5</v>
    <v>10.050000000000001</v>
    <v>7.5</v>
    <v>BVMF</v>
    <v>4453440</v>
    <v>9.11</v>
    <v>1960</v>
    <v>9</v>
    <v>0.95069999999999999</v>
    <v>B3 - Brazil Stock Exchange</v>
    <v>35448550</v>
    <v>A Equatorial Para Distribuidora de Energia SA, anteriormente Centrais Elétricas do Pará SA CELPA, é uma empresa sediada no Brasil envolvida no setor de energia. A Companhia atua principalmente na distribuição e geração de energia elétrica para consumo residencial, comercial, industrial e rural. A área de concessão da Companhia abrange todo o estado brasileiro do Pará, incluindo aproximadamente 7,7 milhões de pessoas em 143 municípios. Em 31 de dezembro de 2011, a CELPA operava 11 centrais térmicas com capacidade instalada de 22,47 megawatts e atendia aproximadamente 1,84 milhão de consumidores. A Companhia faz parte do Grupo Rede Energia. Em 31 de dezembro de 2011, a Companhia estava em processo de insolvência. Em 1º de novembro de 2012, a Equatorial Energia SA encerrou a aquisição de 61,37% do capital social da Companhia.</v>
    <v>BVMF</v>
    <v>8</v>
    <v>1753</v>
    <v>45324.947928240741</v>
    <v>851</v>
    <v>750</v>
    <v>BRL</v>
    <v>EQUATORIAL PARÁ DISTRIBUIDORA DE ENERGIA S.A</v>
    <v>EQUATORIAL PARÁ DISTRIBUIDORA DE ENERGIA S.A</v>
    <v>9</v>
    <v>9.11</v>
    <v>Rod Augusto Montenegro Km 8,5, Coqueiro, BELEM, PARA, 66.823-010 BR</v>
    <v>Electrical Utilities &amp; IPPs</v>
    <v>EQPA6</v>
    <v>Ações</v>
    <v>EQUATORIAL PARÁ DISTRIBUIDORA DE ENERGIA S.A (BVMF:EQPA6)</v>
    <v>1.1100000000000001</v>
    <v>0.13875000000000001</v>
    <v>300</v>
  </rv>
  <rv s="2">
    <v>852</v>
  </rv>
  <rv s="0">
    <v>https://www.bing.com/financeapi/forcetrigger?t=apm8oc&amp;q=BVMF%3aEQPA7&amp;form=skydnc</v>
    <v>Learn more on Bing</v>
  </rv>
  <rv s="1">
    <v>pt-BR</v>
    <v>apm8oc</v>
    <v>268435456</v>
    <v>1</v>
    <v>Da plataforma Refinitiv</v>
    <v>0</v>
    <v>1</v>
    <v>EQUATORIAL PARÁ DISTRIBUIDORA DE ENERGIA S.A (BVMF:EQPA7)</v>
    <v>3</v>
    <v>4</v>
    <v>Finance</v>
    <v>5</v>
    <v>8.99</v>
    <v>7</v>
    <v>BVMF</v>
    <v>4453440</v>
    <v>7.75</v>
    <v>1960</v>
    <v>7.75</v>
    <v>0.95069999999999999</v>
    <v>B3 - Brazil Stock Exchange</v>
    <v>34443940</v>
    <v>A Equatorial Para Distribuidora de Energia SA, anteriormente Centrais Elétricas do Pará SA CELPA, é uma empresa sediada no Brasil envolvida no setor de energia. A Companhia atua principalmente na distribuição e geração de energia elétrica para consumo residencial, comercial, industrial e rural. A área de concessão da Companhia abrange todo o estado brasileiro do Pará, incluindo aproximadamente 7,7 milhões de pessoas em 143 municípios. Em 31 de dezembro de 2011, a CELPA operava 11 centrais térmicas com capacidade instalada de 22,47 megawatts e atendia aproximadamente 1,84 milhão de consumidores. A Companhia faz parte do Grupo Rede Energia. Em 31 de dezembro de 2011, a Companhia estava em processo de insolvência. Em 1º de novembro de 2012, a Equatorial Energia SA encerrou a aquisição de 61,37% do capital social da Companhia.</v>
    <v>BVMF</v>
    <v>7.51</v>
    <v>1753</v>
    <v>45320.764687499999</v>
    <v>854</v>
    <v>750</v>
    <v>BRL</v>
    <v>EQUATORIAL PARÁ DISTRIBUIDORA DE ENERGIA S.A</v>
    <v>EQUATORIAL PARÁ DISTRIBUIDORA DE ENERGIA S.A</v>
    <v>7.75</v>
    <v>7.75</v>
    <v>Rod Augusto Montenegro Km 8,5, Coqueiro, BELEM, PARA, 66.823-010 BR</v>
    <v>Electrical Utilities &amp; IPPs</v>
    <v>EQPA7</v>
    <v>Ações</v>
    <v>EQUATORIAL PARÁ DISTRIBUIDORA DE ENERGIA S.A (BVMF:EQPA7)</v>
    <v>0.24</v>
    <v>3.1956999999999999E-2</v>
    <v>300</v>
  </rv>
  <rv s="2">
    <v>855</v>
  </rv>
  <rv s="0">
    <v>https://www.bing.com/financeapi/forcetrigger?t=c1d66h&amp;q=BVMF%3aERCR11&amp;form=skydnc</v>
    <v>Learn more on Bing</v>
  </rv>
  <rv s="48">
    <v>pt-BR</v>
    <v>c1d66h</v>
    <v>268435456</v>
    <v>1</v>
    <v>Da plataforma Refinitiv</v>
    <v>152</v>
    <v>153</v>
    <v>ESTOQUE RES E COM RJ FDO INV IMOB CF (BVMF:ERCR11)</v>
    <v>11</v>
    <v>154</v>
    <v>Finance</v>
    <v>80</v>
    <v>56640.7</v>
    <v>56640.7</v>
    <v>BVMF</v>
    <v>B3 - Brazil Stock Exchange</v>
    <v>27791.81</v>
    <v>44536</v>
    <v>857</v>
    <v>BRL</v>
    <v>ESTOQUE RES E COM RJ FDO INV IMOB CF</v>
    <v>ERCR11</v>
    <v>Fundos mais negociados</v>
    <v>ESTOQUE RES E COM RJ FDO INV IMOB CF (BVMF:ERCR11)</v>
  </rv>
  <rv s="2">
    <v>858</v>
  </rv>
  <rv s="0">
    <v>https://www.bing.com/financeapi/forcetrigger?t=apmivh&amp;q=BVMF%3aETER3&amp;form=skydnc</v>
    <v>Learn more on Bing</v>
  </rv>
  <rv s="1">
    <v>pt-BR</v>
    <v>apmivh</v>
    <v>268435456</v>
    <v>1</v>
    <v>Da plataforma Refinitiv</v>
    <v>0</v>
    <v>1</v>
    <v>Eternit S.A. - Em Recuperação Judicial (BVMF:ETER3)</v>
    <v>3</v>
    <v>4</v>
    <v>Finance</v>
    <v>5</v>
    <v>13.84</v>
    <v>6.94</v>
    <v>BVMF</v>
    <v>61776580</v>
    <v>7.18</v>
    <v>1940</v>
    <v>7.06</v>
    <v>1.9721</v>
    <v>B3 - Brazil Stock Exchange</v>
    <v>440467015</v>
    <v>A Eternit S.A., anteriormente Indústrias Eternit S.A., é uma empresa brasileira que se dedica à fabricação e venda de materiais de construção feitos a partir fibrocimento, cimento, concreto, gesso, metal e plástico. Os produtos da Empresa incluem telhados e formas feitas de fibrocimento e cimento reforçadas com fibra sintética; coberturas metálicas; cerâmicas sanitárias; painéis de paredes; tanques de água; filtros de água para canos e formas metálicas utilizadas na construção de paredes e coberturas, entre outros. Além disso, a subsidiária da Empresa, Sama S.A. Minerações Associadas, atua na extração e processamento de amianto crisotila. Em 31 de dezembro de 2011, a Empresa operava quatro fábricas localizadas nos estados brasileiros da Bahia, Goiás, Paraná e Rio de Janeiro, e possuía várias subsidiárias, como a Engedis Distribuição Ltda., Precon Goiás Industrial Ltda. e Wagner Ltda., entre outras. Em fevereiro de 2012, a Empresa entrou no segmento de metais sanitários.</v>
    <v>BVMF</v>
    <v>7.14</v>
    <v>631</v>
    <v>45327.57640046296</v>
    <v>860</v>
    <v>286930</v>
    <v>BRL</v>
    <v>Eternit S.A. - Em Recuperação Judicial</v>
    <v>Eternit S.A. - Em Recuperação Judicial</v>
    <v>7.15</v>
    <v>7.13</v>
    <v>Rua Dr. Fernandes Coelho, 85, 8 andar, Pinheiros, SAO PAULO, SAO PAULO, 05.423-040 BR</v>
    <v>Construction Materials</v>
    <v>ETER3</v>
    <v>Ações</v>
    <v>Eternit S.A. - Em Recuperação Judicial (BVMF:ETER3)</v>
    <v>-0.01</v>
    <v>-1.4010000000000001E-3</v>
    <v>12800</v>
  </rv>
  <rv s="2">
    <v>861</v>
  </rv>
  <rv s="0">
    <v>https://www.bing.com/financeapi/forcetrigger?t=bqq2sm&amp;q=BVMF%3aBOVB11&amp;form=skydnc</v>
    <v>Learn more on Bing</v>
  </rv>
  <rv s="21">
    <v>pt-BR</v>
    <v>bqq2sm</v>
    <v>268435456</v>
    <v>1</v>
    <v>Da plataforma Refinitiv</v>
    <v>64</v>
    <v>65</v>
    <v>ETF Bradesco Ibovespa (BVMF:BOVB11)</v>
    <v>11</v>
    <v>66</v>
    <v>Finance</v>
    <v>5</v>
    <v>136.19999999999999</v>
    <v>97.97</v>
    <v>BVMF</v>
    <v>128.78</v>
    <v>128.78</v>
    <v>1.0005999999999999</v>
    <v>B3 - Brazil Stock Exchange</v>
    <v>1406942643.8499999</v>
    <v>128.78</v>
    <v>45327.576666666668</v>
    <v>863</v>
    <v>BRL</v>
    <v>ETF Bradesco Ibovespa</v>
    <v>128.78</v>
    <v>128.78</v>
    <v>BOVB11</v>
    <v>Fundos mais negociados</v>
    <v>ETF Bradesco Ibovespa (BVMF:BOVB11)</v>
    <v>0</v>
    <v>0</v>
    <v>5</v>
  </rv>
  <rv s="2">
    <v>864</v>
  </rv>
  <rv s="0">
    <v>https://www.bing.com/financeapi/forcetrigger?t=bx38ec&amp;q=BVMF%3aIMBB11&amp;form=skydnc</v>
    <v>Learn more on Bing</v>
  </rv>
  <rv s="49">
    <v>pt-BR</v>
    <v>bx38ec</v>
    <v>268435456</v>
    <v>1</v>
    <v>Da plataforma Refinitiv</v>
    <v>155</v>
    <v>156</v>
    <v>ETF Bradesco IMA-B FI (BVMF:IMBB11)</v>
    <v>11</v>
    <v>157</v>
    <v>Finance</v>
    <v>5</v>
    <v>BVMF</v>
    <v>128.93</v>
    <v>128.9</v>
    <v>-0.1053</v>
    <v>B3 - Brazil Stock Exchange</v>
    <v>1085850443.96</v>
    <v>129.05000000000001</v>
    <v>45324</v>
    <v>866</v>
    <v>BRL</v>
    <v>ETF Bradesco IMA-B FI</v>
    <v>128.93</v>
    <v>128.9</v>
    <v>IMBB11</v>
    <v>Fundos mais negociados</v>
    <v>ETF Bradesco IMA-B FI (BVMF:IMBB11)</v>
    <v>-0.15</v>
    <v>-1.1620000000000001E-3</v>
    <v>1001</v>
  </rv>
  <rv s="2">
    <v>867</v>
  </rv>
  <rv s="0">
    <v>https://www.bing.com/financeapi/forcetrigger?t=bx38k2&amp;q=BVMF%3aB5MB11&amp;form=skydnc</v>
    <v>Learn more on Bing</v>
  </rv>
  <rv s="49">
    <v>pt-BR</v>
    <v>bx38k2</v>
    <v>268435456</v>
    <v>1</v>
    <v>Da plataforma Refinitiv</v>
    <v>155</v>
    <v>156</v>
    <v>ETF Bradesco IMA-B5+ FI (BVMF:B5MB11)</v>
    <v>11</v>
    <v>157</v>
    <v>Finance</v>
    <v>5</v>
    <v>BVMF</v>
    <v>119</v>
    <v>119</v>
    <v>-0.1515</v>
    <v>B3 - Brazil Stock Exchange</v>
    <v>398799450.66000003</v>
    <v>118.8</v>
    <v>45327</v>
    <v>869</v>
    <v>BRL</v>
    <v>ETF Bradesco IMA-B5+ FI</v>
    <v>119</v>
    <v>119</v>
    <v>B5MB11</v>
    <v>Fundos mais negociados</v>
    <v>ETF Bradesco IMA-B5+ FI (BVMF:B5MB11)</v>
    <v>0.2</v>
    <v>1.684E-3</v>
    <v>11</v>
  </rv>
  <rv s="2">
    <v>870</v>
  </rv>
  <rv s="0">
    <v>https://www.bing.com/financeapi/forcetrigger?t=apmj27&amp;q=BVMF%3aEUCA3&amp;form=skydnc</v>
    <v>Learn more on Bing</v>
  </rv>
  <rv s="1">
    <v>pt-BR</v>
    <v>apmj27</v>
    <v>268435456</v>
    <v>1</v>
    <v>Da plataforma Refinitiv</v>
    <v>0</v>
    <v>1</v>
    <v>Eucatex S.A. Industria e Comercio (BVMF:EUCA3)</v>
    <v>3</v>
    <v>4</v>
    <v>Finance</v>
    <v>5</v>
    <v>18.54</v>
    <v>8.7899999999999991</v>
    <v>BVMF</v>
    <v>92619260</v>
    <v>17.920000000000002</v>
    <v>1951</v>
    <v>17.59</v>
    <v>1.1329</v>
    <v>B3 - Brazil Stock Exchange</v>
    <v>1557403000</v>
    <v>A EUCATEX S.A. INDÚSTRIA E COMÉRCIO é uma empresa brasileira que se dedica essencialmente à fabricação de painéis de madeira e tintas. A Empresa produz e comercializa painéis prensados, painéis de fibra de média densidade (MDF), MDF fino de alta densidade (THDF), aglomerado de densidade média (MDP), piso laminado e portas, entre outros. Através de suas subsidiárias, a Empresa também atua na produção e venda de tintas decorativas e vernizes, atividades florestais e distribuição de energia elétrica. Em 31 de dezembro de 2011, a Empresa operava quatro unidades industriais e aproximadamente 45.400 hectares de floresta localizados no estado brasileiro de São Paulo. Em 31 de dezembro de 2011, as subsidiárias diretas da Empresa eram a Eucatex Tintas e Vernizes Ltda., a Eucatex Distribuidora de Solventes Ltda., a Eucatex of North America Inc, Tamboré Ind e Com Prod Met Ltda., Eucatex Comercial e Logística Ltda., Novo Prisma Agro-Florestal Ltda., Eucatex Imobiliária Ltda. e ECTX SA.</v>
    <v>BVMF</v>
    <v>17.510000000000002</v>
    <v>2378</v>
    <v>45324.947974537034</v>
    <v>872</v>
    <v>52360</v>
    <v>BRL</v>
    <v>Eucatex S.A. Industria e Comercio</v>
    <v>Eucatex S.A. Industria e Comercio</v>
    <v>17.91</v>
    <v>17.63</v>
    <v>Av. Juscelino Kubitschek, 1830 11 andar,Torre I, Vila Olimpia, SAO PAULO, SAO PAULO, 04.543-900 BR</v>
    <v>Food &amp; Tobacco</v>
    <v>EUCA3</v>
    <v>Ações</v>
    <v>Eucatex S.A. Industria e Comercio (BVMF:EUCA3)</v>
    <v>0.12</v>
    <v>6.8530000000000006E-3</v>
    <v>2400</v>
  </rv>
  <rv s="2">
    <v>873</v>
  </rv>
  <rv s="0">
    <v>https://www.bing.com/financeapi/forcetrigger?t=apmj52&amp;q=BVMF%3aEUCA4&amp;form=skydnc</v>
    <v>Learn more on Bing</v>
  </rv>
  <rv s="1">
    <v>pt-BR</v>
    <v>apmj52</v>
    <v>268435456</v>
    <v>1</v>
    <v>Da plataforma Refinitiv</v>
    <v>0</v>
    <v>1</v>
    <v>Eucatex S.A. Industria e Comercio (BVMF:EUCA4)</v>
    <v>3</v>
    <v>4</v>
    <v>Finance</v>
    <v>5</v>
    <v>17.98</v>
    <v>8.09</v>
    <v>BVMF</v>
    <v>92619260</v>
    <v>16.559999999999999</v>
    <v>1951</v>
    <v>16.3</v>
    <v>1.1329</v>
    <v>B3 - Brazil Stock Exchange</v>
    <v>1557403000</v>
    <v>A EUCATEX S.A. INDÚSTRIA E COMÉRCIO é uma empresa brasileira que se dedica essencialmente à fabricação de painéis de madeira e tintas. A Empresa produz e comercializa painéis prensados, painéis de fibra de média densidade (MDF), MDF fino de alta densidade (THDF), aglomerado de densidade média (MDP), piso laminado e portas, entre outros. Através de suas subsidiárias, a Empresa também atua na produção e venda de tintas decorativas e vernizes, atividades florestais e distribuição de energia elétrica. Em 31 de dezembro de 2011, a Empresa operava quatro unidades industriais e aproximadamente 45.400 hectares de floresta localizados no estado brasileiro de São Paulo. Em 31 de dezembro de 2011, as subsidiárias diretas da Empresa eram a Eucatex Tintas e Vernizes Ltda., a Eucatex Distribuidora de Solventes Ltda., a Eucatex of North America Inc, Tamboré Ind e Com Prod Met Ltda., Eucatex Comercial e Logística Ltda., Novo Prisma Agro-Florestal Ltda., Eucatex Imobiliária Ltda. e ECTX SA.</v>
    <v>BVMF</v>
    <v>16.399999999999999</v>
    <v>2378</v>
    <v>45327.575694444444</v>
    <v>875</v>
    <v>52360</v>
    <v>BRL</v>
    <v>Eucatex S.A. Industria e Comercio</v>
    <v>Eucatex S.A. Industria e Comercio</v>
    <v>16.41</v>
    <v>16.32</v>
    <v>Av. Juscelino Kubitschek, 1830 11 andar,Torre I, Vila Olimpia, SAO PAULO, SAO PAULO, 04.543-900 BR</v>
    <v>Food &amp; Tobacco</v>
    <v>EUCA4</v>
    <v>Ações</v>
    <v>Eucatex S.A. Industria e Comercio (BVMF:EUCA4)</v>
    <v>-0.08</v>
    <v>-4.8780000000000004E-3</v>
    <v>4800</v>
  </rv>
  <rv s="2">
    <v>876</v>
  </rv>
  <rv s="0">
    <v>https://www.bing.com/financeapi/forcetrigger?t=brifim&amp;q=BVMF%3aERPA11&amp;form=skydnc</v>
    <v>Learn more on Bing</v>
  </rv>
  <rv s="4">
    <v>pt-BR</v>
    <v>brifim</v>
    <v>268435456</v>
    <v>1</v>
    <v>Da plataforma Refinitiv</v>
    <v>9</v>
    <v>10</v>
    <v>EUROPA 105 - FDO INV IMOB ETF (BVMF:ERPA11)</v>
    <v>11</v>
    <v>12</v>
    <v>Finance</v>
    <v>5</v>
    <v>127</v>
    <v>106.52</v>
    <v>BVMF</v>
    <v>127</v>
    <v>127</v>
    <v>B3 - Brazil Stock Exchange</v>
    <v>125</v>
    <v>45324.850787037038</v>
    <v>878</v>
    <v>BRL</v>
    <v>EUROPA 105 - FDO INV IMOB ETF</v>
    <v>127</v>
    <v>127</v>
    <v>ERPA11</v>
    <v>Fundos mais negociados</v>
    <v>EUROPA 105 - FDO INV IMOB ETF (BVMF:ERPA11)</v>
    <v>2</v>
    <v>1.6E-2</v>
    <v>11</v>
  </rv>
  <rv s="2">
    <v>879</v>
  </rv>
  <rv s="0">
    <v>https://www.bing.com/financeapi/forcetrigger?t=apmjar&amp;q=BVMF%3aEVEN3&amp;form=skydnc</v>
    <v>Learn more on Bing</v>
  </rv>
  <rv s="3">
    <v>pt-BR</v>
    <v>apmjar</v>
    <v>268435456</v>
    <v>1</v>
    <v>Da plataforma Refinitiv</v>
    <v>6</v>
    <v>7</v>
    <v>Even Construtora e Incorporadora S/A (BVMF:EVEN3)</v>
    <v>3</v>
    <v>8</v>
    <v>Finance</v>
    <v>5</v>
    <v>8.1999999999999993</v>
    <v>3.75</v>
    <v>BVMF</v>
    <v>200000000</v>
    <v>7.28</v>
    <v>1980</v>
    <v>7.18</v>
    <v>1.8187</v>
    <v>B3 - Brazil Stock Exchange</v>
    <v>1442000000</v>
    <v>A Even Construtora e Incorporadora S/A é uma empresa estabelecida no Brasil, que atua no setor imobiliário. A empresa se concentra na identificação, avaliação e aquisição de terrenos; planejamento de projetos; construção e desenvolvimento de edifícios, assim como promoção e venda de imóveis residenciais. A empresa fornece serviços por meio de duas marcas: Open, que desenvolve projetos habitacionais para famílias de baixa renda, e Even, que oferece imóveis residenciais para famílias de classe média e alta, bem como projetos comerciais. Opera principalmente nos estados de São Paulo, Rio de Janeiro e Rio Grande do Sul. A empresa controla várias subsidiárias, como Window Jardins Empreendimentos Imobiliários S.A., City Projects Empreendimentos Ltda., Vida Viva Santa Cruz Empreendimentos Imobiliários S.A., Westeven Empreendimentos Imobiliários Ltda. e Norteven Empreendimentos Imobiliários Ltda.</v>
    <v>BVMF</v>
    <v>7.31</v>
    <v>45327.576646017966</v>
    <v>881</v>
    <v>660200</v>
    <v>BRL</v>
    <v>Even Construtora e Incorporadora S/A</v>
    <v>Even Construtora e Incorporadora S/A</v>
    <v>7.28</v>
    <v>7.21</v>
    <v>Rua Hungria,1400, 2 andar, Jardim America, SAO PAULO, SAO PAULO, 01.455-000 BR</v>
    <v>Real Estate Operations</v>
    <v>EVEN3</v>
    <v>Ações</v>
    <v>Even Construtora e Incorporadora S/A (BVMF:EVEN3)</v>
    <v>-0.1</v>
    <v>-1.3680000000000001E-2</v>
    <v>118100</v>
  </rv>
  <rv s="2">
    <v>882</v>
  </rv>
  <rv s="0">
    <v>https://www.bing.com/financeapi/forcetrigger?t=bwjeur&amp;q=BVMF%3aKEVE11&amp;form=skydnc</v>
    <v>Learn more on Bing</v>
  </rv>
  <rv s="4">
    <v>pt-BR</v>
    <v>bwjeur</v>
    <v>268435456</v>
    <v>1</v>
    <v>Da plataforma Refinitiv</v>
    <v>9</v>
    <v>10</v>
    <v>EVEN II KINEA FDO DE INV IMOB CF (BVMF:KEVE11)</v>
    <v>11</v>
    <v>12</v>
    <v>Finance</v>
    <v>5</v>
    <v>1169.6500000000001</v>
    <v>846.57</v>
    <v>BVMF</v>
    <v>1160</v>
    <v>1160</v>
    <v>B3 - Brazil Stock Exchange</v>
    <v>1142.25</v>
    <v>45321.948009259257</v>
    <v>884</v>
    <v>BRL</v>
    <v>EVEN II KINEA FDO DE INV IMOB CF</v>
    <v>1160</v>
    <v>1160</v>
    <v>KEVE11</v>
    <v>Fundos mais negociados</v>
    <v>EVEN II KINEA FDO DE INV IMOB CF (BVMF:KEVE11)</v>
    <v>17.75</v>
    <v>1.554E-2</v>
    <v>2</v>
  </rv>
  <rv s="2">
    <v>885</v>
  </rv>
  <rv s="0">
    <v>https://www.bing.com/financeapi/forcetrigger?t=aply52&amp;q=BVMF%3aBAUH4&amp;form=skydnc</v>
    <v>Learn more on Bing</v>
  </rv>
  <rv s="3">
    <v>pt-BR</v>
    <v>aply52</v>
    <v>268435456</v>
    <v>1</v>
    <v>Da plataforma Refinitiv</v>
    <v>6</v>
    <v>7</v>
    <v>EXCELSIOR ALIMENTOS S.A. (BVMF:BAUH4)</v>
    <v>3</v>
    <v>8</v>
    <v>Finance</v>
    <v>5</v>
    <v>81.89</v>
    <v>51.2</v>
    <v>BVMF</v>
    <v>5222220</v>
    <v>80.88</v>
    <v>1932</v>
    <v>80.88</v>
    <v>0.27450000000000002</v>
    <v>B3 - Brazil Stock Exchange</v>
    <v>417176500</v>
    <v>A Excelsior Alimentos S.A., anteriormente denominada Baumhardt Irmãos SA, é uma empresa brasileira que atua no setor de processamento de alimentos. A Empresa está envolvida principalmente na produção e venda de produtos de carne. Os produtos da Empresa incluem presunto, salame, mortadela, linguiças, salsichas e patês, entre outros. A Empresa também fornece refeições preparadas, como pizzas e lasanhas. A Empresa organiza seus produtos alimentícios em dois segmentos: Processado Resfriado e Processado Congelado. A Empresa atua nos estados brasileiros do Rio Grande do Sul, Santa Catarina e Paraná. Em 30 de setembro de 2013, a Marfrig Alimentos SA (Marfrig) concluiu a transferência da participação de 64,57% da Excelsior Alimentos S.A. para a JBS S.A.</v>
    <v>BVMF</v>
    <v>79.88</v>
    <v>45320.947916666664</v>
    <v>887</v>
    <v>60</v>
    <v>BRL</v>
    <v>EXCELSIOR ALIMENTOS S.A.</v>
    <v>EXCELSIOR ALIMENTOS S.A.</v>
    <v>80.88</v>
    <v>80.88</v>
    <v>Rua Barao do Arroio Grande,192,2 andar, Arroio Grande, SANTA CRUZ DO SUL, RIO GRANDE DO SUL, 96.830-504 BR</v>
    <v>Food &amp; Tobacco</v>
    <v>BAUH4</v>
    <v>Ações</v>
    <v>EXCELSIOR ALIMENTOS S.A. (BVMF:BAUH4)</v>
    <v>1</v>
    <v>1.2519000000000001E-2</v>
    <v>200</v>
  </rv>
  <rv s="2">
    <v>888</v>
  </rv>
  <rv s="0">
    <v>https://www.bing.com/financeapi/forcetrigger?t=apmjgh&amp;q=BVMF%3aEZTC3&amp;form=skydnc</v>
    <v>Learn more on Bing</v>
  </rv>
  <rv s="1">
    <v>pt-BR</v>
    <v>apmjgh</v>
    <v>268435456</v>
    <v>1</v>
    <v>Da plataforma Refinitiv</v>
    <v>0</v>
    <v>1</v>
    <v>EZ TEC Empreendimentos e Participações S.A. (BVMF:EZTC3)</v>
    <v>3</v>
    <v>4</v>
    <v>Finance</v>
    <v>5</v>
    <v>24.89</v>
    <v>11.55</v>
    <v>BVMF</v>
    <v>220989100</v>
    <v>15.66</v>
    <v>2006</v>
    <v>15.31</v>
    <v>1.4214</v>
    <v>B3 - Brazil Stock Exchange</v>
    <v>3449639851</v>
    <v>A EZTEC Empreendimentos e Participações S/A é uma empresa brasileira que atua no setor de desenvolvimento imobiliário. A empresa concentra-se na aquisição e subdivisão de terras, desenvolvimento de projetos, construção e venda de edifícios, bem como na gestão e locação dos próprios imóveis, entre outros. Além disso, presta serviços relacionados a operações de engenharia civil, como supervisão, pesquisa, projeto e outros serviços técnicos. As atividades da empresa se dividem em dois segmentos comerciais: Comercial, que desenvolve edifícios de escritórios, e Residencial, que desenvolve projetos habitacionais para famílias de baixa, média e alta renda. Investe principalmente em terras localizadas na cidade e na área metropolitana de São Paulo. A empresa atua através de diversas subsidiárias que atuam no setor imobiliário.</v>
    <v>BVMF</v>
    <v>15.51</v>
    <v>338</v>
    <v>45327.576493055552</v>
    <v>890</v>
    <v>1698420</v>
    <v>BRL</v>
    <v>EZ TEC Empreendimentos e Participações S.A.</v>
    <v>EZ TEC Empreendimentos e Participações S.A.</v>
    <v>15.49</v>
    <v>15.61</v>
    <v>Av. Republica do Libano,1921, Ibirapuera, SAO PAULO, SAO PAULO, 04.501-002 BR</v>
    <v>Real Estate Operations</v>
    <v>EZTC3</v>
    <v>Ações</v>
    <v>EZ TEC Empreendimentos e Participações S.A. (BVMF:EZTC3)</v>
    <v>0.1</v>
    <v>6.4470000000000005E-3</v>
    <v>141600</v>
  </rv>
  <rv s="2">
    <v>891</v>
  </rv>
  <rv s="0">
    <v>https://www.bing.com/financeapi/forcetrigger?t=bxhwr7&amp;q=BVMF%3aFLCR11&amp;form=skydnc</v>
    <v>Learn more on Bing</v>
  </rv>
  <rv s="4">
    <v>pt-BR</v>
    <v>bxhwr7</v>
    <v>268435456</v>
    <v>1</v>
    <v>Da plataforma Refinitiv</v>
    <v>9</v>
    <v>10</v>
    <v>FARIA LIMA CAP RECEB IMOB I FII CL (BVMF:FLCR11)</v>
    <v>11</v>
    <v>12</v>
    <v>Finance</v>
    <v>5</v>
    <v>100</v>
    <v>81.56</v>
    <v>BVMF</v>
    <v>100</v>
    <v>99.5</v>
    <v>B3 - Brazil Stock Exchange</v>
    <v>99.5</v>
    <v>45327.572187500002</v>
    <v>893</v>
    <v>BRL</v>
    <v>FARIA LIMA CAP RECEB IMOB I FII CL</v>
    <v>99.5</v>
    <v>99.99</v>
    <v>FLCR11</v>
    <v>Fundos mais negociados</v>
    <v>FARIA LIMA CAP RECEB IMOB I FII CL (BVMF:FLCR11)</v>
    <v>0.49</v>
    <v>4.9249999999999997E-3</v>
    <v>217</v>
  </rv>
  <rv s="2">
    <v>894</v>
  </rv>
  <rv s="0">
    <v>https://www.bing.com/financeapi/forcetrigger?t=apnkxm&amp;q=BVMF%3aVRTA11&amp;form=skydnc</v>
    <v>Learn more on Bing</v>
  </rv>
  <rv s="4">
    <v>pt-BR</v>
    <v>apnkxm</v>
    <v>268435456</v>
    <v>1</v>
    <v>Da plataforma Refinitiv</v>
    <v>9</v>
    <v>10</v>
    <v>FATOR VERITA FDO INV IMOB OF (BVMF:VRTA11)</v>
    <v>11</v>
    <v>12</v>
    <v>Finance</v>
    <v>5</v>
    <v>88.36</v>
    <v>74.16</v>
    <v>BVMF</v>
    <v>87.1</v>
    <v>86.5</v>
    <v>B3 - Brazil Stock Exchange</v>
    <v>86.86</v>
    <v>45327.576567546093</v>
    <v>896</v>
    <v>BRL</v>
    <v>FATOR VERITA FDO INV IMOB OF</v>
    <v>86.86</v>
    <v>86.66</v>
    <v>VRTA11</v>
    <v>Fundos mais negociados</v>
    <v>FATOR VERITA FDO INV IMOB OF (BVMF:VRTA11)</v>
    <v>-0.2</v>
    <v>-2.3029999999999999E-3</v>
    <v>4194</v>
  </rv>
  <rv s="2">
    <v>897</v>
  </rv>
  <rv s="0">
    <v>https://www.bing.com/financeapi/forcetrigger?t=bpzq1h&amp;q=BVMF%3aRBRY11&amp;form=skydnc</v>
    <v>Learn more on Bing</v>
  </rv>
  <rv s="4">
    <v>pt-BR</v>
    <v>bpzq1h</v>
    <v>268435456</v>
    <v>1</v>
    <v>Da plataforma Refinitiv</v>
    <v>9</v>
    <v>10</v>
    <v>FD INV IMOB RBR PVT CREDITO IMOB CEF (BVMF:RBRY11)</v>
    <v>11</v>
    <v>12</v>
    <v>Finance</v>
    <v>5</v>
    <v>101.5</v>
    <v>80.64</v>
    <v>BVMF</v>
    <v>101</v>
    <v>100</v>
    <v>B3 - Brazil Stock Exchange</v>
    <v>100.7</v>
    <v>45327.576493055552</v>
    <v>899</v>
    <v>BRL</v>
    <v>FD INV IMOB RBR PVT CREDITO IMOB CEF</v>
    <v>100.7</v>
    <v>100.46</v>
    <v>RBRY11</v>
    <v>Fundos mais negociados</v>
    <v>FD INV IMOB RBR PVT CREDITO IMOB CEF (BVMF:RBRY11)</v>
    <v>-0.24</v>
    <v>-2.3830000000000001E-3</v>
    <v>3538</v>
  </rv>
  <rv s="2">
    <v>900</v>
  </rv>
  <rv s="0">
    <v>https://www.bing.com/financeapi/forcetrigger?t=c4nxc7&amp;q=BVMF%3aNCRA11&amp;form=skydnc</v>
    <v>Learn more on Bing</v>
  </rv>
  <rv s="4">
    <v>pt-BR</v>
    <v>c4nxc7</v>
    <v>268435456</v>
    <v>1</v>
    <v>Da plataforma Refinitiv</v>
    <v>9</v>
    <v>10</v>
    <v>FDO DE INV IMOB FII RBR DESENV (BVMF:NCRA11)</v>
    <v>11</v>
    <v>12</v>
    <v>Finance</v>
    <v>5</v>
    <v>93.36</v>
    <v>9.7100000000000009</v>
    <v>BVMF</v>
    <v>10.27</v>
    <v>10.18</v>
    <v>B3 - Brazil Stock Exchange</v>
    <v>10.28</v>
    <v>45327.575622800781</v>
    <v>902</v>
    <v>BRL</v>
    <v>FDO DE INV IMOB FII RBR DESENV</v>
    <v>10.210000000000001</v>
    <v>10.24</v>
    <v>NCRA11</v>
    <v>Fundos mais negociados</v>
    <v>FDO DE INV IMOB FII RBR DESENV (BVMF:NCRA11)</v>
    <v>-0.04</v>
    <v>-3.8909999999999999E-3</v>
    <v>1686</v>
  </rv>
  <rv s="2">
    <v>903</v>
  </rv>
  <rv s="0">
    <v>https://www.bing.com/financeapi/forcetrigger?t=c11yqh&amp;q=BVMF%3aRECX11&amp;form=skydnc</v>
    <v>Learn more on Bing</v>
  </rv>
  <rv s="4">
    <v>pt-BR</v>
    <v>c11yqh</v>
    <v>268435456</v>
    <v>1</v>
    <v>Da plataforma Refinitiv</v>
    <v>9</v>
    <v>10</v>
    <v>FDO DE INV IMOB REC FOF CF (BVMF:RECX11)</v>
    <v>11</v>
    <v>12</v>
    <v>Finance</v>
    <v>5</v>
    <v>71.8</v>
    <v>54.71</v>
    <v>BVMF</v>
    <v>67.790000000000006</v>
    <v>67.790000000000006</v>
    <v>B3 - Brazil Stock Exchange</v>
    <v>66.98</v>
    <v>45324.948055555556</v>
    <v>905</v>
    <v>BRL</v>
    <v>FDO DE INV IMOB REC FOF CF</v>
    <v>67.790000000000006</v>
    <v>67.790000000000006</v>
    <v>RECX11</v>
    <v>Fundos mais negociados</v>
    <v>FDO DE INV IMOB REC FOF CF (BVMF:RECX11)</v>
    <v>0.81</v>
    <v>1.2093E-2</v>
    <v>10</v>
  </rv>
  <rv s="2">
    <v>906</v>
  </rv>
  <rv s="0">
    <v>https://www.bing.com/financeapi/forcetrigger?t=bx5fxm&amp;q=BVMF%3aRELG11&amp;form=skydnc</v>
    <v>Learn more on Bing</v>
  </rv>
  <rv s="4">
    <v>pt-BR</v>
    <v>bx5fxm</v>
    <v>268435456</v>
    <v>1</v>
    <v>Da plataforma Refinitiv</v>
    <v>9</v>
    <v>10</v>
    <v>FDO DE INV IMOB REC LOGISTICA CF (BVMF:RELG11)</v>
    <v>11</v>
    <v>12</v>
    <v>Finance</v>
    <v>5</v>
    <v>71.87</v>
    <v>46.1</v>
    <v>BVMF</v>
    <v>47.01</v>
    <v>46.95</v>
    <v>B3 - Brazil Stock Exchange</v>
    <v>46.95</v>
    <v>45327.574571759258</v>
    <v>908</v>
    <v>BRL</v>
    <v>FDO DE INV IMOB REC LOGISTICA CF</v>
    <v>46.95</v>
    <v>47</v>
    <v>RELG11</v>
    <v>Fundos mais negociados</v>
    <v>FDO DE INV IMOB REC LOGISTICA CF (BVMF:RELG11)</v>
    <v>0.05</v>
    <v>1.065E-3</v>
    <v>1258</v>
  </rv>
  <rv s="2">
    <v>909</v>
  </rv>
  <rv s="0">
    <v>https://www.bing.com/financeapi/forcetrigger?t=bwg44c&amp;q=BVMF%3aRZTR11&amp;form=skydnc</v>
    <v>Learn more on Bing</v>
  </rv>
  <rv s="4">
    <v>pt-BR</v>
    <v>bwg44c</v>
    <v>268435456</v>
    <v>1</v>
    <v>Da plataforma Refinitiv</v>
    <v>9</v>
    <v>10</v>
    <v>FDO DE INV IMOB RIZA TERRAX CF (BVMF:RZTR11)</v>
    <v>11</v>
    <v>12</v>
    <v>Finance</v>
    <v>5</v>
    <v>107.77</v>
    <v>71.09</v>
    <v>BVMF</v>
    <v>102.28</v>
    <v>101.03</v>
    <v>B3 - Brazil Stock Exchange</v>
    <v>102.28</v>
    <v>45327.576469907406</v>
    <v>911</v>
    <v>BRL</v>
    <v>FDO DE INV IMOB RIZA TERRAX CF</v>
    <v>102.28</v>
    <v>101.26</v>
    <v>RZTR11</v>
    <v>Fundos mais negociados</v>
    <v>FDO DE INV IMOB RIZA TERRAX CF (BVMF:RZTR11)</v>
    <v>-1.02</v>
    <v>-9.9729999999999992E-3</v>
    <v>3872</v>
  </rv>
  <rv s="2">
    <v>912</v>
  </rv>
  <rv s="0">
    <v>https://www.bing.com/financeapi/forcetrigger?t=c356ar&amp;q=BVMF%3aIBCR11&amp;form=skydnc</v>
    <v>Learn more on Bing</v>
  </rv>
  <rv s="4">
    <v>pt-BR</v>
    <v>c356ar</v>
    <v>268435456</v>
    <v>1</v>
    <v>Da plataforma Refinitiv</v>
    <v>9</v>
    <v>10</v>
    <v>FDO DE INV IMOBILIARIO DE CRI INTEGRAL BREI CF (BVMF:IBCR11)</v>
    <v>11</v>
    <v>12</v>
    <v>Finance</v>
    <v>5</v>
    <v>82.17</v>
    <v>60.4</v>
    <v>BVMF</v>
    <v>82.15</v>
    <v>81.55</v>
    <v>B3 - Brazil Stock Exchange</v>
    <v>81.45</v>
    <v>45327.576284722221</v>
    <v>914</v>
    <v>BRL</v>
    <v>FDO DE INV IMOBILIARIO DE CRI INTEGRAL BREI CF</v>
    <v>81.55</v>
    <v>81.78</v>
    <v>IBCR11</v>
    <v>Fundos mais negociados</v>
    <v>FDO DE INV IMOBILIARIO DE CRI INTEGRAL BREI CF (BVMF:IBCR11)</v>
    <v>0.33</v>
    <v>4.052E-3</v>
    <v>311</v>
  </rv>
  <rv s="2">
    <v>915</v>
  </rv>
  <rv s="0">
    <v>https://www.bing.com/financeapi/forcetrigger?t=buruhw&amp;q=BVMF%3aFATN11&amp;form=skydnc</v>
    <v>Learn more on Bing</v>
  </rv>
  <rv s="4">
    <v>pt-BR</v>
    <v>buruhw</v>
    <v>268435456</v>
    <v>1</v>
    <v>Da plataforma Refinitiv</v>
    <v>9</v>
    <v>10</v>
    <v>FDO DE INVEST IMOB ATHENA I CF (BVMF:FATN11)</v>
    <v>11</v>
    <v>12</v>
    <v>Finance</v>
    <v>5</v>
    <v>93.37</v>
    <v>83.25</v>
    <v>BVMF</v>
    <v>92.39</v>
    <v>92</v>
    <v>B3 - Brazil Stock Exchange</v>
    <v>92.1</v>
    <v>45327.575555555559</v>
    <v>917</v>
    <v>BRL</v>
    <v>FDO DE INVEST IMOB ATHENA I CF</v>
    <v>92.28</v>
    <v>92.16</v>
    <v>FATN11</v>
    <v>Fundos mais negociados</v>
    <v>FDO DE INVEST IMOB ATHENA I CF (BVMF:FATN11)</v>
    <v>0.06</v>
    <v>6.5149999999999995E-4</v>
    <v>13120</v>
  </rv>
  <rv s="2">
    <v>918</v>
  </rv>
  <rv s="0">
    <v>https://www.bing.com/financeapi/forcetrigger?t=aplyxm&amp;q=BVMF%3aBBRC11&amp;form=skydnc</v>
    <v>Learn more on Bing</v>
  </rv>
  <rv s="4">
    <v>pt-BR</v>
    <v>aplyxm</v>
    <v>268435456</v>
    <v>1</v>
    <v>Da plataforma Refinitiv</v>
    <v>9</v>
    <v>10</v>
    <v>FDO INV IMO BB RENDA CORPORATIVA CF (BVMF:BBRC11)</v>
    <v>11</v>
    <v>12</v>
    <v>Finance</v>
    <v>5</v>
    <v>116.55</v>
    <v>80.48</v>
    <v>BVMF</v>
    <v>114.54</v>
    <v>114.54</v>
    <v>B3 - Brazil Stock Exchange</v>
    <v>114.54</v>
    <v>45327.568854166668</v>
    <v>920</v>
    <v>BRL</v>
    <v>FDO INV IMO BB RENDA CORPORATIVA CF</v>
    <v>114.54</v>
    <v>114.54</v>
    <v>BBRC11</v>
    <v>Fundos mais negociados</v>
    <v>FDO INV IMO BB RENDA CORPORATIVA CF (BVMF:BBRC11)</v>
    <v>0</v>
    <v>0</v>
    <v>377</v>
  </rv>
  <rv s="2">
    <v>921</v>
  </rv>
  <rv s="0">
    <v>https://www.bing.com/financeapi/forcetrigger?t=apmklh&amp;q=BVMF%3aFIIB11&amp;form=skydnc</v>
    <v>Learn more on Bing</v>
  </rv>
  <rv s="4">
    <v>pt-BR</v>
    <v>apmklh</v>
    <v>268435456</v>
    <v>1</v>
    <v>Da plataforma Refinitiv</v>
    <v>9</v>
    <v>10</v>
    <v>FDO INV IMO INDUSTRIAL DO BRASIL ETF (BVMF:FIIB11)</v>
    <v>11</v>
    <v>12</v>
    <v>Finance</v>
    <v>5</v>
    <v>528.49</v>
    <v>398.02</v>
    <v>BVMF</v>
    <v>525.4</v>
    <v>525</v>
    <v>B3 - Brazil Stock Exchange</v>
    <v>524.41999999999996</v>
    <v>45327.576015253908</v>
    <v>923</v>
    <v>BRL</v>
    <v>FDO INV IMO INDUSTRIAL DO BRASIL ETF</v>
    <v>525</v>
    <v>525.4</v>
    <v>FIIB11</v>
    <v>Fundos mais negociados</v>
    <v>FDO INV IMO INDUSTRIAL DO BRASIL ETF (BVMF:FIIB11)</v>
    <v>0.98</v>
    <v>1.869E-3</v>
    <v>58</v>
  </rv>
  <rv s="2">
    <v>924</v>
  </rv>
  <rv s="0">
    <v>https://www.bing.com/financeapi/forcetrigger?t=axyuyc&amp;q=BVMF%3aRECR11&amp;form=skydnc</v>
    <v>Learn more on Bing</v>
  </rv>
  <rv s="4">
    <v>pt-BR</v>
    <v>axyuyc</v>
    <v>268435456</v>
    <v>1</v>
    <v>Da plataforma Refinitiv</v>
    <v>9</v>
    <v>10</v>
    <v>FDO INV IMOB - FII UBS (BR) RECEB IMOB ETF (BVMF:RECR11)</v>
    <v>11</v>
    <v>12</v>
    <v>Finance</v>
    <v>5</v>
    <v>90.22</v>
    <v>68.61</v>
    <v>BVMF</v>
    <v>85.32</v>
    <v>85.06</v>
    <v>B3 - Brazil Stock Exchange</v>
    <v>85.19</v>
    <v>45327.576597222222</v>
    <v>926</v>
    <v>BRL</v>
    <v>FDO INV IMOB - FII UBS (BR) RECEB IMOB ETF</v>
    <v>85.19</v>
    <v>85.15</v>
    <v>RECR11</v>
    <v>Fundos mais negociados</v>
    <v>FDO INV IMOB - FII UBS (BR) RECEB IMOB ETF (BVMF:RECR11)</v>
    <v>-0.04</v>
    <v>-4.6949999999999997E-4</v>
    <v>4128</v>
  </rv>
  <rv s="2">
    <v>927</v>
  </rv>
  <rv s="0">
    <v>https://www.bing.com/financeapi/forcetrigger?t=bqybdm&amp;q=BVMF%3aOUFF11&amp;form=skydnc</v>
    <v>Learn more on Bing</v>
  </rv>
  <rv s="4">
    <v>pt-BR</v>
    <v>bqybdm</v>
    <v>268435456</v>
    <v>1</v>
    <v>Da plataforma Refinitiv</v>
    <v>9</v>
    <v>10</v>
    <v>FDO INV IMOB - OURINVEST FUNDO DE FUNDOS ETF (BVMF:OUFF11)</v>
    <v>11</v>
    <v>12</v>
    <v>Finance</v>
    <v>5</v>
    <v>74.25</v>
    <v>51.85</v>
    <v>BVMF</v>
    <v>70.989999999999995</v>
    <v>69.88</v>
    <v>B3 - Brazil Stock Exchange</v>
    <v>69.88</v>
    <v>45327.576655092591</v>
    <v>929</v>
    <v>BRL</v>
    <v>FDO INV IMOB - OURINVEST FUNDO DE FUNDOS ETF</v>
    <v>69.88</v>
    <v>70.989999999999995</v>
    <v>OUFF11</v>
    <v>Fundos mais negociados</v>
    <v>FDO INV IMOB - OURINVEST FUNDO DE FUNDOS ETF (BVMF:OUFF11)</v>
    <v>1.1100000000000001</v>
    <v>1.5883999999999999E-2</v>
    <v>349</v>
  </rv>
  <rv s="2">
    <v>930</v>
  </rv>
  <rv s="0">
    <v>https://www.bing.com/financeapi/forcetrigger?t=apluar&amp;q=BVMF%3aRBED11&amp;form=skydnc</v>
    <v>Learn more on Bing</v>
  </rv>
  <rv s="4">
    <v>pt-BR</v>
    <v>apluar</v>
    <v>268435456</v>
    <v>1</v>
    <v>Da plataforma Refinitiv</v>
    <v>9</v>
    <v>10</v>
    <v>FDO INV IMOB AESAPAR ETF (BVMF:RBED11)</v>
    <v>11</v>
    <v>12</v>
    <v>Finance</v>
    <v>5</v>
    <v>149.30000000000001</v>
    <v>103.84</v>
    <v>BVMF</v>
    <v>149.1</v>
    <v>149</v>
    <v>B3 - Brazil Stock Exchange</v>
    <v>149.01</v>
    <v>45327.575500566403</v>
    <v>932</v>
    <v>BRL</v>
    <v>FDO INV IMOB AESAPAR ETF</v>
    <v>149.01</v>
    <v>149</v>
    <v>RBED11</v>
    <v>Fundos mais negociados</v>
    <v>FDO INV IMOB AESAPAR ETF (BVMF:RBED11)</v>
    <v>-0.01</v>
    <v>-6.711E-5</v>
    <v>172</v>
  </rv>
  <rv s="2">
    <v>933</v>
  </rv>
  <rv s="0">
    <v>https://www.bing.com/financeapi/forcetrigger?t=aplurw&amp;q=BVMF%3aRBVA11&amp;form=skydnc</v>
    <v>Learn more on Bing</v>
  </rv>
  <rv s="4">
    <v>pt-BR</v>
    <v>aplurw</v>
    <v>268435456</v>
    <v>1</v>
    <v>Da plataforma Refinitiv</v>
    <v>9</v>
    <v>10</v>
    <v>FDO INV IMOB AGENCIAS CAIXA ETF (BVMF:RBVA11)</v>
    <v>11</v>
    <v>12</v>
    <v>Finance</v>
    <v>5</v>
    <v>113.06</v>
    <v>80.959999999999994</v>
    <v>BVMF</v>
    <v>112.5</v>
    <v>112</v>
    <v>B3 - Brazil Stock Exchange</v>
    <v>112.5</v>
    <v>45327.575761758591</v>
    <v>935</v>
    <v>BRL</v>
    <v>FDO INV IMOB AGENCIAS CAIXA ETF</v>
    <v>112.5</v>
    <v>112.5</v>
    <v>RBVA11</v>
    <v>Fundos mais negociados</v>
    <v>FDO INV IMOB AGENCIAS CAIXA ETF (BVMF:RBVA11)</v>
    <v>0</v>
    <v>0</v>
    <v>564</v>
  </rv>
  <rv s="2">
    <v>936</v>
  </rv>
  <rv s="0">
    <v>https://www.bing.com/financeapi/forcetrigger?t=bgmafr&amp;q=BVMF%3aALZR11&amp;form=skydnc</v>
    <v>Learn more on Bing</v>
  </rv>
  <rv s="4">
    <v>pt-BR</v>
    <v>bgmafr</v>
    <v>268435456</v>
    <v>1</v>
    <v>Da plataforma Refinitiv</v>
    <v>9</v>
    <v>10</v>
    <v>FDO INV IMOB ALIANZA TRUST RENDA IMOB CF (BVMF:ALZR11)</v>
    <v>11</v>
    <v>12</v>
    <v>Finance</v>
    <v>5</v>
    <v>119.3</v>
    <v>100.12</v>
    <v>BVMF</v>
    <v>117.49</v>
    <v>116.26</v>
    <v>B3 - Brazil Stock Exchange</v>
    <v>116.26</v>
    <v>45327.576034560159</v>
    <v>938</v>
    <v>BRL</v>
    <v>FDO INV IMOB ALIANZA TRUST RENDA IMOB CF</v>
    <v>117</v>
    <v>116.37</v>
    <v>ALZR11</v>
    <v>Fundos mais negociados</v>
    <v>FDO INV IMOB ALIANZA TRUST RENDA IMOB CF (BVMF:ALZR11)</v>
    <v>0.11</v>
    <v>9.4619999999999991E-4</v>
    <v>4766</v>
  </rv>
  <rv s="2">
    <v>939</v>
  </rv>
  <rv s="0">
    <v>https://www.bing.com/financeapi/forcetrigger?t=apm2ec&amp;q=BVMF%3aBNFS11&amp;form=skydnc</v>
    <v>Learn more on Bing</v>
  </rv>
  <rv s="4">
    <v>pt-BR</v>
    <v>apm2ec</v>
    <v>268435456</v>
    <v>1</v>
    <v>Da plataforma Refinitiv</v>
    <v>9</v>
    <v>10</v>
    <v>FDO INV IMOB BANRISUL NOVAS FRON ETF (BVMF:BNFS11)</v>
    <v>11</v>
    <v>12</v>
    <v>Finance</v>
    <v>5</v>
    <v>121.41</v>
    <v>96.43</v>
    <v>BVMF</v>
    <v>120.95</v>
    <v>120.43</v>
    <v>B3 - Brazil Stock Exchange</v>
    <v>120.96</v>
    <v>45327.576631944445</v>
    <v>941</v>
    <v>BRL</v>
    <v>FDO INV IMOB BANRISUL NOVAS FRON ETF</v>
    <v>120.95</v>
    <v>120.82</v>
    <v>BNFS11</v>
    <v>Fundos mais negociados</v>
    <v>FDO INV IMOB BANRISUL NOVAS FRON ETF (BVMF:BNFS11)</v>
    <v>-0.14000000000000001</v>
    <v>-1.157E-3</v>
    <v>154</v>
  </rv>
  <rv s="2">
    <v>942</v>
  </rv>
  <rv s="0">
    <v>https://www.bing.com/financeapi/forcetrigger?t=aplyur&amp;q=BVMF%3aBBPO11&amp;form=skydnc</v>
    <v>Learn more on Bing</v>
  </rv>
  <rv s="4">
    <v>pt-BR</v>
    <v>aplyur</v>
    <v>268435456</v>
    <v>1</v>
    <v>Da plataforma Refinitiv</v>
    <v>9</v>
    <v>10</v>
    <v>FDO INV IMOB BB PROGRESSIVO II ETF (BVMF:TVRI11)</v>
    <v>11</v>
    <v>12</v>
    <v>Finance</v>
    <v>5</v>
    <v>104.52</v>
    <v>73.8</v>
    <v>BVMF</v>
    <v>104.1</v>
    <v>103.5</v>
    <v>B3 - Brazil Stock Exchange</v>
    <v>104.1</v>
    <v>45327.576623135938</v>
    <v>944</v>
    <v>BRL</v>
    <v>FDO INV IMOB BB PROGRESSIVO II ETF</v>
    <v>104</v>
    <v>103.61</v>
    <v>TVRI11</v>
    <v>Fundos mais negociados</v>
    <v>FDO INV IMOB BB PROGRESSIVO II ETF (BVMF:TVRI11)</v>
    <v>-0.49</v>
    <v>-4.7070000000000002E-3</v>
    <v>1013</v>
  </rv>
  <rv s="2">
    <v>945</v>
  </rv>
  <rv s="0">
    <v>https://www.bing.com/financeapi/forcetrigger?t=apn9oc&amp;q=BVMF%3aRNDP11&amp;form=skydnc</v>
    <v>Learn more on Bing</v>
  </rv>
  <rv s="4">
    <v>pt-BR</v>
    <v>apn9oc</v>
    <v>268435456</v>
    <v>1</v>
    <v>Da plataforma Refinitiv</v>
    <v>9</v>
    <v>10</v>
    <v>FDO INV IMOB BB RENDA DE PAPEIS CF (BVMF:RNDP11)</v>
    <v>11</v>
    <v>12</v>
    <v>Finance</v>
    <v>5</v>
    <v>133.99</v>
    <v>36.200000000000003</v>
    <v>BVMF</v>
    <v>120</v>
    <v>112</v>
    <v>B3 - Brazil Stock Exchange</v>
    <v>112.01</v>
    <v>45327.57440972222</v>
    <v>947</v>
    <v>BRL</v>
    <v>FDO INV IMOB BB RENDA DE PAPEIS CF</v>
    <v>112</v>
    <v>120</v>
    <v>RNDP11</v>
    <v>Fundos mais negociados</v>
    <v>FDO INV IMOB BB RENDA DE PAPEIS CF (BVMF:RNDP11)</v>
    <v>7.99</v>
    <v>7.1333000000000008E-2</v>
    <v>171</v>
  </rv>
  <rv s="2">
    <v>948</v>
  </rv>
  <rv s="0">
    <v>https://www.bing.com/financeapi/forcetrigger?t=apm3gh&amp;q=BVMF%3aBPFF11&amp;form=skydnc</v>
    <v>Learn more on Bing</v>
  </rv>
  <rv s="4">
    <v>pt-BR</v>
    <v>apm3gh</v>
    <v>268435456</v>
    <v>1</v>
    <v>Da plataforma Refinitiv</v>
    <v>9</v>
    <v>10</v>
    <v>FDO INV IMOB BRASIL PLURAL ABSOL ETF (BVMF:BPFF11)</v>
    <v>11</v>
    <v>12</v>
    <v>Finance</v>
    <v>5</v>
    <v>75.48</v>
    <v>52.62</v>
    <v>BVMF</v>
    <v>73.099999999999994</v>
    <v>72.900000000000006</v>
    <v>B3 - Brazil Stock Exchange</v>
    <v>72.91</v>
    <v>45327.574953703705</v>
    <v>950</v>
    <v>BRL</v>
    <v>FDO INV IMOB BRASIL PLURAL ABSOL ETF</v>
    <v>73.099999999999994</v>
    <v>72.900000000000006</v>
    <v>BPFF11</v>
    <v>Fundos mais negociados</v>
    <v>FDO INV IMOB BRASIL PLURAL ABSOL ETF (BVMF:BPFF11)</v>
    <v>-0.01</v>
    <v>-1.372E-4</v>
    <v>191</v>
  </rv>
  <rv s="2">
    <v>951</v>
  </rv>
  <rv s="0">
    <v>https://www.bing.com/financeapi/forcetrigger?t=apm3rw&amp;q=BVMF%3aBRCR11&amp;form=skydnc</v>
    <v>Learn more on Bing</v>
  </rv>
  <rv s="4">
    <v>pt-BR</v>
    <v>apm3rw</v>
    <v>268435456</v>
    <v>1</v>
    <v>Da plataforma Refinitiv</v>
    <v>9</v>
    <v>10</v>
    <v>FDO INV IMOB BTG PACTUAL CORP F REIT (BVMF:BRCR11)</v>
    <v>11</v>
    <v>12</v>
    <v>Finance</v>
    <v>5</v>
    <v>67.88</v>
    <v>46.8</v>
    <v>BVMF</v>
    <v>60.3</v>
    <v>60</v>
    <v>B3 - Brazil Stock Exchange</v>
    <v>60.27</v>
    <v>45327.576550925929</v>
    <v>953</v>
    <v>BRL</v>
    <v>FDO INV IMOB BTG PACTUAL CORP F REIT</v>
    <v>60.01</v>
    <v>60.13</v>
    <v>BRCR11</v>
    <v>Fundos mais negociados</v>
    <v>FDO INV IMOB BTG PACTUAL CORP F REIT (BVMF:BRCR11)</v>
    <v>-0.14000000000000001</v>
    <v>-2.323E-3</v>
    <v>3208</v>
  </rv>
  <rv s="2">
    <v>954</v>
  </rv>
  <rv s="0">
    <v>https://www.bing.com/financeapi/forcetrigger?t=bo17mw&amp;q=BVMF%3aBTCR11&amp;form=skydnc</v>
    <v>Learn more on Bing</v>
  </rv>
  <rv s="4">
    <v>pt-BR</v>
    <v>bo17mw</v>
    <v>268435456</v>
    <v>1</v>
    <v>Da plataforma Refinitiv</v>
    <v>9</v>
    <v>10</v>
    <v>FDO INV IMOB BTG PACTUAL CREDITO IMOB ETF (BVMF:BTCR11)</v>
    <v>11</v>
    <v>12</v>
    <v>Finance</v>
    <v>5</v>
    <v>96.53</v>
    <v>76.849999999999994</v>
    <v>BVMF</v>
    <v>88</v>
    <v>84.47</v>
    <v>B3 - Brazil Stock Exchange</v>
    <v>85.45</v>
    <v>44890.878472580465</v>
    <v>956</v>
    <v>BRL</v>
    <v>FDO INV IMOB BTG PACTUAL CREDITO IMOB ETF</v>
    <v>84.47</v>
    <v>88</v>
    <v>BTCR11</v>
    <v>Fundos mais negociados</v>
    <v>FDO INV IMOB BTG PACTUAL CREDITO IMOB ETF (BVMF:BTCR11)</v>
    <v>2.5499999999999998</v>
    <v>2.9842E-2</v>
    <v>6663</v>
  </rv>
  <rv s="2">
    <v>957</v>
  </rv>
  <rv s="0">
    <v>https://www.bing.com/financeapi/forcetrigger?t=bsd5cw&amp;q=BVMF%3aBCFF11&amp;form=skydnc</v>
    <v>Learn more on Bing</v>
  </rv>
  <rv s="4">
    <v>pt-BR</v>
    <v>bsd5cw</v>
    <v>268435456</v>
    <v>1</v>
    <v>Da plataforma Refinitiv</v>
    <v>9</v>
    <v>10</v>
    <v>FDO INV IMOB BTG PACTUAL FUNDO DE FUNDOS OF (BVMF:BCFF11)</v>
    <v>11</v>
    <v>12</v>
    <v>Finance</v>
    <v>5</v>
    <v>9.73</v>
    <v>6.96</v>
    <v>BVMF</v>
    <v>9.1300000000000008</v>
    <v>9.1</v>
    <v>B3 - Brazil Stock Exchange</v>
    <v>9.1300000000000008</v>
    <v>45327.57665631875</v>
    <v>959</v>
    <v>BRL</v>
    <v>FDO INV IMOB BTG PACTUAL FUNDO DE FUNDOS OF</v>
    <v>9.1300000000000008</v>
    <v>9.1300000000000008</v>
    <v>BCFF11</v>
    <v>Fundos mais negociados</v>
    <v>FDO INV IMOB BTG PACTUAL FUNDO DE FUNDOS OF (BVMF:BCFF11)</v>
    <v>0</v>
    <v>0</v>
    <v>55180</v>
  </rv>
  <rv s="2">
    <v>960</v>
  </rv>
  <rv s="0">
    <v>https://www.bing.com/financeapi/forcetrigger?t=c5lec7&amp;q=BVMF%3aCXCI11&amp;form=skydnc</v>
    <v>Learn more on Bing</v>
  </rv>
  <rv s="4">
    <v>pt-BR</v>
    <v>c5lec7</v>
    <v>268435456</v>
    <v>1</v>
    <v>Da plataforma Refinitiv</v>
    <v>9</v>
    <v>10</v>
    <v>FDO INV IMOB CAIXA CARTEIRA IMOB CEF (BVMF:CXCI11)</v>
    <v>11</v>
    <v>12</v>
    <v>Finance</v>
    <v>5</v>
    <v>89.81</v>
    <v>65.540000000000006</v>
    <v>BVMF</v>
    <v>85.73</v>
    <v>85.72</v>
    <v>B3 - Brazil Stock Exchange</v>
    <v>85.72</v>
    <v>45327.563530890628</v>
    <v>962</v>
    <v>BRL</v>
    <v>FDO INV IMOB CAIXA CARTEIRA IMOB CEF</v>
    <v>85.73</v>
    <v>85.73</v>
    <v>CXCI11</v>
    <v>Fundos mais negociados</v>
    <v>FDO INV IMOB CAIXA CARTEIRA IMOB CEF (BVMF:CXCI11)</v>
    <v>0.01</v>
    <v>1.167E-4</v>
    <v>105</v>
  </rv>
  <rv s="2">
    <v>963</v>
  </rv>
  <rv s="0">
    <v>https://www.bing.com/financeapi/forcetrigger?t=c1piqh&amp;q=BVMF%3aCXCO11&amp;form=skydnc</v>
    <v>Learn more on Bing</v>
  </rv>
  <rv s="4">
    <v>pt-BR</v>
    <v>c1piqh</v>
    <v>268435456</v>
    <v>1</v>
    <v>Da plataforma Refinitiv</v>
    <v>9</v>
    <v>10</v>
    <v>FDO INV IMOB CAIXA IMOVEIS CORP CF (BVMF:CXCO11)</v>
    <v>11</v>
    <v>12</v>
    <v>Finance</v>
    <v>5</v>
    <v>85.99</v>
    <v>57.48</v>
    <v>BVMF</v>
    <v>82.66</v>
    <v>82.11</v>
    <v>B3 - Brazil Stock Exchange</v>
    <v>82.4</v>
    <v>45327.576342592591</v>
    <v>965</v>
    <v>BRL</v>
    <v>FDO INV IMOB CAIXA IMOVEIS CORP CF</v>
    <v>82.4</v>
    <v>82.66</v>
    <v>CXCO11</v>
    <v>Fundos mais negociados</v>
    <v>FDO INV IMOB CAIXA IMOVEIS CORP CF (BVMF:CXCO11)</v>
    <v>0.26</v>
    <v>3.1549999999999998E-3</v>
    <v>270</v>
  </rv>
  <rv s="2">
    <v>966</v>
  </rv>
  <rv s="0">
    <v>https://www.bing.com/financeapi/forcetrigger?t=apmjur&amp;q=BVMF%3aFCFL11&amp;form=skydnc</v>
    <v>Learn more on Bing</v>
  </rv>
  <rv s="4">
    <v>pt-BR</v>
    <v>apmjur</v>
    <v>268435456</v>
    <v>1</v>
    <v>Da plataforma Refinitiv</v>
    <v>9</v>
    <v>10</v>
    <v>FDO INV IMOB CAMPUS FARIA LIMA CF (BVMF:FCFL11)</v>
    <v>11</v>
    <v>12</v>
    <v>Finance</v>
    <v>5</v>
    <v>119.99</v>
    <v>91.1</v>
    <v>BVMF</v>
    <v>118.43</v>
    <v>117.56</v>
    <v>B3 - Brazil Stock Exchange</v>
    <v>118</v>
    <v>45327.57529873828</v>
    <v>968</v>
    <v>BRL</v>
    <v>FDO INV IMOB CAMPUS FARIA LIMA CF</v>
    <v>118</v>
    <v>118.43</v>
    <v>FCFL11</v>
    <v>Fundos mais negociados</v>
    <v>FDO INV IMOB CAMPUS FARIA LIMA CF (BVMF:FCFL11)</v>
    <v>0.43</v>
    <v>3.6440000000000001E-3</v>
    <v>276</v>
  </rv>
  <rv s="2">
    <v>969</v>
  </rv>
  <rv s="0">
    <v>https://www.bing.com/financeapi/forcetrigger?t=apm7ar&amp;q=BVMF%3aCBOP11&amp;form=skydnc</v>
    <v>Learn more on Bing</v>
  </rv>
  <rv s="4">
    <v>pt-BR</v>
    <v>apm7ar</v>
    <v>268435456</v>
    <v>1</v>
    <v>Da plataforma Refinitiv</v>
    <v>9</v>
    <v>10</v>
    <v>FDO INV IMOB CASTELLO BRANCO OFF CF (BVMF:CBOP11)</v>
    <v>11</v>
    <v>12</v>
    <v>Finance</v>
    <v>5</v>
    <v>44.61</v>
    <v>28.12</v>
    <v>BVMF</v>
    <v>30.47</v>
    <v>30.47</v>
    <v>B3 - Brazil Stock Exchange</v>
    <v>30.47</v>
    <v>45327.576597222222</v>
    <v>971</v>
    <v>BRL</v>
    <v>FDO INV IMOB CASTELLO BRANCO OFF CF</v>
    <v>30.47</v>
    <v>30.47</v>
    <v>CBOP11</v>
    <v>Fundos mais negociados</v>
    <v>FDO INV IMOB CASTELLO BRANCO OFF CF (BVMF:CBOP11)</v>
    <v>0</v>
    <v>0</v>
    <v>3</v>
  </rv>
  <rv s="2">
    <v>972</v>
  </rv>
  <rv s="0">
    <v>https://www.bing.com/financeapi/forcetrigger?t=apm8r7&amp;q=BVMF%3aCEOC11&amp;form=skydnc</v>
    <v>Learn more on Bing</v>
  </rv>
  <rv s="4">
    <v>pt-BR</v>
    <v>apm8r7</v>
    <v>268435456</v>
    <v>1</v>
    <v>Da plataforma Refinitiv</v>
    <v>9</v>
    <v>10</v>
    <v>FDO INV IMOB CEO CYRELA COM CF (BVMF:CEOC11)</v>
    <v>11</v>
    <v>12</v>
    <v>Finance</v>
    <v>5</v>
    <v>64.53</v>
    <v>42.74</v>
    <v>BVMF</v>
    <v>49.5</v>
    <v>48.89</v>
    <v>B3 - Brazil Stock Exchange</v>
    <v>49.1</v>
    <v>45327.561261574076</v>
    <v>974</v>
    <v>BRL</v>
    <v>FDO INV IMOB CEO CYRELA COM CF</v>
    <v>49.5</v>
    <v>48.89</v>
    <v>CEOC11</v>
    <v>Fundos mais negociados</v>
    <v>FDO INV IMOB CEO CYRELA COM CF (BVMF:CEOC11)</v>
    <v>-0.21</v>
    <v>-4.2770000000000004E-3</v>
    <v>82</v>
  </rv>
  <rv s="2">
    <v>975</v>
  </rv>
  <rv s="0">
    <v>https://www.bing.com/financeapi/forcetrigger?t=apmqh7&amp;q=BVMF%3aHGLG11&amp;form=skydnc</v>
    <v>Learn more on Bing</v>
  </rv>
  <rv s="4">
    <v>pt-BR</v>
    <v>apmqh7</v>
    <v>268435456</v>
    <v>1</v>
    <v>Da plataforma Refinitiv</v>
    <v>9</v>
    <v>10</v>
    <v>FDO INV IMOB CSHG LOGISTICA CF (BVMF:HGLG11)</v>
    <v>11</v>
    <v>12</v>
    <v>Finance</v>
    <v>5</v>
    <v>164.4</v>
    <v>144.41999999999999</v>
    <v>BVMF</v>
    <v>163.89</v>
    <v>163.01</v>
    <v>B3 - Brazil Stock Exchange</v>
    <v>163.32</v>
    <v>45327.576663228909</v>
    <v>977</v>
    <v>BRL</v>
    <v>FDO INV IMOB CSHG LOGISTICA CF</v>
    <v>163.32</v>
    <v>163.18</v>
    <v>HGLG11</v>
    <v>Fundos mais negociados</v>
    <v>FDO INV IMOB CSHG LOGISTICA CF (BVMF:HGLG11)</v>
    <v>-0.14000000000000001</v>
    <v>-8.5720000000000002E-4</v>
    <v>11441</v>
  </rv>
  <rv s="2">
    <v>978</v>
  </rv>
  <rv s="0">
    <v>https://www.bing.com/financeapi/forcetrigger?t=apmqbh&amp;q=BVMF%3aHGCR11&amp;form=skydnc</v>
    <v>Learn more on Bing</v>
  </rv>
  <rv s="4">
    <v>pt-BR</v>
    <v>apmqbh</v>
    <v>268435456</v>
    <v>1</v>
    <v>Da plataforma Refinitiv</v>
    <v>9</v>
    <v>10</v>
    <v>FDO INV IMOB CSHG RECEBIVEIS CF (BVMF:HGCR11)</v>
    <v>11</v>
    <v>12</v>
    <v>Finance</v>
    <v>5</v>
    <v>107.03</v>
    <v>86.41</v>
    <v>BVMF</v>
    <v>104.54</v>
    <v>104</v>
    <v>B3 - Brazil Stock Exchange</v>
    <v>104.23</v>
    <v>45327.576435185183</v>
    <v>980</v>
    <v>BRL</v>
    <v>FDO INV IMOB CSHG RECEBIVEIS CF</v>
    <v>104.23</v>
    <v>104.28</v>
    <v>HGCR11</v>
    <v>Fundos mais negociados</v>
    <v>FDO INV IMOB CSHG RECEBIVEIS CF (BVMF:HGCR11)</v>
    <v>0.05</v>
    <v>4.797E-4</v>
    <v>5654</v>
  </rv>
  <rv s="2">
    <v>981</v>
  </rv>
  <rv s="0">
    <v>https://www.bing.com/financeapi/forcetrigger?t=apmj7w&amp;q=BVMF%3aEURO11&amp;form=skydnc</v>
    <v>Learn more on Bing</v>
  </rv>
  <rv s="4">
    <v>pt-BR</v>
    <v>apmj7w</v>
    <v>268435456</v>
    <v>1</v>
    <v>Da plataforma Refinitiv</v>
    <v>9</v>
    <v>10</v>
    <v>FDO INV IMOB EUROPAR OF (BVMF:EURO11)</v>
    <v>11</v>
    <v>12</v>
    <v>Finance</v>
    <v>5</v>
    <v>258.08</v>
    <v>197.99</v>
    <v>BVMF</v>
    <v>253.84</v>
    <v>250.51</v>
    <v>B3 - Brazil Stock Exchange</v>
    <v>253.84</v>
    <v>45327.57500016172</v>
    <v>983</v>
    <v>BRL</v>
    <v>FDO INV IMOB EUROPAR OF</v>
    <v>253.84</v>
    <v>250.54</v>
    <v>EURO11</v>
    <v>Fundos mais negociados</v>
    <v>FDO INV IMOB EUROPAR OF (BVMF:EURO11)</v>
    <v>-3.3</v>
    <v>-1.3000000000000001E-2</v>
    <v>21</v>
  </rv>
  <rv s="2">
    <v>984</v>
  </rv>
  <rv s="0">
    <v>https://www.bing.com/financeapi/forcetrigger?t=bmzdcw&amp;q=BVMF%3aFAED11&amp;form=skydnc</v>
    <v>Learn more on Bing</v>
  </rv>
  <rv s="4">
    <v>pt-BR</v>
    <v>bmzdcw</v>
    <v>268435456</v>
    <v>1</v>
    <v>Da plataforma Refinitiv</v>
    <v>9</v>
    <v>10</v>
    <v>FDO INV IMOB FII ANHANGUERA EDUCACIONAL ETF (BVMF:FAED11)</v>
    <v>11</v>
    <v>12</v>
    <v>Finance</v>
    <v>5</v>
    <v>169.08</v>
    <v>124.37</v>
    <v>BVMF</v>
    <v>150.94</v>
    <v>150.94</v>
    <v>B3 - Brazil Stock Exchange</v>
    <v>150.94</v>
    <v>45327.563930786717</v>
    <v>986</v>
    <v>BRL</v>
    <v>FDO INV IMOB FII ANHANGUERA EDUCACIONAL ETF</v>
    <v>150.94</v>
    <v>150.94</v>
    <v>FAED11</v>
    <v>Fundos mais negociados</v>
    <v>FDO INV IMOB FII ANHANGUERA EDUCACIONAL ETF (BVMF:FAED11)</v>
    <v>0</v>
    <v>0</v>
    <v>43</v>
  </rv>
  <rv s="2">
    <v>987</v>
  </rv>
  <rv s="0">
    <v>https://www.bing.com/financeapi/forcetrigger?t=bgmhrw&amp;q=BVMF%3aCNES11&amp;form=skydnc</v>
    <v>Learn more on Bing</v>
  </rv>
  <rv s="4">
    <v>pt-BR</v>
    <v>bgmhrw</v>
    <v>268435456</v>
    <v>1</v>
    <v>Da plataforma Refinitiv</v>
    <v>9</v>
    <v>10</v>
    <v>FDO INV IMOB FII CENESP CF (BVMF:CNES11)</v>
    <v>11</v>
    <v>12</v>
    <v>Finance</v>
    <v>5</v>
    <v>31.67</v>
    <v>21.21</v>
    <v>BVMF</v>
    <v>26.79</v>
    <v>25.59</v>
    <v>B3 - Brazil Stock Exchange</v>
    <v>25.59</v>
    <v>45327.57372685185</v>
    <v>989</v>
    <v>BRL</v>
    <v>FDO INV IMOB FII CENESP CF</v>
    <v>25.59</v>
    <v>26.79</v>
    <v>CNES11</v>
    <v>Fundos mais negociados</v>
    <v>FDO INV IMOB FII CENESP CF (BVMF:CNES11)</v>
    <v>1.2</v>
    <v>4.6893000000000004E-2</v>
    <v>150</v>
  </rv>
  <rv s="2">
    <v>990</v>
  </rv>
  <rv s="0">
    <v>https://www.bing.com/financeapi/forcetrigger?t=b17t27&amp;q=BVMF%3aEDGA11&amp;form=skydnc</v>
    <v>Learn more on Bing</v>
  </rv>
  <rv s="4">
    <v>pt-BR</v>
    <v>b17t27</v>
    <v>268435456</v>
    <v>1</v>
    <v>Da plataforma Refinitiv</v>
    <v>9</v>
    <v>10</v>
    <v>FDO INV IMOB FII EDIFICIO GALERIA CF (BVMF:EDGA11)</v>
    <v>11</v>
    <v>12</v>
    <v>Finance</v>
    <v>5</v>
    <v>23.75</v>
    <v>17.62</v>
    <v>BVMF</v>
    <v>21.3</v>
    <v>21.1</v>
    <v>B3 - Brazil Stock Exchange</v>
    <v>21.33</v>
    <v>45327.576469907406</v>
    <v>992</v>
    <v>BRL</v>
    <v>FDO INV IMOB FII EDIFICIO GALERIA CF</v>
    <v>21.1</v>
    <v>21.13</v>
    <v>EDGA11</v>
    <v>Fundos mais negociados</v>
    <v>FDO INV IMOB FII EDIFICIO GALERIA CF (BVMF:EDGA11)</v>
    <v>-0.2</v>
    <v>-9.3760000000000007E-3</v>
    <v>30</v>
  </rv>
  <rv s="2">
    <v>993</v>
  </rv>
  <rv s="0">
    <v>https://www.bing.com/financeapi/forcetrigger?t=bgmdar&amp;q=BVMF%3aFLRP11&amp;form=skydnc</v>
    <v>Learn more on Bing</v>
  </rv>
  <rv s="4">
    <v>pt-BR</v>
    <v>bgmdar</v>
    <v>268435456</v>
    <v>1</v>
    <v>Da plataforma Refinitiv</v>
    <v>9</v>
    <v>10</v>
    <v>FDO INV IMOB FII FLORIPA SHOPPING CF (BVMF:FLRP11)</v>
    <v>11</v>
    <v>12</v>
    <v>Finance</v>
    <v>5</v>
    <v>2139.9899999999998</v>
    <v>1426.99</v>
    <v>BVMF</v>
    <v>2100</v>
    <v>2100</v>
    <v>B3 - Brazil Stock Exchange</v>
    <v>2100</v>
    <v>45327.560809258597</v>
    <v>995</v>
    <v>BRL</v>
    <v>FDO INV IMOB FII FLORIPA SHOPPING CF</v>
    <v>2100</v>
    <v>2100</v>
    <v>FLRP11</v>
    <v>Fundos mais negociados</v>
    <v>FDO INV IMOB FII FLORIPA SHOPPING CF (BVMF:FLRP11)</v>
    <v>0</v>
    <v>0</v>
    <v>1</v>
  </rv>
  <rv s="2">
    <v>996</v>
  </rv>
  <rv s="0">
    <v>https://www.bing.com/financeapi/forcetrigger?t=bgmecw&amp;q=BVMF%3aHCRI11&amp;form=skydnc</v>
    <v>Learn more on Bing</v>
  </rv>
  <rv s="4">
    <v>pt-BR</v>
    <v>bgmecw</v>
    <v>268435456</v>
    <v>1</v>
    <v>Da plataforma Refinitiv</v>
    <v>9</v>
    <v>10</v>
    <v>FDO INV IMOB FII HOSPITAL DA CRIANCA CF (BVMF:HCRI11)</v>
    <v>11</v>
    <v>12</v>
    <v>Finance</v>
    <v>5</v>
    <v>324.22000000000003</v>
    <v>197.37</v>
    <v>BVMF</v>
    <v>305.06</v>
    <v>304.02</v>
    <v>B3 - Brazil Stock Exchange</v>
    <v>305.06</v>
    <v>45327.576122164064</v>
    <v>998</v>
    <v>BRL</v>
    <v>FDO INV IMOB FII HOSPITAL DA CRIANCA CF</v>
    <v>305.06</v>
    <v>305.05</v>
    <v>HCRI11</v>
    <v>Fundos mais negociados</v>
    <v>FDO INV IMOB FII HOSPITAL DA CRIANCA CF (BVMF:HCRI11)</v>
    <v>-0.01</v>
    <v>-3.2780000000000001E-5</v>
    <v>32</v>
  </rv>
  <rv s="2">
    <v>999</v>
  </rv>
  <rv s="0">
    <v>https://www.bing.com/financeapi/forcetrigger?t=bgmqa2&amp;q=BVMF%3aNSLU11&amp;form=skydnc</v>
    <v>Learn more on Bing</v>
  </rv>
  <rv s="4">
    <v>pt-BR</v>
    <v>bgmqa2</v>
    <v>268435456</v>
    <v>1</v>
    <v>Da plataforma Refinitiv</v>
    <v>9</v>
    <v>10</v>
    <v>FDO INV IMOB FII HOSPITAL NOSSA SRA DE LOURDES CF (BVMF:NSLU11)</v>
    <v>11</v>
    <v>12</v>
    <v>Finance</v>
    <v>5</v>
    <v>201.59</v>
    <v>145.84</v>
    <v>BVMF</v>
    <v>195.2</v>
    <v>192.97</v>
    <v>B3 - Brazil Stock Exchange</v>
    <v>195.31</v>
    <v>45327.574189814812</v>
    <v>1001</v>
    <v>BRL</v>
    <v>FDO INV IMOB FII HOSPITAL NOSSA SRA DE LOURDES CF</v>
    <v>192.97</v>
    <v>195.2</v>
    <v>NSLU11</v>
    <v>Fundos mais negociados</v>
    <v>FDO INV IMOB FII HOSPITAL NOSSA SRA DE LOURDES CF (BVMF:NSLU11)</v>
    <v>-0.11</v>
    <v>-5.6320000000000003E-4</v>
    <v>16</v>
  </rv>
  <rv s="2">
    <v>1002</v>
  </rv>
  <rv s="0">
    <v>https://www.bing.com/financeapi/forcetrigger?t=b17svh&amp;q=BVMF%3aHTMX11&amp;form=skydnc</v>
    <v>Learn more on Bing</v>
  </rv>
  <rv s="4">
    <v>pt-BR</v>
    <v>b17svh</v>
    <v>268435456</v>
    <v>1</v>
    <v>Da plataforma Refinitiv</v>
    <v>9</v>
    <v>10</v>
    <v>FDO INV IMOB FII HOTEL MAXINVEST CF (BVMF:HTMX11)</v>
    <v>11</v>
    <v>12</v>
    <v>Finance</v>
    <v>5</v>
    <v>194.73</v>
    <v>82.27</v>
    <v>BVMF</v>
    <v>175.99</v>
    <v>164.02</v>
    <v>B3 - Brazil Stock Exchange</v>
    <v>172.02</v>
    <v>45327.576655092591</v>
    <v>1004</v>
    <v>BRL</v>
    <v>FDO INV IMOB FII HOTEL MAXINVEST CF</v>
    <v>173.4</v>
    <v>165.11</v>
    <v>HTMX11</v>
    <v>Fundos mais negociados</v>
    <v>FDO INV IMOB FII HOTEL MAXINVEST CF (BVMF:HTMX11)</v>
    <v>-6.91</v>
    <v>-4.0170000000000004E-2</v>
    <v>6468</v>
  </rv>
  <rv s="2">
    <v>1005</v>
  </rv>
  <rv s="0">
    <v>https://www.bing.com/financeapi/forcetrigger?t=bgmpxm&amp;q=BVMF%3aNCHB11&amp;form=skydnc</v>
    <v>Learn more on Bing</v>
  </rv>
  <rv s="4">
    <v>pt-BR</v>
    <v>bgmpxm</v>
    <v>268435456</v>
    <v>1</v>
    <v>Da plataforma Refinitiv</v>
    <v>9</v>
    <v>10</v>
    <v>FDO INV IMOB FII NCH BRASIL RECEBIVEIS IMOB CF (BVMF:NCHB11)</v>
    <v>11</v>
    <v>12</v>
    <v>Finance</v>
    <v>5</v>
    <v>9.41</v>
    <v>7.58</v>
    <v>BVMF</v>
    <v>9.24</v>
    <v>9.1</v>
    <v>B3 - Brazil Stock Exchange</v>
    <v>9.1199999999999992</v>
    <v>45327.576599883592</v>
    <v>1007</v>
    <v>BRL</v>
    <v>FDO INV IMOB FII NCH BRASIL RECEBIVEIS IMOB CF</v>
    <v>9.19</v>
    <v>9.1300000000000008</v>
    <v>NCHB11</v>
    <v>Fundos mais negociados</v>
    <v>FDO INV IMOB FII NCH BRASIL RECEBIVEIS IMOB CF (BVMF:NCHB11)</v>
    <v>0.01</v>
    <v>1.096E-3</v>
    <v>4835</v>
  </rv>
  <rv s="2">
    <v>1008</v>
  </rv>
  <rv s="0">
    <v>https://www.bing.com/financeapi/forcetrigger?t=bgmobh&amp;q=BVMF%3aJRDM11&amp;form=skydnc</v>
    <v>Learn more on Bing</v>
  </rv>
  <rv s="24">
    <v>pt-BR</v>
    <v>bgmobh</v>
    <v>268435456</v>
    <v>1</v>
    <v>1</v>
    <v>Da plataforma Refinitiv</v>
    <v>9</v>
    <v>73</v>
    <v>FDO INV IMOB FII SHOPPING JARDIM SUL CF (BVMF:JRDM11)</v>
    <v>11</v>
    <v>12</v>
    <v>Finance</v>
    <v>5</v>
    <v>85.25</v>
    <v>68.8</v>
    <v>BVMF</v>
    <v>84.9</v>
    <v>84.2</v>
    <v>B3 - Brazil Stock Exchange</v>
    <v>84.9</v>
    <v>45098.822452048436</v>
    <v>1010</v>
    <v>BRL</v>
    <v>FDO INV IMOB FII SHOPPING JARDIM SUL CF</v>
    <v>84.9</v>
    <v>84.89</v>
    <v>JRDM11</v>
    <v>Fundos mais negociados</v>
    <v>FDO INV IMOB FII SHOPPING JARDIM SUL CF (BVMF:JRDM11)</v>
    <v>-0.01</v>
    <v>-1.178E-4</v>
    <v>3543</v>
  </rv>
  <rv s="2">
    <v>1011</v>
  </rv>
  <rv s="0">
    <v>https://www.bing.com/financeapi/forcetrigger?t=bjlovh&amp;q=BVMF%3aTRNT11&amp;form=skydnc</v>
    <v>Learn more on Bing</v>
  </rv>
  <rv s="4">
    <v>pt-BR</v>
    <v>bjlovh</v>
    <v>268435456</v>
    <v>1</v>
    <v>Da plataforma Refinitiv</v>
    <v>9</v>
    <v>10</v>
    <v>FDO INV IMOB FII TORRE NORTE CF (BVMF:TRNT11)</v>
    <v>11</v>
    <v>12</v>
    <v>Finance</v>
    <v>5</v>
    <v>135.71</v>
    <v>92.48</v>
    <v>BVMF</v>
    <v>122</v>
    <v>122</v>
    <v>B3 - Brazil Stock Exchange</v>
    <v>122.01</v>
    <v>45327.56</v>
    <v>1013</v>
    <v>BRL</v>
    <v>FDO INV IMOB FII TORRE NORTE CF</v>
    <v>122</v>
    <v>122</v>
    <v>TRNT11</v>
    <v>Fundos mais negociados</v>
    <v>FDO INV IMOB FII TORRE NORTE CF (BVMF:TRNT11)</v>
    <v>-0.01</v>
    <v>-8.1960000000000008E-5</v>
    <v>16</v>
  </rv>
  <rv s="2">
    <v>1014</v>
  </rv>
  <rv s="0">
    <v>https://www.bing.com/financeapi/forcetrigger?t=apmkim&amp;q=BVMF%3aFIGS11&amp;form=skydnc</v>
    <v>Learn more on Bing</v>
  </rv>
  <rv s="4">
    <v>pt-BR</v>
    <v>apmkim</v>
    <v>268435456</v>
    <v>1</v>
    <v>Da plataforma Refinitiv</v>
    <v>9</v>
    <v>10</v>
    <v>FDO INV IMOB GENERAL SHOPPING ATIVO E RENDA ETF (BVMF:FIGS11)</v>
    <v>11</v>
    <v>12</v>
    <v>Finance</v>
    <v>5</v>
    <v>62.69</v>
    <v>41.36</v>
    <v>BVMF</v>
    <v>61.49</v>
    <v>60.3</v>
    <v>B3 - Brazil Stock Exchange</v>
    <v>60.3</v>
    <v>45327.575173957812</v>
    <v>1016</v>
    <v>BRL</v>
    <v>FDO INV IMOB GENERAL SHOPPING ATIVO E RENDA ETF</v>
    <v>60.3</v>
    <v>60.3</v>
    <v>FIGS11</v>
    <v>Fundos mais negociados</v>
    <v>FDO INV IMOB GENERAL SHOPPING ATIVO E RENDA ETF (BVMF:FIGS11)</v>
    <v>0</v>
    <v>0</v>
    <v>321</v>
  </rv>
  <rv s="2">
    <v>1017</v>
  </rv>
  <rv s="0">
    <v>https://www.bing.com/financeapi/forcetrigger?t=apltvh&amp;q=BVMF%3aABCP11&amp;form=skydnc</v>
    <v>Learn more on Bing</v>
  </rv>
  <rv s="4">
    <v>pt-BR</v>
    <v>apltvh</v>
    <v>268435456</v>
    <v>1</v>
    <v>Da plataforma Refinitiv</v>
    <v>9</v>
    <v>10</v>
    <v>FDO INV IMOB GRAND PLAZA SHOP CF (BVMF:ABCP11)</v>
    <v>11</v>
    <v>12</v>
    <v>Finance</v>
    <v>5</v>
    <v>76.33</v>
    <v>58.05</v>
    <v>BVMF</v>
    <v>76.33</v>
    <v>75.72</v>
    <v>B3 - Brazil Stock Exchange</v>
    <v>75.709999999999994</v>
    <v>45327.574374999997</v>
    <v>1019</v>
    <v>BRL</v>
    <v>FDO INV IMOB GRAND PLAZA SHOP CF</v>
    <v>75.72</v>
    <v>76.33</v>
    <v>ABCP11</v>
    <v>Fundos mais negociados</v>
    <v>FDO INV IMOB GRAND PLAZA SHOP CF (BVMF:ABCP11)</v>
    <v>0.62</v>
    <v>8.1890000000000001E-3</v>
    <v>126</v>
  </rv>
  <rv s="2">
    <v>1020</v>
  </rv>
  <rv s="0">
    <v>https://www.bing.com/financeapi/forcetrigger?t=bqsy77&amp;q=BVMF%3aGTWR11&amp;form=skydnc</v>
    <v>Learn more on Bing</v>
  </rv>
  <rv s="4">
    <v>pt-BR</v>
    <v>bqsy77</v>
    <v>268435456</v>
    <v>1</v>
    <v>Da plataforma Refinitiv</v>
    <v>9</v>
    <v>10</v>
    <v>FDO INV IMOB GREEN TOWERS REIT (BVMF:GTWR11)</v>
    <v>11</v>
    <v>12</v>
    <v>Finance</v>
    <v>5</v>
    <v>89.18</v>
    <v>64.69</v>
    <v>BVMF</v>
    <v>87.6</v>
    <v>87.01</v>
    <v>B3 - Brazil Stock Exchange</v>
    <v>87.5</v>
    <v>45327.576581724221</v>
    <v>1022</v>
    <v>BRL</v>
    <v>FDO INV IMOB GREEN TOWERS REIT</v>
    <v>87.5</v>
    <v>87.12</v>
    <v>GTWR11</v>
    <v>Fundos mais negociados</v>
    <v>FDO INV IMOB GREEN TOWERS REIT (BVMF:GTWR11)</v>
    <v>-0.38</v>
    <v>-4.3430000000000005E-3</v>
    <v>1661</v>
  </rv>
  <rv s="2">
    <v>1023</v>
  </rv>
  <rv s="0">
    <v>https://www.bing.com/financeapi/forcetrigger?t=apmq8m&amp;q=BVMF%3aHGBS11&amp;form=skydnc</v>
    <v>Learn more on Bing</v>
  </rv>
  <rv s="4">
    <v>pt-BR</v>
    <v>apmq8m</v>
    <v>268435456</v>
    <v>1</v>
    <v>Da plataforma Refinitiv</v>
    <v>9</v>
    <v>10</v>
    <v>FDO INV IMOB HG BRASIL SHOPPING ETF (BVMF:HGBS11)</v>
    <v>11</v>
    <v>12</v>
    <v>Finance</v>
    <v>5</v>
    <v>230.53</v>
    <v>160.11000000000001</v>
    <v>BVMF</v>
    <v>229.73</v>
    <v>228.82</v>
    <v>B3 - Brazil Stock Exchange</v>
    <v>228.82</v>
    <v>45327.576527777775</v>
    <v>1025</v>
    <v>BRL</v>
    <v>FDO INV IMOB HG BRASIL SHOPPING ETF</v>
    <v>228.82</v>
    <v>229.18</v>
    <v>HGBS11</v>
    <v>Fundos mais negociados</v>
    <v>FDO INV IMOB HG BRASIL SHOPPING ETF (BVMF:HGBS11)</v>
    <v>0.36</v>
    <v>1.573E-3</v>
    <v>1397</v>
  </rv>
  <rv s="2">
    <v>1026</v>
  </rv>
  <rv s="0">
    <v>https://www.bing.com/financeapi/forcetrigger?t=apmuh7&amp;q=BVMF%3aKNRI11&amp;form=skydnc</v>
    <v>Learn more on Bing</v>
  </rv>
  <rv s="4">
    <v>pt-BR</v>
    <v>apmuh7</v>
    <v>268435456</v>
    <v>1</v>
    <v>Da plataforma Refinitiv</v>
    <v>9</v>
    <v>10</v>
    <v>FDO INV IMOB KINEA RENDA IMOBILIARIA CF (BVMF:KNRI11)</v>
    <v>11</v>
    <v>12</v>
    <v>Finance</v>
    <v>5</v>
    <v>165.87</v>
    <v>124.62</v>
    <v>BVMF</v>
    <v>161.85</v>
    <v>161.41</v>
    <v>B3 - Brazil Stock Exchange</v>
    <v>161.75</v>
    <v>45327.576574074075</v>
    <v>1028</v>
    <v>BRL</v>
    <v>FDO INV IMOB KINEA RENDA IMOBILIARIA CF</v>
    <v>161.75</v>
    <v>161.82</v>
    <v>KNRI11</v>
    <v>Fundos mais negociados</v>
    <v>FDO INV IMOB KINEA RENDA IMOBILIARIA CF (BVMF:KNRI11)</v>
    <v>7.0000000000000007E-2</v>
    <v>4.328E-4</v>
    <v>4126</v>
  </rv>
  <rv s="2">
    <v>1029</v>
  </rv>
  <rv s="0">
    <v>https://www.bing.com/financeapi/forcetrigger?t=apmu8m&amp;q=BVMF%3aKNCR11&amp;form=skydnc</v>
    <v>Learn more on Bing</v>
  </rv>
  <rv s="4">
    <v>pt-BR</v>
    <v>apmu8m</v>
    <v>268435456</v>
    <v>1</v>
    <v>Da plataforma Refinitiv</v>
    <v>9</v>
    <v>10</v>
    <v>FDO INV IMOB KINEA RENDIMENTOS ETF (BVMF:KNCR11)</v>
    <v>11</v>
    <v>12</v>
    <v>Finance</v>
    <v>5</v>
    <v>103.62</v>
    <v>83.45</v>
    <v>BVMF</v>
    <v>102.2</v>
    <v>101.87</v>
    <v>B3 - Brazil Stock Exchange</v>
    <v>102.2</v>
    <v>45327.576576318752</v>
    <v>1031</v>
    <v>BRL</v>
    <v>FDO INV IMOB KINEA RENDIMENTOS ETF</v>
    <v>102.2</v>
    <v>101.96</v>
    <v>KNCR11</v>
    <v>Fundos mais negociados</v>
    <v>FDO INV IMOB KINEA RENDIMENTOS ETF (BVMF:KNCR11)</v>
    <v>-0.24</v>
    <v>-2.3480000000000003E-3</v>
    <v>18227</v>
  </rv>
  <rv s="2">
    <v>1032</v>
  </rv>
  <rv s="0">
    <v>https://www.bing.com/financeapi/forcetrigger?t=apmlf2&amp;q=BVMF%3aFMOF11&amp;form=skydnc</v>
    <v>Learn more on Bing</v>
  </rv>
  <rv s="4">
    <v>pt-BR</v>
    <v>apmlf2</v>
    <v>268435456</v>
    <v>1</v>
    <v>Da plataforma Refinitiv</v>
    <v>9</v>
    <v>10</v>
    <v>FDO INV IMOB MEMORIAL OFFICE CF (BVMF:FMOF11)</v>
    <v>11</v>
    <v>12</v>
    <v>Finance</v>
    <v>5</v>
    <v>61</v>
    <v>47.01</v>
    <v>BVMF</v>
    <v>61</v>
    <v>61</v>
    <v>B3 - Brazil Stock Exchange</v>
    <v>59</v>
    <v>45317.948020833333</v>
    <v>1034</v>
    <v>BRL</v>
    <v>FDO INV IMOB MEMORIAL OFFICE CF</v>
    <v>61</v>
    <v>61</v>
    <v>FMOF11</v>
    <v>Fundos mais negociados</v>
    <v>FDO INV IMOB MEMORIAL OFFICE CF (BVMF:FMOF11)</v>
    <v>2</v>
    <v>3.3898000000000005E-2</v>
    <v>1</v>
  </rv>
  <rv s="2">
    <v>1035</v>
  </rv>
  <rv s="0">
    <v>https://www.bing.com/financeapi/forcetrigger?t=bgmpar&amp;q=BVMF%3aMGFF11&amp;form=skydnc</v>
    <v>Learn more on Bing</v>
  </rv>
  <rv s="4">
    <v>pt-BR</v>
    <v>bgmpar</v>
    <v>268435456</v>
    <v>1</v>
    <v>Da plataforma Refinitiv</v>
    <v>9</v>
    <v>10</v>
    <v>FDO INV IMOB MOGNO FUNDO DE FUNDOS CF (BVMF:MGFF11)</v>
    <v>11</v>
    <v>12</v>
    <v>Finance</v>
    <v>5</v>
    <v>70.98</v>
    <v>47.99</v>
    <v>BVMF</v>
    <v>70.98</v>
    <v>69.75</v>
    <v>B3 - Brazil Stock Exchange</v>
    <v>70.2</v>
    <v>45286.947997685187</v>
    <v>1037</v>
    <v>BRL</v>
    <v>FDO INV IMOB MOGNO FUNDO DE FUNDOS CF</v>
    <v>69.83</v>
    <v>69.989999999999995</v>
    <v>MGFF11</v>
    <v>Fundos mais negociados</v>
    <v>FDO INV IMOB MOGNO FUNDO DE FUNDOS CF (BVMF:MGFF11)</v>
    <v>0</v>
    <v>0</v>
    <v>40447</v>
  </rv>
  <rv s="2">
    <v>1038</v>
  </rv>
  <rv s="0">
    <v>https://www.bing.com/financeapi/forcetrigger?t=bucpxm&amp;q=BVMF%3aMGHT11&amp;form=skydnc</v>
    <v>Learn more on Bing</v>
  </rv>
  <rv s="4">
    <v>pt-BR</v>
    <v>bucpxm</v>
    <v>268435456</v>
    <v>1</v>
    <v>Da plataforma Refinitiv</v>
    <v>9</v>
    <v>10</v>
    <v>FDO INV IMOB MOGNO HOTEIS CF (BVMF:MGHT11)</v>
    <v>11</v>
    <v>12</v>
    <v>Finance</v>
    <v>5</v>
    <v>66.73</v>
    <v>41.21</v>
    <v>BVMF</v>
    <v>48.01</v>
    <v>47.77</v>
    <v>B3 - Brazil Stock Exchange</v>
    <v>47.75</v>
    <v>45327.576168981483</v>
    <v>1040</v>
    <v>BRL</v>
    <v>FDO INV IMOB MOGNO HOTEIS CF</v>
    <v>47.77</v>
    <v>47.85</v>
    <v>MGHT11</v>
    <v>Fundos mais negociados</v>
    <v>FDO INV IMOB MOGNO HOTEIS CF (BVMF:MGHT11)</v>
    <v>0.1</v>
    <v>2.0939999999999999E-3</v>
    <v>412</v>
  </rv>
  <rv s="2">
    <v>1041</v>
  </rv>
  <rv s="0">
    <v>https://www.bing.com/financeapi/forcetrigger?t=bwwrdm&amp;q=BVMF%3aOULG11&amp;form=skydnc</v>
    <v>Learn more on Bing</v>
  </rv>
  <rv s="4">
    <v>pt-BR</v>
    <v>bwwrdm</v>
    <v>268435456</v>
    <v>1</v>
    <v>Da plataforma Refinitiv</v>
    <v>9</v>
    <v>10</v>
    <v>FDO INV IMOB OURINVEST LOGISTICA CF (BVMF:OULG11)</v>
    <v>11</v>
    <v>12</v>
    <v>Finance</v>
    <v>5</v>
    <v>39.99</v>
    <v>30.42</v>
    <v>BVMF</v>
    <v>32.25</v>
    <v>32.07</v>
    <v>B3 - Brazil Stock Exchange</v>
    <v>32.049999999999997</v>
    <v>45327.573680555557</v>
    <v>1043</v>
    <v>BRL</v>
    <v>FDO INV IMOB OURINVEST LOGISTICA CF</v>
    <v>32.090000000000003</v>
    <v>32.24</v>
    <v>OULG11</v>
    <v>Fundos mais negociados</v>
    <v>FDO INV IMOB OURINVEST LOGISTICA CF (BVMF:OULG11)</v>
    <v>0.19</v>
    <v>5.9280000000000001E-3</v>
    <v>248</v>
  </rv>
  <rv s="2">
    <v>1044</v>
  </rv>
  <rv s="0">
    <v>https://www.bing.com/financeapi/forcetrigger?t=apn3mw&amp;q=BVMF%3aPABY11&amp;form=skydnc</v>
    <v>Learn more on Bing</v>
  </rv>
  <rv s="4">
    <v>pt-BR</v>
    <v>apn3mw</v>
    <v>268435456</v>
    <v>1</v>
    <v>Da plataforma Refinitiv</v>
    <v>9</v>
    <v>10</v>
    <v>FDO INV IMOB PANAMBY CF (BVMF:PABY11)</v>
    <v>11</v>
    <v>12</v>
    <v>Finance</v>
    <v>5</v>
    <v>26.8</v>
    <v>9.6999999999999993</v>
    <v>BVMF</v>
    <v>14.82</v>
    <v>14.82</v>
    <v>B3 - Brazil Stock Exchange</v>
    <v>14.58</v>
    <v>45327.541678240741</v>
    <v>1046</v>
    <v>BRL</v>
    <v>FDO INV IMOB PANAMBY CF</v>
    <v>14.82</v>
    <v>14.82</v>
    <v>PABY11</v>
    <v>Fundos mais negociados</v>
    <v>FDO INV IMOB PANAMBY CF (BVMF:PABY11)</v>
    <v>0.24</v>
    <v>1.6461E-2</v>
    <v>7</v>
  </rv>
  <rv s="2">
    <v>1047</v>
  </rv>
  <rv s="0">
    <v>https://www.bing.com/financeapi/forcetrigger?t=apn4xm&amp;q=BVMF%3aPLRI11&amp;form=skydnc</v>
    <v>Learn more on Bing</v>
  </rv>
  <rv s="4">
    <v>pt-BR</v>
    <v>apn4xm</v>
    <v>268435456</v>
    <v>1</v>
    <v>Da plataforma Refinitiv</v>
    <v>9</v>
    <v>10</v>
    <v>FDO INV IMOB POLO ETF (BVMF:PLRI11)</v>
    <v>11</v>
    <v>12</v>
    <v>Finance</v>
    <v>5</v>
    <v>21.01</v>
    <v>14.54</v>
    <v>BVMF</v>
    <v>16.75</v>
    <v>16.75</v>
    <v>B3 - Brazil Stock Exchange</v>
    <v>16.75</v>
    <v>45322.948055555556</v>
    <v>1049</v>
    <v>BRL</v>
    <v>FDO INV IMOB POLO ETF</v>
    <v>16.75</v>
    <v>16.75</v>
    <v>PLRI11</v>
    <v>Fundos mais negociados</v>
    <v>FDO INV IMOB POLO ETF (BVMF:PLRI11)</v>
    <v>0</v>
    <v>0</v>
    <v>2</v>
  </rv>
  <rv s="2">
    <v>1050</v>
  </rv>
  <rv s="0">
    <v>https://www.bing.com/financeapi/forcetrigger?t=apn6w7&amp;q=BVMF%3aPRSV11&amp;form=skydnc</v>
    <v>Learn more on Bing</v>
  </rv>
  <rv s="4">
    <v>pt-BR</v>
    <v>apn6w7</v>
    <v>268435456</v>
    <v>1</v>
    <v>Da plataforma Refinitiv</v>
    <v>9</v>
    <v>10</v>
    <v>FDO INV IMOB PRESIDENTE VARGAS CF (BVMF:PRSV11)</v>
    <v>11</v>
    <v>12</v>
    <v>Finance</v>
    <v>5</v>
    <v>134</v>
    <v>58.08</v>
    <v>BVMF</v>
    <v>68</v>
    <v>68</v>
    <v>B3 - Brazil Stock Exchange</v>
    <v>68</v>
    <v>45323.948020833333</v>
    <v>1052</v>
    <v>BRL</v>
    <v>FDO INV IMOB PRESIDENTE VARGAS CF</v>
    <v>68</v>
    <v>68</v>
    <v>PRSV11</v>
    <v>Fundos mais negociados</v>
    <v>FDO INV IMOB PRESIDENTE VARGAS CF (BVMF:PRSV11)</v>
    <v>0</v>
    <v>0</v>
    <v>70</v>
  </rv>
  <rv s="2">
    <v>1053</v>
  </rv>
  <rv s="0">
    <v>https://www.bing.com/financeapi/forcetrigger?t=apmlw7&amp;q=BVMF%3aFPAB11&amp;form=skydnc</v>
    <v>Learn more on Bing</v>
  </rv>
  <rv s="4">
    <v>pt-BR</v>
    <v>apmlw7</v>
    <v>268435456</v>
    <v>1</v>
    <v>Da plataforma Refinitiv</v>
    <v>9</v>
    <v>10</v>
    <v>FDO INV IMOB PROJETO AGUA BRANCA CF (BVMF:FPAB11)</v>
    <v>11</v>
    <v>12</v>
    <v>Finance</v>
    <v>5</v>
    <v>219.8</v>
    <v>112.39</v>
    <v>BVMF</v>
    <v>185.76</v>
    <v>185.76</v>
    <v>B3 - Brazil Stock Exchange</v>
    <v>182.5</v>
    <v>45327.576643518521</v>
    <v>1055</v>
    <v>BRL</v>
    <v>FDO INV IMOB PROJETO AGUA BRANCA CF</v>
    <v>185.76</v>
    <v>185.76</v>
    <v>FPAB11</v>
    <v>Fundos mais negociados</v>
    <v>FDO INV IMOB PROJETO AGUA BRANCA CF (BVMF:FPAB11)</v>
    <v>3.26</v>
    <v>1.7863E-2</v>
    <v>13</v>
  </rv>
  <rv s="2">
    <v>1056</v>
  </rv>
  <rv s="0">
    <v>https://www.bing.com/financeapi/forcetrigger?t=apn8m7&amp;q=BVMF%3aRBDS11&amp;form=skydnc</v>
    <v>Learn more on Bing</v>
  </rv>
  <rv s="4">
    <v>pt-BR</v>
    <v>apn8m7</v>
    <v>268435456</v>
    <v>1</v>
    <v>Da plataforma Refinitiv</v>
    <v>9</v>
    <v>10</v>
    <v>FDO INV IMOB RB CAP DESENV RESID ETF (BVMF:RBDS11)</v>
    <v>11</v>
    <v>12</v>
    <v>Finance</v>
    <v>5</v>
    <v>3.99</v>
    <v>2</v>
    <v>BVMF</v>
    <v>2.2599999999999998</v>
    <v>2.2599999999999998</v>
    <v>B3 - Brazil Stock Exchange</v>
    <v>2.2599999999999998</v>
    <v>45324.948055555556</v>
    <v>1058</v>
    <v>BRL</v>
    <v>FDO INV IMOB RB CAP DESENV RESID ETF</v>
    <v>2.2599999999999998</v>
    <v>2.2599999999999998</v>
    <v>RBDS11</v>
    <v>Fundos mais negociados</v>
    <v>FDO INV IMOB RB CAP DESENV RESID ETF (BVMF:RBDS11)</v>
    <v>0</v>
    <v>0</v>
    <v>100</v>
  </rv>
  <rv s="2">
    <v>1059</v>
  </rv>
  <rv s="0">
    <v>https://www.bing.com/financeapi/forcetrigger?t=apn8rw&amp;q=BVMF%3aRBRD11&amp;form=skydnc</v>
    <v>Learn more on Bing</v>
  </rv>
  <rv s="4">
    <v>pt-BR</v>
    <v>apn8rw</v>
    <v>268435456</v>
    <v>1</v>
    <v>Da plataforma Refinitiv</v>
    <v>9</v>
    <v>10</v>
    <v>FDO INV IMOB RB CAPITAL RENDA II CF (BVMF:RBRD11)</v>
    <v>11</v>
    <v>12</v>
    <v>Finance</v>
    <v>5</v>
    <v>41.1</v>
    <v>29.65</v>
    <v>BVMF</v>
    <v>39.71</v>
    <v>39.51</v>
    <v>B3 - Brazil Stock Exchange</v>
    <v>39.71</v>
    <v>45327.573009259257</v>
    <v>1061</v>
    <v>BRL</v>
    <v>FDO INV IMOB RB CAPITAL RENDA II CF</v>
    <v>39.51</v>
    <v>39.71</v>
    <v>RBRD11</v>
    <v>Fundos mais negociados</v>
    <v>FDO INV IMOB RB CAPITAL RENDA II CF (BVMF:RBRD11)</v>
    <v>0</v>
    <v>0</v>
    <v>44</v>
  </rv>
  <rv s="2">
    <v>1062</v>
  </rv>
  <rv s="0">
    <v>https://www.bing.com/financeapi/forcetrigger?t=apn8ur&amp;q=BVMF%3aRBRF11&amp;form=skydnc</v>
    <v>Learn more on Bing</v>
  </rv>
  <rv s="4">
    <v>pt-BR</v>
    <v>apn8ur</v>
    <v>268435456</v>
    <v>1</v>
    <v>Da plataforma Refinitiv</v>
    <v>9</v>
    <v>10</v>
    <v>FDO INV IMOB RBR ALPHA FUNDOS DE FUNDOS CF (BVMF:RBRF11)</v>
    <v>11</v>
    <v>12</v>
    <v>Finance</v>
    <v>5</v>
    <v>8.5299999999999994</v>
    <v>5.73</v>
    <v>BVMF</v>
    <v>8.14</v>
    <v>8.09</v>
    <v>B3 - Brazil Stock Exchange</v>
    <v>8.1</v>
    <v>45327.576595647653</v>
    <v>1064</v>
    <v>BRL</v>
    <v>FDO INV IMOB RBR ALPHA FUNDOS DE FUNDOS CF</v>
    <v>8.1</v>
    <v>8.1199999999999992</v>
    <v>RBRF11</v>
    <v>Fundos mais negociados</v>
    <v>FDO INV IMOB RBR ALPHA FUNDOS DE FUNDOS CF (BVMF:RBRF11)</v>
    <v>0.02</v>
    <v>2.4690000000000003E-3</v>
    <v>32290</v>
  </rv>
  <rv s="2">
    <v>1065</v>
  </rv>
  <rv s="0">
    <v>https://www.bing.com/financeapi/forcetrigger?t=bjm5yc&amp;q=BVMF%3aRBRP11&amp;form=skydnc</v>
    <v>Learn more on Bing</v>
  </rv>
  <rv s="4">
    <v>pt-BR</v>
    <v>bjm5yc</v>
    <v>268435456</v>
    <v>1</v>
    <v>Da plataforma Refinitiv</v>
    <v>9</v>
    <v>10</v>
    <v>FDO INV IMOB RBR PROPERTIES CF (BVMF:RBRP11)</v>
    <v>11</v>
    <v>12</v>
    <v>Finance</v>
    <v>5</v>
    <v>62.31</v>
    <v>41.47</v>
    <v>BVMF</v>
    <v>56.79</v>
    <v>56.21</v>
    <v>B3 - Brazil Stock Exchange</v>
    <v>56.6</v>
    <v>45327.57644675926</v>
    <v>1067</v>
    <v>BRL</v>
    <v>FDO INV IMOB RBR PROPERTIES CF</v>
    <v>56.6</v>
    <v>56.7</v>
    <v>RBRP11</v>
    <v>Fundos mais negociados</v>
    <v>FDO INV IMOB RBR PROPERTIES CF (BVMF:RBRP11)</v>
    <v>0.1</v>
    <v>1.7669999999999999E-3</v>
    <v>4786</v>
  </rv>
  <rv s="2">
    <v>1068</v>
  </rv>
  <rv s="0">
    <v>https://www.bing.com/financeapi/forcetrigger?t=apn8xm&amp;q=BVMF%3aRBVO11&amp;form=skydnc</v>
    <v>Learn more on Bing</v>
  </rv>
  <rv s="4">
    <v>pt-BR</v>
    <v>apn8xm</v>
    <v>268435456</v>
    <v>1</v>
    <v>Da plataforma Refinitiv</v>
    <v>9</v>
    <v>10</v>
    <v>FDO INV IMOB RIO BRAVO CRED ETF (BVMF:RBVO11)</v>
    <v>11</v>
    <v>12</v>
    <v>Finance</v>
    <v>5</v>
    <v>9.7799999999999994</v>
    <v>6.39</v>
    <v>BVMF</v>
    <v>8.92</v>
    <v>8.89</v>
    <v>B3 - Brazil Stock Exchange</v>
    <v>8.92</v>
    <v>45327.565648148149</v>
    <v>1070</v>
    <v>BRL</v>
    <v>FDO INV IMOB RIO BRAVO CRED ETF</v>
    <v>8.89</v>
    <v>8.92</v>
    <v>RBVO11</v>
    <v>Fundos mais negociados</v>
    <v>FDO INV IMOB RIO BRAVO CRED ETF (BVMF:RBVO11)</v>
    <v>0</v>
    <v>0</v>
    <v>16</v>
  </rv>
  <rv s="2">
    <v>1071</v>
  </rv>
  <rv s="0">
    <v>https://www.bing.com/financeapi/forcetrigger?t=apmka2&amp;q=BVMF%3aRCRB11&amp;form=skydnc</v>
    <v>Learn more on Bing</v>
  </rv>
  <rv s="4">
    <v>pt-BR</v>
    <v>apmka2</v>
    <v>268435456</v>
    <v>1</v>
    <v>Da plataforma Refinitiv</v>
    <v>9</v>
    <v>10</v>
    <v>FDO INV IMOB RIO BRAVO RENDA COR ETF (BVMF:RCRB11)</v>
    <v>11</v>
    <v>12</v>
    <v>Finance</v>
    <v>5</v>
    <v>167.03</v>
    <v>99.34</v>
    <v>BVMF</v>
    <v>163.98</v>
    <v>163.11000000000001</v>
    <v>B3 - Brazil Stock Exchange</v>
    <v>163.11000000000001</v>
    <v>45327.576469907406</v>
    <v>1073</v>
    <v>BRL</v>
    <v>FDO INV IMOB RIO BRAVO RENDA COR ETF</v>
    <v>163.11000000000001</v>
    <v>163.83000000000001</v>
    <v>RCRB11</v>
    <v>Fundos mais negociados</v>
    <v>FDO INV IMOB RIO BRAVO RENDA COR ETF (BVMF:RCRB11)</v>
    <v>0.72</v>
    <v>4.4140000000000004E-3</v>
    <v>265</v>
  </rv>
  <rv s="2">
    <v>1074</v>
  </rv>
  <rv s="0">
    <v>https://www.bing.com/financeapi/forcetrigger?t=apn9zr&amp;q=BVMF%3aRNGO11&amp;form=skydnc</v>
    <v>Learn more on Bing</v>
  </rv>
  <rv s="4">
    <v>pt-BR</v>
    <v>apn9zr</v>
    <v>268435456</v>
    <v>1</v>
    <v>Da plataforma Refinitiv</v>
    <v>9</v>
    <v>10</v>
    <v>FDO INV IMOB RIO NEGRO ETF (BVMF:RNGO11)</v>
    <v>11</v>
    <v>12</v>
    <v>Finance</v>
    <v>5</v>
    <v>49.26</v>
    <v>41.03</v>
    <v>BVMF</v>
    <v>45.45</v>
    <v>45.34</v>
    <v>B3 - Brazil Stock Exchange</v>
    <v>45.4</v>
    <v>45327.567280092589</v>
    <v>1076</v>
    <v>BRL</v>
    <v>FDO INV IMOB RIO NEGRO ETF</v>
    <v>45.34</v>
    <v>45.45</v>
    <v>RNGO11</v>
    <v>Fundos mais negociados</v>
    <v>FDO INV IMOB RIO NEGRO ETF (BVMF:RNGO11)</v>
    <v>0.05</v>
    <v>1.101E-3</v>
    <v>74</v>
  </rv>
  <rv s="2">
    <v>1077</v>
  </rv>
  <rv s="0">
    <v>https://www.bing.com/financeapi/forcetrigger?t=bof8c7&amp;q=BVMF%3aFISC11&amp;form=skydnc</v>
    <v>Learn more on Bing</v>
  </rv>
  <rv s="4">
    <v>pt-BR</v>
    <v>bof8c7</v>
    <v>268435456</v>
    <v>1</v>
    <v>Da plataforma Refinitiv</v>
    <v>9</v>
    <v>10</v>
    <v>FDO INV IMOB SC 401 ETF (BVMF:FISC11)</v>
    <v>11</v>
    <v>12</v>
    <v>Finance</v>
    <v>5</v>
    <v>155.74</v>
    <v>55.5</v>
    <v>BVMF</v>
    <v>65</v>
    <v>64.22</v>
    <v>B3 - Brazil Stock Exchange</v>
    <v>65</v>
    <v>45322.948055555556</v>
    <v>1079</v>
    <v>BRL</v>
    <v>FDO INV IMOB SC 401 ETF</v>
    <v>65</v>
    <v>64.22</v>
    <v>FISC11</v>
    <v>Fundos mais negociados</v>
    <v>FDO INV IMOB SC 401 ETF (BVMF:FISC11)</v>
    <v>-0.78</v>
    <v>-1.2E-2</v>
    <v>5</v>
  </rv>
  <rv s="2">
    <v>1080</v>
  </rv>
  <rv s="0">
    <v>https://www.bing.com/financeapi/forcetrigger?t=apnbmw&amp;q=BVMF%3aSCPF11&amp;form=skydnc</v>
    <v>Learn more on Bing</v>
  </rv>
  <rv s="4">
    <v>pt-BR</v>
    <v>apnbmw</v>
    <v>268435456</v>
    <v>1</v>
    <v>Da plataforma Refinitiv</v>
    <v>9</v>
    <v>10</v>
    <v>FDO INV IMOB SCP CF (BVMF:SCPF11)</v>
    <v>11</v>
    <v>12</v>
    <v>Finance</v>
    <v>5</v>
    <v>5.72</v>
    <v>4.01</v>
    <v>BVMF</v>
    <v>4.3</v>
    <v>4.1100000000000003</v>
    <v>B3 - Brazil Stock Exchange</v>
    <v>4.24</v>
    <v>45327.574754363282</v>
    <v>1082</v>
    <v>BRL</v>
    <v>FDO INV IMOB SCP CF</v>
    <v>4.3</v>
    <v>4.1100000000000003</v>
    <v>SCPF11</v>
    <v>Fundos mais negociados</v>
    <v>FDO INV IMOB SCP CF (BVMF:SCPF11)</v>
    <v>-0.13</v>
    <v>-3.066E-2</v>
    <v>910</v>
  </rv>
  <rv s="2">
    <v>1083</v>
  </rv>
  <rv s="0">
    <v>https://www.bing.com/financeapi/forcetrigger?t=apnbpr&amp;q=BVMF%3aSDIL11&amp;form=skydnc</v>
    <v>Learn more on Bing</v>
  </rv>
  <rv s="4">
    <v>pt-BR</v>
    <v>apnbpr</v>
    <v>268435456</v>
    <v>1</v>
    <v>Da plataforma Refinitiv</v>
    <v>9</v>
    <v>10</v>
    <v>FDO INV IMOB SDI LOGISTICA RIO CF (BVMF:TRBL11)</v>
    <v>11</v>
    <v>12</v>
    <v>Finance</v>
    <v>5</v>
    <v>99.92</v>
    <v>78.900000000000006</v>
    <v>BVMF</v>
    <v>99.5</v>
    <v>98.7</v>
    <v>B3 - Brazil Stock Exchange</v>
    <v>98.71</v>
    <v>45327.576298055472</v>
    <v>1085</v>
    <v>BRL</v>
    <v>FDO INV IMOB SDI LOGISTICA RIO CF</v>
    <v>98.71</v>
    <v>98.75</v>
    <v>TRBL11</v>
    <v>Fundos mais negociados</v>
    <v>FDO INV IMOB SDI LOGISTICA RIO CF (BVMF:TRBL11)</v>
    <v>0.04</v>
    <v>4.0519999999999998E-4</v>
    <v>511</v>
  </rv>
  <rv s="2">
    <v>1086</v>
  </rv>
  <rv s="0">
    <v>https://www.bing.com/financeapi/forcetrigger?t=apncar&amp;q=BVMF%3aSHPH11&amp;form=skydnc</v>
    <v>Learn more on Bing</v>
  </rv>
  <rv s="4">
    <v>pt-BR</v>
    <v>apncar</v>
    <v>268435456</v>
    <v>1</v>
    <v>Da plataforma Refinitiv</v>
    <v>9</v>
    <v>10</v>
    <v>FDO INV IMOB SHOPPING PATIO HIG CEF (BVMF:SHPH11)</v>
    <v>11</v>
    <v>12</v>
    <v>Finance</v>
    <v>5</v>
    <v>920.31</v>
    <v>574.35</v>
    <v>BVMF</v>
    <v>871</v>
    <v>870.99</v>
    <v>B3 - Brazil Stock Exchange</v>
    <v>870.32</v>
    <v>45324.948055555556</v>
    <v>1088</v>
    <v>BRL</v>
    <v>FDO INV IMOB SHOPPING PATIO HIG CEF</v>
    <v>870.99</v>
    <v>870.99</v>
    <v>SHPH11</v>
    <v>Fundos mais negociados</v>
    <v>FDO INV IMOB SHOPPING PATIO HIG CEF (BVMF:SHPH11)</v>
    <v>0.67</v>
    <v>7.6980000000000006E-4</v>
    <v>12</v>
  </rv>
  <rv s="2">
    <v>1089</v>
  </rv>
  <rv s="0">
    <v>https://www.bing.com/financeapi/forcetrigger?t=apnm3m&amp;q=BVMF%3aWPLZ11&amp;form=skydnc</v>
    <v>Learn more on Bing</v>
  </rv>
  <rv s="4">
    <v>pt-BR</v>
    <v>apnm3m</v>
    <v>268435456</v>
    <v>1</v>
    <v>Da plataforma Refinitiv</v>
    <v>9</v>
    <v>10</v>
    <v>FDO INV IMOB SHOPPING WEST PLAZA CF (BVMF:WPLZ11)</v>
    <v>11</v>
    <v>12</v>
    <v>Finance</v>
    <v>5</v>
    <v>77.28</v>
    <v>53.72</v>
    <v>BVMF</v>
    <v>67.95</v>
    <v>66.59</v>
    <v>B3 - Brazil Stock Exchange</v>
    <v>67.95</v>
    <v>45327.576481481483</v>
    <v>1091</v>
    <v>BRL</v>
    <v>FDO INV IMOB SHOPPING WEST PLAZA CF</v>
    <v>66.59</v>
    <v>67.95</v>
    <v>WPLZ11</v>
    <v>Fundos mais negociados</v>
    <v>FDO INV IMOB SHOPPING WEST PLAZA CF (BVMF:WPLZ11)</v>
    <v>0</v>
    <v>0</v>
    <v>16</v>
  </rv>
  <rv s="2">
    <v>1092</v>
  </rv>
  <rv s="0">
    <v>https://www.bing.com/financeapi/forcetrigger?t=apngar&amp;q=BVMF%3aTGAR11&amp;form=skydnc</v>
    <v>Learn more on Bing</v>
  </rv>
  <rv s="4">
    <v>pt-BR</v>
    <v>apngar</v>
    <v>268435456</v>
    <v>1</v>
    <v>Da plataforma Refinitiv</v>
    <v>9</v>
    <v>10</v>
    <v>FDO INV IMOB TG ATIVO REAL CF (BVMF:TGAR11)</v>
    <v>11</v>
    <v>12</v>
    <v>Finance</v>
    <v>5</v>
    <v>124.5</v>
    <v>96.74</v>
    <v>BVMF</v>
    <v>124.5</v>
    <v>124.25</v>
    <v>B3 - Brazil Stock Exchange</v>
    <v>124.25</v>
    <v>45327.576670751565</v>
    <v>1094</v>
    <v>BRL</v>
    <v>FDO INV IMOB TG ATIVO REAL CF</v>
    <v>124.28</v>
    <v>124.25</v>
    <v>TGAR11</v>
    <v>Fundos mais negociados</v>
    <v>FDO INV IMOB TG ATIVO REAL CF (BVMF:TGAR11)</v>
    <v>0</v>
    <v>0</v>
    <v>4519</v>
  </rv>
  <rv s="2">
    <v>1095</v>
  </rv>
  <rv s="0">
    <v>https://www.bing.com/financeapi/forcetrigger?t=apn2tc&amp;q=BVMF%3aONEF11&amp;form=skydnc</v>
    <v>Learn more on Bing</v>
  </rv>
  <rv s="4">
    <v>pt-BR</v>
    <v>apn2tc</v>
    <v>268435456</v>
    <v>1</v>
    <v>Da plataforma Refinitiv</v>
    <v>9</v>
    <v>10</v>
    <v>FDO INV IMOB THE ONE ETF (BVMF:ONEF11)</v>
    <v>11</v>
    <v>12</v>
    <v>Finance</v>
    <v>5</v>
    <v>202.8</v>
    <v>128.62</v>
    <v>BVMF</v>
    <v>202.8</v>
    <v>199.58</v>
    <v>B3 - Brazil Stock Exchange</v>
    <v>201</v>
    <v>45282.948055555556</v>
    <v>1097</v>
    <v>BRL</v>
    <v>FDO INV IMOB THE ONE ETF</v>
    <v>199.59</v>
    <v>200.03</v>
    <v>ONEF11</v>
    <v>Fundos mais negociados</v>
    <v>FDO INV IMOB THE ONE ETF (BVMF:ONEF11)</v>
    <v>-0.97</v>
    <v>-4.8259999999999996E-3</v>
    <v>983</v>
  </rv>
  <rv s="2">
    <v>1098</v>
  </rv>
  <rv s="0">
    <v>https://www.bing.com/financeapi/forcetrigger?t=b17t52&amp;q=BVMF%3aALMI11&amp;form=skydnc</v>
    <v>Learn more on Bing</v>
  </rv>
  <rv s="4">
    <v>pt-BR</v>
    <v>b17t52</v>
    <v>268435456</v>
    <v>1</v>
    <v>Da plataforma Refinitiv</v>
    <v>9</v>
    <v>10</v>
    <v>FDO INV IMOB TORRE ALMIRANTE CF (BVMF:ALMI11)</v>
    <v>11</v>
    <v>12</v>
    <v>Finance</v>
    <v>5</v>
    <v>938</v>
    <v>636.66999999999996</v>
    <v>BVMF</v>
    <v>660</v>
    <v>643.34</v>
    <v>B3 - Brazil Stock Exchange</v>
    <v>660</v>
    <v>45324.948055555556</v>
    <v>1100</v>
    <v>BRL</v>
    <v>FDO INV IMOB TORRE ALMIRANTE CF</v>
    <v>659.91</v>
    <v>651</v>
    <v>ALMI11</v>
    <v>Fundos mais negociados</v>
    <v>FDO INV IMOB TORRE ALMIRANTE CF (BVMF:ALMI11)</v>
    <v>-9</v>
    <v>-1.3635999999999999E-2</v>
    <v>404</v>
  </rv>
  <rv s="2">
    <v>1101</v>
  </rv>
  <rv s="0">
    <v>https://www.bing.com/financeapi/forcetrigger?t=brziec&amp;q=BVMF%3aCVBI11&amp;form=skydnc</v>
    <v>Learn more on Bing</v>
  </rv>
  <rv s="4">
    <v>pt-BR</v>
    <v>brziec</v>
    <v>268435456</v>
    <v>1</v>
    <v>Da plataforma Refinitiv</v>
    <v>9</v>
    <v>10</v>
    <v>FDO INV IMOB VBI CRI ETF (BVMF:CVBI11)</v>
    <v>11</v>
    <v>12</v>
    <v>Finance</v>
    <v>5</v>
    <v>94.41</v>
    <v>78</v>
    <v>BVMF</v>
    <v>93.26</v>
    <v>92.38</v>
    <v>B3 - Brazil Stock Exchange</v>
    <v>92.93</v>
    <v>45327.576643518521</v>
    <v>1103</v>
    <v>BRL</v>
    <v>FDO INV IMOB VBI CRI ETF</v>
    <v>92.86</v>
    <v>92.99</v>
    <v>CVBI11</v>
    <v>Fundos mais negociados</v>
    <v>FDO INV IMOB VBI CRI ETF (BVMF:CVBI11)</v>
    <v>0.06</v>
    <v>6.4560000000000008E-4</v>
    <v>2120</v>
  </rv>
  <rv s="2">
    <v>1104</v>
  </rv>
  <rv s="0">
    <v>https://www.bing.com/financeapi/forcetrigger?t=bo1827&amp;q=BVMF%3aLVBI11&amp;form=skydnc</v>
    <v>Learn more on Bing</v>
  </rv>
  <rv s="4">
    <v>pt-BR</v>
    <v>bo1827</v>
    <v>268435456</v>
    <v>1</v>
    <v>Da plataforma Refinitiv</v>
    <v>9</v>
    <v>10</v>
    <v>FDO INV IMOB VBI LOGISTICO ETF (BVMF:LVBI11)</v>
    <v>11</v>
    <v>12</v>
    <v>Finance</v>
    <v>5</v>
    <v>119.2</v>
    <v>84.21</v>
    <v>BVMF</v>
    <v>119</v>
    <v>118.15</v>
    <v>B3 - Brazil Stock Exchange</v>
    <v>118.79</v>
    <v>45327.576562499999</v>
    <v>1106</v>
    <v>BRL</v>
    <v>FDO INV IMOB VBI LOGISTICO ETF</v>
    <v>118.15</v>
    <v>118.98</v>
    <v>LVBI11</v>
    <v>Fundos mais negociados</v>
    <v>FDO INV IMOB VBI LOGISTICO ETF (BVMF:LVBI11)</v>
    <v>0.19</v>
    <v>1.5989999999999999E-3</v>
    <v>3446</v>
  </rv>
  <rv s="2">
    <v>1107</v>
  </rv>
  <rv s="0">
    <v>https://www.bing.com/financeapi/forcetrigger?t=apmkww&amp;q=BVMF%3aFIVN11&amp;form=skydnc</v>
    <v>Learn more on Bing</v>
  </rv>
  <rv s="4">
    <v>pt-BR</v>
    <v>apmkww</v>
    <v>268435456</v>
    <v>1</v>
    <v>Da plataforma Refinitiv</v>
    <v>9</v>
    <v>10</v>
    <v>FDO INV IMOB VIDA NOVA - FII (BVMF:FIVN11)</v>
    <v>11</v>
    <v>12</v>
    <v>Finance</v>
    <v>5</v>
    <v>4.95</v>
    <v>2.73</v>
    <v>BVMF</v>
    <v>2.98</v>
    <v>2.97</v>
    <v>B3 - Brazil Stock Exchange</v>
    <v>2.99</v>
    <v>45327.570138888892</v>
    <v>1109</v>
    <v>BRL</v>
    <v>FDO INV IMOB VIDA NOVA - FII</v>
    <v>2.98</v>
    <v>2.97</v>
    <v>FIVN11</v>
    <v>Fundos mais negociados</v>
    <v>FDO INV IMOB VIDA NOVA - FII (BVMF:FIVN11)</v>
    <v>-0.02</v>
    <v>-6.6890000000000005E-3</v>
    <v>98</v>
  </rv>
  <rv s="2">
    <v>1110</v>
  </rv>
  <rv s="0">
    <v>https://www.bing.com/financeapi/forcetrigger?t=bjlprw&amp;q=BVMF%3aVTLT11&amp;form=skydnc</v>
    <v>Learn more on Bing</v>
  </rv>
  <rv s="4">
    <v>pt-BR</v>
    <v>bjlprw</v>
    <v>268435456</v>
    <v>1</v>
    <v>Da plataforma Refinitiv</v>
    <v>9</v>
    <v>10</v>
    <v>FDO INV IMOB VOTORANTIM LOGISTICA CF (BVMF:VTLT11)</v>
    <v>11</v>
    <v>12</v>
    <v>Finance</v>
    <v>5</v>
    <v>97.18</v>
    <v>77.62</v>
    <v>BVMF</v>
    <v>95.87</v>
    <v>95.1</v>
    <v>B3 - Brazil Stock Exchange</v>
    <v>95.1</v>
    <v>45327.576180555552</v>
    <v>1112</v>
    <v>BRL</v>
    <v>FDO INV IMOB VOTORANTIM LOGISTICA CF</v>
    <v>95.1</v>
    <v>95.5</v>
    <v>VTLT11</v>
    <v>Fundos mais negociados</v>
    <v>FDO INV IMOB VOTORANTIM LOGISTICA CF (BVMF:VTLT11)</v>
    <v>0.4</v>
    <v>4.2059999999999997E-3</v>
    <v>5</v>
  </rv>
  <rv s="2">
    <v>1113</v>
  </rv>
  <rv s="0">
    <v>https://www.bing.com/financeapi/forcetrigger?t=bo5hr7&amp;q=BVMF%3aVSHO11&amp;form=skydnc</v>
    <v>Learn more on Bing</v>
  </rv>
  <rv s="4">
    <v>pt-BR</v>
    <v>bo5hr7</v>
    <v>268435456</v>
    <v>1</v>
    <v>Da plataforma Refinitiv</v>
    <v>9</v>
    <v>10</v>
    <v>FDO INV IMOB VOTORANTIM SHOPPING ETF (BVMF:VSHO11)</v>
    <v>11</v>
    <v>12</v>
    <v>Finance</v>
    <v>5</v>
    <v>84.26</v>
    <v>54.59</v>
    <v>BVMF</v>
    <v>82.49</v>
    <v>82.05</v>
    <v>B3 - Brazil Stock Exchange</v>
    <v>82.01</v>
    <v>45327.576435185183</v>
    <v>1115</v>
    <v>BRL</v>
    <v>FDO INV IMOB VOTORANTIM SHOPPING ETF</v>
    <v>82.49</v>
    <v>82.05</v>
    <v>VSHO11</v>
    <v>Fundos mais negociados</v>
    <v>FDO INV IMOB VOTORANTIM SHOPPING ETF (BVMF:VSHO11)</v>
    <v>0.04</v>
    <v>4.8769999999999998E-4</v>
    <v>143</v>
  </rv>
  <rv s="2">
    <v>1116</v>
  </rv>
  <rv s="0">
    <v>https://www.bing.com/financeapi/forcetrigger?t=apnmc7&amp;q=BVMF%3aXPCM11&amp;form=skydnc</v>
    <v>Learn more on Bing</v>
  </rv>
  <rv s="4">
    <v>pt-BR</v>
    <v>apnmc7</v>
    <v>268435456</v>
    <v>1</v>
    <v>Da plataforma Refinitiv</v>
    <v>9</v>
    <v>10</v>
    <v>FDO INV IMOB XP CORPORATE MACAE ETF (BVMF:XPCM11)</v>
    <v>11</v>
    <v>12</v>
    <v>Finance</v>
    <v>5</v>
    <v>15.1</v>
    <v>9.83</v>
    <v>BVMF</v>
    <v>9.9</v>
    <v>9.83</v>
    <v>B3 - Brazil Stock Exchange</v>
    <v>9.9</v>
    <v>45327.574964316409</v>
    <v>1118</v>
    <v>BRL</v>
    <v>FDO INV IMOB XP CORPORATE MACAE ETF</v>
    <v>9.9</v>
    <v>9.83</v>
    <v>XPCM11</v>
    <v>Fundos mais negociados</v>
    <v>FDO INV IMOB XP CORPORATE MACAE ETF (BVMF:XPCM11)</v>
    <v>-7.0000000000000007E-2</v>
    <v>-7.0709999999999992E-3</v>
    <v>2063</v>
  </rv>
  <rv s="2">
    <v>1119</v>
  </rv>
  <rv s="0">
    <v>https://www.bing.com/financeapi/forcetrigger?t=bsrjr7&amp;q=BVMF%3aPLCR11&amp;form=skydnc</v>
    <v>Learn more on Bing</v>
  </rv>
  <rv s="4">
    <v>pt-BR</v>
    <v>bsrjr7</v>
    <v>268435456</v>
    <v>1</v>
    <v>Da plataforma Refinitiv</v>
    <v>9</v>
    <v>10</v>
    <v>FDO INV. IMOB. PLURAL RECEBIVEIS ETF (BVMF:PLCR11)</v>
    <v>11</v>
    <v>12</v>
    <v>Finance</v>
    <v>5</v>
    <v>89.04</v>
    <v>72.86</v>
    <v>BVMF</v>
    <v>86.99</v>
    <v>86.49</v>
    <v>B3 - Brazil Stock Exchange</v>
    <v>86.73</v>
    <v>45327.575925925928</v>
    <v>1121</v>
    <v>BRL</v>
    <v>FDO INV. IMOB. PLURAL RECEBIVEIS ETF</v>
    <v>86.73</v>
    <v>86.49</v>
    <v>PLCR11</v>
    <v>Fundos mais negociados</v>
    <v>FDO INV. IMOB. PLURAL RECEBIVEIS ETF (BVMF:PLCR11)</v>
    <v>-0.24</v>
    <v>-2.7669999999999999E-3</v>
    <v>693</v>
  </rv>
  <rv s="2">
    <v>1122</v>
  </rv>
  <rv s="0">
    <v>https://www.bing.com/financeapi/forcetrigger?t=bt6vk2&amp;q=BVMF%3aMCCI11&amp;form=skydnc</v>
    <v>Learn more on Bing</v>
  </rv>
  <rv s="4">
    <v>pt-BR</v>
    <v>bt6vk2</v>
    <v>268435456</v>
    <v>1</v>
    <v>Da plataforma Refinitiv</v>
    <v>9</v>
    <v>10</v>
    <v>FDO INV. MAUA CAPITAL RECEBIVEIS IMOB. - FII ETF (BVMF:MCCI11)</v>
    <v>11</v>
    <v>12</v>
    <v>Finance</v>
    <v>5</v>
    <v>96.38</v>
    <v>73.63</v>
    <v>BVMF</v>
    <v>94.4</v>
    <v>93.68</v>
    <v>B3 - Brazil Stock Exchange</v>
    <v>94.1</v>
    <v>45327.576516203706</v>
    <v>1124</v>
    <v>BRL</v>
    <v>FDO INV. MAUA CAPITAL RECEBIVEIS IMOB. - FII ETF</v>
    <v>94.1</v>
    <v>93.99</v>
    <v>MCCI11</v>
    <v>Fundos mais negociados</v>
    <v>FDO INV. MAUA CAPITAL RECEBIVEIS IMOB. - FII ETF (BVMF:MCCI11)</v>
    <v>-0.11</v>
    <v>-1.1690000000000001E-3</v>
    <v>3108</v>
  </rv>
  <rv s="2">
    <v>1125</v>
  </rv>
  <rv s="0">
    <v>https://www.bing.com/financeapi/forcetrigger?t=bulcz2&amp;q=BVMF%3aHBRH11&amp;form=skydnc</v>
    <v>Learn more on Bing</v>
  </rv>
  <rv s="4">
    <v>pt-BR</v>
    <v>bulcz2</v>
    <v>268435456</v>
    <v>1</v>
    <v>Da plataforma Refinitiv</v>
    <v>9</v>
    <v>10</v>
    <v>FDO INVEST IMOB MULTI RENDA URBANA (BVMF:VVMR11)</v>
    <v>11</v>
    <v>12</v>
    <v>Finance</v>
    <v>5</v>
    <v>150</v>
    <v>77.540000000000006</v>
    <v>BVMF</v>
    <v>88</v>
    <v>87.1</v>
    <v>B3 - Brazil Stock Exchange</v>
    <v>89.9</v>
    <v>45327.567361111112</v>
    <v>1127</v>
    <v>BRL</v>
    <v>FDO INVEST IMOB MULTI RENDA URBANA</v>
    <v>88</v>
    <v>87.12</v>
    <v>VVMR11</v>
    <v>Fundos mais negociados</v>
    <v>FDO INVEST IMOB MULTI RENDA URBANA (BVMF:VVMR11)</v>
    <v>-2.78</v>
    <v>-3.0922999999999999E-2</v>
    <v>1517</v>
  </rv>
  <rv s="2">
    <v>1128</v>
  </rv>
  <rv s="0">
    <v>https://www.bing.com/financeapi/forcetrigger?t=apml9c&amp;q=BVMF%3aFLMA11&amp;form=skydnc</v>
    <v>Learn more on Bing</v>
  </rv>
  <rv s="4">
    <v>pt-BR</v>
    <v>apml9c</v>
    <v>268435456</v>
    <v>1</v>
    <v>Da plataforma Refinitiv</v>
    <v>9</v>
    <v>10</v>
    <v>FDO S F LIMA CI CF (BVMF:FLMA11)</v>
    <v>11</v>
    <v>12</v>
    <v>Finance</v>
    <v>5</v>
    <v>147.94999999999999</v>
    <v>107.3</v>
    <v>BVMF</v>
    <v>140</v>
    <v>139.41999999999999</v>
    <v>B3 - Brazil Stock Exchange</v>
    <v>139.94999999999999</v>
    <v>45327.576118089841</v>
    <v>1130</v>
    <v>BRL</v>
    <v>FDO S F LIMA CI CF</v>
    <v>139.94999999999999</v>
    <v>140</v>
    <v>FLMA11</v>
    <v>Fundos mais negociados</v>
    <v>FDO S F LIMA CI CF (BVMF:FLMA11)</v>
    <v>0.05</v>
    <v>3.5729999999999996E-4</v>
    <v>81</v>
  </rv>
  <rv s="2">
    <v>1131</v>
  </rv>
  <rv s="0">
    <v>https://www.bing.com/financeapi/forcetrigger?t=apmmyc&amp;q=BVMF%3aFVPQ11&amp;form=skydnc</v>
    <v>Learn more on Bing</v>
  </rv>
  <rv s="4">
    <v>pt-BR</v>
    <v>apmmyc</v>
    <v>268435456</v>
    <v>1</v>
    <v>Da plataforma Refinitiv</v>
    <v>9</v>
    <v>10</v>
    <v>FDO VIA PARQUE ETF (BVMF:FVPQ11)</v>
    <v>11</v>
    <v>12</v>
    <v>Finance</v>
    <v>5</v>
    <v>123.6</v>
    <v>77.069999999999993</v>
    <v>BVMF</v>
    <v>102.76</v>
    <v>102.15</v>
    <v>B3 - Brazil Stock Exchange</v>
    <v>102.75</v>
    <v>45327.576527777775</v>
    <v>1133</v>
    <v>BRL</v>
    <v>FDO VIA PARQUE ETF</v>
    <v>102.76</v>
    <v>102.16</v>
    <v>FVPQ11</v>
    <v>Fundos mais negociados</v>
    <v>FDO VIA PARQUE ETF (BVMF:FVPQ11)</v>
    <v>-0.59</v>
    <v>-5.7420000000000006E-3</v>
    <v>911</v>
  </rv>
  <rv s="2">
    <v>1134</v>
  </rv>
  <rv s="0">
    <v>https://www.bing.com/financeapi/forcetrigger?t=bsquoc&amp;q=BVMF%3aARRI11&amp;form=skydnc</v>
    <v>Learn more on Bing</v>
  </rv>
  <rv s="4">
    <v>pt-BR</v>
    <v>bsquoc</v>
    <v>268435456</v>
    <v>1</v>
    <v>Da plataforma Refinitiv</v>
    <v>9</v>
    <v>10</v>
    <v>FDO. INV. IMOB. ATRIO REIT RECEBIVEIS IMOBILIARIOS ETF (BVMF:ARRI11)</v>
    <v>11</v>
    <v>12</v>
    <v>Finance</v>
    <v>5</v>
    <v>9.0500000000000007</v>
    <v>7.13</v>
    <v>BVMF</v>
    <v>8.9499999999999993</v>
    <v>8.8800000000000008</v>
    <v>B3 - Brazil Stock Exchange</v>
    <v>8.9</v>
    <v>45327.576390775001</v>
    <v>1136</v>
    <v>BRL</v>
    <v>FDO. INV. IMOB. ATRIO REIT RECEBIVEIS IMOBILIARIOS ETF</v>
    <v>8.9</v>
    <v>8.89</v>
    <v>ARRI11</v>
    <v>Fundos mais negociados</v>
    <v>FDO. INV. IMOB. ATRIO REIT RECEBIVEIS IMOBILIARIOS ETF (BVMF:ARRI11)</v>
    <v>-0.01</v>
    <v>-1.124E-3</v>
    <v>10983</v>
  </rv>
  <rv s="2">
    <v>1137</v>
  </rv>
  <rv s="0">
    <v>https://www.bing.com/financeapi/forcetrigger?t=bgul7w&amp;q=BVMF%3aVSPT3&amp;form=skydnc</v>
    <v>Learn more on Bing</v>
  </rv>
  <rv s="15">
    <v>pt-BR</v>
    <v>bgul7w</v>
    <v>268435456</v>
    <v>1</v>
    <v>Da plataforma Refinitiv</v>
    <v>47</v>
    <v>48</v>
    <v>Ferrovia Centro-Atlântica S.A. (BVMF:VSPT3)</v>
    <v>3</v>
    <v>49</v>
    <v>Finance</v>
    <v>5</v>
    <v>5</v>
    <v>BVMF</v>
    <v>142807800</v>
    <v>1995</v>
    <v>B3 - Brazil Stock Exchange</v>
    <v>A Ferrovia Centro-Atlântica S.A. é uma empresa brasileira de transporte ferroviário de cargas. Os negócios da empresa estão estruturados em três segmentos: Agricultura, relacionado ao transporte de soja, farelo de soja e açúcar; Industrial, no qual a FCA transporta combustíveis leves e pesados, calcário e bauxita; e o segmento Siderúrgico. A empresa se dedica à prestação de serviços de transporte ferroviário e serviços de carga, descarga, armazenamento e transbordo. A empresa também atua como uma operadora portuária. A FCA une ferrovias a portos marítimos e fluviais, incluindo os portos de Salvador (Bahia), Aratu (Bahia), Vitória (Espírito Santo), Angra dos Reis (Rio de Janeiro), Pirapora (Minas Gerais) e Juazeiro (Bahia).</v>
    <v>BVMF</v>
    <v>5</v>
    <v>4760</v>
    <v>1139</v>
    <v>BRL</v>
    <v>Ferrovia Centro-Atlântica S.A.</v>
    <v>Ferrovia Centro-Atlântica S.A.</v>
    <v>Rua Helena, 235. Predio, 5 andar., Vila Olimpia, SAO PAULO, SAO PAULO, 04.552-050 BR</v>
    <v>Freight &amp; Logistics Services</v>
    <v>VSPT3</v>
    <v>Ações</v>
    <v>Ferrovia Centro-Atlântica S.A. (BVMF:VSPT3)</v>
  </rv>
  <rv s="2">
    <v>1140</v>
  </rv>
  <rv s="0">
    <v>https://www.bing.com/financeapi/forcetrigger?t=awjmww&amp;q=BVMF%3aVSPT4&amp;form=skydnc</v>
    <v>Learn more on Bing</v>
  </rv>
  <rv s="25">
    <v>pt-BR</v>
    <v>awjmww</v>
    <v>268435456</v>
    <v>1</v>
    <v>Da plataforma Refinitiv</v>
    <v>74</v>
    <v>75</v>
    <v>Ferrovia Centro-Atlântica S.A. (BVMF:VSPT4)</v>
    <v>3</v>
    <v>76</v>
    <v>Finance</v>
    <v>BVMF</v>
    <v>142807800</v>
    <v>1995</v>
    <v>B3 - Brazil Stock Exchange</v>
    <v>A Ferrovia Centro-Atlântica S.A. é uma empresa brasileira de transporte ferroviário de cargas. Os negócios da empresa estão estruturados em três segmentos: Agricultura, relacionado ao transporte de soja, farelo de soja e açúcar; Industrial, no qual a FCA transporta combustíveis leves e pesados, calcário e bauxita; e o segmento Siderúrgico. A empresa se dedica à prestação de serviços de transporte ferroviário e serviços de carga, descarga, armazenamento e transbordo. A empresa também atua como uma operadora portuária. A FCA une ferrovias a portos marítimos e fluviais, incluindo os portos de Salvador (Bahia), Aratu (Bahia), Vitória (Espírito Santo), Angra dos Reis (Rio de Janeiro), Pirapora (Minas Gerais) e Juazeiro (Bahia).</v>
    <v>BVMF</v>
    <v>0</v>
    <v>4760</v>
    <v>1142</v>
    <v>BRL</v>
    <v>Ferrovia Centro-Atlântica S.A.</v>
    <v>Ferrovia Centro-Atlântica S.A.</v>
    <v>Rua Helena, 235. Predio, 5 andar., Vila Olimpia, SAO PAULO, SAO PAULO, 04.552-050 BR</v>
    <v>Freight &amp; Logistics Services</v>
    <v>VSPT4</v>
    <v>Ações</v>
    <v>Ferrovia Centro-Atlântica S.A. (BVMF:VSPT4)</v>
  </rv>
  <rv s="2">
    <v>1143</v>
  </rv>
  <rv s="0">
    <v>https://www.bing.com/financeapi/forcetrigger?t=apmkcw&amp;q=BVMF%3aFHER3&amp;form=skydnc</v>
    <v>Learn more on Bing</v>
  </rv>
  <rv s="1">
    <v>pt-BR</v>
    <v>apmkcw</v>
    <v>268435456</v>
    <v>1</v>
    <v>Da plataforma Refinitiv</v>
    <v>0</v>
    <v>1</v>
    <v>FERTILIZANTES HERINGER S.A. (BVMF:FHER3)</v>
    <v>3</v>
    <v>4</v>
    <v>Finance</v>
    <v>5</v>
    <v>18.149999999999999</v>
    <v>6.2</v>
    <v>BVMF</v>
    <v>53857280</v>
    <v>6.3</v>
    <v>1968</v>
    <v>6.3</v>
    <v>1.2408999999999999</v>
    <v>B3 - Brazil Stock Exchange</v>
    <v>339300864</v>
    <v>A Fertilizantes Heringer S.A. é uma empresa estabelecida no Brasil, que se dedica principalmente à produção, ao marketing e à distribuição de fertilizantes sob a marca Heringer. A empresa estrutura seus negócios em dois segmentos: industrial, que consiste na fábrica de ácido sulfúrico e superfosfato simples, e segmento de misturas, que inclui unidades de produção de misturas de fertilizantes. Em 31 de dezembro de 2011, a empresa operava 19 unidades de produção de mistura de fertilizantes. Os produtos da empresa são usados no setor de produção de safra, inclusive na agricultura de cana, soja, milho e café, dentre outros. Por meio de sua subsidiária Logfert Transportes S.A., a empresa também dedica-se a operações de transporte rodoviário. Em 4 de janeiro de 2012, ela adquiriu a Maxifertil Fertilizantes Ltda., localizada no município de Porto Alegre. Em 29 de junho de 2012, a empresa concluiu uma operação de fusão ao incorporar sua subsidiária Maxifertil Fertilizantes Ltda.</v>
    <v>BVMF</v>
    <v>6.3</v>
    <v>1511</v>
    <v>45327.568831018521</v>
    <v>1145</v>
    <v>10030</v>
    <v>BRL</v>
    <v>FERTILIZANTES HERINGER S.A.</v>
    <v>FERTILIZANTES HERINGER S.A.</v>
    <v>6.3</v>
    <v>6.3</v>
    <v>Avenida Irene Karcher, 620, n/a, Betel, PAULINIA, SAO PAULO, 13.148-906 BR</v>
    <v>Chemicals</v>
    <v>FHER3</v>
    <v>Ações</v>
    <v>FERTILIZANTES HERINGER S.A. (BVMF:FHER3)</v>
    <v>0</v>
    <v>0</v>
    <v>200</v>
  </rv>
  <rv s="2">
    <v>1146</v>
  </rv>
  <rv s="0">
    <v>https://www.bing.com/financeapi/forcetrigger?t=c4uixm&amp;q=BVMF%3aFGAA11&amp;form=skydnc</v>
    <v>Learn more on Bing</v>
  </rv>
  <rv s="4">
    <v>pt-BR</v>
    <v>c4uixm</v>
    <v>268435456</v>
    <v>1</v>
    <v>Da plataforma Refinitiv</v>
    <v>9</v>
    <v>10</v>
    <v>FGAGRO FII FIAGRO CF (BVMF:FGAA11)</v>
    <v>11</v>
    <v>12</v>
    <v>Finance</v>
    <v>5</v>
    <v>10.14</v>
    <v>8.86</v>
    <v>BVMF</v>
    <v>9.26</v>
    <v>9.2100000000000009</v>
    <v>B3 - Brazil Stock Exchange</v>
    <v>9.2100000000000009</v>
    <v>45327.576596608596</v>
    <v>1148</v>
    <v>BRL</v>
    <v>FGAGRO FII FIAGRO CF</v>
    <v>9.25</v>
    <v>9.26</v>
    <v>FGAA11</v>
    <v>Fundos mais negociados</v>
    <v>FGAGRO FII FIAGRO CF (BVMF:FGAA11)</v>
    <v>0.05</v>
    <v>5.4290000000000007E-3</v>
    <v>17655</v>
  </rv>
  <rv s="2">
    <v>1149</v>
  </rv>
  <rv s="0">
    <v>https://www.bing.com/financeapi/forcetrigger?t=c3rkar&amp;q=BVMF%3aRZAG11&amp;form=skydnc</v>
    <v>Learn more on Bing</v>
  </rv>
  <rv s="4">
    <v>pt-BR</v>
    <v>c3rkar</v>
    <v>268435456</v>
    <v>1</v>
    <v>Da plataforma Refinitiv</v>
    <v>9</v>
    <v>10</v>
    <v>FI CADEIAS PROD AGRO RIZA FIAGRO CF (BVMF:RZAG11)</v>
    <v>11</v>
    <v>12</v>
    <v>Finance</v>
    <v>5</v>
    <v>9.92</v>
    <v>8.56</v>
    <v>BVMF</v>
    <v>9.09</v>
    <v>9.0500000000000007</v>
    <v>B3 - Brazil Stock Exchange</v>
    <v>9.06</v>
    <v>45327.576562499999</v>
    <v>1151</v>
    <v>BRL</v>
    <v>FI CADEIAS PROD AGRO RIZA FIAGRO CF</v>
    <v>9.06</v>
    <v>9.07</v>
    <v>RZAG11</v>
    <v>Fundos mais negociados</v>
    <v>FI CADEIAS PROD AGRO RIZA FIAGRO CF (BVMF:RZAG11)</v>
    <v>0.01</v>
    <v>1.1039999999999999E-3</v>
    <v>17143</v>
  </rv>
  <rv s="2">
    <v>1152</v>
  </rv>
  <rv s="50">
    <v>pt-BR</v>
    <v>c71i27</v>
    <v>268435456</v>
    <v>1</v>
    <v>Da plataforma Refinitiv</v>
    <v>158</v>
    <v>159</v>
    <v>FI CADEIAS PROD AGROIND EX ARAG CEF (BVMF:AGRX11)</v>
    <v>43</v>
    <v>101</v>
    <v>Finance</v>
    <v>5</v>
    <v>BVMF</v>
    <v>10.88</v>
    <v>10.88</v>
    <v>B3 - Brazil Stock Exchange</v>
    <v>10.77</v>
    <v>45275.920138900001</v>
    <v>BRL</v>
    <v>FI CADEIAS PROD AGROIND EX ARAG CEF</v>
    <v>10.88</v>
    <v>10.88</v>
    <v>AGRX11</v>
    <v>Fundos mais negociados</v>
    <v>FI CADEIAS PROD AGROIND EX ARAG CEF (BVMF:AGRX11)</v>
    <v>0.11</v>
    <v>1.0214000000000001E-2</v>
    <v>33866</v>
  </rv>
  <rv s="2">
    <v>1154</v>
  </rv>
  <rv s="0">
    <v>https://www.bing.com/financeapi/forcetrigger?t=c4bnm7&amp;q=BVMF%3aJGPX11&amp;form=skydnc</v>
    <v>Learn more on Bing</v>
  </rv>
  <rv s="4">
    <v>pt-BR</v>
    <v>c4bnm7</v>
    <v>268435456</v>
    <v>1</v>
    <v>Da plataforma Refinitiv</v>
    <v>9</v>
    <v>10</v>
    <v>FI DAS CADEIAS PROD AGRO JGP CRED CEF (BVMF:JGPX11)</v>
    <v>11</v>
    <v>12</v>
    <v>Finance</v>
    <v>5</v>
    <v>105.24</v>
    <v>86.25</v>
    <v>BVMF</v>
    <v>92.15</v>
    <v>91.9</v>
    <v>B3 - Brazil Stock Exchange</v>
    <v>91.75</v>
    <v>45327.576504629629</v>
    <v>1156</v>
    <v>BRL</v>
    <v>FI DAS CADEIAS PROD AGRO JGP CRED CEF</v>
    <v>91.94</v>
    <v>92.15</v>
    <v>JGPX11</v>
    <v>Fundos mais negociados</v>
    <v>FI DAS CADEIAS PROD AGRO JGP CRED CEF (BVMF:JGPX11)</v>
    <v>0.4</v>
    <v>4.3600000000000002E-3</v>
    <v>47</v>
  </rv>
  <rv s="2">
    <v>1157</v>
  </rv>
  <rv s="0">
    <v>https://www.bing.com/financeapi/forcetrigger?t=bxjpar&amp;q=BVMF%3aBRLA11&amp;form=skydnc</v>
    <v>Learn more on Bing</v>
  </rv>
  <rv s="4">
    <v>pt-BR</v>
    <v>bxjpar</v>
    <v>268435456</v>
    <v>1</v>
    <v>Da plataforma Refinitiv</v>
    <v>9</v>
    <v>10</v>
    <v>FI Imobiliario BRL Prop II (BVMF:BRLA11)</v>
    <v>11</v>
    <v>12</v>
    <v>Finance</v>
    <v>5</v>
    <v>164.1</v>
    <v>116.77</v>
    <v>BVMF</v>
    <v>164.1</v>
    <v>164.1</v>
    <v>B3 - Brazil Stock Exchange</v>
    <v>143</v>
    <v>45323.814444444448</v>
    <v>1159</v>
    <v>BRL</v>
    <v>FI Imobiliario BRL Prop II</v>
    <v>164.1</v>
    <v>164.1</v>
    <v>BRLA11</v>
    <v>Fundos mais negociados</v>
    <v>FI Imobiliario BRL Prop II (BVMF:BRLA11)</v>
    <v>21.1</v>
    <v>0.14755200000000002</v>
    <v>3034</v>
  </rv>
  <rv s="2">
    <v>1160</v>
  </rv>
  <rv s="0">
    <v>https://www.bing.com/financeapi/forcetrigger?t=c3tfcw&amp;q=BVMF%3aIDFI11&amp;form=skydnc</v>
    <v>Learn more on Bing</v>
  </rv>
  <rv s="4">
    <v>pt-BR</v>
    <v>c3tfcw</v>
    <v>268435456</v>
    <v>1</v>
    <v>Da plataforma Refinitiv</v>
    <v>9</v>
    <v>10</v>
    <v>FII  DE UNIDADES AUTONOMAS (BVMF:IDFI11)</v>
    <v>11</v>
    <v>12</v>
    <v>Finance</v>
    <v>5</v>
    <v>22.98</v>
    <v>17.010000000000002</v>
    <v>BVMF</v>
    <v>18.48</v>
    <v>18</v>
    <v>B3 - Brazil Stock Exchange</v>
    <v>18.5</v>
    <v>45327.576655092591</v>
    <v>1162</v>
    <v>BRL</v>
    <v>FII  DE UNIDADES AUTONOMAS</v>
    <v>18.010000000000002</v>
    <v>18.48</v>
    <v>IDFI11</v>
    <v>Fundos mais negociados</v>
    <v>FII  DE UNIDADES AUTONOMAS (BVMF:IDFI11)</v>
    <v>-0.02</v>
    <v>-1.0809999999999999E-3</v>
    <v>555</v>
  </rv>
  <rv s="2">
    <v>1163</v>
  </rv>
  <rv s="0">
    <v>https://www.bing.com/financeapi/forcetrigger?t=bqkr3m&amp;q=BVMF%3aBARI11&amp;form=skydnc</v>
    <v>Learn more on Bing</v>
  </rv>
  <rv s="4">
    <v>pt-BR</v>
    <v>bqkr3m</v>
    <v>268435456</v>
    <v>1</v>
    <v>Da plataforma Refinitiv</v>
    <v>9</v>
    <v>10</v>
    <v>FII BARIGUI RENDI CF (BVMF:BARI11)</v>
    <v>11</v>
    <v>12</v>
    <v>Finance</v>
    <v>5</v>
    <v>85.9</v>
    <v>70.02</v>
    <v>BVMF</v>
    <v>85.9</v>
    <v>85.04</v>
    <v>B3 - Brazil Stock Exchange</v>
    <v>85.5</v>
    <v>45327.576608796298</v>
    <v>1165</v>
    <v>BRL</v>
    <v>FII BARIGUI RENDI CF</v>
    <v>85.5</v>
    <v>85.4</v>
    <v>BARI11</v>
    <v>Fundos mais negociados</v>
    <v>FII BARIGUI RENDI CF (BVMF:BARI11)</v>
    <v>-0.1</v>
    <v>-1.17E-3</v>
    <v>2179</v>
  </rv>
  <rv s="2">
    <v>1166</v>
  </rv>
  <rv s="0">
    <v>https://www.bing.com/financeapi/forcetrigger?t=aplz77&amp;q=BVMF%3aCJCT11&amp;form=skydnc</v>
    <v>Learn more on Bing</v>
  </rv>
  <rv s="4">
    <v>pt-BR</v>
    <v>aplz77</v>
    <v>268435456</v>
    <v>1</v>
    <v>Da plataforma Refinitiv</v>
    <v>9</v>
    <v>10</v>
    <v>FII BB VOT JHSF CID JARD CON TWR ETF (BVMF:CJCT11)</v>
    <v>11</v>
    <v>12</v>
    <v>Finance</v>
    <v>5</v>
    <v>72.760000000000005</v>
    <v>58.78</v>
    <v>BVMF</v>
    <v>67.5</v>
    <v>67.22</v>
    <v>B3 - Brazil Stock Exchange</v>
    <v>67.900000000000006</v>
    <v>45323.948020833333</v>
    <v>1168</v>
    <v>BRL</v>
    <v>FII BB VOT JHSF CID JARD CON TWR ETF</v>
    <v>67.22</v>
    <v>67.5</v>
    <v>CJCT11</v>
    <v>Fundos mais negociados</v>
    <v>FII BB VOT JHSF CID JARD CON TWR ETF (BVMF:CJCT11)</v>
    <v>-0.4</v>
    <v>-5.8909999999999995E-3</v>
    <v>2</v>
  </rv>
  <rv s="2">
    <v>1169</v>
  </rv>
  <rv s="0">
    <v>https://www.bing.com/financeapi/forcetrigger?t=apm25r&amp;q=BVMF%3aBMLC11&amp;form=skydnc</v>
    <v>Learn more on Bing</v>
  </rv>
  <rv s="4">
    <v>pt-BR</v>
    <v>apm25r</v>
    <v>268435456</v>
    <v>1</v>
    <v>Da plataforma Refinitiv</v>
    <v>9</v>
    <v>10</v>
    <v>FII BM BRASCAN LAJES CORPORATIVAS CF (BVMF:BMLC11)</v>
    <v>11</v>
    <v>12</v>
    <v>Finance</v>
    <v>5</v>
    <v>113.15</v>
    <v>84.66</v>
    <v>BVMF</v>
    <v>105.32</v>
    <v>104.73</v>
    <v>B3 - Brazil Stock Exchange</v>
    <v>105.5</v>
    <v>45327.574079131249</v>
    <v>1171</v>
    <v>BRL</v>
    <v>FII BM BRASCAN LAJES CORPORATIVAS CF</v>
    <v>105.32</v>
    <v>104.73</v>
    <v>BMLC11</v>
    <v>Fundos mais negociados</v>
    <v>FII BM BRASCAN LAJES CORPORATIVAS CF (BVMF:BMLC11)</v>
    <v>-0.77</v>
    <v>-7.2989999999999999E-3</v>
    <v>11</v>
  </rv>
  <rv s="2">
    <v>1172</v>
  </rv>
  <rv s="0">
    <v>https://www.bing.com/financeapi/forcetrigger?t=apm6sm&amp;q=BVMF%3aCARE11&amp;form=skydnc</v>
    <v>Learn more on Bing</v>
  </rv>
  <rv s="4">
    <v>pt-BR</v>
    <v>apm6sm</v>
    <v>268435456</v>
    <v>1</v>
    <v>Da plataforma Refinitiv</v>
    <v>9</v>
    <v>10</v>
    <v>FII BRAZILIAN GRAVEYARD DEATH CARE CF (BVMF:CARE11)</v>
    <v>11</v>
    <v>12</v>
    <v>Finance</v>
    <v>5</v>
    <v>2.57</v>
    <v>1.21</v>
    <v>BVMF</v>
    <v>1.68</v>
    <v>1.63</v>
    <v>B3 - Brazil Stock Exchange</v>
    <v>1.64</v>
    <v>45327.576518738279</v>
    <v>1174</v>
    <v>BRL</v>
    <v>FII BRAZILIAN GRAVEYARD DEATH CARE CF</v>
    <v>1.63</v>
    <v>1.68</v>
    <v>CARE11</v>
    <v>Fundos mais negociados</v>
    <v>FII BRAZILIAN GRAVEYARD DEATH CARE CF (BVMF:CARE11)</v>
    <v>0.04</v>
    <v>2.4390000000000002E-2</v>
    <v>411</v>
  </rv>
  <rv s="2">
    <v>1175</v>
  </rv>
  <rv s="0">
    <v>https://www.bing.com/financeapi/forcetrigger?t=bxmpfr&amp;q=BVMF%3aBTAL11&amp;form=skydnc</v>
    <v>Learn more on Bing</v>
  </rv>
  <rv s="4">
    <v>pt-BR</v>
    <v>bxmpfr</v>
    <v>268435456</v>
    <v>1</v>
    <v>Da plataforma Refinitiv</v>
    <v>9</v>
    <v>10</v>
    <v>FII BTG PACTUAL AGRO LOGISTICA CF (BVMF:BTAL11)</v>
    <v>11</v>
    <v>12</v>
    <v>Finance</v>
    <v>5</v>
    <v>92.21</v>
    <v>70.38</v>
    <v>BVMF</v>
    <v>74</v>
    <v>73.73</v>
    <v>B3 - Brazil Stock Exchange</v>
    <v>74</v>
    <v>45327.576203703706</v>
    <v>1177</v>
    <v>BRL</v>
    <v>FII BTG PACTUAL AGRO LOGISTICA CF</v>
    <v>74</v>
    <v>73.900000000000006</v>
    <v>BTAL11</v>
    <v>Fundos mais negociados</v>
    <v>FII BTG PACTUAL AGRO LOGISTICA CF (BVMF:BTAL11)</v>
    <v>-0.1</v>
    <v>-1.351E-3</v>
    <v>790</v>
  </rv>
  <rv s="2">
    <v>1178</v>
  </rv>
  <rv s="0">
    <v>https://www.bing.com/financeapi/forcetrigger?t=btp2k2&amp;q=BVMF%3aBPML11&amp;form=skydnc</v>
    <v>Learn more on Bing</v>
  </rv>
  <rv s="4">
    <v>pt-BR</v>
    <v>btp2k2</v>
    <v>268435456</v>
    <v>1</v>
    <v>Da plataforma Refinitiv</v>
    <v>9</v>
    <v>10</v>
    <v>FII BTG PACTUAL SHOPPINGS CF (BVMF:BPML11)</v>
    <v>11</v>
    <v>12</v>
    <v>Finance</v>
    <v>5</v>
    <v>98.1</v>
    <v>50.54</v>
    <v>BVMF</v>
    <v>90</v>
    <v>89.01</v>
    <v>B3 - Brazil Stock Exchange</v>
    <v>91</v>
    <v>45327.576620370368</v>
    <v>1180</v>
    <v>BRL</v>
    <v>FII BTG PACTUAL SHOPPINGS CF</v>
    <v>90</v>
    <v>89.51</v>
    <v>BPML11</v>
    <v>Fundos mais negociados</v>
    <v>FII BTG PACTUAL SHOPPINGS CF (BVMF:BPML11)</v>
    <v>-1.49</v>
    <v>-1.6374E-2</v>
    <v>28</v>
  </rv>
  <rv s="2">
    <v>1181</v>
  </rv>
  <rv s="0">
    <v>https://www.bing.com/financeapi/forcetrigger?t=c2vnkr&amp;q=BVMF%3aBTRA11&amp;form=skydnc</v>
    <v>Learn more on Bing</v>
  </rv>
  <rv s="4">
    <v>pt-BR</v>
    <v>c2vnkr</v>
    <v>268435456</v>
    <v>1</v>
    <v>Da plataforma Refinitiv</v>
    <v>9</v>
    <v>10</v>
    <v>FII BTG PACTUAL TERRAS AGRICOLAS CEF (BVMF:BTRA11)</v>
    <v>11</v>
    <v>12</v>
    <v>Finance</v>
    <v>5</v>
    <v>78.5</v>
    <v>46.63</v>
    <v>BVMF</v>
    <v>49.57</v>
    <v>49</v>
    <v>B3 - Brazil Stock Exchange</v>
    <v>49.31</v>
    <v>45327.576655092591</v>
    <v>1183</v>
    <v>BRL</v>
    <v>FII BTG PACTUAL TERRAS AGRICOLAS CEF</v>
    <v>49.3</v>
    <v>49.34</v>
    <v>BTRA11</v>
    <v>Fundos mais negociados</v>
    <v>FII BTG PACTUAL TERRAS AGRICOLAS CEF (BVMF:BTRA11)</v>
    <v>0.03</v>
    <v>6.0839999999999993E-4</v>
    <v>409</v>
  </rv>
  <rv s="2">
    <v>1184</v>
  </rv>
  <rv s="0">
    <v>https://www.bing.com/financeapi/forcetrigger?t=c4s75r&amp;q=BVMF%3aCXAG11&amp;form=skydnc</v>
    <v>Learn more on Bing</v>
  </rv>
  <rv s="4">
    <v>pt-BR</v>
    <v>c4s75r</v>
    <v>268435456</v>
    <v>1</v>
    <v>Da plataforma Refinitiv</v>
    <v>9</v>
    <v>10</v>
    <v>FII CAIXA AGENCIAS CF (BVMF:CXAG11)</v>
    <v>11</v>
    <v>12</v>
    <v>Finance</v>
    <v>5</v>
    <v>84.64</v>
    <v>67.739999999999995</v>
    <v>BVMF</v>
    <v>81.27</v>
    <v>81.150000000000006</v>
    <v>B3 - Brazil Stock Exchange</v>
    <v>81.209999999999994</v>
    <v>45327.576493055552</v>
    <v>1186</v>
    <v>BRL</v>
    <v>FII CAIXA AGENCIAS CF</v>
    <v>81.209999999999994</v>
    <v>81.27</v>
    <v>CXAG11</v>
    <v>Fundos mais negociados</v>
    <v>FII CAIXA AGENCIAS CF (BVMF:CXAG11)</v>
    <v>0.06</v>
    <v>7.3879999999999996E-4</v>
    <v>1038</v>
  </rv>
  <rv s="2">
    <v>1187</v>
  </rv>
  <rv s="0">
    <v>https://www.bing.com/financeapi/forcetrigger?t=apmebh&amp;q=BVMF%3aCXTL11&amp;form=skydnc</v>
    <v>Learn more on Bing</v>
  </rv>
  <rv s="4">
    <v>pt-BR</v>
    <v>apmebh</v>
    <v>268435456</v>
    <v>1</v>
    <v>Da plataforma Refinitiv</v>
    <v>9</v>
    <v>10</v>
    <v>FII CAIXA TRX LOGISTICA RENDA CF (BVMF:CXTL11)</v>
    <v>11</v>
    <v>12</v>
    <v>Finance</v>
    <v>5</v>
    <v>331.16</v>
    <v>220.41</v>
    <v>BVMF</v>
    <v>259.99</v>
    <v>248</v>
    <v>B3 - Brazil Stock Exchange</v>
    <v>248.65</v>
    <v>45324.948055555556</v>
    <v>1189</v>
    <v>BRL</v>
    <v>FII CAIXA TRX LOGISTICA RENDA CF</v>
    <v>255</v>
    <v>254.99</v>
    <v>CXTL11</v>
    <v>Fundos mais negociados</v>
    <v>FII CAIXA TRX LOGISTICA RENDA CF (BVMF:CXTL11)</v>
    <v>6.34</v>
    <v>2.5498E-2</v>
    <v>8</v>
  </rv>
  <rv s="2">
    <v>1190</v>
  </rv>
  <rv s="0">
    <v>https://www.bing.com/financeapi/forcetrigger?t=apmdw7&amp;q=BVMF%3aCTXT11&amp;form=skydnc</v>
    <v>Learn more on Bing</v>
  </rv>
  <rv s="4">
    <v>pt-BR</v>
    <v>apmdw7</v>
    <v>268435456</v>
    <v>1</v>
    <v>Da plataforma Refinitiv</v>
    <v>9</v>
    <v>10</v>
    <v>FII Centro Text Internacional (BVMF:CTXT11)</v>
    <v>11</v>
    <v>12</v>
    <v>Finance</v>
    <v>5</v>
    <v>13.76</v>
    <v>10.199999999999999</v>
    <v>BVMF</v>
    <v>10.96</v>
    <v>10.95</v>
    <v>B3 - Brazil Stock Exchange</v>
    <v>10.94</v>
    <v>45327.570520161717</v>
    <v>1192</v>
    <v>BRL</v>
    <v>FII Centro Text Internacional</v>
    <v>10.96</v>
    <v>10.96</v>
    <v>CTXT11</v>
    <v>Fundos mais negociados</v>
    <v>FII Centro Text Internacional (BVMF:CTXT11)</v>
    <v>0.02</v>
    <v>1.828E-3</v>
    <v>19</v>
  </rv>
  <rv s="2">
    <v>1193</v>
  </rv>
  <rv s="0">
    <v>https://www.bing.com/financeapi/forcetrigger?t=aplxbh&amp;q=BVMF%3aATSA11&amp;form=skydnc</v>
    <v>Learn more on Bing</v>
  </rv>
  <rv s="4">
    <v>pt-BR</v>
    <v>aplxbh</v>
    <v>268435456</v>
    <v>1</v>
    <v>Da plataforma Refinitiv</v>
    <v>9</v>
    <v>10</v>
    <v>FII CSHG ATRIUM SHOPPING SANTO ANDRE CF (BVMF:ATSA11)</v>
    <v>11</v>
    <v>12</v>
    <v>Finance</v>
    <v>5</v>
    <v>77.86</v>
    <v>52</v>
    <v>BVMF</v>
    <v>56.48</v>
    <v>56.45</v>
    <v>B3 - Brazil Stock Exchange</v>
    <v>56.49</v>
    <v>45322.948055555556</v>
    <v>1195</v>
    <v>BRL</v>
    <v>FII CSHG ATRIUM SHOPPING SANTO ANDRE CF</v>
    <v>56.48</v>
    <v>56.48</v>
    <v>ATSA11</v>
    <v>Fundos mais negociados</v>
    <v>FII CSHG ATRIUM SHOPPING SANTO ANDRE CF (BVMF:ATSA11)</v>
    <v>-0.01</v>
    <v>-1.7699999999999999E-4</v>
    <v>25</v>
  </rv>
  <rv s="2">
    <v>1196</v>
  </rv>
  <rv s="0">
    <v>https://www.bing.com/financeapi/forcetrigger?t=bq8rkr&amp;q=BVMF%3aCRFF11&amp;form=skydnc</v>
    <v>Learn more on Bing</v>
  </rv>
  <rv s="4">
    <v>pt-BR</v>
    <v>bq8rkr</v>
    <v>268435456</v>
    <v>1</v>
    <v>Da plataforma Refinitiv</v>
    <v>9</v>
    <v>10</v>
    <v>FII CX RBRA2 ETF (BVMF:CRFF11)</v>
    <v>11</v>
    <v>12</v>
    <v>Finance</v>
    <v>5</v>
    <v>87.13</v>
    <v>54.44</v>
    <v>BVMF</v>
    <v>81.650000000000006</v>
    <v>78.69</v>
    <v>B3 - Brazil Stock Exchange</v>
    <v>81.83</v>
    <v>45324.948055555556</v>
    <v>1198</v>
    <v>BRL</v>
    <v>FII CX RBRA2 ETF</v>
    <v>81.650000000000006</v>
    <v>80</v>
    <v>CRFF11</v>
    <v>Fundos mais negociados</v>
    <v>FII CX RBRA2 ETF (BVMF:CRFF11)</v>
    <v>-1.83</v>
    <v>-2.2363000000000001E-2</v>
    <v>37</v>
  </rv>
  <rv s="2">
    <v>1199</v>
  </rv>
  <rv s="0">
    <v>https://www.bing.com/financeapi/forcetrigger?t=apn5ww&amp;q=BVMF%3aPQDP11&amp;form=skydnc</v>
    <v>Learn more on Bing</v>
  </rv>
  <rv s="4">
    <v>pt-BR</v>
    <v>apn5ww</v>
    <v>268435456</v>
    <v>1</v>
    <v>Da plataforma Refinitiv</v>
    <v>9</v>
    <v>10</v>
    <v>FII D PEDRO CF (BVMF:PQDP11)</v>
    <v>11</v>
    <v>12</v>
    <v>Finance</v>
    <v>5</v>
    <v>2014.01</v>
    <v>1360.14</v>
    <v>BVMF</v>
    <v>1911.51</v>
    <v>1911.01</v>
    <v>B3 - Brazil Stock Exchange</v>
    <v>1915.01</v>
    <v>45327.563773148147</v>
    <v>1201</v>
    <v>BRL</v>
    <v>FII D PEDRO CF</v>
    <v>1911.51</v>
    <v>1911.01</v>
    <v>PQDP11</v>
    <v>Fundos mais negociados</v>
    <v>FII D PEDRO CF (BVMF:PQDP11)</v>
    <v>-4</v>
    <v>-2.0890000000000001E-3</v>
    <v>4</v>
  </rv>
  <rv s="2">
    <v>1202</v>
  </rv>
  <rv s="0">
    <v>https://www.bing.com/financeapi/forcetrigger?t=c2wbr7&amp;q=BVMF%3aDVFF11&amp;form=skydnc</v>
    <v>Learn more on Bing</v>
  </rv>
  <rv s="4">
    <v>pt-BR</v>
    <v>c2wbr7</v>
    <v>268435456</v>
    <v>1</v>
    <v>Da plataforma Refinitiv</v>
    <v>9</v>
    <v>10</v>
    <v>FII DEVANT FOF IMOBILIARIOS CF (BVMF:DVFF11)</v>
    <v>11</v>
    <v>12</v>
    <v>Finance</v>
    <v>5</v>
    <v>8.58</v>
    <v>5.61</v>
    <v>BVMF</v>
    <v>8.3800000000000008</v>
    <v>8.17</v>
    <v>B3 - Brazil Stock Exchange</v>
    <v>8.3800000000000008</v>
    <v>45327.575115740743</v>
    <v>1204</v>
    <v>BRL</v>
    <v>FII DEVANT FOF IMOBILIARIOS CF</v>
    <v>8.3800000000000008</v>
    <v>8.1999999999999993</v>
    <v>DVFF11</v>
    <v>Fundos mais negociados</v>
    <v>FII DEVANT FOF IMOBILIARIOS CF (BVMF:DVFF11)</v>
    <v>-0.18</v>
    <v>-2.1480000000000003E-2</v>
    <v>203</v>
  </rv>
  <rv s="2">
    <v>1205</v>
  </rv>
  <rv s="0">
    <v>https://www.bing.com/financeapi/forcetrigger?t=awkbr7&amp;q=BVMF%3aKINP11&amp;form=skydnc</v>
    <v>Learn more on Bing</v>
  </rv>
  <rv s="24">
    <v>pt-BR</v>
    <v>awkbr7</v>
    <v>268435456</v>
    <v>1</v>
    <v>1</v>
    <v>Da plataforma Refinitiv</v>
    <v>9</v>
    <v>73</v>
    <v>FII EVEN PERMUTA KINEA CF (BVMF:KINP11)</v>
    <v>11</v>
    <v>12</v>
    <v>Finance</v>
    <v>5</v>
    <v>12.39</v>
    <v>5.17</v>
    <v>BVMF</v>
    <v>10.220000000000001</v>
    <v>9.57</v>
    <v>B3 - Brazil Stock Exchange</v>
    <v>9.9700000000000006</v>
    <v>45026.947974537034</v>
    <v>1207</v>
    <v>BRL</v>
    <v>FII EVEN PERMUTA KINEA CF</v>
    <v>10</v>
    <v>9.82</v>
    <v>KINP11</v>
    <v>Fundos mais negociados</v>
    <v>FII EVEN PERMUTA KINEA CF (BVMF:KINP11)</v>
    <v>0</v>
    <v>0</v>
    <v>9028</v>
  </rv>
  <rv s="2">
    <v>1208</v>
  </rv>
  <rv s="0">
    <v>https://www.bing.com/financeapi/forcetrigger?t=bpx9nm&amp;q=BVMF%3aGSFI11&amp;form=skydnc</v>
    <v>Learn more on Bing</v>
  </rv>
  <rv s="4">
    <v>pt-BR</v>
    <v>bpx9nm</v>
    <v>268435456</v>
    <v>1</v>
    <v>Da plataforma Refinitiv</v>
    <v>9</v>
    <v>10</v>
    <v>FII GENERAL (BVMF:GSFI11)</v>
    <v>11</v>
    <v>12</v>
    <v>Finance</v>
    <v>5</v>
    <v>8.1999999999999993</v>
    <v>4.84</v>
    <v>BVMF</v>
    <v>7.92</v>
    <v>7.86</v>
    <v>B3 - Brazil Stock Exchange</v>
    <v>7.91</v>
    <v>45327.575925925928</v>
    <v>1210</v>
    <v>BRL</v>
    <v>FII GENERAL</v>
    <v>7.92</v>
    <v>7.89</v>
    <v>GSFI11</v>
    <v>Fundos mais negociados</v>
    <v>FII GENERAL (BVMF:GSFI11)</v>
    <v>-0.02</v>
    <v>-2.5280000000000003E-3</v>
    <v>251</v>
  </rv>
  <rv s="2">
    <v>1211</v>
  </rv>
  <rv s="0">
    <v>https://www.bing.com/financeapi/forcetrigger?t=c4jjar&amp;q=BVMF%3aGAME11&amp;form=skydnc</v>
    <v>Learn more on Bing</v>
  </rv>
  <rv s="4">
    <v>pt-BR</v>
    <v>c4jjar</v>
    <v>268435456</v>
    <v>1</v>
    <v>Da plataforma Refinitiv</v>
    <v>9</v>
    <v>10</v>
    <v>FII GUARDIAN MULTIESTRATEGIA I CF (BVMF:GAME11)</v>
    <v>11</v>
    <v>12</v>
    <v>Finance</v>
    <v>5</v>
    <v>9.34</v>
    <v>7.34</v>
    <v>BVMF</v>
    <v>9.18</v>
    <v>9.16</v>
    <v>B3 - Brazil Stock Exchange</v>
    <v>9.19</v>
    <v>45327.576504629629</v>
    <v>1213</v>
    <v>BRL</v>
    <v>FII GUARDIAN MULTIESTRATEGIA I CF</v>
    <v>9.18</v>
    <v>9.17</v>
    <v>GAME11</v>
    <v>Fundos mais negociados</v>
    <v>FII GUARDIAN MULTIESTRATEGIA I CF (BVMF:GAME11)</v>
    <v>-0.02</v>
    <v>-2.176E-3</v>
    <v>2698</v>
  </rv>
  <rv s="2">
    <v>1214</v>
  </rv>
  <rv s="0">
    <v>https://www.bing.com/financeapi/forcetrigger?t=bgmfqh&amp;q=BVMF%3aHUSC11&amp;form=skydnc</v>
    <v>Learn more on Bing</v>
  </rv>
  <rv s="4">
    <v>pt-BR</v>
    <v>bgmfqh</v>
    <v>268435456</v>
    <v>1</v>
    <v>Da plataforma Refinitiv</v>
    <v>9</v>
    <v>10</v>
    <v>FII HOSPITAL UNIMED SUL CAPIXABA CF (BVMF:HUSC11)</v>
    <v>11</v>
    <v>12</v>
    <v>Finance</v>
    <v>5</v>
    <v>122.08</v>
    <v>84.88</v>
    <v>BVMF</v>
    <v>116</v>
    <v>116</v>
    <v>B3 - Brazil Stock Exchange</v>
    <v>116</v>
    <v>45324.948055555556</v>
    <v>1216</v>
    <v>BRL</v>
    <v>FII HOSPITAL UNIMED SUL CAPIXABA CF</v>
    <v>116</v>
    <v>116</v>
    <v>HUSC11</v>
    <v>Fundos mais negociados</v>
    <v>FII HOSPITAL UNIMED SUL CAPIXABA CF (BVMF:HUSC11)</v>
    <v>0</v>
    <v>0</v>
    <v>13</v>
  </rv>
  <rv s="2">
    <v>1217</v>
  </rv>
  <rv s="0">
    <v>https://www.bing.com/financeapi/forcetrigger?t=c35roc&amp;q=BVMF%3aMCHY11&amp;form=skydnc</v>
    <v>Learn more on Bing</v>
  </rv>
  <rv s="4">
    <v>pt-BR</v>
    <v>c35roc</v>
    <v>268435456</v>
    <v>1</v>
    <v>Da plataforma Refinitiv</v>
    <v>9</v>
    <v>10</v>
    <v>FII IMOB MAUA CAPITAL HIGH YIELD CF (BVMF:MCHY11)</v>
    <v>11</v>
    <v>12</v>
    <v>Finance</v>
    <v>5</v>
    <v>12.15</v>
    <v>9.24</v>
    <v>BVMF</v>
    <v>11.45</v>
    <v>11.09</v>
    <v>B3 - Brazil Stock Exchange</v>
    <v>11.09</v>
    <v>45327.574282407404</v>
    <v>1219</v>
    <v>BRL</v>
    <v>FII IMOB MAUA CAPITAL HIGH YIELD CF</v>
    <v>11.32</v>
    <v>11.38</v>
    <v>MCHY11</v>
    <v>Fundos mais negociados</v>
    <v>FII IMOB MAUA CAPITAL HIGH YIELD CF (BVMF:MCHY11)</v>
    <v>0.28999999999999998</v>
    <v>2.6150000000000003E-2</v>
    <v>478</v>
  </rv>
  <rv s="2">
    <v>1220</v>
  </rv>
  <rv s="0">
    <v>https://www.bing.com/financeapi/forcetrigger?t=btdfar&amp;q=BVMF%3aBICR11&amp;form=skydnc</v>
    <v>Learn more on Bing</v>
  </rv>
  <rv s="4">
    <v>pt-BR</v>
    <v>btdfar</v>
    <v>268435456</v>
    <v>1</v>
    <v>Da plataforma Refinitiv</v>
    <v>9</v>
    <v>10</v>
    <v>FII INTER TITULOS CF (BVMF:BICR11)</v>
    <v>11</v>
    <v>12</v>
    <v>Finance</v>
    <v>5</v>
    <v>83.56</v>
    <v>30.48</v>
    <v>BVMF</v>
    <v>69.959999999999994</v>
    <v>69.959999999999994</v>
    <v>B3 - Brazil Stock Exchange</v>
    <v>69.959999999999994</v>
    <v>45324.948055555556</v>
    <v>1222</v>
    <v>BRL</v>
    <v>FII INTER TITULOS CF</v>
    <v>69.959999999999994</v>
    <v>69.959999999999994</v>
    <v>BICR11</v>
    <v>Fundos mais negociados</v>
    <v>FII INTER TITULOS CF (BVMF:BICR11)</v>
    <v>0</v>
    <v>0</v>
    <v>29</v>
  </rv>
  <rv s="2">
    <v>1223</v>
  </rv>
  <rv s="0">
    <v>https://www.bing.com/financeapi/forcetrigger?t=bgn12w&amp;q=BVMF%3aIRDM11&amp;form=skydnc</v>
    <v>Learn more on Bing</v>
  </rv>
  <rv s="4">
    <v>pt-BR</v>
    <v>bgn12w</v>
    <v>268435456</v>
    <v>1</v>
    <v>Da plataforma Refinitiv</v>
    <v>9</v>
    <v>10</v>
    <v>FII IRIDIUM RECEBIVEIS IMOBILIARIOS CF (BVMF:IRDM11)</v>
    <v>11</v>
    <v>12</v>
    <v>Finance</v>
    <v>5</v>
    <v>84.24</v>
    <v>68.849999999999994</v>
    <v>BVMF</v>
    <v>78.25</v>
    <v>77.8</v>
    <v>B3 - Brazil Stock Exchange</v>
    <v>77.900000000000006</v>
    <v>45327.576685150001</v>
    <v>1225</v>
    <v>BRL</v>
    <v>FII IRIDIUM RECEBIVEIS IMOBILIARIOS CF</v>
    <v>77.900000000000006</v>
    <v>78.16</v>
    <v>IRDM11</v>
    <v>Fundos mais negociados</v>
    <v>FII IRIDIUM RECEBIVEIS IMOBILIARIOS CF (BVMF:IRDM11)</v>
    <v>0.26</v>
    <v>3.3379999999999998E-3</v>
    <v>7578</v>
  </rv>
  <rv s="2">
    <v>1226</v>
  </rv>
  <rv s="0">
    <v>https://www.bing.com/financeapi/forcetrigger?t=apmthw&amp;q=BVMF%3aJSRE11&amp;form=skydnc</v>
    <v>Learn more on Bing</v>
  </rv>
  <rv s="4">
    <v>pt-BR</v>
    <v>apmthw</v>
    <v>268435456</v>
    <v>1</v>
    <v>Da plataforma Refinitiv</v>
    <v>9</v>
    <v>10</v>
    <v>FII JS REAL ESTATE MULTIGESTAO ETF (BVMF:JSRE11)</v>
    <v>11</v>
    <v>12</v>
    <v>Finance</v>
    <v>5</v>
    <v>78.44</v>
    <v>56.18</v>
    <v>BVMF</v>
    <v>76.45</v>
    <v>75.8</v>
    <v>B3 - Brazil Stock Exchange</v>
    <v>76.510000000000005</v>
    <v>45327.576597222222</v>
    <v>1228</v>
    <v>BRL</v>
    <v>FII JS REAL ESTATE MULTIGESTAO ETF</v>
    <v>76.25</v>
    <v>75.900000000000006</v>
    <v>JSRE11</v>
    <v>Fundos mais negociados</v>
    <v>FII JS REAL ESTATE MULTIGESTAO ETF (BVMF:JSRE11)</v>
    <v>-0.61</v>
    <v>-7.9730000000000009E-3</v>
    <v>2447</v>
  </rv>
  <rv s="2">
    <v>1229</v>
  </rv>
  <rv s="0">
    <v>https://www.bing.com/financeapi/forcetrigger?t=buonf2&amp;q=BVMF%3aMAXR11&amp;form=skydnc</v>
    <v>Learn more on Bing</v>
  </rv>
  <rv s="4">
    <v>pt-BR</v>
    <v>buonf2</v>
    <v>268435456</v>
    <v>1</v>
    <v>Da plataforma Refinitiv</v>
    <v>9</v>
    <v>10</v>
    <v>FII Max Reatil (BVMF:MAXR11)</v>
    <v>11</v>
    <v>12</v>
    <v>Finance</v>
    <v>5</v>
    <v>85.88</v>
    <v>49.52</v>
    <v>BVMF</v>
    <v>82.78</v>
    <v>82.5</v>
    <v>B3 - Brazil Stock Exchange</v>
    <v>82.55</v>
    <v>45327.566134259258</v>
    <v>1231</v>
    <v>BRL</v>
    <v>FII Max Reatil</v>
    <v>82.71</v>
    <v>82.71</v>
    <v>MAXR11</v>
    <v>Fundos mais negociados</v>
    <v>FII Max Reatil (BVMF:MAXR11)</v>
    <v>0.16</v>
    <v>1.9380000000000001E-3</v>
    <v>113</v>
  </rv>
  <rv s="2">
    <v>1232</v>
  </rv>
  <rv s="0">
    <v>https://www.bing.com/financeapi/forcetrigger?t=bwousm&amp;q=BVMF%3aMGCR11&amp;form=skydnc</v>
    <v>Learn more on Bing</v>
  </rv>
  <rv s="24">
    <v>pt-BR</v>
    <v>bwousm</v>
    <v>268435456</v>
    <v>1</v>
    <v>1</v>
    <v>Da plataforma Refinitiv</v>
    <v>9</v>
    <v>73</v>
    <v>FII MOGNO CERT DE RECEB IMOB HG CF (BVMF:MGCR11)</v>
    <v>11</v>
    <v>12</v>
    <v>Finance</v>
    <v>5</v>
    <v>83.99</v>
    <v>71.709999999999994</v>
    <v>BVMF</v>
    <v>83.99</v>
    <v>82.2</v>
    <v>B3 - Brazil Stock Exchange</v>
    <v>82.26</v>
    <v>45098.947997685187</v>
    <v>1234</v>
    <v>BRL</v>
    <v>FII MOGNO CERT DE RECEB IMOB HG CF</v>
    <v>82.42</v>
    <v>82.66</v>
    <v>MGCR11</v>
    <v>Fundos mais negociados</v>
    <v>FII MOGNO CERT DE RECEB IMOB HG CF (BVMF:MGCR11)</v>
    <v>0.4</v>
    <v>4.8630000000000001E-3</v>
    <v>11752</v>
  </rv>
  <rv s="2">
    <v>1235</v>
  </rv>
  <rv s="0">
    <v>https://www.bing.com/financeapi/forcetrigger?t=bpo377&amp;q=BVMF%3aPATC11&amp;form=skydnc</v>
    <v>Learn more on Bing</v>
  </rv>
  <rv s="4">
    <v>pt-BR</v>
    <v>bpo377</v>
    <v>268435456</v>
    <v>1</v>
    <v>Da plataforma Refinitiv</v>
    <v>9</v>
    <v>10</v>
    <v>FII PATRIA ETF (BVMF:PATC11)</v>
    <v>11</v>
    <v>12</v>
    <v>Finance</v>
    <v>5</v>
    <v>65.92</v>
    <v>35.07</v>
    <v>BVMF</v>
    <v>37.83</v>
    <v>37.53</v>
    <v>B3 - Brazil Stock Exchange</v>
    <v>37.53</v>
    <v>45327.574155092596</v>
    <v>1237</v>
    <v>BRL</v>
    <v>FII PATRIA ETF</v>
    <v>37.57</v>
    <v>37.58</v>
    <v>PATC11</v>
    <v>Fundos mais negociados</v>
    <v>FII PATRIA ETF (BVMF:PATC11)</v>
    <v>0.05</v>
    <v>1.3320000000000001E-3</v>
    <v>1184</v>
  </rv>
  <rv s="2">
    <v>1238</v>
  </rv>
  <rv s="0">
    <v>https://www.bing.com/financeapi/forcetrigger?t=btvvz2&amp;q=BVMF%3aRFOF11&amp;form=skydnc</v>
    <v>Learn more on Bing</v>
  </rv>
  <rv s="4">
    <v>pt-BR</v>
    <v>btvvz2</v>
    <v>268435456</v>
    <v>1</v>
    <v>Da plataforma Refinitiv</v>
    <v>9</v>
    <v>10</v>
    <v>FII RB CAPITAL I FUNDO DE FUNDOS (BVMF:RFOF11)</v>
    <v>11</v>
    <v>12</v>
    <v>Finance</v>
    <v>5</v>
    <v>81.02</v>
    <v>56.06</v>
    <v>BVMF</v>
    <v>77</v>
    <v>76.75</v>
    <v>B3 - Brazil Stock Exchange</v>
    <v>77</v>
    <v>45327.572870370372</v>
    <v>1240</v>
    <v>BRL</v>
    <v>FII RB CAPITAL I FUNDO DE FUNDOS</v>
    <v>77</v>
    <v>76.75</v>
    <v>RFOF11</v>
    <v>Fundos mais negociados</v>
    <v>FII RB CAPITAL I FUNDO DE FUNDOS (BVMF:RFOF11)</v>
    <v>-0.25</v>
    <v>-3.2469999999999999E-3</v>
    <v>269</v>
  </rv>
  <rv s="2">
    <v>1241</v>
  </rv>
  <rv s="0">
    <v>https://www.bing.com/financeapi/forcetrigger?t=bjm627&amp;q=BVMF%3aRBRR11&amp;form=skydnc</v>
    <v>Learn more on Bing</v>
  </rv>
  <rv s="4">
    <v>pt-BR</v>
    <v>bjm627</v>
    <v>268435456</v>
    <v>1</v>
    <v>Da plataforma Refinitiv</v>
    <v>9</v>
    <v>10</v>
    <v>FII RBR RENDIMENTO HIGH GRADE CF (BVMF:RBRR11)</v>
    <v>11</v>
    <v>12</v>
    <v>Finance</v>
    <v>5</v>
    <v>91.13</v>
    <v>73.94</v>
    <v>BVMF</v>
    <v>89.89</v>
    <v>89.4</v>
    <v>B3 - Brazil Stock Exchange</v>
    <v>89.38</v>
    <v>45327.576436978903</v>
    <v>1243</v>
    <v>BRL</v>
    <v>FII RBR RENDIMENTO HIGH GRADE CF</v>
    <v>89.4</v>
    <v>89.7</v>
    <v>RBRR11</v>
    <v>Fundos mais negociados</v>
    <v>FII RBR RENDIMENTO HIGH GRADE CF (BVMF:RBRR11)</v>
    <v>0.32</v>
    <v>3.5799999999999998E-3</v>
    <v>3439</v>
  </rv>
  <rv s="2">
    <v>1244</v>
  </rv>
  <rv s="0">
    <v>https://www.bing.com/financeapi/forcetrigger?t=bpzm1h&amp;q=BVMF%3aRECT11&amp;form=skydnc</v>
    <v>Learn more on Bing</v>
  </rv>
  <rv s="4">
    <v>pt-BR</v>
    <v>bpzm1h</v>
    <v>268435456</v>
    <v>1</v>
    <v>Da plataforma Refinitiv</v>
    <v>9</v>
    <v>10</v>
    <v>FII UBSOFFIC ETF (BVMF:RECT11)</v>
    <v>11</v>
    <v>12</v>
    <v>Finance</v>
    <v>5</v>
    <v>54.02</v>
    <v>41.67</v>
    <v>BVMF</v>
    <v>43.79</v>
    <v>43.08</v>
    <v>B3 - Brazil Stock Exchange</v>
    <v>43.8</v>
    <v>45327.576597222222</v>
    <v>1246</v>
    <v>BRL</v>
    <v>FII UBSOFFIC ETF</v>
    <v>43.78</v>
    <v>43.16</v>
    <v>RECT11</v>
    <v>Fundos mais negociados</v>
    <v>FII UBSOFFIC ETF (BVMF:RECT11)</v>
    <v>-0.64</v>
    <v>-1.4612E-2</v>
    <v>2286</v>
  </rv>
  <rv s="2">
    <v>1247</v>
  </rv>
  <rv s="0">
    <v>https://www.bing.com/financeapi/forcetrigger?t=bvbt9c&amp;q=BVMF%3aPVBI11&amp;form=skydnc</v>
    <v>Learn more on Bing</v>
  </rv>
  <rv s="4">
    <v>pt-BR</v>
    <v>bvbt9c</v>
    <v>268435456</v>
    <v>1</v>
    <v>Da plataforma Refinitiv</v>
    <v>9</v>
    <v>10</v>
    <v>FII VBI PRIME PROPERTIES CF (BVMF:PVBI11)</v>
    <v>11</v>
    <v>12</v>
    <v>Finance</v>
    <v>5</v>
    <v>106.45</v>
    <v>78.83</v>
    <v>BVMF</v>
    <v>102.55</v>
    <v>102.29</v>
    <v>B3 - Brazil Stock Exchange</v>
    <v>102.3</v>
    <v>45327.576608796298</v>
    <v>1249</v>
    <v>BRL</v>
    <v>FII VBI PRIME PROPERTIES CF</v>
    <v>102.3</v>
    <v>102.49</v>
    <v>PVBI11</v>
    <v>Fundos mais negociados</v>
    <v>FII VBI PRIME PROPERTIES CF (BVMF:PVBI11)</v>
    <v>0.19</v>
    <v>1.8570000000000001E-3</v>
    <v>4363</v>
  </rv>
  <rv s="2">
    <v>1250</v>
  </rv>
  <rv s="0">
    <v>https://www.bing.com/financeapi/forcetrigger?t=bpiutc&amp;q=BVMF%3aVILG11&amp;form=skydnc</v>
    <v>Learn more on Bing</v>
  </rv>
  <rv s="4">
    <v>pt-BR</v>
    <v>bpiutc</v>
    <v>268435456</v>
    <v>1</v>
    <v>Da plataforma Refinitiv</v>
    <v>9</v>
    <v>10</v>
    <v>FII VINCILOG ETF (BVMF:VILG11)</v>
    <v>11</v>
    <v>12</v>
    <v>Finance</v>
    <v>5</v>
    <v>107.64</v>
    <v>77.209999999999994</v>
    <v>BVMF</v>
    <v>92.58</v>
    <v>91.98</v>
    <v>B3 - Brazil Stock Exchange</v>
    <v>92.59</v>
    <v>45327.576417279684</v>
    <v>1252</v>
    <v>BRL</v>
    <v>FII VINCILOG ETF</v>
    <v>92.32</v>
    <v>92.07</v>
    <v>VILG11</v>
    <v>Fundos mais negociados</v>
    <v>FII VINCILOG ETF (BVMF:VILG11)</v>
    <v>-0.52</v>
    <v>-5.6159999999999995E-3</v>
    <v>3806</v>
  </rv>
  <rv s="2">
    <v>1253</v>
  </rv>
  <rv s="0">
    <v>https://www.bing.com/financeapi/forcetrigger?t=apmbp2&amp;q=BVMF%3aCRIV3&amp;form=skydnc</v>
    <v>Learn more on Bing</v>
  </rv>
  <rv s="3">
    <v>pt-BR</v>
    <v>apmbp2</v>
    <v>268435456</v>
    <v>1</v>
    <v>Da plataforma Refinitiv</v>
    <v>6</v>
    <v>7</v>
    <v>FINANCEIRA ALFA S.A. CREDITO, FINANCIAMENTO E INVESTIMENTOS (BVMF:CRIV3)</v>
    <v>3</v>
    <v>8</v>
    <v>Finance</v>
    <v>5</v>
    <v>6.15</v>
    <v>4.75</v>
    <v>BVMF</v>
    <v>102942600</v>
    <v>6.1</v>
    <v>1954</v>
    <v>6.04</v>
    <v>0.44290000000000002</v>
    <v>B3 - Brazil Stock Exchange</v>
    <v>631056300</v>
    <v>A Financeira Alfa S.A - CFI, previamente Financeira Alfa S.A. Crédito Financiamento e Investimentos, anteriormente conhecida como Companhia Real de Investimento - Crédito Financiamento e Investimentos, é uma empresa brasileira que oferece uma variedade de serviços de crédito e financiamento. A Empresa oferece vários serviços e produtos financeiros, como crédito direto ao consumidor, empréstimos pessoais, cartões de crédito e serviços de financiamento de automóveis, entre outros. A Empresa fornece seus serviços e soluções de financiamento sobretudo para o mercado automotivo, grupos de varejo e a funcionários de grandes empresas. A Empresa atua no Brasil. A Financeira Alfa S.A. Crédito Financiamento e Investimentos é uma parte de Conglomerado Financeiro Alfa, que é liderado pelo BANCO ALFA DE INVESTIMENTO S.A.</v>
    <v>BVMF</v>
    <v>5.97</v>
    <v>45324.947916666664</v>
    <v>1255</v>
    <v>14670</v>
    <v>BRL</v>
    <v>FINANCEIRA ALFA S.A. CREDITO, FINANCIAMENTO E INVESTIMENTOS</v>
    <v>FINANCEIRA ALFA S.A. CREDITO, FINANCIAMENTO E INVESTIMENTOS</v>
    <v>6.08</v>
    <v>6.04</v>
    <v>Alameda Santos, 466, 4 andar, Cerqueira Cesar, SAO PAULO, SAO PAULO, 01.418-000 BR</v>
    <v>Banking Services</v>
    <v>CRIV3</v>
    <v>Ações</v>
    <v>FINANCEIRA ALFA S.A. CREDITO, FINANCIAMENTO E INVESTIMENTOS (BVMF:CRIV3)</v>
    <v>7.0000000000000007E-2</v>
    <v>1.1725000000000001E-2</v>
    <v>4600</v>
  </rv>
  <rv s="2">
    <v>1256</v>
  </rv>
  <rv s="0">
    <v>https://www.bing.com/financeapi/forcetrigger?t=apmbrw&amp;q=BVMF%3aCRIV4&amp;form=skydnc</v>
    <v>Learn more on Bing</v>
  </rv>
  <rv s="3">
    <v>pt-BR</v>
    <v>apmbrw</v>
    <v>268435456</v>
    <v>1</v>
    <v>Da plataforma Refinitiv</v>
    <v>6</v>
    <v>7</v>
    <v>FINANCEIRA ALFA S.A. CREDITO, FINANCIAMENTO E INVESTIMENTOS (BVMF:CRIV4)</v>
    <v>3</v>
    <v>8</v>
    <v>Finance</v>
    <v>5</v>
    <v>6.58</v>
    <v>4.32</v>
    <v>BVMF</v>
    <v>102942600</v>
    <v>6.58</v>
    <v>1954</v>
    <v>6.2</v>
    <v>0.44290000000000002</v>
    <v>B3 - Brazil Stock Exchange</v>
    <v>631056300</v>
    <v>A Financeira Alfa S.A - CFI, previamente Financeira Alfa S.A. Crédito Financiamento e Investimentos, anteriormente conhecida como Companhia Real de Investimento - Crédito Financiamento e Investimentos, é uma empresa brasileira que oferece uma variedade de serviços de crédito e financiamento. A Empresa oferece vários serviços e produtos financeiros, como crédito direto ao consumidor, empréstimos pessoais, cartões de crédito e serviços de financiamento de automóveis, entre outros. A Empresa fornece seus serviços e soluções de financiamento sobretudo para o mercado automotivo, grupos de varejo e a funcionários de grandes empresas. A Empresa atua no Brasil. A Financeira Alfa S.A. Crédito Financiamento e Investimentos é uma parte de Conglomerado Financeiro Alfa, que é liderado pelo BANCO ALFA DE INVESTIMENTO S.A.</v>
    <v>BVMF</v>
    <v>6.05</v>
    <v>45324.947916666664</v>
    <v>1258</v>
    <v>14670</v>
    <v>BRL</v>
    <v>FINANCEIRA ALFA S.A. CREDITO, FINANCIAMENTO E INVESTIMENTOS</v>
    <v>FINANCEIRA ALFA S.A. CREDITO, FINANCIAMENTO E INVESTIMENTOS</v>
    <v>6.2</v>
    <v>6.25</v>
    <v>Alameda Santos, 466, 4 andar, Cerqueira Cesar, SAO PAULO, SAO PAULO, 01.418-000 BR</v>
    <v>Banking Services</v>
    <v>CRIV4</v>
    <v>Ações</v>
    <v>FINANCEIRA ALFA S.A. CREDITO, FINANCIAMENTO E INVESTIMENTOS (BVMF:CRIV4)</v>
    <v>0.2</v>
    <v>3.3058000000000004E-2</v>
    <v>310800</v>
  </rv>
  <rv s="2">
    <v>1259</v>
  </rv>
  <rv s="0">
    <v>https://www.bing.com/financeapi/forcetrigger?t=apmlc7&amp;q=BVMF%3aFLRY3&amp;form=skydnc</v>
    <v>Learn more on Bing</v>
  </rv>
  <rv s="1">
    <v>pt-BR</v>
    <v>apmlc7</v>
    <v>268435456</v>
    <v>1</v>
    <v>Da plataforma Refinitiv</v>
    <v>0</v>
    <v>1</v>
    <v>Fleury S.A. (BVMF:FLRY3)</v>
    <v>3</v>
    <v>4</v>
    <v>Finance</v>
    <v>5</v>
    <v>18.690000000000001</v>
    <v>12.7</v>
    <v>BVMF</v>
    <v>547191000</v>
    <v>16.41</v>
    <v>1964</v>
    <v>16.2</v>
    <v>0.73170000000000002</v>
    <v>B3 - Brazil Stock Exchange</v>
    <v>8941100940</v>
    <v>A Fleury SA é uma empresa sediada no Brasil que presta serviços de laboratório médico. As atividades da Companhia estão divididas em três linhas de negócios: Centros de Atendimento ao Paciente (PSC), B2B e Diagnóstico Odontológico. A divisão PCS oferece diagnóstico médico privado. A divisão B2B é responsável pela análise clínica e diagnóstico por imagem em hospitais parceiros, além de testes para laboratórios, hospitais e clínicas em todo o Brasil. A divisão de Diagnóstico Odontológico fornece imagens de diagnóstico odontológico por meio da Papaiz Associados Diagnosticos por Imagem SA, uma joint venture com a Odontoprev SA. A Companhia opera através de várias marcas, como Fleury Medicina e Saúde, Clínica Felippe Mattoso e Weinmann, a + Medicina Diagnóstica, Diagnoson a +, Diagmax e Inlab, entre outras.</v>
    <v>BVMF</v>
    <v>16.27</v>
    <v>27900</v>
    <v>45327.576388888891</v>
    <v>1261</v>
    <v>2674490</v>
    <v>BRL</v>
    <v>Fleury S.A.</v>
    <v>Fleury S.A.</v>
    <v>16.260000000000002</v>
    <v>16.34</v>
    <v>Av. General Valdomiro de Lima, 508, Jabaquara, SAO PAULO, SAO PAULO, 04.344-070 BR</v>
    <v>Healthcare Providers &amp; Services</v>
    <v>FLRY3</v>
    <v>Ações</v>
    <v>Fleury S.A. (BVMF:FLRY3)</v>
    <v>7.0000000000000007E-2</v>
    <v>4.3020000000000003E-3</v>
    <v>145800</v>
  </rv>
  <rv s="2">
    <v>1262</v>
  </rv>
  <rv s="0">
    <v>https://www.bing.com/financeapi/forcetrigger?t=azbcf2&amp;q=BVMF%3aFLEX3&amp;form=skydnc</v>
    <v>Learn more on Bing</v>
  </rv>
  <rv s="51">
    <v>pt-BR</v>
    <v>azbcf2</v>
    <v>268435456</v>
    <v>1</v>
    <v>1</v>
    <v>Da plataforma Refinitiv</v>
    <v>74</v>
    <v>160</v>
    <v>FLEX GESTÃO DE RELACIONAMENTOS S.A. (BVMF:FLEX3)</v>
    <v>3</v>
    <v>76</v>
    <v>Finance</v>
    <v>BVMF</v>
    <v>3248530</v>
    <v>2009</v>
    <v>B3 - Brazil Stock Exchange</v>
    <v>A Flex Gestão de Relacionamentos SA é uma empresa sediada no Brasil e ativa como provedora de soluções para clientes. A empresa oferece diferentes soluções para melhorar o serviço de seus clientes. A Flex Gestão oferece uma série de ferramentas digitais, incluindo operações omnichannel, agente virtual, bot de chat cognitivo, notificações digitais, otimização de comércio eletrônico e voz para digital, entre outros. A empresa baseia seus serviços em tecnologia, como Inteligência Artificial, Big Data &amp; Analitica, Bots, Machine Learning, Agentes Virtuais, Unidades de Resposta Audível (URAs) para fornecer seus serviços. Além disso, a empresa oferece uma série de soluções entre as quais estão incluídas, vendas, atendimento ao cliente, retenção, busca, coleções, ou serviço de assistência, entre outros.</v>
    <v>BVMF</v>
    <v>0</v>
    <v>7825</v>
    <v>1264</v>
    <v>BRL</v>
    <v>FLEX GESTÃO DE RELACIONAMENTOS S.A.</v>
    <v>FLEX GESTÃO DE RELACIONAMENTOS S.A.</v>
    <v>Av Brigadeiro Faria Lima 1903 Conj 142, Jardim Paulistano, SAO PAULO, SAO PAULO, 01.452-911 BR</v>
    <v>Professional &amp; Commercial Services</v>
    <v>FLEX3</v>
    <v>Ações</v>
    <v>FLEX GESTÃO DE RELACIONAMENTOS S.A. (BVMF:FLEX3)</v>
  </rv>
  <rv s="2">
    <v>1265</v>
  </rv>
  <rv s="0">
    <v>https://www.bing.com/financeapi/forcetrigger?t=apmm2w&amp;q=BVMF%3aFRAS3&amp;form=skydnc</v>
    <v>Learn more on Bing</v>
  </rv>
  <rv s="3">
    <v>pt-BR</v>
    <v>apmm2w</v>
    <v>268435456</v>
    <v>1</v>
    <v>Da plataforma Refinitiv</v>
    <v>6</v>
    <v>7</v>
    <v>FRAS-LE S.A. (BVMF:FRAS3)</v>
    <v>3</v>
    <v>8</v>
    <v>Finance</v>
    <v>5</v>
    <v>17.18</v>
    <v>8.42</v>
    <v>BVMF</v>
    <v>270016300</v>
    <v>15.39</v>
    <v>1954</v>
    <v>15.16</v>
    <v>1.0782</v>
    <v>B3 - Brazil Stock Exchange</v>
    <v>4144750205</v>
    <v>A Fras Le SA é uma empresa sediada no Brasil que se dedica principalmente à fabricação de materiais de fricção. A empresa se concentra no projeto, produção, comercialização, exportação e importação de materiais de fricção para sistemas de freio de veículos motorizados. A linha de produtos da Companhia inclui revestimentos de embreagens, lonas de freio, sapatas e pastilhas de freio para caminhões, ônibus, automóveis, tratores, metrôs, elevadores e aeronaves, entre outros. O portfólio de marcas da empresa inclui Fras-le e Lonaflex. Suas atividades estão divididas em dois segmentos de negócios: Montadoras, que oferece produtos para o mercado automotivo, e Replacement, que fornece materiais de fricção para o mercado de peças de reposição. A Companhia opera por meio de várias subsidiárias nas Américas, Europa, Ásia e África do Sul. A Companhia é controlada pela Randon SA Implementos e Participações.</v>
    <v>BVMF</v>
    <v>15.31</v>
    <v>45327.576230832812</v>
    <v>1267</v>
    <v>313780</v>
    <v>BRL</v>
    <v>FRAS-LE S.A.</v>
    <v>FRAS-LE S.A.</v>
    <v>15.38</v>
    <v>15.35</v>
    <v>Rodovia RS 122, Km 66, n 10.945,Predio adm, Forqueta, CAXIAS DO SUL, RIO GRANDE DO SUL, 95.010-550 BR</v>
    <v>Automobiles &amp; Auto Parts</v>
    <v>FRAS3</v>
    <v>Ações</v>
    <v>FRAS-LE S.A. (BVMF:FRAS3)</v>
    <v>0.04</v>
    <v>2.6129999999999999E-3</v>
    <v>28700</v>
  </rv>
  <rv s="2">
    <v>1268</v>
  </rv>
  <rv s="0">
    <v>https://www.bing.com/financeapi/forcetrigger?t=c3j6w7&amp;q=ARCX%3aCRPT&amp;form=skydnc</v>
    <v>Learn more on Bing</v>
  </rv>
  <rv s="52">
    <v>pt-BR</v>
    <v>c3j6w7</v>
    <v>268435456</v>
    <v>1</v>
    <v>Da plataforma Refinitiv</v>
    <v>161</v>
    <v>162</v>
    <v>FT VIII:SB Crypto Ind&amp;DE (ARCX:CRPT)</v>
    <v>11</v>
    <v>163</v>
    <v>Finance</v>
    <v>26</v>
    <v>11.45</v>
    <v>3.61</v>
    <v>ARCX</v>
    <v>7.76</v>
    <v>7.3700999999999999</v>
    <v>NYSE Arca</v>
    <v>27667958.022999998</v>
    <v>7.69</v>
    <v>45325.041666700781</v>
    <v>1270</v>
    <v>69285</v>
    <v>USD</v>
    <v>FT VIII:SB Crypto Ind&amp;DE</v>
    <v>7.53</v>
    <v>7.5803000000000003</v>
    <v>CRPT</v>
    <v>8.5000000000000006E-3</v>
    <v>Fundos mais negociados</v>
    <v>FT VIII:SB Crypto Ind&amp;DE (ARCX:CRPT)</v>
    <v>-0.10970000000000001</v>
    <v>-1.4265000000000002E-2</v>
    <v>1</v>
  </rv>
  <rv s="2">
    <v>1271</v>
  </rv>
  <rv s="0">
    <v>https://www.bing.com/financeapi/forcetrigger?t=apme8m&amp;q=BVMF%3aCXRI11&amp;form=skydnc</v>
    <v>Learn more on Bing</v>
  </rv>
  <rv s="4">
    <v>pt-BR</v>
    <v>apme8m</v>
    <v>268435456</v>
    <v>1</v>
    <v>Da plataforma Refinitiv</v>
    <v>9</v>
    <v>10</v>
    <v>FUNDO INV IMOB CAIXA RIO BRAVO CF (BVMF:CXRI11)</v>
    <v>11</v>
    <v>12</v>
    <v>Finance</v>
    <v>5</v>
    <v>83.91</v>
    <v>54.73</v>
    <v>BVMF</v>
    <v>83.02</v>
    <v>83.02</v>
    <v>B3 - Brazil Stock Exchange</v>
    <v>82.92</v>
    <v>45327.57671296296</v>
    <v>1273</v>
    <v>BRL</v>
    <v>FUNDO INV IMOB CAIXA RIO BRAVO CF</v>
    <v>83.02</v>
    <v>83.02</v>
    <v>CXRI11</v>
    <v>Fundos mais negociados</v>
    <v>FUNDO INV IMOB CAIXA RIO BRAVO CF (BVMF:CXRI11)</v>
    <v>0.1</v>
    <v>1.206E-3</v>
    <v>1</v>
  </rv>
  <rv s="2">
    <v>1274</v>
  </rv>
  <rv s="0">
    <v>https://www.bing.com/financeapi/forcetrigger?t=bgmqzr&amp;q=BVMF%3aOURE11&amp;form=skydnc</v>
    <v>Learn more on Bing</v>
  </rv>
  <rv s="4">
    <v>pt-BR</v>
    <v>bgmqzr</v>
    <v>268435456</v>
    <v>1</v>
    <v>Da plataforma Refinitiv</v>
    <v>9</v>
    <v>10</v>
    <v>FUNDO INV IMOB OURINVEST CYRELA CF (BVMF:OURE11)</v>
    <v>11</v>
    <v>12</v>
    <v>Finance</v>
    <v>5</v>
    <v>81.23</v>
    <v>61.89</v>
    <v>BVMF</v>
    <v>73.36</v>
    <v>73.3</v>
    <v>B3 - Brazil Stock Exchange</v>
    <v>73.2</v>
    <v>45327.572106481479</v>
    <v>1276</v>
    <v>BRL</v>
    <v>FUNDO INV IMOB OURINVEST CYRELA CF</v>
    <v>73.3</v>
    <v>73.36</v>
    <v>OURE11</v>
    <v>Fundos mais negociados</v>
    <v>FUNDO INV IMOB OURINVEST CYRELA CF (BVMF:OURE11)</v>
    <v>0.16</v>
    <v>2.186E-3</v>
    <v>239</v>
  </rv>
  <rv s="2">
    <v>1277</v>
  </rv>
  <rv s="0">
    <v>https://www.bing.com/financeapi/forcetrigger?t=c2694c&amp;q=BVMF%3aG2DI33&amp;form=skydnc</v>
    <v>Learn more on Bing</v>
  </rv>
  <rv s="53">
    <v>pt-BR</v>
    <v>c2694c</v>
    <v>268435456</v>
    <v>1</v>
    <v>Da plataforma Refinitiv</v>
    <v>164</v>
    <v>165</v>
    <v>G2D INVESTMENTS, LTD. (BVMF:G2DI33)</v>
    <v>3</v>
    <v>166</v>
    <v>Finance</v>
    <v>5</v>
    <v>2.58</v>
    <v>1.78</v>
    <v>BVMF</v>
    <v>2</v>
    <v>2020</v>
    <v>1.95</v>
    <v>B3 - Brazil Stock Exchange</v>
    <v>A G2D Investments, Ltd. é uma empresa de plataforma de investimentos sediada nas Bermudas. A Companhia investe em empresas de alto crescimento baseadas em tecnologia no Brasil, Estados Unidos e Europa. O portfólio da Companhia inclui Investimentos Diretos, Marcas de Consumo Disruptivas e Investimento em Tecnologia nos EUA. Seus Investimentos Diretos incluem os Blu, CERC, Mercado Bitcoin, Quero Educação e Digibee. A Disruptive CPG inclui a The Craftory. O Investimento em Tecnologia nos EUA inclui a Expanding Capital.</v>
    <v>BVMF</v>
    <v>1.97</v>
    <v>45327.57440972222</v>
    <v>1279</v>
    <v>BRL</v>
    <v>G2D INVESTMENTS, LTD.</v>
    <v>G2D INVESTMENTS, LTD.</v>
    <v>2</v>
    <v>1.97</v>
    <v>16 Burnaby Street, Hamilton, HM11 BM</v>
    <v>Investment Banking &amp; Investment Services</v>
    <v>G2DI33</v>
    <v>Ações</v>
    <v>G2D INVESTMENTS, LTD. (BVMF:G2DI33)</v>
    <v>0</v>
    <v>0</v>
    <v>283</v>
  </rv>
  <rv s="2">
    <v>1280</v>
  </rv>
  <rv s="0">
    <v>https://www.bing.com/financeapi/forcetrigger?t=apmngh&amp;q=BVMF%3aGFSA3&amp;form=skydnc</v>
    <v>Learn more on Bing</v>
  </rv>
  <rv s="1">
    <v>pt-BR</v>
    <v>apmngh</v>
    <v>268435456</v>
    <v>1</v>
    <v>Da plataforma Refinitiv</v>
    <v>0</v>
    <v>1</v>
    <v>Gafisa S.A. (BVMF:GFSA3)</v>
    <v>3</v>
    <v>4</v>
    <v>Finance</v>
    <v>5</v>
    <v>16.39</v>
    <v>3.3</v>
    <v>BVMF</v>
    <v>69283280</v>
    <v>10.97</v>
    <v>1996</v>
    <v>9.92</v>
    <v>1.6294999999999999</v>
    <v>B3 - Brazil Stock Exchange</v>
    <v>705303790</v>
    <v>A Gafisa S.A. é uma construtora nacional diversificada. Os segmentos da empresa são Gafisa (para empreendimentos voltados para alta e média renda) e Tenda (para empreendimentos voltados para baixa renda). As marcas da empresa incluem a Tenda, que atende os segmentos de habitação a preços acessíveis, a Gafisa, que oferece uma variedade de opções residenciais para os segmentos de alta e média renda, e a Alphaville (investimento em equivalência patrimonial), que se concentra na identificação, desenvolvimento e venda de comunidades residenciais. Além disso, presta serviços de construção para terceiros em alguns desenvolvimentos no segmento Gafisa, no qual mantém uma participação acionária. Suas atividades no setor imobiliário incluem desenvolvimentos para venda de unidades residenciais, subdivisões de terra e edifícios comerciais, serviços de construção e venda de unidades por meio de suas subsidiárias de corretagem, a Gafisa Vendas Intermediação Imobiliária Ltda. e a Gafisa Vendas no Rio de Janeiro, conjuntamente referidas como Gafisa Vendas.</v>
    <v>BVMF</v>
    <v>10.95</v>
    <v>475</v>
    <v>45327.576701388891</v>
    <v>1282</v>
    <v>6958880</v>
    <v>BRL</v>
    <v>Gafisa S.A.</v>
    <v>Gafisa S.A.</v>
    <v>10.91</v>
    <v>10.18</v>
    <v>Av. Pres. Juscelino Kubitschek, 1830, conjunto comercial 32, 3 andar, Bloco 2, Itaim Bibi, SAO PAULO, SAO PAULO, 04.543-900 BR</v>
    <v>Homebuilding &amp; Construction Supplies</v>
    <v>GFSA3</v>
    <v>Ações</v>
    <v>Gafisa S.A. (BVMF:GFSA3)</v>
    <v>-0.77</v>
    <v>-7.0319999999999994E-2</v>
    <v>1436300</v>
  </rv>
  <rv s="2">
    <v>1283</v>
  </rv>
  <rv s="0">
    <v>https://www.bing.com/financeapi/forcetrigger?t=c4xgyc&amp;q=BVMF%3aGCRA11&amp;form=skydnc</v>
    <v>Learn more on Bing</v>
  </rv>
  <rv s="4">
    <v>pt-BR</v>
    <v>c4xgyc</v>
    <v>268435456</v>
    <v>1</v>
    <v>Da plataforma Refinitiv</v>
    <v>9</v>
    <v>10</v>
    <v>GALAPAGOS CAPITAL INV E PARTICIP CEF (BVMF:GCRA11)</v>
    <v>11</v>
    <v>12</v>
    <v>Finance</v>
    <v>5</v>
    <v>98</v>
    <v>68.3</v>
    <v>BVMF</v>
    <v>73.349999999999994</v>
    <v>73.19</v>
    <v>B3 - Brazil Stock Exchange</v>
    <v>73.2</v>
    <v>45327.575474537036</v>
    <v>1285</v>
    <v>BRL</v>
    <v>GALAPAGOS CAPITAL INV E PARTICIP CEF</v>
    <v>73.2</v>
    <v>73.34</v>
    <v>GCRA11</v>
    <v>Fundos mais negociados</v>
    <v>GALAPAGOS CAPITAL INV E PARTICIP CEF (BVMF:GCRA11)</v>
    <v>0.14000000000000001</v>
    <v>1.913E-3</v>
    <v>396</v>
  </rv>
  <rv s="2">
    <v>1286</v>
  </rv>
  <rv s="0">
    <v>https://www.bing.com/financeapi/forcetrigger?t=bvamjc&amp;q=BVMF%3aGCFF11&amp;form=skydnc</v>
    <v>Learn more on Bing</v>
  </rv>
  <rv s="24">
    <v>pt-BR</v>
    <v>bvamjc</v>
    <v>268435456</v>
    <v>1</v>
    <v>1</v>
    <v>Da plataforma Refinitiv</v>
    <v>9</v>
    <v>73</v>
    <v>GALAPAGOS FUNDO DE FUNDOS FII CF (BVMF:GCFF11)</v>
    <v>11</v>
    <v>12</v>
    <v>Finance</v>
    <v>5</v>
    <v>69.900000000000006</v>
    <v>61.15</v>
    <v>BVMF</v>
    <v>69</v>
    <v>68.8</v>
    <v>B3 - Brazil Stock Exchange</v>
    <v>68.98</v>
    <v>45098.947997685187</v>
    <v>1288</v>
    <v>BRL</v>
    <v>GALAPAGOS FUNDO DE FUNDOS FII CF</v>
    <v>68.98</v>
    <v>69</v>
    <v>GCFF11</v>
    <v>Fundos mais negociados</v>
    <v>GALAPAGOS FUNDO DE FUNDOS FII CF (BVMF:GCFF11)</v>
    <v>0.02</v>
    <v>2.899E-4</v>
    <v>719</v>
  </rv>
  <rv s="2">
    <v>1289</v>
  </rv>
  <rv s="0">
    <v>https://www.bing.com/financeapi/forcetrigger?t=c1t9lh&amp;q=BVMF%3aGCRI11&amp;form=skydnc</v>
    <v>Learn more on Bing</v>
  </rv>
  <rv s="4">
    <v>pt-BR</v>
    <v>c1t9lh</v>
    <v>268435456</v>
    <v>1</v>
    <v>Da plataforma Refinitiv</v>
    <v>9</v>
    <v>10</v>
    <v>GALAPAGOS RECEBIVEIS IMOB FII CF (BVMF:GCRI11)</v>
    <v>11</v>
    <v>12</v>
    <v>Finance</v>
    <v>5</v>
    <v>88.38</v>
    <v>77.75</v>
    <v>BVMF</v>
    <v>88.16</v>
    <v>88.15</v>
    <v>B3 - Brazil Stock Exchange</v>
    <v>88.05</v>
    <v>45327.560034722221</v>
    <v>1291</v>
    <v>BRL</v>
    <v>GALAPAGOS RECEBIVEIS IMOB FII CF</v>
    <v>88.15</v>
    <v>88.15</v>
    <v>GCRI11</v>
    <v>Fundos mais negociados</v>
    <v>GALAPAGOS RECEBIVEIS IMOB FII CF (BVMF:GCRI11)</v>
    <v>0.1</v>
    <v>1.1360000000000001E-3</v>
    <v>27</v>
  </rv>
  <rv s="2">
    <v>1292</v>
  </rv>
  <rv s="0">
    <v>https://www.bing.com/financeapi/forcetrigger?t=apmp6h&amp;q=BVMF%3aGSHP3&amp;form=skydnc</v>
    <v>Learn more on Bing</v>
  </rv>
  <rv s="1">
    <v>pt-BR</v>
    <v>apmp6h</v>
    <v>268435456</v>
    <v>1</v>
    <v>Da plataforma Refinitiv</v>
    <v>0</v>
    <v>1</v>
    <v>General Shopping e Outlets do Brasil S.A. (BVMF:GSHP3)</v>
    <v>3</v>
    <v>4</v>
    <v>Finance</v>
    <v>5</v>
    <v>19.100000000000001</v>
    <v>12</v>
    <v>BVMF</v>
    <v>1928770</v>
    <v>14</v>
    <v>2007</v>
    <v>14</v>
    <v>1.3877999999999999</v>
    <v>B3 - Brazil Stock Exchange</v>
    <v>27002770</v>
    <v>A General Shopping e Outlets do Brasil SA, anteriormente conhecida como General Shopping Brasil SA, é uma empresa brasileira que tem como atividade principal a operação de shopping centers. As principais atividades da Companhia incluem o planejamento e gerenciamento de shopping centers; locação de instalações comerciais; aluguel de espaços publicitários e promocionais, e administração de estacionamentos em centros comerciais. Adicionalmente, a Companhia e suas controladas estão envolvidas no aluguel de equipamentos para fornecimento de energia elétrica, bem como na gestão de abastecimento de água. A Companhia possui controladas como: Levian Participações e Empreendimentos Ltda, Atlas Participações Ltda e General Shopping Finance Limited, entre outras.</v>
    <v>BVMF</v>
    <v>14.5</v>
    <v>163</v>
    <v>45324.947916666664</v>
    <v>1294</v>
    <v>370</v>
    <v>BRL</v>
    <v>General Shopping e Outlets do Brasil S.A.</v>
    <v>General Shopping e Outlets do Brasil S.A.</v>
    <v>14</v>
    <v>14</v>
    <v>Av. Angelica, 2466 24 andar - Conj. 241, Cerqueira Cesar, SAO PAULO, SAO PAULO, 01.228-200 BR</v>
    <v>Real Estate Operations</v>
    <v>GSHP3</v>
    <v>Ações</v>
    <v>General Shopping e Outlets do Brasil S.A. (BVMF:GSHP3)</v>
    <v>-0.5</v>
    <v>-3.4483E-2</v>
    <v>3500</v>
  </rv>
  <rv s="2">
    <v>1295</v>
  </rv>
  <rv s="0">
    <v>https://www.bing.com/financeapi/forcetrigger?t=buoeim&amp;q=XNAS%3aGBIO&amp;form=skydnc</v>
    <v>Learn more on Bing</v>
  </rv>
  <rv s="1">
    <v>pt-BR</v>
    <v>buoeim</v>
    <v>268435456</v>
    <v>1</v>
    <v>Da plataforma Refinitiv</v>
    <v>0</v>
    <v>1</v>
    <v>Generation Bio (XNAS:GBIO)</v>
    <v>3</v>
    <v>167</v>
    <v>Finance</v>
    <v>168</v>
    <v>7.35</v>
    <v>0.86</v>
    <v>XNAS</v>
    <v>66078020</v>
    <v>1.92</v>
    <v>2016</v>
    <v>1.83</v>
    <v>2.6086</v>
    <v>Nasdaq Stock Market</v>
    <v>121583500</v>
    <v>Generation Bio Co. develops genetic medicines to provide treatments for rare and prevalent diseases. The Company through its non-viral genetic medicine platform, is engaged in developing genetic medicines to provide genetic payloads, which include large and multiple genes to a range of cell types across a range of diseases. Its platform is comprised of three component technologies: ceDNA, ctLNP and ceDNA manufacturing process. ceDNA is an engineered, double-stranded, linear, covalently closed-ended deoxyribonucleic acid (DNA) construct, which includes the gene of interest and associated regulatory sequences. It has produced ceDNA constructs of approximately eight kilobases. Its ctLNP delivery system builds upon clinically validated lipid nanoparticles and is designed to allow for repeat dosing of a genetic payload without stimulating an immune response, such as antibody production. Its ceDNA manufacturing process uses its own cell-free rapid enzymatic synthesis (RES) to produce ceDNA.</v>
    <v>XNAS</v>
    <v>1.94</v>
    <v>159</v>
    <v>45324.888897997655</v>
    <v>1297</v>
    <v>364689</v>
    <v>USD</v>
    <v>Generation Bio</v>
    <v>Generation Bio</v>
    <v>1.9</v>
    <v>1.84</v>
    <v>301 BINNEY STREET, CAMBRIDGE, MA, 02142 US</v>
    <v>Biotechnology &amp; Medical Research</v>
    <v>GBIO</v>
    <v>Ações</v>
    <v>Generation Bio (XNAS:GBIO)</v>
    <v>-0.1</v>
    <v>-5.1546000000000002E-2</v>
    <v>7</v>
  </rv>
  <rv s="2">
    <v>1298</v>
  </rv>
  <rv s="0">
    <v>https://www.bing.com/financeapi/forcetrigger?t=apmnjc&amp;q=BVMF%3aGGBR3&amp;form=skydnc</v>
    <v>Learn more on Bing</v>
  </rv>
  <rv s="1">
    <v>pt-BR</v>
    <v>apmnjc</v>
    <v>268435456</v>
    <v>1</v>
    <v>Da plataforma Refinitiv</v>
    <v>0</v>
    <v>1</v>
    <v>GERDAU S.A. (BVMF:GGBR3)</v>
    <v>3</v>
    <v>4</v>
    <v>Finance</v>
    <v>5</v>
    <v>25.47</v>
    <v>19.260000000000002</v>
    <v>BVMF</v>
    <v>1757067000</v>
    <v>20.170000000000002</v>
    <v>1961</v>
    <v>20.03</v>
    <v>1.1083000000000001</v>
    <v>B3 - Brazil Stock Exchange</v>
    <v>36847460000</v>
    <v>A Gerdau S.A. (Gerdau) é uma fabricante de aços longos nas Américas do Norte e do Sul. A Companhia atua na produção e comercialização de produtos siderúrgicos em geral, através de suas usinas localizadas na Argentina, Brasil, Canadá, Chile, Colômbia, Espanha, Estados Unidos, Guatemala, Índia, México, Peru, República Dominicana, Uruguai e Venezuela. Seus segmentos são Operações Brasil, que incluem operações de ferro e aço no Brasil, com exceção de Aços Especiais, e a operação de carvão metalúrgico e coque na Colômbia; Operações na América do Norte, que incluem todas as operações na América do Norte, exceto as do México e Aços Especiais; Operações na América do Sul, que incluem todas as operações na América do Sul, exceto Brasil e a operação de carvão metalúrgico e coque na Colômbia; e Operações Aços Especiais, incluindo operações de aços especiais no Brasil, Espanha, Estados Unidos e Índia. Fornece aos seus clientes uma gama de produtos, incluindo produtos semi-acabados de minério de ferro.</v>
    <v>BVMF</v>
    <v>20.010000000000002</v>
    <v>40061</v>
    <v>45327.576643518521</v>
    <v>1300</v>
    <v>8661120</v>
    <v>BRL</v>
    <v>GERDAU S.A.</v>
    <v>GERDAU S.A.</v>
    <v>20.170000000000002</v>
    <v>20.04</v>
    <v>Avenida Doutora Ruth Cardoso, 8.501, 8 andar, Pinheiros, SAO PAULO, SAO PAULO, 05.425-070 BR</v>
    <v>Metals &amp; Mining</v>
    <v>GGBR3</v>
    <v>Ações</v>
    <v>GERDAU S.A. (BVMF:GGBR3)</v>
    <v>0.03</v>
    <v>1.4990000000000001E-3</v>
    <v>4100</v>
  </rv>
  <rv s="2">
    <v>1301</v>
  </rv>
  <rv s="0">
    <v>https://www.bing.com/financeapi/forcetrigger?t=apmnm7&amp;q=BVMF%3aGGBR4&amp;form=skydnc</v>
    <v>Learn more on Bing</v>
  </rv>
  <rv s="1">
    <v>pt-BR</v>
    <v>apmnm7</v>
    <v>268435456</v>
    <v>1</v>
    <v>Da plataforma Refinitiv</v>
    <v>0</v>
    <v>1</v>
    <v>GERDAU S.A. (BVMF:GGBR4)</v>
    <v>3</v>
    <v>4</v>
    <v>Finance</v>
    <v>5</v>
    <v>28.31</v>
    <v>20.52</v>
    <v>BVMF</v>
    <v>1757067000</v>
    <v>21.55</v>
    <v>1961</v>
    <v>21.39</v>
    <v>1.1083000000000001</v>
    <v>B3 - Brazil Stock Exchange</v>
    <v>36847460000</v>
    <v>A Gerdau S.A. (Gerdau) é uma fabricante de aços longos nas Américas do Norte e do Sul. A Companhia atua na produção e comercialização de produtos siderúrgicos em geral, através de suas usinas localizadas na Argentina, Brasil, Canadá, Chile, Colômbia, Espanha, Estados Unidos, Guatemala, Índia, México, Peru, República Dominicana, Uruguai e Venezuela. Seus segmentos são Operações Brasil, que incluem operações de ferro e aço no Brasil, com exceção de Aços Especiais, e a operação de carvão metalúrgico e coque na Colômbia; Operações na América do Norte, que incluem todas as operações na América do Norte, exceto as do México e Aços Especiais; Operações na América do Sul, que incluem todas as operações na América do Sul, exceto Brasil e a operação de carvão metalúrgico e coque na Colômbia; e Operações Aços Especiais, incluindo operações de aços especiais no Brasil, Espanha, Estados Unidos e Índia. Fornece aos seus clientes uma gama de produtos, incluindo produtos semi-acabados de minério de ferro.</v>
    <v>BVMF</v>
    <v>21.47</v>
    <v>40061</v>
    <v>45327.576679224221</v>
    <v>1303</v>
    <v>8661120</v>
    <v>BRL</v>
    <v>GERDAU S.A.</v>
    <v>GERDAU S.A.</v>
    <v>21.46</v>
    <v>21.47</v>
    <v>Avenida Doutora Ruth Cardoso, 8.501, 8 andar, Pinheiros, SAO PAULO, SAO PAULO, 05.425-070 BR</v>
    <v>Metals &amp; Mining</v>
    <v>GGBR4</v>
    <v>Ações</v>
    <v>GERDAU S.A. (BVMF:GGBR4)</v>
    <v>0</v>
    <v>0</v>
    <v>255700</v>
  </rv>
  <rv s="2">
    <v>1304</v>
  </rv>
  <rv s="0">
    <v>https://www.bing.com/financeapi/forcetrigger?t=c268xm&amp;q=BVMF%3aNINJ3&amp;form=skydnc</v>
    <v>Learn more on Bing</v>
  </rv>
  <rv s="28">
    <v>pt-BR</v>
    <v>c268xm</v>
    <v>268435456</v>
    <v>1</v>
    <v>Da plataforma Refinitiv</v>
    <v>86</v>
    <v>87</v>
    <v>GetNinjas S.A. (BVMF:NINJ3)</v>
    <v>3</v>
    <v>102</v>
    <v>Finance</v>
    <v>5</v>
    <v>5.2</v>
    <v>2.11</v>
    <v>BVMF</v>
    <v>50797020</v>
    <v>5.0599999999999996</v>
    <v>2011</v>
    <v>5.01</v>
    <v>B3 - Brazil Stock Exchange</v>
    <v>254493070</v>
    <v>A GetNinjas SA é uma companhia sediada no Brasil que oferece uma plataforma que conecta digitalmente profissionais de variadas áreas a potenciais clientes. Os profissionais oferecem seus serviços, mediante a compra de pacote de moedas virtuais para uso exclusivo na plataforma (Profissionais) na aquisição de ordens de serviços (Leads) dos clientes cadastrados (Clientes). Os Clientes fornecem detalhes do serviço que buscam contratar e, para cada requisição, é disponibilizado ao cliente uma gama de Profissionais. Em seguida, estes Profissionais são avisados sobre a oportunidade de serviço. Neste momento, os Profissionais podem aceitar a solicitação na plataforma, usando um Lead previamente adquirido pelo Profissional, para receber o contato do Cliente e lhe enviar um orçamento. Os prestadores de serviços recarregam seu saldo na plataforma de forma pré-paga. A Companhia desenvolveu um algoritmo 100% proprietário para precificar as Leads, com o objetivo de definir o preço para ter um valor absoluto de comissão proporcional ao lucro do Profissional.</v>
    <v>BVMF</v>
    <v>5.0599999999999996</v>
    <v>45327.575590277775</v>
    <v>1306</v>
    <v>232280</v>
    <v>BRL</v>
    <v>GetNinjas S.A.</v>
    <v>GetNinjas S.A.</v>
    <v>5.0599999999999996</v>
    <v>5.01</v>
    <v>Rua Dr. Fernandes Coelho, 85, 3o andar, Pinheiros, SAO PAULO, SAO PAULO, 05.423-040 BR</v>
    <v>Software &amp; IT Services</v>
    <v>NINJ3</v>
    <v>Ações</v>
    <v>GetNinjas S.A. (BVMF:NINJ3)</v>
    <v>-0.05</v>
    <v>-9.8809999999999992E-3</v>
    <v>400</v>
  </rv>
  <rv s="2">
    <v>1307</v>
  </rv>
  <rv s="0">
    <v>https://www.bing.com/financeapi/forcetrigger?t=apmnp2&amp;q=BVMF%3aGGRC11&amp;form=skydnc</v>
    <v>Learn more on Bing</v>
  </rv>
  <rv s="4">
    <v>pt-BR</v>
    <v>apmnp2</v>
    <v>268435456</v>
    <v>1</v>
    <v>Da plataforma Refinitiv</v>
    <v>9</v>
    <v>10</v>
    <v>GGR COVEPI RENDA FDO INV IMOB CF (BVMF:GGRC11)</v>
    <v>11</v>
    <v>12</v>
    <v>Finance</v>
    <v>5</v>
    <v>117.14</v>
    <v>88.18</v>
    <v>BVMF</v>
    <v>114.24</v>
    <v>113.9</v>
    <v>B3 - Brazil Stock Exchange</v>
    <v>114.13</v>
    <v>45327.576643518521</v>
    <v>1309</v>
    <v>BRL</v>
    <v>GGR COVEPI RENDA FDO INV IMOB CF</v>
    <v>114.13</v>
    <v>114.16</v>
    <v>GGRC11</v>
    <v>Fundos mais negociados</v>
    <v>GGR COVEPI RENDA FDO INV IMOB CF (BVMF:GGRC11)</v>
    <v>0.03</v>
    <v>2.6289999999999999E-4</v>
    <v>1363</v>
  </rv>
  <rv s="2">
    <v>1310</v>
  </rv>
  <rv s="0">
    <v>https://www.bing.com/financeapi/forcetrigger?t=a1uclh&amp;q=ARCX%3aGURU&amp;form=skydnc</v>
    <v>Learn more on Bing</v>
  </rv>
  <rv s="8">
    <v>pt-BR</v>
    <v>a1uclh</v>
    <v>268435456</v>
    <v>1</v>
    <v>Da plataforma Refinitiv</v>
    <v>23</v>
    <v>24</v>
    <v>Glbl X Guru Index ETF (ARCX:GURU)</v>
    <v>11</v>
    <v>25</v>
    <v>Finance</v>
    <v>26</v>
    <v>41.28</v>
    <v>33.064999999999998</v>
    <v>ARCX</v>
    <v>41.28</v>
    <v>40.909999999999997</v>
    <v>0.92159999999999997</v>
    <v>NYSE Arca</v>
    <v>47196400</v>
    <v>41.040199999999999</v>
    <v>45325.041666712503</v>
    <v>1312</v>
    <v>2159</v>
    <v>USD</v>
    <v>Glbl X Guru Index ETF</v>
    <v>40.909999999999997</v>
    <v>41.212800000000001</v>
    <v>GURU</v>
    <v>7.4999999999999997E-3</v>
    <v>Fundos mais negociados</v>
    <v>Glbl X Guru Index ETF (ARCX:GURU)</v>
    <v>0.1726</v>
    <v>4.2059999999999997E-3</v>
    <v>1887</v>
  </rv>
  <rv s="2">
    <v>1313</v>
  </rv>
  <rv s="0">
    <v>https://www.bing.com/financeapi/forcetrigger?t=apmoa2&amp;q=BVMF%3aGOLL4&amp;form=skydnc</v>
    <v>Learn more on Bing</v>
  </rv>
  <rv s="1">
    <v>pt-BR</v>
    <v>apmoa2</v>
    <v>268435456</v>
    <v>1</v>
    <v>Da plataforma Refinitiv</v>
    <v>0</v>
    <v>1</v>
    <v>Gol Linhas Aéreas Inteligentes S.A. (BVMF:GOLL4)</v>
    <v>3</v>
    <v>4</v>
    <v>Finance</v>
    <v>5</v>
    <v>13.53</v>
    <v>2.3199999999999998</v>
    <v>BVMF</v>
    <v>3201163000</v>
    <v>2.59</v>
    <v>2004</v>
    <v>2.3199999999999998</v>
    <v>2.0596000000000001</v>
    <v>B3 - Brazil Stock Exchange</v>
    <v>1048250000</v>
    <v>A Gol Linhas Aéreas Inteligentes SA é uma companhia aérea com sede no Brasil que oferece transporte aéreo regular de passageiros e carga para mais de 100 destinos no Brasil, América do Sul, Caribe e Estados Unidos. A Companhia atua por meio de dois segmentos: Transporte Aéreo e Programa de Fidelidade. As operações do segmento de Transporte Aéreo são originadas de sua controlada Gol Linhas Aéreas SA (GLA) para a prestação de serviços de transporte aéreo. Este segmento inclui a GOLLOG, negócio de transporte de cargas e logística da Companhia. A empresa opera uma frota de aproximadamente 140 aeronaves Boeing 737. As operações do segmento de programas de fidelidade são representadas pelo programa de fidelidade SMILES coalition, que permite aos clientes acumular milhas e resgatar passagens para mais de 700 localidades em todo o mundo.</v>
    <v>BVMF</v>
    <v>2.5</v>
    <v>13919</v>
    <v>45327.576493055552</v>
    <v>1315</v>
    <v>29629390</v>
    <v>BRL</v>
    <v>Gol Linhas Aéreas Inteligentes S.A.</v>
    <v>Gol Linhas Aéreas Inteligentes S.A.</v>
    <v>2.46</v>
    <v>2.5299999999999998</v>
    <v>Praca Comandante Lineu Gomes S/N, Portaria 3, Jardim Aeroporto, SAO PAULO, SAO PAULO, 04.626-020 BR</v>
    <v>Passenger Transportation Services</v>
    <v>GOLL4</v>
    <v>Ações</v>
    <v>Gol Linhas Aéreas Inteligentes S.A. (BVMF:GOLL4)</v>
    <v>0.03</v>
    <v>1.2E-2</v>
    <v>7407700</v>
  </rv>
  <rv s="2">
    <v>1316</v>
  </rv>
  <rv s="0">
    <v>https://www.bing.com/financeapi/forcetrigger?t=aay9mw&amp;q=XTSE%3aFOOD&amp;form=skydnc</v>
    <v>Learn more on Bing</v>
  </rv>
  <rv s="1">
    <v>pt-BR</v>
    <v>aay9mw</v>
    <v>268435456</v>
    <v>1</v>
    <v>Da plataforma Refinitiv</v>
    <v>0</v>
    <v>1</v>
    <v>Goodfood (XTSE:FOOD)</v>
    <v>3</v>
    <v>169</v>
    <v>Finance</v>
    <v>63</v>
    <v>0.65</v>
    <v>0.20499999999999999</v>
    <v>XTSE</v>
    <v>77385090</v>
    <v>0.26500000000000001</v>
    <v>2017</v>
    <v>0.26</v>
    <v>-0.34520000000000001</v>
    <v>Toronto Stock Exchange</v>
    <v>20507048</v>
    <v>Goodfood Market Corp. is a Canada-based online meal solutions company. The Company delivers fresh meals and add-ons. It provides its customers with access to fresh and delicious products, as well as pricing by its culinary team and direct-to-consumer infrastructure and technology. It connects its partner farms and suppliers to its customers' kitchens directly. Its production facilities are located in the provinces of Quebec and Alberta.</v>
    <v>XTSE</v>
    <v>0.26500000000000001</v>
    <v>1225</v>
    <v>45324.874988425923</v>
    <v>1318</v>
    <v>39120</v>
    <v>CAD</v>
    <v>Goodfood</v>
    <v>Goodfood</v>
    <v>0.26</v>
    <v>0.26500000000000001</v>
    <v>4600 HICKMORE, SAINT-LAURENT, QC, H4T 1K2 CA</v>
    <v>Software &amp; IT Services</v>
    <v>FOOD</v>
    <v>Ações</v>
    <v>Goodfood (XTSE:FOOD)</v>
    <v>0</v>
    <v>0</v>
    <v>13742</v>
  </rv>
  <rv s="2">
    <v>1319</v>
  </rv>
  <rv s="0">
    <v>https://www.bing.com/financeapi/forcetrigger?t=apmolh&amp;q=BVMF%3aGPIV33&amp;form=skydnc</v>
    <v>Learn more on Bing</v>
  </rv>
  <rv s="3">
    <v>pt-BR</v>
    <v>apmolh</v>
    <v>268435456</v>
    <v>1</v>
    <v>Da plataforma Refinitiv</v>
    <v>6</v>
    <v>7</v>
    <v>GP INVESTMENTS, LTD. (BVMF:GPIV33)</v>
    <v>3</v>
    <v>8</v>
    <v>Finance</v>
    <v>5</v>
    <v>3.7</v>
    <v>2.02</v>
    <v>BVMF</v>
    <v>90104100</v>
    <v>2.85</v>
    <v>2006</v>
    <v>2.81</v>
    <v>1.0113000000000001</v>
    <v>B3 - Brazil Stock Exchange</v>
    <v>259728900</v>
    <v>A GP INVESTMENTS, LTD. é uma empresa estabelecida nas Bermudas, que atua em investimentos alternativos na América Latina. Opera por meio de dois segmentos, inclusive fundos de private equity e negócios imobiliários. A empresa atua nos negócios de private equity (fundos privados) e imobiliário, inclusive no gerenciamento de sociedades limitadas, que são conduzidas por meio de suas subsidiárias. Ela investe para adquirir controle ou controle conjunto com proprietários originais, para promover o crescimento da empresa em que investe e para gerar retornos acima da média. Atua como gestora e é um investidor importante nos fundos sob a sua administração. A empresa conta com um portfólio em aproximadamente quinze setores, abrangendo indústria, serviços de saúde, gerenciamento de recursos móveis, varejo, logística, imóveis/shopping centers, internet e tecnologia, hotelaria, telecomunicações, serviços públicos essenciais, educação, entretenimento/restaurantes, bens de consumo, recursos humanos (RH), serviços e petróleo e gás.</v>
    <v>BVMF</v>
    <v>2.86</v>
    <v>45327.573437500003</v>
    <v>1321</v>
    <v>25540</v>
    <v>BRL</v>
    <v>GP INVESTMENTS, LTD.</v>
    <v>GP INVESTMENTS, LTD.</v>
    <v>2.85</v>
    <v>2.81</v>
    <v>16 Burnaby Street,, HAMILTON, HM 11 BM</v>
    <v>Investment Banking &amp; Investment Services</v>
    <v>GPIV33</v>
    <v>Ações</v>
    <v>GP INVESTMENTS, LTD. (BVMF:GPIV33)</v>
    <v>-0.05</v>
    <v>-1.7482999999999999E-2</v>
    <v>5029</v>
  </rv>
  <rv s="2">
    <v>1322</v>
  </rv>
  <rv s="0">
    <v>https://www.bing.com/financeapi/forcetrigger?t=c1s4lh&amp;q=BVMF%3aGGPS3&amp;form=skydnc</v>
    <v>Learn more on Bing</v>
  </rv>
  <rv s="1">
    <v>pt-BR</v>
    <v>c1s4lh</v>
    <v>268435456</v>
    <v>1</v>
    <v>Da plataforma Refinitiv</v>
    <v>0</v>
    <v>1</v>
    <v>GPS PARTICIPAÇÕES E EMPREENDIMENTOS S.A. (BVMF:GGPS3)</v>
    <v>3</v>
    <v>4</v>
    <v>Finance</v>
    <v>5</v>
    <v>19.77</v>
    <v>10.99</v>
    <v>BVMF</v>
    <v>672170300</v>
    <v>18.989999999999998</v>
    <v>2007</v>
    <v>18.52</v>
    <v>1.1359999999999999</v>
    <v>B3 - Brazil Stock Exchange</v>
    <v>12751070591</v>
    <v>A Gps Participações e Empreendimentos SA é uma holding com sede no Brasil que, por meio de suas subsidiárias, tem como objetivo principal a prestação de serviços de apoio ao negócio. As atividades da empresa estão divididas em quatro segmentos: Instalações, oferecendo uma gama de serviços de zeladoria, gestão de edifícios, apoio administrativo, bombeiros, manutenção de jardins e gestão de resíduos interiores; Serviços de Segurança, fornecendo segurança de eventos, segurança pessoal, escolta armada e combate a incêndio e prevenção; Logística interna, fornecendo mapeamento operacional e soluções customizáveis; Manutenção e Serviços Industriais, fornecimento de correias transportadoras, subestações elétricas, limpeza industrial, aquecimento, ventilação, refrigeração, ar condicionado, manutenção ferroviária, manutenção de rodovias, manutenção portuária e aeroportuária e manutenção de esgoto.</v>
    <v>BVMF</v>
    <v>18.649999999999999</v>
    <v>144000</v>
    <v>45327.576574074075</v>
    <v>1324</v>
    <v>1541200</v>
    <v>BRL</v>
    <v>GPS PARTICIPAÇÕES E EMPREENDIMENTOS S.A.</v>
    <v>GPS PARTICIPAÇÕES E EMPREENDIMENTOS S.A.</v>
    <v>18.59</v>
    <v>18.97</v>
    <v>Av. Miguel Frias e Vasconcelos, n 1215 2 andar, Jaguare, SAO PAULO, SAO PAULO, 05.345-000 BR</v>
    <v>Professional &amp; Commercial Services</v>
    <v>GGPS3</v>
    <v>Ações</v>
    <v>GPS PARTICIPAÇÕES E EMPREENDIMENTOS S.A. (BVMF:GGPS3)</v>
    <v>0.32</v>
    <v>1.7158E-2</v>
    <v>95500</v>
  </rv>
  <rv s="2">
    <v>1325</v>
  </rv>
  <rv s="0">
    <v>https://www.bing.com/financeapi/forcetrigger?t=bq586h&amp;q=OTCM%3aETHE&amp;form=skydnc</v>
    <v>Learn more on Bing</v>
  </rv>
  <rv s="4">
    <v>pt-BR</v>
    <v>bq586h</v>
    <v>268435456</v>
    <v>1</v>
    <v>Da plataforma Refinitiv</v>
    <v>9</v>
    <v>10</v>
    <v>GRAYSCALE ETHEREUM COM UNT (OTCM:ETHE)</v>
    <v>11</v>
    <v>170</v>
    <v>Finance</v>
    <v>58</v>
    <v>23.16</v>
    <v>6.5</v>
    <v>OTCM</v>
    <v>19.54</v>
    <v>18.920000000000002</v>
    <v>OTC Markets</v>
    <v>19.440000000000001</v>
    <v>45325.048611111109</v>
    <v>1327</v>
    <v>USD</v>
    <v>GRAYSCALE ETHEREUM COM UNT</v>
    <v>19.34</v>
    <v>19.010000000000002</v>
    <v>ETHE</v>
    <v>Fundos mais negociados</v>
    <v>GRAYSCALE ETHEREUM COM UNT (OTCM:ETHE)</v>
    <v>-0.43</v>
    <v>-2.2119E-2</v>
    <v>431</v>
  </rv>
  <rv s="2">
    <v>1328</v>
  </rv>
  <rv s="0">
    <v>https://www.bing.com/financeapi/forcetrigger?t=apm9f2&amp;q=BVMF%3aCGRA3&amp;form=skydnc</v>
    <v>Learn more on Bing</v>
  </rv>
  <rv s="1">
    <v>pt-BR</v>
    <v>apm9f2</v>
    <v>268435456</v>
    <v>1</v>
    <v>Da plataforma Refinitiv</v>
    <v>0</v>
    <v>1</v>
    <v>GRAZZIOTIN S.A. (BVMF:CGRA3)</v>
    <v>3</v>
    <v>4</v>
    <v>Finance</v>
    <v>5</v>
    <v>28.96</v>
    <v>23.15</v>
    <v>BVMF</v>
    <v>20082620</v>
    <v>25.61</v>
    <v>1950</v>
    <v>24.9</v>
    <v>0.56640000000000001</v>
    <v>B3 - Brazil Stock Exchange</v>
    <v>509936500</v>
    <v>A Grazziotin S.A. é uma empresa brasileira que atua essencialmente no comércio varejista. A Empresa vende roupas, sapatos, acessórios e mobiliário doméstico, entre outros. Atua nos estados brasileiros do Rio Grande do Sul, Paraná e Santa Catarina. Em 31 de dezembro de 2011, a Grazziotin S.A. operava 283 lojas divididas em quatro redes de lojas. As lojas de departamento Grazziotin vendem roupas, calçados e perfumes. As lojas Tottal são especializadas em produtos para atividades de lazer e mobiliário doméstico. A cadeia Pormenos é formada por lojas de varejo de roupas com o sistema de autoatendimento. A cadeia Franco Giorgi tem sua própria marca e é especializada em roupas masculinas. Em 31 de dezembro de 2011, a Empresa possuía três subsidiárias diretas: Centro Shopping Empreendimentos e Participações Ltda., que atua na administração do Shopping Center de Porto Alegre; Grato Agropecuária Ltda., que se dedica à pecuária e plantio de soja e milho; e Trevi Participações Ltda. que atua no setor financeiro.</v>
    <v>BVMF</v>
    <v>25</v>
    <v>2826</v>
    <v>45324.947974537034</v>
    <v>1330</v>
    <v>8710</v>
    <v>BRL</v>
    <v>GRAZZIOTIN S.A.</v>
    <v>GRAZZIOTIN S.A.</v>
    <v>24.96</v>
    <v>25.24</v>
    <v>Rua Valentin Grazziotin, 077, Sao Cristovao, PASSO FUNDO, RIO GRANDE DO SUL, 99.060-030 BR</v>
    <v>Diversified Retail</v>
    <v>CGRA3</v>
    <v>Ações</v>
    <v>GRAZZIOTIN S.A. (BVMF:CGRA3)</v>
    <v>0.24</v>
    <v>9.5999999999999992E-3</v>
    <v>4100</v>
  </rv>
  <rv s="2">
    <v>1331</v>
  </rv>
  <rv s="0">
    <v>https://www.bing.com/financeapi/forcetrigger?t=apm9hw&amp;q=BVMF%3aCGRA4&amp;form=skydnc</v>
    <v>Learn more on Bing</v>
  </rv>
  <rv s="1">
    <v>pt-BR</v>
    <v>apm9hw</v>
    <v>268435456</v>
    <v>1</v>
    <v>Da plataforma Refinitiv</v>
    <v>0</v>
    <v>1</v>
    <v>GRAZZIOTIN S.A. (BVMF:CGRA4)</v>
    <v>3</v>
    <v>4</v>
    <v>Finance</v>
    <v>5</v>
    <v>29.07</v>
    <v>22.59</v>
    <v>BVMF</v>
    <v>20082620</v>
    <v>25.88</v>
    <v>1950</v>
    <v>25.25</v>
    <v>0.56640000000000001</v>
    <v>B3 - Brazil Stock Exchange</v>
    <v>509936500</v>
    <v>A Grazziotin S.A. é uma empresa brasileira que atua essencialmente no comércio varejista. A Empresa vende roupas, sapatos, acessórios e mobiliário doméstico, entre outros. Atua nos estados brasileiros do Rio Grande do Sul, Paraná e Santa Catarina. Em 31 de dezembro de 2011, a Grazziotin S.A. operava 283 lojas divididas em quatro redes de lojas. As lojas de departamento Grazziotin vendem roupas, calçados e perfumes. As lojas Tottal são especializadas em produtos para atividades de lazer e mobiliário doméstico. A cadeia Pormenos é formada por lojas de varejo de roupas com o sistema de autoatendimento. A cadeia Franco Giorgi tem sua própria marca e é especializada em roupas masculinas. Em 31 de dezembro de 2011, a Empresa possuía três subsidiárias diretas: Centro Shopping Empreendimentos e Participações Ltda., que atua na administração do Shopping Center de Porto Alegre; Grato Agropecuária Ltda., que se dedica à pecuária e plantio de soja e milho; e Trevi Participações Ltda. que atua no setor financeiro.</v>
    <v>BVMF</v>
    <v>25.5</v>
    <v>2826</v>
    <v>45327.572662037041</v>
    <v>1333</v>
    <v>8710</v>
    <v>BRL</v>
    <v>GRAZZIOTIN S.A.</v>
    <v>GRAZZIOTIN S.A.</v>
    <v>25.5</v>
    <v>25.88</v>
    <v>Rua Valentin Grazziotin, 077, Sao Cristovao, PASSO FUNDO, RIO GRANDE DO SUL, 99.060-030 BR</v>
    <v>Diversified Retail</v>
    <v>CGRA4</v>
    <v>Ações</v>
    <v>GRAZZIOTIN S.A. (BVMF:CGRA4)</v>
    <v>0.38</v>
    <v>1.4902E-2</v>
    <v>700</v>
  </rv>
  <rv s="2">
    <v>1334</v>
  </rv>
  <rv s="0">
    <v>https://www.bing.com/financeapi/forcetrigger?t=apmoww&amp;q=BVMF%3aGRND3&amp;form=skydnc</v>
    <v>Learn more on Bing</v>
  </rv>
  <rv s="1">
    <v>pt-BR</v>
    <v>apmoww</v>
    <v>268435456</v>
    <v>1</v>
    <v>Da plataforma Refinitiv</v>
    <v>0</v>
    <v>1</v>
    <v>Grendene S.A. (BVMF:GRND3)</v>
    <v>3</v>
    <v>4</v>
    <v>Finance</v>
    <v>5</v>
    <v>7.69</v>
    <v>5.16</v>
    <v>BVMF</v>
    <v>902160000</v>
    <v>6.63</v>
    <v>1971</v>
    <v>6.57</v>
    <v>0.81179999999999997</v>
    <v>B3 - Brazil Stock Exchange</v>
    <v>5954256000</v>
    <v>A GRENDENE S.A. é uma empresa no Brasil, que atua principalmente na produção e venda de calçados sintéticos para mercados nacionais e estrangeiros. As atividades da empresa são divididas em dois segmentos de negócios: calçados e móveis. A divisão de calçados desenvolve, fabrica, distribui e vende sapatos para vários usos e para todas as classes sociais, nos segmentos de mercado de massa masculino, feminino e infantil. O seu portfólio de marcas inclui Rider, Ipanema, Zaxi, Grendha, Grendene Kids e Melissa, dentre outros. A divisão de móveis concentra-se na venda, importação e exportação de móveis e suplementos feitos de plástico. A empresa comercializa seus produtos por meio de representantes comerciais, distribuidores e exportação direta. Ela opera diversas fábricas no Brasil. Controla a Grendene Argentina S.A., a MHL Calçados Ltda. e a Grendene USA Inc, dentre outras.</v>
    <v>BVMF</v>
    <v>6.59</v>
    <v>17192</v>
    <v>45327.576388888891</v>
    <v>1336</v>
    <v>859780</v>
    <v>BRL</v>
    <v>Grendene S.A.</v>
    <v>Grendene S.A.</v>
    <v>6.63</v>
    <v>6.6</v>
    <v>Avenida Pimentel Gomes 214, Expectativa, SOBRAL, CEARA, 62.040-125 BR</v>
    <v>Textiles &amp; Apparel</v>
    <v>GRND3</v>
    <v>Ações</v>
    <v>Grendene S.A. (BVMF:GRND3)</v>
    <v>0.01</v>
    <v>1.5170000000000001E-3</v>
    <v>158500</v>
  </rv>
  <rv s="2">
    <v>1337</v>
  </rv>
  <rv s="0">
    <v>https://www.bing.com/financeapi/forcetrigger?t=bvcnbh&amp;q=BVMF%3aSOMA3&amp;form=skydnc</v>
    <v>Learn more on Bing</v>
  </rv>
  <rv s="1">
    <v>pt-BR</v>
    <v>bvcnbh</v>
    <v>268435456</v>
    <v>1</v>
    <v>Da plataforma Refinitiv</v>
    <v>0</v>
    <v>1</v>
    <v>Grupo de Moda SOMA S.A. (BVMF:SOMA3)</v>
    <v>3</v>
    <v>4</v>
    <v>Finance</v>
    <v>5</v>
    <v>12.5</v>
    <v>4.9400000000000004</v>
    <v>BVMF</v>
    <v>784747400</v>
    <v>8.25</v>
    <v>2008</v>
    <v>7.81</v>
    <v>1.917</v>
    <v>B3 - Brazil Stock Exchange</v>
    <v>6191656986</v>
    <v>O Grupo de Moda SOMA SA, anteriormente conhecido como RBX Rio Comercio de Roupas SA, é uma empresa com sede no Brasil que atua na indústria da moda. A Companhia vende uma ampla gama de produtos, como roupas, acessórios, calçados e joias por meio de suas lojas e comércio eletrônico em todo o país. Possui um portefólio de diferentes marcas nomeadamente Animale, Farm, A. Brand e Cris Barros para mulheres, Fabula para crianças, Foxton para homens e Off Premium, uma loja online.</v>
    <v>BVMF</v>
    <v>7.71</v>
    <v>4578</v>
    <v>45327.576574074075</v>
    <v>1339</v>
    <v>18909010</v>
    <v>BRL</v>
    <v>Grupo de Moda SOMA S.A.</v>
    <v>Grupo de Moda SOMA S.A.</v>
    <v>8.1999999999999993</v>
    <v>7.89</v>
    <v>Av Pasteur 00154, Botafogo, RIO DE JANEIRO, RIO DE JANEIRO, 22.290-240 BR</v>
    <v>Specialty Retailers</v>
    <v>SOMA3</v>
    <v>Ações</v>
    <v>Grupo de Moda SOMA S.A. (BVMF:SOMA3)</v>
    <v>0.18</v>
    <v>2.3345999999999999E-2</v>
    <v>8309600</v>
  </rv>
  <rv s="2">
    <v>1340</v>
  </rv>
  <rv s="0">
    <v>https://www.bing.com/financeapi/forcetrigger?t=bwaq4c&amp;q=BVMF%3aGMAT3&amp;form=skydnc</v>
    <v>Learn more on Bing</v>
  </rv>
  <rv s="1">
    <v>pt-BR</v>
    <v>bwaq4c</v>
    <v>268435456</v>
    <v>1</v>
    <v>Da plataforma Refinitiv</v>
    <v>0</v>
    <v>1</v>
    <v>GRUPO MATEUS S.A. (BVMF:GMAT3)</v>
    <v>3</v>
    <v>4</v>
    <v>Finance</v>
    <v>5</v>
    <v>8.39</v>
    <v>5.0199999999999996</v>
    <v>BVMF</v>
    <v>2209346000</v>
    <v>7.13</v>
    <v>2016</v>
    <v>6.98</v>
    <v>1.2546999999999999</v>
    <v>B3 - Brazil Stock Exchange</v>
    <v>15752636980</v>
    <v>O Grupo Mateus SA é uma empresa com sede no Brasil que atua no setor de distribuição de alimentos. As atividades da Companhia estão divididas em duas linhas de negócios: Atacado e Varejo. A área de Atacado concentra-se em lojas de autoatendimento e estabelecimentos delivery, sob as marcas Mix Atacarejo e Armazem Mateus, para clientes de atacado. O segmento de Varejo opera supermercados com as marcas Mateus Supermercados e Hiper Mateus, lojas de conveniência com a marca Camino, lojas de eletrodomésticos e móveis com a marca Eletro Mateus, além de plataformas de e-commerce: Mateus Online, Canto do Chef e Supermercado do Futuro. A Companhia também oferece serviços financeiros, como soluções de crédito ao consumidor, por meio dos cartões MateusCard e Crednosso.</v>
    <v>BVMF</v>
    <v>7.03</v>
    <v>29668</v>
    <v>45327.576711029687</v>
    <v>1342</v>
    <v>4389270</v>
    <v>BRL</v>
    <v>GRUPO MATEUS S.A.</v>
    <v>GRUPO MATEUS S.A.</v>
    <v>7.03</v>
    <v>7.13</v>
    <v>Av. Daniel de la Touche, 73A, Cohama, SAO LUIS, MARANHAO, 65.074-115 BR</v>
    <v>Food &amp; Drug Retailing</v>
    <v>GMAT3</v>
    <v>Ações</v>
    <v>GRUPO MATEUS S.A. (BVMF:GMAT3)</v>
    <v>0.1</v>
    <v>1.4225000000000002E-2</v>
    <v>546700</v>
  </rv>
  <rv s="2">
    <v>1343</v>
  </rv>
  <rv s="0">
    <v>https://www.bing.com/financeapi/forcetrigger?t=bpryr7&amp;q=BVMF%3aSBFG3&amp;form=skydnc</v>
    <v>Learn more on Bing</v>
  </rv>
  <rv s="1">
    <v>pt-BR</v>
    <v>bpryr7</v>
    <v>268435456</v>
    <v>1</v>
    <v>Da plataforma Refinitiv</v>
    <v>0</v>
    <v>1</v>
    <v>GRUPO SBF S.A. (BVMF:SBFG3)</v>
    <v>3</v>
    <v>4</v>
    <v>Finance</v>
    <v>5</v>
    <v>14.84</v>
    <v>6.28</v>
    <v>BVMF</v>
    <v>243689000</v>
    <v>13.43</v>
    <v>2011</v>
    <v>13.13</v>
    <v>1.7382</v>
    <v>B3 - Brazil Stock Exchange</v>
    <v>3224005470</v>
    <v>O Grupo SBF SA é uma empresa sediada no Brasil que atua no setor de vestuário e vestuário. A empresa é especializada no varejo de roupas através de uma rede de lojas, bem como através do seu site na Internet. A Companhia oferece diferentes tipos de produtos dividindo-os em: esportes, homens, mulheres, crianças, calçados, acessórios, equipamentos e suplementos, entre outros. A Companhia também oferece seus produtos outlet, em uma seção especial onde oferece produtos antigos com desconto no preço. É vendido em mais de 180 lojas em regiões como Espírito Santo, São Paulo, Amazonas e Rio de Janeiro, dentro do território brasileiro. Também opera um serviço de personal trainer on-line chamado Bora.</v>
    <v>BVMF</v>
    <v>13.25</v>
    <v>8196</v>
    <v>45327.576608796298</v>
    <v>1345</v>
    <v>2399170</v>
    <v>BRL</v>
    <v>GRUPO SBF S.A.</v>
    <v>GRUPO SBF S.A.</v>
    <v>13.19</v>
    <v>13.23</v>
    <v>Av Dra Ruth Cardoso 7221 Andar Ed Birman 3, Pinheiros, PINHEIROS, SAO PAULO, 05.425-902 BR</v>
    <v>Specialty Retailers</v>
    <v>SBFG3</v>
    <v>Ações</v>
    <v>GRUPO SBF S.A. (BVMF:SBFG3)</v>
    <v>-0.02</v>
    <v>-1.5090000000000001E-3</v>
    <v>231100</v>
  </rv>
  <rv s="2">
    <v>1346</v>
  </rv>
  <rv s="0">
    <v>https://www.bing.com/financeapi/forcetrigger?t=a2ar1h&amp;q=OTCM%3aBTOW&amp;form=skydnc</v>
    <v>Learn more on Bing</v>
  </rv>
  <rv s="54">
    <v>pt-BR</v>
    <v>a2ar1h</v>
    <v>268435456</v>
    <v>1</v>
    <v>Da plataforma Refinitiv</v>
    <v>171</v>
    <v>172</v>
    <v>GTFN Holdings (OTCM:BTOW)</v>
    <v>3</v>
    <v>173</v>
    <v>Finance</v>
    <v>58</v>
    <v>9.01</v>
    <v>0.65</v>
    <v>OTCM</v>
    <v>207804200</v>
    <v>0.65</v>
    <v>2003</v>
    <v>0.65</v>
    <v>0.13489999999999999</v>
    <v>OTC Markets</v>
    <v>171999600</v>
    <v>GTFN Holdings, Inc. is focused on providing secure communications solutions. The Company has developed spin-off products and services that can be applied to address the needs of businesses and service organizations: Closed-User-Groups: enables an OEM’s secure private communications network to be developed and customized for the client with a central/organizational administrator with full audit capabilities, Secure Managed Communications: enables safe transcription and regulatorily-compliant record keeping and Other Value-added services. The Company’s subsidiary is Pryvate Technologies Limited (PTL). PTL is focused on data privacy and secure communications. PTL developed Pryvate, which offers comprehensive data privacy and security solutions that protect a customer's on/offline communications across all channels, including voice, mobile email, desktop email, video, instant messaging and file transfer/sharing between mobile and fixed devices.</v>
    <v>OTCM</v>
    <v>0.82769999999999999</v>
    <v>1</v>
    <v>45275.048611111109</v>
    <v>1348</v>
    <v>USD</v>
    <v>GTFN Holdings</v>
    <v>GTFN Holdings</v>
    <v>0.65</v>
    <v>0.65</v>
    <v>11684 Ventura Blvd Ste 685, STUDIO CITY, CA, 91604-2699 US</v>
    <v>Holding Companies</v>
    <v>BTOW</v>
    <v>Ações</v>
    <v>GTFN Holdings (OTCM:BTOW)</v>
    <v>-0.1777</v>
    <v>-0.21469100000000002</v>
    <v>1</v>
  </rv>
  <rv s="2">
    <v>1349</v>
  </rv>
  <rv s="0">
    <v>https://www.bing.com/financeapi/forcetrigger?t=c3zq6h&amp;q=BVMF%3aGTLG11&amp;form=skydnc</v>
    <v>Learn more on Bing</v>
  </rv>
  <rv s="24">
    <v>pt-BR</v>
    <v>c3zq6h</v>
    <v>268435456</v>
    <v>1</v>
    <v>1</v>
    <v>Da plataforma Refinitiv</v>
    <v>9</v>
    <v>73</v>
    <v>GTIS BRAZIL LOGISTICS FDO INV IMOB CEF (BVMF:GTLG11)</v>
    <v>11</v>
    <v>12</v>
    <v>Finance</v>
    <v>5</v>
    <v>98.56</v>
    <v>83.52</v>
    <v>BVMF</v>
    <v>97</v>
    <v>97</v>
    <v>B3 - Brazil Stock Exchange</v>
    <v>97</v>
    <v>45098.947997685187</v>
    <v>1351</v>
    <v>BRL</v>
    <v>GTIS BRAZIL LOGISTICS FDO INV IMOB CEF</v>
    <v>97</v>
    <v>97</v>
    <v>GTLG11</v>
    <v>Fundos mais negociados</v>
    <v>GTIS BRAZIL LOGISTICS FDO INV IMOB CEF (BVMF:GTLG11)</v>
    <v>0</v>
    <v>0</v>
    <v>5</v>
  </rv>
  <rv s="2">
    <v>1352</v>
  </rv>
  <rv s="0">
    <v>https://www.bing.com/financeapi/forcetrigger?t=apmp9c&amp;q=BVMF%3aGUAR3&amp;form=skydnc</v>
    <v>Learn more on Bing</v>
  </rv>
  <rv s="1">
    <v>pt-BR</v>
    <v>apmp9c</v>
    <v>268435456</v>
    <v>1</v>
    <v>Da plataforma Refinitiv</v>
    <v>0</v>
    <v>1</v>
    <v>Guararapes Confecções S/A (BVMF:GUAR3)</v>
    <v>3</v>
    <v>4</v>
    <v>Finance</v>
    <v>5</v>
    <v>8.33</v>
    <v>3.68</v>
    <v>BVMF</v>
    <v>499200000</v>
    <v>5.16</v>
    <v>1956</v>
    <v>5.05</v>
    <v>1.9985999999999999</v>
    <v>B3 - Brazil Stock Exchange</v>
    <v>2565888000</v>
    <v>A Guararapes Confecções S.A. é uma empresa brasileira que se dedica principalmente à indústria da moda. A Empresa está envolvida na fabricação, comércio atacadista, varejista e exportação de vestuário e tecidos, bem como na importação e venda por atacado de calçados, roupa de banho e mesa, perfumes e cosméticos, entre outros. As atividades da Empresa estão divididas em três segmentos de negócios: Varejo, que se concentra na venda de vestuário e outros bens por meio da rede de lojas sob a marca Lojas Riachuelo; Finanças, que oferece empréstimos ao consumidor concedidos por meio de cartões de crédito, e Outros, que inclui arrendamento e gestão de imóveis comerciais, bem como transporte rodoviário, entre outros. A Empresa opera por meio de diversas subsidiárias, como Lojas Riachuelo SA, Midway Shopping Center Ltda., Midway SA - Crédito Financiamento e Investimento e Transportadora Casa Verde Ltda.</v>
    <v>BVMF</v>
    <v>5.12</v>
    <v>25627</v>
    <v>45327.576631944445</v>
    <v>1354</v>
    <v>1700850</v>
    <v>BRL</v>
    <v>Guararapes Confecções S/A</v>
    <v>Guararapes Confecções S/A</v>
    <v>5.13</v>
    <v>5.14</v>
    <v>Rodovia Rn 160, Km 03, Bloco A, 1 Andar, Distrito Industrial, NATAL, RIO GRANDE DO NORTE, 59.115-900 BR</v>
    <v>Specialty Retailers</v>
    <v>GUAR3</v>
    <v>Ações</v>
    <v>Guararapes Confecções S/A (BVMF:GUAR3)</v>
    <v>0.02</v>
    <v>3.9060000000000002E-3</v>
    <v>188800</v>
  </rv>
  <rv s="2">
    <v>1355</v>
  </rv>
  <rv s="0">
    <v>https://www.bing.com/financeapi/forcetrigger?t=bxcr4c&amp;q=BVMF%3aGALG11&amp;form=skydnc</v>
    <v>Learn more on Bing</v>
  </rv>
  <rv s="4">
    <v>pt-BR</v>
    <v>bxcr4c</v>
    <v>268435456</v>
    <v>1</v>
    <v>Da plataforma Refinitiv</v>
    <v>9</v>
    <v>10</v>
    <v>GUARDIAN LOGISTICA FII CF (BVMF:GALG11)</v>
    <v>11</v>
    <v>12</v>
    <v>Finance</v>
    <v>5</v>
    <v>9.3000000000000007</v>
    <v>7.29</v>
    <v>BVMF</v>
    <v>9.11</v>
    <v>9.07</v>
    <v>B3 - Brazil Stock Exchange</v>
    <v>9.07</v>
    <v>45327.576633483593</v>
    <v>1357</v>
    <v>BRL</v>
    <v>GUARDIAN LOGISTICA FII CF</v>
    <v>9.07</v>
    <v>9.11</v>
    <v>GALG11</v>
    <v>Fundos mais negociados</v>
    <v>GUARDIAN LOGISTICA FII CF (BVMF:GALG11)</v>
    <v>0.04</v>
    <v>4.4099999999999999E-3</v>
    <v>48908</v>
  </rv>
  <rv s="2">
    <v>1358</v>
  </rv>
  <rv s="0">
    <v>https://www.bing.com/financeapi/forcetrigger?t=br5lar&amp;q=BVMF%3aHABT11&amp;form=skydnc</v>
    <v>Learn more on Bing</v>
  </rv>
  <rv s="4">
    <v>pt-BR</v>
    <v>br5lar</v>
    <v>268435456</v>
    <v>1</v>
    <v>Da plataforma Refinitiv</v>
    <v>9</v>
    <v>10</v>
    <v>HABITAT II - FUNDO DE INVESTIMENTO IMOBILIARIO ETF (BVMF:HABT11)</v>
    <v>11</v>
    <v>12</v>
    <v>Finance</v>
    <v>5</v>
    <v>91.74</v>
    <v>72.73</v>
    <v>BVMF</v>
    <v>90.58</v>
    <v>90</v>
    <v>B3 - Brazil Stock Exchange</v>
    <v>90.59</v>
    <v>45327.576701388891</v>
    <v>1360</v>
    <v>BRL</v>
    <v>HABITAT II - FUNDO DE INVESTIMENTO IMOBILIARIO ETF</v>
    <v>90.35</v>
    <v>90.14</v>
    <v>HABT11</v>
    <v>Fundos mais negociados</v>
    <v>HABITAT II - FUNDO DE INVESTIMENTO IMOBILIARIO ETF (BVMF:HABT11)</v>
    <v>-0.45</v>
    <v>-4.9670000000000001E-3</v>
    <v>954</v>
  </rv>
  <rv s="2">
    <v>1361</v>
  </rv>
  <rv s="0">
    <v>https://www.bing.com/financeapi/forcetrigger?t=apmphw&amp;q=BVMF%3aHAGA3&amp;form=skydnc</v>
    <v>Learn more on Bing</v>
  </rv>
  <rv s="3">
    <v>pt-BR</v>
    <v>apmphw</v>
    <v>268435456</v>
    <v>1</v>
    <v>Da plataforma Refinitiv</v>
    <v>6</v>
    <v>7</v>
    <v>HAGA S.A. INDUSTRIA E COMERCIO (BVMF:HAGA3)</v>
    <v>3</v>
    <v>8</v>
    <v>Finance</v>
    <v>5</v>
    <v>3.85</v>
    <v>1.68</v>
    <v>BVMF</v>
    <v>11900000</v>
    <v>2.5</v>
    <v>1937</v>
    <v>2.46</v>
    <v>0.8821</v>
    <v>B3 - Brazil Stock Exchange</v>
    <v>18326000</v>
    <v>A Haga SA Indústria e Comércio é uma empresa sediada no Brasil que se dedica principalmente à fabricação de artigos de ferro e metal. A empresa dedica-se à produção, comercialização e exportação de fechaduras, chaves, dobradiças e cadeados para o sector da construção, bem como para a indústria naval, industrial e moveleira. A Haga vende seus produtos sob a marca Haga. Os produtos da Empresa estão organizados em várias linhas, como Design, Inox, Futura, Classic, Standard e Colonial, entre outras. A Companhia possui seu parque fabril na cidade de Nova Friburgo, localizada no estado do Rio de Janeiro. Em 31 de dezembro de 2011, sua subsidiária era Fullmetal Industria e Comercio SA. Em 19 de março de 2012, o processo de liquidação da Companhia foi encerrado e todas as obrigações foram declaradas extintas.</v>
    <v>BVMF</v>
    <v>2.44</v>
    <v>45324.947916666664</v>
    <v>1363</v>
    <v>4450</v>
    <v>BRL</v>
    <v>HAGA S.A. INDUSTRIA E COMERCIO</v>
    <v>HAGA S.A. INDUSTRIA E COMERCIO</v>
    <v>2.46</v>
    <v>2.5</v>
    <v>Avenida Engenheiro Hans Gaiser, 26,Predio, Centro, NOVA FRIBURGO, RIO DE JANEIRO, 28.605-220 BR</v>
    <v>Homebuilding &amp; Construction Supplies</v>
    <v>HAGA3</v>
    <v>Ações</v>
    <v>HAGA S.A. INDUSTRIA E COMERCIO (BVMF:HAGA3)</v>
    <v>0.06</v>
    <v>2.4590000000000001E-2</v>
    <v>200</v>
  </rv>
  <rv s="2">
    <v>1364</v>
  </rv>
  <rv s="0">
    <v>https://www.bing.com/financeapi/forcetrigger?t=apmpkr&amp;q=BVMF%3aHAGA4&amp;form=skydnc</v>
    <v>Learn more on Bing</v>
  </rv>
  <rv s="3">
    <v>pt-BR</v>
    <v>apmpkr</v>
    <v>268435456</v>
    <v>1</v>
    <v>Da plataforma Refinitiv</v>
    <v>6</v>
    <v>7</v>
    <v>HAGA S.A. INDUSTRIA E COMERCIO (BVMF:HAGA4)</v>
    <v>3</v>
    <v>8</v>
    <v>Finance</v>
    <v>5</v>
    <v>1.57</v>
    <v>0.81</v>
    <v>BVMF</v>
    <v>11900000</v>
    <v>1.0900000000000001</v>
    <v>1937</v>
    <v>1.06</v>
    <v>0.8821</v>
    <v>B3 - Brazil Stock Exchange</v>
    <v>18326000</v>
    <v>A Haga SA Indústria e Comércio é uma empresa sediada no Brasil que se dedica principalmente à fabricação de artigos de ferro e metal. A empresa dedica-se à produção, comercialização e exportação de fechaduras, chaves, dobradiças e cadeados para o sector da construção, bem como para a indústria naval, industrial e moveleira. A Haga vende seus produtos sob a marca Haga. Os produtos da Empresa estão organizados em várias linhas, como Design, Inox, Futura, Classic, Standard e Colonial, entre outras. A Companhia possui seu parque fabril na cidade de Nova Friburgo, localizada no estado do Rio de Janeiro. Em 31 de dezembro de 2011, sua subsidiária era Fullmetal Industria e Comercio SA. Em 19 de março de 2012, o processo de liquidação da Companhia foi encerrado e todas as obrigações foram declaradas extintas.</v>
    <v>BVMF</v>
    <v>1.06</v>
    <v>45327.570324074077</v>
    <v>1366</v>
    <v>4450</v>
    <v>BRL</v>
    <v>HAGA S.A. INDUSTRIA E COMERCIO</v>
    <v>HAGA S.A. INDUSTRIA E COMERCIO</v>
    <v>1.06</v>
    <v>1.0900000000000001</v>
    <v>Avenida Engenheiro Hans Gaiser, 26,Predio, Centro, NOVA FRIBURGO, RIO DE JANEIRO, 28.605-220 BR</v>
    <v>Homebuilding &amp; Construction Supplies</v>
    <v>HAGA4</v>
    <v>Ações</v>
    <v>HAGA S.A. INDUSTRIA E COMERCIO (BVMF:HAGA4)</v>
    <v>0.03</v>
    <v>2.8302000000000001E-2</v>
    <v>700</v>
  </rv>
  <rv s="2">
    <v>1367</v>
  </rv>
  <rv s="0">
    <v>https://www.bing.com/financeapi/forcetrigger?t=azs2pr&amp;q=BVMF%3aHAPV3&amp;form=skydnc</v>
    <v>Learn more on Bing</v>
  </rv>
  <rv s="3">
    <v>pt-BR</v>
    <v>azs2pr</v>
    <v>268435456</v>
    <v>1</v>
    <v>Da plataforma Refinitiv</v>
    <v>6</v>
    <v>7</v>
    <v>Hapvida Participações e Investimentos S/A (BVMF:HAPV3)</v>
    <v>3</v>
    <v>8</v>
    <v>Finance</v>
    <v>5</v>
    <v>5.42</v>
    <v>1.93</v>
    <v>BVMF</v>
    <v>7539463000</v>
    <v>3.9</v>
    <v>2001</v>
    <v>3.85</v>
    <v>1.2807999999999999</v>
    <v>B3 - Brazil Stock Exchange</v>
    <v>29253116440</v>
    <v>Hapvida Participacoes e Investimentos SA (Hapvida) é uma holding brasileira de saúde. A Companhia e suas controladas têm como atividades principais a cobertura de custos de assistência médica, hospitalar e odontológica de seus associados, a prestação de serviços médicos, hospitalares e odontológicos e exames e diagnósticos por imagem. A Hapvida tem diferentes instalações de saúde, como hospitais, clínicas ou unidades de diagnóstico por imagem. A Companhia opera no Nordeste do Brasil, em mais de 10 estados, como Alagoas, Amazonas, Bahia, Pernambuco, Rio Grande do Norte, Sergipe, entre outros.</v>
    <v>BVMF</v>
    <v>3.83</v>
    <v>45327.5766429625</v>
    <v>1369</v>
    <v>69107830</v>
    <v>BRL</v>
    <v>Hapvida Participações e Investimentos S/A</v>
    <v>Hapvida Participações e Investimentos S/A</v>
    <v>3.85</v>
    <v>3.88</v>
    <v>Avenida Heraclito Graca n 406, Centro, FORTALEZA, CEARA, 60.140-060 BR</v>
    <v>Healthcare Providers &amp; Services</v>
    <v>HAPV3</v>
    <v>Ações</v>
    <v>Hapvida Participações e Investimentos S/A (BVMF:HAPV3)</v>
    <v>0.05</v>
    <v>1.3055000000000001E-2</v>
    <v>3993900</v>
  </rv>
  <rv s="2">
    <v>1370</v>
  </rv>
  <rv s="0">
    <v>https://www.bing.com/financeapi/forcetrigger?t=c2ca27&amp;q=XCNQ%3aREZN&amp;form=skydnc</v>
    <v>Learn more on Bing</v>
  </rv>
  <rv s="28">
    <v>pt-BR</v>
    <v>c2ca27</v>
    <v>268435456</v>
    <v>1</v>
    <v>Da plataforma Refinitiv</v>
    <v>86</v>
    <v>87</v>
    <v>Hash (XCNQ:REZN)</v>
    <v>3</v>
    <v>88</v>
    <v>Finance</v>
    <v>58</v>
    <v>0.01</v>
    <v>5.0000000000000001E-3</v>
    <v>XCNQ</v>
    <v>280120300</v>
    <v>5.0000000000000001E-3</v>
    <v>1967</v>
    <v>5.0000000000000001E-3</v>
    <v>Canadian National Stock Exchange</v>
    <v>1400600</v>
    <v>The Hash Corporation is a Canada-based company, which is focused on the production and sale of cannabis-based hashish and other cannabis products. The Company applies its separation and curing techniques to produce a suite of cannabis resin products, which are all natural and free of additive and carcinogenic solvents. The Company works with licensed cultivators to craft authentic, traditional Hashish products in regulated markets. Its services include separation, finishing, breeding programs and product development. Its Hashishin uses refined, modern applications of ancient trichome collection methods, which allows the Company to access to the parts of the cannabis plant. The Company, through Medz, produces and sells cannabis-based hashish and other cannabis concentrates.</v>
    <v>XCNQ</v>
    <v>5.0000000000000001E-3</v>
    <v>45295.647169640622</v>
    <v>1372</v>
    <v>80</v>
    <v>CAD</v>
    <v>Hash</v>
    <v>Hash</v>
    <v>5.0000000000000001E-3</v>
    <v>5.0000000000000001E-3</v>
    <v>1 Adelaide Street East, Suite 801, Toronto, ON, M5C 2V9 CA</v>
    <v>Pharmaceuticals</v>
    <v>REZN</v>
    <v>Ações</v>
    <v>Hash (XCNQ:REZN)</v>
    <v>0</v>
    <v>0</v>
    <v>200</v>
  </rv>
  <rv s="2">
    <v>1373</v>
  </rv>
  <rv s="55">
    <v>pt-BR</v>
    <v>c7dbim</v>
    <v>268435456</v>
    <v>1</v>
    <v>Da plataforma Refinitiv</v>
    <v>174</v>
    <v>175</v>
    <v>Hashdex Bitcoin Futures (ARCX:DEFI)</v>
    <v>43</v>
    <v>176</v>
    <v>Finance</v>
    <v>26</v>
    <v>64.180000000000007</v>
    <v>25.53</v>
    <v>ARCX</v>
    <v>51.66</v>
    <v>51.031599999999997</v>
    <v>NYSE Arca</v>
    <v>17177307.52</v>
    <v>51.080100000000002</v>
    <v>45324.881944444445</v>
    <v>9853</v>
    <v>USD</v>
    <v>Hashdex Bitcoin Futures</v>
    <v>51.164999999999999</v>
    <v>51.031599999999997</v>
    <v>DEFI</v>
    <v>Fundos mais negociados</v>
    <v>Hashdex Bitcoin Futures (ARCX:DEFI)</v>
    <v>-4.8500000000000001E-2</v>
    <v>-9.4950000000000004E-4</v>
    <v>30</v>
  </rv>
  <rv s="2">
    <v>1375</v>
  </rv>
  <rv s="0">
    <v>https://www.bing.com/financeapi/forcetrigger?t=c1s4im&amp;q=BVMF%3aHASH11&amp;form=skydnc</v>
    <v>Learn more on Bing</v>
  </rv>
  <rv s="30">
    <v>pt-BR</v>
    <v>c1s4im</v>
    <v>268435456</v>
    <v>1</v>
    <v>Da plataforma Refinitiv</v>
    <v>92</v>
    <v>93</v>
    <v>Hashdex Nasdaq Crypto Index FI (BVMF:HASH11)</v>
    <v>11</v>
    <v>69</v>
    <v>Finance</v>
    <v>5</v>
    <v>38.19</v>
    <v>17.850000000000001</v>
    <v>BVMF</v>
    <v>34.15</v>
    <v>33.79</v>
    <v>B3 - Brazil Stock Exchange</v>
    <v>1670392105.28</v>
    <v>33.5</v>
    <v>45327.576620370368</v>
    <v>1377</v>
    <v>BRL</v>
    <v>Hashdex Nasdaq Crypto Index FI</v>
    <v>33.83</v>
    <v>34.049999999999997</v>
    <v>HASH11</v>
    <v>Fundos mais negociados</v>
    <v>Hashdex Nasdaq Crypto Index FI (BVMF:HASH11)</v>
    <v>0.55000000000000004</v>
    <v>1.6417999999999999E-2</v>
    <v>33368</v>
  </rv>
  <rv s="2">
    <v>1378</v>
  </rv>
  <rv s="0">
    <v>https://www.bing.com/financeapi/forcetrigger?t=c2yqkr&amp;q=BVMF%3aBITH11&amp;form=skydnc</v>
    <v>Learn more on Bing</v>
  </rv>
  <rv s="30">
    <v>pt-BR</v>
    <v>c2yqkr</v>
    <v>268435456</v>
    <v>1</v>
    <v>Da plataforma Refinitiv</v>
    <v>92</v>
    <v>93</v>
    <v>Hashdex Nsdq Btc Ref Price FDI (BVMF:BITH11)</v>
    <v>11</v>
    <v>69</v>
    <v>Finance</v>
    <v>5</v>
    <v>56.96</v>
    <v>24</v>
    <v>BVMF</v>
    <v>50.39</v>
    <v>49.95</v>
    <v>B3 - Brazil Stock Exchange</v>
    <v>423484769.31999999</v>
    <v>49.85</v>
    <v>45327.575123147653</v>
    <v>1380</v>
    <v>BRL</v>
    <v>Hashdex Nsdq Btc Ref Price FDI</v>
    <v>49.95</v>
    <v>50.39</v>
    <v>BITH11</v>
    <v>Fundos mais negociados</v>
    <v>Hashdex Nsdq Btc Ref Price FDI (BVMF:BITH11)</v>
    <v>0.54</v>
    <v>1.0832E-2</v>
    <v>2764</v>
  </rv>
  <rv s="2">
    <v>1381</v>
  </rv>
  <rv s="0">
    <v>https://www.bing.com/financeapi/forcetrigger?t=bxi3ec&amp;q=BVMF%3aHBRE3&amp;form=skydnc</v>
    <v>Learn more on Bing</v>
  </rv>
  <rv s="3">
    <v>pt-BR</v>
    <v>bxi3ec</v>
    <v>268435456</v>
    <v>1</v>
    <v>Da plataforma Refinitiv</v>
    <v>6</v>
    <v>7</v>
    <v>HBR Realty Empreendimentos Imobiliários S.A. (BVMF:HBRE3)</v>
    <v>3</v>
    <v>8</v>
    <v>Finance</v>
    <v>5</v>
    <v>6.82</v>
    <v>3.59</v>
    <v>BVMF</v>
    <v>103189000</v>
    <v>5</v>
    <v>2011</v>
    <v>4.93</v>
    <v>1.1859999999999999</v>
    <v>B3 - Brazil Stock Exchange</v>
    <v>513881220</v>
    <v>A HBR Realty Empreendimentos Imobiliarios SA é uma empresa sediada no Brasil que atua no desenvolvimento e administração de bens imóveis não residenciais localizados principalmente no estado de São Paulo. A Companhia atua por meio de quatro divisões de negócios: ComVem, voltada para unidades comerciais construídas em modelo autônomo ou localizadas no térreo de edifícios residenciais, por meio de parcerias com incorporadoras; HBR3A, dedicado a edifícios de escritórios de alto padrão; HBR Malls, que atua na aquisição e administração de shopping centers; e HBR Opportunities, que inclui outros ativos, como hotéis, estacionamento e self-storage, entre outros. Além disso, a Companhia presta serviços de consultoria para Real Estate Investment Trusts (REITs).</v>
    <v>BVMF</v>
    <v>5</v>
    <v>45327.576365740744</v>
    <v>1383</v>
    <v>539530</v>
    <v>BRL</v>
    <v>HBR Realty Empreendimentos Imobiliários S.A.</v>
    <v>HBR Realty Empreendimentos Imobiliários S.A.</v>
    <v>4.9800000000000004</v>
    <v>4.9800000000000004</v>
    <v>Avenida Vereador Narciso Yague Guimaraes, 1.145, 2 andar, Jardim Armenia, Mogi Das Cruzes, SAO PAULO, 08.780-500 BR</v>
    <v>Real Estate Operations</v>
    <v>HBRE3</v>
    <v>Ações</v>
    <v>HBR Realty Empreendimentos Imobiliários S.A. (BVMF:HBRE3)</v>
    <v>-0.02</v>
    <v>-4.0000000000000001E-3</v>
    <v>6000</v>
  </rv>
  <rv s="2">
    <v>1384</v>
  </rv>
  <rv s="0">
    <v>https://www.bing.com/financeapi/forcetrigger?t=bqvzvh&amp;q=BVMF%3aHCTR11&amp;form=skydnc</v>
    <v>Learn more on Bing</v>
  </rv>
  <rv s="4">
    <v>pt-BR</v>
    <v>bqvzvh</v>
    <v>268435456</v>
    <v>1</v>
    <v>Da plataforma Refinitiv</v>
    <v>9</v>
    <v>10</v>
    <v>HECTARE CE FDO INV IMOB REIT (BVMF:HCTR11)</v>
    <v>11</v>
    <v>12</v>
    <v>Finance</v>
    <v>5</v>
    <v>88.99</v>
    <v>27.48</v>
    <v>BVMF</v>
    <v>36.200000000000003</v>
    <v>35.97</v>
    <v>B3 - Brazil Stock Exchange</v>
    <v>36.200000000000003</v>
    <v>45327.576691828122</v>
    <v>1386</v>
    <v>BRL</v>
    <v>HECTARE CE FDO INV IMOB REIT</v>
    <v>36.15</v>
    <v>36.15</v>
    <v>HCTR11</v>
    <v>Fundos mais negociados</v>
    <v>HECTARE CE FDO INV IMOB REIT (BVMF:HCTR11)</v>
    <v>-0.05</v>
    <v>-1.3810000000000001E-3</v>
    <v>8050</v>
  </rv>
  <rv s="2">
    <v>1387</v>
  </rv>
  <rv s="0">
    <v>https://www.bing.com/financeapi/forcetrigger?t=c2pf27&amp;q=BVMF%3aHCHG11&amp;form=skydnc</v>
    <v>Learn more on Bing</v>
  </rv>
  <rv s="4">
    <v>pt-BR</v>
    <v>c2pf27</v>
    <v>268435456</v>
    <v>1</v>
    <v>Da plataforma Refinitiv</v>
    <v>9</v>
    <v>10</v>
    <v>HECTARE RECEBIVEIS HIGH GRADE FII (BVMF:HCHG11)</v>
    <v>11</v>
    <v>12</v>
    <v>Finance</v>
    <v>5</v>
    <v>79.2</v>
    <v>67.89</v>
    <v>BVMF</v>
    <v>75.53</v>
    <v>75.510000000000005</v>
    <v>B3 - Brazil Stock Exchange</v>
    <v>77.77</v>
    <v>45327.576226851852</v>
    <v>1389</v>
    <v>BRL</v>
    <v>HECTARE RECEBIVEIS HIGH GRADE FII</v>
    <v>75.53</v>
    <v>75.510000000000005</v>
    <v>HCHG11</v>
    <v>Fundos mais negociados</v>
    <v>HECTARE RECEBIVEIS HIGH GRADE FII (BVMF:HCHG11)</v>
    <v>-2.2599999999999998</v>
    <v>-2.9060000000000002E-2</v>
    <v>6</v>
  </rv>
  <rv s="2">
    <v>1390</v>
  </rv>
  <rv s="0">
    <v>https://www.bing.com/financeapi/forcetrigger?t=bx92ec&amp;q=BVMF%3aHAAA11&amp;form=skydnc</v>
    <v>Learn more on Bing</v>
  </rv>
  <rv s="4">
    <v>pt-BR</v>
    <v>bx92ec</v>
    <v>268435456</v>
    <v>1</v>
    <v>Da plataforma Refinitiv</v>
    <v>9</v>
    <v>10</v>
    <v>HEDGE AAA FDO INV IMOB CF (BVMF:HAAA11)</v>
    <v>11</v>
    <v>12</v>
    <v>Finance</v>
    <v>5</v>
    <v>74</v>
    <v>42.84</v>
    <v>BVMF</v>
    <v>44.39</v>
    <v>43.06</v>
    <v>B3 - Brazil Stock Exchange</v>
    <v>42.95</v>
    <v>45327.566736111112</v>
    <v>1392</v>
    <v>BRL</v>
    <v>HEDGE AAA FDO INV IMOB CF</v>
    <v>44.39</v>
    <v>43.06</v>
    <v>HAAA11</v>
    <v>Fundos mais negociados</v>
    <v>HEDGE AAA FDO INV IMOB CF (BVMF:HAAA11)</v>
    <v>0.11</v>
    <v>2.5609999999999999E-3</v>
    <v>53</v>
  </rv>
  <rv s="2">
    <v>1393</v>
  </rv>
  <rv s="0">
    <v>https://www.bing.com/financeapi/forcetrigger?t=btdfdm&amp;q=BVMF%3aHLOG11&amp;form=skydnc</v>
    <v>Learn more on Bing</v>
  </rv>
  <rv s="4">
    <v>pt-BR</v>
    <v>btdfdm</v>
    <v>268435456</v>
    <v>1</v>
    <v>Da plataforma Refinitiv</v>
    <v>9</v>
    <v>10</v>
    <v>HEDGE LOG STICA FUNDO DE INVESTIMENTO IMOBILI RIO (BVMF:HLOG11)</v>
    <v>11</v>
    <v>12</v>
    <v>Finance</v>
    <v>5</v>
    <v>95.84</v>
    <v>74.16</v>
    <v>BVMF</v>
    <v>79.900000000000006</v>
    <v>77.77</v>
    <v>B3 - Brazil Stock Exchange</v>
    <v>79.39</v>
    <v>45327.571944444448</v>
    <v>1395</v>
    <v>BRL</v>
    <v>HEDGE LOG STICA FUNDO DE INVESTIMENTO IMOBILI RIO</v>
    <v>77.77</v>
    <v>79.319999999999993</v>
    <v>HLOG11</v>
    <v>Fundos mais negociados</v>
    <v>HEDGE LOG STICA FUNDO DE INVESTIMENTO IMOBILI RIO (BVMF:HLOG11)</v>
    <v>-7.0000000000000007E-2</v>
    <v>-8.8170000000000002E-4</v>
    <v>1376</v>
  </rv>
  <rv s="2">
    <v>1396</v>
  </rv>
  <rv s="0">
    <v>https://www.bing.com/financeapi/forcetrigger?t=bscwim&amp;q=BVMF%3aHRDF11&amp;form=skydnc</v>
    <v>Learn more on Bing</v>
  </rv>
  <rv s="4">
    <v>pt-BR</v>
    <v>bscwim</v>
    <v>268435456</v>
    <v>1</v>
    <v>Da plataforma Refinitiv</v>
    <v>9</v>
    <v>10</v>
    <v>HEDGE REALTY DEVELOPMENT FDO INV IMOB ETF (BVMF:HRDF11)</v>
    <v>11</v>
    <v>12</v>
    <v>Finance</v>
    <v>5</v>
    <v>6</v>
    <v>3.03</v>
    <v>BVMF</v>
    <v>3.66</v>
    <v>3.58</v>
    <v>B3 - Brazil Stock Exchange</v>
    <v>3.7</v>
    <v>45324.948055555556</v>
    <v>1398</v>
    <v>BRL</v>
    <v>HEDGE REALTY DEVELOPMENT FDO INV IMOB ETF</v>
    <v>3.58</v>
    <v>3.66</v>
    <v>HRDF11</v>
    <v>Fundos mais negociados</v>
    <v>HEDGE REALTY DEVELOPMENT FDO INV IMOB ETF (BVMF:HRDF11)</v>
    <v>-0.04</v>
    <v>-1.0810999999999999E-2</v>
    <v>7</v>
  </rv>
  <rv s="2">
    <v>1399</v>
  </rv>
  <rv s="0">
    <v>https://www.bing.com/financeapi/forcetrigger?t=bx92sm&amp;q=BVMF%3aHREC11&amp;form=skydnc</v>
    <v>Learn more on Bing</v>
  </rv>
  <rv s="4">
    <v>pt-BR</v>
    <v>bx92sm</v>
    <v>268435456</v>
    <v>1</v>
    <v>Da plataforma Refinitiv</v>
    <v>9</v>
    <v>10</v>
    <v>HEDGE RECEBIVEIS IMOB FII CF (BVMF:HREC11)</v>
    <v>11</v>
    <v>12</v>
    <v>Finance</v>
    <v>5</v>
    <v>8.92</v>
    <v>6.52</v>
    <v>BVMF</v>
    <v>8.64</v>
    <v>8.52</v>
    <v>B3 - Brazil Stock Exchange</v>
    <v>8.5500000000000007</v>
    <v>45327.575891342189</v>
    <v>1401</v>
    <v>BRL</v>
    <v>HEDGE RECEBIVEIS IMOB FII CF</v>
    <v>8.57</v>
    <v>8.5299999999999994</v>
    <v>HREC11</v>
    <v>Fundos mais negociados</v>
    <v>HEDGE RECEBIVEIS IMOB FII CF (BVMF:HREC11)</v>
    <v>-0.02</v>
    <v>-2.3389999999999999E-3</v>
    <v>5398</v>
  </rv>
  <rv s="2">
    <v>1402</v>
  </rv>
  <rv s="0">
    <v>https://www.bing.com/financeapi/forcetrigger?t=btdfgh&amp;q=BVMF%3aHPDP11&amp;form=skydnc</v>
    <v>Learn more on Bing</v>
  </rv>
  <rv s="4">
    <v>pt-BR</v>
    <v>btdfgh</v>
    <v>268435456</v>
    <v>1</v>
    <v>Da plataforma Refinitiv</v>
    <v>9</v>
    <v>10</v>
    <v>HEDGE SHOPPING PARQUE DOM PEDRO FUNDO DE INVESTIMENTO IMOBILIARIO (BVMF:HPDP11)</v>
    <v>11</v>
    <v>12</v>
    <v>Finance</v>
    <v>5</v>
    <v>88.45</v>
    <v>58.68</v>
    <v>BVMF</v>
    <v>88</v>
    <v>87</v>
    <v>B3 - Brazil Stock Exchange</v>
    <v>87.99</v>
    <v>45327.553206018521</v>
    <v>1404</v>
    <v>BRL</v>
    <v>HEDGE SHOPPING PARQUE DOM PEDRO FUNDO DE INVESTIMENTO IMOBILIARIO</v>
    <v>87</v>
    <v>88</v>
    <v>HPDP11</v>
    <v>Fundos mais negociados</v>
    <v>HEDGE SHOPPING PARQUE DOM PEDRO FUNDO DE INVESTIMENTO IMOBILIARIO (BVMF:HPDP11)</v>
    <v>0.01</v>
    <v>1.136E-4</v>
    <v>44</v>
  </rv>
  <rv s="2">
    <v>1405</v>
  </rv>
  <rv s="0">
    <v>https://www.bing.com/financeapi/forcetrigger?t=b135p2&amp;q=BVMF%3aHFOF11&amp;form=skydnc</v>
    <v>Learn more on Bing</v>
  </rv>
  <rv s="4">
    <v>pt-BR</v>
    <v>b135p2</v>
    <v>268435456</v>
    <v>1</v>
    <v>Da plataforma Refinitiv</v>
    <v>9</v>
    <v>10</v>
    <v>HEDGE TOP FOFII 3 FDO INV IMOB CF (BVMF:HFOF11)</v>
    <v>11</v>
    <v>12</v>
    <v>Finance</v>
    <v>5</v>
    <v>81.81</v>
    <v>57.77</v>
    <v>BVMF</v>
    <v>77.67</v>
    <v>77.09</v>
    <v>B3 - Brazil Stock Exchange</v>
    <v>77.3</v>
    <v>45327.57662866875</v>
    <v>1407</v>
    <v>BRL</v>
    <v>HEDGE TOP FOFII 3 FDO INV IMOB CF</v>
    <v>77.31</v>
    <v>77.55</v>
    <v>HFOF11</v>
    <v>Fundos mais negociados</v>
    <v>HEDGE TOP FOFII 3 FDO INV IMOB CF (BVMF:HFOF11)</v>
    <v>0.25</v>
    <v>3.2340000000000003E-3</v>
    <v>5911</v>
  </rv>
  <rv s="2">
    <v>1408</v>
  </rv>
  <rv s="0">
    <v>https://www.bing.com/financeapi/forcetrigger?t=apmpqh&amp;q=BVMF%3aHBOR3&amp;form=skydnc</v>
    <v>Learn more on Bing</v>
  </rv>
  <rv s="1">
    <v>pt-BR</v>
    <v>apmpqh</v>
    <v>268435456</v>
    <v>1</v>
    <v>Da plataforma Refinitiv</v>
    <v>0</v>
    <v>1</v>
    <v>HELBOR EMPREENDIMENTOS S.A. (BVMF:HBOR3)</v>
    <v>3</v>
    <v>4</v>
    <v>Finance</v>
    <v>5</v>
    <v>4.45</v>
    <v>1.8</v>
    <v>BVMF</v>
    <v>133851100</v>
    <v>2.72</v>
    <v>1977</v>
    <v>2.64</v>
    <v>1.8317000000000001</v>
    <v>B3 - Brazil Stock Exchange</v>
    <v>362736481</v>
    <v>A Helbor Empreendimentos SA, anteriormente denominada Helbor Empreendimentos Imobiliarios Ltda, é uma empresa com sede no Brasil que atua no setor imobiliário. A Companhia dedica-se principalmente ao desenvolvimento, aquisição, venda e administração de propriedades imobiliárias residenciais e comerciais. A Companhia está presente no mercado nacional em cerca de dez estados e no Distrito Federal, abrangendo aproximadamente 31 cidades brasileiras. A Companhia opera por meio de várias subsidiárias, incluindo SCP Helbor Resort Reserva do Mar, SCP Helbor Tendence, SCP Howa, SCP Coral Gables, SPE Capital Federal Investimentos Imobiliários Ltda, SCP Edificio Helbor Home Flex Gonzaga e SCP Helbor Reserva do Itapety, entre outras.</v>
    <v>BVMF</v>
    <v>2.66</v>
    <v>183</v>
    <v>45327.57663422422</v>
    <v>1410</v>
    <v>436570</v>
    <v>BRL</v>
    <v>HELBOR EMPREENDIMENTOS S.A.</v>
    <v>HELBOR EMPREENDIMENTOS S.A.</v>
    <v>2.68</v>
    <v>2.71</v>
    <v>Av. Vereador Narciso Yague Guimaraes, N 1145,15 Andar, Jardim Armenia, MOGI DAS CRUZES, SAO PAULO, 08.780-500 BR</v>
    <v>Real Estate Operations</v>
    <v>HBOR3</v>
    <v>Ações</v>
    <v>HELBOR EMPREENDIMENTOS S.A. (BVMF:HBOR3)</v>
    <v>0.05</v>
    <v>1.8796999999999998E-2</v>
    <v>95200</v>
  </rv>
  <rv s="2">
    <v>1411</v>
  </rv>
  <rv s="0">
    <v>https://www.bing.com/financeapi/forcetrigger?t=b13xp2&amp;q=BVMF%3aHETA3&amp;form=skydnc</v>
    <v>Learn more on Bing</v>
  </rv>
  <rv s="56">
    <v>pt-BR</v>
    <v>b13xp2</v>
    <v>268435456</v>
    <v>1</v>
    <v>Da plataforma Refinitiv</v>
    <v>177</v>
    <v>178</v>
    <v>HERCULES S.A. FABRICA DE TALHERES (BVMF:HETA3)</v>
    <v>3</v>
    <v>179</v>
    <v>Finance</v>
    <v>80</v>
    <v>96</v>
    <v>96</v>
    <v>BVMF</v>
    <v>510000</v>
    <v>1936</v>
    <v>1.1809000000000001</v>
    <v>B3 - Brazil Stock Exchange</v>
    <v>A HERCULES S.A. FABRICA DE TALHERES é uma empresa brasileira dedicada principalmente à fabricação, importação, exportação e comercialização de louças e utensílios de cozinha. A Empresa está estruturada em três segmentos: Plaza Hercules, que fabrica e vende utensílios, bandejas, tesouras e tigelas, entre outros; Hércules Mundial, fabricação e venda de facas estampadas, facas profissionais e facas forjadas; e Hércules, fabricação e venda de tesouras, conjuntos de bandejas para servir, panelas, talheres e utensílios, entre outros. Em 31 de dezembro de 2010, a Empresa operava por meio de uma coalizão com a Mundial SA, uma empresa presente no Brasil e no exterior.</v>
    <v>BVMF</v>
    <v>96</v>
    <v>44785.531608796293</v>
    <v>1413</v>
    <v>620</v>
    <v>BRL</v>
    <v>HERCULES S.A. FABRICA DE TALHERES</v>
    <v>HERCULES S.A. FABRICA DE TALHERES</v>
    <v>Rua do Paraiso, 148 - Rua do Paraiso, 148 - 14 andar, conjunto 142 Sala 02, Paraiso, SAO PAULO, SAO PAULO, 04.103-000 BR</v>
    <v>Household Goods</v>
    <v>HETA3</v>
    <v>Ações</v>
    <v>HERCULES S.A. FABRICA DE TALHERES (BVMF:HETA3)</v>
  </rv>
  <rv s="2">
    <v>1414</v>
  </rv>
  <rv s="0">
    <v>https://www.bing.com/financeapi/forcetrigger?t=apmq5r&amp;q=BVMF%3aHETA4&amp;form=skydnc</v>
    <v>Learn more on Bing</v>
  </rv>
  <rv s="3">
    <v>pt-BR</v>
    <v>apmq5r</v>
    <v>268435456</v>
    <v>1</v>
    <v>Da plataforma Refinitiv</v>
    <v>6</v>
    <v>7</v>
    <v>HERCULES S.A. FABRICA DE TALHERES (BVMF:HETA4)</v>
    <v>3</v>
    <v>8</v>
    <v>Finance</v>
    <v>5</v>
    <v>7.47</v>
    <v>3.4</v>
    <v>BVMF</v>
    <v>510000</v>
    <v>6.5</v>
    <v>1936</v>
    <v>6.5</v>
    <v>1.1809000000000001</v>
    <v>B3 - Brazil Stock Exchange</v>
    <v>2097180</v>
    <v>A HERCULES S.A. FABRICA DE TALHERES é uma empresa brasileira dedicada principalmente à fabricação, importação, exportação e comercialização de louças e utensílios de cozinha. A Empresa está estruturada em três segmentos: Plaza Hercules, que fabrica e vende utensílios, bandejas, tesouras e tigelas, entre outros; Hércules Mundial, fabricação e venda de facas estampadas, facas profissionais e facas forjadas; e Hércules, fabricação e venda de tesouras, conjuntos de bandejas para servir, panelas, talheres e utensílios, entre outros. Em 31 de dezembro de 2010, a Empresa operava por meio de uma coalizão com a Mundial SA, uma empresa presente no Brasil e no exterior.</v>
    <v>BVMF</v>
    <v>6.19</v>
    <v>45327.575578703705</v>
    <v>1416</v>
    <v>620</v>
    <v>BRL</v>
    <v>HERCULES S.A. FABRICA DE TALHERES</v>
    <v>HERCULES S.A. FABRICA DE TALHERES</v>
    <v>6.5</v>
    <v>6.5</v>
    <v>Rua do Paraiso, 148 - Rua do Paraiso, 148 - 14 andar, conjunto 142 Sala 02, Paraiso, SAO PAULO, SAO PAULO, 04.103-000 BR</v>
    <v>Household Goods</v>
    <v>HETA4</v>
    <v>Ações</v>
    <v>HERCULES S.A. FABRICA DE TALHERES (BVMF:HETA4)</v>
    <v>0.31</v>
    <v>5.0081000000000001E-2</v>
    <v>100</v>
  </rv>
  <rv s="2">
    <v>1417</v>
  </rv>
  <rv s="0">
    <v>https://www.bing.com/financeapi/forcetrigger?t=apmqk2&amp;q=BVMF%3aHGRE11&amp;form=skydnc</v>
    <v>Learn more on Bing</v>
  </rv>
  <rv s="4">
    <v>pt-BR</v>
    <v>apmqk2</v>
    <v>268435456</v>
    <v>1</v>
    <v>Da plataforma Refinitiv</v>
    <v>9</v>
    <v>10</v>
    <v>HG REAL ESTATE FDO INV IMOB CF (BVMF:HGRE11)</v>
    <v>11</v>
    <v>12</v>
    <v>Finance</v>
    <v>5</v>
    <v>138.33000000000001</v>
    <v>99.43</v>
    <v>BVMF</v>
    <v>132.19</v>
    <v>131.22</v>
    <v>B3 - Brazil Stock Exchange</v>
    <v>131.80000000000001</v>
    <v>45327.57640046296</v>
    <v>1419</v>
    <v>BRL</v>
    <v>HG REAL ESTATE FDO INV IMOB CF</v>
    <v>131.80000000000001</v>
    <v>131.75</v>
    <v>HGRE11</v>
    <v>Fundos mais negociados</v>
    <v>HG REAL ESTATE FDO INV IMOB CF (BVMF:HGRE11)</v>
    <v>-0.05</v>
    <v>-3.7940000000000001E-4</v>
    <v>2084</v>
  </rv>
  <rv s="2">
    <v>1420</v>
  </rv>
  <rv s="0">
    <v>https://www.bing.com/financeapi/forcetrigger?t=c1rknm&amp;q=BVMF%3aHGIC11&amp;form=skydnc</v>
    <v>Learn more on Bing</v>
  </rv>
  <rv s="4">
    <v>pt-BR</v>
    <v>c1rknm</v>
    <v>268435456</v>
    <v>1</v>
    <v>Da plataforma Refinitiv</v>
    <v>9</v>
    <v>10</v>
    <v>HGI CREDITOS IMOB FDO INV IMOB CF (BVMF:HGIC11)</v>
    <v>11</v>
    <v>12</v>
    <v>Finance</v>
    <v>5</v>
    <v>108.99</v>
    <v>78.47</v>
    <v>BVMF</v>
    <v>104.89</v>
    <v>104.8</v>
    <v>B3 - Brazil Stock Exchange</v>
    <v>104.18</v>
    <v>45327.548773148148</v>
    <v>1422</v>
    <v>BRL</v>
    <v>HGI CREDITOS IMOB FDO INV IMOB CF</v>
    <v>104.83</v>
    <v>104.89</v>
    <v>HGIC11</v>
    <v>Fundos mais negociados</v>
    <v>HGI CREDITOS IMOB FDO INV IMOB CF (BVMF:HGIC11)</v>
    <v>0.71</v>
    <v>6.8149999999999999E-3</v>
    <v>40</v>
  </rv>
  <rv s="2">
    <v>1423</v>
  </rv>
  <rv s="0">
    <v>https://www.bing.com/financeapi/forcetrigger?t=bvoyz2&amp;q=BVMF%3aHBSA3&amp;form=skydnc</v>
    <v>Learn more on Bing</v>
  </rv>
  <rv s="3">
    <v>pt-BR</v>
    <v>bvoyz2</v>
    <v>268435456</v>
    <v>1</v>
    <v>Da plataforma Refinitiv</v>
    <v>6</v>
    <v>7</v>
    <v>Hidrovias do Brasil S.A (BVMF:HBSA3)</v>
    <v>3</v>
    <v>8</v>
    <v>Finance</v>
    <v>5</v>
    <v>4.75</v>
    <v>1.69</v>
    <v>BVMF</v>
    <v>760382600</v>
    <v>3.75</v>
    <v>2010</v>
    <v>3.72</v>
    <v>1.1452</v>
    <v>B3 - Brazil Stock Exchange</v>
    <v>2851434750</v>
    <v>A Hidrovias do Brasil SA é uma empresa sediada no Brasil que atua no setor de logística. O objeto social da Companhia consiste nas atividades de infraestrutura e logística hidroviária, rodoviária e multimodal, no Brasil e no exterior, e participações societárias em empresas que desenvolvem atividades similares. A Empresa também transporta mercadorias, constrói e explora portos, terminais de carga, estaleiros, oficinas e armazéns, presta serviços de logística, navega fluvial e marítima e armazena mercadorias, entre outros.</v>
    <v>BVMF</v>
    <v>3.74</v>
    <v>45327.576481481483</v>
    <v>1425</v>
    <v>3509660</v>
    <v>BRL</v>
    <v>Hidrovias do Brasil S.A</v>
    <v>Hidrovias do Brasil S.A</v>
    <v>3.74</v>
    <v>3.75</v>
    <v>Rua Gilberto Sabino, 215 - 7 andar, SAO PAULO, SAO PAULO, 05.425-020 BR</v>
    <v>Freight &amp; Logistics Services</v>
    <v>HBSA3</v>
    <v>Ações</v>
    <v>Hidrovias do Brasil S.A (BVMF:HBSA3)</v>
    <v>0.01</v>
    <v>2.6740000000000002E-3</v>
    <v>294800</v>
  </rv>
  <rv s="2">
    <v>1426</v>
  </rv>
  <rv s="57">
    <v>pt-BR</v>
    <v>c71nim</v>
    <v>268435456</v>
    <v>1</v>
    <v>Da plataforma Refinitiv</v>
    <v>180</v>
    <v>181</v>
    <v>HIGH FDO INVEST AGRO FIAGRO IMOB CEF (BVMF:HGAG11)</v>
    <v>43</v>
    <v>151</v>
    <v>Finance</v>
    <v>BVMF</v>
    <v>B3 - Brazil Stock Exchange</v>
    <v>HIGH FDO INVEST AGRO FIAGRO IMOB CEF</v>
    <v>HGAG11</v>
    <v>Fundos mais negociados</v>
    <v>HIGH FDO INVEST AGRO FIAGRO IMOB CEF (BVMF:HGAG11)</v>
  </rv>
  <rv s="2">
    <v>1428</v>
  </rv>
  <rv s="0">
    <v>https://www.bing.com/financeapi/forcetrigger?t=c1o4r7&amp;q=BVMF%3aMATD3&amp;form=skydnc</v>
    <v>Learn more on Bing</v>
  </rv>
  <rv s="1">
    <v>pt-BR</v>
    <v>c1o4r7</v>
    <v>268435456</v>
    <v>1</v>
    <v>Da plataforma Refinitiv</v>
    <v>0</v>
    <v>1</v>
    <v>Hospital Mater Dei S.A. (BVMF:MATD3)</v>
    <v>3</v>
    <v>4</v>
    <v>Finance</v>
    <v>5</v>
    <v>11.33</v>
    <v>6.26</v>
    <v>BVMF</v>
    <v>382329800</v>
    <v>6.52</v>
    <v>1973</v>
    <v>6.32</v>
    <v>1.31</v>
    <v>B3 - Brazil Stock Exchange</v>
    <v>2485143700</v>
    <v>A Hospital Mater Dei SA é uma companhia sediada no Brasil que faz parte da Rede Mater Dei de Saúde, uma plataforma integrada na prestação de serviços hospitalares e oncológicos, uma das maiores rede hospitalares de Minas Gerais em número de leitos privados, com atuação também nos estados da Bahia, Pará e Goiás. A Companhia possui leitos hospitalares distribuídos em suas quatro unidades localizadas estrategicamente na região metropolitana de Belo Horizonte e em Belém, além de leitos no Hospital de Salvador/BA, Hospital Santa Genoveva em Uberlândia/MG, Hospital Premium em Goiânia/GO e no Hospital EMEC em Feira de Santana/BA. A Companhia presta serviços para diversas operadoras de planos de saúde independentes e autogestões, tais como: Allianz, Amil, Bacen, Bradesco Saúde, Caixa Econômica Federal, Care Plus, Cassi, Copass, FCA Saúde, Golden Cross, IPSM, Sul América, Vale, entre diversos outros.</v>
    <v>BVMF</v>
    <v>6.48</v>
    <v>3677</v>
    <v>45327.576481481483</v>
    <v>1430</v>
    <v>534400</v>
    <v>BRL</v>
    <v>Hospital Mater Dei S.A.</v>
    <v>Hospital Mater Dei S.A.</v>
    <v>6.48</v>
    <v>6.5</v>
    <v>R Mato Grosso 1100, Santo Agostinho, BELO HORIZONTE, MINAS GERAIS, 30.190-081 BR</v>
    <v>Healthcare Providers &amp; Services</v>
    <v>MATD3</v>
    <v>Ações</v>
    <v>Hospital Mater Dei S.A. (BVMF:MATD3)</v>
    <v>0.02</v>
    <v>3.0859999999999998E-3</v>
    <v>28300</v>
  </rv>
  <rv s="2">
    <v>1431</v>
  </rv>
  <rv s="0">
    <v>https://www.bing.com/financeapi/forcetrigger?t=bgpxoc&amp;q=BVMF%3aHOOT3&amp;form=skydnc</v>
    <v>Learn more on Bing</v>
  </rv>
  <rv s="58">
    <v>pt-BR</v>
    <v>bgpxoc</v>
    <v>268435456</v>
    <v>1</v>
    <v>Da plataforma Refinitiv</v>
    <v>182</v>
    <v>183</v>
    <v>Hotéis Othon S.A. – Em Recuperação Judicial (BVMF:HOOT3)</v>
    <v>3</v>
    <v>184</v>
    <v>Finance</v>
    <v>BVMF</v>
    <v>18372410</v>
    <v>1943</v>
    <v>0.78169999999999995</v>
    <v>B3 - Brazil Stock Exchange</v>
    <v>A HOTEIS OTHON S.A. é uma empresa brasileira que atua no setor hoteleiro. Em 31 de dezembro de 2011, a Empresa controlava 17 hotéis, uma pousada e três suítes, localizadas nos estados brasileiros do Rio de Janeiro, São Paulo, Minas Gerais, Bahia e Ceará, bem como nas cidades de Lisboa e Porto, em Portugal. A Empresa atua no setor de instalações turísticas de hospedagem sob as marcas Othon Palace, Othon Classic, Othon Travel, Othon Suits e Othon Pousadas. Em 31 de dezembro de 2011, as subsidiárias da Empresa incluíam a Othon Empreendimentos Hoteleiros S.A., HBBH Novos Hotéis Ltda. e Plantravel - Planejamento Viagens e Turismo.</v>
    <v>BVMF</v>
    <v>0</v>
    <v>1271</v>
    <v>1433</v>
    <v>14450</v>
    <v>BRL</v>
    <v>Hotéis Othon S.A. – Em Recuperação Judicial</v>
    <v>Hotéis Othon S.A. – Em Recuperação Judicial</v>
    <v>Av Nossa Senhora De Copacabana 995 Andar 2 Parte, Copacabana, RIO DE JANEIRO, RIO DE JANEIRO, 22.060-001 BR</v>
    <v>Hotels &amp; Entertainment Services</v>
    <v>HOOT3</v>
    <v>Ações</v>
    <v>Hotéis Othon S.A. – Em Recuperação Judicial (BVMF:HOOT3)</v>
  </rv>
  <rv s="2">
    <v>1434</v>
  </rv>
  <rv s="0">
    <v>https://www.bing.com/financeapi/forcetrigger?t=apmqvh&amp;q=BVMF%3aHOOT4&amp;form=skydnc</v>
    <v>Learn more on Bing</v>
  </rv>
  <rv s="1">
    <v>pt-BR</v>
    <v>apmqvh</v>
    <v>268435456</v>
    <v>1</v>
    <v>Da plataforma Refinitiv</v>
    <v>0</v>
    <v>1</v>
    <v>Hotéis Othon S.A. – Em Recuperação Judicial (BVMF:HOOT4)</v>
    <v>3</v>
    <v>4</v>
    <v>Finance</v>
    <v>5</v>
    <v>3.4</v>
    <v>1</v>
    <v>BVMF</v>
    <v>18372410</v>
    <v>2.81</v>
    <v>1943</v>
    <v>2.72</v>
    <v>0.78169999999999995</v>
    <v>B3 - Brazil Stock Exchange</v>
    <v>51626470</v>
    <v>A HOTEIS OTHON S.A. é uma empresa brasileira que atua no setor hoteleiro. Em 31 de dezembro de 2011, a Empresa controlava 17 hotéis, uma pousada e três suítes, localizadas nos estados brasileiros do Rio de Janeiro, São Paulo, Minas Gerais, Bahia e Ceará, bem como nas cidades de Lisboa e Porto, em Portugal. A Empresa atua no setor de instalações turísticas de hospedagem sob as marcas Othon Palace, Othon Classic, Othon Travel, Othon Suits e Othon Pousadas. Em 31 de dezembro de 2011, as subsidiárias da Empresa incluíam a Othon Empreendimentos Hoteleiros S.A., HBBH Novos Hotéis Ltda. e Plantravel - Planejamento Viagens e Turismo.</v>
    <v>BVMF</v>
    <v>2.79</v>
    <v>1271</v>
    <v>45324.947916666664</v>
    <v>1436</v>
    <v>14450</v>
    <v>BRL</v>
    <v>Hotéis Othon S.A. – Em Recuperação Judicial</v>
    <v>Hotéis Othon S.A. – Em Recuperação Judicial</v>
    <v>2.79</v>
    <v>2.81</v>
    <v>Av Nossa Senhora De Copacabana 995 Andar 2 Parte, Copacabana, RIO DE JANEIRO, RIO DE JANEIRO, 22.060-001 BR</v>
    <v>Hotels &amp; Entertainment Services</v>
    <v>HOOT4</v>
    <v>Ações</v>
    <v>Hotéis Othon S.A. – Em Recuperação Judicial (BVMF:HOOT4)</v>
    <v>0.02</v>
    <v>7.1679999999999999E-3</v>
    <v>8600</v>
  </rv>
  <rv s="2">
    <v>1437</v>
  </rv>
  <rv s="0">
    <v>https://www.bing.com/financeapi/forcetrigger?t=bttsfr&amp;q=BVMF%3aHOSI11&amp;form=skydnc</v>
    <v>Learn more on Bing</v>
  </rv>
  <rv s="4">
    <v>pt-BR</v>
    <v>bttsfr</v>
    <v>268435456</v>
    <v>1</v>
    <v>Da plataforma Refinitiv</v>
    <v>9</v>
    <v>10</v>
    <v>HOUSI FII CF (BVMF:HOSI11)</v>
    <v>11</v>
    <v>12</v>
    <v>Finance</v>
    <v>5</v>
    <v>94.83</v>
    <v>44.87</v>
    <v>BVMF</v>
    <v>92.69</v>
    <v>86.68</v>
    <v>B3 - Brazil Stock Exchange</v>
    <v>92.69</v>
    <v>45327.576435185183</v>
    <v>1439</v>
    <v>BRL</v>
    <v>HOUSI FII CF</v>
    <v>92.69</v>
    <v>86.68</v>
    <v>HOSI11</v>
    <v>Fundos mais negociados</v>
    <v>HOUSI FII CF (BVMF:HOSI11)</v>
    <v>-6.01</v>
    <v>-6.4839999999999995E-2</v>
    <v>18</v>
  </rv>
  <rv s="2">
    <v>1440</v>
  </rv>
  <rv s="0">
    <v>https://www.bing.com/financeapi/forcetrigger?t=bvu5yc&amp;q=BVMF%3aHSAF11&amp;form=skydnc</v>
    <v>Learn more on Bing</v>
  </rv>
  <rv s="4">
    <v>pt-BR</v>
    <v>bvu5yc</v>
    <v>268435456</v>
    <v>1</v>
    <v>Da plataforma Refinitiv</v>
    <v>9</v>
    <v>10</v>
    <v>HSI ATIVOS FINANCEIROS FII CF (BVMF:HSAF11)</v>
    <v>11</v>
    <v>12</v>
    <v>Finance</v>
    <v>5</v>
    <v>89.13</v>
    <v>66.739999999999995</v>
    <v>BVMF</v>
    <v>87.78</v>
    <v>87.5</v>
    <v>B3 - Brazil Stock Exchange</v>
    <v>87.77</v>
    <v>45327.576691562499</v>
    <v>1442</v>
    <v>BRL</v>
    <v>HSI ATIVOS FINANCEIROS FII CF</v>
    <v>87.77</v>
    <v>87.5</v>
    <v>HSAF11</v>
    <v>Fundos mais negociados</v>
    <v>HSI ATIVOS FINANCEIROS FII CF (BVMF:HSAF11)</v>
    <v>-0.27</v>
    <v>-3.0759999999999997E-3</v>
    <v>174</v>
  </rv>
  <rv s="2">
    <v>1443</v>
  </rv>
  <rv s="0">
    <v>https://www.bing.com/financeapi/forcetrigger?t=bx6xoc&amp;q=BVMF%3aHSLG11&amp;form=skydnc</v>
    <v>Learn more on Bing</v>
  </rv>
  <rv s="4">
    <v>pt-BR</v>
    <v>bx6xoc</v>
    <v>268435456</v>
    <v>1</v>
    <v>Da plataforma Refinitiv</v>
    <v>9</v>
    <v>10</v>
    <v>HSI LOGISTICA FDO INV IMOB CF (BVMF:HSLG11)</v>
    <v>11</v>
    <v>12</v>
    <v>Finance</v>
    <v>5</v>
    <v>99.11</v>
    <v>67.56</v>
    <v>BVMF</v>
    <v>97.92</v>
    <v>97.25</v>
    <v>B3 - Brazil Stock Exchange</v>
    <v>97.25</v>
    <v>45327.576316272658</v>
    <v>1445</v>
    <v>BRL</v>
    <v>HSI LOGISTICA FDO INV IMOB CF</v>
    <v>97.48</v>
    <v>97.88</v>
    <v>HSLG11</v>
    <v>Fundos mais negociados</v>
    <v>HSI LOGISTICA FDO INV IMOB CF (BVMF:HSLG11)</v>
    <v>0.63</v>
    <v>6.4780000000000003E-3</v>
    <v>498</v>
  </rv>
  <rv s="2">
    <v>1446</v>
  </rv>
  <rv s="0">
    <v>https://www.bing.com/financeapi/forcetrigger?t=bra7u2&amp;q=BVMF%3aHSML11&amp;form=skydnc</v>
    <v>Learn more on Bing</v>
  </rv>
  <rv s="4">
    <v>pt-BR</v>
    <v>bra7u2</v>
    <v>268435456</v>
    <v>1</v>
    <v>Da plataforma Refinitiv</v>
    <v>9</v>
    <v>10</v>
    <v>HSI MALLS FI IMOBILIARIO ETF (BVMF:HSML11)</v>
    <v>11</v>
    <v>12</v>
    <v>Finance</v>
    <v>5</v>
    <v>97.93</v>
    <v>69.17</v>
    <v>BVMF</v>
    <v>96.58</v>
    <v>96.35</v>
    <v>B3 - Brazil Stock Exchange</v>
    <v>96.35</v>
    <v>45327.576424339844</v>
    <v>1448</v>
    <v>BRL</v>
    <v>HSI MALLS FI IMOBILIARIO ETF</v>
    <v>96.35</v>
    <v>96.54</v>
    <v>HSML11</v>
    <v>Fundos mais negociados</v>
    <v>HSI MALLS FI IMOBILIARIO ETF (BVMF:HSML11)</v>
    <v>0.19</v>
    <v>1.9719999999999998E-3</v>
    <v>3033</v>
  </rv>
  <rv s="2">
    <v>1449</v>
  </rv>
  <rv s="0">
    <v>https://www.bing.com/financeapi/forcetrigger?t=bx84kr&amp;q=BVMF%3aHSRE11&amp;form=skydnc</v>
    <v>Learn more on Bing</v>
  </rv>
  <rv s="4">
    <v>pt-BR</v>
    <v>bx84kr</v>
    <v>268435456</v>
    <v>1</v>
    <v>Da plataforma Refinitiv</v>
    <v>9</v>
    <v>10</v>
    <v>HSI RENDA IMOBILIARIA FDO INV IMOB CF (BVMF:HSRE11)</v>
    <v>11</v>
    <v>12</v>
    <v>Finance</v>
    <v>5</v>
    <v>118.65</v>
    <v>84.2</v>
    <v>BVMF</v>
    <v>106.68</v>
    <v>106.68</v>
    <v>B3 - Brazil Stock Exchange</v>
    <v>106.01</v>
    <v>45324.948055555556</v>
    <v>1451</v>
    <v>BRL</v>
    <v>HSI RENDA IMOBILIARIA FDO INV IMOB CF</v>
    <v>106.68</v>
    <v>106.68</v>
    <v>HSRE11</v>
    <v>Fundos mais negociados</v>
    <v>HSI RENDA IMOBILIARIA FDO INV IMOB CF (BVMF:HSRE11)</v>
    <v>0.67</v>
    <v>6.3200000000000001E-3</v>
    <v>2</v>
  </rv>
  <rv s="2">
    <v>1452</v>
  </rv>
  <rv s="0">
    <v>https://www.bing.com/financeapi/forcetrigger?t=btyutc&amp;q=BVMF%3aHUSI11&amp;form=skydnc</v>
    <v>Learn more on Bing</v>
  </rv>
  <rv s="4">
    <v>pt-BR</v>
    <v>btyutc</v>
    <v>268435456</v>
    <v>1</v>
    <v>Da plataforma Refinitiv</v>
    <v>9</v>
    <v>10</v>
    <v>HUSI FDO INV IMOB CF (BVMF:HUSI11)</v>
    <v>11</v>
    <v>12</v>
    <v>Finance</v>
    <v>5</v>
    <v>1200</v>
    <v>648.64</v>
    <v>BVMF</v>
    <v>1200</v>
    <v>1100</v>
    <v>B3 - Brazil Stock Exchange</v>
    <v>1100</v>
    <v>45322.948055555556</v>
    <v>1454</v>
    <v>BRL</v>
    <v>HUSI FDO INV IMOB CF</v>
    <v>1100</v>
    <v>1200</v>
    <v>HUSI11</v>
    <v>Fundos mais negociados</v>
    <v>HUSI FDO INV IMOB CF (BVMF:HUSI11)</v>
    <v>100</v>
    <v>9.090899999999999E-2</v>
    <v>8</v>
  </rv>
  <rv s="2">
    <v>1455</v>
  </rv>
  <rv s="0">
    <v>https://www.bing.com/financeapi/forcetrigger?t=apmr52&amp;q=BVMF%3aHYPE3&amp;form=skydnc</v>
    <v>Learn more on Bing</v>
  </rv>
  <rv s="1">
    <v>pt-BR</v>
    <v>apmr52</v>
    <v>268435456</v>
    <v>1</v>
    <v>Da plataforma Refinitiv</v>
    <v>0</v>
    <v>1</v>
    <v>Hypera S.A. (BVMF:HYPE3)</v>
    <v>3</v>
    <v>4</v>
    <v>Finance</v>
    <v>5</v>
    <v>45.91</v>
    <v>29.27</v>
    <v>BVMF</v>
    <v>633420800</v>
    <v>31.48</v>
    <v>2001</v>
    <v>31.06</v>
    <v>0.83040000000000003</v>
    <v>B3 - Brazil Stock Exchange</v>
    <v>19902081536</v>
    <v>A Hypera SA, anteriormente Hypermarcas SA, é uma empresa sediada no Brasil que atua no setor farmacêutico. As principais unidades de negócio da Companhia incluem Prescrição de Marca, Saúde do Consumidor e Genéricos de Marca. A prescrição de marca está presente nas principais classes terapêuticas no Brasil e atua no segmento de Cuidados Primários sob a marca Mantecorp Farmasa. A unidade de prescrição de marca também atua como Mantecorp Skincare em dermocosméticos, com produtos recomendados por dermatologistas. A saúde do consumidor oferece medicamentos não-prescritos, com marcas como Apracur, Benegrip, Coristina d, Engov, epocler e Estomazil, entre outros. A unidade de Saúde do Consumidor também atua em suplementos nutricionais e vitamínicos, com marcas como Tamarine, Vitasay, Biotonico Fontoura e Zero-Cal.A Genéricos de Marca opera sob a marca Neo Quimica.</v>
    <v>BVMF</v>
    <v>31.28</v>
    <v>9000</v>
    <v>45327.576685173437</v>
    <v>1457</v>
    <v>3396950</v>
    <v>BRL</v>
    <v>Hypera S.A.</v>
    <v>Hypera S.A.</v>
    <v>31.21</v>
    <v>31.42</v>
    <v>Rua Nova Cidade, 404, Vila Olimpia, SAO PAULO, SAO PAULO, 04.547-070 BR</v>
    <v>Pharmaceuticals</v>
    <v>HYPE3</v>
    <v>Ações</v>
    <v>Hypera S.A. (BVMF:HYPE3)</v>
    <v>0.14000000000000001</v>
    <v>4.4759999999999999E-3</v>
    <v>98700</v>
  </rv>
  <rv s="2">
    <v>1458</v>
  </rv>
  <rv s="0">
    <v>https://www.bing.com/financeapi/forcetrigger?t=bvplgh&amp;q=BVMF%3aITIT11&amp;form=skydnc</v>
    <v>Learn more on Bing</v>
  </rv>
  <rv s="4">
    <v>pt-BR</v>
    <v>bvplgh</v>
    <v>268435456</v>
    <v>1</v>
    <v>Da plataforma Refinitiv</v>
    <v>9</v>
    <v>10</v>
    <v>IFI E INTER FII CF (BVMF:ITIT11)</v>
    <v>11</v>
    <v>12</v>
    <v>Finance</v>
    <v>5</v>
    <v>79.69</v>
    <v>64.14</v>
    <v>BVMF</v>
    <v>78.989999999999995</v>
    <v>78.67</v>
    <v>B3 - Brazil Stock Exchange</v>
    <v>78.66</v>
    <v>45327.575775462959</v>
    <v>1460</v>
    <v>BRL</v>
    <v>IFI E INTER FII CF</v>
    <v>78.67</v>
    <v>78.900000000000006</v>
    <v>ITIT11</v>
    <v>Fundos mais negociados</v>
    <v>IFI E INTER FII CF (BVMF:ITIT11)</v>
    <v>0.24</v>
    <v>3.0509999999999999E-3</v>
    <v>300</v>
  </rv>
  <rv s="2">
    <v>1461</v>
  </rv>
  <rv s="0">
    <v>https://www.bing.com/financeapi/forcetrigger?t=bztcpr&amp;q=BVMF%3aITIP11&amp;form=skydnc</v>
    <v>Learn more on Bing</v>
  </rv>
  <rv s="4">
    <v>pt-BR</v>
    <v>bztcpr</v>
    <v>268435456</v>
    <v>1</v>
    <v>Da plataforma Refinitiv</v>
    <v>9</v>
    <v>10</v>
    <v>IFI-D INTER FDO DE INV IMOB FII CF (BVMF:ITIP11)</v>
    <v>11</v>
    <v>12</v>
    <v>Finance</v>
    <v>5</v>
    <v>77.27</v>
    <v>63.54</v>
    <v>BVMF</v>
    <v>76.97</v>
    <v>75.8</v>
    <v>B3 - Brazil Stock Exchange</v>
    <v>75.75</v>
    <v>45327.573842314065</v>
    <v>1463</v>
    <v>BRL</v>
    <v>IFI-D INTER FDO DE INV IMOB FII CF</v>
    <v>76.97</v>
    <v>75.81</v>
    <v>ITIP11</v>
    <v>Fundos mais negociados</v>
    <v>IFI-D INTER FDO DE INV IMOB FII CF (BVMF:ITIP11)</v>
    <v>0.06</v>
    <v>7.9210000000000001E-4</v>
    <v>289</v>
  </rv>
  <rv s="2">
    <v>1464</v>
  </rv>
  <rv s="0">
    <v>https://www.bing.com/financeapi/forcetrigger?t=apmrjc&amp;q=BVMF%3aIGBR3&amp;form=skydnc</v>
    <v>Learn more on Bing</v>
  </rv>
  <rv s="59">
    <v>pt-BR</v>
    <v>apmrjc</v>
    <v>268435456</v>
    <v>1</v>
    <v>1</v>
    <v>Da plataforma Refinitiv</v>
    <v>6</v>
    <v>185</v>
    <v>IGB ELETRÔNICA S/A (BVMF:IGBR3)</v>
    <v>3</v>
    <v>186</v>
    <v>Finance</v>
    <v>5</v>
    <v>118.55</v>
    <v>25.01</v>
    <v>BVMF</v>
    <v>1250500</v>
    <v>118.55</v>
    <v>1971</v>
    <v>107.05</v>
    <v>1.2975000000000001</v>
    <v>B3 - Brazil Stock Exchange</v>
    <v>147558500</v>
    <v>A IGB Eletronica SA, anteriormente Gradiente Eletronica SA, é uma empresa com sede no Brasil que se dedica à produção e varejo de dispositivos eletrônicos. Em 31 de dezembro de 2011, a Companhia estava envolvida na locação de seus imóveis industriais e comerciais, na fabricação de equipamentos e na marca Gradiente para a Companhia Brasileira de Tecnologia Digital, que tem por objeto a produção e venda de produtos eletrônicos de consumo. Em 31 de dezembro de 2011, a Companhia possuía duas subsidiárias: Pokios Armazens Gerais Ltda e Compania Tilestar SA.</v>
    <v>BVMF</v>
    <v>110.56</v>
    <v>45052</v>
    <v>1466</v>
    <v>4150</v>
    <v>BRL</v>
    <v>IGB ELETRÔNICA S/A</v>
    <v>IGB ELETRÔNICA S/A</v>
    <v>107.05</v>
    <v>118</v>
    <v>Av Acai 875 Bloco C, Distrito Industrial I, MANAUS, AMAZONAS, 69.075-020 BR</v>
    <v>Computers, Phones &amp; Household Electronics</v>
    <v>IGBR3</v>
    <v>Ações</v>
    <v>IGB ELETRÔNICA S/A (BVMF:IGBR3)</v>
    <v>7.44</v>
    <v>6.7294000000000007E-2</v>
    <v>4500</v>
  </rv>
  <rv s="2">
    <v>1467</v>
  </rv>
  <rv s="0">
    <v>https://www.bing.com/financeapi/forcetrigger?t=awke7w&amp;q=BVMF%3aIGSN3&amp;form=skydnc</v>
    <v>Learn more on Bing</v>
  </rv>
  <rv s="25">
    <v>pt-BR</v>
    <v>awke7w</v>
    <v>268435456</v>
    <v>1</v>
    <v>Da plataforma Refinitiv</v>
    <v>74</v>
    <v>75</v>
    <v>IGUA SANEAMENTO S.A. (BVMF:IGSN3)</v>
    <v>3</v>
    <v>76</v>
    <v>Finance</v>
    <v>BVMF</v>
    <v>427804400</v>
    <v>2006</v>
    <v>B3 - Brazil Stock Exchange</v>
    <v>A Igua Saneamento SA, anteriormente Companhia de Águas do Brasil CAB Ambiental SA, é uma empresa sediada no Brasil, que se dedica principalmente ao setor de saneamento básico, tanto diretamente quanto através de suas subsidiárias. As atividades da Companhia incluem coleta de água, tratamento, distribuição geral de água, coleta e tratamento de esgoto, bem como formulação de projetos e estudos técnicos. Adicionalmente, a Companhia está envolvida na construção, operação, manutenção e reparos, modernização, ampliação, exploração das obras e operação do sistema de saneamento. As controladas da Companhia são a Empresa de Saneamento de Palestina - ESAP SA, a Saneamento de Mirassol - Sanessol SA, a CAB Sistema Produtor Alto Tietê SA, a CAB Guaratingueta SA e a CAB-MT Participações Ltda, entre outras.</v>
    <v>BVMF</v>
    <v>0</v>
    <v>541</v>
    <v>1469</v>
    <v>BRL</v>
    <v>IGUA SANEAMENTO S.A.</v>
    <v>IGUA SANEAMENTO S.A.</v>
    <v>Rua Gomes de Carvalho, 1507 ANDAR 11, Vila Olimpia, SAO PAULO, SAO PAULO, 04.547-005 BR</v>
    <v>Water Utilities</v>
    <v>IGSN3</v>
    <v>Ações</v>
    <v>IGUA SANEAMENTO S.A. (BVMF:IGSN3)</v>
  </rv>
  <rv s="2">
    <v>1470</v>
  </rv>
  <rv s="0">
    <v>https://www.bing.com/financeapi/forcetrigger?t=btg6m7&amp;q=XNAS%3aIMAB&amp;form=skydnc</v>
    <v>Learn more on Bing</v>
  </rv>
  <rv s="1">
    <v>pt-BR</v>
    <v>btg6m7</v>
    <v>268435456</v>
    <v>1</v>
    <v>Da plataforma Refinitiv</v>
    <v>0</v>
    <v>1</v>
    <v>I-Mab (XNAS:IMAB)</v>
    <v>3</v>
    <v>167</v>
    <v>Finance</v>
    <v>16</v>
    <v>5.75</v>
    <v>1.1599999999999999</v>
    <v>XNAS</v>
    <v>82623340</v>
    <v>1.82</v>
    <v>2016</v>
    <v>1.65</v>
    <v>1.1114999999999999</v>
    <v>Nasdaq Stock Market</v>
    <v>148722000</v>
    <v>I-Mab is a China-based company mainly engaged in the development of innovative global biotechnology. The Company's main businesses include engaging in track record in innovation, developing innovative drug candidates and conduct clinical validation of the assets and commercialization. The Company's pipeline is composed of ten clinical-stage assets and ten preclinical assets, among which seven assets have moved to Phase 2 or Phase 3 clinical trial stage. Its pipeline is expected to yield three near-term NDA filings and/or product launches, including felzartamab for multiple myeloma (MM), eftansomatropin alfa for pediatric growth hormone deficiency (PGHD), and potentially lemzoparlimab for myelodysplastic syndromes (MDS) and later for acute myeloid leukemia (AML) and non-Hodgkin's lymphoma (NHL).</v>
    <v>XNAS</v>
    <v>1.82</v>
    <v>318</v>
    <v>45325.041380705472</v>
    <v>1472</v>
    <v>707254</v>
    <v>USD</v>
    <v>I-Mab</v>
    <v>I-Mab</v>
    <v>1.78</v>
    <v>1.8</v>
    <v>55Th-56Th Floor, New Bund Center, 555 West Haiyang Road, Pudong District, SHANGHAI, SHANGHAI, 200124 CN</v>
    <v>Pharmaceuticals</v>
    <v>IMAB</v>
    <v>Ações</v>
    <v>I-Mab (XNAS:IMAB)</v>
    <v>-0.02</v>
    <v>-1.0989000000000001E-2</v>
    <v>3708</v>
  </rv>
  <rv s="2">
    <v>1473</v>
  </rv>
  <rv s="0">
    <v>https://www.bing.com/financeapi/forcetrigger?t=c4xt52&amp;q=XNAS%3aIGTA&amp;form=skydnc</v>
    <v>Learn more on Bing</v>
  </rv>
  <rv s="60">
    <v>pt-BR</v>
    <v>c4xt52</v>
    <v>268435456</v>
    <v>1</v>
    <v>Da plataforma Refinitiv</v>
    <v>187</v>
    <v>188</v>
    <v>Inception Growth (XNAS:IGTA)</v>
    <v>3</v>
    <v>189</v>
    <v>Finance</v>
    <v>168</v>
    <v>10.83</v>
    <v>10.14</v>
    <v>XNAS</v>
    <v>5588390</v>
    <v>10.8</v>
    <v>2021</v>
    <v>10.8</v>
    <v>Nasdaq Stock Market</v>
    <v>60354612</v>
    <v>Inception Growth Acquisition Limited is a blank check company. The Company is formed for the purpose of effecting a merger, capital stock exchange, asset acquisition, stock purchase, reorganization or similar business combination with one or more businesses. The Company intends to focus its search for an initial business combination in a single industry. The Company is not engaged in any business operations and has not generated any revenue.</v>
    <v>XNAS</v>
    <v>10.8</v>
    <v>45324.875000867971</v>
    <v>1475</v>
    <v>11048</v>
    <v>USD</v>
    <v>Inception Growth</v>
    <v>Inception Growth</v>
    <v>89.783000000000001</v>
    <v>10.8</v>
    <v>10.8</v>
    <v>875 Washington Street, NEW YORK, NY, 10014 US</v>
    <v>Holding Companies</v>
    <v>IGTA</v>
    <v>Ações</v>
    <v>Inception Growth (XNAS:IGTA)</v>
    <v>0</v>
    <v>0</v>
    <v>40</v>
  </rv>
  <rv s="2">
    <v>1476</v>
  </rv>
  <rv s="0">
    <v>https://www.bing.com/financeapi/forcetrigger?t=apmrrw&amp;q=BVMF%3aINEP3&amp;form=skydnc</v>
    <v>Learn more on Bing</v>
  </rv>
  <rv s="1">
    <v>pt-BR</v>
    <v>apmrrw</v>
    <v>268435456</v>
    <v>1</v>
    <v>Da plataforma Refinitiv</v>
    <v>0</v>
    <v>1</v>
    <v>Inepar S.A. Indústria e Construções - em Recuperação Judicial (BVMF:INEP3)</v>
    <v>3</v>
    <v>4</v>
    <v>Finance</v>
    <v>5</v>
    <v>7.5</v>
    <v>3.76</v>
    <v>BVMF</v>
    <v>43427970</v>
    <v>4.0599999999999996</v>
    <v>1968</v>
    <v>4.05</v>
    <v>0.99629999999999996</v>
    <v>B3 - Brazil Stock Exchange</v>
    <v>165772100</v>
    <v>A Inepar SA Indústria e Construções (Inepar) é uma empresa sediada no Brasil que tem por objetivo principal a prestação de serviços de construção industrial para o setor de petróleo e gás. A Empresa tem por objeto a produção e fornecimento de bens de capital e equipamentos, bem como a oferta de soluções e serviços para os setores industriais. A Inepar fornece equipamentos e serviços de geração, transmissão e distribuição de energia elétrica; exploração e processamento de petróleo e gás; transporte ferroviário e metroviário; e infraestrutura de movimentação de carga. Em 27 de janeiro de 2012, a Companhia constituiu a Inepar Energia SA, que tem por objeto a transmissão, distribuição, geração e comercialização de energia hidrelétrica e termelétrica. Em abril de 2012, a Companhia adquiriu 50% do capital da Companhia Brasileira de Diques, que atua na operação do estaleiro Estaleiro Inhauma.</v>
    <v>BVMF</v>
    <v>3.98</v>
    <v>3216</v>
    <v>45327.576574074075</v>
    <v>1478</v>
    <v>53040</v>
    <v>BRL</v>
    <v>Inepar S.A. Indústria e Construções - em Recuperação Judicial</v>
    <v>Inepar S.A. Indústria e Construções - em Recuperação Judicial</v>
    <v>4.0599999999999996</v>
    <v>4.05</v>
    <v>Alameda Dr. Carlos de Carvalho n 373,Cjto. 1101 11 andar, Centro, CURITIBA, PARANA, 80.410-180 BR</v>
    <v>Oil &amp; Gas Related Equipment and Services</v>
    <v>INEP3</v>
    <v>Ações</v>
    <v>Inepar S.A. Indústria e Construções - em Recuperação Judicial (BVMF:INEP3)</v>
    <v>7.0000000000000007E-2</v>
    <v>1.7587999999999999E-2</v>
    <v>400</v>
  </rv>
  <rv s="2">
    <v>1479</v>
  </rv>
  <rv s="0">
    <v>https://www.bing.com/financeapi/forcetrigger?t=apmrur&amp;q=BVMF%3aINEP4&amp;form=skydnc</v>
    <v>Learn more on Bing</v>
  </rv>
  <rv s="1">
    <v>pt-BR</v>
    <v>apmrur</v>
    <v>268435456</v>
    <v>1</v>
    <v>Da plataforma Refinitiv</v>
    <v>0</v>
    <v>1</v>
    <v>Inepar S.A. Indústria e Construções - em Recuperação Judicial (BVMF:INEP4)</v>
    <v>3</v>
    <v>4</v>
    <v>Finance</v>
    <v>5</v>
    <v>5.75</v>
    <v>2.96</v>
    <v>BVMF</v>
    <v>43427970</v>
    <v>3.41</v>
    <v>1968</v>
    <v>3.3</v>
    <v>0.99629999999999996</v>
    <v>B3 - Brazil Stock Exchange</v>
    <v>165772100</v>
    <v>A Inepar SA Indústria e Construções (Inepar) é uma empresa sediada no Brasil que tem por objetivo principal a prestação de serviços de construção industrial para o setor de petróleo e gás. A Empresa tem por objeto a produção e fornecimento de bens de capital e equipamentos, bem como a oferta de soluções e serviços para os setores industriais. A Inepar fornece equipamentos e serviços de geração, transmissão e distribuição de energia elétrica; exploração e processamento de petróleo e gás; transporte ferroviário e metroviário; e infraestrutura de movimentação de carga. Em 27 de janeiro de 2012, a Companhia constituiu a Inepar Energia SA, que tem por objeto a transmissão, distribuição, geração e comercialização de energia hidrelétrica e termelétrica. Em abril de 2012, a Companhia adquiriu 50% do capital da Companhia Brasileira de Diques, que atua na operação do estaleiro Estaleiro Inhauma.</v>
    <v>BVMF</v>
    <v>3.42</v>
    <v>3216</v>
    <v>45327.57640046296</v>
    <v>1481</v>
    <v>53040</v>
    <v>BRL</v>
    <v>Inepar S.A. Indústria e Construções - em Recuperação Judicial</v>
    <v>Inepar S.A. Indústria e Construções - em Recuperação Judicial</v>
    <v>3.41</v>
    <v>3.37</v>
    <v>Alameda Dr. Carlos de Carvalho n 373,Cjto. 1101 11 andar, Centro, CURITIBA, PARANA, 80.410-180 BR</v>
    <v>Oil &amp; Gas Related Equipment and Services</v>
    <v>INEP4</v>
    <v>Ações</v>
    <v>Inepar S.A. Indústria e Construções - em Recuperação Judicial (BVMF:INEP4)</v>
    <v>-0.05</v>
    <v>-1.4619999999999999E-2</v>
    <v>2100</v>
  </rv>
  <rv s="2">
    <v>1482</v>
  </rv>
  <rv s="0">
    <v>https://www.bing.com/financeapi/forcetrigger?t=c213gh&amp;q=BVMF%3aIFCM3&amp;form=skydnc</v>
    <v>Learn more on Bing</v>
  </rv>
  <rv s="1">
    <v>pt-BR</v>
    <v>c213gh</v>
    <v>268435456</v>
    <v>1</v>
    <v>Da plataforma Refinitiv</v>
    <v>0</v>
    <v>1</v>
    <v>Infracommerce CXAAS S.A (BVMF:IFCM3)</v>
    <v>3</v>
    <v>4</v>
    <v>Finance</v>
    <v>5</v>
    <v>2.8</v>
    <v>0.88</v>
    <v>BVMF</v>
    <v>637335500</v>
    <v>1.51</v>
    <v>2020</v>
    <v>1.48</v>
    <v>1.6539999999999999</v>
    <v>B3 - Brazil Stock Exchange</v>
    <v>956003250</v>
    <v>A Infracommerce CXAAS SA é uma empresa de soluções digitais para e-commerce sediada no Brasil. O ecossistema de soluções digitais integradas da Companhia compõe um “white-label digital ecosystem” para marcas e indústrias terem controle sobre suas jornadas de digitalização do go-to-market por meio de uma experiência ao consumidor. A Companhia possui operações no México, Colômbia, Peu, Chile, Argentina e Uruguai, e é responsável pela operação do ecommerce de empresas como Ambev, Nike, Samsung, Motorola, Diageo, Unilever, entre outras. O ecossistema de soluções digitais integradas da Companhia permite uma atuação de forma modular, composta pelas seguintes verticais: infra.digital, infra.shop, infra.data, infra.pay e infra.log. As verticais têm como foco, respectivamente, a otimização da experiência, tecnologia omnichannel completa, uso de inteligência artificial e de dados, soluções de pagamento e crédito, e eficiência logística.</v>
    <v>BVMF</v>
    <v>1.5</v>
    <v>3463</v>
    <v>45327.576620370368</v>
    <v>1484</v>
    <v>6737670</v>
    <v>BRL</v>
    <v>Infracommerce CXAAS S.A</v>
    <v>Infracommerce CXAAS S.A</v>
    <v>1.5</v>
    <v>1.5</v>
    <v>Av das Nacoes Unidas, 12.901, 32 e 33 andares, Torre Norte CENU, Cidade Moncoes, Sao Paulo, SAO PAULO, 04.578-910 BR</v>
    <v>Software &amp; IT Services</v>
    <v>IFCM3</v>
    <v>Ações</v>
    <v>Infracommerce CXAAS S.A (BVMF:IFCM3)</v>
    <v>0</v>
    <v>0</v>
    <v>819900</v>
  </rv>
  <rv s="2">
    <v>1485</v>
  </rv>
  <rv s="0">
    <v>https://www.bing.com/financeapi/forcetrigger?t=apn3sm&amp;q=BVMF%3aPARD3&amp;form=skydnc</v>
    <v>Learn more on Bing</v>
  </rv>
  <rv s="6">
    <v>pt-BR</v>
    <v>apn3sm</v>
    <v>268435456</v>
    <v>1</v>
    <v>1</v>
    <v>Da plataforma Refinitiv</v>
    <v>0</v>
    <v>17</v>
    <v>INSTITUTO HERMES PARDINI S.A. (BVMF:PARD3)</v>
    <v>3</v>
    <v>190</v>
    <v>Finance</v>
    <v>5</v>
    <v>24.54</v>
    <v>16.309999999999999</v>
    <v>BVMF</v>
    <v>126839200</v>
    <v>20.350000000000001</v>
    <v>1977</v>
    <v>19.66</v>
    <v>0.93830000000000002</v>
    <v>B3 - Brazil Stock Exchange</v>
    <v>2573344000</v>
    <v>O INSTITUTO HERMES PARDINI S/A é uma empresa brasileira dedicada à gestão de laboratórios médicos. A Companhia fornece vários serviços de diagnóstico e análise, incluindo exame toxicológico, análises clínicas de sangue, teste veterinário, criopreservação, diagnóstico por imagem, vacinação, teste de triagem de ácido desoxirribonucleico (DNA), bem como exame cardiometabólico, entre outros. A Companhia opera uma série de unidades de saúde nos estados de Minas Gerais e São Paulo, Brasil. A Companhia pertence ao Grupo Hermes Pardini.</v>
    <v>BVMF</v>
    <v>20</v>
    <v>7500</v>
    <v>45045</v>
    <v>1487</v>
    <v>500430</v>
    <v>BRL</v>
    <v>INSTITUTO HERMES PARDINI S.A.</v>
    <v>INSTITUTO HERMES PARDINI S.A.</v>
    <v>19.84</v>
    <v>20.350000000000001</v>
    <v>Rua Aimores 66, Funcionarios, BELO HORIZONTE, MINAS GERAIS, 30.140-070 BR</v>
    <v>Healthcare Providers &amp; Services</v>
    <v>PARD3</v>
    <v>Ações</v>
    <v>INSTITUTO HERMES PARDINI S.A. (BVMF:PARD3)</v>
    <v>0</v>
    <v>0</v>
    <v>1861800</v>
  </rv>
  <rv s="2">
    <v>1488</v>
  </rv>
  <rv s="0">
    <v>https://www.bing.com/financeapi/forcetrigger?t=bxmpim&amp;q=BVMF%3aINTB3&amp;form=skydnc</v>
    <v>Learn more on Bing</v>
  </rv>
  <rv s="3">
    <v>pt-BR</v>
    <v>bxmpim</v>
    <v>268435456</v>
    <v>1</v>
    <v>Da plataforma Refinitiv</v>
    <v>6</v>
    <v>7</v>
    <v>Intelbras S.A. Indústria de Telecomunicação Eletrônica Brasileira (BVMF:INTB3)</v>
    <v>3</v>
    <v>8</v>
    <v>Finance</v>
    <v>5</v>
    <v>29.49</v>
    <v>16.39</v>
    <v>BVMF</v>
    <v>327611100</v>
    <v>21.12</v>
    <v>1974</v>
    <v>20.74</v>
    <v>0.93500000000000005</v>
    <v>B3 - Brazil Stock Exchange</v>
    <v>6870004767</v>
    <v>A Intelbras SA Indústria de Telecomunicação Eletrônica Brasileira é uma empresa brasileira que atua na fabricação, desenvolvimento e comercialização de equipamentos eletrônicos. As atividades da Empresa estão divididas em três segmentos operacionais: Segurança, Comunicação e Energia. O segmento de Segurança está focado na segurança eletrônica, como equipamentos de videovigilância analógica (CFTV), videovigilância por protocolo de Internet (CCTV IP), controle de acesso e alarmes e sensores contra invasão e incêndio. O segmento de Comunicação é dedicado à comunicação de voz, imagem e dados, bem como à infraestrutura de rede. O segmento de Energia atua no fornecimento de energia para equipamentos eletroeletrônicos e consumidores, além de dispositivos de economia de energia e nobreak para residências, empresas e edifícios. A Companhia vende seus produtos principalmente no Brasil e também os exporta para outros países das Américas do Sul e Central, Angola, Moçambique e Egito.</v>
    <v>BVMF</v>
    <v>20.92</v>
    <v>45327.576631944445</v>
    <v>1490</v>
    <v>1232260</v>
    <v>BRL</v>
    <v>Intelbras S.A. Indústria de Telecomunicação Eletrônica Brasileira</v>
    <v>Intelbras S.A. Indústria de Telecomunicação Eletrônica Brasileira</v>
    <v>21</v>
    <v>20.97</v>
    <v>Rodovia BR 101 Km 210, Area Industrial, SAO JOSE, SANTA CATARINA, 88.104-800 BR</v>
    <v>Communications &amp; Networking</v>
    <v>INTB3</v>
    <v>Ações</v>
    <v>Intelbras S.A. Indústria de Telecomunicação Eletrônica Brasileira (BVMF:INTB3)</v>
    <v>0.05</v>
    <v>2.3899999999999998E-3</v>
    <v>71500</v>
  </rv>
  <rv s="2">
    <v>1491</v>
  </rv>
  <rv s="0">
    <v>https://www.bing.com/financeapi/forcetrigger?t=az83p2&amp;q=BVMF%3aINNT3&amp;form=skydnc</v>
    <v>Learn more on Bing</v>
  </rv>
  <rv s="29">
    <v>pt-BR</v>
    <v>az83p2</v>
    <v>268435456</v>
    <v>1</v>
    <v>Da plataforma Refinitiv</v>
    <v>89</v>
    <v>90</v>
    <v>INC Empreendimentos Imobiliários S.A. (BVMF:INNC3)</v>
    <v>3</v>
    <v>91</v>
    <v>Finance</v>
    <v>BVMF</v>
    <v>86885350</v>
    <v>2008</v>
    <v>B3 - Brazil Stock Exchange</v>
    <v>A INC Empreendimentos Imobiliarios SA, antigamente Inter Construtora e Incorporadora SA, é uma empresa sediada no Brasil ativa no setor imobiliário. O objetivo principal da empresa é o design, desenvolvimento, construção, e comercialização de edifícios residenciais ou não residenciais. A Companhia é prestadora de serviços de incorporação imobiliária, fornecendo recursos financeiros, técnicos e materiais para sua execução e posterior alienação, bem como secundariamente a construção de imóveis de qualquer natureza. A Companhia opera em território brasileiro, especializando-se em Apartamentos Inteligentes, que oferecem uma série de características, como elevadores, captação e reutilização de água, energia solar para áreas comuns e câmeras de segurança, entre outros. A Companhia possui diversas subsidiárias, incluindo as BCO Serviços Ltda, HI Holding de Participações SA e Seven Negócios Imobiliários Ltda.</v>
    <v>BVMF</v>
    <v>0</v>
    <v>1493</v>
    <v>BRL</v>
    <v>INC Empreendimentos Imobiliários S.A.</v>
    <v>INC Empreendimentos Imobiliários S.A.</v>
    <v>R Ataliba De Barros, N 182 Sala 1504, Sao Mateus, JUIZ DE FORA, MINAS GERAIS, 36.025-275 BR</v>
    <v>Real Estate Operations</v>
    <v>INNC3</v>
    <v>Ações</v>
    <v>INC Empreendimentos Imobiliários S.A. (BVMF:INNC3)</v>
  </rv>
  <rv s="2">
    <v>1494</v>
  </rv>
  <rv s="0">
    <v>https://www.bing.com/financeapi/forcetrigger?t=apmx3m&amp;q=BVMF%3aMEAL3&amp;form=skydnc</v>
    <v>Learn more on Bing</v>
  </rv>
  <rv s="11">
    <v>pt-BR</v>
    <v>apmx3m</v>
    <v>268435456</v>
    <v>1</v>
    <v>Da plataforma Refinitiv</v>
    <v>35</v>
    <v>36</v>
    <v>International Meal Company Alimentação S.A. (BVMF:MEAL3)</v>
    <v>3</v>
    <v>191</v>
    <v>Finance</v>
    <v>5</v>
    <v>2.89</v>
    <v>1.52</v>
    <v>BVMF</v>
    <v>286369500</v>
    <v>1.8</v>
    <v>1.77</v>
    <v>1.9418</v>
    <v>B3 - Brazil Stock Exchange</v>
    <v>512601405</v>
    <v>A INTERNATIONAL MEAL COMPANY ALIMENTACAO S.A. é uma empresa brasileira envolvida principalmente no setor de serviços alimentícios. A empresa atua na operação de restaurantes, lanchonetes e cafés em rodovias, aeroportos e shoppings centers. A empresa também presta serviços de catering para companhias aéreas. Ela tem operações na América Latina. A empresa opera lojas em shoppings centers sob as marcas Viena, Viena Express, Grano, Viena K Express, Viena Cafe, V Cafe e Viena Snacks; em rodovias sob a bandeira Frango Assado, e nos aeroportos sob as marcas Aeromeals, Black Coffee, Brunella e Bistrot Mosaico, entre outros.</v>
    <v>BVMF</v>
    <v>1.8</v>
    <v>8427</v>
    <v>45327.576096689059</v>
    <v>1496</v>
    <v>934910</v>
    <v>BRL</v>
    <v>International Meal Company Alimentação S.A.</v>
    <v>International Meal Company Alimentação S.A.</v>
    <v>1.8</v>
    <v>1.79</v>
    <v>Avenida Doutora Ruth Cardoso, 4777, 12 andar,conjunto A, Jd Univ. Pinheiros, SAO PAULO, SAO PAULO, 05.477-902 BR</v>
    <v>Hotels &amp; Entertainment Services</v>
    <v>MEAL3</v>
    <v>Ações</v>
    <v>International Meal Company Alimentação S.A. (BVMF:MEAL3)</v>
    <v>-0.01</v>
    <v>-5.5560000000000002E-3</v>
    <v>73100</v>
  </rv>
  <rv s="2">
    <v>1497</v>
  </rv>
  <rv s="0">
    <v>https://www.bing.com/financeapi/forcetrigger?t=a2le77&amp;q=OTCM%3aITEC&amp;form=skydnc</v>
    <v>Learn more on Bing</v>
  </rv>
  <rv s="61">
    <v>pt-BR</v>
    <v>a2le77</v>
    <v>268435456</v>
    <v>1</v>
    <v>Da plataforma Refinitiv</v>
    <v>192</v>
    <v>193</v>
    <v>InterTech (OTCM:ITEC)</v>
    <v>3</v>
    <v>194</v>
    <v>Finance</v>
    <v>195</v>
    <v>9.9999999999999995E-7</v>
    <v>9.9999999999999995E-7</v>
    <v>OTCM</v>
    <v>709298100</v>
    <v>9.9999999999999995E-7</v>
    <v>2010</v>
    <v>9.9999999999999995E-7</v>
    <v>OTC Markets</v>
    <v>710</v>
    <v>Intertech Solutions, Inc. is a project finance management and services consulting company. The Company provides development capital, engineering, project supervision and technical management to a range of projects in the natural resources sector, specifically alluvial or placer gold mines. The Company identifies, invests, and co-manages gold projects whose mineral rights owners do not have the capacity to finance the development and expansion of their gold claims by means of typical bank financings, and are lacking the management and technical expertise to implement their development and operational plans and ideas. The Company's Westport Gold Project (WGP) consists of two federal placer gold and subsurface mining claims in the heart of the Middlecamp Mining District, located near Quartzite Arizona. As of February 29, 2016, the Company has not generated any revenue.</v>
    <v>OTCM</v>
    <v>1E-4</v>
    <v>1</v>
    <v>45310.839200601564</v>
    <v>1499</v>
    <v>USD</v>
    <v>InterTech</v>
    <v>InterTech</v>
    <v>9.9999999999999995E-7</v>
    <v>9.9999999999999995E-7</v>
    <v>C/O Resident Agents of Nevada, Inc., 711 South Carson Street, Suite 4, CARSON CITY, NV, 89701 US</v>
    <v>Software &amp; IT Services</v>
    <v>ITEC</v>
    <v>Ações</v>
    <v>InterTech (OTCM:ITEC)</v>
    <v>-9.8999999999999994E-5</v>
    <v>6</v>
  </rv>
  <rv s="2">
    <v>1500</v>
  </rv>
  <rv s="0">
    <v>https://www.bing.com/financeapi/forcetrigger?t=c5sesm&amp;q=BVMF%3aNFTS11&amp;form=skydnc</v>
    <v>Learn more on Bing</v>
  </rv>
  <rv s="30">
    <v>pt-BR</v>
    <v>c5sesm</v>
    <v>268435456</v>
    <v>1</v>
    <v>Da plataforma Refinitiv</v>
    <v>92</v>
    <v>93</v>
    <v>Inv Van ETF Crp Cmp M&amp;E LD FDI (BVMF:NFTS11)</v>
    <v>11</v>
    <v>69</v>
    <v>Finance</v>
    <v>5</v>
    <v>26</v>
    <v>6.65</v>
    <v>BVMF</v>
    <v>10.39</v>
    <v>10.39</v>
    <v>B3 - Brazil Stock Exchange</v>
    <v>4233312.87</v>
    <v>10.39</v>
    <v>45327.576215277775</v>
    <v>1502</v>
    <v>BRL</v>
    <v>Inv Van ETF Crp Cmp M&amp;E LD FDI</v>
    <v>10.39</v>
    <v>10.39</v>
    <v>NFTS11</v>
    <v>Fundos mais negociados</v>
    <v>Inv Van ETF Crp Cmp M&amp;E LD FDI (BVMF:NFTS11)</v>
    <v>0</v>
    <v>0</v>
    <v>20</v>
  </rv>
  <rv s="2">
    <v>1503</v>
  </rv>
  <rv s="0">
    <v>https://www.bing.com/financeapi/forcetrigger?t=bgp3bh&amp;q=BVMF%3aFIGE3&amp;form=skydnc</v>
    <v>Learn more on Bing</v>
  </rv>
  <rv s="39">
    <v>pt-BR</v>
    <v>bgp3bh</v>
    <v>268435456</v>
    <v>1</v>
    <v>Da plataforma Refinitiv</v>
    <v>122</v>
    <v>123</v>
    <v>INVESTIMENTOS BEMGE S.A. (BVMF:FIGE3)</v>
    <v>3</v>
    <v>196</v>
    <v>Finance</v>
    <v>80</v>
    <v>11.99</v>
    <v>11.99</v>
    <v>BVMF</v>
    <v>2363940</v>
    <v>1964</v>
    <v>B3 - Brazil Stock Exchange</v>
    <v>A INVESTIMENTOS BEMGE S.A., anteriormente Financeira Bemge S.A. Crédito Financiamento e Investimento, é uma empresa brasileira que atua no setor financeiro. A empresa se dedica à gestão de portfólio de investimentos, assim como à prestação de serviços de consultoria e administração para empresas nas quais detém uma participação. Em 12 de junho de 2012, o Banco Itauleasing S.A. detinha uma participação de 86,81% na empresa.</v>
    <v>BVMF</v>
    <v>11.99</v>
    <v>44798.449907407405</v>
    <v>1505</v>
    <v>BRL</v>
    <v>INVESTIMENTOS BEMGE S.A.</v>
    <v>INVESTIMENTOS BEMGE S.A.</v>
    <v>Praca Alfredo Egydio de Souza Aranha, 100, Torre Conceicao 7 andar, Parque Jabaquara, SAO PAULO, SAO PAULO, 04.344-902 BR</v>
    <v>Holding Companies</v>
    <v>FIGE3</v>
    <v>Ações</v>
    <v>INVESTIMENTOS BEMGE S.A. (BVMF:FIGE3)</v>
  </rv>
  <rv s="2">
    <v>1506</v>
  </rv>
  <rv s="0">
    <v>https://www.bing.com/financeapi/forcetrigger?t=bom1ar&amp;q=BVMF%3aFIGE4&amp;form=skydnc</v>
    <v>Learn more on Bing</v>
  </rv>
  <rv s="62">
    <v>pt-BR</v>
    <v>bom1ar</v>
    <v>268435456</v>
    <v>1</v>
    <v>Da plataforma Refinitiv</v>
    <v>197</v>
    <v>198</v>
    <v>INVESTIMENTOS BEMGE S.A. (BVMF:FIGE4)</v>
    <v>3</v>
    <v>199</v>
    <v>Finance</v>
    <v>37.950000000000003</v>
    <v>37.950000000000003</v>
    <v>BVMF</v>
    <v>2363940</v>
    <v>1964</v>
    <v>B3 - Brazil Stock Exchange</v>
    <v>A INVESTIMENTOS BEMGE S.A., anteriormente Financeira Bemge S.A. Crédito Financiamento e Investimento, é uma empresa brasileira que atua no setor financeiro. A empresa se dedica à gestão de portfólio de investimentos, assim como à prestação de serviços de consultoria e administração para empresas nas quais detém uma participação. Em 12 de junho de 2012, o Banco Itauleasing S.A. detinha uma participação de 86,81% na empresa.</v>
    <v>BVMF</v>
    <v>0</v>
    <v>1508</v>
    <v>BRL</v>
    <v>INVESTIMENTOS BEMGE S.A.</v>
    <v>INVESTIMENTOS BEMGE S.A.</v>
    <v>Praca Alfredo Egydio de Souza Aranha, 100, Torre Conceicao 7 andar, Parque Jabaquara, SAO PAULO, SAO PAULO, 04.344-902 BR</v>
    <v>Holding Companies</v>
    <v>FIGE4</v>
    <v>Ações</v>
    <v>INVESTIMENTOS BEMGE S.A. (BVMF:FIGE4)</v>
  </rv>
  <rv s="2">
    <v>1509</v>
  </rv>
  <rv s="0">
    <v>https://www.bing.com/financeapi/forcetrigger?t=c53l2w&amp;q=BVMF%3a5GTK11&amp;form=skydnc</v>
    <v>Learn more on Bing</v>
  </rv>
  <rv s="30">
    <v>pt-BR</v>
    <v>c53l2w</v>
    <v>268435456</v>
    <v>1</v>
    <v>Da plataforma Refinitiv</v>
    <v>92</v>
    <v>93</v>
    <v>Investo ETF Blst 5G Com In FDI (BVMF:5GTK11)</v>
    <v>11</v>
    <v>69</v>
    <v>Finance</v>
    <v>5</v>
    <v>89.29</v>
    <v>67.8</v>
    <v>BVMF</v>
    <v>87.39</v>
    <v>87.39</v>
    <v>B3 - Brazil Stock Exchange</v>
    <v>5389606.9100000001</v>
    <v>86.28</v>
    <v>45327.575590277775</v>
    <v>1511</v>
    <v>BRL</v>
    <v>Investo ETF Blst 5G Com In FDI</v>
    <v>87.39</v>
    <v>87.39</v>
    <v>5GTK11</v>
    <v>Fundos mais negociados</v>
    <v>Investo ETF Blst 5G Com In FDI (BVMF:5GTK11)</v>
    <v>1.1100000000000001</v>
    <v>1.2865E-2</v>
    <v>1</v>
  </rv>
  <rv s="2">
    <v>1512</v>
  </rv>
  <rv s="0">
    <v>https://www.bing.com/financeapi/forcetrigger?t=c4iy7w&amp;q=BVMF%3aJOGO11&amp;form=skydnc</v>
    <v>Learn more on Bing</v>
  </rv>
  <rv s="30">
    <v>pt-BR</v>
    <v>c4iy7w</v>
    <v>268435456</v>
    <v>1</v>
    <v>Da plataforma Refinitiv</v>
    <v>92</v>
    <v>93</v>
    <v>Investo ETF Gl Vi Ga &amp; Es FDI (BVMF:JOGO11)</v>
    <v>11</v>
    <v>69</v>
    <v>Finance</v>
    <v>5</v>
    <v>74.930000000000007</v>
    <v>59.7</v>
    <v>BVMF</v>
    <v>74.930000000000007</v>
    <v>73.319999999999993</v>
    <v>B3 - Brazil Stock Exchange</v>
    <v>11035076.42</v>
    <v>74.08</v>
    <v>45327.57435185185</v>
    <v>1514</v>
    <v>BRL</v>
    <v>Investo ETF Gl Vi Ga &amp; Es FDI</v>
    <v>74.930000000000007</v>
    <v>73.319999999999993</v>
    <v>JOGO11</v>
    <v>Fundos mais negociados</v>
    <v>Investo ETF Gl Vi Ga &amp; Es FDI (BVMF:JOGO11)</v>
    <v>-0.76</v>
    <v>-1.0259000000000001E-2</v>
    <v>5</v>
  </rv>
  <rv s="2">
    <v>1515</v>
  </rv>
  <rv s="0">
    <v>https://www.bing.com/financeapi/forcetrigger?t=c3wn3m&amp;q=BVMF%3aALUG11&amp;form=skydnc</v>
    <v>Learn more on Bing</v>
  </rv>
  <rv s="30">
    <v>pt-BR</v>
    <v>c3wn3m</v>
    <v>268435456</v>
    <v>1</v>
    <v>Da plataforma Refinitiv</v>
    <v>92</v>
    <v>93</v>
    <v>Investo ETF MSCI US RE ETF FDI (BVMF:ALUG11)</v>
    <v>11</v>
    <v>69</v>
    <v>Finance</v>
    <v>5</v>
    <v>38.130000000000003</v>
    <v>28.2</v>
    <v>BVMF</v>
    <v>34.270000000000003</v>
    <v>34.1</v>
    <v>B3 - Brazil Stock Exchange</v>
    <v>27935663.460000001</v>
    <v>34.1</v>
    <v>45327.575821759259</v>
    <v>1517</v>
    <v>BRL</v>
    <v>Investo ETF MSCI US RE ETF FDI</v>
    <v>34.229999999999997</v>
    <v>34.24</v>
    <v>ALUG11</v>
    <v>Fundos mais negociados</v>
    <v>Investo ETF MSCI US RE ETF FDI (BVMF:ALUG11)</v>
    <v>0.14000000000000001</v>
    <v>4.1060000000000003E-3</v>
    <v>60</v>
  </rv>
  <rv s="2">
    <v>1518</v>
  </rv>
  <rv s="0">
    <v>https://www.bing.com/financeapi/forcetrigger?t=c2vo2w&amp;q=BVMF%3aUSTK11&amp;form=skydnc</v>
    <v>Learn more on Bing</v>
  </rv>
  <rv s="30">
    <v>pt-BR</v>
    <v>c2vo2w</v>
    <v>268435456</v>
    <v>1</v>
    <v>Da plataforma Refinitiv</v>
    <v>92</v>
    <v>93</v>
    <v>Investo ETF MSCI US Tech FDI (BVMF:USTK11)</v>
    <v>11</v>
    <v>69</v>
    <v>Finance</v>
    <v>5</v>
    <v>11.46</v>
    <v>8</v>
    <v>BVMF</v>
    <v>11.33</v>
    <v>11.17</v>
    <v>B3 - Brazil Stock Exchange</v>
    <v>37277932.450000003</v>
    <v>11.34</v>
    <v>45327.573985867966</v>
    <v>1520</v>
    <v>BRL</v>
    <v>Investo ETF MSCI US Tech FDI</v>
    <v>11.22</v>
    <v>11.33</v>
    <v>USTK11</v>
    <v>Fundos mais negociados</v>
    <v>Investo ETF MSCI US Tech FDI (BVMF:USTK11)</v>
    <v>-0.01</v>
    <v>-8.8179999999999997E-4</v>
    <v>524</v>
  </rv>
  <rv s="2">
    <v>1521</v>
  </rv>
  <rv s="63">
    <v>pt-BR</v>
    <v>c7evur</v>
    <v>268435456</v>
    <v>1</v>
    <v>Da plataforma Refinitiv</v>
    <v>200</v>
    <v>201</v>
    <v>INVESTO MarketvectorBrGlExpETF (BVMF:BXPO11)</v>
    <v>43</v>
    <v>202</v>
    <v>Finance</v>
    <v>BVMF</v>
    <v>B3 - Brazil Stock Exchange</v>
    <v>2276185.46</v>
    <v>112.39</v>
    <v>BRL</v>
    <v>INVESTO MarketvectorBrGlExpETF</v>
    <v>BXPO11</v>
    <v>Fundos mais negociados</v>
    <v>INVESTO MarketvectorBrGlExpETF (BVMF:BXPO11)</v>
  </rv>
  <rv s="2">
    <v>1523</v>
  </rv>
  <rv s="22">
    <v>pt-BR</v>
    <v>c7f11h</v>
    <v>268435456</v>
    <v>1</v>
    <v>Da plataforma Refinitiv</v>
    <v>67</v>
    <v>68</v>
    <v>INVESTO Mktvector BrDomExpETF (BVMF:BDOM11)</v>
    <v>43</v>
    <v>69</v>
    <v>Finance</v>
    <v>5</v>
    <v>116.65</v>
    <v>78.63</v>
    <v>BVMF</v>
    <v>113.21</v>
    <v>113.21</v>
    <v>B3 - Brazil Stock Exchange</v>
    <v>2233269.94</v>
    <v>111.93</v>
    <v>45327.576620370368</v>
    <v>BRL</v>
    <v>INVESTO Mktvector BrDomExpETF</v>
    <v>113.21</v>
    <v>113.21</v>
    <v>BDOM11</v>
    <v>Fundos mais negociados</v>
    <v>INVESTO Mktvector BrDomExpETF (BVMF:BDOM11)</v>
    <v>1.28</v>
    <v>1.1436E-2</v>
    <v>1</v>
  </rv>
  <rv s="2">
    <v>1525</v>
  </rv>
  <rv s="22">
    <v>pt-BR</v>
    <v>c7ee5r</v>
    <v>268435456</v>
    <v>1</v>
    <v>Da plataforma Refinitiv</v>
    <v>67</v>
    <v>68</v>
    <v>INVESTO MrkvectorBrazil SC ETF (BVMF:SCVB11)</v>
    <v>43</v>
    <v>69</v>
    <v>Finance</v>
    <v>5</v>
    <v>102.5</v>
    <v>70.91</v>
    <v>BVMF</v>
    <v>90.73</v>
    <v>90.73</v>
    <v>B3 - Brazil Stock Exchange</v>
    <v>2729610.62</v>
    <v>89.69</v>
    <v>45327.576585648145</v>
    <v>BRL</v>
    <v>INVESTO MrkvectorBrazil SC ETF</v>
    <v>90.73</v>
    <v>90.73</v>
    <v>SCVB11</v>
    <v>Fundos mais negociados</v>
    <v>INVESTO MrkvectorBrazil SC ETF (BVMF:SCVB11)</v>
    <v>1.04</v>
    <v>1.1594999999999999E-2</v>
    <v>1</v>
  </rv>
  <rv s="2">
    <v>1527</v>
  </rv>
  <rv s="64">
    <v>pt-BR</v>
    <v>c7tqxm</v>
    <v>268435456</v>
    <v>1</v>
    <v>Da plataforma Refinitiv</v>
    <v>203</v>
    <v>204</v>
    <v>INVESTO TEVA TESOURO SELIC ETF (BVMF:LFTS11)</v>
    <v>43</v>
    <v>96</v>
    <v>Finance</v>
    <v>5</v>
    <v>BVMF</v>
    <v>116.22</v>
    <v>116.13</v>
    <v>B3 - Brazil Stock Exchange</v>
    <v>672412536.04999995</v>
    <v>116.16</v>
    <v>45327</v>
    <v>BRL</v>
    <v>INVESTO TEVA TESOURO SELIC ETF</v>
    <v>116.13</v>
    <v>116.21</v>
    <v>LFTS11</v>
    <v>Fundos mais negociados</v>
    <v>INVESTO TEVA TESOURO SELIC ETF (BVMF:LFTS11)</v>
    <v>0.05</v>
    <v>4.304E-4</v>
    <v>9544</v>
  </rv>
  <rv s="2">
    <v>1529</v>
  </rv>
  <rv s="22">
    <v>pt-BR</v>
    <v>c787qh</v>
    <v>268435456</v>
    <v>1</v>
    <v>Da plataforma Refinitiv</v>
    <v>67</v>
    <v>68</v>
    <v>InvestoBlstrTop10USAltrAsstMgr (BVMF:PEVC11)</v>
    <v>43</v>
    <v>69</v>
    <v>Finance</v>
    <v>5</v>
    <v>134.07</v>
    <v>90.75</v>
    <v>BVMF</v>
    <v>133.22</v>
    <v>133.12</v>
    <v>B3 - Brazil Stock Exchange</v>
    <v>2605771.06</v>
    <v>130.02000000000001</v>
    <v>45324.947951388887</v>
    <v>BRL</v>
    <v>InvestoBlstrTop10USAltrAsstMgr</v>
    <v>133.12</v>
    <v>133.13</v>
    <v>PEVC11</v>
    <v>Fundos mais negociados</v>
    <v>InvestoBlstrTop10USAltrAsstMgr (BVMF:PEVC11)</v>
    <v>3.11</v>
    <v>2.3919000000000003E-2</v>
    <v>7</v>
  </rv>
  <rv s="2">
    <v>1531</v>
  </rv>
  <rv s="0">
    <v>https://www.bing.com/financeapi/forcetrigger?t=apn177&amp;q=BVMF%3aMYPK3&amp;form=skydnc</v>
    <v>Learn more on Bing</v>
  </rv>
  <rv s="1">
    <v>pt-BR</v>
    <v>apn177</v>
    <v>268435456</v>
    <v>1</v>
    <v>Da plataforma Refinitiv</v>
    <v>0</v>
    <v>1</v>
    <v>IOCHPE-MAXION S.A. (BVMF:MYPK3)</v>
    <v>3</v>
    <v>4</v>
    <v>Finance</v>
    <v>5</v>
    <v>15.61</v>
    <v>10.15</v>
    <v>BVMF</v>
    <v>153719600</v>
    <v>12.08</v>
    <v>1940</v>
    <v>11.88</v>
    <v>0.81089999999999995</v>
    <v>B3 - Brazil Stock Exchange</v>
    <v>1841560808</v>
    <v>A Iochpe-Maxion S.A. está envolvida na produção de rodas automotivas. A Empresa é produtora de componentes estruturais automotivos nas Américas e produtora de equipamentos ferroviários no Brasil. Suas operações estão focadas no segmento automotivo, divididas em segmentos de rodas e componentes estruturais. A Empresa opera por meio de três divisões: Maxion Wheels, Componentes Estruturais Maxion e AmstedMaxion. Na Maxion Wheels, a Empresa produz e vende uma gama de rodas de aço para veículos leves e comerciais, e máquinas agrícolas e rodas de alumínio para veículos leves. No segmento de Componentes Estruturais Maxion, ela produz trilhos laterais, cruzamentos e chassis completos para veículos comerciais e componentes estruturais para veículos leves. No segmento de AmstedMaxion (uma joint venture), a Empresa produz veículos de carga, rodas ferroviárias e fundições, bem como fundições industriais. As operações da Empresa e de suas subsidiárias são realizadas em mais de 30 unidades localizadas no Brasil e no exterior.</v>
    <v>BVMF</v>
    <v>11.98</v>
    <v>17000</v>
    <v>45327.576423611114</v>
    <v>1533</v>
    <v>829450</v>
    <v>BRL</v>
    <v>IOCHPE-MAXION S.A.</v>
    <v>IOCHPE-MAXION S.A.</v>
    <v>11.94</v>
    <v>11.98</v>
    <v>Rua Othon Barcellos, n 83, Itagacaba, CRUZEIRO, SAO PAULO, 12.730-900 BR</v>
    <v>Automobiles &amp; Auto Parts</v>
    <v>MYPK3</v>
    <v>Ações</v>
    <v>IOCHPE-MAXION S.A. (BVMF:MYPK3)</v>
    <v>0</v>
    <v>0</v>
    <v>49700</v>
  </rv>
  <rv s="2">
    <v>1534</v>
  </rv>
  <rv s="0">
    <v>https://www.bing.com/financeapi/forcetrigger?t=c2ldnm&amp;q=ARCX%3aESGB&amp;form=skydnc</v>
    <v>Learn more on Bing</v>
  </rv>
  <rv s="52">
    <v>pt-BR</v>
    <v>c2ldnm</v>
    <v>268435456</v>
    <v>1</v>
    <v>Da plataforma Refinitiv</v>
    <v>161</v>
    <v>162</v>
    <v>IQ:MacKay ESG Core+Bond (ARCX:ESGB)</v>
    <v>11</v>
    <v>163</v>
    <v>Finance</v>
    <v>26</v>
    <v>21.4</v>
    <v>19.46</v>
    <v>ARCX</v>
    <v>21.069900000000001</v>
    <v>21.05</v>
    <v>NYSE Arca</v>
    <v>226252247.28999999</v>
    <v>21.1113</v>
    <v>45325.04166668906</v>
    <v>1536</v>
    <v>25610</v>
    <v>USD</v>
    <v>IQ:MacKay ESG Core+Bond</v>
    <v>21.06</v>
    <v>21.05</v>
    <v>ESGB</v>
    <v>3.9000000000000003E-3</v>
    <v>Fundos mais negociados</v>
    <v>IQ:MacKay ESG Core+Bond (ARCX:ESGB)</v>
    <v>-6.13E-2</v>
    <v>-2.9039999999999999E-3</v>
    <v>7439</v>
  </rv>
  <rv s="2">
    <v>1537</v>
  </rv>
  <rv s="0">
    <v>https://www.bing.com/financeapi/forcetrigger?t=apn852&amp;q=BVMF%3aRANI3&amp;form=skydnc</v>
    <v>Learn more on Bing</v>
  </rv>
  <rv s="1">
    <v>pt-BR</v>
    <v>apn852</v>
    <v>268435456</v>
    <v>1</v>
    <v>Da plataforma Refinitiv</v>
    <v>0</v>
    <v>1</v>
    <v>IRANI PAPEL E EMBALAGEM S.A. (BVMF:RANI3)</v>
    <v>3</v>
    <v>4</v>
    <v>Finance</v>
    <v>5</v>
    <v>13.02</v>
    <v>7.18</v>
    <v>BVMF</v>
    <v>246359300</v>
    <v>10.09</v>
    <v>1941</v>
    <v>9.89</v>
    <v>0.81299999999999994</v>
    <v>B3 - Brazil Stock Exchange</v>
    <v>2480838151</v>
    <v>A Irani Papel e Embalagem SA, anteriormente conhecida como Celulose Irani SA, (Irani) é uma empresa brasileira que atua principalmente na indústria de papel. As atividades da Companhia estão divididas em três linhas de negócios: segmento Embalagem de Papelão Ondulado (Embalagem PO), que fabrica caixas e chapas de papelão ondulado; Segmento de Papel para Embalagem, que produz papéis Kraft de alta e baixa gramatura e papel reciclado; RS Segmento Florestal e Resinas, por meio do qual a Companhia cultiva pinus, comercializa madeira e produz resina extraída do pinus, que é utilizada como matéria-prima para a produção de alcatrão e terebintina. A Irani possui várias subsidiárias, como a Iraflor Comércio de Madeiras Ltda, a Irani Geração de Energia Sustentavel Ltda, a HGE Geração de Energia Sustentavel SA e a Hsul Florestal SA.</v>
    <v>BVMF</v>
    <v>9.89</v>
    <v>2362</v>
    <v>45327.57640046296</v>
    <v>1539</v>
    <v>995230</v>
    <v>BRL</v>
    <v>IRANI PAPEL E EMBALAGEM S.A.</v>
    <v>IRANI PAPEL E EMBALAGEM S.A.</v>
    <v>9.89</v>
    <v>10.07</v>
    <v>Rua General Joao Manoel, 157 9 andar, PORTO ALEGRE, RIO GRANDE DO SUL, 90.010-030 BR</v>
    <v>Containers &amp; Packaging</v>
    <v>RANI3</v>
    <v>Ações</v>
    <v>IRANI PAPEL E EMBALAGEM S.A. (BVMF:RANI3)</v>
    <v>0.18</v>
    <v>1.8200000000000001E-2</v>
    <v>108200</v>
  </rv>
  <rv s="2">
    <v>1540</v>
  </rv>
  <rv s="0">
    <v>https://www.bing.com/financeapi/forcetrigger?t=apmrxm&amp;q=BVMF%3aIRBR3&amp;form=skydnc</v>
    <v>Learn more on Bing</v>
  </rv>
  <rv s="1">
    <v>pt-BR</v>
    <v>apmrxm</v>
    <v>268435456</v>
    <v>1</v>
    <v>Da plataforma Refinitiv</v>
    <v>0</v>
    <v>1</v>
    <v>IRB-Brasil Resseguros S.A. (BVMF:IRBR3)</v>
    <v>3</v>
    <v>4</v>
    <v>Finance</v>
    <v>5</v>
    <v>55.45</v>
    <v>18.27</v>
    <v>BVMF</v>
    <v>82263010</v>
    <v>40.700000000000003</v>
    <v>1939</v>
    <v>40.25</v>
    <v>1.4659</v>
    <v>B3 - Brazil Stock Exchange</v>
    <v>3347281876</v>
    <v>O IRB Brasil Resseguros SA é um provedor de serviços de resseguro com sede no Brasil. A Companhia está focada em operações de resseguro e retrocessão no Brasil e no exterior, com filiais na Argentina e Londres e escritórios em várias cidades do mundo. Oferece cobertura para diferentes tipos de riscos relacionados a Propriedade, Agricultura, Linhas Financeiras, Óleo e Gás, Transporte, Carga, Infraestrutura, Garantia, Responsabilidade Profissional, Eventos, Arte, Live e Pension, entre outros. A Companhia possui várias subsidiárias, como a IRB Asset Management SA, que administra os fundos de investimento exclusivos e a IRB Investimentos e Participações Imobiliárias SA, que compra, vende e desenvolve ativos imobiliários.</v>
    <v>BVMF</v>
    <v>40.36</v>
    <v>432</v>
    <v>45327.576689814814</v>
    <v>1542</v>
    <v>2196360</v>
    <v>BRL</v>
    <v>IRB-Brasil Resseguros S.A.</v>
    <v>IRB-Brasil Resseguros S.A.</v>
    <v>40.35</v>
    <v>40.69</v>
    <v>Av. Marechal Camara, 171 - Castelo, RIO DE JANEIRO, RIO DE JANEIRO, 20.020-901 BR</v>
    <v>Insurance</v>
    <v>IRBR3</v>
    <v>Ações</v>
    <v>IRB-Brasil Resseguros S.A. (BVMF:IRBR3)</v>
    <v>0.33</v>
    <v>8.1759999999999992E-3</v>
    <v>141500</v>
  </rv>
  <rv s="2">
    <v>1543</v>
  </rv>
  <rv s="0">
    <v>https://www.bing.com/financeapi/forcetrigger?t=c3ltec&amp;q=BVMF%3aIRIM11&amp;form=skydnc</v>
    <v>Learn more on Bing</v>
  </rv>
  <rv s="4">
    <v>pt-BR</v>
    <v>c3ltec</v>
    <v>268435456</v>
    <v>1</v>
    <v>Da plataforma Refinitiv</v>
    <v>9</v>
    <v>10</v>
    <v>IRIDIUM FUNDO DE INVESTIMENTO IMOBILIARIO CF (BVMF:IRIM11)</v>
    <v>11</v>
    <v>12</v>
    <v>Finance</v>
    <v>5</v>
    <v>92.66</v>
    <v>74.290000000000006</v>
    <v>BVMF</v>
    <v>82.42</v>
    <v>82.31</v>
    <v>B3 - Brazil Stock Exchange</v>
    <v>82.14</v>
    <v>45327.576481481483</v>
    <v>1545</v>
    <v>BRL</v>
    <v>IRIDIUM FUNDO DE INVESTIMENTO IMOBILIARIO CF</v>
    <v>82.31</v>
    <v>82.42</v>
    <v>IRIM11</v>
    <v>Fundos mais negociados</v>
    <v>IRIDIUM FUNDO DE INVESTIMENTO IMOBILIARIO CF (BVMF:IRIM11)</v>
    <v>0.28000000000000003</v>
    <v>3.4089999999999997E-3</v>
    <v>14</v>
  </rv>
  <rv s="2">
    <v>1546</v>
  </rv>
  <rv s="0">
    <v>https://www.bing.com/financeapi/forcetrigger?t=bgmiww&amp;q=BVMF%3aECOO11&amp;form=skydnc</v>
    <v>Learn more on Bing</v>
  </rv>
  <rv s="21">
    <v>pt-BR</v>
    <v>bgmiww</v>
    <v>268435456</v>
    <v>1</v>
    <v>Da plataforma Refinitiv</v>
    <v>64</v>
    <v>65</v>
    <v>iShares Carb Efc (ICO2) Brazil (BVMF:ECOO11)</v>
    <v>11</v>
    <v>66</v>
    <v>Finance</v>
    <v>5</v>
    <v>112.7</v>
    <v>80.489999999999995</v>
    <v>BVMF</v>
    <v>107.17</v>
    <v>106.37</v>
    <v>1.0572999999999999</v>
    <v>B3 - Brazil Stock Exchange</v>
    <v>42867713.57</v>
    <v>106.37</v>
    <v>45327.576643518521</v>
    <v>1548</v>
    <v>BRL</v>
    <v>iShares Carb Efc (ICO2) Brazil</v>
    <v>106.37</v>
    <v>107.05</v>
    <v>ECOO11</v>
    <v>Fundos mais negociados</v>
    <v>iShares Carb Efc (ICO2) Brazil (BVMF:ECOO11)</v>
    <v>0.68</v>
    <v>6.3929999999999994E-3</v>
    <v>32</v>
  </rv>
  <rv s="2">
    <v>1549</v>
  </rv>
  <rv s="0">
    <v>https://www.bing.com/financeapi/forcetrigger?t=bgmb3m&amp;q=BVMF%3aBOVA11&amp;form=skydnc</v>
    <v>Learn more on Bing</v>
  </rv>
  <rv s="21">
    <v>pt-BR</v>
    <v>bgmb3m</v>
    <v>268435456</v>
    <v>1</v>
    <v>Da plataforma Refinitiv</v>
    <v>64</v>
    <v>65</v>
    <v>iShares Ibovespa Fundo Indice (BVMF:BOVA11)</v>
    <v>11</v>
    <v>66</v>
    <v>Finance</v>
    <v>5</v>
    <v>130.52000000000001</v>
    <v>93.81</v>
    <v>BVMF</v>
    <v>124.01</v>
    <v>123.36</v>
    <v>0.99970000000000003</v>
    <v>B3 - Brazil Stock Exchange</v>
    <v>12859348744.18</v>
    <v>123.32</v>
    <v>45327.57672954844</v>
    <v>1551</v>
    <v>BRL</v>
    <v>iShares Ibovespa Fundo Indice</v>
    <v>123.57</v>
    <v>123.93</v>
    <v>BOVA11</v>
    <v>Fundos mais negociados</v>
    <v>iShares Ibovespa Fundo Indice (BVMF:BOVA11)</v>
    <v>0.61</v>
    <v>4.9459999999999999E-3</v>
    <v>492569</v>
  </rv>
  <rv s="2">
    <v>1552</v>
  </rv>
  <rv s="0">
    <v>https://www.bing.com/financeapi/forcetrigger?t=bgn377&amp;q=BVMF%3aIVVB11&amp;form=skydnc</v>
    <v>Learn more on Bing</v>
  </rv>
  <rv s="21">
    <v>pt-BR</v>
    <v>bgn377</v>
    <v>268435456</v>
    <v>1</v>
    <v>Da plataforma Refinitiv</v>
    <v>64</v>
    <v>65</v>
    <v>iShares S&amp;P 500 FIC FI IE (BVMF:IVVB11)</v>
    <v>11</v>
    <v>66</v>
    <v>Finance</v>
    <v>5</v>
    <v>274.98</v>
    <v>220.9</v>
    <v>BVMF</v>
    <v>274.98</v>
    <v>274.04000000000002</v>
    <v>1.0298</v>
    <v>B3 - Brazil Stock Exchange</v>
    <v>2863513250.1300001</v>
    <v>273.01</v>
    <v>45327.576585648145</v>
    <v>1554</v>
    <v>BRL</v>
    <v>iShares S&amp;P 500 FIC FI IE</v>
    <v>274.04000000000002</v>
    <v>274.08</v>
    <v>IVVB11</v>
    <v>Fundos mais negociados</v>
    <v>iShares S&amp;P 500 FIC FI IE (BVMF:IVVB11)</v>
    <v>1.07</v>
    <v>3.9190000000000006E-3</v>
    <v>9194</v>
  </rv>
  <rv s="2">
    <v>1555</v>
  </rv>
  <rv s="0">
    <v>https://www.bing.com/financeapi/forcetrigger?t=a1s7nm&amp;q=XNAS%3aESGD&amp;form=skydnc</v>
    <v>Learn more on Bing</v>
  </rv>
  <rv s="8">
    <v>pt-BR</v>
    <v>a1s7nm</v>
    <v>268435456</v>
    <v>1</v>
    <v>Da plataforma Refinitiv</v>
    <v>23</v>
    <v>24</v>
    <v>iShares:ESG A MSCI EAFE (XNAS:ESGD)</v>
    <v>11</v>
    <v>25</v>
    <v>Finance</v>
    <v>26</v>
    <v>76.2</v>
    <v>65.734999999999999</v>
    <v>XNAS</v>
    <v>75.319999999999993</v>
    <v>74.89</v>
    <v>1.0359</v>
    <v>Nasdaq Stock Market</v>
    <v>7630204216.8800001</v>
    <v>75.959999999999994</v>
    <v>45324.904023691408</v>
    <v>1557</v>
    <v>310800</v>
    <v>USD</v>
    <v>iShares:ESG A MSCI EAFE</v>
    <v>75.3</v>
    <v>75.27</v>
    <v>ESGD</v>
    <v>2E-3</v>
    <v>Fundos mais negociados</v>
    <v>iShares:ESG A MSCI EAFE (XNAS:ESGD)</v>
    <v>-0.69</v>
    <v>-9.0840000000000001E-3</v>
    <v>79</v>
  </rv>
  <rv s="2">
    <v>1558</v>
  </rv>
  <rv s="0">
    <v>https://www.bing.com/financeapi/forcetrigger?t=a1s7qh&amp;q=XNAS%3aESGE&amp;form=skydnc</v>
    <v>Learn more on Bing</v>
  </rv>
  <rv s="8">
    <v>pt-BR</v>
    <v>a1s7qh</v>
    <v>268435456</v>
    <v>1</v>
    <v>Da plataforma Refinitiv</v>
    <v>23</v>
    <v>24</v>
    <v>iShares:ESG A MSCI EM (XNAS:ESGE)</v>
    <v>11</v>
    <v>25</v>
    <v>Finance</v>
    <v>26</v>
    <v>33.670299999999997</v>
    <v>29.119900000000001</v>
    <v>XNAS</v>
    <v>30.73</v>
    <v>30.56</v>
    <v>1.0322</v>
    <v>Nasdaq Stock Market</v>
    <v>3853684595.0300002</v>
    <v>30.84</v>
    <v>45324.885416828125</v>
    <v>1560</v>
    <v>1021253</v>
    <v>USD</v>
    <v>iShares:ESG A MSCI EM</v>
    <v>30.72</v>
    <v>30.71</v>
    <v>ESGE</v>
    <v>2.5999999999999999E-3</v>
    <v>Fundos mais negociados</v>
    <v>iShares:ESG A MSCI EM (XNAS:ESGE)</v>
    <v>-0.13</v>
    <v>-4.215E-3</v>
    <v>22</v>
  </rv>
  <rv s="2">
    <v>1561</v>
  </rv>
  <rv s="0">
    <v>https://www.bing.com/financeapi/forcetrigger?t=a1s8bh&amp;q=XNAS%3aESGU&amp;form=skydnc</v>
    <v>Learn more on Bing</v>
  </rv>
  <rv s="8">
    <v>pt-BR</v>
    <v>a1s8bh</v>
    <v>268435456</v>
    <v>1</v>
    <v>Da plataforma Refinitiv</v>
    <v>23</v>
    <v>24</v>
    <v>iShares:ESG A MSCI USA (XNAS:ESGU)</v>
    <v>11</v>
    <v>25</v>
    <v>Finance</v>
    <v>26</v>
    <v>109.13</v>
    <v>84.192899999999995</v>
    <v>XNAS</v>
    <v>109.13</v>
    <v>107.67</v>
    <v>1.0141</v>
    <v>Nasdaq Stock Market</v>
    <v>13071182479.059999</v>
    <v>107.65</v>
    <v>45324.899720126559</v>
    <v>1563</v>
    <v>931465</v>
    <v>USD</v>
    <v>iShares:ESG A MSCI USA</v>
    <v>107.67</v>
    <v>108.76</v>
    <v>ESGU</v>
    <v>1.5E-3</v>
    <v>Fundos mais negociados</v>
    <v>iShares:ESG A MSCI USA (XNAS:ESGU)</v>
    <v>1.1100000000000001</v>
    <v>1.0310999999999999E-2</v>
    <v>959</v>
  </rv>
  <rv s="2">
    <v>1564</v>
  </rv>
  <rv s="0">
    <v>https://www.bing.com/financeapi/forcetrigger?t=a1mupr&amp;q=XNAS%3aACWI&amp;form=skydnc</v>
    <v>Learn more on Bing</v>
  </rv>
  <rv s="8">
    <v>pt-BR</v>
    <v>a1mupr</v>
    <v>268435456</v>
    <v>1</v>
    <v>Da plataforma Refinitiv</v>
    <v>23</v>
    <v>24</v>
    <v>iShares:MSCI ACWI (XNAS:ACWI)</v>
    <v>11</v>
    <v>25</v>
    <v>Finance</v>
    <v>26</v>
    <v>103.985</v>
    <v>84.944999999999993</v>
    <v>XNAS</v>
    <v>103.985</v>
    <v>102.97</v>
    <v>1.0091000000000001</v>
    <v>Nasdaq Stock Market</v>
    <v>18564310910.09</v>
    <v>103.32</v>
    <v>45324.885480370314</v>
    <v>1566</v>
    <v>6200779</v>
    <v>USD</v>
    <v>iShares:MSCI ACWI</v>
    <v>103.12</v>
    <v>103.74</v>
    <v>ACWI</v>
    <v>3.2000000000000002E-3</v>
    <v>Fundos mais negociados</v>
    <v>iShares:MSCI ACWI (XNAS:ACWI)</v>
    <v>0.42</v>
    <v>4.065E-3</v>
    <v>40</v>
  </rv>
  <rv s="2">
    <v>1567</v>
  </rv>
  <rv s="0">
    <v>https://www.bing.com/financeapi/forcetrigger?t=bwlw7w&amp;q=BATS%3aSVAL&amp;form=skydnc</v>
    <v>Learn more on Bing</v>
  </rv>
  <rv s="8">
    <v>pt-BR</v>
    <v>bwlw7w</v>
    <v>268435456</v>
    <v>1</v>
    <v>Da plataforma Refinitiv</v>
    <v>23</v>
    <v>24</v>
    <v>iShares:US SC Val Fctr (BATS:SVAL)</v>
    <v>11</v>
    <v>25</v>
    <v>Finance</v>
    <v>205</v>
    <v>31.54</v>
    <v>23.69</v>
    <v>BATS</v>
    <v>29.26</v>
    <v>28.8139</v>
    <v>0.98919999999999997</v>
    <v>CBOE BZX Exchange</v>
    <v>83680804.329999998</v>
    <v>29.32</v>
    <v>45324.875000728905</v>
    <v>1569</v>
    <v>48763</v>
    <v>USD</v>
    <v>iShares:US SC Val Fctr</v>
    <v>28.97</v>
    <v>29.18</v>
    <v>SVAL</v>
    <v>2E-3</v>
    <v>Fundos mais negociados</v>
    <v>iShares:US SC Val Fctr (BATS:SVAL)</v>
    <v>-0.14000000000000001</v>
    <v>-4.7749999999999997E-3</v>
    <v>45594</v>
  </rv>
  <rv s="2">
    <v>1570</v>
  </rv>
  <rv s="0">
    <v>https://www.bing.com/financeapi/forcetrigger?t=btg8kr&amp;q=ARCX%3aTECB&amp;form=skydnc</v>
    <v>Learn more on Bing</v>
  </rv>
  <rv s="8">
    <v>pt-BR</v>
    <v>btg8kr</v>
    <v>268435456</v>
    <v>1</v>
    <v>Da plataforma Refinitiv</v>
    <v>23</v>
    <v>24</v>
    <v>iShares:US Tch Brktru Ms (ARCX:TECB)</v>
    <v>11</v>
    <v>25</v>
    <v>Finance</v>
    <v>26</v>
    <v>46.4801</v>
    <v>29.4</v>
    <v>ARCX</v>
    <v>46.4801</v>
    <v>45.76</v>
    <v>1.0503</v>
    <v>NYSE Arca</v>
    <v>356746918.25999999</v>
    <v>45.49</v>
    <v>45324.881944444445</v>
    <v>1572</v>
    <v>58998</v>
    <v>USD</v>
    <v>iShares:US Tch Brktru Ms</v>
    <v>45.87</v>
    <v>46.37</v>
    <v>TECB</v>
    <v>3.0000000000000001E-3</v>
    <v>Fundos mais negociados</v>
    <v>iShares:US Tch Brktru Ms (ARCX:TECB)</v>
    <v>0.88</v>
    <v>1.9345000000000001E-2</v>
    <v>560</v>
  </rv>
  <rv s="2">
    <v>1573</v>
  </rv>
  <rv s="0">
    <v>https://www.bing.com/financeapi/forcetrigger?t=c64mur&amp;q=XMIL%3aEMEG&amp;form=skydnc</v>
    <v>Learn more on Bing</v>
  </rv>
  <rv s="65">
    <v>pt-BR</v>
    <v>c64mur</v>
    <v>268435456</v>
    <v>1</v>
    <v>Da plataforma Refinitiv</v>
    <v>206</v>
    <v>207</v>
    <v>iShrsMSCI EM ESG Enhan UETF UA (XMIL:EMEG)</v>
    <v>11</v>
    <v>208</v>
    <v>Finance</v>
    <v>209</v>
    <v>5</v>
    <v>4.49</v>
    <v>XMIL</v>
    <v>4.7765000000000004</v>
    <v>4.7629999999999999</v>
    <v>Borsa Italiana</v>
    <v>3362789466.6500001</v>
    <v>4.7435</v>
    <v>45327.576620370368</v>
    <v>1575</v>
    <v>EUR</v>
    <v>iShrsMSCI EM ESG Enhan UETF UA</v>
    <v>4.7629999999999999</v>
    <v>4.7765000000000004</v>
    <v>EMEG</v>
    <v>1.8E-3</v>
    <v>Fundos mais negociados</v>
    <v>iShrsMSCI EM ESG Enhan UETF UA (XMIL:EMEG)</v>
    <v>3.3000000000000002E-2</v>
    <v>6.9569999999999996E-3</v>
    <v>10507</v>
  </rv>
  <rv s="2">
    <v>1576</v>
  </rv>
  <rv s="0">
    <v>https://www.bing.com/financeapi/forcetrigger?t=aoajec&amp;q=XLON%3aISUS&amp;form=skydnc</v>
    <v>Learn more on Bing</v>
  </rv>
  <rv s="65">
    <v>pt-BR</v>
    <v>aoajec</v>
    <v>268435456</v>
    <v>1</v>
    <v>Da plataforma Refinitiv</v>
    <v>206</v>
    <v>207</v>
    <v>iShs MSCI USA Islmc ETF USD D (XLON:ISUS)</v>
    <v>11</v>
    <v>210</v>
    <v>Finance</v>
    <v>211</v>
    <v>5476</v>
    <v>4516</v>
    <v>XLON</v>
    <v>5476</v>
    <v>5453</v>
    <v>London Stock Exchange</v>
    <v>190575889.71000001</v>
    <v>5449</v>
    <v>45327.574005555471</v>
    <v>1578</v>
    <v>GBp</v>
    <v>iShs MSCI USA Islmc ETF USD D</v>
    <v>5454</v>
    <v>5473</v>
    <v>ISUS</v>
    <v>3.0000000000000001E-3</v>
    <v>Fundos mais negociados</v>
    <v>iShs MSCI USA Islmc ETF USD D (XLON:ISUS)</v>
    <v>24</v>
    <v>4.4039999999999999E-3</v>
    <v>1496</v>
  </rv>
  <rv s="2">
    <v>1579</v>
  </rv>
  <rv s="0">
    <v>https://www.bing.com/financeapi/forcetrigger?t=bgmb6h&amp;q=BVMF%3aBOVV11&amp;form=skydnc</v>
    <v>Learn more on Bing</v>
  </rv>
  <rv s="21">
    <v>pt-BR</v>
    <v>bgmb6h</v>
    <v>268435456</v>
    <v>1</v>
    <v>Da plataforma Refinitiv</v>
    <v>64</v>
    <v>65</v>
    <v>IT Now IBOVESPA Fundo Indice (BVMF:BOVV11)</v>
    <v>11</v>
    <v>66</v>
    <v>Finance</v>
    <v>5</v>
    <v>136.75</v>
    <v>98.19</v>
    <v>BVMF</v>
    <v>130</v>
    <v>129.30000000000001</v>
    <v>1.0009999999999999</v>
    <v>B3 - Brazil Stock Exchange</v>
    <v>4420218431.4300003</v>
    <v>129.34</v>
    <v>45327.576608796298</v>
    <v>1581</v>
    <v>BRL</v>
    <v>IT Now IBOVESPA Fundo Indice</v>
    <v>129.34</v>
    <v>129.97999999999999</v>
    <v>BOVV11</v>
    <v>Fundos mais negociados</v>
    <v>IT Now IBOVESPA Fundo Indice (BVMF:BOVV11)</v>
    <v>0.64</v>
    <v>4.9480000000000001E-3</v>
    <v>108243</v>
  </rv>
  <rv s="2">
    <v>1582</v>
  </rv>
  <rv s="0">
    <v>https://www.bing.com/financeapi/forcetrigger?t=bx38vh&amp;q=BVMF%3aB5P211&amp;form=skydnc</v>
    <v>Learn more on Bing</v>
  </rv>
  <rv s="49">
    <v>pt-BR</v>
    <v>bx38vh</v>
    <v>268435456</v>
    <v>1</v>
    <v>Da plataforma Refinitiv</v>
    <v>155</v>
    <v>156</v>
    <v>IT Now IMA-B5 P2 FI (BVMF:B5P211)</v>
    <v>11</v>
    <v>157</v>
    <v>Finance</v>
    <v>5</v>
    <v>BVMF</v>
    <v>86.99</v>
    <v>86.74</v>
    <v>-6.2E-2</v>
    <v>B3 - Brazil Stock Exchange</v>
    <v>448308121.25999999</v>
    <v>86.79</v>
    <v>45327</v>
    <v>1584</v>
    <v>BRL</v>
    <v>IT Now IMA-B5 P2 FI</v>
    <v>86.79</v>
    <v>86.74</v>
    <v>B5P211</v>
    <v>Fundos mais negociados</v>
    <v>IT Now IMA-B5 P2 FI (BVMF:B5P211)</v>
    <v>-0.05</v>
    <v>-5.7609999999999996E-4</v>
    <v>3177</v>
  </rv>
  <rv s="2">
    <v>1585</v>
  </rv>
  <rv s="0">
    <v>https://www.bing.com/financeapi/forcetrigger?t=bx38mw&amp;q=BVMF%3aIB5M11&amp;form=skydnc</v>
    <v>Learn more on Bing</v>
  </rv>
  <rv s="49">
    <v>pt-BR</v>
    <v>bx38mw</v>
    <v>268435456</v>
    <v>1</v>
    <v>Da plataforma Refinitiv</v>
    <v>155</v>
    <v>156</v>
    <v>IT Now IMA-B5+ Fundo de Indice (BVMF:IB5M11)</v>
    <v>11</v>
    <v>157</v>
    <v>Finance</v>
    <v>5</v>
    <v>BVMF</v>
    <v>113.68</v>
    <v>113.38</v>
    <v>-0.15140000000000001</v>
    <v>B3 - Brazil Stock Exchange</v>
    <v>1891204231.01</v>
    <v>113.55</v>
    <v>45327</v>
    <v>1587</v>
    <v>BRL</v>
    <v>IT Now IMA-B5+ Fundo de Indice</v>
    <v>113.68</v>
    <v>113.38</v>
    <v>IB5M11</v>
    <v>Fundos mais negociados</v>
    <v>IT Now IMA-B5+ Fundo de Indice (BVMF:IB5M11)</v>
    <v>-0.17</v>
    <v>-1.4970000000000001E-3</v>
    <v>20</v>
  </rv>
  <rv s="2">
    <v>1588</v>
  </rv>
  <rv s="0">
    <v>https://www.bing.com/financeapi/forcetrigger?t=bgmp7w&amp;q=BVMF%3aMATB11&amp;form=skydnc</v>
    <v>Learn more on Bing</v>
  </rv>
  <rv s="66">
    <v>pt-BR</v>
    <v>bgmp7w</v>
    <v>268435456</v>
    <v>1</v>
    <v>Da plataforma Refinitiv</v>
    <v>212</v>
    <v>213</v>
    <v>IT Now IMAT Fundo de Indice (BVMF:MATB11)</v>
    <v>11</v>
    <v>214</v>
    <v>Finance</v>
    <v>5</v>
    <v>61.99</v>
    <v>48.26</v>
    <v>BVMF</v>
    <v>55.9</v>
    <v>55.32</v>
    <v>0.8145</v>
    <v>B3 - Brazil Stock Exchange</v>
    <v>33578619</v>
    <v>55.45</v>
    <v>45327.576562499999</v>
    <v>1590</v>
    <v>BRL</v>
    <v>IT Now IMAT Fundo de Indice</v>
    <v>55.9</v>
    <v>55.32</v>
    <v>MATB11</v>
    <v>5.0000000000000001E-3</v>
    <v>Fundos mais negociados</v>
    <v>IT Now IMAT Fundo de Indice (BVMF:MATB11)</v>
    <v>-0.13</v>
    <v>-2.3440000000000002E-3</v>
    <v>1961</v>
  </rv>
  <rv s="2">
    <v>1591</v>
  </rv>
  <rv s="0">
    <v>https://www.bing.com/financeapi/forcetrigger?t=bx38sm&amp;q=BVMF%3aIRFM11&amp;form=skydnc</v>
    <v>Learn more on Bing</v>
  </rv>
  <rv s="49">
    <v>pt-BR</v>
    <v>bx38sm</v>
    <v>268435456</v>
    <v>1</v>
    <v>Da plataforma Refinitiv</v>
    <v>155</v>
    <v>156</v>
    <v>IT Now IRF-M P2 Fundo Indice (BVMF:IRFM11)</v>
    <v>11</v>
    <v>157</v>
    <v>Finance</v>
    <v>5</v>
    <v>BVMF</v>
    <v>81.680000000000007</v>
    <v>81.61</v>
    <v>-0.03</v>
    <v>B3 - Brazil Stock Exchange</v>
    <v>259692327.99000001</v>
    <v>81.680000000000007</v>
    <v>45327</v>
    <v>1593</v>
    <v>BRL</v>
    <v>IT Now IRF-M P2 Fundo Indice</v>
    <v>81.680000000000007</v>
    <v>81.61</v>
    <v>IRFM11</v>
    <v>Fundos mais negociados</v>
    <v>IT Now IRF-M P2 Fundo Indice (BVMF:IRFM11)</v>
    <v>-7.0000000000000007E-2</v>
    <v>-8.5700000000000001E-4</v>
    <v>122</v>
  </rv>
  <rv s="2">
    <v>1594</v>
  </rv>
  <rv s="0">
    <v>https://www.bing.com/financeapi/forcetrigger?t=c2el77&amp;q=BVMF%3aHTEK11&amp;form=skydnc</v>
    <v>Learn more on Bing</v>
  </rv>
  <rv s="30">
    <v>pt-BR</v>
    <v>c2el77</v>
    <v>268435456</v>
    <v>1</v>
    <v>Da plataforma Refinitiv</v>
    <v>92</v>
    <v>93</v>
    <v>IT NOW Mrnstr XT US Hethcr FDI (BVMF:HTEK11)</v>
    <v>11</v>
    <v>69</v>
    <v>Finance</v>
    <v>5</v>
    <v>52.25</v>
    <v>40.700000000000003</v>
    <v>BVMF</v>
    <v>48.63</v>
    <v>47.86</v>
    <v>B3 - Brazil Stock Exchange</v>
    <v>4793712.67</v>
    <v>48.22</v>
    <v>45324.947951388887</v>
    <v>1596</v>
    <v>BRL</v>
    <v>IT NOW Mrnstr XT US Hethcr FDI</v>
    <v>48.49</v>
    <v>48.63</v>
    <v>HTEK11</v>
    <v>Fundos mais negociados</v>
    <v>IT NOW Mrnstr XT US Hethcr FDI (BVMF:HTEK11)</v>
    <v>0.41</v>
    <v>8.5030000000000001E-3</v>
    <v>24338</v>
  </rv>
  <rv s="2">
    <v>1597</v>
  </rv>
  <rv s="0">
    <v>https://www.bing.com/financeapi/forcetrigger?t=c2hccw&amp;q=BVMF%3aDNAI11&amp;form=skydnc</v>
    <v>Learn more on Bing</v>
  </rv>
  <rv s="30">
    <v>pt-BR</v>
    <v>c2hccw</v>
    <v>268435456</v>
    <v>1</v>
    <v>Da plataforma Refinitiv</v>
    <v>92</v>
    <v>93</v>
    <v>IT NOW MSCI USA Im Ge In Se 50 (BVMF:DNAI11)</v>
    <v>11</v>
    <v>69</v>
    <v>Finance</v>
    <v>5</v>
    <v>40</v>
    <v>25.14</v>
    <v>BVMF</v>
    <v>31.45</v>
    <v>30.63</v>
    <v>B3 - Brazil Stock Exchange</v>
    <v>3087230.15</v>
    <v>30.98</v>
    <v>45324.947951388887</v>
    <v>1599</v>
    <v>BRL</v>
    <v>IT NOW MSCI USA Im Ge In Se 50</v>
    <v>31.45</v>
    <v>31.05</v>
    <v>DNAI11</v>
    <v>Fundos mais negociados</v>
    <v>IT NOW MSCI USA Im Ge In Se 50 (BVMF:DNAI11)</v>
    <v>7.0000000000000007E-2</v>
    <v>2.2599999999999999E-3</v>
    <v>24538</v>
  </rv>
  <rv s="2">
    <v>1600</v>
  </rv>
  <rv s="0">
    <v>https://www.bing.com/financeapi/forcetrigger?t=c2hcfr&amp;q=BVMF%3aMILL11&amp;form=skydnc</v>
    <v>Learn more on Bing</v>
  </rv>
  <rv s="30">
    <v>pt-BR</v>
    <v>c2hcfr</v>
    <v>268435456</v>
    <v>1</v>
    <v>Da plataforma Refinitiv</v>
    <v>92</v>
    <v>93</v>
    <v>IT NOW MSCI USA Imi Mil Sel 50 (BVMF:MILL11)</v>
    <v>11</v>
    <v>69</v>
    <v>Finance</v>
    <v>5</v>
    <v>55.95</v>
    <v>40.340000000000003</v>
    <v>BVMF</v>
    <v>55.95</v>
    <v>55.93</v>
    <v>B3 - Brazil Stock Exchange</v>
    <v>5335997.0599999996</v>
    <v>55.32</v>
    <v>45327.576678240737</v>
    <v>1602</v>
    <v>BRL</v>
    <v>IT NOW MSCI USA Imi Mil Sel 50</v>
    <v>55.95</v>
    <v>55.93</v>
    <v>MILL11</v>
    <v>Fundos mais negociados</v>
    <v>IT NOW MSCI USA Imi Mil Sel 50 (BVMF:MILL11)</v>
    <v>0.61</v>
    <v>1.1027E-2</v>
    <v>2</v>
  </rv>
  <rv s="2">
    <v>1603</v>
  </rv>
  <rv s="0">
    <v>https://www.bing.com/financeapi/forcetrigger?t=bgmrw7&amp;q=BVMF%3aPIBB11&amp;form=skydnc</v>
    <v>Learn more on Bing</v>
  </rv>
  <rv s="66">
    <v>pt-BR</v>
    <v>bgmrw7</v>
    <v>268435456</v>
    <v>1</v>
    <v>Da plataforma Refinitiv</v>
    <v>212</v>
    <v>213</v>
    <v>IT Now Pibb IBrX-50 - FI (BVMF:PIBB11)</v>
    <v>11</v>
    <v>214</v>
    <v>Finance</v>
    <v>5</v>
    <v>232.63</v>
    <v>169.78</v>
    <v>BVMF</v>
    <v>222.6</v>
    <v>221.04</v>
    <v>1.0039</v>
    <v>B3 - Brazil Stock Exchange</v>
    <v>1381223860.4000001</v>
    <v>221.85</v>
    <v>45327.576724537037</v>
    <v>1605</v>
    <v>BRL</v>
    <v>IT Now Pibb IBrX-50 - FI</v>
    <v>221.04</v>
    <v>222.6</v>
    <v>PIBB11</v>
    <v>5.8999999999999992E-4</v>
    <v>Fundos mais negociados</v>
    <v>IT Now Pibb IBrX-50 - FI (BVMF:PIBB11)</v>
    <v>0.75</v>
    <v>3.3810000000000003E-3</v>
    <v>1608</v>
  </rv>
  <rv s="2">
    <v>1606</v>
  </rv>
  <rv s="0">
    <v>https://www.bing.com/financeapi/forcetrigger?t=c3jg7w&amp;q=BVMF%3aYDRO11&amp;form=skydnc</v>
    <v>Learn more on Bing</v>
  </rv>
  <rv s="30">
    <v>pt-BR</v>
    <v>c3jg7w</v>
    <v>268435456</v>
    <v>1</v>
    <v>Da plataforma Refinitiv</v>
    <v>92</v>
    <v>93</v>
    <v>It Now S&amp;P Kensho Hydrogen FDI (BVMF:YDRO11)</v>
    <v>11</v>
    <v>69</v>
    <v>Finance</v>
    <v>5</v>
    <v>47.65</v>
    <v>31.81</v>
    <v>BVMF</v>
    <v>34.9</v>
    <v>34.9</v>
    <v>B3 - Brazil Stock Exchange</v>
    <v>6848672.4400000004</v>
    <v>34.9</v>
    <v>45327.574849537035</v>
    <v>1608</v>
    <v>BRL</v>
    <v>It Now S&amp;P Kensho Hydrogen FDI</v>
    <v>34.9</v>
    <v>34.9</v>
    <v>YDRO11</v>
    <v>Fundos mais negociados</v>
    <v>It Now S&amp;P Kensho Hydrogen FDI (BVMF:YDRO11)</v>
    <v>0</v>
    <v>0</v>
    <v>1</v>
  </rv>
  <rv s="2">
    <v>1609</v>
  </rv>
  <rv s="0">
    <v>https://www.bing.com/financeapi/forcetrigger?t=bjm86h&amp;q=BVMF%3aSPXI11&amp;form=skydnc</v>
    <v>Learn more on Bing</v>
  </rv>
  <rv s="21">
    <v>pt-BR</v>
    <v>bjm86h</v>
    <v>268435456</v>
    <v>1</v>
    <v>Da plataforma Refinitiv</v>
    <v>64</v>
    <v>65</v>
    <v>IT Now S&amp;P500 TRN FI (BVMF:SPXI11)</v>
    <v>11</v>
    <v>66</v>
    <v>Finance</v>
    <v>5</v>
    <v>270</v>
    <v>215.4</v>
    <v>BVMF</v>
    <v>268.17</v>
    <v>267.10000000000002</v>
    <v>1.0083</v>
    <v>B3 - Brazil Stock Exchange</v>
    <v>607959478.88</v>
    <v>265.8</v>
    <v>45327.574903066408</v>
    <v>1611</v>
    <v>BRL</v>
    <v>IT Now S&amp;P500 TRN FI</v>
    <v>267.39999999999998</v>
    <v>267.95</v>
    <v>SPXI11</v>
    <v>Fundos mais negociados</v>
    <v>IT Now S&amp;P500 TRN FI (BVMF:SPXI11)</v>
    <v>2.15</v>
    <v>8.088999999999999E-3</v>
    <v>589</v>
  </rv>
  <rv s="2">
    <v>1612</v>
  </rv>
  <rv s="0">
    <v>https://www.bing.com/financeapi/forcetrigger?t=btn57w&amp;q=BVMF%3aSMAC11&amp;form=skydnc</v>
    <v>Learn more on Bing</v>
  </rv>
  <rv s="21">
    <v>pt-BR</v>
    <v>btn57w</v>
    <v>268435456</v>
    <v>1</v>
    <v>Da plataforma Refinitiv</v>
    <v>64</v>
    <v>65</v>
    <v>IT Now Small Cap FI (BVMF:SMAC11)</v>
    <v>11</v>
    <v>66</v>
    <v>Finance</v>
    <v>5</v>
    <v>60.53</v>
    <v>43.36</v>
    <v>BVMF</v>
    <v>55.22</v>
    <v>54.92</v>
    <v>0.99519999999999997</v>
    <v>B3 - Brazil Stock Exchange</v>
    <v>289689077.60000002</v>
    <v>55.05</v>
    <v>45327.576597222222</v>
    <v>1614</v>
    <v>BRL</v>
    <v>IT Now Small Cap FI</v>
    <v>54.96</v>
    <v>55.13</v>
    <v>SMAC11</v>
    <v>Fundos mais negociados</v>
    <v>IT Now Small Cap FI (BVMF:SMAC11)</v>
    <v>0.08</v>
    <v>1.4530000000000001E-3</v>
    <v>3606</v>
  </rv>
  <rv s="2">
    <v>1615</v>
  </rv>
  <rv s="0">
    <v>https://www.bing.com/financeapi/forcetrigger?t=c5gxf2&amp;q=BVMF%3aRURA11&amp;form=skydnc</v>
    <v>Learn more on Bing</v>
  </rv>
  <rv s="4">
    <v>pt-BR</v>
    <v>c5gxf2</v>
    <v>268435456</v>
    <v>1</v>
    <v>Da plataforma Refinitiv</v>
    <v>9</v>
    <v>10</v>
    <v>ITAU ASSET RURAL FIAGRO CF (BVMF:RURA11)</v>
    <v>11</v>
    <v>12</v>
    <v>Finance</v>
    <v>5</v>
    <v>11.08</v>
    <v>9.9499999999999993</v>
    <v>BVMF</v>
    <v>10.039999999999999</v>
    <v>9.99</v>
    <v>B3 - Brazil Stock Exchange</v>
    <v>10.039999999999999</v>
    <v>45327.576620277345</v>
    <v>1617</v>
    <v>BRL</v>
    <v>ITAU ASSET RURAL FIAGRO CF</v>
    <v>10.039999999999999</v>
    <v>10.02</v>
    <v>RURA11</v>
    <v>Fundos mais negociados</v>
    <v>ITAU ASSET RURAL FIAGRO CF (BVMF:RURA11)</v>
    <v>-0.02</v>
    <v>-1.9919999999999998E-3</v>
    <v>45311</v>
  </rv>
  <rv s="2">
    <v>1618</v>
  </rv>
  <rv s="0">
    <v>https://www.bing.com/financeapi/forcetrigger?t=apmsa2&amp;q=BVMF%3aITUB3&amp;form=skydnc</v>
    <v>Learn more on Bing</v>
  </rv>
  <rv s="1">
    <v>pt-BR</v>
    <v>apmsa2</v>
    <v>268435456</v>
    <v>1</v>
    <v>Da plataforma Refinitiv</v>
    <v>0</v>
    <v>1</v>
    <v>Itaú Unibanco Holding S.A. (BVMF:ITUB3)</v>
    <v>3</v>
    <v>4</v>
    <v>Finance</v>
    <v>5</v>
    <v>28.98</v>
    <v>18.64</v>
    <v>BVMF</v>
    <v>9804136000</v>
    <v>28.15</v>
    <v>1943</v>
    <v>27.78</v>
    <v>1.0146999999999999</v>
    <v>B3 - Brazil Stock Exchange</v>
    <v>297237200000</v>
    <v>O Itaú Unibanco Holding S.A. é uma holding. A Companhia oferece uma gama de produtos e serviços financeiros a clientes pessoas físicas e jurídicas, no Brasil e no exterior. A Companhia opera por meio de três segmentos: Banco de Varejo, Banco de Atacado e Atividades com o Mercado + Corporação. O segmento de Banco de Varejo oferece produtos e serviços bancários a uma base diversificada de clientes correntistas e não correntistas, pessoas físicas e jurídicas. O segmento de Banco de Atacado oferece produtos e serviços para empresas de médio porte, clientes de alto patrimônio líquido (Private Banking) e clientes institucionais. As atividades da Companhia com o segmento Mercado + Corporação administram principalmente os resultados financeiros associados ao excedente de capital, dívida subordinada e dívida líquida de créditos e débitos tributários. A Companhia oferece atividades bancárias, por meio de suas carteiras comercial, de investimento, crédito imobiliário, crédito financeiro e de investimento e arrendamento mercantil, incluindo operações de câmbio.</v>
    <v>BVMF</v>
    <v>27.95</v>
    <v>100600</v>
    <v>45327.576562499999</v>
    <v>1620</v>
    <v>21038470</v>
    <v>BRL</v>
    <v>Itaú Unibanco Holding S.A.</v>
    <v>Itaú Unibanco Holding S.A.</v>
    <v>27.95</v>
    <v>28.13</v>
    <v>Praca Alfredo Egydio de Souza Aranha, 100, T. Olavo Setubal, Piso Itau Unibanco, Parque Jabaquara, SAO PAULO, SAO PAULO, 04.344-902 BR</v>
    <v>Banking Services</v>
    <v>ITUB3</v>
    <v>Ações</v>
    <v>Itaú Unibanco Holding S.A. (BVMF:ITUB3)</v>
    <v>0.18</v>
    <v>6.4400000000000004E-3</v>
    <v>28100</v>
  </rv>
  <rv s="2">
    <v>1621</v>
  </rv>
  <rv s="0">
    <v>https://www.bing.com/financeapi/forcetrigger?t=apmscw&amp;q=BVMF%3aITUB4&amp;form=skydnc</v>
    <v>Learn more on Bing</v>
  </rv>
  <rv s="1">
    <v>pt-BR</v>
    <v>apmscw</v>
    <v>268435456</v>
    <v>1</v>
    <v>Da plataforma Refinitiv</v>
    <v>0</v>
    <v>1</v>
    <v>Itaú Unibanco Holding S.A. (BVMF:ITUB4)</v>
    <v>3</v>
    <v>4</v>
    <v>Finance</v>
    <v>5</v>
    <v>33.93</v>
    <v>21.88</v>
    <v>BVMF</v>
    <v>9804136000</v>
    <v>33.049999999999997</v>
    <v>1943</v>
    <v>32.799999999999997</v>
    <v>1.0146999999999999</v>
    <v>B3 - Brazil Stock Exchange</v>
    <v>297237200000</v>
    <v>O Itaú Unibanco Holding S.A. é uma holding. A Companhia oferece uma gama de produtos e serviços financeiros a clientes pessoas físicas e jurídicas, no Brasil e no exterior. A Companhia opera por meio de três segmentos: Banco de Varejo, Banco de Atacado e Atividades com o Mercado + Corporação. O segmento de Banco de Varejo oferece produtos e serviços bancários a uma base diversificada de clientes correntistas e não correntistas, pessoas físicas e jurídicas. O segmento de Banco de Atacado oferece produtos e serviços para empresas de médio porte, clientes de alto patrimônio líquido (Private Banking) e clientes institucionais. As atividades da Companhia com o segmento Mercado + Corporação administram principalmente os resultados financeiros associados ao excedente de capital, dívida subordinada e dívida líquida de créditos e débitos tributários. A Companhia oferece atividades bancárias, por meio de suas carteiras comercial, de investimento, crédito imobiliário, crédito financeiro e de investimento e arrendamento mercantil, incluindo operações de câmbio.</v>
    <v>BVMF</v>
    <v>32.74</v>
    <v>100600</v>
    <v>45327.576631944445</v>
    <v>1623</v>
    <v>21038470</v>
    <v>BRL</v>
    <v>Itaú Unibanco Holding S.A.</v>
    <v>Itaú Unibanco Holding S.A.</v>
    <v>32.880000000000003</v>
    <v>32.979999999999997</v>
    <v>Praca Alfredo Egydio de Souza Aranha, 100, T. Olavo Setubal, Piso Itau Unibanco, Parque Jabaquara, SAO PAULO, SAO PAULO, 04.344-902 BR</v>
    <v>Banking Services</v>
    <v>ITUB4</v>
    <v>Ações</v>
    <v>Itaú Unibanco Holding S.A. (BVMF:ITUB4)</v>
    <v>0.24</v>
    <v>7.3299999999999997E-3</v>
    <v>1843800</v>
  </rv>
  <rv s="2">
    <v>1624</v>
  </rv>
  <rv s="0">
    <v>https://www.bing.com/financeapi/forcetrigger?t=apms4c&amp;q=BVMF%3aITSA3&amp;form=skydnc</v>
    <v>Learn more on Bing</v>
  </rv>
  <rv s="1">
    <v>pt-BR</v>
    <v>apms4c</v>
    <v>268435456</v>
    <v>1</v>
    <v>Da plataforma Refinitiv</v>
    <v>0</v>
    <v>1</v>
    <v>ITAUSA S.A. (BVMF:ITSA3)</v>
    <v>3</v>
    <v>4</v>
    <v>Finance</v>
    <v>5</v>
    <v>10.5</v>
    <v>7.14</v>
    <v>BVMF</v>
    <v>10328150000</v>
    <v>10.1</v>
    <v>1966</v>
    <v>9.99</v>
    <v>1.0003</v>
    <v>B3 - Brazil Stock Exchange</v>
    <v>103358900000</v>
    <v>Itausa Investimentos Itau SA é uma empresa sediada no Brasil e tem como atividade principal o setor bancário. As atividades da Companhia estão divididas em dois segmentos de negócios: Financeiro e Industrial. A divisão Financeiral concentra-se na gestão do Itau Unibanco Holding SA, uma instituição bancária que oferece produtos e serviços financeiros, como empréstimos, cartões de crédito, contas correntes, apólices de seguros, ferramentas de investimento, corretagem de valores mobiliários, consultoria de tesouraria e investimentos para clientes individuais e empresas. A divisão Industrial é responsável pela operação da Itautec SA, que fabrica equipamentos de automação comercial e bancária, além de prestar serviços de tecnologia da informação (TI); Duratex SA, que produz painéis de madeira, louças sanitárias e metais sanitários, e Alpargatas, que produz calçados sob as marcas Juntas, Havaianas e Dupe, entre outros.</v>
    <v>BVMF</v>
    <v>10.06</v>
    <v>127000</v>
    <v>45327.576631944445</v>
    <v>1626</v>
    <v>19990220</v>
    <v>BRL</v>
    <v>ITAUSA S.A.</v>
    <v>ITAUSA S.A.</v>
    <v>10.039999999999999</v>
    <v>10.1</v>
    <v>Avenida Paulista, 1938, 5Th Floor, Bela Vista, SAO PAULO, SAO PAULO, 01.310-200 BR</v>
    <v>Banking Services</v>
    <v>ITSA3</v>
    <v>Ações</v>
    <v>ITAUSA S.A. (BVMF:ITSA3)</v>
    <v>0.04</v>
    <v>3.9760000000000004E-3</v>
    <v>48500</v>
  </rv>
  <rv s="2">
    <v>1627</v>
  </rv>
  <rv s="0">
    <v>https://www.bing.com/financeapi/forcetrigger?t=apms77&amp;q=BVMF%3aITSA4&amp;form=skydnc</v>
    <v>Learn more on Bing</v>
  </rv>
  <rv s="1">
    <v>pt-BR</v>
    <v>apms77</v>
    <v>268435456</v>
    <v>1</v>
    <v>Da plataforma Refinitiv</v>
    <v>0</v>
    <v>1</v>
    <v>ITAUSA S.A. (BVMF:ITSA4)</v>
    <v>3</v>
    <v>4</v>
    <v>Finance</v>
    <v>5</v>
    <v>10.4</v>
    <v>6.89</v>
    <v>BVMF</v>
    <v>10328150000</v>
    <v>10.1</v>
    <v>1966</v>
    <v>9.98</v>
    <v>1.0003</v>
    <v>B3 - Brazil Stock Exchange</v>
    <v>103358900000</v>
    <v>Itausa Investimentos Itau SA é uma empresa sediada no Brasil e tem como atividade principal o setor bancário. As atividades da Companhia estão divididas em dois segmentos de negócios: Financeiro e Industrial. A divisão Financeiral concentra-se na gestão do Itau Unibanco Holding SA, uma instituição bancária que oferece produtos e serviços financeiros, como empréstimos, cartões de crédito, contas correntes, apólices de seguros, ferramentas de investimento, corretagem de valores mobiliários, consultoria de tesouraria e investimentos para clientes individuais e empresas. A divisão Industrial é responsável pela operação da Itautec SA, que fabrica equipamentos de automação comercial e bancária, além de prestar serviços de tecnologia da informação (TI); Duratex SA, que produz painéis de madeira, louças sanitárias e metais sanitários, e Alpargatas, que produz calçados sob as marcas Juntas, Havaianas e Dupe, entre outros.</v>
    <v>BVMF</v>
    <v>9.98</v>
    <v>127000</v>
    <v>45327.576679200778</v>
    <v>1629</v>
    <v>19990220</v>
    <v>BRL</v>
    <v>ITAUSA S.A.</v>
    <v>ITAUSA S.A.</v>
    <v>10</v>
    <v>10.1</v>
    <v>Avenida Paulista, 1938, 5Th Floor, Bela Vista, SAO PAULO, SAO PAULO, 01.310-200 BR</v>
    <v>Banking Services</v>
    <v>ITSA4</v>
    <v>Ações</v>
    <v>ITAUSA S.A. (BVMF:ITSA4)</v>
    <v>0.12</v>
    <v>1.2024E-2</v>
    <v>1656100</v>
  </rv>
  <rv s="2">
    <v>1630</v>
  </rv>
  <rv s="0">
    <v>https://www.bing.com/financeapi/forcetrigger?t=bxf8h7&amp;q=BVMF%3aJALL3&amp;form=skydnc</v>
    <v>Learn more on Bing</v>
  </rv>
  <rv s="1">
    <v>pt-BR</v>
    <v>bxf8h7</v>
    <v>268435456</v>
    <v>1</v>
    <v>Da plataforma Refinitiv</v>
    <v>0</v>
    <v>1</v>
    <v>JALLES MACHADO S.A. (BVMF:JALL3)</v>
    <v>3</v>
    <v>4</v>
    <v>Finance</v>
    <v>5</v>
    <v>9.32</v>
    <v>6.15</v>
    <v>BVMF</v>
    <v>303541900</v>
    <v>7.4</v>
    <v>1980</v>
    <v>7.3</v>
    <v>0.76700000000000002</v>
    <v>B3 - Brazil Stock Exchange</v>
    <v>2243174641</v>
    <v>A Jalles Machado SA é uma empresa sediada no Brasil que se dedica principalmente à produção de açúcar e etanol. As atividades da Empresa estão divididas em dois segmentos operacionais: Açúcar-Energia e Borracha Natural. O segmento Sucroenergético está focado na produção de açúcar orgânico, branco e de Very High Polarization (VHP); etanol anidro, hidratado e orgânico; e outros derivados do processamento da cana-de-açúcar, como produtos de limpeza e fermento seco. O segmento Sucroenergético inclui também a cogeração de energia elétrica, utilizando o bagaço da cana-de-açúcar como fonte de energia térmica, mecânica e elétrica. O segmento Borracha Natural consiste no cultivo da seringueira e na produção de látex e seus derivados. A Companhia comercializa açúcar e produtos de limpeza sob a marca Itaja.</v>
    <v>BVMF</v>
    <v>7.35</v>
    <v>5384</v>
    <v>45327.576423611114</v>
    <v>1632</v>
    <v>548020</v>
    <v>BRL</v>
    <v>JALLES MACHADO S.A.</v>
    <v>JALLES MACHADO S.A.</v>
    <v>7.36</v>
    <v>7.39</v>
    <v>Fazenda Sao Pedro - Rodovia GO-080 - Km 185, Zona Rural - Caixa Postal 04, GOIANESIA, GOIAS, 76.388-899 BR</v>
    <v>Food &amp; Tobacco</v>
    <v>JALL3</v>
    <v>Ações</v>
    <v>JALLES MACHADO S.A. (BVMF:JALL3)</v>
    <v>0.04</v>
    <v>5.4419999999999998E-3</v>
    <v>73400</v>
  </rv>
  <rv s="2">
    <v>1633</v>
  </rv>
  <rv s="0">
    <v>https://www.bing.com/financeapi/forcetrigger?t=apmsoc&amp;q=BVMF%3aJBSS3&amp;form=skydnc</v>
    <v>Learn more on Bing</v>
  </rv>
  <rv s="1">
    <v>pt-BR</v>
    <v>apmsoc</v>
    <v>268435456</v>
    <v>1</v>
    <v>Da plataforma Refinitiv</v>
    <v>0</v>
    <v>1</v>
    <v>JBS S.A. (BVMF:JBSS3)</v>
    <v>3</v>
    <v>4</v>
    <v>Finance</v>
    <v>5</v>
    <v>25.33</v>
    <v>14.31</v>
    <v>BVMF</v>
    <v>2218116000</v>
    <v>23.19</v>
    <v>1998</v>
    <v>22.88</v>
    <v>0.39379999999999998</v>
    <v>B3 - Brazil Stock Exchange</v>
    <v>51305023080</v>
    <v>A JBS S.A., antiga Friboi Ltda., é uma empresa estabelecida no Brasil, que atua principalmente no setor de processamento de carne. As atividades da empresa dividem-se em três segmentos de negócios: carne bovina, que realiza o abate e o armazenamento frio e fornece as instalações de processamento para a produção de conservantes de carne bovina, gordura, ração e produtos derivados; frango, inclusive carne de aves refrigeradas e cortes de carne fornecidos para cadeias de restaurantes, processadores de alimentos, distribuidores e supermercados, dentre outros, e carne suína, que inclui o abate, processamento, armazenamento frio de carne de produtos e derivados da carne suína. Seus produtos são distribuídos sob várias marcas, como Friboi, Swift e Bertin. Além disso, a empresa atua no curtimento de couro, na produção de latas de alumínio, na gestão de resíduos industriais, na produção de sabonete, glicerina e biodiesel, além de transporte, dentre outros. A empresa opera nos Estados Unidos, no Canadá, México, na Argentina e no Paraguai, dentre outros.</v>
    <v>BVMF</v>
    <v>23</v>
    <v>260000</v>
    <v>45327.576669328126</v>
    <v>1635</v>
    <v>4475040</v>
    <v>BRL</v>
    <v>JBS S.A.</v>
    <v>JBS S.A.</v>
    <v>23.19</v>
    <v>23.13</v>
    <v>Av. Marginal Direita do Tiete, 500, Bloco 3 - 3 andar, Vila Jaguara, SAO PAULO, SAO PAULO, 05.118-100 BR</v>
    <v>Food &amp; Tobacco</v>
    <v>JBSS3</v>
    <v>Ações</v>
    <v>JBS S.A. (BVMF:JBSS3)</v>
    <v>0.13</v>
    <v>5.6520000000000008E-3</v>
    <v>590900</v>
  </rv>
  <rv s="2">
    <v>1636</v>
  </rv>
  <rv s="0">
    <v>https://www.bing.com/financeapi/forcetrigger?t=bxjv3m&amp;q=BVMF%3aJFLL11&amp;form=skydnc</v>
    <v>Learn more on Bing</v>
  </rv>
  <rv s="4">
    <v>pt-BR</v>
    <v>bxjv3m</v>
    <v>268435456</v>
    <v>1</v>
    <v>Da plataforma Refinitiv</v>
    <v>9</v>
    <v>10</v>
    <v>JFL LIVING FII CF (BVMF:JFLL11)</v>
    <v>11</v>
    <v>12</v>
    <v>Finance</v>
    <v>5</v>
    <v>78.92</v>
    <v>49.85</v>
    <v>BVMF</v>
    <v>77.73</v>
    <v>75.02</v>
    <v>B3 - Brazil Stock Exchange</v>
    <v>76</v>
    <v>45327.575709964847</v>
    <v>1638</v>
    <v>BRL</v>
    <v>JFL LIVING FII CF</v>
    <v>76</v>
    <v>75.19</v>
    <v>JFLL11</v>
    <v>Fundos mais negociados</v>
    <v>JFL LIVING FII CF (BVMF:JFLL11)</v>
    <v>-0.81</v>
    <v>-1.0658000000000001E-2</v>
    <v>77</v>
  </rv>
  <rv s="2">
    <v>1639</v>
  </rv>
  <rv s="0">
    <v>https://www.bing.com/financeapi/forcetrigger?t=apmsww&amp;q=BVMF%3aJHSF3&amp;form=skydnc</v>
    <v>Learn more on Bing</v>
  </rv>
  <rv s="3">
    <v>pt-BR</v>
    <v>apmsww</v>
    <v>268435456</v>
    <v>1</v>
    <v>Da plataforma Refinitiv</v>
    <v>6</v>
    <v>7</v>
    <v>JHS F Participações S.A (BVMF:JHSF3)</v>
    <v>3</v>
    <v>8</v>
    <v>Finance</v>
    <v>5</v>
    <v>5.78</v>
    <v>3.21</v>
    <v>BVMF</v>
    <v>679328600</v>
    <v>4.6500000000000004</v>
    <v>2006</v>
    <v>4.57</v>
    <v>1.7424999999999999</v>
    <v>B3 - Brazil Stock Exchange</v>
    <v>3152084704</v>
    <v>A JHSF Participações S.A. é uma empresa holding estabelecida no Brasil, que atua no setor imobiliário. Por meio de suas subsidiárias, a empresa atua em desenvolvimento, compra e venda, bem como arrendamento de imóveis residenciais e comerciais; construção e operação de shopping centers; prestação de serviços de administração e gestão de contratos, e operação de hotéis e atividades turísticas. A empresa opera por meio de quatro segmentos de negócios: empreendimentos imobiliários, shopping centers, hotelaria, serviços e outras atividades. São subsidiárias da empresa a JHSF Incorporações Ltda., Boa Vista de Desenvolvimento Imobiliário Ltda., JHSF (Uruguai) S.A., JHSF USA, Inc., JHSF NY, Inc., Aveiro Incorporações Ltda., JHSF Salvador Empreendimentos e Incorporações S.A., dentre outras.</v>
    <v>BVMF</v>
    <v>4.6100000000000003</v>
    <v>45327.576493055552</v>
    <v>1641</v>
    <v>2375100</v>
    <v>BRL</v>
    <v>JHS F Participações S.A</v>
    <v>JHS F Participações S.A</v>
    <v>4.63</v>
    <v>4.6399999999999997</v>
    <v>Avenida Magalhaes de Castro, 4.800 - Continental Tower, 27 andar, Cidade Jardim, SAO PAULO, SAO PAULO, 05.502-001 BR</v>
    <v>Real Estate Operations</v>
    <v>JHSF3</v>
    <v>Ações</v>
    <v>JHS F Participações S.A (BVMF:JHSF3)</v>
    <v>0.03</v>
    <v>6.5080000000000008E-3</v>
    <v>189800</v>
  </rv>
  <rv s="2">
    <v>1642</v>
  </rv>
  <rv s="0">
    <v>https://www.bing.com/financeapi/forcetrigger?t=apmsu2&amp;q=BVMF%3aJFEN3&amp;form=skydnc</v>
    <v>Learn more on Bing</v>
  </rv>
  <rv s="1">
    <v>pt-BR</v>
    <v>apmsu2</v>
    <v>268435456</v>
    <v>1</v>
    <v>Da plataforma Refinitiv</v>
    <v>0</v>
    <v>1</v>
    <v>JOAO FORTES ENGENHARIA S.A. (BVMF:JFEN3)</v>
    <v>3</v>
    <v>4</v>
    <v>Finance</v>
    <v>5</v>
    <v>4.25</v>
    <v>1.87</v>
    <v>BVMF</v>
    <v>21040760</v>
    <v>2.06</v>
    <v>1940</v>
    <v>1.87</v>
    <v>1.7608999999999999</v>
    <v>B3 - Brazil Stock Exchange</v>
    <v>39346230</v>
    <v>A JOÃO FORTES ENGENHARIA S.A., anteriormente João Fortes &amp; Companhia Ltda., é uma empresa brasileira que atua sobretudo no setor imobiliário. A empresa se dedica à concepção, planejamento, construção, incorporação, desenvolvimento, venda e locação de edifícios residenciais, comerciais e industriais, como residências multifamiliares, shopping centers e hotéis, entre outros. Além disso, a empresa se dedica a projetos e serviços nas áreas de engenharia elétrica, engenharia hidráulica, irrigação, saneamento e engenharia agrícola. Em 31 de dezembro de 2011, a empresa possuía várias subsidiárias, incluindo a Alfa Port Empreendimentos Imobiliários Ltda., CNR Empreendimento, Costabella Empreendimentos Imobiliários Ltda. e JFE Participações S.A., entre outras.</v>
    <v>BVMF</v>
    <v>2</v>
    <v>579</v>
    <v>45324.947928240741</v>
    <v>1644</v>
    <v>28140</v>
    <v>BRL</v>
    <v>JOAO FORTES ENGENHARIA S.A.</v>
    <v>JOAO FORTES ENGENHARIA S.A.</v>
    <v>2.06</v>
    <v>1.87</v>
    <v>Av. das Americas, 3443, Sala 108, Bloco 3, Ala B, Barra da Tijuca, RIO DE JANEIRO, RIO DE JANEIRO, 22.631-003 BR</v>
    <v>Real Estate Operations</v>
    <v>JFEN3</v>
    <v>Ações</v>
    <v>JOAO FORTES ENGENHARIA S.A. (BVMF:JFEN3)</v>
    <v>-0.13</v>
    <v>-6.5000000000000002E-2</v>
    <v>49600</v>
  </rv>
  <rv s="2">
    <v>1645</v>
  </rv>
  <rv s="0">
    <v>https://www.bing.com/financeapi/forcetrigger?t=apmt3m&amp;q=BVMF%3aJOPA3&amp;form=skydnc</v>
    <v>Learn more on Bing</v>
  </rv>
  <rv s="36">
    <v>pt-BR</v>
    <v>apmt3m</v>
    <v>268435456</v>
    <v>1</v>
    <v>Da plataforma Refinitiv</v>
    <v>113</v>
    <v>114</v>
    <v>JOSAPAR – Joaquim Oliveira S/A Participações. (BVMF:JOPA3)</v>
    <v>3</v>
    <v>115</v>
    <v>Finance</v>
    <v>5</v>
    <v>24</v>
    <v>20.71</v>
    <v>BVMF</v>
    <v>10582360</v>
    <v>21.02</v>
    <v>1973</v>
    <v>21</v>
    <v>B3 - Brazil Stock Exchange</v>
    <v>228137500</v>
    <v>A Josapar Joaquim Oliveira SA Participações, anteriormente Joaquim Oliveira SA Participações (Josapar), é uma empresa sediada no Brasil e se dedica principalmente à produção e venda de produtos alimentícios. A Companhia fabrica arroz, feijão, refeições semipreparadas, leite em pó com proteína de soja isolada e fertilizante. A Josapar comercializa os seus produtos sob diversas marcas, incluindo o Arroz Tio João, o Arroz Tio Mingote, o Arroz Meu Biju, o Feijao Meu Biju, a Cozinha Facil Tio João, a Cozinha e Sabor, o Suprasoy, o Supremo e o Organo Mineral NPK1. Adicionalmente, através da sua controlada Real Empreendimentos SA, a Companhia atua no comércio e administração de imóveis. Opera através da Josapar International e da Real Empreendimentos SA.</v>
    <v>BVMF</v>
    <v>21.4</v>
    <v>1240</v>
    <v>45323.947916666664</v>
    <v>1647</v>
    <v>BRL</v>
    <v>JOSAPAR – Joaquim Oliveira S/A Participações.</v>
    <v>JOSAPAR – Joaquim Oliveira S/A Participações.</v>
    <v>21.02</v>
    <v>21</v>
    <v>Avenida Carlos Gomes, 651, 5 Andar, Bairro Boa Vista,, PORTO ALEGRE, RIO GRANDE DO SUL, 90.480-003 BR</v>
    <v>Food &amp; Tobacco</v>
    <v>JOPA3</v>
    <v>Ações</v>
    <v>JOSAPAR – Joaquim Oliveira S/A Participações. (BVMF:JOPA3)</v>
    <v>-0.4</v>
    <v>-1.8692E-2</v>
    <v>900</v>
  </rv>
  <rv s="2">
    <v>1648</v>
  </rv>
  <rv s="0">
    <v>https://www.bing.com/financeapi/forcetrigger?t=apmt6h&amp;q=BVMF%3aJOPA4&amp;form=skydnc</v>
    <v>Learn more on Bing</v>
  </rv>
  <rv s="34">
    <v>pt-BR</v>
    <v>apmt6h</v>
    <v>268435456</v>
    <v>1</v>
    <v>Da plataforma Refinitiv</v>
    <v>107</v>
    <v>108</v>
    <v>JOSAPAR – Joaquim Oliveira S/A Participações. (BVMF:JOPA4)</v>
    <v>3</v>
    <v>109</v>
    <v>Finance</v>
    <v>80</v>
    <v>36.44</v>
    <v>33.799999999999997</v>
    <v>BVMF</v>
    <v>10582360</v>
    <v>1973</v>
    <v>B3 - Brazil Stock Exchange</v>
    <v>223911100</v>
    <v>A Josapar Joaquim Oliveira SA Participações, anteriormente Joaquim Oliveira SA Participações (Josapar), é uma empresa sediada no Brasil e se dedica principalmente à produção e venda de produtos alimentícios. A Companhia fabrica arroz, feijão, refeições semipreparadas, leite em pó com proteína de soja isolada e fertilizante. A Josapar comercializa os seus produtos sob diversas marcas, incluindo o Arroz Tio João, o Arroz Tio Mingote, o Arroz Meu Biju, o Feijao Meu Biju, a Cozinha Facil Tio João, a Cozinha e Sabor, o Suprasoy, o Supremo e o Organo Mineral NPK1. Adicionalmente, através da sua controlada Real Empreendimentos SA, a Companhia atua no comércio e administração de imóveis. Opera através da Josapar International e da Real Empreendimentos SA.</v>
    <v>BVMF</v>
    <v>33.799999999999997</v>
    <v>1240</v>
    <v>45112.574583333335</v>
    <v>1650</v>
    <v>BRL</v>
    <v>JOSAPAR – Joaquim Oliveira S/A Participações.</v>
    <v>JOSAPAR – Joaquim Oliveira S/A Participações.</v>
    <v>Avenida Carlos Gomes, 651, 5 Andar, Bairro Boa Vista,, PORTO ALEGRE, RIO GRANDE DO SUL, 90.480-003 BR</v>
    <v>Food &amp; Tobacco</v>
    <v>JOPA4</v>
    <v>Ações</v>
    <v>JOSAPAR – Joaquim Oliveira S/A Participações. (BVMF:JOPA4)</v>
  </rv>
  <rv s="2">
    <v>1651</v>
  </rv>
  <rv s="67">
    <v>pt-BR</v>
    <v>c754hw</v>
    <v>268435456</v>
    <v>1</v>
    <v>Da plataforma Refinitiv</v>
    <v>215</v>
    <v>216</v>
    <v>JPM BtBldrs USSCEqUCITSETFUSDD (XLON:BBSD)</v>
    <v>43</v>
    <v>217</v>
    <v>Finance</v>
    <v>211</v>
    <v>27.282</v>
    <v>21.856000000000002</v>
    <v>XLON</v>
    <v>26.36</v>
    <v>26.36</v>
    <v>London Stock Exchange</v>
    <v>122401228.90000001</v>
    <v>26.384499999999999</v>
    <v>45327.339639825783</v>
    <v>USD</v>
    <v>JPM BtBldrs USSCEqUCITSETFUSDD</v>
    <v>26.36</v>
    <v>26.36</v>
    <v>BBSD</v>
    <v>1.4000000000000002E-3</v>
    <v>Fundos mais negociados</v>
    <v>JPM BtBldrs USSCEqUCITSETFUSDD (XLON:BBSD)</v>
    <v>-2.4500000000000001E-2</v>
    <v>-9.2860000000000002E-4</v>
    <v>300</v>
  </rv>
  <rv s="2">
    <v>1653</v>
  </rv>
  <rv s="0">
    <v>https://www.bing.com/financeapi/forcetrigger?t=bpoqgh&amp;q=XLON%3aJPSA&amp;form=skydnc</v>
    <v>Learn more on Bing</v>
  </rv>
  <rv s="66">
    <v>pt-BR</v>
    <v>bpoqgh</v>
    <v>268435456</v>
    <v>1</v>
    <v>Da plataforma Refinitiv</v>
    <v>212</v>
    <v>213</v>
    <v>JPM USD Ultr-Sht Inc ETF USD A (XLON:JPSA)</v>
    <v>11</v>
    <v>218</v>
    <v>Finance</v>
    <v>211</v>
    <v>111.92</v>
    <v>106.43</v>
    <v>XLON</v>
    <v>111.84</v>
    <v>111.80500000000001</v>
    <v>0.1507</v>
    <v>London Stock Exchange</v>
    <v>137344867.37</v>
    <v>111.87</v>
    <v>45327.464047568748</v>
    <v>1655</v>
    <v>USD</v>
    <v>JPM USD Ultr-Sht Inc ETF USD A</v>
    <v>111.81</v>
    <v>111.80500000000001</v>
    <v>JPSA</v>
    <v>1.8E-3</v>
    <v>Fundos mais negociados</v>
    <v>JPM USD Ultr-Sht Inc ETF USD A (XLON:JPSA)</v>
    <v>-6.5000000000000002E-2</v>
    <v>-5.8100000000000003E-4</v>
    <v>42</v>
  </rv>
  <rv s="2">
    <v>1656</v>
  </rv>
  <rv s="0">
    <v>https://www.bing.com/financeapi/forcetrigger?t=bst6qh&amp;q=BVMF%3aJPPA11&amp;form=skydnc</v>
    <v>Learn more on Bing</v>
  </rv>
  <rv s="4">
    <v>pt-BR</v>
    <v>bst6qh</v>
    <v>268435456</v>
    <v>1</v>
    <v>Da plataforma Refinitiv</v>
    <v>9</v>
    <v>10</v>
    <v>JPP ALLOCATION MOGNO - F II ETF (BVMF:JPPA11)</v>
    <v>11</v>
    <v>12</v>
    <v>Finance</v>
    <v>5</v>
    <v>98.25</v>
    <v>78.819999999999993</v>
    <v>BVMF</v>
    <v>91.36</v>
    <v>90.5</v>
    <v>B3 - Brazil Stock Exchange</v>
    <v>91.36</v>
    <v>45327.576445462502</v>
    <v>1658</v>
    <v>BRL</v>
    <v>JPP ALLOCATION MOGNO - F II ETF</v>
    <v>91.36</v>
    <v>90.8</v>
    <v>JPPA11</v>
    <v>Fundos mais negociados</v>
    <v>JPP ALLOCATION MOGNO - F II ETF (BVMF:JPPA11)</v>
    <v>-0.56000000000000005</v>
    <v>-6.13E-3</v>
    <v>948</v>
  </rv>
  <rv s="2">
    <v>1659</v>
  </rv>
  <rv s="0">
    <v>https://www.bing.com/financeapi/forcetrigger?t=c48rvh&amp;q=BVMF%3aJSAF11&amp;form=skydnc</v>
    <v>Learn more on Bing</v>
  </rv>
  <rv s="4">
    <v>pt-BR</v>
    <v>c48rvh</v>
    <v>268435456</v>
    <v>1</v>
    <v>Da plataforma Refinitiv</v>
    <v>9</v>
    <v>10</v>
    <v>JS ATIVOS FINANCEIROS FII CEF (BVMF:JSAF11)</v>
    <v>11</v>
    <v>12</v>
    <v>Finance</v>
    <v>5</v>
    <v>104.62</v>
    <v>67.510000000000005</v>
    <v>BVMF</v>
    <v>101.96</v>
    <v>101.17</v>
    <v>B3 - Brazil Stock Exchange</v>
    <v>101.97</v>
    <v>45327.57597844844</v>
    <v>1661</v>
    <v>BRL</v>
    <v>JS ATIVOS FINANCEIROS FII CEF</v>
    <v>101.17</v>
    <v>101.7</v>
    <v>JSAF11</v>
    <v>Fundos mais negociados</v>
    <v>JS ATIVOS FINANCEIROS FII CEF (BVMF:JSAF11)</v>
    <v>-0.27</v>
    <v>-2.6479999999999997E-3</v>
    <v>182</v>
  </rv>
  <rv s="2">
    <v>1662</v>
  </rv>
  <rv s="0">
    <v>https://www.bing.com/financeapi/forcetrigger?t=bvs1lh&amp;q=BVMF%3aJSLG3&amp;form=skydnc</v>
    <v>Learn more on Bing</v>
  </rv>
  <rv s="1">
    <v>pt-BR</v>
    <v>bvs1lh</v>
    <v>268435456</v>
    <v>1</v>
    <v>Da plataforma Refinitiv</v>
    <v>0</v>
    <v>1</v>
    <v>JSL S.A. (BVMF:JSLG3)</v>
    <v>3</v>
    <v>4</v>
    <v>Finance</v>
    <v>5</v>
    <v>13.38</v>
    <v>5.78</v>
    <v>BVMF</v>
    <v>286431100</v>
    <v>10.77</v>
    <v>1969</v>
    <v>10.58</v>
    <v>1.3988</v>
    <v>B3 - Brazil Stock Exchange</v>
    <v>3044762593</v>
    <v>A JSL SA é uma empresa brasileira que atua no setor de logística. A Empresa presta serviços através de seis linhas de negócio: Transporte Rodoviário de Carga e Logística Rodoviária Dedicada de Carga, envolvida na cadeia de abastecimento e gestão das informações da cadeia logística do cliente; Commodity Logistics, que oferece soluções customizadas para os setores de papel e celulose, mineração e sucroenergético; Logística Interna, que consiste no manuseio interno de matérias-primas, produtos, gestão de estoque e abastecimento da linha de montagem do cliente; Distribuição Urbana, que inclui abastecimento de pontos de venda e gestão de devolução de embalagens; Serviços de Warehousing, dedicados à recepção, armazenamento e expedição de mercadorias e gestão de inventário; e Afretamento, que presta serviços de transporte para funcionários de empresas clientes por meio dos demais serviços prestados pela Companhia. A Firma é controlada pela Simpar SA.</v>
    <v>BVMF</v>
    <v>10.75</v>
    <v>28000</v>
    <v>45327.57619418906</v>
    <v>1664</v>
    <v>359410</v>
    <v>BRL</v>
    <v>JSL S.A.</v>
    <v>JSL S.A.</v>
    <v>10.75</v>
    <v>10.63</v>
    <v>Rua Doutor Renato Paes de Barros, 1017, Conjunto 91,ED. Corporate Park, Itaim Bibi, SAO PAULO, SAO PAULO, 04.530-001 BR</v>
    <v>Freight &amp; Logistics Services</v>
    <v>JSLG3</v>
    <v>Ações</v>
    <v>JSL S.A. (BVMF:JSLG3)</v>
    <v>-0.12</v>
    <v>-1.1163000000000001E-2</v>
    <v>34000</v>
  </rv>
  <rv s="2">
    <v>1665</v>
  </rv>
  <rv s="0">
    <v>https://www.bing.com/financeapi/forcetrigger?t=apmd9c&amp;q=BVMF%3aCTKA3&amp;form=skydnc</v>
    <v>Learn more on Bing</v>
  </rv>
  <rv s="1">
    <v>pt-BR</v>
    <v>apmd9c</v>
    <v>268435456</v>
    <v>1</v>
    <v>Da plataforma Refinitiv</v>
    <v>0</v>
    <v>1</v>
    <v>KARSTEN S.A. (BVMF:CTKA3)</v>
    <v>3</v>
    <v>4</v>
    <v>Finance</v>
    <v>5</v>
    <v>18</v>
    <v>14.5</v>
    <v>BVMF</v>
    <v>6205380</v>
    <v>14.83</v>
    <v>1933</v>
    <v>14.5</v>
    <v>1.6757</v>
    <v>B3 - Brazil Stock Exchange</v>
    <v>101627000</v>
    <v>A Karsten SA, antiga Companhia Textil Karsten, é uma empresa com sede no Brasil que atua na indústria têxtil. A empresa fabrica e vende produtos têxteis para o lar. O portfólio de produtos da Companhia inclui lençóis de algodão, roupões de banho, toalhas, roupas de mesa e estofados, entre outros. A empresa oferece seus produtos sob a marca Karsten. Divide o seu negócio em cinco segmentos: decoração, bordados, mesa, banho e cama. Em 31 de dezembro de 2011, a Companhia possuía várias subsidiárias, incluindo Karsten Nordeste Industria Textil Ltda, Karsten Comércio e Serviços de Distribuição Ltda, Karsten America Corporation, Karsten Europa GmbH, Romaria Empreendimentos Ltda e Romaria Empreendimentos Ltda.</v>
    <v>BVMF</v>
    <v>14.83</v>
    <v>3389</v>
    <v>45321.947916666664</v>
    <v>1667</v>
    <v>760</v>
    <v>BRL</v>
    <v>KARSTEN S.A.</v>
    <v>KARSTEN S.A.</v>
    <v>14.5</v>
    <v>14.83</v>
    <v>Rua Johann Karsten, n 260, Testo Salto, BLUMENAU, SANTA CATARINA, 89.074-700 BR</v>
    <v>Textiles &amp; Apparel</v>
    <v>CTKA3</v>
    <v>Ações</v>
    <v>KARSTEN S.A. (BVMF:CTKA3)</v>
    <v>0</v>
    <v>0</v>
    <v>200</v>
  </rv>
  <rv s="2">
    <v>1668</v>
  </rv>
  <rv s="0">
    <v>https://www.bing.com/financeapi/forcetrigger?t=apmdc7&amp;q=BVMF%3aCTKA4&amp;form=skydnc</v>
    <v>Learn more on Bing</v>
  </rv>
  <rv s="1">
    <v>pt-BR</v>
    <v>apmdc7</v>
    <v>268435456</v>
    <v>1</v>
    <v>Da plataforma Refinitiv</v>
    <v>0</v>
    <v>1</v>
    <v>KARSTEN S.A. (BVMF:CTKA4)</v>
    <v>3</v>
    <v>4</v>
    <v>Finance</v>
    <v>5</v>
    <v>21</v>
    <v>6.2</v>
    <v>BVMF</v>
    <v>6205380</v>
    <v>17</v>
    <v>1933</v>
    <v>17</v>
    <v>1.6757</v>
    <v>B3 - Brazil Stock Exchange</v>
    <v>99245240</v>
    <v>A Karsten SA, antiga Companhia Textil Karsten, é uma empresa com sede no Brasil que atua na indústria têxtil. A empresa fabrica e vende produtos têxteis para o lar. O portfólio de produtos da Companhia inclui lençóis de algodão, roupões de banho, toalhas, roupas de mesa e estofados, entre outros. A empresa oferece seus produtos sob a marca Karsten. Divide o seu negócio em cinco segmentos: decoração, bordados, mesa, banho e cama. Em 31 de dezembro de 2011, a Companhia possuía várias subsidiárias, incluindo Karsten Nordeste Industria Textil Ltda, Karsten Comércio e Serviços de Distribuição Ltda, Karsten America Corporation, Karsten Europa GmbH, Romaria Empreendimentos Ltda e Romaria Empreendimentos Ltda.</v>
    <v>BVMF</v>
    <v>17.399999999999999</v>
    <v>3389</v>
    <v>45324.947916666664</v>
    <v>1670</v>
    <v>760</v>
    <v>BRL</v>
    <v>KARSTEN S.A.</v>
    <v>KARSTEN S.A.</v>
    <v>17</v>
    <v>17</v>
    <v>Rua Johann Karsten, n 260, Testo Salto, BLUMENAU, SANTA CATARINA, 89.074-700 BR</v>
    <v>Textiles &amp; Apparel</v>
    <v>CTKA4</v>
    <v>Ações</v>
    <v>KARSTEN S.A. (BVMF:CTKA4)</v>
    <v>-0.4</v>
    <v>-2.2989000000000002E-2</v>
    <v>100</v>
  </rv>
  <rv s="2">
    <v>1671</v>
  </rv>
  <rv s="0">
    <v>https://www.bing.com/financeapi/forcetrigger?t=apmtnm&amp;q=BVMF%3aKEPL3&amp;form=skydnc</v>
    <v>Learn more on Bing</v>
  </rv>
  <rv s="1">
    <v>pt-BR</v>
    <v>apmtnm</v>
    <v>268435456</v>
    <v>1</v>
    <v>Da plataforma Refinitiv</v>
    <v>0</v>
    <v>1</v>
    <v>Kepler Weber S.A. (BVMF:KEPL3)</v>
    <v>3</v>
    <v>4</v>
    <v>Finance</v>
    <v>5</v>
    <v>12.16</v>
    <v>6.64</v>
    <v>BVMF</v>
    <v>179720100</v>
    <v>9.33</v>
    <v>1936</v>
    <v>9.18</v>
    <v>0.88449999999999995</v>
    <v>B3 - Brazil Stock Exchange</v>
    <v>1674992000</v>
    <v>A Kepler Weber S.A., anteriormente Kepler Weber S.A. Indústria Comércio Importação e Exportação, é uma empresa brasileira que se dedica essencialmente à produção de sistemas de armazenamento de grãos. Através de suas subsidiárias, a Empresa atua no desenvolvimento, fabricação e distribuição de equipamentos para armazenamento e conservação de grãos. O portfólio da Empresa inclui silos metálicos, com fundo em forma de funil ou plano, secadores, máquinas de limpeza e pré-limpeza de grãos e transportadores de grãos, entre outros. A Empresa também desenvolve e produz sistemas e equipamentos para terminais portuários e estocagem de malte. Além disso, a Kepler Weber fornece peças de reposição e serviços de reparação e manutenção para seus produtos. Em 31 de dezembro de 2011, as subsidiárias da Empresa eram a Kepler Weber Industrial S.A. e a Kepler Weber Peças e Serviços Ltda.</v>
    <v>BVMF</v>
    <v>9.32</v>
    <v>1925</v>
    <v>45327.576669293747</v>
    <v>1673</v>
    <v>1188000</v>
    <v>BRL</v>
    <v>Kepler Weber S.A.</v>
    <v>Kepler Weber S.A.</v>
    <v>9.3000000000000007</v>
    <v>9.33</v>
    <v>Rua do Rocio n 84, 3 andar, Vila Olimpia, SAO PAULO, SAO PAULO, 04.552-000 BR</v>
    <v>Machinery, Equipment &amp; Components</v>
    <v>KEPL3</v>
    <v>Ações</v>
    <v>Kepler Weber S.A. (BVMF:KEPL3)</v>
    <v>0.01</v>
    <v>1.0730000000000002E-3</v>
    <v>203800</v>
  </rv>
  <rv s="2">
    <v>1674</v>
  </rv>
  <rv s="0">
    <v>https://www.bing.com/financeapi/forcetrigger?t=bxe577&amp;q=BVMF%3aKISU11&amp;form=skydnc</v>
    <v>Learn more on Bing</v>
  </rv>
  <rv s="4">
    <v>pt-BR</v>
    <v>bxe577</v>
    <v>268435456</v>
    <v>1</v>
    <v>Da plataforma Refinitiv</v>
    <v>9</v>
    <v>10</v>
    <v>KILIMA FI EM COTAS FDO IMOB SUNO 30 (BVMF:KISU11)</v>
    <v>11</v>
    <v>12</v>
    <v>Finance</v>
    <v>5</v>
    <v>8.61</v>
    <v>6.37</v>
    <v>BVMF</v>
    <v>8.4499999999999993</v>
    <v>8.4</v>
    <v>B3 - Brazil Stock Exchange</v>
    <v>8.4</v>
    <v>45327.576606376562</v>
    <v>1676</v>
    <v>BRL</v>
    <v>KILIMA FI EM COTAS FDO IMOB SUNO 30</v>
    <v>8.4</v>
    <v>8.44</v>
    <v>KISU11</v>
    <v>Fundos mais negociados</v>
    <v>KILIMA FI EM COTAS FDO IMOB SUNO 30 (BVMF:KISU11)</v>
    <v>0.04</v>
    <v>4.7619999999999997E-3</v>
    <v>14958</v>
  </rv>
  <rv s="2">
    <v>1677</v>
  </rv>
  <rv s="0">
    <v>https://www.bing.com/financeapi/forcetrigger?t=c6jer7&amp;q=BVMF%3aKCRE11&amp;form=skydnc</v>
    <v>Learn more on Bing</v>
  </rv>
  <rv s="32">
    <v>pt-BR</v>
    <v>c6jer7</v>
    <v>268435456</v>
    <v>1</v>
    <v>Da plataforma Refinitiv</v>
    <v>99</v>
    <v>100</v>
    <v>KINEA CREDITAS FII CF (BVMF:KCRE11)</v>
    <v>11</v>
    <v>101</v>
    <v>Finance</v>
    <v>5</v>
    <v>BVMF</v>
    <v>93.75</v>
    <v>93.73</v>
    <v>B3 - Brazil Stock Exchange</v>
    <v>94.97</v>
    <v>45233.86760125</v>
    <v>1679</v>
    <v>BRL</v>
    <v>KINEA CREDITAS FII CF</v>
    <v>93.75</v>
    <v>93.73</v>
    <v>KCRE11</v>
    <v>Fundos mais negociados</v>
    <v>KINEA CREDITAS FII CF (BVMF:KCRE11)</v>
    <v>-1.24</v>
    <v>-1.3057000000000001E-2</v>
    <v>5413</v>
  </rv>
  <rv s="2">
    <v>1680</v>
  </rv>
  <rv s="0">
    <v>https://www.bing.com/financeapi/forcetrigger?t=c4w2z2&amp;q=BVMF%3aKNCA11&amp;form=skydnc</v>
    <v>Learn more on Bing</v>
  </rv>
  <rv s="4">
    <v>pt-BR</v>
    <v>c4w2z2</v>
    <v>268435456</v>
    <v>1</v>
    <v>Da plataforma Refinitiv</v>
    <v>9</v>
    <v>10</v>
    <v>KINEA CREDITO AGRO FIAGRO IMOB CEF (BVMF:KNCA11)</v>
    <v>11</v>
    <v>12</v>
    <v>Finance</v>
    <v>5</v>
    <v>108.43</v>
    <v>102.5</v>
    <v>BVMF</v>
    <v>104.73</v>
    <v>104.29</v>
    <v>B3 - Brazil Stock Exchange</v>
    <v>104.74</v>
    <v>45327.576041666667</v>
    <v>1682</v>
    <v>BRL</v>
    <v>KINEA CREDITO AGRO FIAGRO IMOB CEF</v>
    <v>104.73</v>
    <v>104.5</v>
    <v>KNCA11</v>
    <v>Fundos mais negociados</v>
    <v>KINEA CREDITO AGRO FIAGRO IMOB CEF (BVMF:KNCA11)</v>
    <v>-0.24</v>
    <v>-2.2910000000000001E-3</v>
    <v>3137</v>
  </rv>
  <rv s="2">
    <v>1683</v>
  </rv>
  <rv s="0">
    <v>https://www.bing.com/financeapi/forcetrigger?t=bp5fp2&amp;q=BVMF%3aKFOF11&amp;form=skydnc</v>
    <v>Learn more on Bing</v>
  </rv>
  <rv s="4">
    <v>pt-BR</v>
    <v>bp5fp2</v>
    <v>268435456</v>
    <v>1</v>
    <v>Da plataforma Refinitiv</v>
    <v>9</v>
    <v>10</v>
    <v>KINEA FII ETF (BVMF:KFOF11)</v>
    <v>11</v>
    <v>12</v>
    <v>Finance</v>
    <v>5</v>
    <v>104</v>
    <v>64.91</v>
    <v>BVMF</v>
    <v>103.39</v>
    <v>101.42</v>
    <v>B3 - Brazil Stock Exchange</v>
    <v>102.01</v>
    <v>45327.576592071091</v>
    <v>1685</v>
    <v>BRL</v>
    <v>KINEA FII ETF</v>
    <v>102.01</v>
    <v>102.31</v>
    <v>KFOF11</v>
    <v>Fundos mais negociados</v>
    <v>KINEA FII ETF (BVMF:KFOF11)</v>
    <v>0.3</v>
    <v>2.9409999999999996E-3</v>
    <v>5449</v>
  </rv>
  <rv s="2">
    <v>1686</v>
  </rv>
  <rv s="0">
    <v>https://www.bing.com/financeapi/forcetrigger?t=bjlhrw&amp;q=BVMF%3aKNHY11&amp;form=skydnc</v>
    <v>Learn more on Bing</v>
  </rv>
  <rv s="4">
    <v>pt-BR</v>
    <v>bjlhrw</v>
    <v>268435456</v>
    <v>1</v>
    <v>Da plataforma Refinitiv</v>
    <v>9</v>
    <v>10</v>
    <v>KINEA HIGH YIELD CRI FDO INV IMOB FII ETF (BVMF:KNHY11)</v>
    <v>11</v>
    <v>12</v>
    <v>Finance</v>
    <v>5</v>
    <v>106.08</v>
    <v>83.43</v>
    <v>BVMF</v>
    <v>106.08</v>
    <v>104.59</v>
    <v>B3 - Brazil Stock Exchange</v>
    <v>104.97</v>
    <v>45327.576424328123</v>
    <v>1688</v>
    <v>BRL</v>
    <v>KINEA HIGH YIELD CRI FDO INV IMOB FII ETF</v>
    <v>104.97</v>
    <v>105.91</v>
    <v>KNHY11</v>
    <v>Fundos mais negociados</v>
    <v>KINEA HIGH YIELD CRI FDO INV IMOB FII ETF (BVMF:KNHY11)</v>
    <v>0.94</v>
    <v>8.9549999999999994E-3</v>
    <v>2788</v>
  </rv>
  <rv s="2">
    <v>1689</v>
  </rv>
  <rv s="0">
    <v>https://www.bing.com/financeapi/forcetrigger?t=apmuec&amp;q=BVMF%3aKNRE11&amp;form=skydnc</v>
    <v>Learn more on Bing</v>
  </rv>
  <rv s="4">
    <v>pt-BR</v>
    <v>apmuec</v>
    <v>268435456</v>
    <v>1</v>
    <v>Da plataforma Refinitiv</v>
    <v>9</v>
    <v>10</v>
    <v>KINEA II REAL ESTATE EQUITY FDO INV IMOB ETF (BVMF:KNRE11)</v>
    <v>11</v>
    <v>12</v>
    <v>Finance</v>
    <v>5</v>
    <v>0.77</v>
    <v>0.35</v>
    <v>BVMF</v>
    <v>0.41</v>
    <v>0.4</v>
    <v>B3 - Brazil Stock Exchange</v>
    <v>0.4</v>
    <v>45327.574914397657</v>
    <v>1691</v>
    <v>BRL</v>
    <v>KINEA II REAL ESTATE EQUITY FDO INV IMOB ETF</v>
    <v>0.4</v>
    <v>0.41</v>
    <v>KNRE11</v>
    <v>Fundos mais negociados</v>
    <v>KINEA II REAL ESTATE EQUITY FDO INV IMOB ETF (BVMF:KNRE11)</v>
    <v>0.01</v>
    <v>2.5000000000000001E-2</v>
    <v>2174</v>
  </rv>
  <rv s="2">
    <v>1692</v>
  </rv>
  <rv s="0">
    <v>https://www.bing.com/financeapi/forcetrigger?t=apmubh&amp;q=BVMF%3aKNIP11&amp;form=skydnc</v>
    <v>Learn more on Bing</v>
  </rv>
  <rv s="4">
    <v>pt-BR</v>
    <v>apmubh</v>
    <v>268435456</v>
    <v>1</v>
    <v>Da plataforma Refinitiv</v>
    <v>9</v>
    <v>10</v>
    <v>KINEA INDICES DE PRECOS FDO INV IMOB CF (BVMF:KNIP11)</v>
    <v>11</v>
    <v>12</v>
    <v>Finance</v>
    <v>5</v>
    <v>96.24</v>
    <v>79.73</v>
    <v>BVMF</v>
    <v>95.27</v>
    <v>95.01</v>
    <v>B3 - Brazil Stock Exchange</v>
    <v>95.27</v>
    <v>45327.576424328123</v>
    <v>1694</v>
    <v>BRL</v>
    <v>KINEA INDICES DE PRECOS FDO INV IMOB CF</v>
    <v>95.01</v>
    <v>95.27</v>
    <v>KNIP11</v>
    <v>Fundos mais negociados</v>
    <v>KINEA INDICES DE PRECOS FDO INV IMOB CF (BVMF:KNIP11)</v>
    <v>0</v>
    <v>0</v>
    <v>4283</v>
  </rv>
  <rv s="2">
    <v>1695</v>
  </rv>
  <rv s="0">
    <v>https://www.bing.com/financeapi/forcetrigger?t=bwrbzr&amp;q=BVMF%3aKNSC11&amp;form=skydnc</v>
    <v>Learn more on Bing</v>
  </rv>
  <rv s="4">
    <v>pt-BR</v>
    <v>bwrbzr</v>
    <v>268435456</v>
    <v>1</v>
    <v>Da plataforma Refinitiv</v>
    <v>9</v>
    <v>10</v>
    <v>KINEA SECURITIES FDO DE INV IMOB CF (BVMF:KNSC11)</v>
    <v>11</v>
    <v>12</v>
    <v>Finance</v>
    <v>5</v>
    <v>9.16</v>
    <v>7.55</v>
    <v>BVMF</v>
    <v>9</v>
    <v>8.9600000000000009</v>
    <v>B3 - Brazil Stock Exchange</v>
    <v>8.98</v>
    <v>45327.576481481483</v>
    <v>1697</v>
    <v>BRL</v>
    <v>KINEA SECURITIES FDO DE INV IMOB CF</v>
    <v>8.98</v>
    <v>8.99</v>
    <v>KNSC11</v>
    <v>Fundos mais negociados</v>
    <v>KINEA SECURITIES FDO DE INV IMOB CF (BVMF:KNSC11)</v>
    <v>0.01</v>
    <v>1.114E-3</v>
    <v>28896</v>
  </rv>
  <rv s="2">
    <v>1698</v>
  </rv>
  <rv s="0">
    <v>https://www.bing.com/financeapi/forcetrigger?t=apmtz2&amp;q=BVMF%3aKLBN3&amp;form=skydnc</v>
    <v>Learn more on Bing</v>
  </rv>
  <rv s="1">
    <v>pt-BR</v>
    <v>apmtz2</v>
    <v>268435456</v>
    <v>1</v>
    <v>Da plataforma Refinitiv</v>
    <v>0</v>
    <v>1</v>
    <v>KLABIN S.A. (BVMF:KLBN3)</v>
    <v>3</v>
    <v>4</v>
    <v>Finance</v>
    <v>5</v>
    <v>4.79</v>
    <v>3.38</v>
    <v>BVMF</v>
    <v>1123578000</v>
    <v>4.22</v>
    <v>1978</v>
    <v>4.17</v>
    <v>0.50919999999999999</v>
    <v>B3 - Brazil Stock Exchange</v>
    <v>23595150000</v>
    <v>A KLABIN S.A., junto com suas subsidiárias, atua em segmentos da indústria atendendo mercados nacionais e estrangeiros, fornecendo madeira, papel para embalagens, sacos de papel e caixas de papelão ondulado. Os segmentos operacionais da Empresa incluem os segmentos Florestal, Papel, Conversão e Celulose. O segmento Florestal envolve operações de plantio e cultivo de pinus e eucaliptos para abastecimento de fábricas de papel da Empresa. O segmento Florestal envolve também a venda de madeira (toras) a terceiros no mercado interno. O segmento de Papel envolve principalmente a produção e venda de papelão, papel para embalagem e rolos de papel reciclado nos mercados interno e externo. O segmento de Conversão envolve a produção e venda de caixas de papelão ondulado, cartão ondulado e sacos industriais nos mercados interno e externo. O segmento de Celulose envolve a operação do Projeto Puma.</v>
    <v>BVMF</v>
    <v>4.2</v>
    <v>14207</v>
    <v>45327.576564478906</v>
    <v>1700</v>
    <v>1929750</v>
    <v>BRL</v>
    <v>KLABIN S.A.</v>
    <v>KLABIN S.A.</v>
    <v>4.2</v>
    <v>4.21</v>
    <v>Avenida Brigadeiro Faria Lima, 3600, 3, 4 E 5 Andares, Itaim Bibi, SAO PAULO, SAO PAULO, 04.538-132 BR</v>
    <v>Containers &amp; Packaging</v>
    <v>KLBN3</v>
    <v>Ações</v>
    <v>KLABIN S.A. (BVMF:KLBN3)</v>
    <v>0.01</v>
    <v>2.3809999999999999E-3</v>
    <v>109100</v>
  </rv>
  <rv s="2">
    <v>1701</v>
  </rv>
  <rv s="0">
    <v>https://www.bing.com/financeapi/forcetrigger?t=apmu2w&amp;q=BVMF%3aKLBN4&amp;form=skydnc</v>
    <v>Learn more on Bing</v>
  </rv>
  <rv s="1">
    <v>pt-BR</v>
    <v>apmu2w</v>
    <v>268435456</v>
    <v>1</v>
    <v>Da plataforma Refinitiv</v>
    <v>0</v>
    <v>1</v>
    <v>KLABIN S.A. (BVMF:KLBN4)</v>
    <v>3</v>
    <v>4</v>
    <v>Finance</v>
    <v>5</v>
    <v>4.79</v>
    <v>3.38</v>
    <v>BVMF</v>
    <v>1123578000</v>
    <v>4.21</v>
    <v>1978</v>
    <v>4.17</v>
    <v>0.50919999999999999</v>
    <v>B3 - Brazil Stock Exchange</v>
    <v>23595150000</v>
    <v>A KLABIN S.A., junto com suas subsidiárias, atua em segmentos da indústria atendendo mercados nacionais e estrangeiros, fornecendo madeira, papel para embalagens, sacos de papel e caixas de papelão ondulado. Os segmentos operacionais da Empresa incluem os segmentos Florestal, Papel, Conversão e Celulose. O segmento Florestal envolve operações de plantio e cultivo de pinus e eucaliptos para abastecimento de fábricas de papel da Empresa. O segmento Florestal envolve também a venda de madeira (toras) a terceiros no mercado interno. O segmento de Papel envolve principalmente a produção e venda de papelão, papel para embalagem e rolos de papel reciclado nos mercados interno e externo. O segmento de Conversão envolve a produção e venda de caixas de papelão ondulado, cartão ondulado e sacos industriais nos mercados interno e externo. O segmento de Celulose envolve a operação do Projeto Puma.</v>
    <v>BVMF</v>
    <v>4.2</v>
    <v>14207</v>
    <v>45327.576675277342</v>
    <v>1703</v>
    <v>1929750</v>
    <v>BRL</v>
    <v>KLABIN S.A.</v>
    <v>KLABIN S.A.</v>
    <v>4.2</v>
    <v>4.2</v>
    <v>Avenida Brigadeiro Faria Lima, 3600, 3, 4 E 5 Andares, Itaim Bibi, SAO PAULO, SAO PAULO, 04.538-132 BR</v>
    <v>Containers &amp; Packaging</v>
    <v>KLBN4</v>
    <v>Ações</v>
    <v>KLABIN S.A. (BVMF:KLBN4)</v>
    <v>0</v>
    <v>0</v>
    <v>373900</v>
  </rv>
  <rv s="2">
    <v>1704</v>
  </rv>
  <rv s="0">
    <v>https://www.bing.com/financeapi/forcetrigger?t=apmtw7&amp;q=BVMF%3aKLBN11&amp;form=skydnc</v>
    <v>Learn more on Bing</v>
  </rv>
  <rv s="4">
    <v>pt-BR</v>
    <v>apmtw7</v>
    <v>268435456</v>
    <v>1</v>
    <v>Da plataforma Refinitiv</v>
    <v>9</v>
    <v>10</v>
    <v>KLABIN UNT (BVMF:KLBN11)</v>
    <v>11</v>
    <v>12</v>
    <v>Finance</v>
    <v>5</v>
    <v>23.97</v>
    <v>16.899999999999999</v>
    <v>BVMF</v>
    <v>21.03</v>
    <v>20.84</v>
    <v>B3 - Brazil Stock Exchange</v>
    <v>21.01</v>
    <v>45327.576724537037</v>
    <v>1706</v>
    <v>BRL</v>
    <v>KLABIN UNT</v>
    <v>21</v>
    <v>20.99</v>
    <v>KLBN11</v>
    <v>Fundos mais negociados</v>
    <v>KLABIN UNT (BVMF:KLBN11)</v>
    <v>-0.02</v>
    <v>-9.5189999999999999E-4</v>
    <v>269100</v>
  </rv>
  <rv s="2">
    <v>1707</v>
  </rv>
  <rv s="0">
    <v>https://www.bing.com/financeapi/forcetrigger?t=bvjsa2&amp;q=BVMF%3aLAVV3&amp;form=skydnc</v>
    <v>Learn more on Bing</v>
  </rv>
  <rv s="1">
    <v>pt-BR</v>
    <v>bvjsa2</v>
    <v>268435456</v>
    <v>1</v>
    <v>Da plataforma Refinitiv</v>
    <v>0</v>
    <v>1</v>
    <v>Lavvi Empreendimentos Imobiliários S/A (BVMF:LAVV3)</v>
    <v>3</v>
    <v>4</v>
    <v>Finance</v>
    <v>5</v>
    <v>8.82</v>
    <v>4.5199999999999996</v>
    <v>BVMF</v>
    <v>199534300</v>
    <v>7.71</v>
    <v>2011</v>
    <v>7.56</v>
    <v>1.2253000000000001</v>
    <v>B3 - Brazil Stock Exchange</v>
    <v>1536414110</v>
    <v>A Lavvi Empreendimentos Imobiliarios Ltda é uma empresa sediada no Brasil que se dedica ao desenvolvimento e comercialização de unidades imobiliárias residenciais na Cidade de São Paulo. A Firma atua no segmento de alto padrão, oferecendo apartamentos com serviços exclusivos. A Companhia é uma joint venture formada entre a Cyrela e RH Empreendimentos Imobiliarios Ltda.</v>
    <v>BVMF</v>
    <v>7.67</v>
    <v>16</v>
    <v>45327.57641726797</v>
    <v>1709</v>
    <v>576630</v>
    <v>BRL</v>
    <v>Lavvi Empreendimentos Imobiliários S/A</v>
    <v>Lavvi Empreendimentos Imobiliários S/A</v>
    <v>7.67</v>
    <v>7.7</v>
    <v>Avenida Angelica, 2346 8 andar CJ 84, Bairro Consolacao, Sao Paulo, SAO PAULO, 01.228-200 BR</v>
    <v>Real Estate Operations</v>
    <v>LAVV3</v>
    <v>Ações</v>
    <v>Lavvi Empreendimentos Imobiliários S/A (BVMF:LAVV3)</v>
    <v>0.03</v>
    <v>3.9110000000000004E-3</v>
    <v>38900</v>
  </rv>
  <rv s="2">
    <v>1710</v>
  </rv>
  <rv s="0">
    <v>https://www.bing.com/financeapi/forcetrigger?t=bufd77&amp;q=BVMF%3aLASC11&amp;form=skydnc</v>
    <v>Learn more on Bing</v>
  </rv>
  <rv s="4">
    <v>pt-BR</v>
    <v>bufd77</v>
    <v>268435456</v>
    <v>1</v>
    <v>Da plataforma Refinitiv</v>
    <v>9</v>
    <v>10</v>
    <v>LEGATUS SHOPPINGS FDO INV IMOB (BVMF:LASC11)</v>
    <v>11</v>
    <v>12</v>
    <v>Finance</v>
    <v>5</v>
    <v>116.96</v>
    <v>80.14</v>
    <v>BVMF</v>
    <v>103.98</v>
    <v>100.79</v>
    <v>B3 - Brazil Stock Exchange</v>
    <v>103.98</v>
    <v>45324.948055555556</v>
    <v>1712</v>
    <v>BRL</v>
    <v>LEGATUS SHOPPINGS FDO INV IMOB</v>
    <v>103</v>
    <v>103.98</v>
    <v>LASC11</v>
    <v>Fundos mais negociados</v>
    <v>LEGATUS SHOPPINGS FDO INV IMOB (BVMF:LASC11)</v>
    <v>0</v>
    <v>0</v>
    <v>411</v>
  </rv>
  <rv s="2">
    <v>1713</v>
  </rv>
  <rv s="0">
    <v>https://www.bing.com/financeapi/forcetrigger?t=c5os4c&amp;q=BVMF%3aLSAG11&amp;form=skydnc</v>
    <v>Learn more on Bing</v>
  </rv>
  <rv s="4">
    <v>pt-BR</v>
    <v>c5os4c</v>
    <v>268435456</v>
    <v>1</v>
    <v>Da plataforma Refinitiv</v>
    <v>9</v>
    <v>10</v>
    <v>LESTE FII CAD AGROIND FIAGRO IMOB CF (BVMF:LSAG11)</v>
    <v>11</v>
    <v>12</v>
    <v>Finance</v>
    <v>5</v>
    <v>116.74</v>
    <v>96.25</v>
    <v>BVMF</v>
    <v>99.39</v>
    <v>98.87</v>
    <v>B3 - Brazil Stock Exchange</v>
    <v>99.5</v>
    <v>45327.575925925928</v>
    <v>1715</v>
    <v>BRL</v>
    <v>LESTE FII CAD AGROIND FIAGRO IMOB CF</v>
    <v>99.39</v>
    <v>98.87</v>
    <v>LSAG11</v>
    <v>Fundos mais negociados</v>
    <v>LESTE FII CAD AGROIND FIAGRO IMOB CF (BVMF:LSAG11)</v>
    <v>-0.63</v>
    <v>-6.332E-3</v>
    <v>98</v>
  </rv>
  <rv s="2">
    <v>1716</v>
  </rv>
  <rv s="0">
    <v>https://www.bing.com/financeapi/forcetrigger?t=apmv52&amp;q=BVMF%3aLIGT3&amp;form=skydnc</v>
    <v>Learn more on Bing</v>
  </rv>
  <rv s="1">
    <v>pt-BR</v>
    <v>apmv52</v>
    <v>268435456</v>
    <v>1</v>
    <v>Da plataforma Refinitiv</v>
    <v>0</v>
    <v>1</v>
    <v>LIGHT S.A. (BVMF:LIGT3)</v>
    <v>3</v>
    <v>4</v>
    <v>Finance</v>
    <v>5</v>
    <v>10.039999999999999</v>
    <v>1.86</v>
    <v>BVMF</v>
    <v>372555300</v>
    <v>5.82</v>
    <v>1999</v>
    <v>5.68</v>
    <v>1.9718</v>
    <v>B3 - Brazil Stock Exchange</v>
    <v>2160820740</v>
    <v>A Light SA, anteriormente denominada Trial Participações SA, é uma holding com sede no Brasil envolvida principalmente no setor de serviços públicos. As atividades da Empresa estão divididas em três segmentos de negócio: Distribuição, Geração e Comercialização. A divisão de Distribuição tem como foco a distribuição de energia elétrica aos consumidores finais. A divisão Geração produz eletricidade por meio de usinas hidrelétricas. Além disso, a Companhia oferece soluções em energia, como desenvolvimento de projetos de energia, e assessoria aos consumidores livres e cativos. A Companhia distribui energia no estado do Rio de Janeiro, Brasil. Atua por meio de diversas subsidiárias, incluindo Light Serviços de Eletricidade SA (Light SESA), Light Energia SA (Light Energia), Light Esco Prestação de Serviços SA (Light Esco) e Lightcom Comercializadora de Energia SA (Lightcom), entre outras.</v>
    <v>BVMF</v>
    <v>5.78</v>
    <v>4475</v>
    <v>45327.576585648145</v>
    <v>1718</v>
    <v>814930</v>
    <v>BRL</v>
    <v>LIGHT S.A.</v>
    <v>LIGHT S.A.</v>
    <v>5.78</v>
    <v>5.8</v>
    <v>Av.Marechal Floriano,168, Centro, RIO DE JANEIRO, RIO DE JANEIRO, 20.080-002 BR</v>
    <v>Electrical Utilities &amp; IPPs</v>
    <v>LIGT3</v>
    <v>Ações</v>
    <v>LIGHT S.A. (BVMF:LIGT3)</v>
    <v>0.02</v>
    <v>3.4599999999999995E-3</v>
    <v>48600</v>
  </rv>
  <rv s="2">
    <v>1719</v>
  </rv>
  <rv s="0">
    <v>https://www.bing.com/financeapi/forcetrigger?t=apn9fr&amp;q=BVMF%3aRENT3&amp;form=skydnc</v>
    <v>Learn more on Bing</v>
  </rv>
  <rv s="1">
    <v>pt-BR</v>
    <v>apn9fr</v>
    <v>268435456</v>
    <v>1</v>
    <v>Da plataforma Refinitiv</v>
    <v>0</v>
    <v>1</v>
    <v>LOCALIZA RENT A CAR S.A. (BVMF:RENT3)</v>
    <v>3</v>
    <v>4</v>
    <v>Finance</v>
    <v>5</v>
    <v>70.319999999999993</v>
    <v>46.26</v>
    <v>BVMF</v>
    <v>1071890000</v>
    <v>54.17</v>
    <v>1973</v>
    <v>53.37</v>
    <v>1.3321000000000001</v>
    <v>B3 - Brazil Stock Exchange</v>
    <v>57828465500</v>
    <v>A Localiza Rent a Car S.A é uma empresa brasileira que se dedica sobretudo ao aluguel de carros e frotas. A empresa divide seus negócios em três setores: divisão de Aluguel de automóveis, que é responsável pelo aluguel de automóveis através de suas próprias agências; divisão de Aluguel de frotas, que se dedica ao aluguel de veículos de frota para empresas por longos períodos; e a divisão de Franchising, que atua na administração e concessão de direitos de franquia para uso da marca da empresa, incluindo a transferência de conhecimentos necessários para a operação do negócio. Através de sua subsidiária Prime Prestadora de Serviços S.A., a empresa também atua na intermediação de vendas de veículos previamente usados em suas operações de aluguel. Em 31 de dezembro de 2011, a rede da empresa, incluindo franquias nacionais e estrangeiras, compreendia 449 filiais em 314 cidades no Brasil e 47 filiais em 27 cidades em sete outros países da América do Sul.</v>
    <v>BVMF</v>
    <v>53.56</v>
    <v>19095</v>
    <v>45327.576643518521</v>
    <v>1721</v>
    <v>8364200</v>
    <v>BRL</v>
    <v>LOCALIZA RENT A CAR S.A.</v>
    <v>LOCALIZA RENT A CAR S.A.</v>
    <v>53.37</v>
    <v>53.95</v>
    <v>Avenida Bernardo de Vasconcelos,377, Cachoeirinha, BELO HORIZONTE, MINAS GERAIS, 31.150-000 BR</v>
    <v>Passenger Transportation Services</v>
    <v>RENT3</v>
    <v>Ações</v>
    <v>LOCALIZA RENT A CAR S.A. (BVMF:RENT3)</v>
    <v>0.39</v>
    <v>7.2819999999999994E-3</v>
    <v>405600</v>
  </rv>
  <rv s="2">
    <v>1722</v>
  </rv>
  <rv s="0">
    <v>https://www.bing.com/financeapi/forcetrigger?t=btow3m&amp;q=BVMF%3aLWSA3&amp;form=skydnc</v>
    <v>Learn more on Bing</v>
  </rv>
  <rv s="1">
    <v>pt-BR</v>
    <v>btow3m</v>
    <v>268435456</v>
    <v>1</v>
    <v>Da plataforma Refinitiv</v>
    <v>0</v>
    <v>1</v>
    <v>Locaweb Serviços de Internet S.A (BVMF:LWSA3)</v>
    <v>3</v>
    <v>4</v>
    <v>Finance</v>
    <v>5</v>
    <v>9.6300000000000008</v>
    <v>4.37</v>
    <v>BVMF</v>
    <v>596886500</v>
    <v>5.3</v>
    <v>1997</v>
    <v>5.26</v>
    <v>1.1145</v>
    <v>B3 - Brazil Stock Exchange</v>
    <v>3139622990</v>
    <v>A Locaweb Serviços de Internet SA é uma provedora de soluções de tecnologia Business-to-Business (B2B) com sede no Brasil. As atividades da Empresa são divididas em dois segmentos operacionais: Be Online / SaaS e Commerce. A divisão Be Online / SaaS oferece serviços de hosting, hosting revendedor, registro de domínio, cloud computing e servidores dedicados, além de soluções relacionadas a contas de e-mail, campanhas de email marketing e comunicação de protocolo de Internet (IP), através das marcas Locaweb, Locaweb Corp, All iN, KingHost, Cluster2Go e Delivery Direto. A divisão de comércio está empenhada em facilitar as operações de varejo online, fornecendo plataformas de e-commerce e soluções de pagamento, por meio das marcas Tray, Tray Corp e Yapay. A Companhia possui diversas subsidiárias, tais como ITCapital Servicos Tecnologia Ltda, Ananke Participações SA e LwK Hosting Participações Ltda.</v>
    <v>BVMF</v>
    <v>5.34</v>
    <v>1229</v>
    <v>45327.576724537037</v>
    <v>1724</v>
    <v>10393150</v>
    <v>BRL</v>
    <v>Locaweb Serviços de Internet S.A</v>
    <v>Locaweb Serviços de Internet S.A</v>
    <v>5.3</v>
    <v>5.26</v>
    <v>Rua Itapaiuna, 2.434, Vila Andrade, SAO PAULO, SAO PAULO, 05.707-001 BR</v>
    <v>Software &amp; IT Services</v>
    <v>LWSA3</v>
    <v>Ações</v>
    <v>Locaweb Serviços de Internet S.A (BVMF:LWSA3)</v>
    <v>-0.08</v>
    <v>-1.4981E-2</v>
    <v>628900</v>
  </rv>
  <rv s="2">
    <v>1725</v>
  </rv>
  <rv s="0">
    <v>https://www.bing.com/financeapi/forcetrigger?t=bvb9tc&amp;q=BVMF%3aLFTT11&amp;form=skydnc</v>
    <v>Learn more on Bing</v>
  </rv>
  <rv s="4">
    <v>pt-BR</v>
    <v>bvb9tc</v>
    <v>268435456</v>
    <v>1</v>
    <v>Da plataforma Refinitiv</v>
    <v>9</v>
    <v>10</v>
    <v>LOFT II FDO DE INV IMOBILIARIO CF (BVMF:LFTT11)</v>
    <v>11</v>
    <v>12</v>
    <v>Finance</v>
    <v>5</v>
    <v>35.590000000000003</v>
    <v>24.44</v>
    <v>BVMF</v>
    <v>30.51</v>
    <v>30.5</v>
    <v>B3 - Brazil Stock Exchange</v>
    <v>30.5</v>
    <v>45327.558822789062</v>
    <v>1727</v>
    <v>BRL</v>
    <v>LOFT II FDO DE INV IMOBILIARIO CF</v>
    <v>30.5</v>
    <v>30.51</v>
    <v>LFTT11</v>
    <v>Fundos mais negociados</v>
    <v>LOFT II FDO DE INV IMOBILIARIO CF (BVMF:LFTT11)</v>
    <v>0.01</v>
    <v>3.279E-4</v>
    <v>71</v>
  </rv>
  <rv s="2">
    <v>1728</v>
  </rv>
  <rv s="0">
    <v>https://www.bing.com/financeapi/forcetrigger?t=boezz2&amp;q=BVMF%3aLOGG3&amp;form=skydnc</v>
    <v>Learn more on Bing</v>
  </rv>
  <rv s="14">
    <v>pt-BR</v>
    <v>boezz2</v>
    <v>268435456</v>
    <v>1</v>
    <v>Da plataforma Refinitiv</v>
    <v>44</v>
    <v>45</v>
    <v>Log Commercial Properties e Participações S/A (BVMF:LOGG3)</v>
    <v>3</v>
    <v>46</v>
    <v>Finance</v>
    <v>5</v>
    <v>25.36</v>
    <v>13.71</v>
    <v>BVMF</v>
    <v>102159100</v>
    <v>20.6</v>
    <v>20.2</v>
    <v>1.0872999999999999</v>
    <v>B3 - Brazil Stock Exchange</v>
    <v>2093241000</v>
    <v>A Log Commercial Properties e Participações SA é uma empresa sediada no Brasil, que atua no desenvolvimento, construção e locação de propriedades comerciais, tais como objetos do setor de logística, construção residencial, objetos industriais e comerciais entre outros. A Companhia atua no Brasil e no exterior em várias cidades, incluindo: Rio de Janeiro, São Paulo, Goiás, Bahia, Ceará e Paraná, entre outras, além de possuir um portfólio de mais de 1,5 milhão de m2, com operações projetadas em todo o território nacional.</v>
    <v>BVMF</v>
    <v>20.49</v>
    <v>45327.576296296298</v>
    <v>1730</v>
    <v>128000</v>
    <v>BRL</v>
    <v>Log Commercial Properties e Participações S/A</v>
    <v>Log Commercial Properties e Participações S/A</v>
    <v>20.239999999999998</v>
    <v>20.45</v>
    <v>Av. Professor Mario Werneck, n 621, 10 andar, BH/MG, Conjunto 02, Estoril, BELO HORIZONTE, MINAS GERAIS, 30.455-610 BR</v>
    <v>Real Estate Operations</v>
    <v>LOGG3</v>
    <v>Ações</v>
    <v>Log Commercial Properties e Participações S/A (BVMF:LOGG3)</v>
    <v>-0.04</v>
    <v>-1.9520000000000002E-3</v>
    <v>12500</v>
  </rv>
  <rv s="2">
    <v>1731</v>
  </rv>
  <rv s="0">
    <v>https://www.bing.com/financeapi/forcetrigger?t=btdbur&amp;q=BVMF%3aLGCP11&amp;form=skydnc</v>
    <v>Learn more on Bing</v>
  </rv>
  <rv s="4">
    <v>pt-BR</v>
    <v>btdbur</v>
    <v>268435456</v>
    <v>1</v>
    <v>Da plataforma Refinitiv</v>
    <v>9</v>
    <v>10</v>
    <v>LOGCP INTER FDO INV IMOB ETF (BVMF:LGCP11)</v>
    <v>11</v>
    <v>12</v>
    <v>Finance</v>
    <v>5</v>
    <v>90.76</v>
    <v>64.55</v>
    <v>BVMF</v>
    <v>89.25</v>
    <v>88.99</v>
    <v>B3 - Brazil Stock Exchange</v>
    <v>89.1</v>
    <v>45327.57503472222</v>
    <v>1733</v>
    <v>BRL</v>
    <v>LOGCP INTER FDO INV IMOB ETF</v>
    <v>89.25</v>
    <v>89.25</v>
    <v>LGCP11</v>
    <v>Fundos mais negociados</v>
    <v>LOGCP INTER FDO INV IMOB ETF (BVMF:LGCP11)</v>
    <v>0.15</v>
    <v>1.684E-3</v>
    <v>955</v>
  </rv>
  <rv s="2">
    <v>1734</v>
  </rv>
  <rv s="0">
    <v>https://www.bing.com/financeapi/forcetrigger?t=apmvrw&amp;q=BVMF%3aLOGN3&amp;form=skydnc</v>
    <v>Learn more on Bing</v>
  </rv>
  <rv s="1">
    <v>pt-BR</v>
    <v>apmvrw</v>
    <v>268435456</v>
    <v>1</v>
    <v>Da plataforma Refinitiv</v>
    <v>0</v>
    <v>1</v>
    <v>LOG-IN LOGISTICA INTERMODAL S.A. (BVMF:LOGN3)</v>
    <v>3</v>
    <v>4</v>
    <v>Finance</v>
    <v>5</v>
    <v>53.68</v>
    <v>30.3</v>
    <v>BVMF</v>
    <v>107058800</v>
    <v>36.76</v>
    <v>1973</v>
    <v>36.75</v>
    <v>0.92290000000000005</v>
    <v>B3 - Brazil Stock Exchange</v>
    <v>3934410900</v>
    <v>A Log-in Logística Intermodal SA, antiga Docenave Navegação Vale do Rio Doce SA, é uma empresa com sede no Brasil que planeja, administra e opera soluções de movimentação de cargas por meio da cabotagem, complementadas por serviços rodoviários. A Companhia opera uma malha interligada, que inclui movimentação portuária e transporte porta a porta, por meio de uma malha intermodal que cobre o Brasil e a região do Mercado Comum do Sul (Mercosul). As atividades da Companhia estão divididas em três áreas: Navegação Costeira, que oferece transporte marítimo em portos da costa brasileira e do Mercosul, integrado aos serviços contratados de transporte rodoviário de curta distância; Terminal Portuário, que administra e opera um terminal portuário de contêineres, o Terminal Vila Velha (TVV), no estado do Espírito Santo, Brasil, e Terminais Intermodais, incluindo terminais intermodais terrestres integrados aos serviços da área de Navegação Costeira.</v>
    <v>BVMF</v>
    <v>36.76</v>
    <v>750</v>
    <v>45327.576099537036</v>
    <v>1736</v>
    <v>30610</v>
    <v>BRL</v>
    <v>LOG-IN LOGISTICA INTERMODAL S.A.</v>
    <v>LOG-IN LOGISTICA INTERMODAL S.A.</v>
    <v>36.76</v>
    <v>36.75</v>
    <v>Rua do Passeio, 78 12 andar - 1201, Centro, RIO DE JANEIRO, RIO DE JANEIRO, 20.021-290 BR</v>
    <v>Freight &amp; Logistics Services</v>
    <v>LOGN3</v>
    <v>Ações</v>
    <v>LOG-IN LOGISTICA INTERMODAL S.A. (BVMF:LOGN3)</v>
    <v>-0.01</v>
    <v>-2.72E-4</v>
    <v>200</v>
  </rv>
  <rv s="2">
    <v>1737</v>
  </rv>
  <rv s="0">
    <v>https://www.bing.com/financeapi/forcetrigger?t=bvcw52&amp;q=BVMF%3aLJQQ3&amp;form=skydnc</v>
    <v>Learn more on Bing</v>
  </rv>
  <rv s="1">
    <v>pt-BR</v>
    <v>bvcw52</v>
    <v>268435456</v>
    <v>1</v>
    <v>Da plataforma Refinitiv</v>
    <v>0</v>
    <v>1</v>
    <v>Lojas Quero-Quero S.A (BVMF:LJQQ3)</v>
    <v>3</v>
    <v>4</v>
    <v>Finance</v>
    <v>5</v>
    <v>6.86</v>
    <v>2.93</v>
    <v>BVMF</v>
    <v>195072700</v>
    <v>4.91</v>
    <v>1967</v>
    <v>4.76</v>
    <v>1.7063999999999999</v>
    <v>B3 - Brazil Stock Exchange</v>
    <v>951954776</v>
    <v>A Lojas Quero-Quero SA possui e opera lojas de varejo de artefatos domésticos em cidades de pequeno e médio porte do Rio Grande do Sul. A empresa foi fundada em 1967 e está localizada em Cachoeirinha, Brasil.</v>
    <v>BVMF</v>
    <v>4.8499999999999996</v>
    <v>8200</v>
    <v>45327.576655092591</v>
    <v>1739</v>
    <v>2976310</v>
    <v>BRL</v>
    <v>Lojas Quero-Quero S.A</v>
    <v>Lojas Quero-Quero S.A</v>
    <v>4.88</v>
    <v>4.88</v>
    <v>Avenida General Flores da Cunha n 1943, Vila Cachoeirinha, CACHOEIRINHA, RIO GRANDE DO SUL, 94.910-003 BR</v>
    <v>Specialty Retailers</v>
    <v>LJQQ3</v>
    <v>Ações</v>
    <v>Lojas Quero-Quero S.A (BVMF:LJQQ3)</v>
    <v>0.03</v>
    <v>6.1860000000000005E-3</v>
    <v>269000</v>
  </rv>
  <rv s="2">
    <v>1740</v>
  </rv>
  <rv s="0">
    <v>https://www.bing.com/financeapi/forcetrigger?t=apmvxm&amp;q=BVMF%3aLREN3&amp;form=skydnc</v>
    <v>Learn more on Bing</v>
  </rv>
  <rv s="1">
    <v>pt-BR</v>
    <v>apmvxm</v>
    <v>268435456</v>
    <v>1</v>
    <v>Da plataforma Refinitiv</v>
    <v>0</v>
    <v>1</v>
    <v>Lojas Renner S.A. (BVMF:LREN3)</v>
    <v>3</v>
    <v>4</v>
    <v>Finance</v>
    <v>5</v>
    <v>22.42</v>
    <v>11.6</v>
    <v>BVMF</v>
    <v>963227000</v>
    <v>15.78</v>
    <v>1965</v>
    <v>15.58</v>
    <v>1.327</v>
    <v>B3 - Brazil Stock Exchange</v>
    <v>15170825250</v>
    <v>A Lojas Renner SA é uma empresa sediada no Brasil que tem por objetivo principal o varejo de vestuário e acessórios de moda. As atividades da Empresa estão divididas em dois segmentos: Varejo e Financeiro. A divisão Varejo tem como foco a comercialização de artigos de vestuário feminino, masculino e infantil, roupas íntimas e calçados, roupas esportivas, além de perfumaria, cosméticos, produtos de higiene, correlatos, relógios e acessórios para casa e decoração. O segmento Financeiro dedica-se à prestação de serviços financeiros, nomeadamente à intermediação de serviços financeiros com encargos, crédito pessoal e corretagem de seguros. Atua sob as marcas Lojas Renner, Camicado e Youcom. A Companhia opera por meio de uma série de subsidiárias, incluindo Dromegon Participações Ltda, Renner Administradora de Cartoes de Crédito Ltda e Maxmix Comercial Ltda, entre outras.</v>
    <v>BVMF</v>
    <v>15.74</v>
    <v>26233</v>
    <v>45327.576689814814</v>
    <v>1742</v>
    <v>15837030</v>
    <v>BRL</v>
    <v>Lojas Renner S.A.</v>
    <v>Lojas Renner S.A.</v>
    <v>15.65</v>
    <v>15.75</v>
    <v>Av. Joaquim Porto Villanova, 401,7 andar, Jardim do Salso, PORTO ALEGRE, RIO GRANDE DO SUL, 91.410-400 BR</v>
    <v>Specialty Retailers</v>
    <v>LREN3</v>
    <v>Ações</v>
    <v>Lojas Renner S.A. (BVMF:LREN3)</v>
    <v>0.01</v>
    <v>6.3529999999999999E-4</v>
    <v>1068000</v>
  </rv>
  <rv s="2">
    <v>1743</v>
  </rv>
  <rv s="0">
    <v>https://www.bing.com/financeapi/forcetrigger?t=apmvur&amp;q=BVMF%3aLPSB3&amp;form=skydnc</v>
    <v>Learn more on Bing</v>
  </rv>
  <rv s="1">
    <v>pt-BR</v>
    <v>apmvur</v>
    <v>268435456</v>
    <v>1</v>
    <v>Da plataforma Refinitiv</v>
    <v>0</v>
    <v>1</v>
    <v>LPS BRASIL - CONSULTORIA DE IMOVEIS S.A. (BVMF:LPSB3)</v>
    <v>3</v>
    <v>4</v>
    <v>Finance</v>
    <v>5</v>
    <v>2.97</v>
    <v>1.46</v>
    <v>BVMF</v>
    <v>147554600</v>
    <v>2.27</v>
    <v>2006</v>
    <v>2.25</v>
    <v>1.5387</v>
    <v>B3 - Brazil Stock Exchange</v>
    <v>331997850</v>
    <v>A LPS Brasil – Consultoria de Imóveis S.A. é uma empresa estabelecida no Brasil, que atua na prestação de serviços imobiliários. As principais atividades da empresa incluem serviços de intermediação em compra e venda de imóveis, e consultoria imobiliária e técnica. A empresa também atua na operação e promoção de produtos e serviços financeiros do mercado imobiliário. A LPS Brasil divide seus negócios em três setores: mercado primário, que atua na venda de novos imóveis; mercado secundário, ativo na revenda de imóveis, e promoção de financiamento, dedicado à promoção e ao fornecimento de produtos e serviços financeiros relacionados à corretagem imobiliária. Em 31 de dezembro de 2011, suas subsidiárias incluíam a LPS Minas Gerais Consultoria de Imóveis Ltda., LPS Eduardo, EBC - Soluções Imobiliárias Ltda., Habitcasa Consultoria de Imóveis Ltda., e a Pronto Erwin Maack Consultoria de Imóveis S.A., dentre outras.</v>
    <v>BVMF</v>
    <v>2.2799999999999998</v>
    <v>458</v>
    <v>45327.570428240739</v>
    <v>1745</v>
    <v>75580</v>
    <v>BRL</v>
    <v>LPS BRASIL - CONSULTORIA DE IMOVEIS S.A.</v>
    <v>LPS BRASIL - CONSULTORIA DE IMOVEIS S.A.</v>
    <v>2.2599999999999998</v>
    <v>2.25</v>
    <v>Rua Estados Unidos,2000, Jardim America, SAO PAULO, SAO PAULO, 01.427-002 BR</v>
    <v>Real Estate Operations</v>
    <v>LPSB3</v>
    <v>Ações</v>
    <v>LPS BRASIL - CONSULTORIA DE IMOVEIS S.A. (BVMF:LPSB3)</v>
    <v>-0.03</v>
    <v>-1.3158000000000001E-2</v>
    <v>1600</v>
  </rv>
  <rv s="2">
    <v>1746</v>
  </rv>
  <rv s="0">
    <v>https://www.bing.com/financeapi/forcetrigger?t=btdvur&amp;q=BVMF%3aLUGG11&amp;form=skydnc</v>
    <v>Learn more on Bing</v>
  </rv>
  <rv s="4">
    <v>pt-BR</v>
    <v>btdvur</v>
    <v>268435456</v>
    <v>1</v>
    <v>Da plataforma Refinitiv</v>
    <v>9</v>
    <v>10</v>
    <v>LUGGO FDO. INV. IMOB. ETF (BVMF:LUGG11)</v>
    <v>11</v>
    <v>12</v>
    <v>Finance</v>
    <v>5</v>
    <v>91.39</v>
    <v>63.55</v>
    <v>BVMF</v>
    <v>83.47</v>
    <v>82.05</v>
    <v>B3 - Brazil Stock Exchange</v>
    <v>83.49</v>
    <v>45327.573878298441</v>
    <v>1748</v>
    <v>BRL</v>
    <v>LUGGO FDO. INV. IMOB. ETF</v>
    <v>83.47</v>
    <v>82.49</v>
    <v>LUGG11</v>
    <v>Fundos mais negociados</v>
    <v>LUGGO FDO. INV. IMOB. ETF (BVMF:LUGG11)</v>
    <v>-1</v>
    <v>-1.1977E-2</v>
    <v>67</v>
  </rv>
  <rv s="2">
    <v>1749</v>
  </rv>
  <rv s="0">
    <v>https://www.bing.com/financeapi/forcetrigger?t=apmw4c&amp;q=BVMF%3aLUPA3&amp;form=skydnc</v>
    <v>Learn more on Bing</v>
  </rv>
  <rv s="1">
    <v>pt-BR</v>
    <v>apmw4c</v>
    <v>268435456</v>
    <v>1</v>
    <v>Da plataforma Refinitiv</v>
    <v>0</v>
    <v>1</v>
    <v>LUPATECH S/A- EM RECUPERACAO JUDICIAL EM RECUPERACAO JUDICIAL (BVMF:LUPA3)</v>
    <v>3</v>
    <v>4</v>
    <v>Finance</v>
    <v>5</v>
    <v>6.65</v>
    <v>1.84</v>
    <v>BVMF</v>
    <v>41039780</v>
    <v>1.88</v>
    <v>1980</v>
    <v>1.84</v>
    <v>1.7931999999999999</v>
    <v>B3 - Brazil Stock Exchange</v>
    <v>76333990</v>
    <v>A Lupatech S.A., antes Valmicro Indústria e Comércio de Válvulas S.A., é uma empresa com sede no Brasil principalmente dedicada à produção de equipamentos para o setor de petróleo e gás. La Compañía opera a través de dos segmentos comerciales: Productos y Servicios. No segmento de Productos, a Compañía participa na fabricação de cuerdas de anclajes para plataformas de aguas profundas; válvulas manuais e automáticas utilizadas na exploração, produção, transporte e refinamento de petróleo e cadena de hidrocarburo; equipo de terminación para pozos petroleros; sensores ópticos de fibra e compresores veículos de gás natural; revestimientos para tubos de perfuração e produção, válvulas industriais para la maquinaria química, farmacéutica, polpa e papel, alimentos e construção, entre otros. No segmento de Serviços, a Compañía ofrece servicios costa afuera, que inclui a limpeza, a reparação e a manutenção de poços de petróleo, assim como a intervenção, o revestimento, a inspeção de tubérculos e o alquiler de equipos.</v>
    <v>BVMF</v>
    <v>1.87</v>
    <v>448</v>
    <v>45327.575671296298</v>
    <v>1751</v>
    <v>365470</v>
    <v>BRL</v>
    <v>LUPATECH S/A- EM RECUPERACAO JUDICIAL EM RECUPERACAO JUDICIAL</v>
    <v>LUPATECH S/A- EM RECUPERACAO JUDICIAL EM RECUPERACAO JUDICIAL</v>
    <v>1.88</v>
    <v>1.86</v>
    <v>Rodovia Anhanguera, sentido interior/capital,KM 119, predio C, Distrito Industrial, NOVA ODESSA, SAO PAULO, 13.388-220 BR</v>
    <v>Machinery, Equipment &amp; Components</v>
    <v>LUPA3</v>
    <v>Ações</v>
    <v>LUPATECH S/A- EM RECUPERACAO JUDICIAL EM RECUPERACAO JUDICIAL (BVMF:LUPA3)</v>
    <v>-0.01</v>
    <v>-5.3480000000000003E-3</v>
    <v>33100</v>
  </rv>
  <rv s="2">
    <v>1752</v>
  </rv>
  <rv s="0">
    <v>https://www.bing.com/financeapi/forcetrigger?t=aoeytc&amp;q=XLON%3aUSAL&amp;form=skydnc</v>
    <v>Learn more on Bing</v>
  </rv>
  <rv s="68">
    <v>pt-BR</v>
    <v>aoeytc</v>
    <v>268435456</v>
    <v>1</v>
    <v>1</v>
    <v>Da plataforma Refinitiv</v>
    <v>219</v>
    <v>220</v>
    <v>Lyx MSCI USA ESG Brd CTBDRETFD (XLON:USAL)</v>
    <v>11</v>
    <v>221</v>
    <v>Finance</v>
    <v>211</v>
    <v>33715</v>
    <v>28684</v>
    <v>XLON</v>
    <v>London Stock Exchange</v>
    <v>1027175731.747</v>
    <v>32541</v>
    <v>45098</v>
    <v>1754</v>
    <v>GBp</v>
    <v>Lyx MSCI USA ESG Brd CTBDRETFD</v>
    <v>32505.5</v>
    <v>USAL</v>
    <v>8.9999999999999998E-4</v>
    <v>Fundos mais negociados</v>
    <v>Lyx MSCI USA ESG Brd CTBDRETFD (XLON:USAL)</v>
    <v>-35.5</v>
    <v>-1.091E-3</v>
    <v>4</v>
  </rv>
  <rv s="2">
    <v>1755</v>
  </rv>
  <rv s="0">
    <v>https://www.bing.com/financeapi/forcetrigger?t=bsu2fr&amp;q=XMIL%3aMTIG&amp;form=skydnc</v>
    <v>Learn more on Bing</v>
  </rv>
  <rv s="66">
    <v>pt-BR</v>
    <v>bsu2fr</v>
    <v>268435456</v>
    <v>1</v>
    <v>Da plataforma Refinitiv</v>
    <v>212</v>
    <v>213</v>
    <v>Amundi Euro Gv Bd IIUCITSETFD (XMIL:MTIG)</v>
    <v>11</v>
    <v>222</v>
    <v>Finance</v>
    <v>209</v>
    <v>15.97</v>
    <v>14.83</v>
    <v>XMIL</v>
    <v>15.624000000000001</v>
    <v>15.596</v>
    <v>0.99380000000000002</v>
    <v>Borsa Italiana</v>
    <v>20778798.329999998</v>
    <v>15.656000000000001</v>
    <v>45327.576539351852</v>
    <v>1757</v>
    <v>EUR</v>
    <v>Amundi Euro Gv Bd IIUCITSETFD</v>
    <v>15.614000000000001</v>
    <v>15.596</v>
    <v>MTIG</v>
    <v>8.9999999999999998E-4</v>
    <v>Fundos mais negociados</v>
    <v>Amundi Euro Gv Bd IIUCITSETFD (XMIL:MTIG)</v>
    <v>-0.06</v>
    <v>-3.8319999999999999E-3</v>
    <v>1707</v>
  </rv>
  <rv s="2">
    <v>1758</v>
  </rv>
  <rv s="0">
    <v>https://www.bing.com/financeapi/forcetrigger?t=bsnb77&amp;q=XLON%3aNASD&amp;form=skydnc</v>
    <v>Learn more on Bing</v>
  </rv>
  <rv s="65">
    <v>pt-BR</v>
    <v>bsnb77</v>
    <v>268435456</v>
    <v>1</v>
    <v>Da plataforma Refinitiv</v>
    <v>206</v>
    <v>207</v>
    <v>Amundi Nasdaq100 IIUCITSETFA (XLON:NASD)</v>
    <v>11</v>
    <v>217</v>
    <v>Finance</v>
    <v>211</v>
    <v>70.92</v>
    <v>47.25</v>
    <v>XLON</v>
    <v>70.92</v>
    <v>70.8</v>
    <v>London Stock Exchange</v>
    <v>2158842552.4200001</v>
    <v>70.694999999999993</v>
    <v>45327.505173483594</v>
    <v>1760</v>
    <v>USD</v>
    <v>Amundi Nasdaq100 IIUCITSETFA</v>
    <v>70.819999999999993</v>
    <v>70.88</v>
    <v>NASD</v>
    <v>2.2000000000000001E-3</v>
    <v>Fundos mais negociados</v>
    <v>Amundi Nasdaq100 IIUCITSETFA (XLON:NASD)</v>
    <v>0.185</v>
    <v>2.617E-3</v>
    <v>11747</v>
  </rv>
  <rv s="2">
    <v>1761</v>
  </rv>
  <rv s="0">
    <v>https://www.bing.com/financeapi/forcetrigger?t=apmwu2&amp;q=BVMF%3aMDIA3&amp;form=skydnc</v>
    <v>Learn more on Bing</v>
  </rv>
  <rv s="1">
    <v>pt-BR</v>
    <v>apmwu2</v>
    <v>268435456</v>
    <v>1</v>
    <v>Da plataforma Refinitiv</v>
    <v>0</v>
    <v>1</v>
    <v>M. Dias Branco S.A. Indústria e Comércio de Alimentos (BVMF:MDIA3)</v>
    <v>3</v>
    <v>4</v>
    <v>Finance</v>
    <v>5</v>
    <v>44.57</v>
    <v>23.17</v>
    <v>BVMF</v>
    <v>339000000</v>
    <v>38.76</v>
    <v>1951</v>
    <v>38.270000000000003</v>
    <v>0.88149999999999995</v>
    <v>B3 - Brazil Stock Exchange</v>
    <v>13085400000</v>
    <v>A M Dias Branco SA Indústria e Comércio de Alimentos é uma empresa sediada no Brasil que atua principalmente na indústria de processamento de alimentos. A Companhia tem como foco a industrialização, comercialização e distribuição de produtos alimentícios derivados do trigo, principalmente biscoitos, massas e farinha de trigo. Também atua na fabricação, comercialização e distribuição de gorduras vegetais e margarinas, bolos, misturas para bolos, torradas e salgadinhos embalados. A Companhia atua em um processo produtivo integrado e vertical, produzindo farinhas e gorduras vegetais utilizadas na fabricação de biscoitos e massas. O portfólio de marcas da Companhia inclui Adria, Basilar, Bonsabor, Fortaleza, Isabela, Pilar, Predilleto, Richester, Salsito, Treloso, Vitarella e Zabet, entre outros. Possui várias unidades de produção e centros de distribuição no Brasil. A Empresa é subsidiária da Dibra Fundo de Investimento em Participações.</v>
    <v>BVMF</v>
    <v>38.590000000000003</v>
    <v>16160</v>
    <v>45327.576643518521</v>
    <v>1763</v>
    <v>425860</v>
    <v>BRL</v>
    <v>M. Dias Branco S.A. Indústria e Comércio de Alimentos</v>
    <v>M. Dias Branco S.A. Indústria e Comércio de Alimentos</v>
    <v>38.76</v>
    <v>38.6</v>
    <v>Rod Br 116 KM 18 S/N, Jabuti, EUSEBIO, CEARA, 61.760-000 BR</v>
    <v>Food &amp; Tobacco</v>
    <v>MDIA3</v>
    <v>Ações</v>
    <v>M. Dias Branco S.A. Indústria e Comércio de Alimentos (BVMF:MDIA3)</v>
    <v>0.01</v>
    <v>2.5910000000000001E-4</v>
    <v>27700</v>
  </rv>
  <rv s="2">
    <v>1764</v>
  </rv>
  <rv s="0">
    <v>https://www.bing.com/financeapi/forcetrigger?t=awk5mw&amp;q=BVMF%3aMSRO3&amp;form=skydnc</v>
    <v>Learn more on Bing</v>
  </rv>
  <rv s="29">
    <v>pt-BR</v>
    <v>awk5mw</v>
    <v>268435456</v>
    <v>1</v>
    <v>Da plataforma Refinitiv</v>
    <v>89</v>
    <v>90</v>
    <v>Maestro Locadora de Veículos S.A. (BVMF:MSRO3)</v>
    <v>3</v>
    <v>91</v>
    <v>Finance</v>
    <v>BVMF</v>
    <v>26009820</v>
    <v>2007</v>
    <v>B3 - Brazil Stock Exchange</v>
    <v>A Maestro Locadora de Veículos S.A. é uma empresa brasileira que se dedica principalmente à prestação de serviços de aluguel de carros de passageiros. A empresa é especializada em oferecer terceirização de automóveis e serviços de gestão de frotas para clientes corporativos. Opera sob a marca Maestro Frotas. A empresa oferece serviços de aluguel de automóveis sem motorista para contratos de longo prazo. Sua oferta de automóveis é composta por uma série de tamanhos de veículos, faixas e tamanhos, como compacto, caminhonetes e limusines. O portfólio de serviços da empresa inclui análise de custos, manutenção de documentação, assistência rodoviária, reparo e manutenção de automóveis, bem como substituição de automóveis em caso de acidentes, entre outros. Além disso, atua no mercado doméstico.</v>
    <v>BVMF</v>
    <v>0</v>
    <v>1766</v>
    <v>BRL</v>
    <v>Maestro Locadora de Veículos S.A.</v>
    <v>Maestro Locadora de Veículos S.A.</v>
    <v>Rua Paulo do Vale, n 356, Sala 3, Fundos, Vila Cercado Grande, EMBU, SAO PAULO, 06.804-010 BR</v>
    <v>Banking Services</v>
    <v>MSRO3</v>
    <v>Ações</v>
    <v>Maestro Locadora de Veículos S.A. (BVMF:MSRO3)</v>
  </rv>
  <rv s="2">
    <v>1767</v>
  </rv>
  <rv s="0">
    <v>https://www.bing.com/financeapi/forcetrigger?t=apmxnm&amp;q=BVMF%3aMGLU3&amp;form=skydnc</v>
    <v>Learn more on Bing</v>
  </rv>
  <rv s="1">
    <v>pt-BR</v>
    <v>apmxnm</v>
    <v>268435456</v>
    <v>1</v>
    <v>Da plataforma Refinitiv</v>
    <v>0</v>
    <v>1</v>
    <v>MAGAZINE LUIZA S.A. (BVMF:MGLU3)</v>
    <v>3</v>
    <v>4</v>
    <v>Finance</v>
    <v>5</v>
    <v>4.43</v>
    <v>1.29</v>
    <v>BVMF</v>
    <v>7389953000</v>
    <v>2</v>
    <v>1957</v>
    <v>1.95</v>
    <v>1.5313000000000001</v>
    <v>B3 - Brazil Stock Exchange</v>
    <v>14779906000</v>
    <v>A Magazine Luiza SA é uma empresa sediada no Brasil que atua principalmente no setor de varejo. As atividades da Companhia estão divididas em quatro linhas de negócios: Varejo, através de lojas físicas e E-commerce, vende diversos bens de consumo, incluindo eletrodomésticos, eletrônicos, móveis, cosméticos, acessórios para cuidados com o bebê, brinquedos e artigos esportivos, entre outros; Luizacred, que oferece produtos como cartões de crédito, créditos ao consumidor, empréstimos pessoais, empréstimos consignados; Luizaseg, oferecendo seguro e garantia estendida do produto; e Consortium Management, fornecendo aos clientes acesso às chamadas cartas de crédito por meio do Consorcio Luiza. A Companhia possui várias subsidiárias, como a Magalog Servicos Logisticos Ltda e a Campos Floridos Comércio de Cosméticos Ltda.</v>
    <v>BVMF</v>
    <v>1.97</v>
    <v>16732</v>
    <v>45327.57661263828</v>
    <v>1769</v>
    <v>152533040</v>
    <v>BRL</v>
    <v>MAGAZINE LUIZA S.A.</v>
    <v>MAGAZINE LUIZA S.A.</v>
    <v>1.96</v>
    <v>2</v>
    <v>Rua do Comercio, 1924, Centro, FRANCA, SAO PAULO, 14.400-490 BR</v>
    <v>Diversified Retail</v>
    <v>MGLU3</v>
    <v>Ações</v>
    <v>MAGAZINE LUIZA S.A. (BVMF:MGLU3)</v>
    <v>0.03</v>
    <v>1.5227999999999998E-2</v>
    <v>21711200</v>
  </rv>
  <rv s="2">
    <v>1770</v>
  </rv>
  <rv s="0">
    <v>https://www.bing.com/financeapi/forcetrigger?t=apmuyc&amp;q=BVMF%3aLEVE3&amp;form=skydnc</v>
    <v>Learn more on Bing</v>
  </rv>
  <rv s="1">
    <v>pt-BR</v>
    <v>apmuyc</v>
    <v>268435456</v>
    <v>1</v>
    <v>Da plataforma Refinitiv</v>
    <v>0</v>
    <v>1</v>
    <v>MAHLE Metal Leve S.A (BVMF:LEVE3)</v>
    <v>3</v>
    <v>4</v>
    <v>Finance</v>
    <v>5</v>
    <v>39.22</v>
    <v>18.66</v>
    <v>BVMF</v>
    <v>135539000</v>
    <v>34.06</v>
    <v>1950</v>
    <v>33.46</v>
    <v>0.87709999999999999</v>
    <v>B3 - Brazil Stock Exchange</v>
    <v>4593416710</v>
    <v>A MAHLE Metal Leve S.A. é uma empresa brasileira dedicada essencialmente à fabricação de peças para motores automotivos. As atividades da Empresa se dividem em dois segmentos comerciais: Componentes do motor e Filtros. A divisão Componentes do motor produz peças para motores de combustão interna e veículos automotores, como anéis, sensores, balancins, varetas, pedivelas, buchas, mangas do cilindro, tampas de rolamento, conjuntos de balancins, coroas, injetores, sincronizadores, juntas universais, eixos, engrenagens, guias e assentos de válvula, pistões, impulsores de bombas de água e óleo, e eixos e polias do pistão. A divisão Filtros fabrica vários tipos de filtros, como filtros de combustível, ar, óleo, de cabine e prensa, usados em veículos, e aplicados na indústria, estações de serviços automobilísticos, transporte de passageiros e de carga, terraplanagem, terminais de pesca e fazendas. A Empresa é indiretamente controlada pela Mahle Industriebeteiligungen GmbH.</v>
    <v>BVMF</v>
    <v>33.909999999999997</v>
    <v>7514</v>
    <v>45327.576562499999</v>
    <v>1772</v>
    <v>488450</v>
    <v>BRL</v>
    <v>MAHLE Metal Leve S.A</v>
    <v>MAHLE Metal Leve S.A</v>
    <v>33.9</v>
    <v>33.89</v>
    <v>Av. Ernst MAHLE, 2000, Mombaca, MOGI GUACU, SAO PAULO, 13.849-050 BR</v>
    <v>Automobiles &amp; Auto Parts</v>
    <v>LEVE3</v>
    <v>Ações</v>
    <v>MAHLE Metal Leve S.A (BVMF:LEVE3)</v>
    <v>-0.02</v>
    <v>-5.8980000000000002E-4</v>
    <v>81900</v>
  </rv>
  <rv s="2">
    <v>1773</v>
  </rv>
  <rv s="0">
    <v>https://www.bing.com/financeapi/forcetrigger?t=bgmp52&amp;q=BVMF%3aMALL11&amp;form=skydnc</v>
    <v>Learn more on Bing</v>
  </rv>
  <rv s="4">
    <v>pt-BR</v>
    <v>bgmp52</v>
    <v>268435456</v>
    <v>1</v>
    <v>Da plataforma Refinitiv</v>
    <v>9</v>
    <v>10</v>
    <v>MALLS BRASIL PLURAL FDO INV IMOB CF (BVMF:MALL11)</v>
    <v>11</v>
    <v>12</v>
    <v>Finance</v>
    <v>5</v>
    <v>118.62</v>
    <v>88.27</v>
    <v>BVMF</v>
    <v>117.47</v>
    <v>117.23</v>
    <v>B3 - Brazil Stock Exchange</v>
    <v>117.26</v>
    <v>45327.576608796298</v>
    <v>1775</v>
    <v>BRL</v>
    <v>MALLS BRASIL PLURAL FDO INV IMOB CF</v>
    <v>117.26</v>
    <v>117.37</v>
    <v>MALL11</v>
    <v>Fundos mais negociados</v>
    <v>MALLS BRASIL PLURAL FDO INV IMOB CF (BVMF:MALL11)</v>
    <v>0.11</v>
    <v>9.3810000000000009E-4</v>
    <v>4120</v>
  </rv>
  <rv s="2">
    <v>1776</v>
  </rv>
  <rv s="0">
    <v>https://www.bing.com/financeapi/forcetrigger?t=bgqeww&amp;q=BVMF%3aMGEL3&amp;form=skydnc</v>
    <v>Learn more on Bing</v>
  </rv>
  <rv s="38">
    <v>pt-BR</v>
    <v>bgqeww</v>
    <v>268435456</v>
    <v>1</v>
    <v>Da plataforma Refinitiv</v>
    <v>119</v>
    <v>120</v>
    <v>Mangels Industrial S.A. (BVMF:MGEL3)</v>
    <v>3</v>
    <v>121</v>
    <v>Finance</v>
    <v>24.71</v>
    <v>24.71</v>
    <v>BVMF</v>
    <v>5783210</v>
    <v>1928</v>
    <v>1.2743</v>
    <v>B3 - Brazil Stock Exchange</v>
    <v>A MANGELS INDUSTRIAL S.A. é uma empresa brasileira dedicada à fabricação de produtos metálicos. A Empresa divide seus negócios em quatro segmentos: Aço, Rodas, Cilindros e Galvanização. No segmento Aço, a Empresa atua na produção de tiras de aço e peças estampadas para os setores automotivo, de eletrodomésticos e de engenharia civil, entre outros. No segmento Rodas, produz rodas de alumínio para fabricantes de componentes automotivos. No segmento Cilindros, a Mangels atua na produção de cilindros para gás liquefeito de petróleo (GLP), ar comprimido e tanques de combustível para caminhões e ônibus. No segmento Galvanização, atua sobretudo na produção de muretas de proteção de rodovias e pisos industriais, bem como na prestação de serviços de galvanização por imersão a quente de peças de aço. Em 1.º de novembro de 2013 a Empresa entrou com um pedido de falência junto ao Distrito da Capital do Estado de São Paulo.</v>
    <v>BVMF</v>
    <v>74.099999999999994</v>
    <v>3100</v>
    <v>1778</v>
    <v>1360</v>
    <v>BRL</v>
    <v>Mangels Industrial S.A.</v>
    <v>Mangels Industrial S.A.</v>
    <v>Rodovia Fernao Dias, Km 755,6, Distrito Industrial, Tres Coracoes, MINAS GERAIS, 37.418-760 BR</v>
    <v>Metals &amp; Mining</v>
    <v>MGEL3</v>
    <v>Ações</v>
    <v>Mangels Industrial S.A. (BVMF:MGEL3)</v>
  </rv>
  <rv s="2">
    <v>1779</v>
  </rv>
  <rv s="0">
    <v>https://www.bing.com/financeapi/forcetrigger?t=apmxkr&amp;q=BVMF%3aMGEL4&amp;form=skydnc</v>
    <v>Learn more on Bing</v>
  </rv>
  <rv s="1">
    <v>pt-BR</v>
    <v>apmxkr</v>
    <v>268435456</v>
    <v>1</v>
    <v>Da plataforma Refinitiv</v>
    <v>0</v>
    <v>1</v>
    <v>Mangels Industrial S.A. (BVMF:MGEL4)</v>
    <v>3</v>
    <v>4</v>
    <v>Finance</v>
    <v>5</v>
    <v>19</v>
    <v>11</v>
    <v>BVMF</v>
    <v>5783210</v>
    <v>13.98</v>
    <v>1928</v>
    <v>13.98</v>
    <v>1.2743</v>
    <v>B3 - Brazil Stock Exchange</v>
    <v>51949250</v>
    <v>A MANGELS INDUSTRIAL S.A. é uma empresa brasileira dedicada à fabricação de produtos metálicos. A Empresa divide seus negócios em quatro segmentos: Aço, Rodas, Cilindros e Galvanização. No segmento Aço, a Empresa atua na produção de tiras de aço e peças estampadas para os setores automotivo, de eletrodomésticos e de engenharia civil, entre outros. No segmento Rodas, produz rodas de alumínio para fabricantes de componentes automotivos. No segmento Cilindros, a Mangels atua na produção de cilindros para gás liquefeito de petróleo (GLP), ar comprimido e tanques de combustível para caminhões e ônibus. No segmento Galvanização, atua sobretudo na produção de muretas de proteção de rodovias e pisos industriais, bem como na prestação de serviços de galvanização por imersão a quente de peças de aço. Em 1.º de novembro de 2013 a Empresa entrou com um pedido de falência junto ao Distrito da Capital do Estado de São Paulo.</v>
    <v>BVMF</v>
    <v>13.98</v>
    <v>3100</v>
    <v>45327.562021642967</v>
    <v>1781</v>
    <v>1360</v>
    <v>BRL</v>
    <v>Mangels Industrial S.A.</v>
    <v>Mangels Industrial S.A.</v>
    <v>13.98</v>
    <v>13.98</v>
    <v>Rodovia Fernao Dias, Km 755,6, Distrito Industrial, Tres Coracoes, MINAS GERAIS, 37.418-760 BR</v>
    <v>Metals &amp; Mining</v>
    <v>MGEL4</v>
    <v>Ações</v>
    <v>Mangels Industrial S.A. (BVMF:MGEL4)</v>
    <v>0</v>
    <v>0</v>
    <v>300</v>
  </rv>
  <rv s="2">
    <v>1782</v>
  </rv>
  <rv s="0">
    <v>https://www.bing.com/financeapi/forcetrigger?t=b13xrw&amp;q=BVMF%3aESTR3&amp;form=skydnc</v>
    <v>Learn more on Bing</v>
  </rv>
  <rv s="3">
    <v>pt-BR</v>
    <v>b13xrw</v>
    <v>268435456</v>
    <v>1</v>
    <v>Da plataforma Refinitiv</v>
    <v>6</v>
    <v>7</v>
    <v>MANUFATURA DE BRINQUEDOS ESTRELA S.A. (BVMF:ESTR3)</v>
    <v>3</v>
    <v>8</v>
    <v>Finance</v>
    <v>5</v>
    <v>29</v>
    <v>7</v>
    <v>BVMF</v>
    <v>8083500</v>
    <v>8</v>
    <v>1937</v>
    <v>8</v>
    <v>0.2177</v>
    <v>B3 - Brazil Stock Exchange</v>
    <v>49524910</v>
    <v>A Manufatura de Brinquedos Estrela SA é uma empresa com sede no Brasil que tem por objetivo principal a fabricação e comercialização de brinquedos. O portfólio de produtos da Empresa inclui bonecas, brinquedos de madeira, jogos, bolas, helicópteros e carros controlados por rádio, maquetes, massinha e carrinhos de brinquedo, entre outros. A marca carro-chefe da Empresa é a Estrela. Em 31 de dezembro de 2011, a Companhia detinha 99,99% do capital social da Gioex - Estrela Distribuidora Comercial Importadora e Exportadora Ltda, que atua principalmente no comércio, importação e exportação de brinquedos.</v>
    <v>BVMF</v>
    <v>10</v>
    <v>45310.734027777777</v>
    <v>1784</v>
    <v>440</v>
    <v>BRL</v>
    <v>MANUFATURA DE BRINQUEDOS ESTRELA S.A.</v>
    <v>MANUFATURA DE BRINQUEDOS ESTRELA S.A.</v>
    <v>8</v>
    <v>8</v>
    <v>Avenida Eusebio Matoso, 1375,7 andar, Pinheiros, SAO PAULO, SAO PAULO, 05.423-180 BR</v>
    <v>Leisure Products</v>
    <v>ESTR3</v>
    <v>Ações</v>
    <v>MANUFATURA DE BRINQUEDOS ESTRELA S.A. (BVMF:ESTR3)</v>
    <v>-2</v>
    <v>-0.2</v>
    <v>100</v>
  </rv>
  <rv s="2">
    <v>1785</v>
  </rv>
  <rv s="0">
    <v>https://www.bing.com/financeapi/forcetrigger?t=apmism&amp;q=BVMF%3aESTR4&amp;form=skydnc</v>
    <v>Learn more on Bing</v>
  </rv>
  <rv s="3">
    <v>pt-BR</v>
    <v>apmism</v>
    <v>268435456</v>
    <v>1</v>
    <v>Da plataforma Refinitiv</v>
    <v>6</v>
    <v>7</v>
    <v>MANUFATURA DE BRINQUEDOS ESTRELA S.A. (BVMF:ESTR4)</v>
    <v>3</v>
    <v>8</v>
    <v>Finance</v>
    <v>5</v>
    <v>8.3000000000000007</v>
    <v>3.75</v>
    <v>BVMF</v>
    <v>8083500</v>
    <v>3.92</v>
    <v>1937</v>
    <v>3.91</v>
    <v>0.2177</v>
    <v>B3 - Brazil Stock Exchange</v>
    <v>42626990</v>
    <v>A Manufatura de Brinquedos Estrela SA é uma empresa com sede no Brasil que tem por objetivo principal a fabricação e comercialização de brinquedos. O portfólio de produtos da Empresa inclui bonecas, brinquedos de madeira, jogos, bolas, helicópteros e carros controlados por rádio, maquetes, massinha e carrinhos de brinquedo, entre outros. A marca carro-chefe da Empresa é a Estrela. Em 31 de dezembro de 2011, a Companhia detinha 99,99% do capital social da Gioex - Estrela Distribuidora Comercial Importadora e Exportadora Ltda, que atua principalmente no comércio, importação e exportação de brinquedos.</v>
    <v>BVMF</v>
    <v>3.91</v>
    <v>45327.564139953123</v>
    <v>1787</v>
    <v>440</v>
    <v>BRL</v>
    <v>MANUFATURA DE BRINQUEDOS ESTRELA S.A.</v>
    <v>MANUFATURA DE BRINQUEDOS ESTRELA S.A.</v>
    <v>3.92</v>
    <v>3.91</v>
    <v>Avenida Eusebio Matoso, 1375,7 andar, Pinheiros, SAO PAULO, SAO PAULO, 05.423-180 BR</v>
    <v>Leisure Products</v>
    <v>ESTR4</v>
    <v>Ações</v>
    <v>MANUFATURA DE BRINQUEDOS ESTRELA S.A. (BVMF:ESTR4)</v>
    <v>0</v>
    <v>0</v>
    <v>300</v>
  </rv>
  <rv s="2">
    <v>1788</v>
  </rv>
  <rv s="0">
    <v>https://www.bing.com/financeapi/forcetrigger?t=apn5a2&amp;q=BVMF%3aPOMO3&amp;form=skydnc</v>
    <v>Learn more on Bing</v>
  </rv>
  <rv s="1">
    <v>pt-BR</v>
    <v>apn5a2</v>
    <v>268435456</v>
    <v>1</v>
    <v>Da plataforma Refinitiv</v>
    <v>0</v>
    <v>1</v>
    <v>MARCOPOLO S.A. (BVMF:POMO3)</v>
    <v>3</v>
    <v>4</v>
    <v>Finance</v>
    <v>5</v>
    <v>6.35</v>
    <v>2.23</v>
    <v>BVMF</v>
    <v>946892900</v>
    <v>6.26</v>
    <v>1949</v>
    <v>6.18</v>
    <v>1.0518000000000001</v>
    <v>B3 - Brazil Stock Exchange</v>
    <v>7111237000</v>
    <v>A Marcopolo SA, anteriormente Marcopolo SA - Carrocerias e Onibus, é uma empresa com sede no Brasil que tem por objetivo principal a fabricação de ônibus. As atividades da Empresa estão divididas em dois segmentos de negócio: Industrial e Financeiro. A divisão Industrial concentra-se no projeto, produção e distribuição de carrocerias e peças de reposição. Suas linhas de produtos abrangem diversos modelos, entre ônibus, intermunicipais, urbanos e micro-ônibus, além de veículos comerciais leves (LCVs), comercializados com a marca Volare. A divisão Financeira é responsável pelo financiamento das operações por meio do Banco Moneo. Seus produtos financeiros incluem crédito pessoal e comercial, arrendamento mercantil com opção de compra, empréstimos de curto prazo e linhas de crédito. A Companhia opera por meio de várias subsidiárias no Brasil, Argentina, México, Canadá, África do Sul e China, entre outros.</v>
    <v>BVMF</v>
    <v>6.27</v>
    <v>12682</v>
    <v>45327.576574074075</v>
    <v>1790</v>
    <v>6822170</v>
    <v>BRL</v>
    <v>MARCOPOLO S.A.</v>
    <v>MARCOPOLO S.A.</v>
    <v>6.25</v>
    <v>6.23</v>
    <v>Avenida Marcopolo,280, Planalto, CAXIAS DO SUL, RIO GRANDE DO SUL, 95.086-200 BR</v>
    <v>Machinery, Equipment &amp; Components</v>
    <v>POMO3</v>
    <v>Ações</v>
    <v>MARCOPOLO S.A. (BVMF:POMO3)</v>
    <v>-0.04</v>
    <v>-6.3800000000000003E-3</v>
    <v>8600</v>
  </rv>
  <rv s="2">
    <v>1791</v>
  </rv>
  <rv s="0">
    <v>https://www.bing.com/financeapi/forcetrigger?t=apn5cw&amp;q=BVMF%3aPOMO4&amp;form=skydnc</v>
    <v>Learn more on Bing</v>
  </rv>
  <rv s="1">
    <v>pt-BR</v>
    <v>apn5cw</v>
    <v>268435456</v>
    <v>1</v>
    <v>Da plataforma Refinitiv</v>
    <v>0</v>
    <v>1</v>
    <v>MARCOPOLO S.A. (BVMF:POMO4)</v>
    <v>3</v>
    <v>4</v>
    <v>Finance</v>
    <v>5</v>
    <v>8.25</v>
    <v>2.82</v>
    <v>BVMF</v>
    <v>946892900</v>
    <v>8.2100000000000009</v>
    <v>1949</v>
    <v>8.09</v>
    <v>1.0518000000000001</v>
    <v>B3 - Brazil Stock Exchange</v>
    <v>7111237000</v>
    <v>A Marcopolo SA, anteriormente Marcopolo SA - Carrocerias e Onibus, é uma empresa com sede no Brasil que tem por objetivo principal a fabricação de ônibus. As atividades da Empresa estão divididas em dois segmentos de negócio: Industrial e Financeiro. A divisão Industrial concentra-se no projeto, produção e distribuição de carrocerias e peças de reposição. Suas linhas de produtos abrangem diversos modelos, entre ônibus, intermunicipais, urbanos e micro-ônibus, além de veículos comerciais leves (LCVs), comercializados com a marca Volare. A divisão Financeira é responsável pelo financiamento das operações por meio do Banco Moneo. Seus produtos financeiros incluem crédito pessoal e comercial, arrendamento mercantil com opção de compra, empréstimos de curto prazo e linhas de crédito. A Companhia opera por meio de várias subsidiárias no Brasil, Argentina, México, Canadá, África do Sul e China, entre outros.</v>
    <v>BVMF</v>
    <v>8.2100000000000009</v>
    <v>12682</v>
    <v>45327.57671296296</v>
    <v>1793</v>
    <v>6822170</v>
    <v>BRL</v>
    <v>MARCOPOLO S.A.</v>
    <v>MARCOPOLO S.A.</v>
    <v>8.2100000000000009</v>
    <v>8.11</v>
    <v>Avenida Marcopolo,280, Planalto, CAXIAS DO SUL, RIO GRANDE DO SUL, 95.086-200 BR</v>
    <v>Machinery, Equipment &amp; Components</v>
    <v>POMO4</v>
    <v>Ações</v>
    <v>MARCOPOLO S.A. (BVMF:POMO4)</v>
    <v>-0.1</v>
    <v>-1.218E-2</v>
    <v>398900</v>
  </rv>
  <rv s="2">
    <v>1794</v>
  </rv>
  <rv s="0">
    <v>https://www.bing.com/financeapi/forcetrigger?t=apmyyc&amp;q=BVMF%3aMRFG3&amp;form=skydnc</v>
    <v>Learn more on Bing</v>
  </rv>
  <rv s="1">
    <v>pt-BR</v>
    <v>apmyyc</v>
    <v>268435456</v>
    <v>1</v>
    <v>Da plataforma Refinitiv</v>
    <v>0</v>
    <v>1</v>
    <v>Marfrig Global Foods S.A. (BVMF:MRFG3)</v>
    <v>3</v>
    <v>4</v>
    <v>Finance</v>
    <v>5</v>
    <v>10.56</v>
    <v>6</v>
    <v>BVMF</v>
    <v>932000000</v>
    <v>9.1199999999999992</v>
    <v>2000</v>
    <v>9.02</v>
    <v>0.87129999999999996</v>
    <v>B3 - Brazil Stock Exchange</v>
    <v>8490519999</v>
    <v>A Marfrig Global Foods S.A., antiga Marfrig Alimentos S.A., é uma empresa estabelecida no Brasil, que atua principalmente no processamento e na distribuição de carne. As atividades da empresa são divididas em dois segmentos operacionais: Marfrig Beef e Keystone. O segmento Marfrig Beef é responsável pelo abate, fabricação, distribuição, importação, exportação e marketing de carne bovina e ovina. A divisão Keystone concentra-se na produção e no desenvolvimento de alimentos multiproteicos, para atender a cadeias de restaurantes, inclusive McDonald's, Subway, ConAgra Foods, Campbell's Soup, KFC, Taco Bell, Wendy's, Heinz e Burger King, dentre outros. Vende no varejo sob várias marcas, como Pampeano, La Morocha, Montana, Hamby, Bernina, Bassi, GJ, Angus, South Lamb e Tacuarembo. A empresa opera mundialmente nas Américas, na Ásia, Europa e Oceania.</v>
    <v>BVMF</v>
    <v>9.1</v>
    <v>32534</v>
    <v>45327.576620370368</v>
    <v>1796</v>
    <v>6921010</v>
    <v>BRL</v>
    <v>Marfrig Global Foods S.A.</v>
    <v>Marfrig Global Foods S.A.</v>
    <v>9.1</v>
    <v>9.11</v>
    <v>Avenida Chedid Jafet, No 222, Block A, 1St Floor, SAO PAULO, SAO PAULO, 04.551-065 BR</v>
    <v>Food &amp; Tobacco</v>
    <v>MRFG3</v>
    <v>Ações</v>
    <v>Marfrig Global Foods S.A. (BVMF:MRFG3)</v>
    <v>0.01</v>
    <v>1.0989999999999999E-3</v>
    <v>310400</v>
  </rv>
  <rv s="2">
    <v>1797</v>
  </rv>
  <rv s="0">
    <v>https://www.bing.com/financeapi/forcetrigger?t=aplvww&amp;q=BVMF%3aAMAR3&amp;form=skydnc</v>
    <v>Learn more on Bing</v>
  </rv>
  <rv s="1">
    <v>pt-BR</v>
    <v>aplvww</v>
    <v>268435456</v>
    <v>1</v>
    <v>Da plataforma Refinitiv</v>
    <v>0</v>
    <v>1</v>
    <v>MARISA LOJAS S.A. (BVMF:AMAR3)</v>
    <v>3</v>
    <v>4</v>
    <v>Finance</v>
    <v>5</v>
    <v>6.6</v>
    <v>2.15</v>
    <v>BVMF</v>
    <v>68568580</v>
    <v>2.57</v>
    <v>1959</v>
    <v>2.54</v>
    <v>2.3765999999999998</v>
    <v>B3 - Brazil Stock Exchange</v>
    <v>174849879</v>
    <v>A MARISA LOJAS S.A. é uma empresa estabelecida no Brasil, que opera uma cadeia de lojas de departamentos. Suas lojas de departamento são especializadas em roupas femininas. As lojas da empresa oferecem também vestuário masculino e infantil, produtos para cama, mesa e banho, dentre outros. A empresa também atua na importação e venda de produtos por meio da internet. Além disso, por meio de suas subsidiárias, atua em operações de cartão de crédito, finanças, logística e no fornecimento de empréstimos pessoais aos clientes empresa. A empresa opera por meio de várias subsidiárias, inclusive a Club Administradora de Cartões de Crédito Ltda., Studio Comércio Varejista do Vestuário Ltda., Due Mille Participações Ltda., MAX Participações Ltda., Siara Comércio Atacadista de Artigos do Vestuário Ltda. e Albatroz Comércio Atacadista de Artigos de Vestuário Ltda., dentre outras. Em 22 de fevereiro de 2014, a empresa fechou três lojas Marisa Lingerie, de uma área total de 522,6 m².</v>
    <v>BVMF</v>
    <v>2.57</v>
    <v>14416</v>
    <v>45327.575584085156</v>
    <v>1799</v>
    <v>439540</v>
    <v>BRL</v>
    <v>MARISA LOJAS S.A.</v>
    <v>MARISA LOJAS S.A.</v>
    <v>2.57</v>
    <v>2.5499999999999998</v>
    <v>R James Holland 422 432, Barra Funda, SAO PAULO, SAO PAULO, 01.138-000 BR</v>
    <v>Diversified Retail</v>
    <v>AMAR3</v>
    <v>Ações</v>
    <v>MARISA LOJAS S.A. (BVMF:AMAR3)</v>
    <v>-0.02</v>
    <v>-7.7819999999999999E-3</v>
    <v>19200</v>
  </rv>
  <rv s="2">
    <v>1800</v>
  </rv>
  <rv s="0">
    <v>https://www.bing.com/financeapi/forcetrigger?t=c2p4zr&amp;q=BVMF%3aMCHF11&amp;form=skydnc</v>
    <v>Learn more on Bing</v>
  </rv>
  <rv s="4">
    <v>pt-BR</v>
    <v>c2p4zr</v>
    <v>268435456</v>
    <v>1</v>
    <v>Da plataforma Refinitiv</v>
    <v>9</v>
    <v>10</v>
    <v>MAUA CAPITAL HEDGE FUND FII CF (BVMF:MCHF11)</v>
    <v>11</v>
    <v>12</v>
    <v>Finance</v>
    <v>5</v>
    <v>9.6</v>
    <v>7.35</v>
    <v>BVMF</v>
    <v>9.25</v>
    <v>9.16</v>
    <v>B3 - Brazil Stock Exchange</v>
    <v>9.26</v>
    <v>45327.576231296094</v>
    <v>1802</v>
    <v>BRL</v>
    <v>MAUA CAPITAL HEDGE FUND FII CF</v>
    <v>9.24</v>
    <v>9.19</v>
    <v>MCHF11</v>
    <v>Fundos mais negociados</v>
    <v>MAUA CAPITAL HEDGE FUND FII CF (BVMF:MCHF11)</v>
    <v>-7.0000000000000007E-2</v>
    <v>-7.5589999999999997E-3</v>
    <v>15370</v>
  </rv>
  <rv s="2">
    <v>1803</v>
  </rv>
  <rv s="0">
    <v>https://www.bing.com/financeapi/forcetrigger?t=apn14c&amp;q=BVMF%3aMXRF11&amp;form=skydnc</v>
    <v>Learn more on Bing</v>
  </rv>
  <rv s="4">
    <v>pt-BR</v>
    <v>apn14c</v>
    <v>268435456</v>
    <v>1</v>
    <v>Da plataforma Refinitiv</v>
    <v>9</v>
    <v>10</v>
    <v>MAXI RENDA FII ETF (BVMF:MXRF11)</v>
    <v>11</v>
    <v>12</v>
    <v>Finance</v>
    <v>5</v>
    <v>10.7</v>
    <v>8.7799999999999994</v>
    <v>BVMF</v>
    <v>10.54</v>
    <v>10.51</v>
    <v>B3 - Brazil Stock Exchange</v>
    <v>10.55</v>
    <v>45327.576730392968</v>
    <v>1805</v>
    <v>BRL</v>
    <v>MAXI RENDA FII ETF</v>
    <v>10.54</v>
    <v>10.53</v>
    <v>MXRF11</v>
    <v>Fundos mais negociados</v>
    <v>MAXI RENDA FII ETF (BVMF:MXRF11)</v>
    <v>-0.02</v>
    <v>-1.8959999999999999E-3</v>
    <v>338159</v>
  </rv>
  <rv s="2">
    <v>1806</v>
  </rv>
  <rv s="0">
    <v>https://www.bing.com/financeapi/forcetrigger?t=bwihur&amp;q=BVMF%3aCASH3&amp;form=skydnc</v>
    <v>Learn more on Bing</v>
  </rv>
  <rv s="1">
    <v>pt-BR</v>
    <v>bwihur</v>
    <v>268435456</v>
    <v>1</v>
    <v>Da plataforma Refinitiv</v>
    <v>0</v>
    <v>1</v>
    <v>MÉLIUZ S.A. (BVMF:CASH3)</v>
    <v>3</v>
    <v>4</v>
    <v>Finance</v>
    <v>5</v>
    <v>11.1</v>
    <v>5.94</v>
    <v>BVMF</v>
    <v>86580210</v>
    <v>7.58</v>
    <v>2011</v>
    <v>7.44</v>
    <v>0.151</v>
    <v>B3 - Brazil Stock Exchange</v>
    <v>654546387</v>
    <v>A Meliuz SA é um provedora de serviços de Internet. A empresa está localizada em Belo Horizonte, Brasil.</v>
    <v>BVMF</v>
    <v>7.56</v>
    <v>470</v>
    <v>45327.576603517969</v>
    <v>1808</v>
    <v>2773870</v>
    <v>BRL</v>
    <v>MÉLIUZ S.A.</v>
    <v>MÉLIUZ S.A.</v>
    <v>7.58</v>
    <v>7.56</v>
    <v>Rua Jose Versolato, n 111-B Sala 3014, Bairro Carmo, Belo Horizonte, MINAS GERAIS, 30.310-030 BR</v>
    <v>Software &amp; IT Services</v>
    <v>CASH3</v>
    <v>Ações</v>
    <v>MÉLIUZ S.A. (BVMF:CASH3)</v>
    <v>0</v>
    <v>0</v>
    <v>201000</v>
  </rv>
  <rv s="2">
    <v>1809</v>
  </rv>
  <rv s="0">
    <v>https://www.bing.com/financeapi/forcetrigger?t=bvu6jc&amp;q=BVMF%3aMELK3&amp;form=skydnc</v>
    <v>Learn more on Bing</v>
  </rv>
  <rv s="1">
    <v>pt-BR</v>
    <v>bvu6jc</v>
    <v>268435456</v>
    <v>1</v>
    <v>Da plataforma Refinitiv</v>
    <v>0</v>
    <v>1</v>
    <v>Melnick Desenvolvimento Imobiliário S.A. (BVMF:MELK3)</v>
    <v>3</v>
    <v>4</v>
    <v>Finance</v>
    <v>5</v>
    <v>4.8899999999999997</v>
    <v>2.39</v>
    <v>BVMF</v>
    <v>207969300</v>
    <v>4.29</v>
    <v>2010</v>
    <v>4.26</v>
    <v>1.0239</v>
    <v>B3 - Brazil Stock Exchange</v>
    <v>892188297</v>
    <v>A Melnick Even Desenvolvimento Imobiliário SA é uma empresa brasileira que atua na incorporação, construção e comercialização de unidades imobiliárias residenciais e não residenciais no Estado do Rio Grande do Sul. O Escritório atua no segmento de alto padrão, oferecendo casas, apartamentos e espaços comerciais, além de lotes em áreas residenciais.</v>
    <v>BVMF</v>
    <v>4.32</v>
    <v>458</v>
    <v>45327.57613425926</v>
    <v>1811</v>
    <v>97930</v>
    <v>BRL</v>
    <v>Melnick Desenvolvimento Imobiliário S.A.</v>
    <v>Melnick Desenvolvimento Imobiliário S.A.</v>
    <v>4.26</v>
    <v>4.29</v>
    <v>Rua Carlos Trein Filho, n 551, N/A, Auxiliadora, Porto Alegre, RIO GRANDE DO SUL, 90.450-120 BR</v>
    <v>Homebuilding &amp; Construction Supplies</v>
    <v>MELK3</v>
    <v>Ações</v>
    <v>Melnick Desenvolvimento Imobiliário S.A. (BVMF:MELK3)</v>
    <v>-0.03</v>
    <v>-6.9440000000000005E-3</v>
    <v>3900</v>
  </rv>
  <rv s="2">
    <v>1812</v>
  </rv>
  <rv s="0">
    <v>https://www.bing.com/financeapi/forcetrigger?t=bsn7fr&amp;q=BVMF%3aMFII11&amp;form=skydnc</v>
    <v>Learn more on Bing</v>
  </rv>
  <rv s="4">
    <v>pt-BR</v>
    <v>bsn7fr</v>
    <v>268435456</v>
    <v>1</v>
    <v>Da plataforma Refinitiv</v>
    <v>9</v>
    <v>10</v>
    <v>MERITO DESENVOLVIMENTO IMOB I ETF (BVMF:MFII11)</v>
    <v>11</v>
    <v>12</v>
    <v>Finance</v>
    <v>5</v>
    <v>105.35</v>
    <v>77.430000000000007</v>
    <v>BVMF</v>
    <v>102.99</v>
    <v>101.78</v>
    <v>B3 - Brazil Stock Exchange</v>
    <v>102.9</v>
    <v>45327.576388888891</v>
    <v>1814</v>
    <v>BRL</v>
    <v>MERITO DESENVOLVIMENTO IMOB I ETF</v>
    <v>102</v>
    <v>102.52</v>
    <v>MFII11</v>
    <v>Fundos mais negociados</v>
    <v>MERITO DESENVOLVIMENTO IMOB I ETF (BVMF:MFII11)</v>
    <v>-0.38</v>
    <v>-3.6930000000000001E-3</v>
    <v>1968</v>
  </rv>
  <rv s="2">
    <v>1815</v>
  </rv>
  <rv s="0">
    <v>https://www.bing.com/financeapi/forcetrigger?t=bv4fpr&amp;q=BVMF%3aMFAI11&amp;form=skydnc</v>
    <v>Learn more on Bing</v>
  </rv>
  <rv s="4">
    <v>pt-BR</v>
    <v>bv4fpr</v>
    <v>268435456</v>
    <v>1</v>
    <v>Da plataforma Refinitiv</v>
    <v>9</v>
    <v>10</v>
    <v>MERITO FDO ACOES IMOB FII CF (BVMF:MFAI11)</v>
    <v>11</v>
    <v>12</v>
    <v>Finance</v>
    <v>5</v>
    <v>69.5</v>
    <v>48.16</v>
    <v>BVMF</v>
    <v>64.02</v>
    <v>63.98</v>
    <v>B3 - Brazil Stock Exchange</v>
    <v>64</v>
    <v>45327.576122685183</v>
    <v>1817</v>
    <v>BRL</v>
    <v>MERITO FDO ACOES IMOB FII CF</v>
    <v>63.98</v>
    <v>64.010000000000005</v>
    <v>MFAI11</v>
    <v>Fundos mais negociados</v>
    <v>MERITO FDO ACOES IMOB FII CF (BVMF:MFAI11)</v>
    <v>0.01</v>
    <v>1.563E-4</v>
    <v>37</v>
  </rv>
  <rv s="2">
    <v>1818</v>
  </rv>
  <rv s="0">
    <v>https://www.bing.com/financeapi/forcetrigger?t=a1slm7&amp;q=XNAS%3aMETA&amp;form=skydnc</v>
    <v>Learn more on Bing</v>
  </rv>
  <rv s="20">
    <v>pt-BR</v>
    <v>a1slm7</v>
    <v>268435456</v>
    <v>1</v>
    <v>Da plataforma Refinitiv</v>
    <v>59</v>
    <v>60</v>
    <v>Meta Platforms, Inc. (XNAS:META)</v>
    <v>3</v>
    <v>223</v>
    <v>Finance</v>
    <v>16</v>
    <v>485.96</v>
    <v>167.66</v>
    <v>XNAS</v>
    <v>2569863000</v>
    <v>485.96</v>
    <v>2004</v>
    <v>453.01</v>
    <v>1.1765000000000001</v>
    <v>Nasdaq Stock Market</v>
    <v>1220659000000</v>
    <v>A FACEBOOK, INC. cria produtos que permitem a conexão e o compartilhamento por meio de dispositivos móveis e computadores pessoais. A empresa permite às pessoas compartilhar suas opiniões, ideias, fotos e vídeos, dentre outras atividades. Seus produtos incluem Facebook, Instagram, Messenger, WhatsApp e Oculus. Facebook é um aplicativo móvel e site da internet, que permite que as pessoas se conectem, compartilhem, se descubram e se comuniquem umas com as outras, usando dispositivos móveis e computadores pessoais. Instagram é um aplicativo móvel que permite que as pessoas tirem fotos ou façam vídeos, personalizem-nos com efeitos de filtro e os compartilhem com amigos e seguidores em um feed de foto ou os enviem aos amigos. Messenger é um aplicativo de mensagens disponível para telefone celular e internet em vários dispositivos e plataformas. WhatsApp Messenger é um aplicativo móvel de mensagens usado por pessoas ao redor do mundo. A Oculus tecnologia de realidade virtual e plataforma de conteúdo permite que pessoas joguem jogos, consumam conteúdo e se conectem com outras pessoas.</v>
    <v>XNAS</v>
    <v>394.78</v>
    <v>67317</v>
    <v>45324.899592349218</v>
    <v>1820</v>
    <v>19527496</v>
    <v>USD</v>
    <v>Meta Platforms, Inc.</v>
    <v>Meta Platforms, Inc.</v>
    <v>31.9527</v>
    <v>459.6</v>
    <v>474.99</v>
    <v>1 Meta Way, MENLO PARK, CA, 94025 US</v>
    <v>Software &amp; IT Services</v>
    <v>META</v>
    <v>Ações</v>
    <v>Meta Platforms, Inc. (XNAS:META)</v>
    <v>80.209999999999994</v>
    <v>0.203176</v>
    <v>520228</v>
  </rv>
  <rv s="2">
    <v>1821</v>
  </rv>
  <rv s="0">
    <v>https://www.bing.com/financeapi/forcetrigger?t=apmm5r&amp;q=BVMF%3aFRIO3&amp;form=skydnc</v>
    <v>Learn more on Bing</v>
  </rv>
  <rv s="3">
    <v>pt-BR</v>
    <v>apmm5r</v>
    <v>268435456</v>
    <v>1</v>
    <v>Da plataforma Refinitiv</v>
    <v>6</v>
    <v>7</v>
    <v>METALFRIO SOLUTIONS S.A. (BVMF:FRIO3)</v>
    <v>3</v>
    <v>8</v>
    <v>Finance</v>
    <v>5</v>
    <v>301</v>
    <v>20</v>
    <v>BVMF</v>
    <v>6377210</v>
    <v>299.5</v>
    <v>2001</v>
    <v>297.7</v>
    <v>1.3294999999999999</v>
    <v>B3 - Brazil Stock Exchange</v>
    <v>1898497000</v>
    <v>A METALFRIO SOLUTIONS S.A. é uma empresa estabelecida no Brasil, que atua na produção de refrigeradores e freezers plug-in comerciais. As atividades da empresa são divididas em dois segmentos de negócios: produtos e serviços. A divisão de produtos é responsável pela fabricação e venda de refrigeradores e freezers domésticos e comerciais. A divisão de serviços concentra-se na manutenção e assistência técnica dos produtos, venda de peças sobressalentes a revendedores autorizados e clientes dos produtos, além de serviços logísticos. A empresa distribui produtos sob várias marcas, como Metalfrio, Derby, Caravell e Klimasan. Opera fábricas na Europa e nas Américas. As subsidiárias da empresa incluem a Metalfrio Solutions Sogutma Sanayi ve Ticaret Anonim Sirket, Metalfrio Solutions Inc, Begur Transportes Rodoviários, Logística e Serviços Ltda. e Metalfrio Solutions México SA de CV.</v>
    <v>BVMF</v>
    <v>299.5</v>
    <v>45324.831372060158</v>
    <v>1823</v>
    <v>600</v>
    <v>BRL</v>
    <v>METALFRIO SOLUTIONS S.A.</v>
    <v>METALFRIO SOLUTIONS S.A.</v>
    <v>299.5</v>
    <v>297.7</v>
    <v>AV. ABRAHAO GONCALVES BRAGA, 412,KM 12,5 Via Anchieta, Vila Livieiro, SAO PAULO, SAO PAULO, 04.186-220 BR</v>
    <v>Machinery, Equipment &amp; Components</v>
    <v>FRIO3</v>
    <v>Ações</v>
    <v>METALFRIO SOLUTIONS S.A. (BVMF:FRIO3)</v>
    <v>-1.8</v>
    <v>-6.0099999999999997E-3</v>
    <v>600</v>
  </rv>
  <rv s="2">
    <v>1824</v>
  </rv>
  <rv s="0">
    <v>https://www.bing.com/financeapi/forcetrigger?t=apmnxm&amp;q=BVMF%3aGOAU3&amp;form=skydnc</v>
    <v>Learn more on Bing</v>
  </rv>
  <rv s="1">
    <v>pt-BR</v>
    <v>apmnxm</v>
    <v>268435456</v>
    <v>1</v>
    <v>Da plataforma Refinitiv</v>
    <v>0</v>
    <v>1</v>
    <v>METALURGICA GERDAU S.A. (BVMF:GOAU3)</v>
    <v>3</v>
    <v>4</v>
    <v>Finance</v>
    <v>5</v>
    <v>12.18</v>
    <v>9.02</v>
    <v>BVMF</v>
    <v>1033841000</v>
    <v>10.28</v>
    <v>1901</v>
    <v>10.23</v>
    <v>1.147</v>
    <v>B3 - Brazil Stock Exchange</v>
    <v>10415080000</v>
    <v>A Metalúrgica Gerdau S.A., anteriormente Metalúrgica Hugo Gerdau S.A., é uma empresa brasileira que se dedica ao setor de produção de aço. A Empresa se concentra na fabricação de itens de aço longo e plano, essencialmente através do processo de fabricação em fornos elétricos, a partir de sucata de metal e ferro-gusa comprado, bem como na produção de aço a partir de minério de ferro em alto-forno e por redução direta. Suas atividades se dividem em quatro segmentos: Operações no Brasil, Operações na América do Norte, Operações na América Latina e Unidade de aço especial. Seus produtos são distribuídos em diversos setores, como da construção civil, agricultura e indústria automotiva, e a Empresa opera fábricas no Brasil, Argentina, Chile, Colômbia, México, Peru, Venezuela, Estados Unidos, Canadá, Espanha e Índia, entre outros.</v>
    <v>BVMF</v>
    <v>10.210000000000001</v>
    <v>45000</v>
    <v>45327.576481481483</v>
    <v>1826</v>
    <v>7473580</v>
    <v>BRL</v>
    <v>METALURGICA GERDAU S.A.</v>
    <v>METALURGICA GERDAU S.A.</v>
    <v>10.28</v>
    <v>10.25</v>
    <v>Avenida Doutora Ruth Cardoso, 8.501,8 andar, Pinheiros, SAO PAULO, SAO PAULO, 05.425-070 BR</v>
    <v>Metals &amp; Mining</v>
    <v>GOAU3</v>
    <v>Ações</v>
    <v>METALURGICA GERDAU S.A. (BVMF:GOAU3)</v>
    <v>0.04</v>
    <v>3.9179999999999996E-3</v>
    <v>7800</v>
  </rv>
  <rv s="2">
    <v>1827</v>
  </rv>
  <rv s="0">
    <v>https://www.bing.com/financeapi/forcetrigger?t=apmo1h&amp;q=BVMF%3aGOAU4&amp;form=skydnc</v>
    <v>Learn more on Bing</v>
  </rv>
  <rv s="1">
    <v>pt-BR</v>
    <v>apmo1h</v>
    <v>268435456</v>
    <v>1</v>
    <v>Da plataforma Refinitiv</v>
    <v>0</v>
    <v>1</v>
    <v>METALURGICA GERDAU S.A. (BVMF:GOAU4)</v>
    <v>3</v>
    <v>4</v>
    <v>Finance</v>
    <v>5</v>
    <v>12.47</v>
    <v>9.19</v>
    <v>BVMF</v>
    <v>1033841000</v>
    <v>10.07</v>
    <v>1901</v>
    <v>10</v>
    <v>1.147</v>
    <v>B3 - Brazil Stock Exchange</v>
    <v>10415080000</v>
    <v>A Metalúrgica Gerdau S.A., anteriormente Metalúrgica Hugo Gerdau S.A., é uma empresa brasileira que se dedica ao setor de produção de aço. A Empresa se concentra na fabricação de itens de aço longo e plano, essencialmente através do processo de fabricação em fornos elétricos, a partir de sucata de metal e ferro-gusa comprado, bem como na produção de aço a partir de minério de ferro em alto-forno e por redução direta. Suas atividades se dividem em quatro segmentos: Operações no Brasil, Operações na América do Norte, Operações na América Latina e Unidade de aço especial. Seus produtos são distribuídos em diversos setores, como da construção civil, agricultura e indústria automotiva, e a Empresa opera fábricas no Brasil, Argentina, Chile, Colômbia, México, Peru, Venezuela, Estados Unidos, Canadá, Espanha e Índia, entre outros.</v>
    <v>BVMF</v>
    <v>10</v>
    <v>45000</v>
    <v>45327.576643518521</v>
    <v>1829</v>
    <v>7473580</v>
    <v>BRL</v>
    <v>METALURGICA GERDAU S.A.</v>
    <v>METALURGICA GERDAU S.A.</v>
    <v>10</v>
    <v>10.02</v>
    <v>Avenida Doutora Ruth Cardoso, 8.501,8 andar, Pinheiros, SAO PAULO, SAO PAULO, 05.425-070 BR</v>
    <v>Metals &amp; Mining</v>
    <v>GOAU4</v>
    <v>Ações</v>
    <v>METALURGICA GERDAU S.A. (BVMF:GOAU4)</v>
    <v>0.02</v>
    <v>2E-3</v>
    <v>481900</v>
  </rv>
  <rv s="2">
    <v>1830</v>
  </rv>
  <rv s="0">
    <v>https://www.bing.com/financeapi/forcetrigger?t=bgr4nm&amp;q=BVMF%3aRSUL3&amp;form=skydnc</v>
    <v>Learn more on Bing</v>
  </rv>
  <rv s="69">
    <v>pt-BR</v>
    <v>bgr4nm</v>
    <v>268435456</v>
    <v>1</v>
    <v>Da plataforma Refinitiv</v>
    <v>224</v>
    <v>225</v>
    <v>Metalúrgica Riosulense S.A. (BVMF:RSUL3)</v>
    <v>3</v>
    <v>226</v>
    <v>Finance</v>
    <v>BVMF</v>
    <v>6072130</v>
    <v>1946</v>
    <v>6.7799999999999999E-2</v>
    <v>B3 - Brazil Stock Exchange</v>
    <v>454195200</v>
    <v>A Metalúrgica Riosulense S.A. é uma empresa brasileira dedicada à indústria automotiva. A empresa atua sobretudo na fabricação de peças e acessórios para veículos motorizados, através do processo de fundição de metais ferrosos e não-ferrosos. O portfólio da empresa inclui suportes de chassis; adaptadores; carters; conexões; coletores de distribuição; polias; cubos do volante; balancins; pistão e anéis; bombas d'água; mangas de injetor; rolamentos e tampas de rolamento; anéis de cambota; válvulas e suportes de motor; guias de válvulas, alargadores de guia, assentos e molas; tuchos hidráulicos; eixos de comando e revestimentos de cilindro, entre outros. A empresa vende seus produtos para fabricantes de automóveis e para o mercado de peças de reposição.</v>
    <v>BVMF</v>
    <v>0</v>
    <v>829</v>
    <v>1832</v>
    <v>1770</v>
    <v>BRL</v>
    <v>Metalúrgica Riosulense S.A.</v>
    <v>Metalúrgica Riosulense S.A.</v>
    <v>Rua Emilio Adami 700, Barra do Trombudo, RIO DO SUL, SANTA CATARINA, 89.164-910 BR</v>
    <v>Automobiles &amp; Auto Parts</v>
    <v>RSUL3</v>
    <v>Ações</v>
    <v>Metalúrgica Riosulense S.A. (BVMF:RSUL3)</v>
  </rv>
  <rv s="2">
    <v>1833</v>
  </rv>
  <rv s="0">
    <v>https://www.bing.com/financeapi/forcetrigger?t=axuiyc&amp;q=BVMF%3aRSUL4&amp;form=skydnc</v>
    <v>Learn more on Bing</v>
  </rv>
  <rv s="1">
    <v>pt-BR</v>
    <v>axuiyc</v>
    <v>268435456</v>
    <v>1</v>
    <v>Da plataforma Refinitiv</v>
    <v>0</v>
    <v>1</v>
    <v>Metalúrgica Riosulense S.A. (BVMF:RSUL4)</v>
    <v>3</v>
    <v>4</v>
    <v>Finance</v>
    <v>5</v>
    <v>82</v>
    <v>49.8</v>
    <v>BVMF</v>
    <v>6072130</v>
    <v>80.900000000000006</v>
    <v>1946</v>
    <v>80.900000000000006</v>
    <v>6.7799999999999999E-2</v>
    <v>B3 - Brazil Stock Exchange</v>
    <v>491235317</v>
    <v>A Metalúrgica Riosulense S.A. é uma empresa brasileira dedicada à indústria automotiva. A empresa atua sobretudo na fabricação de peças e acessórios para veículos motorizados, através do processo de fundição de metais ferrosos e não-ferrosos. O portfólio da empresa inclui suportes de chassis; adaptadores; carters; conexões; coletores de distribuição; polias; cubos do volante; balancins; pistão e anéis; bombas d'água; mangas de injetor; rolamentos e tampas de rolamento; anéis de cambota; válvulas e suportes de motor; guias de válvulas, alargadores de guia, assentos e molas; tuchos hidráulicos; eixos de comando e revestimentos de cilindro, entre outros. A empresa vende seus produtos para fabricantes de automóveis e para o mercado de peças de reposição.</v>
    <v>BVMF</v>
    <v>78.88</v>
    <v>829</v>
    <v>45327.571446759262</v>
    <v>1835</v>
    <v>1770</v>
    <v>BRL</v>
    <v>Metalúrgica Riosulense S.A.</v>
    <v>Metalúrgica Riosulense S.A.</v>
    <v>80.900000000000006</v>
    <v>80.900000000000006</v>
    <v>Rua Emilio Adami 700, Barra do Trombudo, RIO DO SUL, SANTA CATARINA, 89.164-910 BR</v>
    <v>Automobiles &amp; Auto Parts</v>
    <v>RSUL4</v>
    <v>Ações</v>
    <v>Metalúrgica Riosulense S.A. (BVMF:RSUL4)</v>
    <v>2.02</v>
    <v>2.5609000000000003E-2</v>
    <v>100</v>
  </rv>
  <rv s="2">
    <v>1836</v>
  </rv>
  <rv s="0">
    <v>https://www.bing.com/financeapi/forcetrigger?t=apmzrw&amp;q=BVMF%3aMTSA3&amp;form=skydnc</v>
    <v>Learn more on Bing</v>
  </rv>
  <rv s="70">
    <v>pt-BR</v>
    <v>apmzrw</v>
    <v>268435456</v>
    <v>1</v>
    <v>Da plataforma Refinitiv</v>
    <v>227</v>
    <v>228</v>
    <v>METISA METALURGICA TIMBOENSE S.A. (BVMF:MTSA3)</v>
    <v>3</v>
    <v>229</v>
    <v>Finance</v>
    <v>80</v>
    <v>78.3</v>
    <v>72.599999999999994</v>
    <v>BVMF</v>
    <v>9137260</v>
    <v>1942</v>
    <v>0.5867</v>
    <v>B3 - Brazil Stock Exchange</v>
    <v>561888400</v>
    <v>A METISA Metalúrgica Timboense S.A. é uma empresa brasileira dedicada essencialmente à produção de peças de aço para máquinas industriais e agrícolas. Os produtos da Empresa incluem peças para equipamentos agrícolas, peças para tratores, lâminas para o setor da construção, lâminas para corte de pedras, acessórios ferroviários, itens para equipamentos rodoviários, arruelas, ferramentas manuais, acessórios para caminhões e outros produtos de aço. O processo de fabricação consiste no processamento a quente do aço, tratamento térmico e operações de acabamento. A Metisa vende seus produtos para outras empresas, que os utilizam para produzir máquinas, como também para o mercado de peças de reposição. Em 31 de dezembro de 2011, a Empresa detinha integralmente a METISA Florestal e Energética S.A., que se dedica ao reflorestamento e à exploração comercial de produtos florestais.</v>
    <v>BVMF</v>
    <v>78.41</v>
    <v>1065</v>
    <v>45205.449918981481</v>
    <v>1838</v>
    <v>1600</v>
    <v>BRL</v>
    <v>METISA METALURGICA TIMBOENSE S.A.</v>
    <v>METISA METALURGICA TIMBOENSE S.A.</v>
    <v>Rua Fritz Lorenz, 2442, Distrito Industrial, TIMBO, SANTA CATARINA, 89.120-000 BR</v>
    <v>Machinery, Equipment &amp; Components</v>
    <v>MTSA3</v>
    <v>Ações</v>
    <v>METISA METALURGICA TIMBOENSE S.A. (BVMF:MTSA3)</v>
  </rv>
  <rv s="2">
    <v>1839</v>
  </rv>
  <rv s="0">
    <v>https://www.bing.com/financeapi/forcetrigger?t=apmzur&amp;q=BVMF%3aMTSA4&amp;form=skydnc</v>
    <v>Learn more on Bing</v>
  </rv>
  <rv s="1">
    <v>pt-BR</v>
    <v>apmzur</v>
    <v>268435456</v>
    <v>1</v>
    <v>Da plataforma Refinitiv</v>
    <v>0</v>
    <v>1</v>
    <v>METISA METALURGICA TIMBOENSE S.A. (BVMF:MTSA4)</v>
    <v>3</v>
    <v>4</v>
    <v>Finance</v>
    <v>5</v>
    <v>53.07</v>
    <v>37.36</v>
    <v>BVMF</v>
    <v>9137260</v>
    <v>50.5</v>
    <v>1942</v>
    <v>50.48</v>
    <v>0.5867</v>
    <v>B3 - Brazil Stock Exchange</v>
    <v>461431630</v>
    <v>A METISA Metalúrgica Timboense S.A. é uma empresa brasileira dedicada essencialmente à produção de peças de aço para máquinas industriais e agrícolas. Os produtos da Empresa incluem peças para equipamentos agrícolas, peças para tratores, lâminas para o setor da construção, lâminas para corte de pedras, acessórios ferroviários, itens para equipamentos rodoviários, arruelas, ferramentas manuais, acessórios para caminhões e outros produtos de aço. O processo de fabricação consiste no processamento a quente do aço, tratamento térmico e operações de acabamento. A Metisa vende seus produtos para outras empresas, que os utilizam para produzir máquinas, como também para o mercado de peças de reposição. Em 31 de dezembro de 2011, a Empresa detinha integralmente a METISA Florestal e Energética S.A., que se dedica ao reflorestamento e à exploração comercial de produtos florestais.</v>
    <v>BVMF</v>
    <v>50.49</v>
    <v>1065</v>
    <v>45327.562326388892</v>
    <v>1841</v>
    <v>1600</v>
    <v>BRL</v>
    <v>METISA METALURGICA TIMBOENSE S.A.</v>
    <v>METISA METALURGICA TIMBOENSE S.A.</v>
    <v>50.48</v>
    <v>50.5</v>
    <v>Rua Fritz Lorenz, 2442, Distrito Industrial, TIMBO, SANTA CATARINA, 89.120-000 BR</v>
    <v>Machinery, Equipment &amp; Components</v>
    <v>MTSA4</v>
    <v>Ações</v>
    <v>METISA METALURGICA TIMBOENSE S.A. (BVMF:MTSA4)</v>
    <v>0.01</v>
    <v>1.9810000000000002E-4</v>
    <v>700</v>
  </rv>
  <rv s="2">
    <v>1842</v>
  </rv>
  <rv s="0">
    <v>https://www.bing.com/financeapi/forcetrigger?t=apmxqh&amp;q=BVMF%3aMILS3&amp;form=skydnc</v>
    <v>Learn more on Bing</v>
  </rv>
  <rv s="1">
    <v>pt-BR</v>
    <v>apmxqh</v>
    <v>268435456</v>
    <v>1</v>
    <v>Da plataforma Refinitiv</v>
    <v>0</v>
    <v>1</v>
    <v>Mills Locação, Serviços e Logística S.A (BVMF:MILS3)</v>
    <v>3</v>
    <v>4</v>
    <v>Finance</v>
    <v>5</v>
    <v>13.99</v>
    <v>8.17</v>
    <v>BVMF</v>
    <v>246308900</v>
    <v>12.98</v>
    <v>1980</v>
    <v>12.75</v>
    <v>1.7958000000000001</v>
    <v>B3 - Brazil Stock Exchange</v>
    <v>3194626433</v>
    <v>A Mills Estruturas e Serviços de Engenharia S.A. é uma empresa brasileira que se dedica principalmente ao aluguel de equipamentos comerciais. As atividades da empresa se dividem em duas unidades comerciais: Construção e Aluguel. A divisão Construção atua no mercado da construção pesada e oferece obras e serviços, incluindo cofragem e adereços, além de acesso a equipamentos não mecanizados, plataformas de andaime e andaimes para o setor de construção residencial e de escritórios. A divisão Aluguel oferece locação e venda de empilhadeiras pantográficas e manipuladores de telescópio para os mercados de construção, comércio e de manufatura, entre outros. A empresa opera diversas filiais em todo o Brasil.</v>
    <v>BVMF</v>
    <v>12.88</v>
    <v>1205</v>
    <v>45327.576701388891</v>
    <v>1844</v>
    <v>766790</v>
    <v>BRL</v>
    <v>Mills Locação, Serviços e Logística S.A</v>
    <v>Mills Locação, Serviços e Logística S.A</v>
    <v>12.83</v>
    <v>12.97</v>
    <v>Estrada do Guerengue, n. 1381, Taquara, RIO DE JANEIRO, RIO DE JANEIRO BR</v>
    <v>Professional &amp; Commercial Services</v>
    <v>MILS3</v>
    <v>Ações</v>
    <v>Mills Locação, Serviços e Logística S.A (BVMF:MILS3)</v>
    <v>0.09</v>
    <v>6.9879999999999994E-3</v>
    <v>48700</v>
  </rv>
  <rv s="2">
    <v>1845</v>
  </rv>
  <rv s="0">
    <v>https://www.bing.com/financeapi/forcetrigger?t=aplzoc&amp;q=BVMF%3aBEEF3&amp;form=skydnc</v>
    <v>Learn more on Bing</v>
  </rv>
  <rv s="3">
    <v>pt-BR</v>
    <v>aplzoc</v>
    <v>268435456</v>
    <v>1</v>
    <v>Da plataforma Refinitiv</v>
    <v>6</v>
    <v>7</v>
    <v>MINERVA S.A. (BVMF:BEEF3)</v>
    <v>3</v>
    <v>8</v>
    <v>Finance</v>
    <v>5</v>
    <v>13.01</v>
    <v>6.67</v>
    <v>BVMF</v>
    <v>607283400</v>
    <v>6.8</v>
    <v>1992</v>
    <v>6.73</v>
    <v>0.84540000000000004</v>
    <v>B3 - Brazil Stock Exchange</v>
    <v>4129527120</v>
    <v>A Minerva SA é uma empresa sediada no Brasil que tem por objetivo principal a produção e comercialização de carne bovina. As atividades da Empresa estão divididas em dois segmentos de negócio: Carne e Pecuária. A divisão Carnes atua na produção e comercialização de carne bovina in natura. Este segmento inclui o processamento de carne bovina, suína e de aves, bem como a produção e comercialização de subprodutos do gado, como peles ou miúdos. A divisão Pecuária tem como foco a exportação de gado vivo. A Companhia opera frigoríficos no Brasil, Paraguai Uruguai, Colômbia e Argentina, planta de processamento de carnes no Brasil e duas plantas de processamento de proteínas na Argentina. A Firma possui diversas subsidiárias, como Minerva Dawn Farms Industria e Comercio de Proteinas SA, CSAP Companhia Sul Americana de Pecuaria SA e Athena Foods SA, entre outras.</v>
    <v>BVMF</v>
    <v>6.76</v>
    <v>45327.576574074075</v>
    <v>1847</v>
    <v>10247150</v>
    <v>BRL</v>
    <v>MINERVA S.A.</v>
    <v>MINERVA S.A.</v>
    <v>6.79</v>
    <v>6.8</v>
    <v>Av. Antonio Manco Bernardes,s/n, Chacara Minerva, BARRETOS, SAO PAULO, 14.781-545 BR</v>
    <v>Food &amp; Tobacco</v>
    <v>BEEF3</v>
    <v>Ações</v>
    <v>MINERVA S.A. (BVMF:BEEF3)</v>
    <v>0.04</v>
    <v>5.9170000000000004E-3</v>
    <v>693600</v>
  </rv>
  <rv s="2">
    <v>1848</v>
  </rv>
  <rv s="0">
    <v>https://www.bing.com/financeapi/forcetrigger?t=apmyec&amp;q=BVMF%3aMNPR3&amp;form=skydnc</v>
    <v>Learn more on Bing</v>
  </rv>
  <rv s="1">
    <v>pt-BR</v>
    <v>apmyec</v>
    <v>268435456</v>
    <v>1</v>
    <v>Da plataforma Refinitiv</v>
    <v>0</v>
    <v>1</v>
    <v>Minupar Participações S.A. (BVMF:MNPR3)</v>
    <v>3</v>
    <v>4</v>
    <v>Finance</v>
    <v>5</v>
    <v>23</v>
    <v>5.63</v>
    <v>BVMF</v>
    <v>7100100</v>
    <v>22.45</v>
    <v>1984</v>
    <v>22.44</v>
    <v>0.79510000000000003</v>
    <v>B3 - Brazil Stock Exchange</v>
    <v>159397200</v>
    <v>A MINUPAR PARTICIPACOES S.A., anteriormente Minuano - Exportação Participação e Administração Ltda., é uma holding brasileira que atua sobretudo no processamento de alimentos. A empresa divide seus negócios em três segmentos principais: Serviços de Processamento; Salsichas e Processados; e Produtos Refrigerados. No segmento Serviços de Processamento, a empresa se dedica à prestação de serviços de processamento de alimentos a terceiros, incluindo abate e desossa de aves, produção de ração animal e ovos para incubação, entre outros. No segmento Salsichas e Processados, se dedica ao processamento e venda de ovos e salsichas. No segmento Produtos Refrigerados, se dedica ao abate de suas próprias aves. Os produtos da empresa são distribuídos no Brasil e exportados para o Oriente Médio, Europa, Ásia, África, América Central e América do Sul. Em 31 de dezembro de 2011, a empresa operava seis plantas localizadas nos estados brasileiros do Rio Grande do Sul e Santa Catarina.</v>
    <v>BVMF</v>
    <v>22.44</v>
    <v>2822</v>
    <v>45324.947928240741</v>
    <v>1850</v>
    <v>340</v>
    <v>BRL</v>
    <v>Minupar Participações S.A.</v>
    <v>Minupar Participações S.A.</v>
    <v>22.44</v>
    <v>22.45</v>
    <v>Av. Senador Alberto Pasqualini, 1535, Sao Cristovao, LAJEADO, RIO GRANDE DO SUL, 95.913-162 BR</v>
    <v>Food &amp; Tobacco</v>
    <v>MNPR3</v>
    <v>Ações</v>
    <v>Minupar Participações S.A. (BVMF:MNPR3)</v>
    <v>0.01</v>
    <v>4.4560000000000004E-4</v>
    <v>400</v>
  </rv>
  <rv s="2">
    <v>1851</v>
  </rv>
  <rv s="0">
    <v>https://www.bing.com/financeapi/forcetrigger?t=bx38bh&amp;q=BVMF%3aFIXA11&amp;form=skydnc</v>
    <v>Learn more on Bing</v>
  </rv>
  <rv s="49">
    <v>pt-BR</v>
    <v>bx38bh</v>
    <v>268435456</v>
    <v>1</v>
    <v>Da plataforma Refinitiv</v>
    <v>155</v>
    <v>156</v>
    <v>Mirae Asset RF Pre F Indice (BVMF:FIXA11)</v>
    <v>11</v>
    <v>157</v>
    <v>Finance</v>
    <v>5</v>
    <v>BVMF</v>
    <v>15.98</v>
    <v>15.97</v>
    <v>-4.8899999999999999E-2</v>
    <v>B3 - Brazil Stock Exchange</v>
    <v>155873335.93000001</v>
    <v>15.99</v>
    <v>45324</v>
    <v>1853</v>
    <v>BRL</v>
    <v>Mirae Asset RF Pre F Indice</v>
    <v>15.97</v>
    <v>15.97</v>
    <v>FIXA11</v>
    <v>Fundos mais negociados</v>
    <v>Mirae Asset RF Pre F Indice (BVMF:FIXA11)</v>
    <v>-0.02</v>
    <v>-1.2509999999999999E-3</v>
    <v>1249</v>
  </rv>
  <rv s="2">
    <v>1854</v>
  </rv>
  <rv s="0">
    <v>https://www.bing.com/financeapi/forcetrigger?t=btotsm&amp;q=BVMF%3aMTRE3&amp;form=skydnc</v>
    <v>Learn more on Bing</v>
  </rv>
  <rv s="1">
    <v>pt-BR</v>
    <v>btotsm</v>
    <v>268435456</v>
    <v>1</v>
    <v>Da plataforma Refinitiv</v>
    <v>0</v>
    <v>1</v>
    <v>MITRE REALTY EMPREENDIMENTOS E PARTICIPAÇÕES S.A. (BVMF:MTRE3)</v>
    <v>3</v>
    <v>4</v>
    <v>Finance</v>
    <v>5</v>
    <v>7.14</v>
    <v>2.84</v>
    <v>BVMF</v>
    <v>105774800</v>
    <v>4.54</v>
    <v>2005</v>
    <v>4.4000000000000004</v>
    <v>1.6094999999999999</v>
    <v>B3 - Brazil Stock Exchange</v>
    <v>472813356</v>
    <v>A Mitre Realty Empreendimentos e Participações SA (Mitre Realty) é uma construtora com sede no Brasil. A Sociedade tem por objeto a incorporação, construção e comercialização de unidades imobiliárias residenciais na Cidade de São Paulo. Seus produtos são divididos em duas linhas: Raizes, voltada para clientes de classe média e Haus Mitre, voltada para clientes de classe média alta. O portfólio da empresa é composto por mais de 20 edifícios que oferecem apartamentos com serviços exclusivos, pontos de acesso e áreas comuns. A Mitre Realty possui várias subsidiárias, como Amaro Bezerra Empreendimentos e Participações Ltda, Mitre Le Champs Empreendimentos e Participações Ltda, Mitre Vendas Corretagem de Imóveis Ltda e MJF Construções Ltda, entre outras.</v>
    <v>BVMF</v>
    <v>4.45</v>
    <v>159</v>
    <v>45327.576184166406</v>
    <v>1856</v>
    <v>2809300</v>
    <v>BRL</v>
    <v>MITRE REALTY EMPREENDIMENTOS E PARTICIPAÇÕES S.A.</v>
    <v>MITRE REALTY EMPREENDIMENTOS E PARTICIPAÇÕES S.A.</v>
    <v>4.4800000000000004</v>
    <v>4.47</v>
    <v>Alameda Santos, 700, 5 Andar, Jardim Paulista, SAO PAULO, SAO PAULO, 01.418-002 BR</v>
    <v>Homebuilding &amp; Construction Supplies</v>
    <v>MTRE3</v>
    <v>Ações</v>
    <v>MITRE REALTY EMPREENDIMENTOS E PARTICIPAÇÕES S.A. (BVMF:MTRE3)</v>
    <v>0.02</v>
    <v>4.4940000000000006E-3</v>
    <v>387500</v>
  </rv>
  <rv s="2">
    <v>1857</v>
  </rv>
  <rv s="0">
    <v>https://www.bing.com/financeapi/forcetrigger?t=apmy8m&amp;q=BVMF%3aMMXM3&amp;form=skydnc</v>
    <v>Learn more on Bing</v>
  </rv>
  <rv s="71">
    <v>pt-BR</v>
    <v>apmy8m</v>
    <v>268435456</v>
    <v>1</v>
    <v>1</v>
    <v>Da plataforma Refinitiv</v>
    <v>129</v>
    <v>230</v>
    <v>MMX MINERACAO E METALICOS S/A - FALIDA (BVMF:MMXM3)</v>
    <v>3</v>
    <v>131</v>
    <v>Finance</v>
    <v>5</v>
    <v>20.85</v>
    <v>13.98</v>
    <v>BVMF</v>
    <v>6488180</v>
    <v>20.85</v>
    <v>1998</v>
    <v>13.98</v>
    <v>B3 - Brazil Stock Exchange</v>
    <v>130412500</v>
    <v>A MMX MINERAÇÃO E METÁLICOS S.A. é uma empresa brasileira que se dedica sobretudo à mineração de ferro. A empresa e suas subsidiárias atuam na extração, processamento, transformação e venda de minério de ferro. Seu portfólio de produtos inclui, sobretudo, minério em forma de caroço (minério granulado pronto para ser transformado em ferro gusa), sinterização (poeira de minério), pelotização (minério fino usado na fabricação de pelotas) e minério fino. Além disso, a MMX atua em operações logísticas, por meio da Superporto Sudeste, que é um projeto privado de terminal portuário de uso misto, dedicado exclusivamente ao manuseio de minério de ferro. As subsidiárias da empresa incluem a MMX Corumbá Mineração S/A, Minera MMX de Chile S/A, MMX Sudeste Mineração Ltda. e PortX Operações Portuárias S/A, entre outras. Em novembro de 2013, a empresa anunciou que, após informações divulgadas ao mercado em 4 de setembro de 2013, concluiu a venda do total de ações da sua subsidiária Minera MMX de Chile S/A à Inversiones Cooper Mining S.A.</v>
    <v>BVMF</v>
    <v>20.100000000000001</v>
    <v>44335.947916666664</v>
    <v>1859</v>
    <v>BRL</v>
    <v>MMX MINERACAO E METALICOS S/A - FALIDA</v>
    <v>MMX MINERACAO E METALICOS S/A - FALIDA</v>
    <v>20.85</v>
    <v>14</v>
    <v>BR</v>
    <v>Metals &amp; Mining</v>
    <v>MMXM3</v>
    <v>Ações</v>
    <v>MMX MINERACAO E METALICOS S/A - FALIDA (BVMF:MMXM3)</v>
    <v>-6.1</v>
    <v>-0.303483</v>
    <v>1240300</v>
  </rv>
  <rv s="2">
    <v>1860</v>
  </rv>
  <rv s="0">
    <v>https://www.bing.com/financeapi/forcetrigger?t=bxiaqh&amp;q=BVMF%3aMBLY3&amp;form=skydnc</v>
    <v>Learn more on Bing</v>
  </rv>
  <rv s="3">
    <v>pt-BR</v>
    <v>bxiaqh</v>
    <v>268435456</v>
    <v>1</v>
    <v>Da plataforma Refinitiv</v>
    <v>6</v>
    <v>7</v>
    <v>MOBLY S.A. (BVMF:MBLY3)</v>
    <v>3</v>
    <v>8</v>
    <v>Finance</v>
    <v>5</v>
    <v>4.88</v>
    <v>1.7</v>
    <v>BVMF</v>
    <v>106489900</v>
    <v>2.0699999999999998</v>
    <v>2018</v>
    <v>2.0099999999999998</v>
    <v>1.246</v>
    <v>B3 - Brazil Stock Exchange</v>
    <v>219369194</v>
    <v>A Mobly SA é uma empresa brasileira que atua no ramo de móveis. O Escritório atua como varejista de móveis, incluindo sofás, mesas, guarda-roupas, racks, camas, colchões, cadeiras de escritório, bancos e móveis de área externa, além de acessórios decorativos, utensílios domésticos e materiais de acabamento. Seu sortimento é composto por produtos de marca própria e de terceiros. A Companhia atua principalmente por meio de uma plataforma de e-commerce, que consiste em um aplicativo mobile e um website. A plataforma permite que a Mobly SA alcance clientes em todas as regiões do Brasil, com centros de distribuição nos estados de São Paulo, Santa Catarina e Minas Gerais. Além disso, o Escritório possui diversas lojas físicas, inclusive outlets, localizadas no estado de São Paulo.</v>
    <v>BVMF</v>
    <v>2.0499999999999998</v>
    <v>45327.576620370368</v>
    <v>1862</v>
    <v>1306290</v>
    <v>BRL</v>
    <v>MOBLY S.A.</v>
    <v>MOBLY S.A.</v>
    <v>2.04</v>
    <v>2.06</v>
    <v>Avenida das Nacoes Unidas, n 16.737, Mezanino sala 2, Varzea de Baixo, Sao Paulo, SAO PAULO, 04.730-090 BR</v>
    <v>Specialty Retailers</v>
    <v>MBLY3</v>
    <v>Ações</v>
    <v>MOBLY S.A. (BVMF:MBLY3)</v>
    <v>0.01</v>
    <v>4.8780000000000004E-3</v>
    <v>71500</v>
  </rv>
  <rv s="2">
    <v>1863</v>
  </rv>
  <rv s="0">
    <v>https://www.bing.com/financeapi/forcetrigger?t=c35psm&amp;q=BVMF%3aMGLG11&amp;form=skydnc</v>
    <v>Learn more on Bing</v>
  </rv>
  <rv s="4">
    <v>pt-BR</v>
    <v>c35psm</v>
    <v>268435456</v>
    <v>1</v>
    <v>Da plataforma Refinitiv</v>
    <v>9</v>
    <v>10</v>
    <v>MOGNO LOGISTICA FII CF (BVMF:SNLG11)</v>
    <v>11</v>
    <v>12</v>
    <v>Finance</v>
    <v>5</v>
    <v>41.11</v>
    <v>19.89</v>
    <v>BVMF</v>
    <v>23.15</v>
    <v>22.91</v>
    <v>B3 - Brazil Stock Exchange</v>
    <v>22.91</v>
    <v>45327.573680555557</v>
    <v>1865</v>
    <v>BRL</v>
    <v>MOGNO LOGISTICA FII CF</v>
    <v>22.91</v>
    <v>23.15</v>
    <v>SNLG11</v>
    <v>Fundos mais negociados</v>
    <v>MOGNO LOGISTICA FII CF (BVMF:SNLG11)</v>
    <v>0.24</v>
    <v>1.0476000000000001E-2</v>
    <v>32</v>
  </rv>
  <rv s="2">
    <v>1866</v>
  </rv>
  <rv s="0">
    <v>https://www.bing.com/financeapi/forcetrigger?t=apmyk2&amp;q=BVMF%3aMOAR3&amp;form=skydnc</v>
    <v>Learn more on Bing</v>
  </rv>
  <rv s="1">
    <v>pt-BR</v>
    <v>apmyk2</v>
    <v>268435456</v>
    <v>1</v>
    <v>Da plataforma Refinitiv</v>
    <v>0</v>
    <v>1</v>
    <v>Monteiro Aranha S.A. (BVMF:MOAR3)</v>
    <v>3</v>
    <v>4</v>
    <v>Finance</v>
    <v>5</v>
    <v>421.88</v>
    <v>245.59</v>
    <v>BVMF</v>
    <v>12251220</v>
    <v>398.97</v>
    <v>1947</v>
    <v>398.97</v>
    <v>0.23569999999999999</v>
    <v>B3 - Brazil Stock Exchange</v>
    <v>4753764000</v>
    <v>A Monteiro Aranha S.A. é uma holding brasileira que atua nos setores financeiro, imobiliário e industrial. Através de suas subsidiárias, a Empresa atua na gestão de fundos de investimento; participação no desenvolvimento imobiliário; serviços de corretagem e administração de seguros; prestação de serviços de consultoria e administração na área de investimentos imobiliários; desenvolvimento, construção, venda, locação e gestão de imóveis; prestação de serviços na área das telecomunicações; distribuição de gás liquefeito de petróleo, combustíveis e lubrificantes; produção e venda de produtos químicos; armazenamento a granel líquido; refino de petróleo e silvicultura, suprimento de madeira e produção de produtos de papel. Em 31 de dezembro de 2011, a Empresa possuía quatro subsidiárias: Masa Corretagem de Seguros SC Ltda., Monteiro Aranha Gestão de Investimentos Imobiliários S.A., Timbutuva Empreendimentos Ltda. e Oslo Fundo de Investimentos em Quotas de Fundo de Investimento Multimercado.</v>
    <v>BVMF</v>
    <v>388</v>
    <v>44</v>
    <v>45320.947916666664</v>
    <v>1868</v>
    <v>20</v>
    <v>BRL</v>
    <v>Monteiro Aranha S.A.</v>
    <v>Monteiro Aranha S.A.</v>
    <v>398.97</v>
    <v>398.97</v>
    <v>Av. Afranio de Melo Franco, 290, pav. L2, Sala 101-A, Leblon, RIO DE JANEIRO, RIO DE JANEIRO, 22.430-060 BR</v>
    <v>Investment Banking &amp; Investment Services</v>
    <v>MOAR3</v>
    <v>Ações</v>
    <v>Monteiro Aranha S.A. (BVMF:MOAR3)</v>
    <v>10.97</v>
    <v>2.8273000000000003E-2</v>
    <v>100</v>
  </rv>
  <rv s="2">
    <v>1869</v>
  </rv>
  <rv s="0">
    <v>https://www.bing.com/financeapi/forcetrigger?t=c3tu7w&amp;q=BVMF%3aMATV11&amp;form=skydnc</v>
    <v>Learn more on Bing</v>
  </rv>
  <rv s="24">
    <v>pt-BR</v>
    <v>c3tu7w</v>
    <v>268435456</v>
    <v>1</v>
    <v>1</v>
    <v>Da plataforma Refinitiv</v>
    <v>9</v>
    <v>73</v>
    <v>MORE GESTAO ATIVA DE REC FII CF (BVMF:MATV11)</v>
    <v>11</v>
    <v>12</v>
    <v>Finance</v>
    <v>5</v>
    <v>94.45</v>
    <v>70</v>
    <v>BVMF</v>
    <v>83.96</v>
    <v>81.03</v>
    <v>B3 - Brazil Stock Exchange</v>
    <v>83.94</v>
    <v>45098.947997685187</v>
    <v>1871</v>
    <v>BRL</v>
    <v>MORE GESTAO ATIVA DE REC FII CF</v>
    <v>83.92</v>
    <v>82.8</v>
    <v>MATV11</v>
    <v>Fundos mais negociados</v>
    <v>MORE GESTAO ATIVA DE REC FII CF (BVMF:MATV11)</v>
    <v>-1.1399999999999999</v>
    <v>-1.3581000000000001E-2</v>
    <v>547</v>
  </rv>
  <rv s="2">
    <v>1872</v>
  </rv>
  <rv s="0">
    <v>https://www.bing.com/financeapi/forcetrigger?t=buh7oc&amp;q=BVMF%3aMORE11&amp;form=skydnc</v>
    <v>Learn more on Bing</v>
  </rv>
  <rv s="4">
    <v>pt-BR</v>
    <v>buh7oc</v>
    <v>268435456</v>
    <v>1</v>
    <v>Da plataforma Refinitiv</v>
    <v>9</v>
    <v>10</v>
    <v>MORE REAL ESTATE FOF FII (BVMF:MORE11)</v>
    <v>11</v>
    <v>12</v>
    <v>Finance</v>
    <v>5</v>
    <v>78</v>
    <v>54.83</v>
    <v>BVMF</v>
    <v>76.98</v>
    <v>76</v>
    <v>B3 - Brazil Stock Exchange</v>
    <v>76.400000000000006</v>
    <v>45324.94804398148</v>
    <v>1874</v>
    <v>BRL</v>
    <v>MORE REAL ESTATE FOF FII</v>
    <v>76.400000000000006</v>
    <v>76.209999999999994</v>
    <v>MORE11</v>
    <v>Fundos mais negociados</v>
    <v>MORE REAL ESTATE FOF FII (BVMF:MORE11)</v>
    <v>-0.19</v>
    <v>-2.4870000000000001E-3</v>
    <v>21903</v>
  </rv>
  <rv s="2">
    <v>1875</v>
  </rv>
  <rv s="0">
    <v>https://www.bing.com/financeapi/forcetrigger?t=c48krw&amp;q=BVMF%3aMORC11&amp;form=skydnc</v>
    <v>Learn more on Bing</v>
  </rv>
  <rv s="4">
    <v>pt-BR</v>
    <v>c48krw</v>
    <v>268435456</v>
    <v>1</v>
    <v>Da plataforma Refinitiv</v>
    <v>9</v>
    <v>10</v>
    <v>MORE RECEBIVEIS IMOBILIARIOS FII (BVMF:MORC11)</v>
    <v>11</v>
    <v>12</v>
    <v>Finance</v>
    <v>5</v>
    <v>90.65</v>
    <v>75.59</v>
    <v>BVMF</v>
    <v>90.15</v>
    <v>89.5</v>
    <v>B3 - Brazil Stock Exchange</v>
    <v>89.9</v>
    <v>45324.94804398148</v>
    <v>1877</v>
    <v>BRL</v>
    <v>MORE RECEBIVEIS IMOBILIARIOS FII</v>
    <v>89.9</v>
    <v>89.87</v>
    <v>MORC11</v>
    <v>Fundos mais negociados</v>
    <v>MORE RECEBIVEIS IMOBILIARIOS FII (BVMF:MORC11)</v>
    <v>-0.03</v>
    <v>-3.3369999999999998E-4</v>
    <v>21632</v>
  </rv>
  <rv s="2">
    <v>1878</v>
  </rv>
  <rv s="0">
    <v>https://www.bing.com/financeapi/forcetrigger?t=bsktqh&amp;q=XWBO%3aMOSI&amp;form=skydnc</v>
    <v>Learn more on Bing</v>
  </rv>
  <rv s="72">
    <v>pt-BR</v>
    <v>bsktqh</v>
    <v>268435456</v>
    <v>1</v>
    <v>Da plataforma Refinitiv</v>
    <v>231</v>
    <v>232</v>
    <v>MOTOROLA SOLUTIONS, INC. (XWBO:MOSI)</v>
    <v>3</v>
    <v>233</v>
    <v>Finance</v>
    <v>58</v>
    <v>XWBO</v>
    <v>165968500</v>
    <v>285.3</v>
    <v>1973</v>
    <v>284.60000000000002</v>
    <v>0.90590000000000004</v>
    <v>Wiener Boerse</v>
    <v>51310820000</v>
    <v>A Motorola Solutions, Inc. fornece soluções de comunicação e análise. A empresa oferece comunicações, software de centro de comando e segurança e análise de vídeo, com suporte de serviços gerenciados e de suporte. Seus segmentos incluem o segmento de integração de produtos e sistemas e o segmento de software e serviços. O segmento de Produtos e Integração de Sistemas oferece um portfólio de dispositivos, incluindo aparelhos de rádio móvel terrestre (LMR), infraestrutura e acessórios, bem como dispositivos e infraestrutura de segurança de vídeo. O segmento de Produtos e Integração de Sistemas também inclui a implementação e integração de sistemas, dispositivos e aplicativos. O segmento de Software e Serviços possui linhas de produtos de Software e Serviços. O software inclui um conjunto de software de centro de comando corporativo e segurança pública, aplicativos de comunicação unificada e soluções de software de vídeo.</v>
    <v>XWBO</v>
    <v>282.10000000000002</v>
    <v>20000</v>
    <v>45300.701388888891</v>
    <v>1880</v>
    <v>618200</v>
    <v>EUR</v>
    <v>MOTOROLA SOLUTIONS, INC.</v>
    <v>MOTOROLA SOLUTIONS, INC.</v>
    <v>32.450000000000003</v>
    <v>284.89999999999998</v>
    <v>285.3</v>
    <v>500 W. Monroe St., CHICAGO, IL, 60661 US</v>
    <v>Communications &amp; Networking</v>
    <v>MOSI</v>
    <v>Ações</v>
    <v>MOTOROLA SOLUTIONS, INC. (XWBO:MOSI)</v>
    <v>3.2</v>
    <v>1.1343000000000001E-2</v>
    <v>20</v>
  </rv>
  <rv s="2">
    <v>1881</v>
  </rv>
  <rv s="0">
    <v>https://www.bing.com/financeapi/forcetrigger?t=btrmim&amp;q=BVMF%3aMDNE3&amp;form=skydnc</v>
    <v>Learn more on Bing</v>
  </rv>
  <rv s="1">
    <v>pt-BR</v>
    <v>btrmim</v>
    <v>268435456</v>
    <v>1</v>
    <v>Da plataforma Refinitiv</v>
    <v>0</v>
    <v>1</v>
    <v>Moura Dubeux Engenharia S/A (BVMF:MDNE3)</v>
    <v>3</v>
    <v>4</v>
    <v>Finance</v>
    <v>5</v>
    <v>13.52</v>
    <v>4.66</v>
    <v>BVMF</v>
    <v>84909370</v>
    <v>11.31</v>
    <v>1987</v>
    <v>11.1</v>
    <v>1.8071999999999999</v>
    <v>B3 - Brazil Stock Exchange</v>
    <v>955230412</v>
    <v>A Moura Dubeux Engenharia SA é uma empresa sediada no Brasil que atua principalmente no setor imobiliário residencial. A Empresa atua na compra e venda de propriedades; parcelamento e locação, incorporação e construção de imóveis. O portfólio da Companhia inclui principalmente edifícios de apartamentos nos estados brasileiros de Alagoas, Bahia, Ceará, Pernambuco e Rio Grande do Norte. Em 31 de dezembro de 2011, as subsidiárias da Companhia incluíam MD Colonial Empreendimentos Imobiliarios Ltda, MD PE Distribution Park Suape Ltda, MD PE Novo Jardim Construções SA, MD PE Cedro Empreendimentos Imobiliarios Ltda, Moura Dubeux Engenharia e Empreendimentos SA, Clic Administradora SA, MD Imoveis Ltda, AGM Empreendimentos Imobiliarios Ltda e MD Edificio Hilson de Azavedo Mota Ltda, entre outros.</v>
    <v>BVMF</v>
    <v>11.27</v>
    <v>1388</v>
    <v>45327.576620370368</v>
    <v>1883</v>
    <v>395350</v>
    <v>BRL</v>
    <v>Moura Dubeux Engenharia S/A</v>
    <v>Moura Dubeux Engenharia S/A</v>
    <v>11.21</v>
    <v>11.25</v>
    <v>Av Engenheiro Domingos Ferreira 467 13 Andar Parte, Pina, RECIFE, PERNAMBUCO, 51.011-050 BR</v>
    <v>Real Estate Operations</v>
    <v>MDNE3</v>
    <v>Ações</v>
    <v>Moura Dubeux Engenharia S/A (BVMF:MDNE3)</v>
    <v>-0.02</v>
    <v>-1.7749999999999999E-3</v>
    <v>92800</v>
  </rv>
  <rv s="2">
    <v>1884</v>
  </rv>
  <rv s="0">
    <v>https://www.bing.com/financeapi/forcetrigger?t=apmypr&amp;q=BVMF%3aMOVI3&amp;form=skydnc</v>
    <v>Learn more on Bing</v>
  </rv>
  <rv s="1">
    <v>pt-BR</v>
    <v>apmypr</v>
    <v>268435456</v>
    <v>1</v>
    <v>Da plataforma Refinitiv</v>
    <v>0</v>
    <v>1</v>
    <v>Movida Participações S.A. (BVMF:MOVI3)</v>
    <v>3</v>
    <v>4</v>
    <v>Finance</v>
    <v>5</v>
    <v>14.28</v>
    <v>5.97</v>
    <v>BVMF</v>
    <v>362302100</v>
    <v>9.23</v>
    <v>2014</v>
    <v>9.08</v>
    <v>1.5155000000000001</v>
    <v>B3 - Brazil Stock Exchange</v>
    <v>3318687236</v>
    <v>A Movida Participações S.A. é uma empresa com sede no Brasil que se dedica principalmente ao aluguer de automóveis de passageiros. A Companhia, por meio de suas subsidiárias Movida Locação de Veiculos Ltda e Movida Gestao de Frotas SA, fornece carros dentro de contratos de curto e longo prazos, além de terceirização de frotas para clientes comerciais. Os carros da empresa estão equipados com Sistema de Posicionamento Global (GPS), leitor de música e Internet sem fio, bem como com outras instalações sob demanda, como o assento do bebê. Suas marcas de automóveis incluem Volkswagen, Fiat, Ford, Hyundai, Renault, Jeep, Chevrolet e Mercedes, entre outras. Além disso, a Companhia vende carros usados. A Companhia opera escritórios em várias cidades e perto de aeroportos no Brasil.</v>
    <v>BVMF</v>
    <v>9.16</v>
    <v>5800</v>
    <v>45327.576689814814</v>
    <v>1886</v>
    <v>3268360</v>
    <v>BRL</v>
    <v>Movida Participações S.A.</v>
    <v>Movida Participações S.A.</v>
    <v>9.16</v>
    <v>9.16</v>
    <v>Rua Doutor Renato Paes de Barros, 1017, Conjunto 91, Itaim Bibi, SAO PAULO, SAO PAULO, 04.530-001 BR</v>
    <v>Passenger Transportation Services</v>
    <v>MOVI3</v>
    <v>Ações</v>
    <v>Movida Participações S.A. (BVMF:MOVI3)</v>
    <v>0</v>
    <v>0</v>
    <v>108900</v>
  </rv>
  <rv s="2">
    <v>1887</v>
  </rv>
  <rv s="0">
    <v>https://www.bing.com/financeapi/forcetrigger?t=bxgbu2&amp;q=BVMF%3aESPA3&amp;form=skydnc</v>
    <v>Learn more on Bing</v>
  </rv>
  <rv s="1">
    <v>pt-BR</v>
    <v>bxgbu2</v>
    <v>268435456</v>
    <v>1</v>
    <v>Da plataforma Refinitiv</v>
    <v>0</v>
    <v>1</v>
    <v>MPM Corpóreos S.A. (BVMF:ESPA3)</v>
    <v>3</v>
    <v>4</v>
    <v>Finance</v>
    <v>5</v>
    <v>2.14</v>
    <v>0.94</v>
    <v>BVMF</v>
    <v>361423100</v>
    <v>1.06</v>
    <v>2016</v>
    <v>1.03</v>
    <v>1.768</v>
    <v>B3 - Brazil Stock Exchange</v>
    <v>379494255</v>
    <v>A MPM Corporeos SA é uma provedora de serviços de cuidados pessoais com sede no Brasil. A Companhia atua principalmente no setor de depilação a laser, atendendo clientes em lojas próprias e franqueadas em todos os estados brasileiros com a marca Espacolaser e na Argentina com a marca Definit. A sua oferta dirige-se a mulheres e homens e inclui a depilação de 35 e 29 zonas do corpo, respetivamente. Além disso, por meio da marca Estudioface, o Escritório oferece serviços e tratamentos de estética facial, como injeções de toxina botulínica (botox), outros preenchimentos, tratamentos faciais a laser e peelings, entre outros.</v>
    <v>BVMF</v>
    <v>1.06</v>
    <v>3038</v>
    <v>45327.576364767971</v>
    <v>1889</v>
    <v>1467880</v>
    <v>BRL</v>
    <v>MPM Corpóreos S.A.</v>
    <v>MPM Corpóreos S.A.</v>
    <v>1.04</v>
    <v>1.05</v>
    <v>Avenida dos Eucaliptos, no 763 sala 2, Indianopolis, Sao Paulo, SAO PAULO, 04.517-050 BR</v>
    <v>Personal &amp; Household Products &amp; Services</v>
    <v>ESPA3</v>
    <v>Ações</v>
    <v>MPM Corpóreos S.A. (BVMF:ESPA3)</v>
    <v>-0.01</v>
    <v>-9.4339999999999997E-3</v>
    <v>206700</v>
  </rv>
  <rv s="2">
    <v>1890</v>
  </rv>
  <rv s="0">
    <v>https://www.bing.com/financeapi/forcetrigger?t=apmz27&amp;q=BVMF%3aMRVE3&amp;form=skydnc</v>
    <v>Learn more on Bing</v>
  </rv>
  <rv s="1">
    <v>pt-BR</v>
    <v>apmz27</v>
    <v>268435456</v>
    <v>1</v>
    <v>Da plataforma Refinitiv</v>
    <v>0</v>
    <v>1</v>
    <v>MRV Engenharia e Participações S.A. (BVMF:MRVE3)</v>
    <v>3</v>
    <v>4</v>
    <v>Finance</v>
    <v>5</v>
    <v>14.59</v>
    <v>5.51</v>
    <v>BVMF</v>
    <v>562826700</v>
    <v>7.67</v>
    <v>2006</v>
    <v>7.54</v>
    <v>1.4690000000000001</v>
    <v>B3 - Brazil Stock Exchange</v>
    <v>4299995988</v>
    <v>A MRV Engenharia e Participações S/A é uma empresa estabelecida no Brasil, que atua no desenvolvimento do setor imobiliário. As atividades da empresa dividem-se em três segmentos de negócios: empreendimentos imobiliários (residenciais), operando em desenvolvimento, construção e venda de imóveis próprios e de terceiros; imóveis de investimentos (LOG), voltado para construção e aluguel, sob arrendamentos operacionais, de armazéns industriais, shopping e strip malls (pequenos centros comerciais), bem como loteamento e venda terrenos industriais, além de loteamentos urbanos (Urbamais), responsável pelo desenvolvimento e pela venda de loteamentos de terrenos urbanos residenciais e comerciais. O desenvolvimento de projetos e as obras da empresa são realizados diretamente pela própria ou por meio de suas parcerias e entidades com finalidade especial. Suas subsidiárias incluem a MDI Desenvolvimento Imobiliário Ltda., MRV Construções Ltda. e Urbamais Propriedades e Participações S.A., dentre outras.</v>
    <v>BVMF</v>
    <v>7.6</v>
    <v>30000</v>
    <v>45327.576608796298</v>
    <v>1892</v>
    <v>16696370</v>
    <v>BRL</v>
    <v>MRV Engenharia e Participações S.A.</v>
    <v>MRV Engenharia e Participações S.A.</v>
    <v>7.6</v>
    <v>7.64</v>
    <v>Avenida Professor Mario Werneck,621, Estoril, BELO HORIZONTE, MINAS GERAIS, 30.455-610 BR</v>
    <v>Real Estate Operations</v>
    <v>MRVE3</v>
    <v>Ações</v>
    <v>MRV Engenharia e Participações S.A. (BVMF:MRVE3)</v>
    <v>0.04</v>
    <v>5.2630000000000003E-3</v>
    <v>957700</v>
  </rv>
  <rv s="2">
    <v>1893</v>
  </rv>
  <rv s="0">
    <v>https://www.bing.com/financeapi/forcetrigger?t=apmzxm&amp;q=BVMF%3aMULT3&amp;form=skydnc</v>
    <v>Learn more on Bing</v>
  </rv>
  <rv s="1">
    <v>pt-BR</v>
    <v>apmzxm</v>
    <v>268435456</v>
    <v>1</v>
    <v>Da plataforma Refinitiv</v>
    <v>0</v>
    <v>1</v>
    <v>Multiplan Empreendimentos Imobiliários S.A. (BVMF:MULT3)</v>
    <v>3</v>
    <v>4</v>
    <v>Finance</v>
    <v>5</v>
    <v>29.28</v>
    <v>21.38</v>
    <v>BVMF</v>
    <v>600760900</v>
    <v>27.36</v>
    <v>2005</v>
    <v>27.13</v>
    <v>1.0283</v>
    <v>B3 - Brazil Stock Exchange</v>
    <v>16412787788</v>
    <v>A Multiplan Empreendimentos Imobiliários S.A. é uma empresa estabelecida no Brasil, que atua no segmento imobiliário. As atividades da empresa são divididas em quatro segmentos de negócios: aluguéis, imóveis, projetos e gerenciamento. A divisão de aluguéis concentra-se no arrendamento de shoppings e seus estacionamentos. A divisão de imóveis inclui a venda de imóveis, como casas multifamiliares, construídas nas redondezas dos shopping centers. A divisão de projetos é especializada no planejamento, no desenvolvimento e na construção de centros comerciais para arrendamento. A divisão de gestão oferece principalmente serviços de gerenciamento para donos de lojas. A empresa detém e administra numerosos shoppings no Brasil, como o BH Shopping, BarraShopping, RibeiraoShopping, MorumbiShopping, ParkShopping, DiamondMall, Shopping Anália Franco, BarraShopping Sul, New York City Center e Shopping Santa Úrsula.</v>
    <v>BVMF</v>
    <v>27.26</v>
    <v>8500</v>
    <v>45327.576631944445</v>
    <v>1895</v>
    <v>3376370</v>
    <v>BRL</v>
    <v>Multiplan Empreendimentos Imobiliários S.A.</v>
    <v>Multiplan Empreendimentos Imobiliários S.A.</v>
    <v>27.26</v>
    <v>27.32</v>
    <v>Av Das Americas 04200 Bloco 2 Salas 101 A 104 112 A 116 401 A 416 E 501 E Bloco 9 Ala B Salas 212 A 216, Barra Da Tijuca, RIO DE JANEIRO, RIO DE JANEIRO, 22.640-102 BR</v>
    <v>Real Estate Operations</v>
    <v>MULT3</v>
    <v>Ações</v>
    <v>Multiplan Empreendimentos Imobiliários S.A. (BVMF:MULT3)</v>
    <v>0.06</v>
    <v>2.2009999999999998E-3</v>
    <v>117000</v>
  </rv>
  <rv s="2">
    <v>1896</v>
  </rv>
  <rv s="0">
    <v>https://www.bing.com/financeapi/forcetrigger?t=apmybh&amp;q=BVMF%3aMNDL3&amp;form=skydnc</v>
    <v>Learn more on Bing</v>
  </rv>
  <rv s="3">
    <v>pt-BR</v>
    <v>apmybh</v>
    <v>268435456</v>
    <v>1</v>
    <v>Da plataforma Refinitiv</v>
    <v>6</v>
    <v>7</v>
    <v>MUNDIAL S.A. - PRODUTOS DE CONSUMO (BVMF:MNDL3)</v>
    <v>3</v>
    <v>8</v>
    <v>Finance</v>
    <v>5</v>
    <v>60</v>
    <v>39.01</v>
    <v>BVMF</v>
    <v>2480260</v>
    <v>43</v>
    <v>1896</v>
    <v>40</v>
    <v>0.55969999999999998</v>
    <v>B3 - Brazil Stock Exchange</v>
    <v>100524900</v>
    <v>A Mundial S.A. - Produtos de Consumo, anteriormente Eberle S.A., é uma empresa brasileira que se dedica essencialmente à fabricação de artigos de vestuário e produtos de higiene pessoal. A Empresa divide seus negócios em quatro segmentos: Cuidados especiais, Moda, Syllent e Outras empresas. No segmento Cuidados especiais, atua na fabricação e distribuição de produtos de cuidados pessoais e manicure, incluindo esmaltes, cortadores de unha, navalhas para cabelos e pincéis para maquiagem, entre outros. No segmento Moda, atua sobretudo na produção e venda de itens metálicos e plásticos para roupas e calçados. No segmento Syllent, a Empresa atua na fabricação e comercialização de bombas d'água. No segmento Outras empresas, atua na fabricação e comercialização de facas de cozinha, cutelaria e louças para uso geral, bem como na produção e venda de artigos para artesanato profissional, como tesouras.</v>
    <v>BVMF</v>
    <v>40.53</v>
    <v>45327.57571759259</v>
    <v>1898</v>
    <v>570</v>
    <v>BRL</v>
    <v>MUNDIAL S.A. - PRODUTOS DE CONSUMO</v>
    <v>MUNDIAL S.A. - PRODUTOS DE CONSUMO</v>
    <v>40</v>
    <v>43</v>
    <v>Rua do Paraiso, 148,14 andar Cj 142, Paraiso, SAO PAULO, SAO PAULO, 04.103-000 BR</v>
    <v>Food &amp; Tobacco</v>
    <v>MNDL3</v>
    <v>Ações</v>
    <v>MUNDIAL S.A. - PRODUTOS DE CONSUMO (BVMF:MNDL3)</v>
    <v>2.4700000000000002</v>
    <v>6.0942999999999997E-2</v>
    <v>1000</v>
  </rv>
  <rv s="2">
    <v>1899</v>
  </rv>
  <rv s="0">
    <v>https://www.bing.com/financeapi/forcetrigger?t=apn1fr&amp;q=BVMF%3aNTCO3&amp;form=skydnc</v>
    <v>Learn more on Bing</v>
  </rv>
  <rv s="1">
    <v>pt-BR</v>
    <v>apn1fr</v>
    <v>268435456</v>
    <v>1</v>
    <v>Da plataforma Refinitiv</v>
    <v>0</v>
    <v>1</v>
    <v>NATURA &amp;CO HOLDING S.A. (BVMF:NTCO3)</v>
    <v>3</v>
    <v>4</v>
    <v>Finance</v>
    <v>5</v>
    <v>18.41</v>
    <v>10.34</v>
    <v>BVMF</v>
    <v>1386848000</v>
    <v>16.260000000000002</v>
    <v>2019</v>
    <v>16.05</v>
    <v>1.4209000000000001</v>
    <v>B3 - Brazil Stock Exchange</v>
    <v>22453069120</v>
    <v>A Natura &amp; Co Holding SA é uma empresa de fabricação de cosméticos com sede no Brasil. Possui laboratórios de pesquisa e desenvolvimento e produz seus produtos em plantas proprietárias e em instalações de terceiros. Opera globalmente distribuindo seus produtos através de uma rede de vendedores, lojas próprias e franqueadas. O portfólio de marcas da Companhia inclui Natura, The Body Shop e Aesop, que representam também os segmentos de negócios da Companhia. O segmento Natura, adicionalmente, é dividido em três subsegmentos geográficos: Natura Brasil, Natura LATAM e Natura Others, cobrindo o resto do mundo.</v>
    <v>BVMF</v>
    <v>16.14</v>
    <v>1709</v>
    <v>45327.576724537037</v>
    <v>1901</v>
    <v>9574330</v>
    <v>BRL</v>
    <v>NATURA &amp;CO HOLDING S.A.</v>
    <v>NATURA &amp;CO HOLDING S.A.</v>
    <v>16.05</v>
    <v>16.190000000000001</v>
    <v>Av Alexandre Colares 1188 Sala A17 Bloco A, Parque Anhanguera, SAO PAULO, SAO PAULO, 05.106-000 BR</v>
    <v>Personal &amp; Household Products &amp; Services</v>
    <v>NTCO3</v>
    <v>Ações</v>
    <v>NATURA &amp;CO HOLDING S.A. (BVMF:NTCO3)</v>
    <v>0.05</v>
    <v>3.0980000000000001E-3</v>
    <v>230600</v>
  </rv>
  <rv s="2">
    <v>1902</v>
  </rv>
  <rv s="13">
    <v>pt-BR</v>
    <v>c8isc7</v>
    <v>268435456</v>
    <v>1</v>
    <v>Da plataforma Refinitiv</v>
    <v>41</v>
    <v>42</v>
    <v>NAVI CREDITO IMOB FII (BVMF:NCRI11)</v>
    <v>43</v>
    <v>12</v>
    <v>Finance</v>
    <v>5</v>
    <v>9.92</v>
    <v>7.43</v>
    <v>BVMF</v>
    <v>9.2799999999999994</v>
    <v>9.27</v>
    <v>B3 - Brazil Stock Exchange</v>
    <v>9.4600000000000009</v>
    <v>45327.565729166665</v>
    <v>BRL</v>
    <v>NAVI CREDITO IMOB FII</v>
    <v>9.27</v>
    <v>9.2799999999999994</v>
    <v>NCRI11</v>
    <v>Fundos mais negociados</v>
    <v>NAVI CREDITO IMOB FII (BVMF:NCRI11)</v>
    <v>-0.18</v>
    <v>-1.9027000000000002E-2</v>
    <v>9</v>
  </rv>
  <rv s="2">
    <v>1904</v>
  </rv>
  <rv s="0">
    <v>https://www.bing.com/financeapi/forcetrigger?t=c1w2pr&amp;q=BVMF%3aNAVT11&amp;form=skydnc</v>
    <v>Learn more on Bing</v>
  </rv>
  <rv s="4">
    <v>pt-BR</v>
    <v>c1w2pr</v>
    <v>268435456</v>
    <v>1</v>
    <v>Da plataforma Refinitiv</v>
    <v>9</v>
    <v>10</v>
    <v>NAVI IMOBILIARIO TOTAL RETURN FII CF (BVMF:NAVT11)</v>
    <v>11</v>
    <v>12</v>
    <v>Finance</v>
    <v>5</v>
    <v>94.89</v>
    <v>59.94</v>
    <v>BVMF</v>
    <v>94.81</v>
    <v>91.11</v>
    <v>B3 - Brazil Stock Exchange</v>
    <v>94.01</v>
    <v>45327.57613425926</v>
    <v>1906</v>
    <v>BRL</v>
    <v>NAVI IMOBILIARIO TOTAL RETURN FII CF</v>
    <v>94.74</v>
    <v>94.81</v>
    <v>NAVT11</v>
    <v>Fundos mais negociados</v>
    <v>NAVI IMOBILIARIO TOTAL RETURN FII CF (BVMF:NAVT11)</v>
    <v>0.8</v>
    <v>8.5100000000000002E-3</v>
    <v>499</v>
  </rv>
  <rv s="2">
    <v>1907</v>
  </rv>
  <rv s="0">
    <v>https://www.bing.com/financeapi/forcetrigger?t=c4lj9c&amp;q=BVMF%3aAPTO11&amp;form=skydnc</v>
    <v>Learn more on Bing</v>
  </rv>
  <rv s="4">
    <v>pt-BR</v>
    <v>c4lj9c</v>
    <v>268435456</v>
    <v>1</v>
    <v>Da plataforma Refinitiv</v>
    <v>9</v>
    <v>10</v>
    <v>NAVI RESIDENCIAL FDO INV IMOB (BVMF:APTO11)</v>
    <v>11</v>
    <v>12</v>
    <v>Finance</v>
    <v>5</v>
    <v>9.8699999999999992</v>
    <v>7.16</v>
    <v>BVMF</v>
    <v>9.76</v>
    <v>9.7100000000000009</v>
    <v>B3 - Brazil Stock Exchange</v>
    <v>9.6999999999999993</v>
    <v>45327.575897812501</v>
    <v>1909</v>
    <v>BRL</v>
    <v>NAVI RESIDENCIAL FDO INV IMOB</v>
    <v>9.7100000000000009</v>
    <v>9.73</v>
    <v>APTO11</v>
    <v>Fundos mais negociados</v>
    <v>NAVI RESIDENCIAL FDO INV IMOB (BVMF:APTO11)</v>
    <v>0.03</v>
    <v>3.0930000000000003E-3</v>
    <v>239</v>
  </rv>
  <rv s="2">
    <v>1910</v>
  </rv>
  <rv s="0">
    <v>https://www.bing.com/financeapi/forcetrigger?t=bqyxtc&amp;q=BVMF%3aNEOE3&amp;form=skydnc</v>
    <v>Learn more on Bing</v>
  </rv>
  <rv s="1">
    <v>pt-BR</v>
    <v>bqyxtc</v>
    <v>268435456</v>
    <v>1</v>
    <v>Da plataforma Refinitiv</v>
    <v>0</v>
    <v>1</v>
    <v>NEOENERGIA S.A. (BVMF:NEOE3)</v>
    <v>3</v>
    <v>4</v>
    <v>Finance</v>
    <v>5</v>
    <v>21.74</v>
    <v>12.72</v>
    <v>BVMF</v>
    <v>1213797000</v>
    <v>20.7</v>
    <v>1996</v>
    <v>20.56</v>
    <v>0.80630000000000002</v>
    <v>B3 - Brazil Stock Exchange</v>
    <v>25089183990</v>
    <v>A Neoenergia SA é uma holding sediada no Brasil que atua principalmente no setor de energia elétrica. A Companhia atua na distribuição, transmissão, geração e comercialização de energia elétrica. As subsidiárias da Companhia incluem a Companhia de Eletricidade do Estado da Bahia Coelba (COELBA), que atua na distribuição de energia elétrica no Estado da Bahia; Companhia Energética de Pernambuco CELPE, que tem por objeto a distribuição de energia elétrica no Estado de Pernambuco; Companhia Energética do Rio Grande do Norte COSERN, distribuidora de energia elétrica no Estado do Rio Grande do Norte; Afluente Geração de Energia Elétrica SA, ativa na geração de energia por meio de hidrelétricas, a Termopernambuco SA, que atua na geração de energia por meio de uma termelétrica, e a Elektro Holding SA, que tem como foco a distribuição de energia elétrica nos Estados de São Paulo e Mato Grosso do Sul, entre outros.</v>
    <v>BVMF</v>
    <v>20.63</v>
    <v>11746</v>
    <v>45327.576666666668</v>
    <v>1912</v>
    <v>778370</v>
    <v>BRL</v>
    <v>NEOENERGIA S.A.</v>
    <v>NEOENERGIA S.A.</v>
    <v>20.7</v>
    <v>20.67</v>
    <v>Praia do Flamengo, 78, 3 andar, Flamengo, RIO DE JANEIRO, RIO DE JANEIRO, 22.210-030 BR</v>
    <v>Electrical Utilities &amp; IPPs</v>
    <v>NEOE3</v>
    <v>Ações</v>
    <v>NEOENERGIA S.A. (BVMF:NEOE3)</v>
    <v>0.04</v>
    <v>1.939E-3</v>
    <v>24800</v>
  </rv>
  <rv s="2">
    <v>1913</v>
  </rv>
  <rv s="0">
    <v>https://www.bing.com/financeapi/forcetrigger?t=bwzurw&amp;q=BVMF%3aNGRD3&amp;form=skydnc</v>
    <v>Learn more on Bing</v>
  </rv>
  <rv s="1">
    <v>pt-BR</v>
    <v>bwzurw</v>
    <v>268435456</v>
    <v>1</v>
    <v>Da plataforma Refinitiv</v>
    <v>0</v>
    <v>1</v>
    <v>Neogrid Participações S.A (BVMF:NGRD3)</v>
    <v>3</v>
    <v>4</v>
    <v>Finance</v>
    <v>5</v>
    <v>2.2599999999999998</v>
    <v>1.01</v>
    <v>BVMF</v>
    <v>238662300</v>
    <v>1.1200000000000001</v>
    <v>2008</v>
    <v>1.07</v>
    <v>0.97599999999999998</v>
    <v>B3 - Brazil Stock Exchange</v>
    <v>262528530</v>
    <v>A Neogrid Participações SA (Neogrid) é uma empresa brasileira que atua no setor de tecnologia. A Empresa desenvolve softwares para gerenciamento e sincronização de cadeias de suprimentos, conectando fabricantes, distribuidores, operadores logísticos, varejistas, instituições financeiras e governo. Por meio da plataforma digital, a Firma oferece soluções para empresas de diversos segmentos, como agronegócio, bens de consumo, farmácia, eletroeletrônico, construção civil e moda, entre outros. Além disso, a Neogrid oferece assessoria técnica em TI, serviços de treinamento e suporte, instalação, configuração e manutenção de softwares e bancos de dados. A Companhia possui várias subsidiárias no Brasil, Holanda, Estados Unidos e Reino Unido.</v>
    <v>BVMF</v>
    <v>1.08</v>
    <v>719</v>
    <v>45327.575361758594</v>
    <v>1915</v>
    <v>394940</v>
    <v>BRL</v>
    <v>Neogrid Participações S.A</v>
    <v>Neogrid Participações S.A</v>
    <v>1.0900000000000001</v>
    <v>1.1000000000000001</v>
    <v>Avenida Santos Dumont, 935 1 andar, Santo Antonio, Joinville, SANTA CATARINA, 89.218-105 BR</v>
    <v>Software &amp; IT Services</v>
    <v>NGRD3</v>
    <v>Ações</v>
    <v>Neogrid Participações S.A (BVMF:NGRD3)</v>
    <v>0.02</v>
    <v>1.8519000000000001E-2</v>
    <v>64200</v>
  </rv>
  <rv s="2">
    <v>1916</v>
  </rv>
  <rv s="0">
    <v>https://www.bing.com/financeapi/forcetrigger?t=btdd6h&amp;q=BVMF%3aNEWL11&amp;form=skydnc</v>
    <v>Learn more on Bing</v>
  </rv>
  <rv s="4">
    <v>pt-BR</v>
    <v>btdd6h</v>
    <v>268435456</v>
    <v>1</v>
    <v>Da plataforma Refinitiv</v>
    <v>9</v>
    <v>10</v>
    <v>NEWPORT LOGI STICA FII CF (BVMF:NEWL11)</v>
    <v>11</v>
    <v>12</v>
    <v>Finance</v>
    <v>5</v>
    <v>124.55</v>
    <v>82.68</v>
    <v>BVMF</v>
    <v>123.99</v>
    <v>121.76</v>
    <v>B3 - Brazil Stock Exchange</v>
    <v>123.88</v>
    <v>45327.576192129629</v>
    <v>1918</v>
    <v>BRL</v>
    <v>NEWPORT LOGI STICA FII CF</v>
    <v>123.99</v>
    <v>123.75</v>
    <v>NEWL11</v>
    <v>Fundos mais negociados</v>
    <v>NEWPORT LOGI STICA FII CF (BVMF:NEWL11)</v>
    <v>-0.13</v>
    <v>-1.049E-3</v>
    <v>53</v>
  </rv>
  <rv s="2">
    <v>1919</v>
  </rv>
  <rv s="0">
    <v>https://www.bing.com/financeapi/forcetrigger?t=apn1ww&amp;q=BVMF%3aNORD3&amp;form=skydnc</v>
    <v>Learn more on Bing</v>
  </rv>
  <rv s="3">
    <v>pt-BR</v>
    <v>apn1ww</v>
    <v>268435456</v>
    <v>1</v>
    <v>Da plataforma Refinitiv</v>
    <v>6</v>
    <v>7</v>
    <v>NORDON INDUSTRIAS METALURGICAS S.A. (BVMF:NORD3)</v>
    <v>3</v>
    <v>8</v>
    <v>Finance</v>
    <v>5</v>
    <v>20.5</v>
    <v>3.2</v>
    <v>BVMF</v>
    <v>6621490</v>
    <v>12</v>
    <v>1956</v>
    <v>12</v>
    <v>-1.4386000000000001</v>
    <v>B3 - Brazil Stock Exchange</v>
    <v>82569930</v>
    <v>A Nordon Industrias Metalurgicas SA é uma empresa brasileira que atua na fabricação de bens de capital para os setores químico, petrolífero, petroquímico, criogênico, alimentício e de bebidas. Em 31 de dezembro de 2011, a Companhia estava com as atividades suspensas.</v>
    <v>BVMF</v>
    <v>12.47</v>
    <v>45327.570648148147</v>
    <v>1921</v>
    <v>6380</v>
    <v>BRL</v>
    <v>NORDON INDUSTRIAS METALURGICAS S.A.</v>
    <v>NORDON INDUSTRIAS METALURGICAS S.A.</v>
    <v>12</v>
    <v>12</v>
    <v>Alameda Roger Adam, 169,ESCRITORIO, Utinga, SANTO ANDRE, SAO PAULO, 09.080-620 BR</v>
    <v>Metals &amp; Mining</v>
    <v>NORD3</v>
    <v>Ações</v>
    <v>NORDON INDUSTRIAS METALURGICAS S.A. (BVMF:NORD3)</v>
    <v>-0.47</v>
    <v>-3.7690000000000001E-2</v>
    <v>100</v>
  </rv>
  <rv s="2">
    <v>1922</v>
  </rv>
  <rv s="0">
    <v>https://www.bing.com/financeapi/forcetrigger?t=awk3zr&amp;q=BVMF%3aNRTQ3&amp;form=skydnc</v>
    <v>Learn more on Bing</v>
  </rv>
  <rv s="29">
    <v>pt-BR</v>
    <v>awk3zr</v>
    <v>268435456</v>
    <v>1</v>
    <v>Da plataforma Refinitiv</v>
    <v>89</v>
    <v>90</v>
    <v>NORTEC QUÍMICA S.A. (BVMF:NRTQ3)</v>
    <v>3</v>
    <v>91</v>
    <v>Finance</v>
    <v>BVMF</v>
    <v>11758620</v>
    <v>1985</v>
    <v>B3 - Brazil Stock Exchange</v>
    <v>A NORTEC QUÍMICA S.A. é uma empresa brasileira que atua no setor químico e farmacêutico. A empresa atua principalmente na produção, comercialização, importação e exportação de produtos químicos e farmacêuticos. Oferece ingredientes farmacêuticos que servem a indústria farmacêutica na América Latina. O portfólio de produtos da empresa inclui cloridrato de isometepteno, diclofenaco, lidocaína, didanosina, fosfenitoína e sulfato de efedrina, entre outros. A empresa também se dedica à pesquisa e desenvolvimento de tecnologias de produtos. Além disso, presta assistência técnica nas áreas de comércio, tecnologia e fabricação de produtos farmacêuticos relacionados. A empresa atua no Brasil, África do Sul, Alemanha, Argentina, Canadá, Chile, Colômbia, Coreia do Sul, Costa Rica, Egito, Emirados Árabes Unidos, Equador, França, Guatemala, Países Baixos, Indonésia, Reino Unido, Irã, Israel, Itália, Jordânia, Malásia, México, Palestina, Paquistão e Paraguai.</v>
    <v>BVMF</v>
    <v>0</v>
    <v>1924</v>
    <v>BRL</v>
    <v>NORTEC QUÍMICA S.A.</v>
    <v>NORTEC QUÍMICA S.A.</v>
    <v>R Dezessete. 200 - A.b.c.d, DUQUE DE CAXIAS, RIO DE JANEIRO, 25.250-612 BR</v>
    <v>Pharmaceuticals</v>
    <v>NRTQ3</v>
    <v>Ações</v>
    <v>NORTEC QUÍMICA S.A. (BVMF:NRTQ3)</v>
  </rv>
  <rv s="2">
    <v>1925</v>
  </rv>
  <rv s="0">
    <v>https://www.bing.com/financeapi/forcetrigger?t=awk3r7&amp;q=BVMF%3aNVHO11&amp;form=skydnc</v>
    <v>Learn more on Bing</v>
  </rv>
  <rv s="4">
    <v>pt-BR</v>
    <v>awk3r7</v>
    <v>268435456</v>
    <v>1</v>
    <v>Da plataforma Refinitiv</v>
    <v>9</v>
    <v>10</v>
    <v>NOVO HORIZONTE FDO INV IMOB CF (BVMF:NVHO11)</v>
    <v>11</v>
    <v>12</v>
    <v>Finance</v>
    <v>5</v>
    <v>13.18</v>
    <v>9.33</v>
    <v>BVMF</v>
    <v>12</v>
    <v>11.61</v>
    <v>B3 - Brazil Stock Exchange</v>
    <v>11.26</v>
    <v>45327.574074074073</v>
    <v>1927</v>
    <v>BRL</v>
    <v>NOVO HORIZONTE FDO INV IMOB CF</v>
    <v>11.99</v>
    <v>11.61</v>
    <v>NVHO11</v>
    <v>Fundos mais negociados</v>
    <v>NOVO HORIZONTE FDO INV IMOB CF (BVMF:NVHO11)</v>
    <v>0.35</v>
    <v>3.1083E-2</v>
    <v>29</v>
  </rv>
  <rv s="2">
    <v>1928</v>
  </rv>
  <rv s="0">
    <v>https://www.bing.com/financeapi/forcetrigger?t=apn23m&amp;q=BVMF%3aNUTR3&amp;form=skydnc</v>
    <v>Learn more on Bing</v>
  </rv>
  <rv s="5">
    <v>pt-BR</v>
    <v>apn23m</v>
    <v>268435456</v>
    <v>1</v>
    <v>Da plataforma Refinitiv</v>
    <v>13</v>
    <v>14</v>
    <v>Nutriplant Indústria e Comércio S/A (BVMF:NUTR3)</v>
    <v>3</v>
    <v>18</v>
    <v>Finance</v>
    <v>5</v>
    <v>9</v>
    <v>3.03</v>
    <v>BVMF</v>
    <v>13244400</v>
    <v>4.8499999999999996</v>
    <v>1979</v>
    <v>4.84</v>
    <v>B3 - Brazil Stock Exchange</v>
    <v>64235339</v>
    <v>A Nutriplant Industria e Comercio SA (Nutriplant) é uma empresa sediada no Brasil que tem por objetivo principal a produção, importação, exportação e venda de micronutrientes e produtos intermediários para fertilizantes. A Companhia divide seus negócios em dois segmentos: FTE, que inclui micronutrientes em pó ou granulado, e Micronutrientes Foliares, que são compostos por sais inorgânicos solúveis na forma sólida ou em soluções concentradas. Opera um complexo industrial localizado em Paulínia, no estado de São Paulo, que é composto por uma fábrica de micronutrientes de solo e uma unidade de produção de micronutrientes foliares. Em 31 de dezembro de 2011, a Companhia tinha capacidade para produzir aproximadamente 55.000 toneladas de micronutrientes por ano. Em 31 de maio de 2012, o principal acionista da Companhia era Tripto Participações Ltda.</v>
    <v>BVMF</v>
    <v>4.9000000000000004</v>
    <v>104</v>
    <v>45327.575268135937</v>
    <v>1930</v>
    <v>7590</v>
    <v>BRL</v>
    <v>Nutriplant Indústria e Comércio S/A</v>
    <v>Nutriplant Indústria e Comércio S/A</v>
    <v>4.8499999999999996</v>
    <v>4.8499999999999996</v>
    <v>Rua Arnaldo n 388, Bairro Engenho Novo, BARUERI, SAO PAULO, 06.415-110 BR</v>
    <v>Chemicals</v>
    <v>NUTR3</v>
    <v>Ações</v>
    <v>Nutriplant Indústria e Comércio S/A (BVMF:NUTR3)</v>
    <v>-0.05</v>
    <v>-1.0204E-2</v>
    <v>500</v>
  </rv>
  <rv s="2">
    <v>1931</v>
  </rv>
  <rv s="0">
    <v>https://www.bing.com/financeapi/forcetrigger?t=bxiatc&amp;q=BVMF%3aOPCT3&amp;form=skydnc</v>
    <v>Learn more on Bing</v>
  </rv>
  <rv s="1">
    <v>pt-BR</v>
    <v>bxiatc</v>
    <v>268435456</v>
    <v>1</v>
    <v>Da plataforma Refinitiv</v>
    <v>0</v>
    <v>1</v>
    <v>Oceanpact Serviços Maritimos S.A. (BVMF:OPCT3)</v>
    <v>3</v>
    <v>4</v>
    <v>Finance</v>
    <v>5</v>
    <v>6.53</v>
    <v>2.59</v>
    <v>BVMF</v>
    <v>199959500</v>
    <v>6.2</v>
    <v>2007</v>
    <v>6.09</v>
    <v>1.4330000000000001</v>
    <v>B3 - Brazil Stock Exchange</v>
    <v>1235749710</v>
    <v>Oceanpact Servicos Maritimos SA é uma prestadora de serviços marítimos com sede no Brasil. As atividades da Empresa são divididas em três unidades de negócios: Meio Ambiente, Submarino e Logística e Engenharia. A área de Meio Ambiente se dedica a serviços de proteção, levantamentos oceanográficos, licenciamentos e estudos ambientais, segurança operacional e remediação ambiental. A unidade Submarina está focada em serviços de geofísica, geotécnica, inspeção, reparo e manutenção, bem como no apoio à construção e descomissionamento de empreendimentos offshore. A divisão de Logística e Engenharia presta serviços relacionados com logística marítima, bases de apoio offshore, engenharia portuária e costeira, construção civil e industrial, obras marítimas e portuárias, dragagem e instalações e limpeza industrial. A empresa atende clientes principalmente nos setores de petróleo e gás, energia e telecomunicações.</v>
    <v>BVMF</v>
    <v>6.12</v>
    <v>2041</v>
    <v>45327.576365740744</v>
    <v>1933</v>
    <v>602460</v>
    <v>BRL</v>
    <v>Oceanpact Serviços Maritimos S.A.</v>
    <v>Oceanpact Serviços Maritimos S.A.</v>
    <v>6.16</v>
    <v>6.18</v>
    <v>Rua da Gloria, n 122, salas 801 e 802 10 pavimento salas 901 e 902, Gloria, RIO DE JANEIRO, RIO DE JANEIRO, 20.241-180 BR</v>
    <v>Professional &amp; Commercial Services</v>
    <v>OPCT3</v>
    <v>Ações</v>
    <v>Oceanpact Serviços Maritimos S.A. (BVMF:OPCT3)</v>
    <v>0.06</v>
    <v>9.8040000000000002E-3</v>
    <v>13500</v>
  </rv>
  <rv s="2">
    <v>1934</v>
  </rv>
  <rv s="0">
    <v>https://www.bing.com/financeapi/forcetrigger?t=apn2c7&amp;q=BVMF%3aODPV3&amp;form=skydnc</v>
    <v>Learn more on Bing</v>
  </rv>
  <rv s="1">
    <v>pt-BR</v>
    <v>apn2c7</v>
    <v>268435456</v>
    <v>1</v>
    <v>Da plataforma Refinitiv</v>
    <v>0</v>
    <v>1</v>
    <v>ODONTOPREV S.A. (BVMF:ODPV3)</v>
    <v>3</v>
    <v>4</v>
    <v>Finance</v>
    <v>5</v>
    <v>13.23</v>
    <v>9.59</v>
    <v>BVMF</v>
    <v>552495700</v>
    <v>12.9</v>
    <v>1987</v>
    <v>12.52</v>
    <v>0.44919999999999999</v>
    <v>B3 - Brazil Stock Exchange</v>
    <v>7005645476</v>
    <v>A ODONTOPREV S.A. é uma empresa estabelecida no Brasil, que atua principalmente na prestação de serviços de tratamento dentário. A empresa opera no gerenciamento, na venda e no fornecimento de planos e serviços privados de tratamentos dentários. Oferece serviços para pessoas físicas e jurídicas. Os serviços odontológicos da empresa estão organizados em três segmentos principais: planos coletivos pré-pagos, planos coletivos pós-pagos e planos individuais pré-pagos. Através de sua subsidiária indireta Easy Software Ltda., a empresa também atua no desenvolvimento de software de computadores para a indústria odontológica. A ODONTOPREV S.A. tem participação acionária em várias subsidiárias, como Clidec - Clínica Dentária Especializada Cura Dar's Ltda., Odontoprev Serviços Ltda., Garcia Pedrosa Ltda. e Adcon Administradora de Convênios Odontológicos Ltda. Ademais, a empresa é uma subsidiária da Bradesco Saúde S.A., uma unidade do Banco Bradesco Seguros e Previdência S.A., que pertence ao Banco Bradesco S.A.</v>
    <v>BVMF</v>
    <v>12.62</v>
    <v>2026</v>
    <v>45327.576620370368</v>
    <v>1936</v>
    <v>2401570</v>
    <v>BRL</v>
    <v>ODONTOPREV S.A.</v>
    <v>ODONTOPREV S.A.</v>
    <v>12.6</v>
    <v>12.68</v>
    <v>Alameda Araguaia, 2104 - 21 Andar, Alphaville, BARUERI, SAO PAULO, 06.460-040 BR</v>
    <v>Healthcare Providers &amp; Services</v>
    <v>ODPV3</v>
    <v>Ações</v>
    <v>ODONTOPREV S.A. (BVMF:ODPV3)</v>
    <v>0.06</v>
    <v>4.7539999999999995E-3</v>
    <v>141500</v>
  </rv>
  <rv s="2">
    <v>1937</v>
  </rv>
  <rv s="0">
    <v>https://www.bing.com/financeapi/forcetrigger?t=apn2kr&amp;q=BVMF%3aOIBR3&amp;form=skydnc</v>
    <v>Learn more on Bing</v>
  </rv>
  <rv s="1">
    <v>pt-BR</v>
    <v>apn2kr</v>
    <v>268435456</v>
    <v>1</v>
    <v>Da plataforma Refinitiv</v>
    <v>0</v>
    <v>1</v>
    <v>Oi S.A. – Em Recuperação Judicial (BVMF:OIBR3)</v>
    <v>3</v>
    <v>4</v>
    <v>Finance</v>
    <v>5</v>
    <v>2.4300000000000002</v>
    <v>0.56999999999999995</v>
    <v>BVMF</v>
    <v>660303800</v>
    <v>0.62</v>
    <v>1963</v>
    <v>0.61</v>
    <v>1.5277000000000001</v>
    <v>B3 - Brazil Stock Exchange</v>
    <v>416980700</v>
    <v>Oi SA em Recuperacao Judicial, anteriormente Oi S.A., constituída em 27 de novembro de 1963, é uma prestadora de serviços integrados de telecomunicações no Brasil. A Companhia é uma concessionária de serviços de telefonia fixa comutada (STFC). Atua no fornecimento de STFC como operadora de longa distância local e intra-regional. Seus segmentos incluem Serviços Residenciais, Mobilidade Pessoal e PMEs / Empresas. Oferece uma gama de serviços integrados de telecomunicações que incluem serviços de telefonia fixa e móvel, banda larga, televisão paga (TV), transmissão de dados e provedores de Internet. O segmento de Serviços Residenciais da Companhia é focado na venda de serviços de telefonia fixa, incluindo serviços de voz, serviços de comunicação de dados (banda larga) e televisão paga (TV). O segmento de Mobilidade Pessoal está focado na venda de serviços de telefonia móvel para assinantes e clientes pré-pagos e clientes de banda larga móvel. O segmento de PMEs / Empresas inclui soluções corporativas oferecidas a seus pequenas, médias e grandes empresas.</v>
    <v>BVMF</v>
    <v>0.61</v>
    <v>6558</v>
    <v>45327.576659501559</v>
    <v>1939</v>
    <v>48620</v>
    <v>BRL</v>
    <v>Oi S.A. – Em Recuperação Judicial</v>
    <v>Oi S.A. – Em Recuperação Judicial</v>
    <v>0.61</v>
    <v>0.61</v>
    <v>Rua do Lavradio, 71,2 andar, Centro, RIO DE JANEIRO, RIO DE JANEIRO, 20.230-070 BR</v>
    <v>Telecommunications Services</v>
    <v>OIBR3</v>
    <v>Ações</v>
    <v>Oi S.A. – Em Recuperação Judicial (BVMF:OIBR3)</v>
    <v>0</v>
    <v>0</v>
    <v>442200</v>
  </rv>
  <rv s="2">
    <v>1940</v>
  </rv>
  <rv s="0">
    <v>https://www.bing.com/financeapi/forcetrigger?t=apn2nm&amp;q=BVMF%3aOIBR4&amp;form=skydnc</v>
    <v>Learn more on Bing</v>
  </rv>
  <rv s="1">
    <v>pt-BR</v>
    <v>apn2nm</v>
    <v>268435456</v>
    <v>1</v>
    <v>Da plataforma Refinitiv</v>
    <v>0</v>
    <v>1</v>
    <v>Oi S.A. – Em Recuperação Judicial (BVMF:OIBR4)</v>
    <v>3</v>
    <v>4</v>
    <v>Finance</v>
    <v>5</v>
    <v>4.47</v>
    <v>1.48</v>
    <v>BVMF</v>
    <v>660303800</v>
    <v>1.5</v>
    <v>1963</v>
    <v>1.49</v>
    <v>1.5277000000000001</v>
    <v>B3 - Brazil Stock Exchange</v>
    <v>416980700</v>
    <v>Oi SA em Recuperacao Judicial, anteriormente Oi S.A., constituída em 27 de novembro de 1963, é uma prestadora de serviços integrados de telecomunicações no Brasil. A Companhia é uma concessionária de serviços de telefonia fixa comutada (STFC). Atua no fornecimento de STFC como operadora de longa distância local e intra-regional. Seus segmentos incluem Serviços Residenciais, Mobilidade Pessoal e PMEs / Empresas. Oferece uma gama de serviços integrados de telecomunicações que incluem serviços de telefonia fixa e móvel, banda larga, televisão paga (TV), transmissão de dados e provedores de Internet. O segmento de Serviços Residenciais da Companhia é focado na venda de serviços de telefonia fixa, incluindo serviços de voz, serviços de comunicação de dados (banda larga) e televisão paga (TV). O segmento de Mobilidade Pessoal está focado na venda de serviços de telefonia móvel para assinantes e clientes pré-pagos e clientes de banda larga móvel. O segmento de PMEs / Empresas inclui soluções corporativas oferecidas a seus pequenas, médias e grandes empresas.</v>
    <v>BVMF</v>
    <v>1.51</v>
    <v>6558</v>
    <v>45327.557944258595</v>
    <v>1942</v>
    <v>48620</v>
    <v>BRL</v>
    <v>Oi S.A. – Em Recuperação Judicial</v>
    <v>Oi S.A. – Em Recuperação Judicial</v>
    <v>1.49</v>
    <v>1.5</v>
    <v>Rua do Lavradio, 71,2 andar, Centro, RIO DE JANEIRO, RIO DE JANEIRO, 20.230-070 BR</v>
    <v>Telecommunications Services</v>
    <v>OIBR4</v>
    <v>Ações</v>
    <v>Oi S.A. – Em Recuperação Judicial (BVMF:OIBR4)</v>
    <v>-0.01</v>
    <v>-6.6230000000000004E-3</v>
    <v>1500</v>
  </rv>
  <rv s="2">
    <v>1943</v>
  </rv>
  <rv s="0">
    <v>https://www.bing.com/financeapi/forcetrigger?t=bxo6p2&amp;q=BVMF%3aORVR3&amp;form=skydnc</v>
    <v>Learn more on Bing</v>
  </rv>
  <rv s="3">
    <v>pt-BR</v>
    <v>bxo6p2</v>
    <v>268435456</v>
    <v>1</v>
    <v>Da plataforma Refinitiv</v>
    <v>6</v>
    <v>7</v>
    <v>Orizon Valorização de Resíduos S.A. (BVMF:ORVR3)</v>
    <v>3</v>
    <v>8</v>
    <v>Finance</v>
    <v>5</v>
    <v>41.37</v>
    <v>32.020000000000003</v>
    <v>BVMF</v>
    <v>80270890</v>
    <v>34.880000000000003</v>
    <v>2009</v>
    <v>34.520000000000003</v>
    <v>0.97899999999999998</v>
    <v>B3 - Brazil Stock Exchange</v>
    <v>2799848643</v>
    <v>A Orizon Valorizacao de Residuos SA é uma empresa com sede no Brasil que atua no setor de tratamento de resíduos. As atividades da Empresa estão divididas em quatro segmentos: Destinação final de resíduos sólidos; Certificados de energia, biogás e emissões reduzidas; Processamento de resíduos; e Engenharia Ambiental. Por meio do segmento de destinação final de resíduos sólidos, a empresa administra estações de tratamento e disposição de resíduos. O segmento de certificados de energia, biogás e emissões reduzidas tem como foco o desenvolvimento de usinas bioenergéticas para obtenção e tratamento de gases de decomposição de resíduos e também é responsável pela comercialização de créditos de carbono no mercado livre. O segmento de Processamento de Resíduos desenvolve plantas para o beneficiamento de materiais industriais, para a reciclagem de resíduos sólidos urbanos e para a queima direta de resíduos para geração de energia. O segmento de Engenharia Ambiental presta serviços de recuperação de áreas degradadas, remediação e monitoramento ambiental, entre outros.</v>
    <v>BVMF</v>
    <v>34.86</v>
    <v>45327.576724537037</v>
    <v>1945</v>
    <v>287450</v>
    <v>BRL</v>
    <v>Orizon Valorização de Resíduos S.A.</v>
    <v>Orizon Valorização de Resíduos S.A.</v>
    <v>34.85</v>
    <v>34.880000000000003</v>
    <v>Rua Joaquim Palhares, 40 1 andar (parte), Estacio, RIO DE JANEIRO, RIO DE JANEIRO, 20.260-080 BR</v>
    <v>Professional &amp; Commercial Services</v>
    <v>ORVR3</v>
    <v>Ações</v>
    <v>Orizon Valorização de Resíduos S.A. (BVMF:ORVR3)</v>
    <v>0.02</v>
    <v>5.7370000000000001E-4</v>
    <v>19600</v>
  </rv>
  <rv s="2">
    <v>1946</v>
  </rv>
  <rv s="0">
    <v>https://www.bing.com/financeapi/forcetrigger?t=apn3h7&amp;q=BVMF%3aOSXB3&amp;form=skydnc</v>
    <v>Learn more on Bing</v>
  </rv>
  <rv s="3">
    <v>pt-BR</v>
    <v>apn3h7</v>
    <v>268435456</v>
    <v>1</v>
    <v>Da plataforma Refinitiv</v>
    <v>6</v>
    <v>7</v>
    <v>OSX BRASIL SA EM RECUPERACAO JUDICIAL (BVMF:OSXB3)</v>
    <v>3</v>
    <v>8</v>
    <v>Finance</v>
    <v>5</v>
    <v>8</v>
    <v>3.9</v>
    <v>BVMF</v>
    <v>3148040</v>
    <v>5.34</v>
    <v>2007</v>
    <v>5.34</v>
    <v>0.72409999999999997</v>
    <v>B3 - Brazil Stock Exchange</v>
    <v>17314210</v>
    <v>A OSX BRASIL S.A., anteriormente EBX do Brasil S.A., é uma holding brasileira que atua no setor de petróleo e gás. A empresa fornece equipamentos e serviços para a indústria de petróleo e gás offshore. A empresa opera em três setores: Construção naval, Afretamento de unidades de exploração e produção (E&amp;P), e Serviços de operação e manutenção (O&amp;M). Além do setor de Construção naval, a empresa atua na construção, montagem e integração de unidades E&amp;P, como plataformas de produção fixas e flutuantes, e plataformas de perfuração. O setor Afretamento concentra-se no afretamento de unidades E&amp;P para empresas do setor de petróleo e gás. No setor Serviços de O&amp;M, a empresa oferece serviços e soluções para seus clientes no setor de petróleo e gás. Em novembro de 2013, o Tribunal de Justiça do Estado do Rio de Janeiro aprovou o processo de falência da empresa e de suas subsidiárias, OSX Construção Naval S.A. e OSX Serviços Operacionais Ltda.</v>
    <v>BVMF</v>
    <v>5.5</v>
    <v>45327.575844907406</v>
    <v>1948</v>
    <v>97530</v>
    <v>BRL</v>
    <v>OSX BRASIL SA EM RECUPERACAO JUDICIAL</v>
    <v>OSX BRASIL SA EM RECUPERACAO JUDICIAL</v>
    <v>5.34</v>
    <v>5.34</v>
    <v>Rua Lauro Muller, 116,2403-parte, Botafogo, RIO DE JANEIRO, RIO DE JANEIRO, 22.290-906 BR</v>
    <v>Oil &amp; Gas Related Equipment and Services</v>
    <v>OSXB3</v>
    <v>Ações</v>
    <v>OSX BRASIL SA EM RECUPERACAO JUDICIAL (BVMF:OSXB3)</v>
    <v>-0.16</v>
    <v>-2.9090999999999999E-2</v>
    <v>200</v>
  </rv>
  <rv s="2">
    <v>1949</v>
  </rv>
  <rv s="0">
    <v>https://www.bing.com/financeapi/forcetrigger?t=c6a35r&amp;q=BVMF%3aOIAG11&amp;form=skydnc</v>
    <v>Learn more on Bing</v>
  </rv>
  <rv s="4">
    <v>pt-BR</v>
    <v>c6a35r</v>
    <v>268435456</v>
    <v>1</v>
    <v>Da plataforma Refinitiv</v>
    <v>9</v>
    <v>10</v>
    <v>OURINVEST INNOVATION FIAGRO IMOB CEF (BVMF:OIAG11)</v>
    <v>11</v>
    <v>12</v>
    <v>Finance</v>
    <v>5</v>
    <v>11.2</v>
    <v>8.58</v>
    <v>BVMF</v>
    <v>9.02</v>
    <v>9</v>
    <v>B3 - Brazil Stock Exchange</v>
    <v>8.99</v>
    <v>45327.576561110938</v>
    <v>1951</v>
    <v>BRL</v>
    <v>OURINVEST INNOVATION FIAGRO IMOB CEF</v>
    <v>9</v>
    <v>9</v>
    <v>OIAG11</v>
    <v>Fundos mais negociados</v>
    <v>OURINVEST INNOVATION FIAGRO IMOB CEF (BVMF:OIAG11)</v>
    <v>0.01</v>
    <v>1.1119999999999999E-3</v>
    <v>4244</v>
  </rv>
  <rv s="2">
    <v>1952</v>
  </rv>
  <rv s="0">
    <v>https://www.bing.com/financeapi/forcetrigger?t=apn3k2&amp;q=BVMF%3aOUJP11&amp;form=skydnc</v>
    <v>Learn more on Bing</v>
  </rv>
  <rv s="4">
    <v>pt-BR</v>
    <v>apn3k2</v>
    <v>268435456</v>
    <v>1</v>
    <v>Da plataforma Refinitiv</v>
    <v>9</v>
    <v>10</v>
    <v>OURINVEST JPP FDO INV IMOB CF (BVMF:OUJP11)</v>
    <v>11</v>
    <v>12</v>
    <v>Finance</v>
    <v>5</v>
    <v>100.96</v>
    <v>79.59</v>
    <v>BVMF</v>
    <v>100.75</v>
    <v>100.03</v>
    <v>B3 - Brazil Stock Exchange</v>
    <v>100.75</v>
    <v>45327.576041666667</v>
    <v>1954</v>
    <v>BRL</v>
    <v>OURINVEST JPP FDO INV IMOB CF</v>
    <v>100.75</v>
    <v>100.23</v>
    <v>OUJP11</v>
    <v>Fundos mais negociados</v>
    <v>OURINVEST JPP FDO INV IMOB CF (BVMF:OUJP11)</v>
    <v>-0.52</v>
    <v>-5.1609999999999998E-3</v>
    <v>424</v>
  </rv>
  <rv s="2">
    <v>1955</v>
  </rv>
  <rv s="0">
    <v>https://www.bing.com/financeapi/forcetrigger?t=apn2f2&amp;q=BVMF%3aOFSA3&amp;form=skydnc</v>
    <v>Learn more on Bing</v>
  </rv>
  <rv s="1">
    <v>pt-BR</v>
    <v>apn2f2</v>
    <v>268435456</v>
    <v>1</v>
    <v>Da plataforma Refinitiv</v>
    <v>0</v>
    <v>1</v>
    <v>OURO FINO SAÚDE ANIMAL PARTICIPAÇÕES S.A (BVMF:OFSA3)</v>
    <v>3</v>
    <v>4</v>
    <v>Finance</v>
    <v>5</v>
    <v>27.72</v>
    <v>18</v>
    <v>BVMF</v>
    <v>53949010</v>
    <v>23.08</v>
    <v>2014</v>
    <v>23.07</v>
    <v>1.2282</v>
    <v>B3 - Brazil Stock Exchange</v>
    <v>1244603660</v>
    <v>A Ouro Fino Saúde Animal Participações S.A., também conhecida como Ourofino, é uma empresa brasileira que atua no setor comercial do mercado de saúde animal na América Latina. A empresa fabrica produtos veterinários usando tecnologias científicas nos laboratórios da empresa. Os produtos da empresa se dividem em seis setores: Atacado, Aves, Bovinos, Equinos, Animais de estimação e Porcos. A área de Atacado se divide em quatro linhas: Antimastíticos, que produz antibióticos para matar bactérias e caroços; Antimicrobiano, que se concentra no tratamento de doenças infecciosas bacterianas; Ectoparasiticidas, concentrados em produtos repelentes de insetos; e Endectocidas, que é o tratamento e controle de doenças internas e externas causadas por parasitas bovinos, ovinos e suínos. Há também uma linha adicional de produtos dividida entre aditivos, biológicos, inoculantes, kit de diagnóstico, probióticos, silagem e outros suplementos, entre outros.</v>
    <v>BVMF</v>
    <v>23.08</v>
    <v>1011</v>
    <v>45327.567788055472</v>
    <v>1957</v>
    <v>3560</v>
    <v>BRL</v>
    <v>OURO FINO SAÚDE ANIMAL PARTICIPAÇÕES S.A</v>
    <v>OURO FINO SAÚDE ANIMAL PARTICIPAÇÕES S.A</v>
    <v>23.08</v>
    <v>23.07</v>
    <v>Rodovia Anhanguera SP 330, Km 298, Distrito Industrial, Cravinhos, SAO PAULO, 14.140-000 BR</v>
    <v>Pharmaceuticals</v>
    <v>OFSA3</v>
    <v>Ações</v>
    <v>OURO FINO SAÚDE ANIMAL PARTICIPAÇÕES S.A (BVMF:OFSA3)</v>
    <v>-0.01</v>
    <v>-4.3330000000000002E-4</v>
    <v>200</v>
  </rv>
  <rv s="2">
    <v>1958</v>
  </rv>
  <rv s="0">
    <v>https://www.bing.com/financeapi/forcetrigger?t=btki7w&amp;q=BVMF%3aP1AC34&amp;form=skydnc</v>
    <v>Learn more on Bing</v>
  </rv>
  <rv s="1">
    <v>pt-BR</v>
    <v>btki7w</v>
    <v>268435456</v>
    <v>1</v>
    <v>Da plataforma Refinitiv</v>
    <v>0</v>
    <v>1</v>
    <v>PACCAR INC (BVMF:P1AC34)</v>
    <v>3</v>
    <v>234</v>
    <v>Finance</v>
    <v>5</v>
    <v>249.89</v>
    <v>169.58</v>
    <v>BVMF</v>
    <v>523075900</v>
    <v>249.89</v>
    <v>1971</v>
    <v>246.96</v>
    <v>0.90149999999999997</v>
    <v>B3 - Brazil Stock Exchange</v>
    <v>50785430000</v>
    <v>A PACCAR Inc (PACCAR) é uma empresa de tecnologia. Os segmentos da empresa incluem Caminhões, Peças e Serviços Financeiros. O segmento de caminhões inclui o projeto, fabricação e distribuição de caminhões comerciais leves, médios e pesados. Os caminhões da empresa são comercializados sob as placas de identificação Kenworth, Peterbilt e DAF. Também fabrica motores, principalmente para uso em caminhões da Companhia, em suas instalações em Columbus, Mississippi; Também fabrica motores, principalmente para uso em caminhões da Companhia, em suas instalações em Columbus, Mississippi; Eindhoven, Holanda, e Ponta Grossa, Brasil. O segmento de peças inclui a distribuição de peças de reposição para caminhões e veículos comerciais relacionados. O segmento de Serviços Financeiros inclui produtos e serviços financeiros e de leasing fornecidos a clientes e revendedores. Seus Outros negócios incluem a fabricação e comercialização de guinchos industriais. A Companhia atua na Austrália e no Brasil e vende caminhões e peças para clientes na Ásia, África, Oriente Médio e América do Sul.</v>
    <v>BVMF</v>
    <v>229.08</v>
    <v>31100</v>
    <v>45314.871458333335</v>
    <v>1960</v>
    <v>2536740</v>
    <v>BRL</v>
    <v>PACCAR INC</v>
    <v>PACCAR INC</v>
    <v>249.89</v>
    <v>246.96</v>
    <v>777 106th Avenue NE, BELLEVUE, WA, 98004 US</v>
    <v>Machinery, Equipment &amp; Components</v>
    <v>P1AC34</v>
    <v>Ações</v>
    <v>PACCAR INC (BVMF:P1AC34)</v>
    <v>17.88</v>
    <v>7.8051000000000009E-2</v>
    <v>7</v>
  </rv>
  <rv s="2">
    <v>1961</v>
  </rv>
  <rv s="0">
    <v>https://www.bing.com/financeapi/forcetrigger?t=apmrar&amp;q=BVMF%3aPDTC3&amp;form=skydnc</v>
    <v>Learn more on Bing</v>
  </rv>
  <rv s="3">
    <v>pt-BR</v>
    <v>apmrar</v>
    <v>268435456</v>
    <v>1</v>
    <v>Da plataforma Refinitiv</v>
    <v>6</v>
    <v>7</v>
    <v>PADTEC HOLDING S.A. (BVMF:PDTC3)</v>
    <v>3</v>
    <v>8</v>
    <v>Finance</v>
    <v>5</v>
    <v>3.76</v>
    <v>2.0299999999999998</v>
    <v>BVMF</v>
    <v>79214660</v>
    <v>3.13</v>
    <v>1998</v>
    <v>3.05</v>
    <v>1.7714000000000001</v>
    <v>B3 - Brazil Stock Exchange</v>
    <v>245565446</v>
    <v>A Padtec Holding SA, anteriormente conhecida como Ideiasnet SA, é uma empresa com sede no Brasil que atua no setor de tecnologia. Por meio de sua subsidiária integral Padtec SA, a Companhia atua no desenvolvimento, fabricação e comercialização de sistemas de comunicações ópticas. Fornece soluções para redes de longa distância (terrestres e submarinas) e redes metropolitanas e produz sistemas de transmissão baseados na tecnologia de multiplexação por divisão de comprimento de onda (WDM). A carteira de clientes da Firma inclui a Transmissora Aliança de Energia Elétrica SA, a Celeo Redes Brasil SA e a Eletrosul Centrais Eletricas SA, entre outras. A Companhia é controlada pela Fundação CPqD Centro de Pesquisa e Desenvolvimento em Telecomunicações.</v>
    <v>BVMF</v>
    <v>3.06</v>
    <v>45327.571782407409</v>
    <v>1963</v>
    <v>58740</v>
    <v>BRL</v>
    <v>PADTEC HOLDING S.A.</v>
    <v>PADTEC HOLDING S.A.</v>
    <v>3.05</v>
    <v>3.1</v>
    <v>Rua Dr. Ricardo Benetton Martins n 1.000 Parque II, Polo Alta Tecnologia, RIO DE JANEIRO, RIO DE JANEIRO, 13.086-510 BR</v>
    <v>Communications &amp; Networking</v>
    <v>PDTC3</v>
    <v>Ações</v>
    <v>PADTEC HOLDING S.A. (BVMF:PDTC3)</v>
    <v>0.04</v>
    <v>1.3071999999999999E-2</v>
    <v>3300</v>
  </rv>
  <rv s="2">
    <v>1964</v>
  </rv>
  <rv s="0">
    <v>https://www.bing.com/financeapi/forcetrigger?t=apn3vh&amp;q=BVMF%3aPATI3&amp;form=skydnc</v>
    <v>Learn more on Bing</v>
  </rv>
  <rv s="3">
    <v>pt-BR</v>
    <v>apn3vh</v>
    <v>268435456</v>
    <v>1</v>
    <v>Da plataforma Refinitiv</v>
    <v>6</v>
    <v>7</v>
    <v>PANATLÂNTICA S.A. (BVMF:PATI3)</v>
    <v>3</v>
    <v>8</v>
    <v>Finance</v>
    <v>5</v>
    <v>50.12</v>
    <v>24.5</v>
    <v>BVMF</v>
    <v>23932370</v>
    <v>28.1</v>
    <v>1967</v>
    <v>27.65</v>
    <v>0.1603</v>
    <v>B3 - Brazil Stock Exchange</v>
    <v>709444600</v>
    <v>A PANATLÂNTICA S.A. é uma empresa brasileira envolvida na indústria siderúrgica. A Empresa está envolvida na produção, comércio, importação, exportação e processamento de aço e outros metais. Os produtos da Empresa incluem bobinas laminadas a frio, fitas para embalagem, chapas e bobinas, blanks, tiras de fenda e perfis, entre outros. Além disso, a Empresa fornece serviços de corte de aço por meio de dois processos diferentes: corte longitudinal, que corta o aço com tesoura rotativa para formar bobinas, e corte transversal, que corta em chapas planas. A Empresa opera por meio de uma unidade industrial localizada em Glorinha, no estado brasileiro do Rio Grande do Sul. Em 31 de dezembro de 2011, a Empresa possuía duas subsidiárias: Panatlantica Catarinense SA e Tubospan SA. Em 26 de agosto de 2013, a Empresa firmou contrato para a aquisição da Atkore International Indústria e Comércio de Aço e Materiais Elétricos Ltda.</v>
    <v>BVMF</v>
    <v>29.45</v>
    <v>45322.947916666664</v>
    <v>1966</v>
    <v>200</v>
    <v>BRL</v>
    <v>PANATLÂNTICA S.A.</v>
    <v>PANATLÂNTICA S.A.</v>
    <v>28.1</v>
    <v>27.65</v>
    <v>Rua Rudolfo Vontobel, 600, Distrito Industrial, GRAVATAI, RIO GRANDE DO SUL, 94.045-405 BR</v>
    <v>Metals &amp; Mining</v>
    <v>PATI3</v>
    <v>Ações</v>
    <v>PANATLÂNTICA S.A. (BVMF:PATI3)</v>
    <v>-1.8</v>
    <v>-6.1121000000000002E-2</v>
    <v>400</v>
  </rv>
  <rv s="2">
    <v>1967</v>
  </rv>
  <rv s="0">
    <v>https://www.bing.com/financeapi/forcetrigger?t=apn3yc&amp;q=BVMF%3aPATI4&amp;form=skydnc</v>
    <v>Learn more on Bing</v>
  </rv>
  <rv s="3">
    <v>pt-BR</v>
    <v>apn3yc</v>
    <v>268435456</v>
    <v>1</v>
    <v>Da plataforma Refinitiv</v>
    <v>6</v>
    <v>7</v>
    <v>PANATLÂNTICA S.A. (BVMF:PATI4)</v>
    <v>3</v>
    <v>8</v>
    <v>Finance</v>
    <v>5</v>
    <v>47.54</v>
    <v>29.01</v>
    <v>BVMF</v>
    <v>23932370</v>
    <v>33.5</v>
    <v>1967</v>
    <v>33.5</v>
    <v>0.1603</v>
    <v>B3 - Brazil Stock Exchange</v>
    <v>709444600</v>
    <v>A PANATLÂNTICA S.A. é uma empresa brasileira envolvida na indústria siderúrgica. A Empresa está envolvida na produção, comércio, importação, exportação e processamento de aço e outros metais. Os produtos da Empresa incluem bobinas laminadas a frio, fitas para embalagem, chapas e bobinas, blanks, tiras de fenda e perfis, entre outros. Além disso, a Empresa fornece serviços de corte de aço por meio de dois processos diferentes: corte longitudinal, que corta o aço com tesoura rotativa para formar bobinas, e corte transversal, que corta em chapas planas. A Empresa opera por meio de uma unidade industrial localizada em Glorinha, no estado brasileiro do Rio Grande do Sul. Em 31 de dezembro de 2011, a Empresa possuía duas subsidiárias: Panatlantica Catarinense SA e Tubospan SA. Em 26 de agosto de 2013, a Empresa firmou contrato para a aquisição da Atkore International Indústria e Comércio de Aço e Materiais Elétricos Ltda.</v>
    <v>BVMF</v>
    <v>34</v>
    <v>45322.947916666664</v>
    <v>1969</v>
    <v>200</v>
    <v>BRL</v>
    <v>PANATLÂNTICA S.A.</v>
    <v>PANATLÂNTICA S.A.</v>
    <v>33.5</v>
    <v>33.5</v>
    <v>Rua Rudolfo Vontobel, 600, Distrito Industrial, GRAVATAI, RIO GRANDE DO SUL, 94.045-405 BR</v>
    <v>Metals &amp; Mining</v>
    <v>PATI4</v>
    <v>Ações</v>
    <v>PANATLÂNTICA S.A. (BVMF:PATI4)</v>
    <v>-0.5</v>
    <v>-1.4705999999999999E-2</v>
    <v>200</v>
  </rv>
  <rv s="2">
    <v>1970</v>
  </rv>
  <rv s="0">
    <v>https://www.bing.com/financeapi/forcetrigger?t=apn51h&amp;q=BVMF%3aPMAM3&amp;form=skydnc</v>
    <v>Learn more on Bing</v>
  </rv>
  <rv s="1">
    <v>pt-BR</v>
    <v>apn51h</v>
    <v>268435456</v>
    <v>1</v>
    <v>Da plataforma Refinitiv</v>
    <v>0</v>
    <v>1</v>
    <v>PARANAPANEMA S.A - EM RECUPERACAO JUDICIAL (BVMF:PMAM3)</v>
    <v>3</v>
    <v>4</v>
    <v>Finance</v>
    <v>5</v>
    <v>6.07</v>
    <v>3.25</v>
    <v>BVMF</v>
    <v>254374300</v>
    <v>3.85</v>
    <v>1961</v>
    <v>3.77</v>
    <v>1.1853</v>
    <v>B3 - Brazil Stock Exchange</v>
    <v>966622340</v>
    <v>A Paranapanema S.A. é uma produtora independente de cobre primário. As atividades da Empresa incluem a produção e comercialização de cobre eletrolítico, seus subprodutos e serviços correlatos, bem como produtos de cobre semifabricados e produtos de ligas. Os produtos da Empresa para a indústria de cobre incluem cátodo, haste, arame trefilado, tubos e conexões, fio laminado, barra e perfil, cabo flexível, ácido sulfúrico, escória granulada e oleum. A Empresa possui aproximadamente três unidades industriais, localizadas no Complexo Industrial de Camaçari, Dias d'Ávila; em Santo André e em Serra. A Empresa oferece barras, tais como haste de cobre e barra de ferro quadrado perfurado; fios, tais como fios de cobre e latão, fio desencapado e ferragens, como acessórios, conexões ELUMAPLAST, conexões em flange e conexões soldáveis. A Unidade de Cobre Primário, localizada em Dias d'Ávila, está envolvida na fundição e refino de cobre eletrolítico sob a marca Caraíba, e na metalurgia de semiacabados.</v>
    <v>BVMF</v>
    <v>3.87</v>
    <v>2229</v>
    <v>45327.57540509259</v>
    <v>1972</v>
    <v>26090</v>
    <v>BRL</v>
    <v>PARANAPANEMA S.A - EM RECUPERACAO JUDICIAL</v>
    <v>PARANAPANEMA S.A - EM RECUPERACAO JUDICIAL</v>
    <v>3.85</v>
    <v>3.8</v>
    <v>V Do Cobre 3700 Copec, Area Industrial Norte, Dias D'avila, BAHIA, 42.850-000 BR</v>
    <v>Metals &amp; Mining</v>
    <v>PMAM3</v>
    <v>Ações</v>
    <v>PARANAPANEMA S.A - EM RECUPERACAO JUDICIAL (BVMF:PMAM3)</v>
    <v>-7.0000000000000007E-2</v>
    <v>-1.8088E-2</v>
    <v>6100</v>
  </rv>
  <rv s="2">
    <v>1973</v>
  </rv>
  <rv s="0">
    <v>https://www.bing.com/financeapi/forcetrigger?t=bvckm7&amp;q=BVMF%3aPQAG11&amp;form=skydnc</v>
    <v>Learn more on Bing</v>
  </rv>
  <rv s="4">
    <v>pt-BR</v>
    <v>bvckm7</v>
    <v>268435456</v>
    <v>1</v>
    <v>Da plataforma Refinitiv</v>
    <v>9</v>
    <v>10</v>
    <v>PARQUE ANHANGUERA FII CF (BVMF:PQAG11)</v>
    <v>11</v>
    <v>12</v>
    <v>Finance</v>
    <v>5</v>
    <v>59.04</v>
    <v>44.81</v>
    <v>BVMF</v>
    <v>58.4</v>
    <v>58.4</v>
    <v>B3 - Brazil Stock Exchange</v>
    <v>57.8</v>
    <v>45327.56040509259</v>
    <v>1975</v>
    <v>BRL</v>
    <v>PARQUE ANHANGUERA FII CF</v>
    <v>58.4</v>
    <v>58.4</v>
    <v>PQAG11</v>
    <v>Fundos mais negociados</v>
    <v>PARQUE ANHANGUERA FII CF (BVMF:PQAG11)</v>
    <v>0.6</v>
    <v>1.0381E-2</v>
    <v>1</v>
  </rv>
  <rv s="2">
    <v>1976</v>
  </rv>
  <rv s="0">
    <v>https://www.bing.com/financeapi/forcetrigger?t=bvhwvh&amp;q=BVMF%3aPATL11&amp;form=skydnc</v>
    <v>Learn more on Bing</v>
  </rv>
  <rv s="4">
    <v>pt-BR</v>
    <v>bvhwvh</v>
    <v>268435456</v>
    <v>1</v>
    <v>Da plataforma Refinitiv</v>
    <v>9</v>
    <v>10</v>
    <v>PATRIA LOGISTICA FDO DE INV IMOB CF (BVMF:PATL11)</v>
    <v>11</v>
    <v>12</v>
    <v>Finance</v>
    <v>5</v>
    <v>72.81</v>
    <v>52.87</v>
    <v>BVMF</v>
    <v>69.3</v>
    <v>68.790000000000006</v>
    <v>B3 - Brazil Stock Exchange</v>
    <v>68.61</v>
    <v>45327.575960648152</v>
    <v>1978</v>
    <v>BRL</v>
    <v>PATRIA LOGISTICA FDO DE INV IMOB CF</v>
    <v>68.790000000000006</v>
    <v>69.239999999999995</v>
    <v>PATL11</v>
    <v>Fundos mais negociados</v>
    <v>PATRIA LOGISTICA FDO DE INV IMOB CF (BVMF:PATL11)</v>
    <v>0.63</v>
    <v>9.1820000000000009E-3</v>
    <v>941</v>
  </rv>
  <rv s="2">
    <v>1979</v>
  </rv>
  <rv s="0">
    <v>https://www.bing.com/financeapi/forcetrigger?t=apn7bh&amp;q=BVMF%3aPTBL3&amp;form=skydnc</v>
    <v>Learn more on Bing</v>
  </rv>
  <rv s="1">
    <v>pt-BR</v>
    <v>apn7bh</v>
    <v>268435456</v>
    <v>1</v>
    <v>Da plataforma Refinitiv</v>
    <v>0</v>
    <v>1</v>
    <v>PBG S/A (BVMF:PTBL3)</v>
    <v>3</v>
    <v>4</v>
    <v>Finance</v>
    <v>5</v>
    <v>8.65</v>
    <v>4.4000000000000004</v>
    <v>BVMF</v>
    <v>140986900</v>
    <v>6.05</v>
    <v>1977</v>
    <v>5.85</v>
    <v>1.8438000000000001</v>
    <v>B3 - Brazil Stock Exchange</v>
    <v>843101662</v>
    <v>A PBG S/A, anteriormente denominada Portobello S.A., é uma empresa brasileira dedicada principalmente à produção e comercialização de produtos cerâmicos. O portfólio da Empresa inclui pisos, telhas de porcelana técnica e esmaltada, peças decorativas, mosaicos, produtos para o revestimento de paredes internas e fachadas externas, entre outros. Por meio de suas subsidiárias, a Empresa também está envolvida na administração de rede de lojas de franquia sob as marcas Portobello Shop e Empório Portobello, especializada em telhas cerâmicas. Adicionalmente, a Empresa atua na prestação de serviços complementares na área de materiais de construção. As subsidiárias da Empresa incluem a Portobello America Inc, a PBTech Comércio e Serviços de Revestimentos Cerâmicos Ltda., a Portobello Shop SA e a Mineração Portobello Ltda.</v>
    <v>BVMF</v>
    <v>6.01</v>
    <v>2448</v>
    <v>45327.576689814814</v>
    <v>1981</v>
    <v>533980</v>
    <v>BRL</v>
    <v>PBG S/A</v>
    <v>PBG S/A</v>
    <v>6</v>
    <v>5.98</v>
    <v>Sc-401 4756, Saco Grande, FLORIANOPOLIS, SANTA CATARINA, 88.032-005 BR</v>
    <v>Homebuilding &amp; Construction Supplies</v>
    <v>PTBL3</v>
    <v>Ações</v>
    <v>PBG S/A (BVMF:PTBL3)</v>
    <v>-0.03</v>
    <v>-4.9919999999999999E-3</v>
    <v>134700</v>
  </rv>
  <rv s="2">
    <v>1982</v>
  </rv>
  <rv s="0">
    <v>https://www.bing.com/financeapi/forcetrigger?t=apn452&amp;q=BVMF%3aPDGR3&amp;form=skydnc</v>
    <v>Learn more on Bing</v>
  </rv>
  <rv s="3">
    <v>pt-BR</v>
    <v>apn452</v>
    <v>268435456</v>
    <v>1</v>
    <v>Da plataforma Refinitiv</v>
    <v>6</v>
    <v>7</v>
    <v>PDG Realty S.A. Empreendimentos e Participações (BVMF:PDGR3)</v>
    <v>3</v>
    <v>8</v>
    <v>Finance</v>
    <v>5</v>
    <v>20.64</v>
    <v>0.32</v>
    <v>BVMF</v>
    <v>77786470</v>
    <v>0.35</v>
    <v>1998</v>
    <v>0.34</v>
    <v>1.6757</v>
    <v>B3 - Brazil Stock Exchange</v>
    <v>27225264</v>
    <v>A PDG Realty S.A. Empreendimentos e Participações é uma empresa holding estabelecida no Brasil, que atua no mercado imobiliário. A principal atividade da empresa é ter participação em outras empresas que operam no setor imobiliário, como acionista, membro de consórcio ou por meio de outros tipos de investimentos. Através de suas subsidiárias, a empresa atua em planejamento, design, construção, comercialização e venda de propriedades imobiliárias, inclusive de apartamentos espaçosos, casas unifamiliares e escritórios. Além disso, dedica-se à compra e ao loteamento de terrenos. Em 31 de dezembro de 2011, as subsidiárias da empresa incluíam a Agre Empreendimentos Imobiliários S.A., CHL Desenvolvimento Imobiliário S.A., Goldfarb Incorporações e Construções S.A., Ecolife Butantã Empreendimentos Imobiliários S.A. e Amazon Empreendimentos Imobiliários Ltda., dentre outras.</v>
    <v>BVMF</v>
    <v>0.34</v>
    <v>45327.575915798436</v>
    <v>1984</v>
    <v>2476610</v>
    <v>BRL</v>
    <v>PDG Realty S.A. Empreendimentos e Participações</v>
    <v>PDG Realty S.A. Empreendimentos e Participações</v>
    <v>0.35</v>
    <v>0.35</v>
    <v>Av. Dr. Cardoso de Melo 1855, 6 andar, Vila Olimpia, SAO PAULO, SAO PAULO, 04.548-005 BR</v>
    <v>Holding Companies</v>
    <v>PDGR3</v>
    <v>Ações</v>
    <v>PDG Realty S.A. Empreendimentos e Participações (BVMF:PDGR3)</v>
    <v>0.01</v>
    <v>2.9411999999999997E-2</v>
    <v>165700</v>
  </rv>
  <rv s="2">
    <v>1985</v>
  </rv>
  <rv s="0">
    <v>https://www.bing.com/financeapi/forcetrigger?t=bvlnz2&amp;q=BVMF%3aPETZ3&amp;form=skydnc</v>
    <v>Learn more on Bing</v>
  </rv>
  <rv s="3">
    <v>pt-BR</v>
    <v>bvlnz2</v>
    <v>268435456</v>
    <v>1</v>
    <v>Da plataforma Refinitiv</v>
    <v>6</v>
    <v>7</v>
    <v>Pet Center Comércio e Participações S.A. (BVMF:PETZ3)</v>
    <v>3</v>
    <v>8</v>
    <v>Finance</v>
    <v>5</v>
    <v>7.99</v>
    <v>3.1</v>
    <v>BVMF</v>
    <v>462523500</v>
    <v>3.15</v>
    <v>2013</v>
    <v>3.1</v>
    <v>1.0204</v>
    <v>B3 - Brazil Stock Exchange</v>
    <v>1452323790</v>
    <v>A Pet Center Comércio e Participações SA é uma empresa brasileira que atua na indústria pet. A Empresa atua principalmente como revendedora de alimentos e insumos para animais de estimação, como brinquedos, camas, roupas, tigelas, maca, aquários, medicamentos e vitaminas, entre outros. Atua por meio de plataforma digital e lojas físicas, localizadas em 13 estados e no Distrito Federal. A Empresa também presta serviços veterinários em clínicas e hospitais, bem como serviços de higiene e estética animal em lojas. Além disso, a Firma organiza eventos relacionados a animais de estimação, como desfiles e concursos de moda, e promove adoções de cães e gatos. A Empresa é controlada pelo WP XI A Fundo de Investimento em Participações Multiestrategia.</v>
    <v>BVMF</v>
    <v>3.14</v>
    <v>45327.576562499999</v>
    <v>1987</v>
    <v>15762220</v>
    <v>BRL</v>
    <v>Pet Center Comércio e Participações S.A.</v>
    <v>Pet Center Comércio e Participações S.A.</v>
    <v>3.14</v>
    <v>3.14</v>
    <v>Rua Guaranta, 555/587 Sala 1, Pari, SAO PAULO, SAO PAULO, 03.035-050 BR</v>
    <v>Specialty Retailers</v>
    <v>PETZ3</v>
    <v>Ações</v>
    <v>Pet Center Comércio e Participações S.A. (BVMF:PETZ3)</v>
    <v>0</v>
    <v>0</v>
    <v>1297100</v>
  </rv>
  <rv s="2">
    <v>1988</v>
  </rv>
  <rv s="0">
    <v>https://www.bing.com/financeapi/forcetrigger?t=apn6hw&amp;q=BVMF%3aPRIO3&amp;form=skydnc</v>
    <v>Learn more on Bing</v>
  </rv>
  <rv s="1">
    <v>pt-BR</v>
    <v>apn6hw</v>
    <v>268435456</v>
    <v>1</v>
    <v>Da plataforma Refinitiv</v>
    <v>0</v>
    <v>1</v>
    <v>PRIO S.A. (BVMF:PRIO3)</v>
    <v>3</v>
    <v>4</v>
    <v>Finance</v>
    <v>5</v>
    <v>51.27</v>
    <v>28.96</v>
    <v>BVMF</v>
    <v>892059900</v>
    <v>42.52</v>
    <v>2008</v>
    <v>41.94</v>
    <v>1.7248000000000001</v>
    <v>B3 - Brazil Stock Exchange</v>
    <v>37876863354</v>
    <v>A Petro Rio S.A., anteriormente HRT Participações em Petróleo S.A., é uma holding brasileira que atua no setor de petróleo e gás. As atividades da empresa se dividem em três segmentos: Exploração e produção (E&amp;P), Geologia e geofísica, e Gestão e outros. O segmento E&amp;P concentra-se na exploração, desenvolvimento, produção, importação, exportação e venda de subprodutos de petróleo e gás natural. A divisão Geologia e geofísica é responsável pela prestação dos serviços de pesquisa geológica e geofísica. A área de Gestão e outros inclui principalmente operações corporativas. Os campos de exploração da empresa estão localizados principalmente no Brasil e na Namíbia. Além disso, controla diversas entidades, como a HRT O&amp;G Exploração e Produção de Petróleo Ltda., HRT África Petróleo S.A. e HRT America Inc.</v>
    <v>BVMF</v>
    <v>42.45</v>
    <v>90</v>
    <v>45327.576666666668</v>
    <v>1990</v>
    <v>7881330</v>
    <v>BRL</v>
    <v>PRIO S.A.</v>
    <v>PRIO S.A.</v>
    <v>42.2</v>
    <v>42.46</v>
    <v>Pr De Botafogo 370 : 1 Andar Parte;, Botafogo, RIO DE JANEIRO, RIO DE JANEIRO, 22.250-040 BR</v>
    <v>Oil &amp; Gas</v>
    <v>PRIO3</v>
    <v>Ações</v>
    <v>PRIO S.A. (BVMF:PRIO3)</v>
    <v>0.01</v>
    <v>2.3560000000000001E-4</v>
    <v>655400</v>
  </rv>
  <rv s="2">
    <v>1991</v>
  </rv>
  <rv s="0">
    <v>https://www.bing.com/financeapi/forcetrigger?t=apn4dm&amp;q=BVMF%3aPETR3&amp;form=skydnc</v>
    <v>Learn more on Bing</v>
  </rv>
  <rv s="1">
    <v>pt-BR</v>
    <v>apn4dm</v>
    <v>268435456</v>
    <v>1</v>
    <v>Da plataforma Refinitiv</v>
    <v>0</v>
    <v>1</v>
    <v>Petróleo Brasileiro S.A. (Petrobras) (BVMF:PETR3)</v>
    <v>3</v>
    <v>4</v>
    <v>Finance</v>
    <v>5</v>
    <v>43.79</v>
    <v>20.14</v>
    <v>BVMF</v>
    <v>13044500000</v>
    <v>42.68</v>
    <v>1953</v>
    <v>42.21</v>
    <v>1.2998000000000001</v>
    <v>B3 - Brazil Stock Exchange</v>
    <v>544890900000</v>
    <v>A PETRÓLEO BRASILEIRO S.A. - PETROBRAS é uma empresa especializada na indústria de petróleo, gás natural e energia. A Empresa está envolvida na prospecção, perfuração, refinação, transformação, comercialização e transporte de petróleo bruto proveniente da produção de campos petrolíferos onshore e offshore e de xisto ou outras rochas. Seus segmentos incluem Exploração e Produção, que abrange as atividades de exploração, desenvolvimento e produção de petróleo bruto, gás natural líquido e gás natural; Refinação, Transporte e Marketing, que abrange as atividades de refinação, logística, transporte e comercialização de petróleo, exportação de etanol e extração e processamento de xistos; Gás e Energia, que se dedica ao transporte e comercialização de gás natural produzido no Brasil e gás natural importado; Biocombustíveis, que abrange as atividades de produção de biodiesel e seus co-produtos, e atividades relacionadas ao etanol; Distribuição, que inclui as atividades de sua subsidiária Petrobras Distribuidora S.A. e Corporativa.</v>
    <v>BVMF</v>
    <v>42.33</v>
    <v>45149</v>
    <v>45327.576585648145</v>
    <v>1993</v>
    <v>39268420</v>
    <v>BRL</v>
    <v>Petróleo Brasileiro S.A. (Petrobras)</v>
    <v>Petróleo Brasileiro S.A. (Petrobras)</v>
    <v>42.21</v>
    <v>42.64</v>
    <v>Av. Republica do Chile, n 65, 24 andar, Centro, Rio de Janeiro, RIO DE JANEIRO, 20.031-912 BR</v>
    <v>Oil &amp; Gas</v>
    <v>PETR3</v>
    <v>Ações</v>
    <v>Petróleo Brasileiro S.A. (Petrobras) (BVMF:PETR3)</v>
    <v>0.31</v>
    <v>7.3229999999999996E-3</v>
    <v>294000</v>
  </rv>
  <rv s="2">
    <v>1994</v>
  </rv>
  <rv s="0">
    <v>https://www.bing.com/financeapi/forcetrigger?t=apn4gh&amp;q=BVMF%3aPETR4&amp;form=skydnc</v>
    <v>Learn more on Bing</v>
  </rv>
  <rv s="1">
    <v>pt-BR</v>
    <v>apn4gh</v>
    <v>268435456</v>
    <v>1</v>
    <v>Da plataforma Refinitiv</v>
    <v>0</v>
    <v>1</v>
    <v>Petróleo Brasileiro S.A. (Petrobras) (BVMF:PETR4)</v>
    <v>3</v>
    <v>4</v>
    <v>Finance</v>
    <v>5</v>
    <v>41.88</v>
    <v>17.52</v>
    <v>BVMF</v>
    <v>13044500000</v>
    <v>41.34</v>
    <v>1953</v>
    <v>40.93</v>
    <v>1.2998000000000001</v>
    <v>B3 - Brazil Stock Exchange</v>
    <v>544890900000</v>
    <v>A PETRÓLEO BRASILEIRO S.A. - PETROBRAS é uma empresa especializada na indústria de petróleo, gás natural e energia. A Empresa está envolvida na prospecção, perfuração, refinação, transformação, comercialização e transporte de petróleo bruto proveniente da produção de campos petrolíferos onshore e offshore e de xisto ou outras rochas. Seus segmentos incluem Exploração e Produção, que abrange as atividades de exploração, desenvolvimento e produção de petróleo bruto, gás natural líquido e gás natural; Refinação, Transporte e Marketing, que abrange as atividades de refinação, logística, transporte e comercialização de petróleo, exportação de etanol e extração e processamento de xistos; Gás e Energia, que se dedica ao transporte e comercialização de gás natural produzido no Brasil e gás natural importado; Biocombustíveis, que abrange as atividades de produção de biodiesel e seus co-produtos, e atividades relacionadas ao etanol; Distribuição, que inclui as atividades de sua subsidiária Petrobras Distribuidora S.A. e Corporativa.</v>
    <v>BVMF</v>
    <v>41.03</v>
    <v>45149</v>
    <v>45327.576725474217</v>
    <v>1996</v>
    <v>39268420</v>
    <v>BRL</v>
    <v>Petróleo Brasileiro S.A. (Petrobras)</v>
    <v>Petróleo Brasileiro S.A. (Petrobras)</v>
    <v>41.01</v>
    <v>41.33</v>
    <v>Av. Republica do Chile, n 65, 24 andar, Centro, Rio de Janeiro, RIO DE JANEIRO, 20.031-912 BR</v>
    <v>Oil &amp; Gas</v>
    <v>PETR4</v>
    <v>Ações</v>
    <v>Petróleo Brasileiro S.A. (Petrobras) (BVMF:PETR4)</v>
    <v>0.3</v>
    <v>7.3119999999999999E-3</v>
    <v>2235400</v>
  </rv>
  <rv s="2">
    <v>1997</v>
  </rv>
  <rv s="0">
    <v>https://www.bing.com/financeapi/forcetrigger?t=c1w2k2&amp;q=BVMF%3aRECV3&amp;form=skydnc</v>
    <v>Learn more on Bing</v>
  </rv>
  <rv s="1">
    <v>pt-BR</v>
    <v>c1w2k2</v>
    <v>268435456</v>
    <v>1</v>
    <v>Da plataforma Refinitiv</v>
    <v>0</v>
    <v>1</v>
    <v>PetroRecôncavo S.A. (BVMF:RECV3)</v>
    <v>3</v>
    <v>4</v>
    <v>Finance</v>
    <v>5</v>
    <v>29.37</v>
    <v>16.18</v>
    <v>BVMF</v>
    <v>293338100</v>
    <v>22.25</v>
    <v>2000</v>
    <v>21.79</v>
    <v>1.3660000000000001</v>
    <v>B3 - Brazil Stock Exchange</v>
    <v>6520905963</v>
    <v>A PetroReconcavo SA é uma empresa operadora independente de petróleo e gás sediada no Brasil. A Companhia se especializa na operação, desenvolvimento e revitalização de campos maduros em bacias terrestres de óleo e gás (onshore). A Companhia possui 155,9 MMboe de reservas brutas 2P (working interest). A Companhia avança na criação das condições de acesso às infraestruturas essenciais de escoamento e processamento de gás natural mediante a contratação de serviços na modalidade de “tolling”, que a permite acessar diretamente o mercado nacional de gás. O modelo de negócios da Companhia baseia-se na compra (ou na prestação de serviços de operação) de concessões de campos onshore maduros, operando esses campos, revitalizando-os e estendendo suas reservas.</v>
    <v>BVMF</v>
    <v>21.96</v>
    <v>532</v>
    <v>45327.576655092591</v>
    <v>1999</v>
    <v>2500860</v>
    <v>BRL</v>
    <v>PetroRecôncavo S.A.</v>
    <v>PetroRecôncavo S.A.</v>
    <v>21.94</v>
    <v>22.23</v>
    <v>Est Do Vinte Mil Km 3,5 Estacao De Sao Roque, Mata De Sao Joao, MATA DE SAO JOAO, BAHIA, 48.280-000 BR</v>
    <v>Oil &amp; Gas</v>
    <v>RECV3</v>
    <v>Ações</v>
    <v>PetroRecôncavo S.A. (BVMF:RECV3)</v>
    <v>0.27</v>
    <v>1.2295E-2</v>
    <v>209400</v>
  </rv>
  <rv s="2">
    <v>2000</v>
  </rv>
  <rv s="0">
    <v>https://www.bing.com/financeapi/forcetrigger?t=apn7ec&amp;q=BVMF%3aPTNT3&amp;form=skydnc</v>
    <v>Learn more on Bing</v>
  </rv>
  <rv s="1">
    <v>pt-BR</v>
    <v>apn7ec</v>
    <v>268435456</v>
    <v>1</v>
    <v>Da plataforma Refinitiv</v>
    <v>0</v>
    <v>1</v>
    <v>Pettenati S.A. Indústria Têxtil (BVMF:PTNT3)</v>
    <v>3</v>
    <v>4</v>
    <v>Finance</v>
    <v>5</v>
    <v>12.66</v>
    <v>7.48</v>
    <v>BVMF</v>
    <v>48046490</v>
    <v>12.43</v>
    <v>1964</v>
    <v>11.41</v>
    <v>0.64100000000000001</v>
    <v>B3 - Brazil Stock Exchange</v>
    <v>458728200</v>
    <v>A Pettenati S.A. Indústria Têxtil é uma empresa brasileira envolvida na indústria têxtil. A Empresa atua principalmente na fabricação, comercialização e exportação de tecidos acabados de malha e artigos de vestuário. Seu portfólio inclui uma gama de tecidos tingidos e estampados. As linhas de produtos da Empresa incluem Softs, Plushs, Meia Malha, Viscose e Linhas Esportivas, entre outros. A produção de tecidos da Empresa é realizada em duas fábricas, uma localizada em Caxias do Sul, no Rio Grande do Sul, e outra em El Salvador. A Empresa também opera uma unidade industrial em Caxias do Sul, Brasil, que atua na fabricação de produtos de vestuário. Em 30 de junho de 2012, ela detinha uma participação de 70,20% na Pettenati Centro America SA de CV.</v>
    <v>BVMF</v>
    <v>11.9</v>
    <v>1745</v>
    <v>45321.871550925927</v>
    <v>2002</v>
    <v>5640</v>
    <v>BRL</v>
    <v>Pettenati S.A. Indústria Têxtil</v>
    <v>Pettenati S.A. Indústria Têxtil</v>
    <v>12.43</v>
    <v>12.39</v>
    <v>Rod Rsc 453, S/N,Km 2,4, Distrito Industrial, CAXIAS DO SUL, RIO GRANDE DO SUL, 95.010-550 BR</v>
    <v>Textiles &amp; Apparel</v>
    <v>PTNT3</v>
    <v>Ações</v>
    <v>Pettenati S.A. Indústria Têxtil (BVMF:PTNT3)</v>
    <v>0.49</v>
    <v>4.1176000000000004E-2</v>
    <v>2600</v>
  </rv>
  <rv s="2">
    <v>2003</v>
  </rv>
  <rv s="0">
    <v>https://www.bing.com/financeapi/forcetrigger?t=apn7h7&amp;q=BVMF%3aPTNT4&amp;form=skydnc</v>
    <v>Learn more on Bing</v>
  </rv>
  <rv s="1">
    <v>pt-BR</v>
    <v>apn7h7</v>
    <v>268435456</v>
    <v>1</v>
    <v>Da plataforma Refinitiv</v>
    <v>0</v>
    <v>1</v>
    <v>Pettenati S.A. Indústria Têxtil (BVMF:PTNT4)</v>
    <v>3</v>
    <v>4</v>
    <v>Finance</v>
    <v>5</v>
    <v>9.2899999999999991</v>
    <v>5.04</v>
    <v>BVMF</v>
    <v>48046490</v>
    <v>8</v>
    <v>1964</v>
    <v>7.92</v>
    <v>0.64100000000000001</v>
    <v>B3 - Brazil Stock Exchange</v>
    <v>453725300</v>
    <v>A Pettenati S.A. Indústria Têxtil é uma empresa brasileira envolvida na indústria têxtil. A Empresa atua principalmente na fabricação, comercialização e exportação de tecidos acabados de malha e artigos de vestuário. Seu portfólio inclui uma gama de tecidos tingidos e estampados. As linhas de produtos da Empresa incluem Softs, Plushs, Meia Malha, Viscose e Linhas Esportivas, entre outros. A produção de tecidos da Empresa é realizada em duas fábricas, uma localizada em Caxias do Sul, no Rio Grande do Sul, e outra em El Salvador. A Empresa também opera uma unidade industrial em Caxias do Sul, Brasil, que atua na fabricação de produtos de vestuário. Em 30 de junho de 2012, ela detinha uma participação de 70,20% na Pettenati Centro America SA de CV.</v>
    <v>BVMF</v>
    <v>8.1</v>
    <v>1745</v>
    <v>45324.947974537034</v>
    <v>2005</v>
    <v>5640</v>
    <v>BRL</v>
    <v>Pettenati S.A. Indústria Têxtil</v>
    <v>Pettenati S.A. Indústria Têxtil</v>
    <v>8</v>
    <v>7.97</v>
    <v>Rod Rsc 453, S/N,Km 2,4, Distrito Industrial, CAXIAS DO SUL, RIO GRANDE DO SUL, 95.010-550 BR</v>
    <v>Textiles &amp; Apparel</v>
    <v>PTNT4</v>
    <v>Ações</v>
    <v>Pettenati S.A. Indústria Têxtil (BVMF:PTNT4)</v>
    <v>-0.13</v>
    <v>-1.6049000000000001E-2</v>
    <v>7600</v>
  </rv>
  <rv s="2">
    <v>2006</v>
  </rv>
  <rv s="0">
    <v>https://www.bing.com/financeapi/forcetrigger?t=bvnk1h&amp;q=BVMF%3aPLPL3&amp;form=skydnc</v>
    <v>Learn more on Bing</v>
  </rv>
  <rv s="1">
    <v>pt-BR</v>
    <v>bvnk1h</v>
    <v>268435456</v>
    <v>1</v>
    <v>Da plataforma Refinitiv</v>
    <v>0</v>
    <v>1</v>
    <v>Plano &amp; Plano Desenvolvimento Imobiliário S.A. (BVMF:PLPL3)</v>
    <v>3</v>
    <v>4</v>
    <v>Finance</v>
    <v>5</v>
    <v>12.98</v>
    <v>3.72</v>
    <v>BVMF</v>
    <v>204256000</v>
    <v>11.27</v>
    <v>2016</v>
    <v>11.08</v>
    <v>1.2309000000000001</v>
    <v>B3 - Brazil Stock Exchange</v>
    <v>2289709760</v>
    <v>A Plano &amp; Plano Desenvolvimento Imobiliário SA é uma empresa sediada no Brasil que atua no setor de incorporação imobiliária. A Empresa tem por objeto a incorporação, construção e comercialização de unidades imobiliárias residenciais nos estados de São Paulo, Rio Grande do Norte e Maranhão. A Firma desenvolve apartamentos no setor de habitação de baixa renda, principalmente para o programa brasileiro de habitação pública &lt;Minha Casa, Minha Vida&gt; (MCMV).</v>
    <v>BVMF</v>
    <v>11.21</v>
    <v>609</v>
    <v>45327.576689814814</v>
    <v>2008</v>
    <v>872090</v>
    <v>BRL</v>
    <v>Plano &amp; Plano Desenvolvimento Imobiliário S.A.</v>
    <v>Plano &amp; Plano Desenvolvimento Imobiliário S.A.</v>
    <v>11.18</v>
    <v>11.21</v>
    <v>Rua Samuel Morse, no 74 conjunto 132, parte, Brooklin, SAO PAULO, SAO PAULO, 04.576-060 BR</v>
    <v>Homebuilding &amp; Construction Supplies</v>
    <v>PLPL3</v>
    <v>Ações</v>
    <v>Plano &amp; Plano Desenvolvimento Imobiliário S.A. (BVMF:PLPL3)</v>
    <v>0</v>
    <v>0</v>
    <v>73200</v>
  </rv>
  <rv s="2">
    <v>2009</v>
  </rv>
  <rv s="0">
    <v>https://www.bing.com/financeapi/forcetrigger?t=apn4ur&amp;q=BVMF%3aPLAS3&amp;form=skydnc</v>
    <v>Learn more on Bing</v>
  </rv>
  <rv s="1">
    <v>pt-BR</v>
    <v>apn4ur</v>
    <v>268435456</v>
    <v>1</v>
    <v>Da plataforma Refinitiv</v>
    <v>0</v>
    <v>1</v>
    <v>PLASCAR PARTICIPACOES INDUSTRIAIS S.A. (BVMF:PLAS3)</v>
    <v>3</v>
    <v>4</v>
    <v>Finance</v>
    <v>5</v>
    <v>10</v>
    <v>6.5</v>
    <v>BVMF</v>
    <v>12425420</v>
    <v>7.19</v>
    <v>1983</v>
    <v>7.19</v>
    <v>0.99329999999999996</v>
    <v>B3 - Brazil Stock Exchange</v>
    <v>89338760</v>
    <v>A Plascar Participações Industriais S.A., anteriormente denominada OSA SA Organização, Sistemas e Aplicações, é uma holding brasileira que atua na indústria automotiva. Por meio de sua subsidiária Plascar Ltda., a Empresa fabrica e vende peças e partes relacionadas ao acabamento interno e externo de veículos automotores. A linha de produtos da Empresa inclui para-choques, painéis de instrumentos, difusores de ar, porta-copos, portas laterais, bolsos para portas e tapetes, entre outros. Além disso, a Empresa está envolvida na fabricação de produtos não automotivos, como carrinhos de supermercado, caixas multiuso, paletes ecológicos e móveis. Em 31 de dezembro de 2011, a Empresa operava cinco fábricas localizadas nas cidades de Jundiaí e Pindamonhangaba, no estado de São Paulo, e Varginha, Betim e Camanducaia, no estado de Minas Gerais.</v>
    <v>BVMF</v>
    <v>7</v>
    <v>3204</v>
    <v>45324.947916666664</v>
    <v>2011</v>
    <v>760</v>
    <v>BRL</v>
    <v>PLASCAR PARTICIPACOES INDUSTRIAIS S.A.</v>
    <v>PLASCAR PARTICIPACOES INDUSTRIAIS S.A.</v>
    <v>7.19</v>
    <v>7.19</v>
    <v>Rua Wilhelm Winter, 300,sala 1, Distrito Industrial, JUNDIAI, SAO PAULO, 13.213-000 BR</v>
    <v>Automobiles &amp; Auto Parts</v>
    <v>PLAS3</v>
    <v>Ações</v>
    <v>PLASCAR PARTICIPACOES INDUSTRIAIS S.A. (BVMF:PLAS3)</v>
    <v>0.19</v>
    <v>2.7143E-2</v>
    <v>100</v>
  </rv>
  <rv s="2">
    <v>2012</v>
  </rv>
  <rv s="73">
    <v>pt-BR</v>
    <v>c731cw</v>
    <v>268435456</v>
    <v>1</v>
    <v>1</v>
    <v>Da plataforma Refinitiv</v>
    <v>41</v>
    <v>235</v>
    <v>PLURAL BRB CRED AGRO FIAGRO CEF (BVMF:PLCA11)</v>
    <v>43</v>
    <v>12</v>
    <v>Finance</v>
    <v>5</v>
    <v>104.5</v>
    <v>85.6</v>
    <v>BVMF</v>
    <v>97</v>
    <v>91.54</v>
    <v>B3 - Brazil Stock Exchange</v>
    <v>96.46</v>
    <v>44970.947916666664</v>
    <v>BRL</v>
    <v>PLURAL BRB CRED AGRO FIAGRO CEF</v>
    <v>92.05</v>
    <v>97</v>
    <v>PLCA11</v>
    <v>Fundos mais negociados</v>
    <v>PLURAL BRB CRED AGRO FIAGRO CEF (BVMF:PLCA11)</v>
    <v>0.54</v>
    <v>5.5979999999999997E-3</v>
    <v>896</v>
  </rv>
  <rv s="2">
    <v>2014</v>
  </rv>
  <rv s="0">
    <v>https://www.bing.com/financeapi/forcetrigger?t=c11ynm&amp;q=BVMF%3aPLOG11&amp;form=skydnc</v>
    <v>Learn more on Bing</v>
  </rv>
  <rv s="4">
    <v>pt-BR</v>
    <v>c11ynm</v>
    <v>268435456</v>
    <v>1</v>
    <v>Da plataforma Refinitiv</v>
    <v>9</v>
    <v>10</v>
    <v>PLURAL LOGISTICA FDO DE INV IMOB CF (BVMF:GLOG11)</v>
    <v>11</v>
    <v>12</v>
    <v>Finance</v>
    <v>5</v>
    <v>68.349999999999994</v>
    <v>59.64</v>
    <v>BVMF</v>
    <v>66</v>
    <v>65.010000000000005</v>
    <v>B3 - Brazil Stock Exchange</v>
    <v>66.09</v>
    <v>45327.57600164297</v>
    <v>2016</v>
    <v>BRL</v>
    <v>PLURAL LOGISTICA FDO DE INV IMOB CF</v>
    <v>65.010000000000005</v>
    <v>65.989999999999995</v>
    <v>GLOG11</v>
    <v>Fundos mais negociados</v>
    <v>PLURAL LOGISTICA FDO DE INV IMOB CF (BVMF:GLOG11)</v>
    <v>-0.1</v>
    <v>-1.5129999999999998E-3</v>
    <v>46</v>
  </rv>
  <rv s="2">
    <v>2017</v>
  </rv>
  <rv s="0">
    <v>https://www.bing.com/financeapi/forcetrigger?t=apn5fr&amp;q=BVMF%3aPORD11&amp;form=skydnc</v>
    <v>Learn more on Bing</v>
  </rv>
  <rv s="4">
    <v>pt-BR</v>
    <v>apn5fr</v>
    <v>268435456</v>
    <v>1</v>
    <v>Da plataforma Refinitiv</v>
    <v>9</v>
    <v>10</v>
    <v>POLO FDO INV IMOB RECEBIVEIS ETF (BVMF:PORD11)</v>
    <v>11</v>
    <v>12</v>
    <v>Finance</v>
    <v>5</v>
    <v>91.78</v>
    <v>71.56</v>
    <v>BVMF</v>
    <v>90.6</v>
    <v>90.35</v>
    <v>B3 - Brazil Stock Exchange</v>
    <v>90.51</v>
    <v>45327.574733796297</v>
    <v>2019</v>
    <v>BRL</v>
    <v>POLO FDO INV IMOB RECEBIVEIS ETF</v>
    <v>90.45</v>
    <v>90.6</v>
    <v>PORD11</v>
    <v>Fundos mais negociados</v>
    <v>POLO FDO INV IMOB RECEBIVEIS ETF (BVMF:PORD11)</v>
    <v>0.09</v>
    <v>9.944000000000001E-4</v>
    <v>762</v>
  </rv>
  <rv s="2">
    <v>2020</v>
  </rv>
  <rv s="0">
    <v>https://www.bing.com/financeapi/forcetrigger?t=bgqvf2&amp;q=BVMF%3aPPAR3&amp;form=skydnc</v>
    <v>Learn more on Bing</v>
  </rv>
  <rv s="62">
    <v>pt-BR</v>
    <v>bgqvf2</v>
    <v>268435456</v>
    <v>1</v>
    <v>Da plataforma Refinitiv</v>
    <v>197</v>
    <v>198</v>
    <v>POLPAR S.A. (BVMF:PPAR3)</v>
    <v>3</v>
    <v>199</v>
    <v>Finance</v>
    <v>250.02</v>
    <v>250.02</v>
    <v>BVMF</v>
    <v>34000</v>
    <v>1988</v>
    <v>B3 - Brazil Stock Exchange</v>
    <v>A Polpar S.A é uma empresa brasileira que se dedica principalmente ao investimento na indústria de celulose e papel. Em 31 de dezembro de 2011, a Empresa detinha participações na SUZANO PAPEL E CELULOSE S.A. e SUZANO HOLDING S.A., envolvidas na produção e comercialização de celulose e papel.</v>
    <v>BVMF</v>
    <v>0</v>
    <v>2022</v>
    <v>BRL</v>
    <v>POLPAR S.A.</v>
    <v>POLPAR S.A.</v>
    <v>Av. Brigadeiro Faria Lima, 1355,21 andar, Jardim Paulistano, SAO PAULO, SAO PAULO, 01.452-919 BR</v>
    <v>Paper &amp; Forest Products</v>
    <v>PPAR3</v>
    <v>Ações</v>
    <v>POLPAR S.A. (BVMF:PPAR3)</v>
  </rv>
  <rv s="2">
    <v>2023</v>
  </rv>
  <rv s="0">
    <v>https://www.bing.com/financeapi/forcetrigger?t=apmmh7&amp;q=BVMF%3aFRTA3&amp;form=skydnc</v>
    <v>Learn more on Bing</v>
  </rv>
  <rv s="1">
    <v>pt-BR</v>
    <v>apmmh7</v>
    <v>268435456</v>
    <v>1</v>
    <v>Da plataforma Refinitiv</v>
    <v>0</v>
    <v>1</v>
    <v>Pomi Frutas S.A. (Em Recuperação Judicial) (BVMF:FRTA3)</v>
    <v>3</v>
    <v>4</v>
    <v>Finance</v>
    <v>5</v>
    <v>4.5199999999999996</v>
    <v>1.57</v>
    <v>BVMF</v>
    <v>2053610</v>
    <v>1.62</v>
    <v>1962</v>
    <v>1.62</v>
    <v>0.76090000000000002</v>
    <v>B3 - Brazil Stock Exchange</v>
    <v>3244700</v>
    <v>A Pomifrutas S/A, anteriormente Renar Maçãs S/A, é uma empresa estabelecida no Brasil, que atua no setor agrícola. A empresa opera principalmente no cultivo e na venda de maçãs, inclusive de variedades como Gala, Royal Gala, Imperial Gala, Fuji e Fuji Suprema, além de outras frutas. Também atua em florestamento e reflorestamento; produção de sementes e mudas; apicultura; extração de árvores de floresta; processamento, venda, importação e exportação de frutas, legumes e verduras e derivados, e prestação de serviços na área de classiﬁcação e armazenamento de produtos de safra. A empresa exporta seus produtos principalmente para a Europa e Ásia. A empresa possui Pomifrai Fruticultura S.A.</v>
    <v>BVMF</v>
    <v>1.58</v>
    <v>1392</v>
    <v>45327.574675925927</v>
    <v>2025</v>
    <v>21660</v>
    <v>BRL</v>
    <v>Pomi Frutas S.A. (Em Recuperação Judicial)</v>
    <v>Pomi Frutas S.A. (Em Recuperação Judicial)</v>
    <v>1.62</v>
    <v>1.62</v>
    <v>Rodovia SC 355 KM28 Sala 01, Bairro Fischer, FRAIBURGO, SANTA CATARINA, 89.580-000 BR</v>
    <v>Food &amp; Tobacco</v>
    <v>FRTA3</v>
    <v>Ações</v>
    <v>Pomi Frutas S.A. (Em Recuperação Judicial) (BVMF:FRTA3)</v>
    <v>0.04</v>
    <v>2.5316000000000002E-2</v>
    <v>1900</v>
  </rv>
  <rv s="2">
    <v>2026</v>
  </rv>
  <rv s="0">
    <v>https://www.bing.com/financeapi/forcetrigger?t=apn75r&amp;q=BVMF%3aPSSA3&amp;form=skydnc</v>
    <v>Learn more on Bing</v>
  </rv>
  <rv s="1">
    <v>pt-BR</v>
    <v>apn75r</v>
    <v>268435456</v>
    <v>1</v>
    <v>Da plataforma Refinitiv</v>
    <v>0</v>
    <v>1</v>
    <v>Porto Seguro S.A. (BVMF:PSSA3)</v>
    <v>3</v>
    <v>4</v>
    <v>Finance</v>
    <v>5</v>
    <v>29.04</v>
    <v>21.06</v>
    <v>BVMF</v>
    <v>646586100</v>
    <v>27.09</v>
    <v>1997</v>
    <v>26.8</v>
    <v>0.79749999999999999</v>
    <v>B3 - Brazil Stock Exchange</v>
    <v>17477222283</v>
    <v>A PORTO SEGURO S.A. é uma empresa estabelecida no Brasil, que atua principalmente no setor de seguros de automóveis. As atividades da empresa estão divididas em seis segmentos de negócios: seguro automóvel, que oferece produtos de seguro de automóveis; seguro e planos de saúde, que fornece apólices de seguro dentário e de saúde e planos de assistência médica; seguros de vida e planos de aposentadoria; outros seguros, que fornecem outras apólices de seguro do ramo "não vida"; financiamento, relacionado a transações de crédito e outros, que abrangem principalmente serviços de seguros fornecidos no Uruguai. Além disso, a empresa oferece uma gama de serviços não relacionados à atividade de seguro, como proteção e vigilância eletrônicas e distribuição de peças automotivas. A empresa é controlada pela Porto Seguro Itaú-Unibanco Participações S.A.</v>
    <v>BVMF</v>
    <v>26.88</v>
    <v>13000</v>
    <v>45327.576527777775</v>
    <v>2028</v>
    <v>1261650</v>
    <v>BRL</v>
    <v>Porto Seguro S.A.</v>
    <v>Porto Seguro S.A.</v>
    <v>26.89</v>
    <v>27.03</v>
    <v>Alameda Barao de Piracicaba, 618/634 - Torre B, 11 andar, Campos Eliseos, SAO PAULO, SAO PAULO, 01.216-012 BR</v>
    <v>Insurance</v>
    <v>PSSA3</v>
    <v>Ações</v>
    <v>Porto Seguro S.A. (BVMF:PSSA3)</v>
    <v>0.15</v>
    <v>5.5800000000000008E-3</v>
    <v>80100</v>
  </rv>
  <rv s="2">
    <v>2029</v>
  </rv>
  <rv s="0">
    <v>https://www.bing.com/financeapi/forcetrigger?t=apn5im&amp;q=BVMF%3aPOSI3&amp;form=skydnc</v>
    <v>Learn more on Bing</v>
  </rv>
  <rv s="1">
    <v>pt-BR</v>
    <v>apn5im</v>
    <v>268435456</v>
    <v>1</v>
    <v>Da plataforma Refinitiv</v>
    <v>0</v>
    <v>1</v>
    <v>POSITIVO TECNOLOGIA S.A. (BVMF:POSI3)</v>
    <v>3</v>
    <v>4</v>
    <v>Finance</v>
    <v>5</v>
    <v>9.83</v>
    <v>5.69</v>
    <v>BVMF</v>
    <v>141800000</v>
    <v>7.16</v>
    <v>1989</v>
    <v>7.01</v>
    <v>1.8940999999999999</v>
    <v>B3 - Brazil Stock Exchange</v>
    <v>1005362000</v>
    <v>A POSITIVO TECNOLOGIA S.A., anteriormente denominada Positivo Informática S.A. é uma empresa estabelecida no Brasil, que atua principalmente nos setores de equipamentos de informática e tecnologia da informação (TI). A Empresa atua principalmente em fabricação, venda e desenvolvimento de projetos de TI; fabricação, venda e aluguel de software e hardware; comercialização de equipamentos de TI, sistemas de aplicativos pedagógicos e de gestão escolar, implementação e serviços de treinamento, apoio e assistência técnica para equipamentos e sistemas de tecnologia da educação. O portfólio da Empresa inclui computadores, notebooks, monitores, placas de circuito, mesas educativas, servidores e softwares educativos de médio e pequeno porte, dentre outros.</v>
    <v>BVMF</v>
    <v>7.17</v>
    <v>4000</v>
    <v>45327.576584617971</v>
    <v>2031</v>
    <v>1056420</v>
    <v>BRL</v>
    <v>POSITIVO TECNOLOGIA S.A.</v>
    <v>POSITIVO TECNOLOGIA S.A.</v>
    <v>7.16</v>
    <v>7.09</v>
    <v>Rua Joao Bettega, 5200, Nao aplicavel, Cidade Industrial, CURITIBA, PARANA, 81.350-000 BR</v>
    <v>Computers, Phones &amp; Household Electronics</v>
    <v>POSI3</v>
    <v>Ações</v>
    <v>POSITIVO TECNOLOGIA S.A. (BVMF:POSI3)</v>
    <v>-0.08</v>
    <v>-1.1158E-2</v>
    <v>92400</v>
  </rv>
  <rv s="2">
    <v>2032</v>
  </rv>
  <rv s="0">
    <v>https://www.bing.com/financeapi/forcetrigger?t=apn5oc&amp;q=BVMF%3aPPLA11&amp;form=skydnc</v>
    <v>Learn more on Bing</v>
  </rv>
  <rv s="4">
    <v>pt-BR</v>
    <v>apn5oc</v>
    <v>268435456</v>
    <v>1</v>
    <v>Da plataforma Refinitiv</v>
    <v>9</v>
    <v>10</v>
    <v>PPLA PARTICIPATIONS LTD UNT (BVMF:PPLA11)</v>
    <v>11</v>
    <v>12</v>
    <v>Finance</v>
    <v>5</v>
    <v>4.29</v>
    <v>3.35</v>
    <v>BVMF</v>
    <v>3.88</v>
    <v>3.83</v>
    <v>B3 - Brazil Stock Exchange</v>
    <v>3.83</v>
    <v>45327.556764628906</v>
    <v>2034</v>
    <v>BRL</v>
    <v>PPLA PARTICIPATIONS LTD UNT</v>
    <v>3.83</v>
    <v>3.88</v>
    <v>PPLA11</v>
    <v>Fundos mais negociados</v>
    <v>PPLA PARTICIPATIONS LTD UNT (BVMF:PPLA11)</v>
    <v>0.05</v>
    <v>1.3055000000000001E-2</v>
    <v>6</v>
  </rv>
  <rv s="2">
    <v>2035</v>
  </rv>
  <rv s="0">
    <v>https://www.bing.com/financeapi/forcetrigger?t=bom4vh&amp;q=BVMF%3aPTCA11&amp;form=skydnc</v>
    <v>Learn more on Bing</v>
  </rv>
  <rv s="74">
    <v>pt-BR</v>
    <v>bom4vh</v>
    <v>268435456</v>
    <v>1</v>
    <v>1</v>
    <v>Da plataforma Refinitiv</v>
    <v>89</v>
    <v>236</v>
    <v>PRÁTICA KLIMAQUIP INDÚSTRIA E COMÉRCIO S.A. (BVMF:PTCA11)</v>
    <v>3</v>
    <v>91</v>
    <v>Finance</v>
    <v>BVMF</v>
    <v>3355030</v>
    <v>2006</v>
    <v>B3 - Brazil Stock Exchange</v>
    <v>A Prática Klimaquip Indústria e Comércio SA é uma empresa sediada no Brasil, ativa na indústria de fabricantes industriais. A empresa projeta, produz, fabrica, comercializa e distribui fornos comerciais e industriais. A Prática fabrica uma variedade de fornos, incluindo fornos de velocidade, fornos combinados, forno de pão e panificação, entre outros. A empresa também produz ultracongeladores, que fornecem soluções em congelamento, resfriamento, aquecimento e armazenamento de produtos alimentícios. A Prática opera sob as marcas TechniCook, TechniPan e Klimaquip, que não distribuem e comercializam apenas no Brasil, mas também exportam para outros mercados na América Latina, América do Norte e Europa. Também produz limpadores de forno e bandejas e suportes para fornos.</v>
    <v>BVMF</v>
    <v>0</v>
    <v>2037</v>
    <v>BRL</v>
    <v>PRÁTICA KLIMAQUIP INDÚSTRIA E COMÉRCIO S.A.</v>
    <v>PRÁTICA KLIMAQUIP INDÚSTRIA E COMÉRCIO S.A.</v>
    <v>Rodovia BR 459, km 101, POUSO ALEGRE, MINAS GERAIS BR</v>
    <v>Machinery, Equipment &amp; Components</v>
    <v>PTCA11</v>
    <v>Ações</v>
    <v>PRÁTICA KLIMAQUIP INDÚSTRIA E COMÉRCIO S.A. (BVMF:PTCA11)</v>
  </rv>
  <rv s="2">
    <v>2038</v>
  </rv>
  <rv s="0">
    <v>https://www.bing.com/financeapi/forcetrigger?t=bk87jc&amp;q=BVMF%3aPTCA3&amp;form=skydnc</v>
    <v>Learn more on Bing</v>
  </rv>
  <rv s="29">
    <v>pt-BR</v>
    <v>bk87jc</v>
    <v>268435456</v>
    <v>1</v>
    <v>Da plataforma Refinitiv</v>
    <v>89</v>
    <v>90</v>
    <v>Prática Klimaquip Indústria e Comércio S.A. (BVMF:PTCA3)</v>
    <v>3</v>
    <v>91</v>
    <v>Finance</v>
    <v>BVMF</v>
    <v>3355030</v>
    <v>2006</v>
    <v>B3 - Brazil Stock Exchange</v>
    <v>A Prática Klimaquip Indústria e Comércio SA é uma empresa sediada no Brasil, ativa na indústria de fabricantes industriais. A empresa projeta, produz, fabrica, comercializa e distribui fornos comerciais e industriais. A Prática fabrica uma variedade de fornos, incluindo fornos de velocidade, fornos combinados, forno de pão e panificação, entre outros. A empresa também produz ultracongeladores, que fornecem soluções em congelamento, resfriamento, aquecimento e armazenamento de produtos alimentícios. A Prática opera sob as marcas TechniCook, TechniPan e Klimaquip, que não distribuem e comercializam apenas no Brasil, mas também exportam para outros mercados na América Latina, América do Norte e Europa. Também produz limpadores de forno e bandejas e suportes para fornos.</v>
    <v>BVMF</v>
    <v>0</v>
    <v>2040</v>
    <v>BRL</v>
    <v>Prática Klimaquip Indústria e Comércio S.A.</v>
    <v>Prática Klimaquip Indústria e Comércio S.A.</v>
    <v>Rodovia BR 459, km 101, POUSO ALEGRE, MINAS GERAIS BR</v>
    <v>Machinery, Equipment &amp; Components</v>
    <v>PTCA3</v>
    <v>Ações</v>
    <v>Prática Klimaquip Indústria e Comércio S.A. (BVMF:PTCA3)</v>
  </rv>
  <rv s="2">
    <v>2041</v>
  </rv>
  <rv s="0">
    <v>https://www.bing.com/financeapi/forcetrigger?t=awjx27&amp;q=BVMF%3aPRNR3&amp;form=skydnc</v>
    <v>Learn more on Bing</v>
  </rv>
  <rv s="1">
    <v>pt-BR</v>
    <v>awjx27</v>
    <v>268435456</v>
    <v>1</v>
    <v>Da plataforma Refinitiv</v>
    <v>0</v>
    <v>1</v>
    <v>PRINER SERVIÇOS INDUSTRIAIS S.A. (BVMF:PRNR3)</v>
    <v>3</v>
    <v>4</v>
    <v>Finance</v>
    <v>5</v>
    <v>12.47</v>
    <v>6.23</v>
    <v>BVMF</v>
    <v>38908260</v>
    <v>11.68</v>
    <v>2013</v>
    <v>11.52</v>
    <v>1.1189</v>
    <v>B3 - Brazil Stock Exchange</v>
    <v>449779485</v>
    <v>PRINER SERVIÇOS INDUSTRIAIS S.A. é uma empresa com sede no Brasil, que atua no segmento de manutenção industrial e de serviços. A Companhia opera em todo o Brasil oferecendo serviços nas áreas de petroquímica, celulose e papel, aço, offshore, naval e de mineração. A Priner Serviços Industriais SA é especializada em Acesso, Pintura Industrial,Tratamento de Superfície, Isolamento Térmico e Habitat Pressurizado. Suas soluções de acesso incluem: Sistema Up, WEB Deck, Sistema de Encaixa, bem como Acesso por Cordas. Suas soluções Habitat incluem: segurança e economia, flexibilidade e certificações. Suas soluções de Isolamento Térmico incluem: convencional, removível e reutilizável, bem como proteção contra fogo passivo. Suas soluções de Pintura Industrial incluem: preservação do patrimônio, design customizado e técnicos qualificados.</v>
    <v>BVMF</v>
    <v>11.7</v>
    <v>5256</v>
    <v>45327.576550925929</v>
    <v>2043</v>
    <v>164250</v>
    <v>BRL</v>
    <v>PRINER SERVIÇOS INDUSTRIAIS S.A.</v>
    <v>PRINER SERVIÇOS INDUSTRIAIS S.A.</v>
    <v>11.68</v>
    <v>11.56</v>
    <v>Av. Geremario Dantas, 1400 2. Piso - Quality Shopping - Freguesia Jacarepagua, RIO DE JANEIRO, RIO DE JANEIRO BR</v>
    <v>Professional &amp; Commercial Services</v>
    <v>PRNR3</v>
    <v>Ações</v>
    <v>PRINER SERVIÇOS INDUSTRIAIS S.A. (BVMF:PRNR3)</v>
    <v>-0.14000000000000001</v>
    <v>-1.1966000000000001E-2</v>
    <v>7500</v>
  </rv>
  <rv s="2">
    <v>2044</v>
  </rv>
  <rv s="0">
    <v>https://www.bing.com/financeapi/forcetrigger?t=apn4m7&amp;q=BVMF%3aPFRM3&amp;form=skydnc</v>
    <v>Learn more on Bing</v>
  </rv>
  <rv s="1">
    <v>pt-BR</v>
    <v>apn4m7</v>
    <v>268435456</v>
    <v>1</v>
    <v>Da plataforma Refinitiv</v>
    <v>0</v>
    <v>1</v>
    <v>Profarma Distribuidora de Produtos Farmacêuticos S.A. (BVMF:PFRM3)</v>
    <v>3</v>
    <v>4</v>
    <v>Finance</v>
    <v>5</v>
    <v>5.88</v>
    <v>2.73</v>
    <v>BVMF</v>
    <v>123812800</v>
    <v>4.8600000000000003</v>
    <v>1961</v>
    <v>4.8</v>
    <v>1.2434000000000001</v>
    <v>B3 - Brazil Stock Exchange</v>
    <v>600492080</v>
    <v>A A Profarma Distribuidora de Produtos Farmaceuticos SA é uma empresa sediada no Brasil que tem por objetivo principal o comércio atacadista de medicamentos. As atividades da Empresa estão divididas em dois segmentos: Distribuição Farmacêutica e Varejo. A divisão de Distribuição Farmacêutica é responsável pelo atacado de medicamentos e produtos de higiene pessoal e beleza para o varejo farmacêutico. A divisão Varejo tem como foco a gestão de uma rede de farmácias sob diversas marcas, como Drogasmil e Tamoio. Sua gama de produtos inclui medicamentos de prescrição, genéricos de venda livre (OTC), artigos de higiene pessoal e cosméticos, vacinas, produtos dermatológicos e farmacêuticos hospitalares, entre outros. As subsidiárias da Companhia incluem Farmadacta Informatica Ltda, Promovendas Representações Ltda, Interagile Propaganda e Promocoes Ltda e Locafarma Soluções de Transportes e Logística Ltda, entre outras.</v>
    <v>BVMF</v>
    <v>4.87</v>
    <v>7077</v>
    <v>45327.575134224222</v>
    <v>2046</v>
    <v>240270</v>
    <v>BRL</v>
    <v>Profarma Distribuidora de Produtos Farmacêuticos S.A.</v>
    <v>Profarma Distribuidora de Produtos Farmacêuticos S.A.</v>
    <v>4.8</v>
    <v>4.8499999999999996</v>
    <v>Avenida Ayrton Senna, 2150, Bloco P - 3 andar, Barra da Tijuca, RIO DE JANEIRO, RIO DE JANEIRO, 22.775-900 BR</v>
    <v>Food &amp; Drug Retailing</v>
    <v>PFRM3</v>
    <v>Ações</v>
    <v>Profarma Distribuidora de Produtos Farmacêuticos S.A. (BVMF:PFRM3)</v>
    <v>-0.02</v>
    <v>-4.1070000000000004E-3</v>
    <v>4700</v>
  </rv>
  <rv s="2">
    <v>2047</v>
  </rv>
  <rv s="0">
    <v>https://www.bing.com/financeapi/forcetrigger?t=b135xm&amp;q=ARCX%3aSPXB&amp;form=skydnc</v>
    <v>Learn more on Bing</v>
  </rv>
  <rv s="8">
    <v>pt-BR</v>
    <v>b135xm</v>
    <v>268435456</v>
    <v>1</v>
    <v>Da plataforma Refinitiv</v>
    <v>23</v>
    <v>24</v>
    <v>ProShares:S&amp;P 500 Bond (ARCX:SPXB)</v>
    <v>11</v>
    <v>25</v>
    <v>Finance</v>
    <v>26</v>
    <v>77.900000000000006</v>
    <v>69.239000000000004</v>
    <v>ARCX</v>
    <v>75.974699999999999</v>
    <v>75.775000000000006</v>
    <v>1.1085</v>
    <v>NYSE Arca</v>
    <v>9551418.5999999996</v>
    <v>76.556200000000004</v>
    <v>45324.881944444445</v>
    <v>2049</v>
    <v>551</v>
    <v>USD</v>
    <v>ProShares:S&amp;P 500 Bond</v>
    <v>75.775000000000006</v>
    <v>75.974699999999999</v>
    <v>SPXB</v>
    <v>1.5E-3</v>
    <v>Fundos mais negociados</v>
    <v>ProShares:S&amp;P 500 Bond (ARCX:SPXB)</v>
    <v>-0.58150000000000002</v>
    <v>-7.5960000000000003E-3</v>
    <v>438</v>
  </rv>
  <rv s="2">
    <v>2050</v>
  </rv>
  <rv s="0">
    <v>https://www.bing.com/financeapi/forcetrigger?t=c6hjgh&amp;q=ARCX%3aBITI&amp;form=skydnc</v>
    <v>Learn more on Bing</v>
  </rv>
  <rv s="52">
    <v>pt-BR</v>
    <v>c6hjgh</v>
    <v>268435456</v>
    <v>1</v>
    <v>Da plataforma Refinitiv</v>
    <v>161</v>
    <v>162</v>
    <v>ProShares:Sh Bitcoin Str (ARCX:BITI)</v>
    <v>11</v>
    <v>163</v>
    <v>Finance</v>
    <v>237</v>
    <v>32.299999999999997</v>
    <v>11.13</v>
    <v>ARCX</v>
    <v>12.785</v>
    <v>12.5425</v>
    <v>NYSE Arca</v>
    <v>76574077.659999996</v>
    <v>12.68</v>
    <v>45324.881944444445</v>
    <v>2052</v>
    <v>3799836</v>
    <v>USD</v>
    <v>ProShares:Sh Bitcoin Str</v>
    <v>12.77</v>
    <v>12.73</v>
    <v>BITI</v>
    <v>9.4999999999999998E-3</v>
    <v>Fundos mais negociados</v>
    <v>ProShares:Sh Bitcoin Str (ARCX:BITI)</v>
    <v>0.05</v>
    <v>3.9429999999999995E-3</v>
    <v>22298</v>
  </rv>
  <rv s="2">
    <v>2053</v>
  </rv>
  <rv s="0">
    <v>https://www.bing.com/financeapi/forcetrigger?t=c55577&amp;q=BVMF%3aQDFI11&amp;form=skydnc</v>
    <v>Learn more on Bing</v>
  </rv>
  <rv s="30">
    <v>pt-BR</v>
    <v>c55577</v>
    <v>268435456</v>
    <v>1</v>
    <v>Da plataforma Refinitiv</v>
    <v>92</v>
    <v>93</v>
    <v>QR Bloomberg Defi FDI Inv (BVMF:QDFI11)</v>
    <v>11</v>
    <v>69</v>
    <v>Finance</v>
    <v>5</v>
    <v>4.16</v>
    <v>2.1</v>
    <v>BVMF</v>
    <v>3.74</v>
    <v>3.65</v>
    <v>B3 - Brazil Stock Exchange</v>
    <v>7050808.3300000001</v>
    <v>3.65</v>
    <v>45327.564548251561</v>
    <v>2055</v>
    <v>BRL</v>
    <v>QR Bloomberg Defi FDI Inv</v>
    <v>3.65</v>
    <v>3.65</v>
    <v>QDFI11</v>
    <v>Fundos mais negociados</v>
    <v>QR Bloomberg Defi FDI Inv (BVMF:QDFI11)</v>
    <v>0</v>
    <v>0</v>
    <v>105</v>
  </rv>
  <rv s="2">
    <v>2056</v>
  </rv>
  <rv s="0">
    <v>https://www.bing.com/financeapi/forcetrigger?t=c2yqnm&amp;q=BVMF%3aQETH11&amp;form=skydnc</v>
    <v>Learn more on Bing</v>
  </rv>
  <rv s="30">
    <v>pt-BR</v>
    <v>c2yqnm</v>
    <v>268435456</v>
    <v>1</v>
    <v>Da plataforma Refinitiv</v>
    <v>92</v>
    <v>93</v>
    <v>QR CME CF Ether Rfrn Rate FDI (BVMF:QETH11)</v>
    <v>11</v>
    <v>69</v>
    <v>Finance</v>
    <v>5</v>
    <v>9.6999999999999993</v>
    <v>4.95</v>
    <v>BVMF</v>
    <v>8.3000000000000007</v>
    <v>8.17</v>
    <v>B3 - Brazil Stock Exchange</v>
    <v>84801782.260000005</v>
    <v>8.19</v>
    <v>45327.573852106252</v>
    <v>2058</v>
    <v>BRL</v>
    <v>QR CME CF Ether Rfrn Rate FDI</v>
    <v>8.19</v>
    <v>8.2899999999999991</v>
    <v>QETH11</v>
    <v>Fundos mais negociados</v>
    <v>QR CME CF Ether Rfrn Rate FDI (BVMF:QETH11)</v>
    <v>0.1</v>
    <v>1.221E-2</v>
    <v>3427</v>
  </rv>
  <rv s="2">
    <v>2059</v>
  </rv>
  <rv s="0">
    <v>https://www.bing.com/financeapi/forcetrigger?t=apn7pr&amp;q=BVMF%3aQUAL3&amp;form=skydnc</v>
    <v>Learn more on Bing</v>
  </rv>
  <rv s="1">
    <v>pt-BR</v>
    <v>apn7pr</v>
    <v>268435456</v>
    <v>1</v>
    <v>Da plataforma Refinitiv</v>
    <v>0</v>
    <v>1</v>
    <v>QUALICORP CONSULTORIA E CORRETORA DE SEGUROS S.A. (BVMF:QUAL3)</v>
    <v>3</v>
    <v>4</v>
    <v>Finance</v>
    <v>5</v>
    <v>5.66</v>
    <v>2.06</v>
    <v>BVMF</v>
    <v>284014300</v>
    <v>2.12</v>
    <v>2010</v>
    <v>2.06</v>
    <v>1.0431999999999999</v>
    <v>B3 - Brazil Stock Exchange</v>
    <v>599270173</v>
    <v>A Qualicorp Consultoria e Corretora de Seguros SA, anteriormente Qualicorp SA, é uma empresa sediada no Brasil que atua principalmente no setor de seguros de saúde. A Companhia se concentra na administração e gerenciamento de planos de saúde, incluindo saúde em grupo e seguro odontológico. Suas atividades estão divididas em duas áreas: Afinidade e Corporativa. A divisão Affinity oferece serviços intermediários entre provedores e instituições de seguros, além de serviços administrativos adicionais, como monitoramento dos serviços médicos utilizados e faturamento mensal. A divisão Corporativa fornece consultoria de seguros, corretagem, gerenciamento de benefícios terceirizados, conectividade e risco para empresas nacionais e internacionais, além de órgãos governamentais. A Companhia opera através de várias subsidiárias, como a Qualicorp Corretora de Seguros SA, a Qualicorp Administradora de Benefícios SA e a Gama Saude Ltda.</v>
    <v>BVMF</v>
    <v>2.1</v>
    <v>2532</v>
    <v>45327.576542510935</v>
    <v>2061</v>
    <v>8886610</v>
    <v>BRL</v>
    <v>QUALICORP CONSULTORIA E CORRETORA DE SEGUROS S.A.</v>
    <v>QUALICORP CONSULTORIA E CORRETORA DE SEGUROS S.A.</v>
    <v>2.09</v>
    <v>2.11</v>
    <v>Avenida Paulista, 4753 andar - parte, Bela Vista, SAO PAULO, SAO PAULO, 01.311-000 BR</v>
    <v>Insurance</v>
    <v>QUAL3</v>
    <v>Ações</v>
    <v>QUALICORP CONSULTORIA E CORRETORA DE SEGUROS S.A. (BVMF:QUAL3)</v>
    <v>0.01</v>
    <v>4.7619999999999997E-3</v>
    <v>1023600</v>
  </rv>
  <rv s="2">
    <v>2062</v>
  </rv>
  <rv s="0">
    <v>https://www.bing.com/financeapi/forcetrigger?t=awjvhw&amp;q=BVMF%3aQUSW3&amp;form=skydnc</v>
    <v>Learn more on Bing</v>
  </rv>
  <rv s="29">
    <v>pt-BR</v>
    <v>awjvhw</v>
    <v>268435456</v>
    <v>1</v>
    <v>Da plataforma Refinitiv</v>
    <v>89</v>
    <v>90</v>
    <v>QUALITY SOFTWARE S.A. (BVMF:QUSW3)</v>
    <v>3</v>
    <v>91</v>
    <v>Finance</v>
    <v>BVMF</v>
    <v>861610</v>
    <v>1989</v>
    <v>B3 - Brazil Stock Exchange</v>
    <v>A QUALITY SOFTWARE S/A é uma empresa brasileira dedicada ao setor de tecnologia da informação (TI). As atividades da Companhia são divididas em três áreas: terceirização de processos de negócios (BPO), desenvolvimento de projetos e segurança. A divisão de BPO concentra-se na operação e gestão da infra-estrutura de TI e no fornecimento de serviços de help desk, entre outros. A divisão de desenvolvimento de projetos projeta software, middleware e projetos de TI, além de gerenciar vários canais eletrônicos de negócios para empresas (B2B) e de negócios para consumidores (B2C) em sites e plataformas móveis. A divisão de segurança fornece análise, monitoramento e otimização de processos no campo de governança, risco e conformidade (GRC). A Companhia opera no mercado interno.</v>
    <v>BVMF</v>
    <v>0</v>
    <v>2064</v>
    <v>BRL</v>
    <v>QUALITY SOFTWARE S.A.</v>
    <v>QUALITY SOFTWARE S.A.</v>
    <v>Av Oscar Niemeyer 02000 Blc 1 Sal 401, Santo Cristo, RIO DE JANEIRO, RIO DE JANEIRO, 20.040-001 BR</v>
    <v>Software &amp; IT Services</v>
    <v>QUSW3</v>
    <v>Ações</v>
    <v>QUALITY SOFTWARE S.A. (BVMF:QUSW3)</v>
  </rv>
  <rv s="2">
    <v>2065</v>
  </rv>
  <rv s="0">
    <v>https://www.bing.com/financeapi/forcetrigger?t=bsryjc&amp;q=BVMF%3aQAGR11&amp;form=skydnc</v>
    <v>Learn more on Bing</v>
  </rv>
  <rv s="4">
    <v>pt-BR</v>
    <v>bsryjc</v>
    <v>268435456</v>
    <v>1</v>
    <v>Da plataforma Refinitiv</v>
    <v>9</v>
    <v>10</v>
    <v>QUASAR AGRO - FDO INV. IMOB. ETF (BVMF:QAGR11)</v>
    <v>11</v>
    <v>12</v>
    <v>Finance</v>
    <v>5</v>
    <v>50.4</v>
    <v>36.49</v>
    <v>BVMF</v>
    <v>50.22</v>
    <v>49.55</v>
    <v>B3 - Brazil Stock Exchange</v>
    <v>50</v>
    <v>45327.576348610935</v>
    <v>2067</v>
    <v>BRL</v>
    <v>QUASAR AGRO - FDO INV. IMOB. ETF</v>
    <v>49.8</v>
    <v>49.89</v>
    <v>QAGR11</v>
    <v>Fundos mais negociados</v>
    <v>QUASAR AGRO - FDO INV. IMOB. ETF (BVMF:QAGR11)</v>
    <v>-0.11</v>
    <v>-2.2000000000000001E-3</v>
    <v>196</v>
  </rv>
  <rv s="2">
    <v>2068</v>
  </rv>
  <rv s="0">
    <v>https://www.bing.com/financeapi/forcetrigger?t=c1t9oc&amp;q=BVMF%3aQAMI11&amp;form=skydnc</v>
    <v>Learn more on Bing</v>
  </rv>
  <rv s="24">
    <v>pt-BR</v>
    <v>c1t9oc</v>
    <v>268435456</v>
    <v>1</v>
    <v>1</v>
    <v>Da plataforma Refinitiv</v>
    <v>9</v>
    <v>73</v>
    <v>QUASAR CREDITO IMOBILIARIO FII CF (BVMF:QAMI11)</v>
    <v>11</v>
    <v>12</v>
    <v>Finance</v>
    <v>5</v>
    <v>81.89</v>
    <v>71.09</v>
    <v>BVMF</v>
    <v>79.959999999999994</v>
    <v>79.2</v>
    <v>B3 - Brazil Stock Exchange</v>
    <v>79.349999999999994</v>
    <v>45098.947997685187</v>
    <v>2070</v>
    <v>BRL</v>
    <v>QUASAR CREDITO IMOBILIARIO FII CF</v>
    <v>79.349999999999994</v>
    <v>79.959999999999994</v>
    <v>QAMI11</v>
    <v>Fundos mais negociados</v>
    <v>QUASAR CREDITO IMOBILIARIO FII CF (BVMF:QAMI11)</v>
    <v>0.61</v>
    <v>7.6870000000000003E-3</v>
    <v>130</v>
  </rv>
  <rv s="2">
    <v>2071</v>
  </rv>
  <rv s="0">
    <v>https://www.bing.com/financeapi/forcetrigger?t=apn7yc&amp;q=BVMF%3aRADL3&amp;form=skydnc</v>
    <v>Learn more on Bing</v>
  </rv>
  <rv s="1">
    <v>pt-BR</v>
    <v>apn7yc</v>
    <v>268435456</v>
    <v>1</v>
    <v>Da plataforma Refinitiv</v>
    <v>0</v>
    <v>1</v>
    <v>Raia Drogasil S/A (BVMF:RADL3)</v>
    <v>3</v>
    <v>4</v>
    <v>Finance</v>
    <v>5</v>
    <v>30.1</v>
    <v>21</v>
    <v>BVMF</v>
    <v>1718007000</v>
    <v>24.82</v>
    <v>1935</v>
    <v>24.67</v>
    <v>0.61880000000000002</v>
    <v>B3 - Brazil Stock Exchange</v>
    <v>42555033390</v>
    <v>A RAIA DROGASIL S/A é uma empresa brasileira que atua no comércio varejista de medicamentos, medicamentos especiais, perfumaria, cuidados pessoais e produtos de beleza, cosméticos e dermocosméticos. As vendas da Empresa são realizadas por mais de 860 lojas, localizadas nos estados de São Paulo, Minas Gerais, Rio de Janeiro, Paraná, Goiás, Espírito Santo, Santa Catarina, Rio Grande do Sul, Bahia, Mato Grosso e Mato Grosso do Sul e Distrito Federal. A Empresa opera através de uma variedade de subsidiárias, como a Raia S/A e a 4-Bio Medicamentos S/A.</v>
    <v>BVMF</v>
    <v>24.86</v>
    <v>57295</v>
    <v>45327.576633992969</v>
    <v>2073</v>
    <v>10940560</v>
    <v>BRL</v>
    <v>Raia Drogasil S/A</v>
    <v>Raia Drogasil S/A</v>
    <v>24.75</v>
    <v>24.77</v>
    <v>Av. Corifeu de Azevedo Marques, 3.097, Butanta, SAO PAULO, SAO PAULO, 05.339-900 BR</v>
    <v>Food &amp; Drug Retailing</v>
    <v>RADL3</v>
    <v>Ações</v>
    <v>Raia Drogasil S/A (BVMF:RADL3)</v>
    <v>-0.09</v>
    <v>-3.62E-3</v>
    <v>403100</v>
  </rv>
  <rv s="2">
    <v>2074</v>
  </rv>
  <rv s="0">
    <v>https://www.bing.com/financeapi/forcetrigger?t=apn8ar&amp;q=BVMF%3aRAPT3&amp;form=skydnc</v>
    <v>Learn more on Bing</v>
  </rv>
  <rv s="1">
    <v>pt-BR</v>
    <v>apn8ar</v>
    <v>268435456</v>
    <v>1</v>
    <v>Da plataforma Refinitiv</v>
    <v>0</v>
    <v>1</v>
    <v>Randon S.A. Implementos e Participações (BVMF:RAPT3)</v>
    <v>3</v>
    <v>4</v>
    <v>Finance</v>
    <v>5</v>
    <v>12.1</v>
    <v>6.28</v>
    <v>BVMF</v>
    <v>329330500</v>
    <v>11.33</v>
    <v>1992</v>
    <v>11.15</v>
    <v>1.4145000000000001</v>
    <v>B3 - Brazil Stock Exchange</v>
    <v>3735571000</v>
    <v>A Randon S.A. Implementos e Participações, anteriormente denominada Randon Participações SA, é uma empresa brasileira dedicada principalmente à fabricação de veículos pesados e peças. As atividades da Empresa estão divididas em três segmentos de negócios: Vagões e veículos ferroviários, que se concentram na produção e distribuição de vários tipos de vagões, como tremonha, gôndola, plataforma, tanque, sider e telescópica, bem como caminhões off-road, carrocerias, reboques e semirreboques; peças automotivas, responsável pela fabricação e comercialização de componentes automotivos para sistemas de suspensão, freio e transmissão, entre outros, e serviços relacionados à administração de grupos de consórcios para a compra de bens duráveis, bem como serviços de financiamento para os clientes da Empresa. Ela opera uma rede de distribuição na América Latina e África. A Empresa é uma subsidiária da Dramd Participações e Administração Ltda.</v>
    <v>BVMF</v>
    <v>11.33</v>
    <v>6413</v>
    <v>45327.57136574074</v>
    <v>2076</v>
    <v>2198750</v>
    <v>BRL</v>
    <v>Randon S.A. Implementos e Participações</v>
    <v>Randon S.A. Implementos e Participações</v>
    <v>11.33</v>
    <v>11.3</v>
    <v>Av. Abramo Randon, 770, Interlagos, CAXIAS DO SUL, RIO GRANDE DO SUL, 95.055-010 BR</v>
    <v>Machinery, Equipment &amp; Components</v>
    <v>RAPT3</v>
    <v>Ações</v>
    <v>Randon S.A. Implementos e Participações (BVMF:RAPT3)</v>
    <v>-0.03</v>
    <v>-2.6479999999999997E-3</v>
    <v>800</v>
  </rv>
  <rv s="2">
    <v>2077</v>
  </rv>
  <rv s="0">
    <v>https://www.bing.com/financeapi/forcetrigger?t=apn8dm&amp;q=BVMF%3aRAPT4&amp;form=skydnc</v>
    <v>Learn more on Bing</v>
  </rv>
  <rv s="1">
    <v>pt-BR</v>
    <v>apn8dm</v>
    <v>268435456</v>
    <v>1</v>
    <v>Da plataforma Refinitiv</v>
    <v>0</v>
    <v>1</v>
    <v>Randon S.A. Implementos e Participações (BVMF:RAPT4)</v>
    <v>3</v>
    <v>4</v>
    <v>Finance</v>
    <v>5</v>
    <v>13.4</v>
    <v>6.75</v>
    <v>BVMF</v>
    <v>329330500</v>
    <v>11.48</v>
    <v>1992</v>
    <v>11.29</v>
    <v>1.4145000000000001</v>
    <v>B3 - Brazil Stock Exchange</v>
    <v>3735571000</v>
    <v>A Randon S.A. Implementos e Participações, anteriormente denominada Randon Participações SA, é uma empresa brasileira dedicada principalmente à fabricação de veículos pesados e peças. As atividades da Empresa estão divididas em três segmentos de negócios: Vagões e veículos ferroviários, que se concentram na produção e distribuição de vários tipos de vagões, como tremonha, gôndola, plataforma, tanque, sider e telescópica, bem como caminhões off-road, carrocerias, reboques e semirreboques; peças automotivas, responsável pela fabricação e comercialização de componentes automotivos para sistemas de suspensão, freio e transmissão, entre outros, e serviços relacionados à administração de grupos de consórcios para a compra de bens duráveis, bem como serviços de financiamento para os clientes da Empresa. Ela opera uma rede de distribuição na América Latina e África. A Empresa é uma subsidiária da Dramd Participações e Administração Ltda.</v>
    <v>BVMF</v>
    <v>11.35</v>
    <v>6413</v>
    <v>45327.576701006248</v>
    <v>2079</v>
    <v>2198750</v>
    <v>BRL</v>
    <v>Randon S.A. Implementos e Participações</v>
    <v>Randon S.A. Implementos e Participações</v>
    <v>11.34</v>
    <v>11.36</v>
    <v>Av. Abramo Randon, 770, Interlagos, CAXIAS DO SUL, RIO GRANDE DO SUL, 95.055-010 BR</v>
    <v>Machinery, Equipment &amp; Components</v>
    <v>RAPT4</v>
    <v>Ações</v>
    <v>Randon S.A. Implementos e Participações (BVMF:RAPT4)</v>
    <v>0.01</v>
    <v>8.810999999999999E-4</v>
    <v>131400</v>
  </rv>
  <rv s="2">
    <v>2080</v>
  </rv>
  <rv s="0">
    <v>https://www.bing.com/financeapi/forcetrigger?t=c2rzqh&amp;q=XNAS%3aRANI&amp;form=skydnc</v>
    <v>Learn more on Bing</v>
  </rv>
  <rv s="5">
    <v>pt-BR</v>
    <v>c2rzqh</v>
    <v>268435456</v>
    <v>1</v>
    <v>Da plataforma Refinitiv</v>
    <v>13</v>
    <v>14</v>
    <v>Rani Therapeutic (XNAS:RANI)</v>
    <v>3</v>
    <v>15</v>
    <v>Finance</v>
    <v>16</v>
    <v>6.89</v>
    <v>1.82</v>
    <v>XNAS</v>
    <v>49996510</v>
    <v>3.55</v>
    <v>2021</v>
    <v>3.36</v>
    <v>Nasdaq Stock Market</v>
    <v>174487800</v>
    <v>Rani Therapeutics Holdings, Inc. is a clinical-stage biotherapeutics company. The Company is focused on advancing technologies to enable the administration of biologics and drugs orally, to provide patients, physicians, and healthcare systems with a convenient alternative to painful injections. The Company has developed a drug-agnostic oral delivery platform, the RaniPill capsule, which is designed to deliver a variety of drug substances, including large molecules, such as peptides, proteins, and antibodies. The RaniPill capsule, the RaniPill GO, is designed to deliver up to a three micrograms (mg) dose of drug with high bioavailability. The capsule includes a coating designed to withstand stomach acid but dissolve in the jejunum portion of the small intestine. Its pipeline includes RT-101, RT-102, RT-105, RT-110 and RT-111. Its RT-101 is an Octreotide for the treatment of NETs and acromegaly. It manufactures and assembles RaniPill capsules at its facility in San Jose, California.</v>
    <v>XNAS</v>
    <v>3.45</v>
    <v>163</v>
    <v>45324.875008726565</v>
    <v>2082</v>
    <v>77826</v>
    <v>USD</v>
    <v>Rani Therapeutic</v>
    <v>Rani Therapeutic</v>
    <v>3.43</v>
    <v>3.49</v>
    <v>2051 Ringwood Avenue, SAN JOSE, CA, 95131 US</v>
    <v>Biotechnology &amp; Medical Research</v>
    <v>RANI</v>
    <v>Ações</v>
    <v>Rani Therapeutic (XNAS:RANI)</v>
    <v>0.04</v>
    <v>1.1594E-2</v>
    <v>80564</v>
  </rv>
  <rv s="2">
    <v>2083</v>
  </rv>
  <rv s="0">
    <v>https://www.bing.com/financeapi/forcetrigger?t=btx9w7&amp;q=BVMF%3aRBIR11&amp;form=skydnc</v>
    <v>Learn more on Bing</v>
  </rv>
  <rv s="4">
    <v>pt-BR</v>
    <v>btx9w7</v>
    <v>268435456</v>
    <v>1</v>
    <v>Da plataforma Refinitiv</v>
    <v>9</v>
    <v>10</v>
    <v>RB CAPITAL DESENV RES IV FII (BVMF:RBIR11)</v>
    <v>11</v>
    <v>12</v>
    <v>Finance</v>
    <v>5</v>
    <v>94.97</v>
    <v>52.13</v>
    <v>BVMF</v>
    <v>91.94</v>
    <v>90.3</v>
    <v>B3 - Brazil Stock Exchange</v>
    <v>90.4</v>
    <v>45327.565925925926</v>
    <v>2085</v>
    <v>BRL</v>
    <v>RB CAPITAL DESENV RES IV FII</v>
    <v>90.3</v>
    <v>91.94</v>
    <v>RBIR11</v>
    <v>Fundos mais negociados</v>
    <v>RB CAPITAL DESENV RES IV FII (BVMF:RBIR11)</v>
    <v>1.54</v>
    <v>1.7035000000000002E-2</v>
    <v>3</v>
  </rv>
  <rv s="2">
    <v>2086</v>
  </rv>
  <rv s="0">
    <v>https://www.bing.com/financeapi/forcetrigger?t=buj4m7&amp;q=BVMF%3aRSPD11&amp;form=skydnc</v>
    <v>Learn more on Bing</v>
  </rv>
  <rv s="4">
    <v>pt-BR</v>
    <v>buj4m7</v>
    <v>268435456</v>
    <v>1</v>
    <v>Da plataforma Refinitiv</v>
    <v>9</v>
    <v>10</v>
    <v>RB CAPITAL DESENV RESID III FII (BVMF:RSPD11)</v>
    <v>11</v>
    <v>12</v>
    <v>Finance</v>
    <v>5</v>
    <v>1249.5</v>
    <v>1013</v>
    <v>BVMF</v>
    <v>1100</v>
    <v>1100</v>
    <v>B3 - Brazil Stock Exchange</v>
    <v>1100</v>
    <v>45324.834305555552</v>
    <v>2088</v>
    <v>BRL</v>
    <v>RB CAPITAL DESENV RESID III FII</v>
    <v>1100</v>
    <v>1100</v>
    <v>RSPD11</v>
    <v>Fundos mais negociados</v>
    <v>RB CAPITAL DESENV RESID III FII (BVMF:RSPD11)</v>
    <v>0</v>
    <v>0</v>
    <v>20</v>
  </rv>
  <rv s="2">
    <v>2089</v>
  </rv>
  <rv s="0">
    <v>https://www.bing.com/financeapi/forcetrigger?t=c1d6c7&amp;q=BVMF%3aRBLG11&amp;form=skydnc</v>
    <v>Learn more on Bing</v>
  </rv>
  <rv s="4">
    <v>pt-BR</v>
    <v>c1d6c7</v>
    <v>268435456</v>
    <v>1</v>
    <v>Da plataforma Refinitiv</v>
    <v>9</v>
    <v>10</v>
    <v>RB CAPITAL LOGISTICO FDO INV IMOB CF (BVMF:RBLG11)</v>
    <v>11</v>
    <v>12</v>
    <v>Finance</v>
    <v>5</v>
    <v>105.98</v>
    <v>70.53</v>
    <v>BVMF</v>
    <v>101.62</v>
    <v>101.62</v>
    <v>B3 - Brazil Stock Exchange</v>
    <v>101.62</v>
    <v>45323.948020833333</v>
    <v>2091</v>
    <v>BRL</v>
    <v>RB CAPITAL LOGISTICO FDO INV IMOB CF</v>
    <v>101.62</v>
    <v>101.62</v>
    <v>RBLG11</v>
    <v>Fundos mais negociados</v>
    <v>RB CAPITAL LOGISTICO FDO INV IMOB CF (BVMF:RBLG11)</v>
    <v>0</v>
    <v>0</v>
    <v>3</v>
  </rv>
  <rv s="2">
    <v>2092</v>
  </rv>
  <rv s="0">
    <v>https://www.bing.com/financeapi/forcetrigger?t=bwxgxm&amp;q=BVMF%3aRRCI11&amp;form=skydnc</v>
    <v>Learn more on Bing</v>
  </rv>
  <rv s="4">
    <v>pt-BR</v>
    <v>bwxgxm</v>
    <v>268435456</v>
    <v>1</v>
    <v>Da plataforma Refinitiv</v>
    <v>9</v>
    <v>10</v>
    <v>RB CAPITAL RECEBIVEIS IMOB FII (BVMF:RRCI11)</v>
    <v>11</v>
    <v>12</v>
    <v>Finance</v>
    <v>5</v>
    <v>86.13</v>
    <v>67.86</v>
    <v>BVMF</v>
    <v>84.2</v>
    <v>84</v>
    <v>B3 - Brazil Stock Exchange</v>
    <v>83.89</v>
    <v>45327.575150462966</v>
    <v>2094</v>
    <v>BRL</v>
    <v>RB CAPITAL RECEBIVEIS IMOB FII</v>
    <v>84.02</v>
    <v>84.2</v>
    <v>RRCI11</v>
    <v>Fundos mais negociados</v>
    <v>RB CAPITAL RECEBIVEIS IMOB FII (BVMF:RRCI11)</v>
    <v>0.31</v>
    <v>3.6949999999999999E-3</v>
    <v>77</v>
  </rv>
  <rv s="2">
    <v>2095</v>
  </rv>
  <rv s="0">
    <v>https://www.bing.com/financeapi/forcetrigger?t=bt965r&amp;q=BVMF%3aRBTS11&amp;form=skydnc</v>
    <v>Learn more on Bing</v>
  </rv>
  <rv s="4">
    <v>pt-BR</v>
    <v>bt965r</v>
    <v>268435456</v>
    <v>1</v>
    <v>Da plataforma Refinitiv</v>
    <v>9</v>
    <v>10</v>
    <v>RB CAPITAL TFO SITUS FII REIT (BVMF:RBTS11)</v>
    <v>11</v>
    <v>12</v>
    <v>Finance</v>
    <v>5</v>
    <v>1023.62</v>
    <v>689.95</v>
    <v>BVMF</v>
    <v>830</v>
    <v>830</v>
    <v>B3 - Brazil Stock Exchange</v>
    <v>830</v>
    <v>45324.780763888892</v>
    <v>2097</v>
    <v>BRL</v>
    <v>RB CAPITAL TFO SITUS FII REIT</v>
    <v>830</v>
    <v>830</v>
    <v>RBTS11</v>
    <v>Fundos mais negociados</v>
    <v>RB CAPITAL TFO SITUS FII REIT (BVMF:RBTS11)</v>
    <v>0</v>
    <v>0</v>
    <v>3</v>
  </rv>
  <rv s="2">
    <v>2098</v>
  </rv>
  <rv s="0">
    <v>https://www.bing.com/financeapi/forcetrigger?t=bueou2&amp;q=BVMF%3aRBRL11&amp;form=skydnc</v>
    <v>Learn more on Bing</v>
  </rv>
  <rv s="4">
    <v>pt-BR</v>
    <v>bueou2</v>
    <v>268435456</v>
    <v>1</v>
    <v>Da plataforma Refinitiv</v>
    <v>9</v>
    <v>10</v>
    <v>RBR LOG FUNDO DE INVESTIMENTO IMOB (BVMF:RBRL11)</v>
    <v>11</v>
    <v>12</v>
    <v>Finance</v>
    <v>5</v>
    <v>94.65</v>
    <v>63.86</v>
    <v>BVMF</v>
    <v>88.18</v>
    <v>87.45</v>
    <v>B3 - Brazil Stock Exchange</v>
    <v>87.44</v>
    <v>45327.576724537037</v>
    <v>2100</v>
    <v>BRL</v>
    <v>RBR LOG FUNDO DE INVESTIMENTO IMOB</v>
    <v>88.18</v>
    <v>87.75</v>
    <v>RBRL11</v>
    <v>Fundos mais negociados</v>
    <v>RBR LOG FUNDO DE INVESTIMENTO IMOB (BVMF:RBRL11)</v>
    <v>0.31</v>
    <v>3.545E-3</v>
    <v>233</v>
  </rv>
  <rv s="2">
    <v>2101</v>
  </rv>
  <rv s="0">
    <v>https://www.bing.com/financeapi/forcetrigger?t=apn91h&amp;q=BVMF%3aRCSL3&amp;form=skydnc</v>
    <v>Learn more on Bing</v>
  </rv>
  <rv s="1">
    <v>pt-BR</v>
    <v>apn91h</v>
    <v>268435456</v>
    <v>1</v>
    <v>Da plataforma Refinitiv</v>
    <v>0</v>
    <v>1</v>
    <v>RECRUSUL S.A. (BVMF:RCSL3)</v>
    <v>3</v>
    <v>4</v>
    <v>Finance</v>
    <v>5</v>
    <v>11.06</v>
    <v>1.51</v>
    <v>BVMF</v>
    <v>127289200</v>
    <v>2.25</v>
    <v>1954</v>
    <v>2.17</v>
    <v>1.7164999999999999</v>
    <v>B3 - Brazil Stock Exchange</v>
    <v>156890800</v>
    <v>A RECRUSUL S.A. é uma empresa brasileira que se dedica principalmente à produção de semirreboques e tanques especializados. A Empresa divide seu negócio em dois segmentos: Implementos Rodoviários e Refrigeração Industrial e Assistência Técnica. Por meio do segmento de Implementos Rodoviários, a Empresa atua na produção de semirreboques refrigerados; tanques para transporte de combustíveis; tanques de aço inoxidável para produtos químicos, petroquímicos e alimentos em geral, e silos para indústrias de alimentos, cimento e construção, entre outros. No segmento de Refrigeração e Assistência Técnica, a Empresa atua no fornecimento de soluções customizadas para equipamentos industriais, como evaporadores, separadores e tanques de líquidos, condensadores evaporativos, painéis isolantes, túneis de congelamento e portas isoladas. Em 31 de dezembro de 2011, as subsidiárias da Empresa eram Refrima SA, Refrisa SA e Recrusul Turismo Ltda.</v>
    <v>BVMF</v>
    <v>2.19</v>
    <v>106</v>
    <v>45327.57539351852</v>
    <v>2103</v>
    <v>2648160</v>
    <v>BRL</v>
    <v>RECRUSUL S.A.</v>
    <v>RECRUSUL S.A.</v>
    <v>2.1800000000000002</v>
    <v>2.2200000000000002</v>
    <v>Av. Luiz Pasteur, 1020, Tres Portos, SAPUCAIA DO SUL, RIO GRANDE DO SUL, 93.212-360 BR</v>
    <v>Automobiles &amp; Auto Parts</v>
    <v>RCSL3</v>
    <v>Ações</v>
    <v>RECRUSUL S.A. (BVMF:RCSL3)</v>
    <v>0.03</v>
    <v>1.3698999999999999E-2</v>
    <v>385300</v>
  </rv>
  <rv s="2">
    <v>2104</v>
  </rv>
  <rv s="0">
    <v>https://www.bing.com/financeapi/forcetrigger?t=apn94c&amp;q=BVMF%3aRCSL4&amp;form=skydnc</v>
    <v>Learn more on Bing</v>
  </rv>
  <rv s="1">
    <v>pt-BR</v>
    <v>apn94c</v>
    <v>268435456</v>
    <v>1</v>
    <v>Da plataforma Refinitiv</v>
    <v>0</v>
    <v>1</v>
    <v>RECRUSUL S.A. (BVMF:RCSL4)</v>
    <v>3</v>
    <v>4</v>
    <v>Finance</v>
    <v>5</v>
    <v>2.84</v>
    <v>0.67</v>
    <v>BVMF</v>
    <v>127289200</v>
    <v>0.8</v>
    <v>1954</v>
    <v>0.76</v>
    <v>1.7164999999999999</v>
    <v>B3 - Brazil Stock Exchange</v>
    <v>156890800</v>
    <v>A RECRUSUL S.A. é uma empresa brasileira que se dedica principalmente à produção de semirreboques e tanques especializados. A Empresa divide seu negócio em dois segmentos: Implementos Rodoviários e Refrigeração Industrial e Assistência Técnica. Por meio do segmento de Implementos Rodoviários, a Empresa atua na produção de semirreboques refrigerados; tanques para transporte de combustíveis; tanques de aço inoxidável para produtos químicos, petroquímicos e alimentos em geral, e silos para indústrias de alimentos, cimento e construção, entre outros. No segmento de Refrigeração e Assistência Técnica, a Empresa atua no fornecimento de soluções customizadas para equipamentos industriais, como evaporadores, separadores e tanques de líquidos, condensadores evaporativos, painéis isolantes, túneis de congelamento e portas isoladas. Em 31 de dezembro de 2011, as subsidiárias da Empresa eram Refrima SA, Refrisa SA e Recrusul Turismo Ltda.</v>
    <v>BVMF</v>
    <v>0.75</v>
    <v>106</v>
    <v>45327.576643518521</v>
    <v>2106</v>
    <v>2648160</v>
    <v>BRL</v>
    <v>RECRUSUL S.A.</v>
    <v>RECRUSUL S.A.</v>
    <v>0.76</v>
    <v>0.79</v>
    <v>Av. Luiz Pasteur, 1020, Tres Portos, SAPUCAIA DO SUL, RIO GRANDE DO SUL, 93.212-360 BR</v>
    <v>Automobiles &amp; Auto Parts</v>
    <v>RCSL4</v>
    <v>Ações</v>
    <v>RECRUSUL S.A. (BVMF:RCSL4)</v>
    <v>0.04</v>
    <v>5.3333000000000005E-2</v>
    <v>1532400</v>
  </rv>
  <rv s="2">
    <v>2107</v>
  </rv>
  <rv s="0">
    <v>https://www.bing.com/financeapi/forcetrigger?t=bwukvh&amp;q=BVMF%3aRDOR3&amp;form=skydnc</v>
    <v>Learn more on Bing</v>
  </rv>
  <rv s="1">
    <v>pt-BR</v>
    <v>bwukvh</v>
    <v>268435456</v>
    <v>1</v>
    <v>Da plataforma Refinitiv</v>
    <v>0</v>
    <v>1</v>
    <v>Rede D'Or São Luiz S.A. (BVMF:RDOR3)</v>
    <v>3</v>
    <v>4</v>
    <v>Finance</v>
    <v>5</v>
    <v>37.03</v>
    <v>19.07</v>
    <v>BVMF</v>
    <v>2289292000</v>
    <v>26.84</v>
    <v>2003</v>
    <v>26.49</v>
    <v>1.302</v>
    <v>B3 - Brazil Stock Exchange</v>
    <v>61375918520</v>
    <v>A Rede D'Or São Luiz SA é uma empresa sediada no Brasil que atua na operação de hospitais. A Empresa atende diversas áreas, como oncologia, cirurgia, ginecologia, cardiologia, dietética, neurologia, dermatologia e também pediatria. Além disso, a Companhia oferece serviços de diagnóstico, pesquisa científica e parcerias em educação, além de programas de aprendizagem para profissionais, incluindo médicos, enfermeiras e psicólogos. Seus hospitais estão localizados nos estados do Rio de Janeiro, São Paulo, Pernambuco, Bahia, Sergipe, Maranhão, Paraná, Ceará e Distrito Federal, entre outros. Além disso, a Companhia opera uma rede de clínicas oncológicas e laboratórios de análises e imagens.</v>
    <v>BVMF</v>
    <v>26.67</v>
    <v>71000</v>
    <v>45327.576701388891</v>
    <v>2109</v>
    <v>2849620</v>
    <v>BRL</v>
    <v>Rede D'Or São Luiz S.A.</v>
    <v>Rede D'Or São Luiz S.A.</v>
    <v>26.66</v>
    <v>26.81</v>
    <v>Rua Francisco Marengo, n 1.312, Tatuape, SAO PAULO, SAO PAULO, 03.313-000 BR</v>
    <v>Healthcare Providers &amp; Services</v>
    <v>RDOR3</v>
    <v>Ações</v>
    <v>Rede D'Or São Luiz S.A. (BVMF:RDOR3)</v>
    <v>0.14000000000000001</v>
    <v>5.2490000000000002E-3</v>
    <v>84600</v>
  </rv>
  <rv s="2">
    <v>2110</v>
  </rv>
  <rv s="0">
    <v>https://www.bing.com/financeapi/forcetrigger?t=apn9cw&amp;q=BVMF%3aREDE3&amp;form=skydnc</v>
    <v>Learn more on Bing</v>
  </rv>
  <rv s="1">
    <v>pt-BR</v>
    <v>apn9cw</v>
    <v>268435456</v>
    <v>1</v>
    <v>Da plataforma Refinitiv</v>
    <v>0</v>
    <v>1</v>
    <v>Rede Energia Participações S.A (BVMF:REDE3)</v>
    <v>3</v>
    <v>4</v>
    <v>Finance</v>
    <v>5</v>
    <v>8.75</v>
    <v>4.33</v>
    <v>BVMF</v>
    <v>2110323000</v>
    <v>6.92</v>
    <v>1929</v>
    <v>6.92</v>
    <v>4.3299999999999998E-2</v>
    <v>B3 - Brazil Stock Exchange</v>
    <v>14603435160</v>
    <v>A Rede Energia Participações SA, anteriormente Rede Energia SA, é uma empresa holding sediada no Brasil, que atua no setor de energia elétrica. Juntamente com suas controladas, a Companhia atua na geração, distribuição e comercialização de energia elétrica, além de outras atividades relacionadas ao setor elétrico. Atua no setor de geração por meio da usina hidroelétrica Guapore, de propriedade da controlada Tangara Energia SA, localizada nos municípios de Vale de São Domingos e Pontes e Lacerda, no estado brasileiro de Mato Grosso. A Companhia atua no setor de distribuição através de nove empresas, incluindo Centrais Elétricas Matogrossenses SA, entre outras. Por meio da sua controlada Rede Comercializadora de Energia SA, a Companhia atua na intermediação e negociação de contratos de energia com geradoras, fornecedores e consumidores livres. A controlada da Companhia, Rede Eletricidade e Serviços SA, presta serviços relacionados ao setor de energia elétrica.</v>
    <v>BVMF</v>
    <v>6.94</v>
    <v>7703</v>
    <v>45327.552673611113</v>
    <v>2112</v>
    <v>4110</v>
    <v>BRL</v>
    <v>Rede Energia Participações S.A</v>
    <v>Rede Energia Participações S.A</v>
    <v>6.92</v>
    <v>6.92</v>
    <v>Praca Rui Barbosa,n 80, Centro, CATAGUASES, MINAS GERAIS, 36.770-901 BR</v>
    <v>Electrical Utilities &amp; IPPs</v>
    <v>REDE3</v>
    <v>Ações</v>
    <v>Rede Energia Participações S.A (BVMF:REDE3)</v>
    <v>-0.02</v>
    <v>-2.882E-3</v>
    <v>100</v>
  </rv>
  <rv s="2">
    <v>2113</v>
  </rv>
  <rv s="0">
    <v>https://www.bing.com/financeapi/forcetrigger?t=apnahw&amp;q=BVMF%3aRPMG3&amp;form=skydnc</v>
    <v>Learn more on Bing</v>
  </rv>
  <rv s="3">
    <v>pt-BR</v>
    <v>apnahw</v>
    <v>268435456</v>
    <v>1</v>
    <v>Da plataforma Refinitiv</v>
    <v>6</v>
    <v>7</v>
    <v>REFINARIA DE PETROLEOS DE MANGUINHOS S/A - EM RECUPERACAO JUDICIAL (BVMF:RPMG3)</v>
    <v>3</v>
    <v>8</v>
    <v>Finance</v>
    <v>5</v>
    <v>3.67</v>
    <v>1.5</v>
    <v>BVMF</v>
    <v>67691630</v>
    <v>2.42</v>
    <v>1946</v>
    <v>2.13</v>
    <v>1.0353000000000001</v>
    <v>B3 - Brazil Stock Exchange</v>
    <v>145537000</v>
    <v>A Refinaria de Petróleos de Manguinhos S.A. em Recuperação Judicial é uma empresa sediada no Brasil, que se dedica principalmente ao refino de petróleo. A Companhia atua na operação de uma refinaria de petróleo, localizada no estado do Rio de Janeiro, bem como na importação de petróleo bruto e venda de derivados de petróleo. O portfólio de produtos da Companhia inclui gasolina, diesel, destilados minerais, hexano, heptanos, óleo mineral de parafina e óleos lubrificantes. Além disso, fornece serviços de armazenamento, carregamento e descarregamento de carga para outras empresas. A Companhia possui diversas controladas, incluindo Manguinhos Distribuidora SA, Manguinhos Química SA, Biomanguinhos Produtora de Biodiesel SA e Manguinhos Terminais de Graneis Liquidos SA.</v>
    <v>BVMF</v>
    <v>2.21</v>
    <v>45324.947928240741</v>
    <v>2115</v>
    <v>38070</v>
    <v>BRL</v>
    <v>REFINARIA DE PETROLEOS DE MANGUINHOS S/A - EM RECUPERACAO JUDICIAL</v>
    <v>REFINARIA DE PETROLEOS DE MANGUINHOS S/A - EM RECUPERACAO JUDICIAL</v>
    <v>2.29</v>
    <v>2.15</v>
    <v>Avenida Brasil, 3.141,n/a, Benfica, RIO DE JANEIRO, RIO DE JANEIRO, 20.930-041 BR</v>
    <v>Oil &amp; Gas</v>
    <v>RPMG3</v>
    <v>Ações</v>
    <v>REFINARIA DE PETROLEOS DE MANGUINHOS S/A - EM RECUPERACAO JUDICIAL (BVMF:RPMG3)</v>
    <v>-0.06</v>
    <v>-2.7149E-2</v>
    <v>115500</v>
  </rv>
  <rv s="2">
    <v>2116</v>
  </rv>
  <rv s="0">
    <v>https://www.bing.com/financeapi/forcetrigger?t=apn977&amp;q=BVMF%3aNEWU11&amp;form=skydnc</v>
    <v>Learn more on Bing</v>
  </rv>
  <rv s="4">
    <v>pt-BR</v>
    <v>apn977</v>
    <v>268435456</v>
    <v>1</v>
    <v>Da plataforma Refinitiv</v>
    <v>9</v>
    <v>10</v>
    <v>RENDA DE ESCRITORIOS FDO INV IMOB FII CF (BVMF:NEWU11)</v>
    <v>11</v>
    <v>12</v>
    <v>Finance</v>
    <v>5</v>
    <v>84.88</v>
    <v>43.59</v>
    <v>BVMF</v>
    <v>75.25</v>
    <v>64.5</v>
    <v>B3 - Brazil Stock Exchange</v>
    <v>74.900000000000006</v>
    <v>45323.893773148149</v>
    <v>2118</v>
    <v>BRL</v>
    <v>RENDA DE ESCRITORIOS FDO INV IMOB FII CF</v>
    <v>75</v>
    <v>75.25</v>
    <v>NEWU11</v>
    <v>Fundos mais negociados</v>
    <v>RENDA DE ESCRITORIOS FDO INV IMOB FII CF (BVMF:NEWU11)</v>
    <v>0.35</v>
    <v>4.6730000000000001E-3</v>
    <v>94</v>
  </rv>
  <rv s="2">
    <v>2119</v>
  </rv>
  <rv s="0">
    <v>https://www.bing.com/financeapi/forcetrigger?t=aoekjc&amp;q=XLON%3aTRIG&amp;form=skydnc</v>
    <v>Learn more on Bing</v>
  </rv>
  <rv s="20">
    <v>pt-BR</v>
    <v>aoekjc</v>
    <v>268435456</v>
    <v>1</v>
    <v>Da plataforma Refinitiv</v>
    <v>59</v>
    <v>60</v>
    <v>Renewables Ifra (XLON:TRIG)</v>
    <v>3</v>
    <v>238</v>
    <v>Finance</v>
    <v>34</v>
    <v>133.6</v>
    <v>97.2</v>
    <v>XLON</v>
    <v>2484344000</v>
    <v>104.8</v>
    <v>2013</v>
    <v>102.4</v>
    <v>0.15609999999999999</v>
    <v>London Stock Exchange</v>
    <v>2593655000</v>
    <v>The Renewables Infrastructure Group Limited (TRIG) is a Guernsey-based closed-ended investment company. The Company’s investment objective is to provide investors with long-term, stable dividends, whilst preserving the capital value of its investment portfolio, principally through investment in a range of operational assets which generate electricity from renewable energy sources, with a particular focus on wind farms and solar photovoltaics (PV) parks. Its diversified portfolio predominantly consists of operational wind farms, solar parks and battery storage projects in the United Kingdom and Europe. It invests in a portfolio of onshore wind, offshore wind, solar PV, and battery storage projects spread across the United Kingdom, Ireland, France, Germany, Spain, and Sweden. InfraRed Capital Partners Limited is the Company’s investment manager. Renewable Energy Systems Limited acts as the Company’s operations manager.</v>
    <v>XLON</v>
    <v>104.4</v>
    <v>0</v>
    <v>45327.575564142971</v>
    <v>2121</v>
    <v>2683900</v>
    <v>GBp</v>
    <v>Renewables Ifra</v>
    <v>Renewables Ifra</v>
    <v>21.090900000000001</v>
    <v>104.4</v>
    <v>102.446</v>
    <v>East Wing, Trafalgar Court, Les Banques, SAINT PETER PORT, GY1 3PP GG</v>
    <v>Collective Investments</v>
    <v>TRIG</v>
    <v>Ações</v>
    <v>Renewables Ifra (XLON:TRIG)</v>
    <v>-1.954</v>
    <v>-1.8716E-2</v>
    <v>3189018</v>
  </rv>
  <rv s="2">
    <v>2122</v>
  </rv>
  <rv s="0">
    <v>https://www.bing.com/financeapi/forcetrigger?t=apn9u2&amp;q=BVMF%3aRNEW3&amp;form=skydnc</v>
    <v>Learn more on Bing</v>
  </rv>
  <rv s="1">
    <v>pt-BR</v>
    <v>apn9u2</v>
    <v>268435456</v>
    <v>1</v>
    <v>Da plataforma Refinitiv</v>
    <v>0</v>
    <v>1</v>
    <v>RENOVA ENERGIA S.A. - EM RECUPERAÇÃO JUDICIAL (BVMF:RNEW3)</v>
    <v>3</v>
    <v>4</v>
    <v>Finance</v>
    <v>5</v>
    <v>2.2000000000000002</v>
    <v>1</v>
    <v>BVMF</v>
    <v>83161320</v>
    <v>1.31</v>
    <v>2006</v>
    <v>1.28</v>
    <v>0.91210000000000002</v>
    <v>B3 - Brazil Stock Exchange</v>
    <v>316844600</v>
    <v>A RENOVA ENERGIA S.A. é uma empresa brasileira que se dedica ao desenvolvimento, implementação e operação de projetos de geração de energia a partir de fontes renováveis, incluindo do vento, de pequenas centrais hidrelétricas (PCH) e solar, bem como comercialização de energia e atividades correlatas. A empresa se dedica à geração e comercialização de energia elétrica em todas as suas formas: produzindo combustível a partir de fontes naturais e renováveis; fornecendo serviços logísticos a empresas de consultoria ambiental; prestando serviços de consultoria para soluções energéticas relacionadas à geração, comercialização, transmissão e outros negócios envolvendo energias alternativas; prestando serviços de engenharia, construção, logística, desenvolvimento de estudos e projetos relacionados a usinas de geração de energia, bem como sua implementação, operação, manutenção e exploração, fabricação e comercialização de peças e equipamentos para a geração, transmissão e distribuição de energia.</v>
    <v>BVMF</v>
    <v>1.3</v>
    <v>141</v>
    <v>45327.574270833335</v>
    <v>2124</v>
    <v>12110</v>
    <v>BRL</v>
    <v>RENOVA ENERGIA S.A. - EM RECUPERAÇÃO JUDICIAL</v>
    <v>RENOVA ENERGIA S.A. - EM RECUPERAÇÃO JUDICIAL</v>
    <v>1.31</v>
    <v>1.31</v>
    <v>Avenida Roque Petroni Junior, 850, 14 ANDAR, Jardim das Acacias, SAO PAULO, SAO PAULO, 04.707-000 BR</v>
    <v>Electrical Utilities &amp; IPPs</v>
    <v>RNEW3</v>
    <v>Ações</v>
    <v>RENOVA ENERGIA S.A. - EM RECUPERAÇÃO JUDICIAL (BVMF:RNEW3)</v>
    <v>0.01</v>
    <v>7.6920000000000001E-3</v>
    <v>7300</v>
  </rv>
  <rv s="2">
    <v>2125</v>
  </rv>
  <rv s="0">
    <v>https://www.bing.com/financeapi/forcetrigger?t=apn9ww&amp;q=BVMF%3aRNEW4&amp;form=skydnc</v>
    <v>Learn more on Bing</v>
  </rv>
  <rv s="1">
    <v>pt-BR</v>
    <v>apn9ww</v>
    <v>268435456</v>
    <v>1</v>
    <v>Da plataforma Refinitiv</v>
    <v>0</v>
    <v>1</v>
    <v>RENOVA ENERGIA S.A. - EM RECUPERAÇÃO JUDICIAL (BVMF:RNEW4)</v>
    <v>3</v>
    <v>4</v>
    <v>Finance</v>
    <v>5</v>
    <v>2.25</v>
    <v>0.97</v>
    <v>BVMF</v>
    <v>83161320</v>
    <v>1.3</v>
    <v>2006</v>
    <v>1.24</v>
    <v>0.91210000000000002</v>
    <v>B3 - Brazil Stock Exchange</v>
    <v>316844600</v>
    <v>A RENOVA ENERGIA S.A. é uma empresa brasileira que se dedica ao desenvolvimento, implementação e operação de projetos de geração de energia a partir de fontes renováveis, incluindo do vento, de pequenas centrais hidrelétricas (PCH) e solar, bem como comercialização de energia e atividades correlatas. A empresa se dedica à geração e comercialização de energia elétrica em todas as suas formas: produzindo combustível a partir de fontes naturais e renováveis; fornecendo serviços logísticos a empresas de consultoria ambiental; prestando serviços de consultoria para soluções energéticas relacionadas à geração, comercialização, transmissão e outros negócios envolvendo energias alternativas; prestando serviços de engenharia, construção, logística, desenvolvimento de estudos e projetos relacionados a usinas de geração de energia, bem como sua implementação, operação, manutenção e exploração, fabricação e comercialização de peças e equipamentos para a geração, transmissão e distribuição de energia.</v>
    <v>BVMF</v>
    <v>1.27</v>
    <v>141</v>
    <v>45327.576091816409</v>
    <v>2127</v>
    <v>12110</v>
    <v>BRL</v>
    <v>RENOVA ENERGIA S.A. - EM RECUPERAÇÃO JUDICIAL</v>
    <v>RENOVA ENERGIA S.A. - EM RECUPERAÇÃO JUDICIAL</v>
    <v>1.27</v>
    <v>1.27</v>
    <v>Avenida Roque Petroni Junior, 850, 14 ANDAR, Jardim das Acacias, SAO PAULO, SAO PAULO, 04.707-000 BR</v>
    <v>Electrical Utilities &amp; IPPs</v>
    <v>RNEW4</v>
    <v>Ações</v>
    <v>RENOVA ENERGIA S.A. - EM RECUPERAÇÃO JUDICIAL (BVMF:RNEW4)</v>
    <v>0</v>
    <v>0</v>
    <v>39100</v>
  </rv>
  <rv s="2">
    <v>2128</v>
  </rv>
  <rv s="0">
    <v>https://www.bing.com/financeapi/forcetrigger?t=apn9r7&amp;q=BVMF%3aRNEW11&amp;form=skydnc</v>
    <v>Learn more on Bing</v>
  </rv>
  <rv s="4">
    <v>pt-BR</v>
    <v>apn9r7</v>
    <v>268435456</v>
    <v>1</v>
    <v>Da plataforma Refinitiv</v>
    <v>9</v>
    <v>10</v>
    <v>RENOVA ENERGIA UNT (BVMF:RNEW11)</v>
    <v>11</v>
    <v>12</v>
    <v>Finance</v>
    <v>5</v>
    <v>6.51</v>
    <v>3.02</v>
    <v>BVMF</v>
    <v>3.81</v>
    <v>3.81</v>
    <v>B3 - Brazil Stock Exchange</v>
    <v>3.81</v>
    <v>45327.574270833335</v>
    <v>2130</v>
    <v>BRL</v>
    <v>RENOVA ENERGIA UNT</v>
    <v>3.81</v>
    <v>3.81</v>
    <v>RNEW11</v>
    <v>Fundos mais negociados</v>
    <v>RENOVA ENERGIA UNT (BVMF:RNEW11)</v>
    <v>0</v>
    <v>0</v>
    <v>100</v>
  </rv>
  <rv s="2">
    <v>2131</v>
  </rv>
  <rv s="0">
    <v>https://www.bing.com/financeapi/forcetrigger?t=c1cism&amp;q=BVMF%3aRBHY11&amp;form=skydnc</v>
    <v>Learn more on Bing</v>
  </rv>
  <rv s="4">
    <v>pt-BR</v>
    <v>c1cism</v>
    <v>268435456</v>
    <v>1</v>
    <v>Da plataforma Refinitiv</v>
    <v>9</v>
    <v>10</v>
    <v>RIO BRAVO CRED IMO HIGH YIELD FII CF (BVMF:RBHY11)</v>
    <v>11</v>
    <v>12</v>
    <v>Finance</v>
    <v>5</v>
    <v>93.87</v>
    <v>77.98</v>
    <v>BVMF</v>
    <v>92.25</v>
    <v>92.23</v>
    <v>B3 - Brazil Stock Exchange</v>
    <v>92.25</v>
    <v>45327.572844131253</v>
    <v>2133</v>
    <v>BRL</v>
    <v>RIO BRAVO CRED IMO HIGH YIELD FII CF</v>
    <v>92.25</v>
    <v>92.23</v>
    <v>RBHY11</v>
    <v>Fundos mais negociados</v>
    <v>RIO BRAVO CRED IMO HIGH YIELD FII CF (BVMF:RBHY11)</v>
    <v>-0.02</v>
    <v>-2.1680000000000001E-4</v>
    <v>628</v>
  </rv>
  <rv s="2">
    <v>2134</v>
  </rv>
  <rv s="0">
    <v>https://www.bing.com/financeapi/forcetrigger?t=buizm7&amp;q=BVMF%3aRBHG11&amp;form=skydnc</v>
    <v>Learn more on Bing</v>
  </rv>
  <rv s="4">
    <v>pt-BR</v>
    <v>buizm7</v>
    <v>268435456</v>
    <v>1</v>
    <v>Da plataforma Refinitiv</v>
    <v>9</v>
    <v>10</v>
    <v>RIO BRAVO CREDITO IMOB IV FII (BVMF:RBHG11)</v>
    <v>11</v>
    <v>12</v>
    <v>Finance</v>
    <v>5</v>
    <v>93.59</v>
    <v>69.83</v>
    <v>BVMF</v>
    <v>92.53</v>
    <v>91.63</v>
    <v>B3 - Brazil Stock Exchange</v>
    <v>92.53</v>
    <v>45327.576493055552</v>
    <v>2136</v>
    <v>BRL</v>
    <v>RIO BRAVO CREDITO IMOB IV FII</v>
    <v>92.53</v>
    <v>91.64</v>
    <v>RBHG11</v>
    <v>Fundos mais negociados</v>
    <v>RIO BRAVO CREDITO IMOB IV FII (BVMF:RBHG11)</v>
    <v>-0.89</v>
    <v>-9.6189999999999991E-3</v>
    <v>453</v>
  </rv>
  <rv s="2">
    <v>2137</v>
  </rv>
  <rv s="0">
    <v>https://www.bing.com/financeapi/forcetrigger?t=brcrsm&amp;q=BVMF%3aRBFF11&amp;form=skydnc</v>
    <v>Learn more on Bing</v>
  </rv>
  <rv s="4">
    <v>pt-BR</v>
    <v>brcrsm</v>
    <v>268435456</v>
    <v>1</v>
    <v>Da plataforma Refinitiv</v>
    <v>9</v>
    <v>10</v>
    <v>RIO BRAVO IFIX FDO INV IMOB ETF (BVMF:RBFF11)</v>
    <v>11</v>
    <v>12</v>
    <v>Finance</v>
    <v>5</v>
    <v>61.78</v>
    <v>40.380000000000003</v>
    <v>BVMF</v>
    <v>60.97</v>
    <v>60.78</v>
    <v>B3 - Brazil Stock Exchange</v>
    <v>60.8</v>
    <v>45327.576458865624</v>
    <v>2139</v>
    <v>BRL</v>
    <v>RIO BRAVO IFIX FDO INV IMOB ETF</v>
    <v>60.8</v>
    <v>60.97</v>
    <v>RBFF11</v>
    <v>Fundos mais negociados</v>
    <v>RIO BRAVO IFIX FDO INV IMOB ETF (BVMF:RBFF11)</v>
    <v>0.17</v>
    <v>2.7960000000000003E-3</v>
    <v>2197</v>
  </rv>
  <rv s="2">
    <v>2140</v>
  </rv>
  <rv s="0">
    <v>https://www.bing.com/financeapi/forcetrigger?t=bw9iz2&amp;q=BVMF%3aRBRS11&amp;form=skydnc</v>
    <v>Learn more on Bing</v>
  </rv>
  <rv s="4">
    <v>pt-BR</v>
    <v>bw9iz2</v>
    <v>268435456</v>
    <v>1</v>
    <v>Da plataforma Refinitiv</v>
    <v>9</v>
    <v>10</v>
    <v>RIO BRAVO RENDA RESIDUAL FII CF (BVMF:RBRS11)</v>
    <v>11</v>
    <v>12</v>
    <v>Finance</v>
    <v>5</v>
    <v>59.92</v>
    <v>45.22</v>
    <v>BVMF</v>
    <v>50.9</v>
    <v>50.9</v>
    <v>B3 - Brazil Stock Exchange</v>
    <v>51.9</v>
    <v>45327.57203703704</v>
    <v>2142</v>
    <v>BRL</v>
    <v>RIO BRAVO RENDA RESIDUAL FII CF</v>
    <v>50.9</v>
    <v>50.9</v>
    <v>RBRS11</v>
    <v>Fundos mais negociados</v>
    <v>RIO BRAVO RENDA RESIDUAL FII CF (BVMF:RBRS11)</v>
    <v>-1</v>
    <v>-1.9268E-2</v>
    <v>3</v>
  </rv>
  <rv s="2">
    <v>2143</v>
  </rv>
  <rv s="0">
    <v>https://www.bing.com/financeapi/forcetrigger?t=apmnar&amp;q=BVMF%3aGEPA3&amp;form=skydnc</v>
    <v>Learn more on Bing</v>
  </rv>
  <rv s="1">
    <v>pt-BR</v>
    <v>apmnar</v>
    <v>268435456</v>
    <v>1</v>
    <v>Da plataforma Refinitiv</v>
    <v>0</v>
    <v>1</v>
    <v>Rio Paranapanema Energia S.A (BVMF:GEPA3)</v>
    <v>3</v>
    <v>4</v>
    <v>Finance</v>
    <v>5</v>
    <v>27.24</v>
    <v>20.39</v>
    <v>BVMF</v>
    <v>94433280</v>
    <v>26.94</v>
    <v>1999</v>
    <v>26.94</v>
    <v>0.4894</v>
    <v>B3 - Brazil Stock Exchange</v>
    <v>2522943000</v>
    <v>A Rio Paranapanema Energia S.A., anteriormente Duke Energy International Geração Paranapanema SA, é uma empresa brasileira que atua no setor de energia. A Companhia atua na geração e comercialização de energia elétrica para consumo industrial, residencial e comercial, entre outros. Opera oito usinas hidrelétricas, com capacidade instalada de 2.241 megawatts (MW): UHE Capivara, UHE Chavantes, UHE Jurumirim, UHE Salto Grande, UHE Taquarucu, UHE Rosana e 49,7% do complexo Canoas, formado pela UHE Canoas I e II. Comercializa energia por meio de contratos bilaterais, leilões e no mercado spot. Além disso, a Companhia está envolvida na produção de gás.</v>
    <v>BVMF</v>
    <v>26.95</v>
    <v>313</v>
    <v>45316.947916666664</v>
    <v>2145</v>
    <v>20</v>
    <v>BRL</v>
    <v>Rio Paranapanema Energia S.A</v>
    <v>Rio Paranapanema Energia S.A</v>
    <v>26.94</v>
    <v>26.94</v>
    <v>Rua Funchal, 418, 2 andar, Vila Olimpia, SAO PAULO, SAO PAULO, 04.551-060 BR</v>
    <v>Electrical Utilities &amp; IPPs</v>
    <v>GEPA3</v>
    <v>Ações</v>
    <v>Rio Paranapanema Energia S.A (BVMF:GEPA3)</v>
    <v>-0.01</v>
    <v>-3.7109999999999997E-4</v>
    <v>200</v>
  </rv>
  <rv s="2">
    <v>2146</v>
  </rv>
  <rv s="0">
    <v>https://www.bing.com/financeapi/forcetrigger?t=apmndm&amp;q=BVMF%3aGEPA4&amp;form=skydnc</v>
    <v>Learn more on Bing</v>
  </rv>
  <rv s="1">
    <v>pt-BR</v>
    <v>apmndm</v>
    <v>268435456</v>
    <v>1</v>
    <v>Da plataforma Refinitiv</v>
    <v>0</v>
    <v>1</v>
    <v>Rio Paranapanema Energia S.A (BVMF:GEPA4)</v>
    <v>3</v>
    <v>4</v>
    <v>Finance</v>
    <v>5</v>
    <v>27.68</v>
    <v>21.83</v>
    <v>BVMF</v>
    <v>94433280</v>
    <v>26.44</v>
    <v>1999</v>
    <v>26.44</v>
    <v>0.4894</v>
    <v>B3 - Brazil Stock Exchange</v>
    <v>2512555000</v>
    <v>A Rio Paranapanema Energia S.A., anteriormente Duke Energy International Geração Paranapanema SA, é uma empresa brasileira que atua no setor de energia. A Companhia atua na geração e comercialização de energia elétrica para consumo industrial, residencial e comercial, entre outros. Opera oito usinas hidrelétricas, com capacidade instalada de 2.241 megawatts (MW): UHE Capivara, UHE Chavantes, UHE Jurumirim, UHE Salto Grande, UHE Taquarucu, UHE Rosana e 49,7% do complexo Canoas, formado pela UHE Canoas I e II. Comercializa energia por meio de contratos bilaterais, leilões e no mercado spot. Além disso, a Companhia está envolvida na produção de gás.</v>
    <v>BVMF</v>
    <v>25.5</v>
    <v>313</v>
    <v>45324.835196759261</v>
    <v>2148</v>
    <v>20</v>
    <v>BRL</v>
    <v>Rio Paranapanema Energia S.A</v>
    <v>Rio Paranapanema Energia S.A</v>
    <v>26.44</v>
    <v>26.44</v>
    <v>Rua Funchal, 418, 2 andar, Vila Olimpia, SAO PAULO, SAO PAULO, 04.551-060 BR</v>
    <v>Electrical Utilities &amp; IPPs</v>
    <v>GEPA4</v>
    <v>Ações</v>
    <v>Rio Paranapanema Energia S.A (BVMF:GEPA4)</v>
    <v>0.94</v>
    <v>3.6863E-2</v>
    <v>100</v>
  </rv>
  <rv s="2">
    <v>2149</v>
  </rv>
  <rv s="0">
    <v>https://www.bing.com/financeapi/forcetrigger?t=bx87zr&amp;q=BVMF%3aRZAK11&amp;form=skydnc</v>
    <v>Learn more on Bing</v>
  </rv>
  <rv s="4">
    <v>pt-BR</v>
    <v>bx87zr</v>
    <v>268435456</v>
    <v>1</v>
    <v>Da plataforma Refinitiv</v>
    <v>9</v>
    <v>10</v>
    <v>RIZA AKIN FDO DE INV IMOB CF (BVMF:RZAK11)</v>
    <v>11</v>
    <v>12</v>
    <v>Finance</v>
    <v>5</v>
    <v>90.73</v>
    <v>73.77</v>
    <v>BVMF</v>
    <v>89.37</v>
    <v>88.62</v>
    <v>B3 - Brazil Stock Exchange</v>
    <v>88.6</v>
    <v>45327.575902777775</v>
    <v>2151</v>
    <v>BRL</v>
    <v>RIZA AKIN FDO DE INV IMOB CF</v>
    <v>88.62</v>
    <v>89.1</v>
    <v>RZAK11</v>
    <v>Fundos mais negociados</v>
    <v>RIZA AKIN FDO DE INV IMOB CF (BVMF:RZAK11)</v>
    <v>0.5</v>
    <v>5.6430000000000004E-3</v>
    <v>4007</v>
  </rv>
  <rv s="2">
    <v>2152</v>
  </rv>
  <rv s="0">
    <v>https://www.bing.com/financeapi/forcetrigger?t=apn9a2&amp;q=BVMF%3aRDNI3&amp;form=skydnc</v>
    <v>Learn more on Bing</v>
  </rv>
  <rv s="1">
    <v>pt-BR</v>
    <v>apn9a2</v>
    <v>268435456</v>
    <v>1</v>
    <v>Da plataforma Refinitiv</v>
    <v>0</v>
    <v>1</v>
    <v>RNI Negócios Imobiliários S.A. (BVMF:RDNI3)</v>
    <v>3</v>
    <v>4</v>
    <v>Finance</v>
    <v>5</v>
    <v>7.5</v>
    <v>4.3600000000000003</v>
    <v>BVMF</v>
    <v>43769810</v>
    <v>4.54</v>
    <v>1991</v>
    <v>4.51</v>
    <v>1.0216000000000001</v>
    <v>B3 - Brazil Stock Exchange</v>
    <v>197401843</v>
    <v>RNI Negócios Imobiliários SA, anteriormente Rodobens Negócios Imobiliários SA, é uma empresa brasileira dedicada ao setor imobiliáiro A Companhia atua na compra e venda de imóveis; subdivisão de terrenos; desenvolvimento e construção de imóveis; prestação de serviços a terceiros e administração de carteira de recebíveis hipotecários próprios ou de terceiros. A Companhia possui várias subsidiárias, incluindo Moradas Rodobens Real Estate Company - Lages III - SPE Ltda, Rodobens Incorporadora Imobiliária 318 - SPE Ltda, Rodobens Moradas Incorporadora Imobiliária - Pacatuba I - SPE Ltda, Sistema Fácil Campinas I SPE Ltda, Sistema Fácil Tambore 8 Villaggio SPE Ltda e Terra Nova Residência XVIII - SPE Ltda.</v>
    <v>BVMF</v>
    <v>4.51</v>
    <v>296</v>
    <v>45327.566167731253</v>
    <v>2154</v>
    <v>3490</v>
    <v>BRL</v>
    <v>RNI Negócios Imobiliários S.A.</v>
    <v>RNI Negócios Imobiliários S.A.</v>
    <v>4.54</v>
    <v>4.51</v>
    <v>Av. Francisco das Chagas de Oliveira, 2.500, SAO JOSE DO RIO PRETO, SAO PAULO, 15.085-485 BR</v>
    <v>Homebuilding &amp; Construction Supplies</v>
    <v>RDNI3</v>
    <v>Ações</v>
    <v>RNI Negócios Imobiliários S.A. (BVMF:RDNI3)</v>
    <v>0</v>
    <v>0</v>
    <v>1600</v>
  </rv>
  <rv s="2">
    <v>2155</v>
  </rv>
  <rv s="0">
    <v>https://www.bing.com/financeapi/forcetrigger?t=apna3m&amp;q=BVMF%3aROMI3&amp;form=skydnc</v>
    <v>Learn more on Bing</v>
  </rv>
  <rv s="1">
    <v>pt-BR</v>
    <v>apna3m</v>
    <v>268435456</v>
    <v>1</v>
    <v>Da plataforma Refinitiv</v>
    <v>0</v>
    <v>1</v>
    <v>ROMI S.A. (BVMF:ROMI3)</v>
    <v>3</v>
    <v>4</v>
    <v>Finance</v>
    <v>5</v>
    <v>17.989999999999998</v>
    <v>10.58</v>
    <v>BVMF</v>
    <v>88734040</v>
    <v>12.94</v>
    <v>1938</v>
    <v>12.76</v>
    <v>1.0616000000000001</v>
    <v>B3 - Brazil Stock Exchange</v>
    <v>1143781775</v>
    <v>A Indústrias Romi S.A. é uma empresa com sede no Brasil que se dedica à produção, comercialização, importação e exportação de máquinas-ferramenta e máquinas para processamento de plástico. A linha de produtos da Companhia inclui máquinas de corte de metal, equipamentos de remoção de metal, tornos de motor convencionais e centro de usinagem, injetoras de plástico, máquinas de sopro, fundições rugosas, dúcteis e vermiculares, entre outras. Os principais clientes da Companhia são os setores automotivo, máquinas agrícolas, bens de capital, bens de consumo, ferramentas e equipamentos hidráulicos. Exporta seus produtos principalmente para os Estados Unidos, América Latina e Europa. A Companhia opera várias plantas industriais. As subsidiárias da Companhia incluem Rominor Comércio, Empreendimentos e Participações SA, Romi Machine Tools Ltd, Interocean Comercio Importadora e Exportadora SA e Romi Europa GmbH, entre outras. Em 18 de setembro de 2013, vendeu certos ativos da Romi Italia Srl para a Scout One Srl, bem como a marca Sandretto e propriedade intelectual.</v>
    <v>BVMF</v>
    <v>12.95</v>
    <v>2806</v>
    <v>45327.576469907406</v>
    <v>2157</v>
    <v>278860</v>
    <v>BRL</v>
    <v>ROMI S.A.</v>
    <v>ROMI S.A.</v>
    <v>12.85</v>
    <v>12.89</v>
    <v>Rodovia Luis de Queiroz (SP 304), s/n, KM 141,5, Dist. Industrial Sul, SANTA BARBARA D'OESTE, SAO PAULO, 13.459-057 BR</v>
    <v>Machinery, Equipment &amp; Components</v>
    <v>ROMI3</v>
    <v>Ações</v>
    <v>ROMI S.A. (BVMF:ROMI3)</v>
    <v>-0.06</v>
    <v>-4.633E-3</v>
    <v>41000</v>
  </rv>
  <rv s="2">
    <v>2158</v>
  </rv>
  <rv s="0">
    <v>https://www.bing.com/financeapi/forcetrigger?t=apnakr&amp;q=BVMF%3aRSID3&amp;form=skydnc</v>
    <v>Learn more on Bing</v>
  </rv>
  <rv s="3">
    <v>pt-BR</v>
    <v>apnakr</v>
    <v>268435456</v>
    <v>1</v>
    <v>Da plataforma Refinitiv</v>
    <v>6</v>
    <v>7</v>
    <v>ROSSI RESIDENCIAL S.A. - Em Recuperação Judicial. (BVMF:RSID3)</v>
    <v>3</v>
    <v>8</v>
    <v>Finance</v>
    <v>5</v>
    <v>5.6</v>
    <v>2.57</v>
    <v>BVMF</v>
    <v>20000000</v>
    <v>3.75</v>
    <v>1985</v>
    <v>3.65</v>
    <v>1.4436</v>
    <v>B3 - Brazil Stock Exchange</v>
    <v>73000000</v>
    <v>A Rossi Residencial SA é uma empresa com sede no Brasil que atua no setor imobiliário. A Companhia está envolvida principalmente na incorporação, construção e venda de propriedades imobiliárias residenciais e comerciais. Além disso, está envolvida no parcelamento de terrenos e na prestação de serviços de engenharia civil. Em 31 de dezembro de 2011, a Companhia contava com quatro subsidiárias , incluindo Astir Assessoria Tecnica Imobiliaria e Participações Ltda, RCI Consultoria de Imóveis Ltda, Rossi Consultoria de Imóveis Ltda e Rossi Indústria de Artefatos de Concreto Ltda, bem como uma série de joint ventures, como Argentea Empreendimentos SA, Damacena Empreendimentos SA, Minulo Empreendimentos SA e Nicandra Empreendimentos SA, entre outras.</v>
    <v>BVMF</v>
    <v>3.8</v>
    <v>45327.565115740741</v>
    <v>2160</v>
    <v>55500</v>
    <v>BRL</v>
    <v>ROSSI RESIDENCIAL S.A. - Em Recuperação Judicial.</v>
    <v>ROSSI RESIDENCIAL S.A. - Em Recuperação Judicial.</v>
    <v>3.74</v>
    <v>3.65</v>
    <v>Rua Henri Dunant, 873 - Conj. 601 a 605 6 andar, Santo Amaro, SAO PAULO, SAO PAULO, 04.709-111 BR</v>
    <v>Real Estate Operations</v>
    <v>RSID3</v>
    <v>Ações</v>
    <v>ROSSI RESIDENCIAL S.A. - Em Recuperação Judicial. (BVMF:RSID3)</v>
    <v>-0.15</v>
    <v>-3.9474000000000002E-2</v>
    <v>7800</v>
  </rv>
  <rv s="2">
    <v>2161</v>
  </rv>
  <rv s="0">
    <v>https://www.bing.com/financeapi/forcetrigger?t=apn827&amp;q=BVMF%3aRAIL3&amp;form=skydnc</v>
    <v>Learn more on Bing</v>
  </rv>
  <rv s="1">
    <v>pt-BR</v>
    <v>apn827</v>
    <v>268435456</v>
    <v>1</v>
    <v>Da plataforma Refinitiv</v>
    <v>0</v>
    <v>1</v>
    <v>RUMO S.A. (BVMF:RAIL3)</v>
    <v>3</v>
    <v>4</v>
    <v>Finance</v>
    <v>5</v>
    <v>24.44</v>
    <v>16.87</v>
    <v>BVMF</v>
    <v>1854869000</v>
    <v>23.08</v>
    <v>1997</v>
    <v>22.82</v>
    <v>0.56089999999999995</v>
    <v>B3 - Brazil Stock Exchange</v>
    <v>42680535690</v>
    <v>A Rumo SA é uma empresa sediada no Brasil que atua principalmente no setor de transporte de cargas. Por meio de suas subsidiárias, a Companhia atua no segmento de transporte ferroviário nas regiões Sul e Centro-Oeste do Brasil, com rede ferroviária composta por cinco concessões com aproximadamente 13.500 km de trilhos. A Rumo SA gerencia também terminais de transbordo localizados nos estados de Mato Grosso, São Paulo, Paraná e Rio Grande do Sul, bem como a elevação de portos no terminal de Porto de Santos. Além disso, por meio da Brado Logística e Participações SA, atua nas operações de contêineres. A Companhia oferece transporte de commodities agrícolas, combustíveis e bens finais, transporte intermodal de mercadorias, serviços integrados de armazenagem, operações portuárias e movimentação de mercadorias, entre outros.</v>
    <v>BVMF</v>
    <v>22.84</v>
    <v>8602</v>
    <v>45327.576620370368</v>
    <v>2163</v>
    <v>9872500</v>
    <v>BRL</v>
    <v>RUMO S.A.</v>
    <v>RUMO S.A.</v>
    <v>22.83</v>
    <v>23.01</v>
    <v>Rua Emilio Bertolini, 100 - Vila Oficinas, CURITIBA, PARANA, 82.920-030 BR</v>
    <v>Freight &amp; Logistics Services</v>
    <v>RAIL3</v>
    <v>Ações</v>
    <v>RUMO S.A. (BVMF:RAIL3)</v>
    <v>0.17</v>
    <v>7.443E-3</v>
    <v>210000</v>
  </rv>
  <rv s="2">
    <v>2164</v>
  </rv>
  <rv s="0">
    <v>https://www.bing.com/financeapi/forcetrigger?t=c5gb7w&amp;q=BVMF%3aELAS11&amp;form=skydnc</v>
    <v>Learn more on Bing</v>
  </rv>
  <rv s="30">
    <v>pt-BR</v>
    <v>c5gb7w</v>
    <v>268435456</v>
    <v>1</v>
    <v>Da plataforma Refinitiv</v>
    <v>92</v>
    <v>93</v>
    <v>Safra ETF MulhE na LiderA FDI (BVMF:ELAS11)</v>
    <v>11</v>
    <v>69</v>
    <v>Finance</v>
    <v>5</v>
    <v>133.31</v>
    <v>92.48</v>
    <v>BVMF</v>
    <v>126.08</v>
    <v>125.67</v>
    <v>B3 - Brazil Stock Exchange</v>
    <v>79165413.430000007</v>
    <v>125.45</v>
    <v>45327.576620370368</v>
    <v>2166</v>
    <v>BRL</v>
    <v>Safra ETF MulhE na LiderA FDI</v>
    <v>125.79</v>
    <v>126.04</v>
    <v>ELAS11</v>
    <v>Fundos mais negociados</v>
    <v>Safra ETF MulhE na LiderA FDI (BVMF:ELAS11)</v>
    <v>0.59</v>
    <v>4.7029999999999997E-3</v>
    <v>37</v>
  </rv>
  <rv s="2">
    <v>2167</v>
  </rv>
  <rv s="0">
    <v>https://www.bing.com/financeapi/forcetrigger?t=bgry27&amp;q=BVMF%3aSNSY3&amp;form=skydnc</v>
    <v>Learn more on Bing</v>
  </rv>
  <rv s="1">
    <v>pt-BR</v>
    <v>bgry27</v>
    <v>268435456</v>
    <v>1</v>
    <v>Da plataforma Refinitiv</v>
    <v>0</v>
    <v>1</v>
    <v>Sansuy S/A Indústria de Plásticos em Recuperação Judicial (BVMF:SNSY3)</v>
    <v>3</v>
    <v>4</v>
    <v>Finance</v>
    <v>5</v>
    <v>32</v>
    <v>3.6</v>
    <v>BVMF</v>
    <v>7716400</v>
    <v>13.29</v>
    <v>1979</v>
    <v>12.32</v>
    <v>0.73309999999999997</v>
    <v>B3 - Brazil Stock Exchange</v>
    <v>57928760</v>
    <v>A Sansuy S.A. Indústria de Plásticos é uma empresa brasileira que se dedica à produção e venda de laminados flexíveis de cloreto de polivinil (PVC) e plásticos. A carteira da Empresa é composta por diversos produtos, como lonas de PVC, armazéns infláveis, canos de irrigação e tanques de armazenamento de água para o setor agrícola; laminados e lonas de PVC para a indústria automotiva; lonas de PVC para publicidade em display; sacos infláveis e membranas de telhado para o setor de construção, e tubos de ventilação para atividades de mineração, entre outros. Em 31 de dezembro de 2011, a Empresa estava em processo de recuperação judicial e contava com três subsidiárias: Kanaflex SA Indústria de Plásticos, Sansuy Comercial Plásticos Ltda. e Sansuy Empreendimentos Imobiliários Ltda.</v>
    <v>BVMF</v>
    <v>13.26</v>
    <v>1460</v>
    <v>45327.573159722226</v>
    <v>2169</v>
    <v>50350</v>
    <v>BRL</v>
    <v>Sansuy S/A Indústria de Plásticos em Recuperação Judicial</v>
    <v>Sansuy S/A Indústria de Plásticos em Recuperação Judicial</v>
    <v>12.92</v>
    <v>13.05</v>
    <v>Rua dos Plasticos, 761, Area Indl. Leste, CAMACARI, BAHIA, 42.810-240 BR</v>
    <v>Chemicals</v>
    <v>SNSY3</v>
    <v>Ações</v>
    <v>Sansuy S/A Indústria de Plásticos em Recuperação Judicial (BVMF:SNSY3)</v>
    <v>-0.21</v>
    <v>-1.5837E-2</v>
    <v>1100</v>
  </rv>
  <rv s="2">
    <v>2170</v>
  </rv>
  <rv s="0">
    <v>https://www.bing.com/financeapi/forcetrigger?t=apnd4c&amp;q=BVMF%3aSNSY5&amp;form=skydnc</v>
    <v>Learn more on Bing</v>
  </rv>
  <rv s="1">
    <v>pt-BR</v>
    <v>apnd4c</v>
    <v>268435456</v>
    <v>1</v>
    <v>Da plataforma Refinitiv</v>
    <v>0</v>
    <v>1</v>
    <v>Sansuy S/A Indústria de Plásticos em Recuperação Judicial (BVMF:SNSY5)</v>
    <v>3</v>
    <v>4</v>
    <v>Finance</v>
    <v>5</v>
    <v>6.24</v>
    <v>2.38</v>
    <v>BVMF</v>
    <v>7716400</v>
    <v>4.4800000000000004</v>
    <v>1979</v>
    <v>4.3</v>
    <v>0.73309999999999997</v>
    <v>B3 - Brazil Stock Exchange</v>
    <v>57928760</v>
    <v>A Sansuy S.A. Indústria de Plásticos é uma empresa brasileira que se dedica à produção e venda de laminados flexíveis de cloreto de polivinil (PVC) e plásticos. A carteira da Empresa é composta por diversos produtos, como lonas de PVC, armazéns infláveis, canos de irrigação e tanques de armazenamento de água para o setor agrícola; laminados e lonas de PVC para a indústria automotiva; lonas de PVC para publicidade em display; sacos infláveis e membranas de telhado para o setor de construção, e tubos de ventilação para atividades de mineração, entre outros. Em 31 de dezembro de 2011, a Empresa estava em processo de recuperação judicial e contava com três subsidiárias: Kanaflex SA Indústria de Plásticos, Sansuy Comercial Plásticos Ltda. e Sansuy Empreendimentos Imobiliários Ltda.</v>
    <v>BVMF</v>
    <v>4.49</v>
    <v>1460</v>
    <v>45327.576724537037</v>
    <v>2172</v>
    <v>50350</v>
    <v>BRL</v>
    <v>Sansuy S/A Indústria de Plásticos em Recuperação Judicial</v>
    <v>Sansuy S/A Indústria de Plásticos em Recuperação Judicial</v>
    <v>4.32</v>
    <v>4.4800000000000004</v>
    <v>Rua dos Plasticos, 761, Area Indl. Leste, CAMACARI, BAHIA, 42.810-240 BR</v>
    <v>Chemicals</v>
    <v>SNSY5</v>
    <v>Ações</v>
    <v>Sansuy S/A Indústria de Plásticos em Recuperação Judicial (BVMF:SNSY5)</v>
    <v>-0.01</v>
    <v>-2.2270000000000002E-3</v>
    <v>1600</v>
  </rv>
  <rv s="2">
    <v>2173</v>
  </rv>
  <rv s="0">
    <v>https://www.bing.com/financeapi/forcetrigger?t=bom5rw&amp;q=BVMF%3aSNSY6&amp;form=skydnc</v>
    <v>Learn more on Bing</v>
  </rv>
  <rv s="26">
    <v>pt-BR</v>
    <v>bom5rw</v>
    <v>268435456</v>
    <v>1</v>
    <v>Da plataforma Refinitiv</v>
    <v>77</v>
    <v>78</v>
    <v>Sansuy S/A Indústria de Plásticos em Recuperação Judicial (BVMF:SNSY6)</v>
    <v>3</v>
    <v>79</v>
    <v>Finance</v>
    <v>80</v>
    <v>11.51</v>
    <v>11.51</v>
    <v>BVMF</v>
    <v>7716400</v>
    <v>1979</v>
    <v>0.73309999999999997</v>
    <v>B3 - Brazil Stock Exchange</v>
    <v>A Sansuy S.A. Indústria de Plásticos é uma empresa brasileira que se dedica à produção e venda de laminados flexíveis de cloreto de polivinil (PVC) e plásticos. A carteira da Empresa é composta por diversos produtos, como lonas de PVC, armazéns infláveis, canos de irrigação e tanques de armazenamento de água para o setor agrícola; laminados e lonas de PVC para a indústria automotiva; lonas de PVC para publicidade em display; sacos infláveis e membranas de telhado para o setor de construção, e tubos de ventilação para atividades de mineração, entre outros. Em 31 de dezembro de 2011, a Empresa estava em processo de recuperação judicial e contava com três subsidiárias: Kanaflex SA Indústria de Plásticos, Sansuy Comercial Plásticos Ltda. e Sansuy Empreendimentos Imobiliários Ltda.</v>
    <v>BVMF</v>
    <v>11.51</v>
    <v>1460</v>
    <v>44068.449907407405</v>
    <v>2175</v>
    <v>50350</v>
    <v>BRL</v>
    <v>Sansuy S/A Indústria de Plásticos em Recuperação Judicial</v>
    <v>Sansuy S/A Indústria de Plásticos em Recuperação Judicial</v>
    <v>Rua dos Plasticos, 761, Area Indl. Leste, CAMACARI, BAHIA, 42.810-240 BR</v>
    <v>Chemicals</v>
    <v>SNSY6</v>
    <v>Ações</v>
    <v>Sansuy S/A Indústria de Plásticos em Recuperação Judicial (BVMF:SNSY6)</v>
  </rv>
  <rv s="2">
    <v>2176</v>
  </rv>
  <rv s="0">
    <v>https://www.bing.com/financeapi/forcetrigger?t=br7hf2&amp;q=BVMF%3aSADI11&amp;form=skydnc</v>
    <v>Learn more on Bing</v>
  </rv>
  <rv s="4">
    <v>pt-BR</v>
    <v>br7hf2</v>
    <v>268435456</v>
    <v>1</v>
    <v>Da plataforma Refinitiv</v>
    <v>9</v>
    <v>10</v>
    <v>SANTANDER PAPEIS IMOB CDI FDO INV IMOB ETF (BVMF:SADI11)</v>
    <v>11</v>
    <v>12</v>
    <v>Finance</v>
    <v>5</v>
    <v>90.66</v>
    <v>71.62</v>
    <v>BVMF</v>
    <v>89.54</v>
    <v>89.04</v>
    <v>B3 - Brazil Stock Exchange</v>
    <v>89.44</v>
    <v>45327.576412037037</v>
    <v>2178</v>
    <v>BRL</v>
    <v>SANTANDER PAPEIS IMOB CDI FDO INV IMOB ETF</v>
    <v>89.45</v>
    <v>89.04</v>
    <v>SADI11</v>
    <v>Fundos mais negociados</v>
    <v>SANTANDER PAPEIS IMOB CDI FDO INV IMOB ETF (BVMF:SADI11)</v>
    <v>-0.4</v>
    <v>-4.4720000000000003E-3</v>
    <v>591</v>
  </rv>
  <rv s="2">
    <v>2179</v>
  </rv>
  <rv s="0">
    <v>https://www.bing.com/financeapi/forcetrigger?t=btgbww&amp;q=BVMF%3aSARE11&amp;form=skydnc</v>
    <v>Learn more on Bing</v>
  </rv>
  <rv s="4">
    <v>pt-BR</v>
    <v>btgbww</v>
    <v>268435456</v>
    <v>1</v>
    <v>Da plataforma Refinitiv</v>
    <v>9</v>
    <v>10</v>
    <v>SANTANDER REN ALUGS FDO INV IMOB CF (BVMF:SARE11)</v>
    <v>11</v>
    <v>12</v>
    <v>Finance</v>
    <v>5</v>
    <v>64.069999999999993</v>
    <v>45.32</v>
    <v>BVMF</v>
    <v>46.21</v>
    <v>45.76</v>
    <v>B3 - Brazil Stock Exchange</v>
    <v>46.22</v>
    <v>45327.576689814814</v>
    <v>2181</v>
    <v>BRL</v>
    <v>SANTANDER REN ALUGS FDO INV IMOB CF</v>
    <v>46.2</v>
    <v>45.85</v>
    <v>SARE11</v>
    <v>Fundos mais negociados</v>
    <v>SANTANDER REN ALUGS FDO INV IMOB CF (BVMF:SARE11)</v>
    <v>-0.37</v>
    <v>-8.005E-3</v>
    <v>3859</v>
  </rv>
  <rv s="2">
    <v>2182</v>
  </rv>
  <rv s="0">
    <v>https://www.bing.com/financeapi/forcetrigger?t=apne6h&amp;q=BVMF%3aSTBP3&amp;form=skydnc</v>
    <v>Learn more on Bing</v>
  </rv>
  <rv s="1">
    <v>pt-BR</v>
    <v>apne6h</v>
    <v>268435456</v>
    <v>1</v>
    <v>Da plataforma Refinitiv</v>
    <v>0</v>
    <v>1</v>
    <v>SANTOS BRASIL PARTICIPAÇÕES S.A. (BVMF:STBP3)</v>
    <v>3</v>
    <v>4</v>
    <v>Finance</v>
    <v>5</v>
    <v>10.66</v>
    <v>6.84</v>
    <v>BVMF</v>
    <v>864170300</v>
    <v>10.52</v>
    <v>1998</v>
    <v>10.4</v>
    <v>1.1927000000000001</v>
    <v>B3 - Brazil Stock Exchange</v>
    <v>8996012823</v>
    <v>A SANTOS BRASIL PARTICIPAÇÕES S.A. é uma holding brasileira que presta serviços logísticos. Através de suas subsidiárias, a empresa administra e opera instalações portuárias e fornece logística integrada para transporte de carga. A empresa atua em três áreas comerciais: setor de Terminais portuários de contêiner, que inclui operadores portuários que efetuam operações de carga e descarga de navios porta-contentores e entrepostos aduaneiros que asseguram o armazenamento das cargas manuseadas em suas docas; setor de Logística, que oferece serviços de transporte e de centro de distribuição; e Terminal de veículos, que fornece carga e descarga de veículos e armazenamento de carros. Os três terminais de contêiner da empresa estão localizados nos estados de São Paulo, Pará e Santa Catarina.</v>
    <v>BVMF</v>
    <v>10.47</v>
    <v>3264</v>
    <v>45327.576701539059</v>
    <v>2184</v>
    <v>4206640</v>
    <v>BRL</v>
    <v>SANTOS BRASIL PARTICIPAÇÕES S.A.</v>
    <v>SANTOS BRASIL PARTICIPAÇÕES S.A.</v>
    <v>10.52</v>
    <v>10.41</v>
    <v>Rua Joaquim Floriano, 413 - 10 andar cj 101 e 102, Itaim Bibi, SAO PAULO, SAO PAULO, 04.534-011 BR</v>
    <v>Transport Infrastructure</v>
    <v>STBP3</v>
    <v>Ações</v>
    <v>SANTOS BRASIL PARTICIPAÇÕES S.A. (BVMF:STBP3)</v>
    <v>-0.06</v>
    <v>-5.7310000000000009E-3</v>
    <v>285500</v>
  </rv>
  <rv s="2">
    <v>2185</v>
  </rv>
  <rv s="0">
    <v>https://www.bing.com/financeapi/forcetrigger?t=apnbh7&amp;q=BVMF%3aSCAR3&amp;form=skydnc</v>
    <v>Learn more on Bing</v>
  </rv>
  <rv s="3">
    <v>pt-BR</v>
    <v>apnbh7</v>
    <v>268435456</v>
    <v>1</v>
    <v>Da plataforma Refinitiv</v>
    <v>6</v>
    <v>7</v>
    <v>São Carlos Empreendimentos e Participações S.A. (BVMF:SCAR3)</v>
    <v>3</v>
    <v>8</v>
    <v>Finance</v>
    <v>5</v>
    <v>29</v>
    <v>11.82</v>
    <v>BVMF</v>
    <v>57737320</v>
    <v>27.8</v>
    <v>1985</v>
    <v>27</v>
    <v>0.94679999999999997</v>
    <v>B3 - Brazil Stock Exchange</v>
    <v>1558908000</v>
    <v>A São Carlos Empreendimentos e Participações S.A. é uma empresa brasileira que atua no setor imobiliário comercial. A empresa atua na gestão de imóveis próprios e de terceiros, arrendamento de imóveis e operação de estacionamentos. O portfólio de imóveis da empresa inclui edifícios de escritórios, centros de distribuição e lojas de rua, localizados nos estados de São Paulo, Rio de Janeiro, Minas Gerais e Rio Grande do Sul. Em 31 de dezembro de 2011, as subsidiárias da empresa incluíam a 253 Participações Ltda., SC Corretora de Imóveis Ltda., SC Varejo Grande SP Empreendimentos e Participações Ltda., Top Center Empreendimentos e Participações Ltda. e SC Sul Empreendimentos e Participações Ltda., entre outras. Em novembro de 2013, a empresa concluiu a venda da propriedade do Brazilian Financial Center para a Fundo de Investimento Imobiliário - FII Prime Portfólio, recebendo R$ 250 milhões de reais.</v>
    <v>BVMF</v>
    <v>27.5</v>
    <v>45324.947974537034</v>
    <v>2187</v>
    <v>9820</v>
    <v>BRL</v>
    <v>São Carlos Empreendimentos e Participações S.A.</v>
    <v>São Carlos Empreendimentos e Participações S.A.</v>
    <v>27.21</v>
    <v>27</v>
    <v>Rua Dr. Eduardo de Souza Aranha, 153, 12 andar, Vila Nova Conceicao, SAO PAULO, SAO PAULO, 04.543-904 BR</v>
    <v>Real Estate Operations</v>
    <v>SCAR3</v>
    <v>Ações</v>
    <v>São Carlos Empreendimentos e Participações S.A. (BVMF:SCAR3)</v>
    <v>-0.5</v>
    <v>-1.8182E-2</v>
    <v>7600</v>
  </rv>
  <rv s="2">
    <v>2188</v>
  </rv>
  <rv s="0">
    <v>https://www.bing.com/financeapi/forcetrigger?t=apncxm&amp;q=BVMF%3aSMTO3&amp;form=skydnc</v>
    <v>Learn more on Bing</v>
  </rv>
  <rv s="1">
    <v>pt-BR</v>
    <v>apncxm</v>
    <v>268435456</v>
    <v>1</v>
    <v>Da plataforma Refinitiv</v>
    <v>0</v>
    <v>1</v>
    <v>São Martinho S.A. (BVMF:SMTO3)</v>
    <v>3</v>
    <v>4</v>
    <v>Finance</v>
    <v>5</v>
    <v>41.26</v>
    <v>22.47</v>
    <v>BVMF</v>
    <v>354011300</v>
    <v>27.27</v>
    <v>1943</v>
    <v>27.05</v>
    <v>0.82889999999999997</v>
    <v>B3 - Brazil Stock Exchange</v>
    <v>9625567247</v>
    <v>A São Martinho S.A. é uma empresa estabelecida no Brasil, que atua principalmente na fabricação de açúcar. As atividades da empresa são divididas em cinco segmentos de negócios: açúcar, responsável pelo cultivo de cana-de-açúcar e pela produção e venda de açúcar mascavo; etanol, que fabrica combustíveis de etanol derivados do processamento da cana-de-açúcar; eletricidade, relacionado à cogeração de eletricidade a partir do bagaço de cana-de-açúcar; empreendimentos imobiliários, que fornece serviços de loteamento, desenvolvimento e vendas de terrenos; e outros, que incluem operações relacionadas à produção e venda de ácido ribonucleico por meio de sua subsidiária Omtek, assim como outros subprodutos do processamento de cana-de-açúcar, como levedura, usado na ração animal, e óleo combustível, usado como um solvente e na fabricação de explosivos e álcool amílico puro. A empresa é uma subsidiária da Ljn Participações S.A.</v>
    <v>BVMF</v>
    <v>27.16</v>
    <v>7869</v>
    <v>45327.576597222222</v>
    <v>2190</v>
    <v>1943330</v>
    <v>BRL</v>
    <v>São Martinho S.A.</v>
    <v>São Martinho S.A.</v>
    <v>27.17</v>
    <v>27.19</v>
    <v>Fazenda Sao Martinho, S/Nr., Zona Rural, PRADOPOLIS, SAO PAULO, 14.850-000 BR</v>
    <v>Food &amp; Tobacco</v>
    <v>SMTO3</v>
    <v>Ações</v>
    <v>São Martinho S.A. (BVMF:SMTO3)</v>
    <v>0.03</v>
    <v>1.1050000000000001E-3</v>
    <v>99600</v>
  </rv>
  <rv s="2">
    <v>2191</v>
  </rv>
  <rv s="0">
    <v>https://www.bing.com/financeapi/forcetrigger?t=apluxm&amp;q=BVMF%3aAHEB3&amp;form=skydnc</v>
    <v>Learn more on Bing</v>
  </rv>
  <rv s="1">
    <v>pt-BR</v>
    <v>apluxm</v>
    <v>268435456</v>
    <v>1</v>
    <v>Da plataforma Refinitiv</v>
    <v>0</v>
    <v>1</v>
    <v>SAO PAULO TURISMO S.A. (BVMF:AHEB3)</v>
    <v>3</v>
    <v>4</v>
    <v>Finance</v>
    <v>5</v>
    <v>22.1</v>
    <v>13.05</v>
    <v>BVMF</v>
    <v>8543890</v>
    <v>15.5</v>
    <v>1968</v>
    <v>15.5</v>
    <v>0.5393</v>
    <v>B3 - Brazil Stock Exchange</v>
    <v>132618600</v>
    <v>A São Paulo Turismo S/A é uma empresa com sede no Brasil principalmente envolvida na indústria de turismo. A Empresa está envolvida na organização e operação de exposições, feiras, eventos, carnavais, conferências e vagas de estacionamento, bem como na prestação de outros serviços de turismo e lazer. A Empresa gerencia o Parque Anhembi, o Autódromo José Carlos Pace e o Terminal Turístico de Compras 25 de Março. O Parque Anhembi é composto pelo Pavilhão de Exposições, que possui uma infraestrutura para exposições e feiras; o Palácio das Convenções, que serve de centro de conferências, e o Polo Cultural e Esportivo Grande Otelo, onde são organizados vários eventos. O Autódromo José Carlos Pace inclui um hipódromo, uma pista de corrida de kart e áreas abertas. O Terminal Turístico de Compras 25 de Março é um terminal de ônibus localizado na cidade de São Paulo.</v>
    <v>BVMF</v>
    <v>15.5</v>
    <v>572</v>
    <v>45324.788596041406</v>
    <v>2193</v>
    <v>20</v>
    <v>BRL</v>
    <v>SAO PAULO TURISMO S.A.</v>
    <v>SAO PAULO TURISMO S.A.</v>
    <v>15.5</v>
    <v>15.5</v>
    <v>Rua Boa Vista, 280, 11 andar, Centro Historico, SAO PAULO, SAO PAULO, 01.014-908 BR</v>
    <v>Hotels &amp; Entertainment Services</v>
    <v>AHEB3</v>
    <v>Ações</v>
    <v>SAO PAULO TURISMO S.A. (BVMF:AHEB3)</v>
    <v>0</v>
    <v>0</v>
    <v>200</v>
  </rv>
  <rv s="2">
    <v>2194</v>
  </rv>
  <rv s="0">
    <v>https://www.bing.com/financeapi/forcetrigger?t=aplv1h&amp;q=BVMF%3aAHEB5&amp;form=skydnc</v>
    <v>Learn more on Bing</v>
  </rv>
  <rv s="1">
    <v>pt-BR</v>
    <v>aplv1h</v>
    <v>268435456</v>
    <v>1</v>
    <v>Da plataforma Refinitiv</v>
    <v>0</v>
    <v>1</v>
    <v>SAO PAULO TURISMO S.A. (BVMF:AHEB5)</v>
    <v>3</v>
    <v>4</v>
    <v>Finance</v>
    <v>5</v>
    <v>20</v>
    <v>16.489999999999998</v>
    <v>BVMF</v>
    <v>8543890</v>
    <v>16.61</v>
    <v>1968</v>
    <v>16.61</v>
    <v>0.5393</v>
    <v>B3 - Brazil Stock Exchange</v>
    <v>132618600</v>
    <v>A São Paulo Turismo S/A é uma empresa com sede no Brasil principalmente envolvida na indústria de turismo. A Empresa está envolvida na organização e operação de exposições, feiras, eventos, carnavais, conferências e vagas de estacionamento, bem como na prestação de outros serviços de turismo e lazer. A Empresa gerencia o Parque Anhembi, o Autódromo José Carlos Pace e o Terminal Turístico de Compras 25 de Março. O Parque Anhembi é composto pelo Pavilhão de Exposições, que possui uma infraestrutura para exposições e feiras; o Palácio das Convenções, que serve de centro de conferências, e o Polo Cultural e Esportivo Grande Otelo, onde são organizados vários eventos. O Autódromo José Carlos Pace inclui um hipódromo, uma pista de corrida de kart e áreas abertas. O Terminal Turístico de Compras 25 de Março é um terminal de ônibus localizado na cidade de São Paulo.</v>
    <v>BVMF</v>
    <v>16.600000000000001</v>
    <v>572</v>
    <v>45324.761919015626</v>
    <v>2196</v>
    <v>20</v>
    <v>BRL</v>
    <v>SAO PAULO TURISMO S.A.</v>
    <v>SAO PAULO TURISMO S.A.</v>
    <v>16.61</v>
    <v>16.61</v>
    <v>Rua Boa Vista, 280, 11 andar, Centro Historico, SAO PAULO, SAO PAULO, 01.014-908 BR</v>
    <v>Hotels &amp; Entertainment Services</v>
    <v>AHEB5</v>
    <v>Ações</v>
    <v>SAO PAULO TURISMO S.A. (BVMF:AHEB5)</v>
    <v>0.01</v>
    <v>6.0240000000000001E-4</v>
    <v>100</v>
  </rv>
  <rv s="2">
    <v>2197</v>
  </rv>
  <rv s="0">
    <v>https://www.bing.com/financeapi/forcetrigger?t=aplv4c&amp;q=BVMF%3aAHEB6&amp;form=skydnc</v>
    <v>Learn more on Bing</v>
  </rv>
  <rv s="70">
    <v>pt-BR</v>
    <v>aplv4c</v>
    <v>268435456</v>
    <v>1</v>
    <v>Da plataforma Refinitiv</v>
    <v>227</v>
    <v>228</v>
    <v>SAO PAULO TURISMO S.A. (BVMF:AHEB6)</v>
    <v>3</v>
    <v>229</v>
    <v>Finance</v>
    <v>80</v>
    <v>21</v>
    <v>17.010000000000002</v>
    <v>BVMF</v>
    <v>8543890</v>
    <v>1968</v>
    <v>0.5393</v>
    <v>B3 - Brazil Stock Exchange</v>
    <v>136821700</v>
    <v>A São Paulo Turismo S/A é uma empresa com sede no Brasil principalmente envolvida na indústria de turismo. A Empresa está envolvida na organização e operação de exposições, feiras, eventos, carnavais, conferências e vagas de estacionamento, bem como na prestação de outros serviços de turismo e lazer. A Empresa gerencia o Parque Anhembi, o Autódromo José Carlos Pace e o Terminal Turístico de Compras 25 de Março. O Parque Anhembi é composto pelo Pavilhão de Exposições, que possui uma infraestrutura para exposições e feiras; o Palácio das Convenções, que serve de centro de conferências, e o Polo Cultural e Esportivo Grande Otelo, onde são organizados vários eventos. O Autódromo José Carlos Pace inclui um hipódromo, uma pista de corrida de kart e áreas abertas. O Terminal Turístico de Compras 25 de Março é um terminal de ônibus localizado na cidade de São Paulo.</v>
    <v>BVMF</v>
    <v>17.02</v>
    <v>572</v>
    <v>45195.449907407405</v>
    <v>2199</v>
    <v>20</v>
    <v>BRL</v>
    <v>SAO PAULO TURISMO S.A.</v>
    <v>SAO PAULO TURISMO S.A.</v>
    <v>Rua Boa Vista, 280, 11 andar, Centro Historico, SAO PAULO, SAO PAULO, 01.014-908 BR</v>
    <v>Hotels &amp; Entertainment Services</v>
    <v>AHEB6</v>
    <v>Ações</v>
    <v>SAO PAULO TURISMO S.A. (BVMF:AHEB6)</v>
  </rv>
  <rv s="2">
    <v>2200</v>
  </rv>
  <rv s="0">
    <v>https://www.bing.com/financeapi/forcetrigger?t=apncp2&amp;q=BVMF%3aSLED3&amp;form=skydnc</v>
    <v>Learn more on Bing</v>
  </rv>
  <rv s="75">
    <v>pt-BR</v>
    <v>apncp2</v>
    <v>268435456</v>
    <v>1</v>
    <v>Da plataforma Refinitiv</v>
    <v>239</v>
    <v>240</v>
    <v>Saraiva Livreiros S.A. – Em Recuperação Judicial (BVMF:SLED3)</v>
    <v>3</v>
    <v>241</v>
    <v>Finance</v>
    <v>80</v>
    <v>9.6999999999999993</v>
    <v>3.15</v>
    <v>BVMF</v>
    <v>9635040</v>
    <v>1914</v>
    <v>1.7582</v>
    <v>B3 - Brazil Stock Exchange</v>
    <v>Saraiva Livreiros SA em Recuperação Judicial, antiga Saraiva A SA Livreiros Editores, atua na criação e distribuição de conteúdo, tecnologia e serviços. Os negócios da empresa incluem publicação e varejo. A Empresa fornece conteúdo legal e é uma empresa de livros escolares e didáticos. Também atua com soluções ed-tec para o ensino básico e médio e conteúdo digital para o mercado educacional, como ensino a distância, aprendizado cooperativo, jogos de aprendizagem e biblioteca por meio de serviços de assinatura. Os produtos da Empresa incluem literatura, material de escritório, música, filmes, jogos e software, telefonia, dispositivos eletrônicos, tecnologia, revistas. Também oferece serviços como recarga de celular, vale-presente, cartões pré-pagos, seguro, assistência, além de entrega garantida e entrega em domicílio. A Empresa possui cerca de 350 lojas em território brasileiro, possui rede de varejo de conteúdo, cultura e entretenimento.</v>
    <v>BVMF</v>
    <v>3.21</v>
    <v>609</v>
    <v>45203</v>
    <v>2202</v>
    <v>BRL</v>
    <v>Saraiva Livreiros S.A. – Em Recuperação Judicial</v>
    <v>Saraiva Livreiros S.A. – Em Recuperação Judicial</v>
    <v>Rua Henrique Schaumann, 270, 3 andar, Cerqueira Cesar, SAO PAULO, SAO PAULO, 05.413-909 BR</v>
    <v>Media &amp; Publishing</v>
    <v>SLED3</v>
    <v>Ações</v>
    <v>Saraiva Livreiros S.A. – Em Recuperação Judicial (BVMF:SLED3)</v>
  </rv>
  <rv s="2">
    <v>2203</v>
  </rv>
  <rv s="0">
    <v>https://www.bing.com/financeapi/forcetrigger?t=apncrw&amp;q=BVMF%3aSLED4&amp;form=skydnc</v>
    <v>Learn more on Bing</v>
  </rv>
  <rv s="76">
    <v>pt-BR</v>
    <v>apncrw</v>
    <v>268435456</v>
    <v>1</v>
    <v>Da plataforma Refinitiv</v>
    <v>242</v>
    <v>243</v>
    <v>Saraiva Livreiros S.A. – Em Recuperação Judicial (BVMF:SLED4)</v>
    <v>3</v>
    <v>244</v>
    <v>Finance</v>
    <v>80</v>
    <v>4.6900000000000004</v>
    <v>0.9</v>
    <v>BVMF</v>
    <v>9635040</v>
    <v>1914</v>
    <v>1.7582</v>
    <v>B3 - Brazil Stock Exchange</v>
    <v>16497690</v>
    <v>Saraiva Livreiros SA em Recuperação Judicial, antiga Saraiva A SA Livreiros Editores, atua na criação e distribuição de conteúdo, tecnologia e serviços. Os negócios da empresa incluem publicação e varejo. A Empresa fornece conteúdo legal e é uma empresa de livros escolares e didáticos. Também atua com soluções ed-tec para o ensino básico e médio e conteúdo digital para o mercado educacional, como ensino a distância, aprendizado cooperativo, jogos de aprendizagem e biblioteca por meio de serviços de assinatura. Os produtos da Empresa incluem literatura, material de escritório, música, filmes, jogos e software, telefonia, dispositivos eletrônicos, tecnologia, revistas. Também oferece serviços como recarga de celular, vale-presente, cartões pré-pagos, seguro, assistência, além de entrega garantida e entrega em domicílio. A Empresa possui cerca de 350 lojas em território brasileiro, possui rede de varejo de conteúdo, cultura e entretenimento.</v>
    <v>BVMF</v>
    <v>1.6</v>
    <v>609</v>
    <v>45203</v>
    <v>2205</v>
    <v>BRL</v>
    <v>Saraiva Livreiros S.A. – Em Recuperação Judicial</v>
    <v>Saraiva Livreiros S.A. – Em Recuperação Judicial</v>
    <v>Rua Henrique Schaumann, 270, 3 andar, Cerqueira Cesar, SAO PAULO, SAO PAULO, 05.413-909 BR</v>
    <v>Media &amp; Publishing</v>
    <v>SLED4</v>
    <v>Ações</v>
    <v>Saraiva Livreiros S.A. – Em Recuperação Judicial (BVMF:SLED4)</v>
  </rv>
  <rv s="2">
    <v>2206</v>
  </rv>
  <rv s="0">
    <v>https://www.bing.com/financeapi/forcetrigger?t=amxa4c&amp;q=XSTO%3aSHOT&amp;form=skydnc</v>
    <v>Learn more on Bing</v>
  </rv>
  <rv s="20">
    <v>pt-BR</v>
    <v>amxa4c</v>
    <v>268435456</v>
    <v>1</v>
    <v>Da plataforma Refinitiv</v>
    <v>59</v>
    <v>60</v>
    <v>Scandic Hotels (XSTO:SHOT)</v>
    <v>3</v>
    <v>245</v>
    <v>Finance</v>
    <v>30</v>
    <v>118.4</v>
    <v>21.14</v>
    <v>XSTO</v>
    <v>191304100</v>
    <v>48.7</v>
    <v>2006</v>
    <v>47.8</v>
    <v>1.6445000000000001</v>
    <v>NASDAQ Stockholm</v>
    <v>9167293000</v>
    <v>Scandic Hotels Group AB is a Sweden-based company engaged, along with its subsidiaries, in the operation of hotels. The Company’s main market in which the Group operates in: Sweden, which includes Swedish hotels that are operated under the Scandic brand; Norway, which includes Norwegian hotels that are operated under the Scandic brand, and Other Nordic countries &amp; segments include hotel operation in Belgium, Denmark, Finland, the Netherlands, Poland and Germany, as well as the hotel concept HTL, which is operated by the sub-group HTL Hotels. The Company operates a network of approximately 224 hotels and almost 42,000 hotel rooms in seven countries. Scandic Hotels Group AB is a wholly owned subsidiary of Sunstorm Holding AB.</v>
    <v>XSTO</v>
    <v>47.92</v>
    <v>11058</v>
    <v>45327.576388888891</v>
    <v>2208</v>
    <v>526220</v>
    <v>SEK</v>
    <v>Scandic Hotels</v>
    <v>Scandic Hotels</v>
    <v>17.489999999999998</v>
    <v>47.92</v>
    <v>48.31</v>
    <v>Sveavagen 167, STOCKHOLM, STOCKHOLM, 113 46 SE</v>
    <v>Hotels &amp; Entertainment Services</v>
    <v>SHOT</v>
    <v>Ações</v>
    <v>Scandic Hotels (XSTO:SHOT)</v>
    <v>0.39</v>
    <v>8.1390000000000004E-3</v>
    <v>701845</v>
  </rv>
  <rv s="2">
    <v>2209</v>
  </rv>
  <rv s="0">
    <v>https://www.bing.com/financeapi/forcetrigger?t=bgrcz2&amp;q=BVMF%3aSHUL3&amp;form=skydnc</v>
    <v>Learn more on Bing</v>
  </rv>
  <rv s="26">
    <v>pt-BR</v>
    <v>bgrcz2</v>
    <v>268435456</v>
    <v>1</v>
    <v>Da plataforma Refinitiv</v>
    <v>77</v>
    <v>78</v>
    <v>SCHULZ S.A. (BVMF:SHUL3)</v>
    <v>3</v>
    <v>148</v>
    <v>Finance</v>
    <v>80</v>
    <v>27.67</v>
    <v>27.67</v>
    <v>BVMF</v>
    <v>357374800</v>
    <v>1963</v>
    <v>0.91569999999999996</v>
    <v>B3 - Brazil Stock Exchange</v>
    <v>A Schulz S.A. é uma empresa brasileira dedicada à produção de máquinas e equipamentos industriais. A Empresa divide seu negócio em dois segmentos: a Divisão de Compressores e a Divisão Automotiva. A carteira de produtos da Empresa inclui produtos metalúrgicos; compressores de ar em geral; compressores de ar e bombas a vácuo para o setor de saúde; ferramentas manuais pneumáticas e elétricas; ferramentas manuais para aperto, fixação e corte; máquinas, ferramentas, utensílios e acessórios para pulverização e trabalho em metais; materiais para escavação e penetração do solo; limpadores à água sob pressão; bombas e motobombas para bombeamento de água, e equipamentos mecânicos, hidráulicos e elétricos, entre outros. A Empresa também atua na comercialização de óleos lubrificantes e graxas. Além disso, ela presta serviços de corte e pintura de peças fundidas, bem como serviços de instalação, manutenção, assistência técnica e aluguel de produtos da Empresa.</v>
    <v>BVMF</v>
    <v>27.61</v>
    <v>3472</v>
    <v>44816</v>
    <v>2211</v>
    <v>320310</v>
    <v>BRL</v>
    <v>SCHULZ S.A.</v>
    <v>SCHULZ S.A.</v>
    <v>Rua: Dona Francisca, 6901, Distrito Industrial, JOINVILLE, SANTA CATARINA, 89.219-600 BR</v>
    <v>Machinery, Equipment &amp; Components</v>
    <v>SHUL3</v>
    <v>Ações</v>
    <v>SCHULZ S.A. (BVMF:SHUL3)</v>
  </rv>
  <rv s="2">
    <v>2212</v>
  </rv>
  <rv s="0">
    <v>https://www.bing.com/financeapi/forcetrigger?t=apncdm&amp;q=BVMF%3aSHUL4&amp;form=skydnc</v>
    <v>Learn more on Bing</v>
  </rv>
  <rv s="1">
    <v>pt-BR</v>
    <v>apncdm</v>
    <v>268435456</v>
    <v>1</v>
    <v>Da plataforma Refinitiv</v>
    <v>0</v>
    <v>1</v>
    <v>SCHULZ S.A. (BVMF:SHUL4)</v>
    <v>3</v>
    <v>4</v>
    <v>Finance</v>
    <v>5</v>
    <v>8.08</v>
    <v>3.97</v>
    <v>BVMF</v>
    <v>357374800</v>
    <v>6.36</v>
    <v>1963</v>
    <v>6.29</v>
    <v>0.91569999999999996</v>
    <v>B3 - Brazil Stock Exchange</v>
    <v>1307918000</v>
    <v>A Schulz S.A. é uma empresa brasileira dedicada à produção de máquinas e equipamentos industriais. A Empresa divide seu negócio em dois segmentos: a Divisão de Compressores e a Divisão Automotiva. A carteira de produtos da Empresa inclui produtos metalúrgicos; compressores de ar em geral; compressores de ar e bombas a vácuo para o setor de saúde; ferramentas manuais pneumáticas e elétricas; ferramentas manuais para aperto, fixação e corte; máquinas, ferramentas, utensílios e acessórios para pulverização e trabalho em metais; materiais para escavação e penetração do solo; limpadores à água sob pressão; bombas e motobombas para bombeamento de água, e equipamentos mecânicos, hidráulicos e elétricos, entre outros. A Empresa também atua na comercialização de óleos lubrificantes e graxas. Além disso, ela presta serviços de corte e pintura de peças fundidas, bem como serviços de instalação, manutenção, assistência técnica e aluguel de produtos da Empresa.</v>
    <v>BVMF</v>
    <v>6.39</v>
    <v>3472</v>
    <v>45327.576610890625</v>
    <v>2214</v>
    <v>320310</v>
    <v>BRL</v>
    <v>SCHULZ S.A.</v>
    <v>SCHULZ S.A.</v>
    <v>6.35</v>
    <v>6.32</v>
    <v>Rua: Dona Francisca, 6901, Distrito Industrial, JOINVILLE, SANTA CATARINA, 89.219-600 BR</v>
    <v>Machinery, Equipment &amp; Components</v>
    <v>SHUL4</v>
    <v>Ações</v>
    <v>SCHULZ S.A. (BVMF:SHUL4)</v>
    <v>-7.0000000000000007E-2</v>
    <v>-1.0954999999999999E-2</v>
    <v>52500</v>
  </rv>
  <rv s="2">
    <v>2215</v>
  </rv>
  <rv s="0">
    <v>https://www.bing.com/financeapi/forcetrigger?t=brxtgh&amp;q=BVMF%3aTEPP11&amp;form=skydnc</v>
    <v>Learn more on Bing</v>
  </rv>
  <rv s="4">
    <v>pt-BR</v>
    <v>brxtgh</v>
    <v>268435456</v>
    <v>1</v>
    <v>Da plataforma Refinitiv</v>
    <v>9</v>
    <v>10</v>
    <v>SDI PROPERTIES - FDO INV IMOB ETF (BVMF:TEPP11)</v>
    <v>11</v>
    <v>12</v>
    <v>Finance</v>
    <v>5</v>
    <v>94.94</v>
    <v>59.48</v>
    <v>BVMF</v>
    <v>93</v>
    <v>92.42</v>
    <v>B3 - Brazil Stock Exchange</v>
    <v>92.99</v>
    <v>45327.576513587497</v>
    <v>2217</v>
    <v>BRL</v>
    <v>SDI PROPERTIES - FDO INV IMOB ETF</v>
    <v>93</v>
    <v>92.56</v>
    <v>TEPP11</v>
    <v>Fundos mais negociados</v>
    <v>SDI PROPERTIES - FDO INV IMOB ETF (BVMF:TEPP11)</v>
    <v>-0.43</v>
    <v>-4.6239999999999996E-3</v>
    <v>2416</v>
  </rv>
  <rv s="2">
    <v>2218</v>
  </rv>
  <rv s="0">
    <v>https://www.bing.com/financeapi/forcetrigger?t=bzt9p2&amp;q=BVMF%3aASAI3&amp;form=skydnc</v>
    <v>Learn more on Bing</v>
  </rv>
  <rv s="1">
    <v>pt-BR</v>
    <v>bzt9p2</v>
    <v>268435456</v>
    <v>1</v>
    <v>Da plataforma Refinitiv</v>
    <v>0</v>
    <v>1</v>
    <v>Sendas Distribuidora S.A. (BVMF:ASAI3)</v>
    <v>3</v>
    <v>4</v>
    <v>Finance</v>
    <v>5</v>
    <v>19.37</v>
    <v>10.38</v>
    <v>BVMF</v>
    <v>1351833000</v>
    <v>13.64</v>
    <v>2003</v>
    <v>13.49</v>
    <v>0.88300000000000001</v>
    <v>B3 - Brazil Stock Exchange</v>
    <v>18276790000</v>
    <v>A Sendas Distribuidora SA, também conhecida como Assai Atacadista, é uma empresa com sede no Brasil que atua principalmente no setor de distribuição de alimentos. As atividades da Empresa estão divididas em dois segmentos operacionais: Cash &amp; Carry e Varejo. Por meio do segmento de Cash &amp; Carry, a Companhia oferece alimentos, artigos de bazar e outros produtos para o atacado, por meio de lojas de autoatendimento operadas no Brasil com a marca Assai. O segmento de Varejo inclui operações de hipermercados, supermercados e lojas de conveniência sob as seguintes marcas: Exito, Carulla, Surtimaorista, Surtimax, Super Inter e Viva Malls na Colômbia; Devoto, Disco e Geant no Uruguai; e Libertad, Mini Libertad e Paseo Libertad Malls na Argentina.</v>
    <v>BVMF</v>
    <v>13.52</v>
    <v>76000</v>
    <v>45327.576747685183</v>
    <v>2220</v>
    <v>10362750</v>
    <v>BRL</v>
    <v>Sendas Distribuidora S.A.</v>
    <v>Sendas Distribuidora S.A.</v>
    <v>13.52</v>
    <v>13.62</v>
    <v>Avenida Ayrton Senna, 6.000 Jacarepagua, RIO DE JANEIRO, RIO DE JANEIRO, 22.775-005 BR</v>
    <v>Food &amp; Drug Retailing</v>
    <v>ASAI3</v>
    <v>Ações</v>
    <v>Sendas Distribuidora S.A. (BVMF:ASAI3)</v>
    <v>0.1</v>
    <v>7.3960000000000007E-3</v>
    <v>302300</v>
  </rv>
  <rv s="2">
    <v>2221</v>
  </rv>
  <rv s="0">
    <v>https://www.bing.com/financeapi/forcetrigger?t=bzrooc&amp;q=BVMF%3aSEQR11&amp;form=skydnc</v>
    <v>Learn more on Bing</v>
  </rv>
  <rv s="4">
    <v>pt-BR</v>
    <v>bzrooc</v>
    <v>268435456</v>
    <v>1</v>
    <v>Da plataforma Refinitiv</v>
    <v>9</v>
    <v>10</v>
    <v>SEQUOIA III RENDA IMOB FII CF (BVMF:SEQR11)</v>
    <v>11</v>
    <v>12</v>
    <v>Finance</v>
    <v>5</v>
    <v>63.6</v>
    <v>51.76</v>
    <v>BVMF</v>
    <v>58.86</v>
    <v>58.75</v>
    <v>B3 - Brazil Stock Exchange</v>
    <v>58.65</v>
    <v>45327.573684594528</v>
    <v>2223</v>
    <v>BRL</v>
    <v>SEQUOIA III RENDA IMOB FII CF</v>
    <v>58.75</v>
    <v>58.86</v>
    <v>SEQR11</v>
    <v>Fundos mais negociados</v>
    <v>SEQUOIA III RENDA IMOB FII CF (BVMF:SEQR11)</v>
    <v>0.21</v>
    <v>3.5809999999999995E-3</v>
    <v>136</v>
  </rv>
  <rv s="2">
    <v>2224</v>
  </rv>
  <rv s="0">
    <v>https://www.bing.com/financeapi/forcetrigger?t=bvtfnm&amp;q=BVMF%3aSEQL3&amp;form=skydnc</v>
    <v>Learn more on Bing</v>
  </rv>
  <rv s="3">
    <v>pt-BR</v>
    <v>bvtfnm</v>
    <v>268435456</v>
    <v>1</v>
    <v>Da plataforma Refinitiv</v>
    <v>6</v>
    <v>7</v>
    <v>SEQUOIA LOGÍSTICA E TRANSPORTES S.A. (BVMF:SEQL3)</v>
    <v>3</v>
    <v>8</v>
    <v>Finance</v>
    <v>5</v>
    <v>3.81</v>
    <v>0.36</v>
    <v>BVMF</v>
    <v>351861200</v>
    <v>0.49</v>
    <v>1996</v>
    <v>0.47</v>
    <v>1.5546</v>
    <v>B3 - Brazil Stock Exchange</v>
    <v>172411988</v>
    <v>A Sequoia Logistica e Transportes Ltda é uma empresa brasileira que atua no setor de logística. A Companhia atua no atendimento logístico aos clientes, com base no segmento de logística integrada e gestão de estoque e distribuição. Os segmentos da Empresa são Educacional, E-commerce, Moda e varejo.</v>
    <v>BVMF</v>
    <v>0.48</v>
    <v>45327.576568332814</v>
    <v>2226</v>
    <v>11961990</v>
    <v>BRL</v>
    <v>SEQUOIA LOGÍSTICA E TRANSPORTES S.A.</v>
    <v>SEQUOIA LOGÍSTICA E TRANSPORTES S.A.</v>
    <v>0.48</v>
    <v>0.49</v>
    <v>Avenida Isaltino Victor de Moraes, 437, Terreo Modulo D, Bloco 100, Vila Bonfim, EMBU, SAO PAULO, 06.806-400 BR</v>
    <v>Freight &amp; Logistics Services</v>
    <v>SEQL3</v>
    <v>Ações</v>
    <v>SEQUOIA LOGÍSTICA E TRANSPORTES S.A. (BVMF:SEQL3)</v>
    <v>0.01</v>
    <v>2.0833000000000001E-2</v>
    <v>925700</v>
  </rv>
  <rv s="2">
    <v>2227</v>
  </rv>
  <rv s="0">
    <v>https://www.bing.com/financeapi/forcetrigger?t=apnbvh&amp;q=BVMF%3aSEER3&amp;form=skydnc</v>
    <v>Learn more on Bing</v>
  </rv>
  <rv s="1">
    <v>pt-BR</v>
    <v>apnbvh</v>
    <v>268435456</v>
    <v>1</v>
    <v>Da plataforma Refinitiv</v>
    <v>0</v>
    <v>1</v>
    <v>Ser Educacional S.A. (BVMF:SEER3)</v>
    <v>3</v>
    <v>4</v>
    <v>Finance</v>
    <v>5</v>
    <v>8.75</v>
    <v>2.81</v>
    <v>BVMF</v>
    <v>128721600</v>
    <v>5.84</v>
    <v>2002</v>
    <v>5.67</v>
    <v>1.3551</v>
    <v>B3 - Brazil Stock Exchange</v>
    <v>745298064</v>
    <v>A Ser Educacional S.A. é uma empresa brasileira que atua principalmente no setor educacional. A empresa concentra-se no desenvolvimento de instituições de ensino pós-secundário, profissional e superior. A empresa oferece cursos de graduação, pós-graduação, mestrado e doutorado, programas de Mestrado em Administração de Empresas (MBA) e formação profissional. Além disso, gerencia institutos de pesquisa que desenvolvem projetos educacionais, científicos, políticos, econômicos e sociais. A empresa também organiza conferências nacionais e internacionais em várias áreas, como administração de empresas, direito, turismo, comunicações, tecnologia da informação, saúde e educação. A rede educacional da empresa está localizada em mais de 10 estados brasileiros e é composta por universidades, faculdades e um centro universitário.</v>
    <v>BVMF</v>
    <v>5.82</v>
    <v>7800</v>
    <v>45327.576597222222</v>
    <v>2229</v>
    <v>1010200</v>
    <v>BRL</v>
    <v>Ser Educacional S.A.</v>
    <v>Ser Educacional S.A.</v>
    <v>5.84</v>
    <v>5.79</v>
    <v>Av. da Saudade, 254, Santo Amaro, RECIFE, PERNAMBUCO, 50.100-200 BR</v>
    <v>Miscellaneous Educational Service Providers</v>
    <v>SEER3</v>
    <v>Ações</v>
    <v>Ser Educacional S.A. (BVMF:SEER3)</v>
    <v>-0.03</v>
    <v>-5.1549999999999999E-3</v>
    <v>101900</v>
  </rv>
  <rv s="2">
    <v>2230</v>
  </rv>
  <rv s="0">
    <v>https://www.bing.com/financeapi/forcetrigger?t=c4s9r7&amp;q=BVMF%3aSRVD11&amp;form=skydnc</v>
    <v>Learn more on Bing</v>
  </rv>
  <rv s="24">
    <v>pt-BR</v>
    <v>c4s9r7</v>
    <v>268435456</v>
    <v>1</v>
    <v>1</v>
    <v>Da plataforma Refinitiv</v>
    <v>9</v>
    <v>73</v>
    <v>SERRA VERDE FII CF (BVMF:SRVD11)</v>
    <v>11</v>
    <v>12</v>
    <v>Finance</v>
    <v>5</v>
    <v>8.99</v>
    <v>5.7</v>
    <v>BVMF</v>
    <v>5.73</v>
    <v>5.73</v>
    <v>B3 - Brazil Stock Exchange</v>
    <v>5.73</v>
    <v>45093.958379629628</v>
    <v>2232</v>
    <v>BRL</v>
    <v>SERRA VERDE FII CF</v>
    <v>5.73</v>
    <v>5.73</v>
    <v>SRVD11</v>
    <v>Fundos mais negociados</v>
    <v>SERRA VERDE FII CF (BVMF:SRVD11)</v>
    <v>0</v>
    <v>0</v>
    <v>9</v>
  </rv>
  <rv s="2">
    <v>2233</v>
  </rv>
  <rv s="0">
    <v>https://www.bing.com/financeapi/forcetrigger?t=awlc1h&amp;q=BVMF%3aAPTI3&amp;form=skydnc</v>
    <v>Learn more on Bing</v>
  </rv>
  <rv s="77">
    <v>pt-BR</v>
    <v>awlc1h</v>
    <v>268435456</v>
    <v>1</v>
    <v>Da plataforma Refinitiv</v>
    <v>246</v>
    <v>247</v>
    <v>SIDERURGICA J. L. ALIPERTI S.A. (BVMF:APTI3)</v>
    <v>3</v>
    <v>91</v>
    <v>Finance</v>
    <v>80</v>
    <v>BVMF</v>
    <v>18600</v>
    <v>1924</v>
    <v>B3 - Brazil Stock Exchange</v>
    <v>A Siderúrgica J. L. Aliperti S/A, anteriormente J L Aliperti Irmãos &amp; Companhia Ltda., é uma empresa brasileira dedicada essencialmente à indústria siderúrgica. A Empresa atua na fabricação de produtos siderúrgicos, como molas para a indústria automotiva, além de importar produtos siderúrgicos e matérias-primas. Além disso, a Empresa atua em operações florestais. Em 31 de dezembro de 2011, as subsidiárias da Empresa incluíam a SA Agro Industrial Eldorado, Eldorado Comércio de Ferro e Aço Ltda., e RMCA Incorporação e Planejamento Ltda.</v>
    <v>BVMF</v>
    <v>0</v>
    <v>1-01-01T10:26:10.0000000</v>
    <v>2235</v>
    <v>BRL</v>
    <v>SIDERURGICA J. L. ALIPERTI S.A.</v>
    <v>SIDERURGICA J. L. ALIPERTI S.A.</v>
    <v>Rua Afonso Aliperti 180, Agua Funda, SAO PAULO, SAO PAULO, 04.156-090 BR</v>
    <v>Metals &amp; Mining</v>
    <v>APTI3</v>
    <v>Ações</v>
    <v>SIDERURGICA J. L. ALIPERTI S.A. (BVMF:APTI3)</v>
  </rv>
  <rv s="2">
    <v>2236</v>
  </rv>
  <rv s="0">
    <v>https://www.bing.com/financeapi/forcetrigger?t=aplwnm&amp;q=BVMF%3aAPTI4&amp;form=skydnc</v>
    <v>Learn more on Bing</v>
  </rv>
  <rv s="78">
    <v>pt-BR</v>
    <v>aplwnm</v>
    <v>268435456</v>
    <v>1</v>
    <v>Da plataforma Refinitiv</v>
    <v>248</v>
    <v>249</v>
    <v>SIDERURGICA J. L. ALIPERTI S.A. (BVMF:APTI4)</v>
    <v>3</v>
    <v>250</v>
    <v>Finance</v>
    <v>80</v>
    <v>3500</v>
    <v>3500</v>
    <v>BVMF</v>
    <v>18600</v>
    <v>1924</v>
    <v>B3 - Brazil Stock Exchange</v>
    <v>80483350</v>
    <v>A Siderúrgica J. L. Aliperti S/A, anteriormente J L Aliperti Irmãos &amp; Companhia Ltda., é uma empresa brasileira dedicada essencialmente à indústria siderúrgica. A Empresa atua na fabricação de produtos siderúrgicos, como molas para a indústria automotiva, além de importar produtos siderúrgicos e matérias-primas. Além disso, a Empresa atua em operações florestais. Em 31 de dezembro de 2011, as subsidiárias da Empresa incluíam a SA Agro Industrial Eldorado, Eldorado Comércio de Ferro e Aço Ltda., e RMCA Incorporação e Planejamento Ltda.</v>
    <v>BVMF</v>
    <v>2979.22</v>
    <v>1-01-01T10:26:10.0000000</v>
    <v>2238</v>
    <v>BRL</v>
    <v>SIDERURGICA J. L. ALIPERTI S.A.</v>
    <v>SIDERURGICA J. L. ALIPERTI S.A.</v>
    <v>Rua Afonso Aliperti 180, Agua Funda, SAO PAULO, SAO PAULO, 04.156-090 BR</v>
    <v>Metals &amp; Mining</v>
    <v>APTI4</v>
    <v>Ações</v>
    <v>SIDERURGICA J. L. ALIPERTI S.A. (BVMF:APTI4)</v>
  </rv>
  <rv s="2">
    <v>2239</v>
  </rv>
  <rv s="0">
    <v>https://www.bing.com/financeapi/forcetrigger?t=apmtf2&amp;q=BVMF%3aSIMH3&amp;form=skydnc</v>
    <v>Learn more on Bing</v>
  </rv>
  <rv s="1">
    <v>pt-BR</v>
    <v>apmtf2</v>
    <v>268435456</v>
    <v>1</v>
    <v>Da plataforma Refinitiv</v>
    <v>0</v>
    <v>1</v>
    <v>SIMPAR S.A. (BVMF:SIMH3)</v>
    <v>3</v>
    <v>4</v>
    <v>Finance</v>
    <v>5</v>
    <v>11.12</v>
    <v>6.69</v>
    <v>BVMF</v>
    <v>838407900</v>
    <v>7.58</v>
    <v>2005</v>
    <v>7.45</v>
    <v>1.6706000000000001</v>
    <v>B3 - Brazil Stock Exchange</v>
    <v>6338363724</v>
    <v>A Simpar SA é uma provedora de serviços de investimento financeiro com sede no Brasil. Atua como holding do Grupo JSL. Por meio de suas controladas, a Companhia presta serviços divididos em sete segmentos: JSL Logística, voltada para os setores de transporte e logística; Movida, que atua no setor de aluguel de veículos leves e gestão de frotas; CS Brasil, que presta serviços a órgãos públicos e empresas, incluindo gestão e terceirização de frotas, transporte urbano de passageiros e serviços de limpeza urbana; Concessionarias Originais, que tem por objeto a comercialização de automóveis e peças Volkswagen, FIAT e Ford; BBC, oferecendo serviços financeiros, como leasing, emissão e administração de cartões de crédito e processamento de pagamentos eletrônicos; e Holding e outras, compostas principalmente por entidades sediadas no exterior, utilizadas como veículos de captação de recursos.</v>
    <v>BVMF</v>
    <v>7.52</v>
    <v>47000</v>
    <v>45327.576620370368</v>
    <v>2241</v>
    <v>2879920</v>
    <v>BRL</v>
    <v>SIMPAR S.A.</v>
    <v>SIMPAR S.A.</v>
    <v>7.51</v>
    <v>7.56</v>
    <v>R Doutor Renato Paes De Barros 1017 Andar 10 Conj 101, Itaim Bibi, SAO PAULO, SAO PAULO, 04.530-001 BR</v>
    <v>Freight &amp; Logistics Services</v>
    <v>SIMH3</v>
    <v>Ações</v>
    <v>SIMPAR S.A. (BVMF:SIMH3)</v>
    <v>0.04</v>
    <v>5.3190000000000008E-3</v>
    <v>221500</v>
  </rv>
  <rv s="2">
    <v>2242</v>
  </rv>
  <rv s="0">
    <v>https://www.bing.com/financeapi/forcetrigger?t=apnd1h&amp;q=BVMF%3aSQIA3&amp;form=skydnc</v>
    <v>Learn more on Bing</v>
  </rv>
  <rv s="59">
    <v>pt-BR</v>
    <v>apnd1h</v>
    <v>268435456</v>
    <v>1</v>
    <v>1</v>
    <v>Da plataforma Refinitiv</v>
    <v>6</v>
    <v>185</v>
    <v>Sinqia S.A. (BVMF:SQIA3)</v>
    <v>3</v>
    <v>8</v>
    <v>Finance</v>
    <v>5</v>
    <v>22.66</v>
    <v>13.67</v>
    <v>BVMF</v>
    <v>87941970</v>
    <v>22.38</v>
    <v>2000</v>
    <v>21.76</v>
    <v>1.1869000000000001</v>
    <v>B3 - Brazil Stock Exchange</v>
    <v>1931205661</v>
    <v>A Sinqia SA, anteriormente Senior Solution SA, é uma empresa sediada no Brasil, envolvida principalmente no setor de tecnologia da informação (TI). A Companhia oferece soluções de TI para diversas instituições financeiras, incluindo bancos, seguradoras, administradores de planos de pensão e gestores de ativos, entre outros. A gama de serviços da Companhia está dividida em quatro áreas: Software, que desenvolve sistemas de TI relacionados a operações de negociação, controle, gerenciamento e processamento; Serviços, que consiste em fábrica de software e desenvolvimento de projetos customizados; Terceirização, que fornece recursos humanos especializados no setor de TI, e Consultoria, que inclui planejamento e montagem de novos negócios, análise de desempenho organizacional, além de engenharia de processos, entre outros. A Companhia atua por meio de diversas subsidiárias, nomeadamente Senior Solution Consultoria em Informática Ltda, Controlpart Consultoria e Participações Ltda e Aquarius Tecnologia e Informatica Ltda.</v>
    <v>BVMF</v>
    <v>22.08</v>
    <v>45098.948009259257</v>
    <v>2244</v>
    <v>745360</v>
    <v>BRL</v>
    <v>Sinqia S.A.</v>
    <v>Sinqia S.A.</v>
    <v>21.87</v>
    <v>21.96</v>
    <v>Rua Bela Cintra, 755, 7 andar, Consolacao, SAO PAULO, SAO PAULO, 01.415-003 BR</v>
    <v>Financial Technology (Fintech) &amp; Infrastructure</v>
    <v>SQIA3</v>
    <v>Ações</v>
    <v>Sinqia S.A. (BVMF:SQIA3)</v>
    <v>-0.12</v>
    <v>-5.4349999999999997E-3</v>
    <v>663300</v>
  </rv>
  <rv s="2">
    <v>2245</v>
  </rv>
  <rv s="0">
    <v>https://www.bing.com/financeapi/forcetrigger?t=apncjc&amp;q=BVMF%3aSLCE3&amp;form=skydnc</v>
    <v>Learn more on Bing</v>
  </rv>
  <rv s="1">
    <v>pt-BR</v>
    <v>apncjc</v>
    <v>268435456</v>
    <v>1</v>
    <v>Da plataforma Refinitiv</v>
    <v>0</v>
    <v>1</v>
    <v>SLC Agrícola S.A. (BVMF:SLCE3)</v>
    <v>3</v>
    <v>4</v>
    <v>Finance</v>
    <v>5</v>
    <v>22.66</v>
    <v>17.04</v>
    <v>BVMF</v>
    <v>453329700</v>
    <v>19.18</v>
    <v>1977</v>
    <v>19.03</v>
    <v>0.25669999999999998</v>
    <v>B3 - Brazil Stock Exchange</v>
    <v>8667663864</v>
    <v>A SLC Agrícola S.A. é uma empresa brasileira que atua principalmente no setor agrícola. A empresa atua no ciclo de produção agrícola, que inclui planejamento, compra de suprimentos, preparo do solo, plantio e colheita, bem como processamento e armazenamento, entre outros. As atividades da empresa se dividem em dois segmentos comerciais: Produção agrícola e Portfólio de terras. A divisão Produção agrícola concentra-se em desenvolver plantações de várias culturas, como algodão, soja, milho, trigo, café, sorgo, cana-de-açúcar e girassol. A divisão Portfólio de terras é responsável pela aquisição e desenvolvimento de terra para agricultura. A empresa atua por meio de diversas subsidiárias, como Fazenda Planorte Empreendimentos Agrícolas Ltda., SLC-MIT Empreendimentos Agrícolas S.A. e Fazenda Parnaíba Empreendimentos Agrícolas Ltda. A empresa é controlada pela SLC Participações S.A.</v>
    <v>BVMF</v>
    <v>19.12</v>
    <v>5220</v>
    <v>45327.576608796298</v>
    <v>2247</v>
    <v>2120820</v>
    <v>BRL</v>
    <v>SLC Agrícola S.A.</v>
    <v>SLC Agrícola S.A.</v>
    <v>19.100000000000001</v>
    <v>19.12</v>
    <v>Rua Bernardo Pires, 128,4andar, Porto Alegre, PORTO ALEGRE, RIO GRANDE DO SUL, 90.620-010 BR</v>
    <v>Food &amp; Tobacco</v>
    <v>SLCE3</v>
    <v>Ações</v>
    <v>SLC Agrícola S.A. (BVMF:SLCE3)</v>
    <v>0</v>
    <v>0</v>
    <v>124700</v>
  </rv>
  <rv s="2">
    <v>2248</v>
  </rv>
  <rv s="0">
    <v>https://www.bing.com/financeapi/forcetrigger?t=az65xm&amp;q=BVMF%3aSMFT3&amp;form=skydnc</v>
    <v>Learn more on Bing</v>
  </rv>
  <rv s="1">
    <v>pt-BR</v>
    <v>az65xm</v>
    <v>268435456</v>
    <v>1</v>
    <v>Da plataforma Refinitiv</v>
    <v>0</v>
    <v>1</v>
    <v>Smartfit Escola de Ginástica e Dança S.A. (BVMF:SMFT3)</v>
    <v>3</v>
    <v>4</v>
    <v>Finance</v>
    <v>5</v>
    <v>26.51</v>
    <v>12.69</v>
    <v>BVMF</v>
    <v>586242300</v>
    <v>25.03</v>
    <v>2005</v>
    <v>24.37</v>
    <v>1.548</v>
    <v>B3 - Brazil Stock Exchange</v>
    <v>14626745385</v>
    <v>A Smartfit Escola de Ginástica e Danca SA (Smartfit) é uma empresa sediada no Brasil, atuante no setor de fitness. A Companhia administra, opera e mantém uma rede de academias de ginástica sediada principalmente no Brasil, com um total de cerca de 370 academias de ginástica em diferentes regiões, como Pernambuco, Rio de Janeiro, São Paulo, Tocantins, Sergipe, Amazonas, Bahia, Ceará, Espírito Santo, Maranhão, entre outros. A Companhia também opera no Peru, México, Colômbia, Chile e República Dominicana. A Smartfit oferece uma variedade de equipamentos, incluindo máquinas de remo, esteiras e equipamentos para fortalecimento muscular. Além disso, oferece serviços diferentes, entre os quais uma variedade de classes com monitores, como Shape, Hit, SmartBox e áreas de spa.</v>
    <v>BVMF</v>
    <v>24.5</v>
    <v>3838</v>
    <v>45327.57671296296</v>
    <v>2250</v>
    <v>1677110</v>
    <v>BRL</v>
    <v>Smartfit Escola de Ginástica e Dança S.A.</v>
    <v>Smartfit Escola de Ginástica e Dança S.A.</v>
    <v>24.37</v>
    <v>24.95</v>
    <v>Av Paulista 1294 Andar 02, Bela Vista, SAO PAULO, SAO PAULO, 01.310-100 BR</v>
    <v>Hotels &amp; Entertainment Services</v>
    <v>SMFT3</v>
    <v>Ações</v>
    <v>Smartfit Escola de Ginástica e Dança S.A. (BVMF:SMFT3)</v>
    <v>0.45</v>
    <v>1.8367000000000001E-2</v>
    <v>206100</v>
  </rv>
  <rv s="2">
    <v>2251</v>
  </rv>
  <rv s="0">
    <v>https://www.bing.com/financeapi/forcetrigger?t=apnd77&amp;q=BVMF%3aSOND3&amp;form=skydnc</v>
    <v>Learn more on Bing</v>
  </rv>
  <rv s="79">
    <v>pt-BR</v>
    <v>apnd77</v>
    <v>268435456</v>
    <v>1</v>
    <v>Da plataforma Refinitiv</v>
    <v>251</v>
    <v>252</v>
    <v>Sondotécnica Engenharia de Solos S.A. (BVMF:SOND3)</v>
    <v>3</v>
    <v>253</v>
    <v>Finance</v>
    <v>80</v>
    <v>39.979999999999997</v>
    <v>39.979999999999997</v>
    <v>BVMF</v>
    <v>2457900</v>
    <v>1953</v>
    <v>0.1079</v>
    <v>B3 - Brazil Stock Exchange</v>
    <v>A Sondotécnica Engenharia de Solos S.A. é uma empresa brasileira que se dedica à prestação de serviços no setor da engenharia. A empresa atua na consultoria técnica e econômica, elaboração de projetos de engenharia, desenvolvimento de planos mestre, consultoria, inspeção e supervisão de execução de projeto, gerenciamento da construção e outros serviços relacionados ao setor de engenharia. O portfólio da empresa inclui serviços para diversos segmentos, como transporte, saneamento, hidráulica, meio ambiente, eletricidade, petróleo e gás, e projetos especiais. Em 31 de dezembro de 2011, a empresa operava por meio de duas subsidiárias, incluindo uma subsidiária integral, a Sondotecnica International Co, e a Sondotecnica Tecnologia Ltda., na qual possuía uma participação de 96,63%.</v>
    <v>BVMF</v>
    <v>34.44</v>
    <v>44677</v>
    <v>2253</v>
    <v>BRL</v>
    <v>Sondotécnica Engenharia de Solos S.A.</v>
    <v>Sondotécnica Engenharia de Solos S.A.</v>
    <v>Rua Voluntarios da Patria, 45 8 e 9 andares, Botafogo, RIO DE JANEIRO, RIO DE JANEIRO, 22.270-900 BR</v>
    <v>Professional &amp; Commercial Services</v>
    <v>SOND3</v>
    <v>Ações</v>
    <v>Sondotécnica Engenharia de Solos S.A. (BVMF:SOND3)</v>
  </rv>
  <rv s="2">
    <v>2254</v>
  </rv>
  <rv s="0">
    <v>https://www.bing.com/financeapi/forcetrigger?t=apnda2&amp;q=BVMF%3aSOND5&amp;form=skydnc</v>
    <v>Learn more on Bing</v>
  </rv>
  <rv s="44">
    <v>pt-BR</v>
    <v>apnda2</v>
    <v>268435456</v>
    <v>1</v>
    <v>Da plataforma Refinitiv</v>
    <v>139</v>
    <v>140</v>
    <v>Sondotécnica Engenharia de Solos S.A. (BVMF:SOND5)</v>
    <v>3</v>
    <v>141</v>
    <v>Finance</v>
    <v>5</v>
    <v>55</v>
    <v>28.01</v>
    <v>BVMF</v>
    <v>2457900</v>
    <v>54</v>
    <v>1953</v>
    <v>54</v>
    <v>0.1079</v>
    <v>B3 - Brazil Stock Exchange</v>
    <v>89763630</v>
    <v>A Sondotécnica Engenharia de Solos S.A. é uma empresa brasileira que se dedica à prestação de serviços no setor da engenharia. A empresa atua na consultoria técnica e econômica, elaboração de projetos de engenharia, desenvolvimento de planos mestre, consultoria, inspeção e supervisão de execução de projeto, gerenciamento da construção e outros serviços relacionados ao setor de engenharia. O portfólio da empresa inclui serviços para diversos segmentos, como transporte, saneamento, hidráulica, meio ambiente, eletricidade, petróleo e gás, e projetos especiais. Em 31 de dezembro de 2011, a empresa operava por meio de duas subsidiárias, incluindo uma subsidiária integral, a Sondotecnica International Co, e a Sondotecnica Tecnologia Ltda., na qual possuía uma participação de 96,63%.</v>
    <v>BVMF</v>
    <v>54</v>
    <v>45306.947916666664</v>
    <v>2256</v>
    <v>BRL</v>
    <v>Sondotécnica Engenharia de Solos S.A.</v>
    <v>Sondotécnica Engenharia de Solos S.A.</v>
    <v>54</v>
    <v>54</v>
    <v>Rua Voluntarios da Patria, 45 8 e 9 andares, Botafogo, RIO DE JANEIRO, RIO DE JANEIRO, 22.270-900 BR</v>
    <v>Professional &amp; Commercial Services</v>
    <v>SOND5</v>
    <v>Ações</v>
    <v>Sondotécnica Engenharia de Solos S.A. (BVMF:SOND5)</v>
    <v>0</v>
    <v>0</v>
    <v>100</v>
  </rv>
  <rv s="2">
    <v>2257</v>
  </rv>
  <rv s="0">
    <v>https://www.bing.com/financeapi/forcetrigger?t=apndcw&amp;q=BVMF%3aSOND6&amp;form=skydnc</v>
    <v>Learn more on Bing</v>
  </rv>
  <rv s="44">
    <v>pt-BR</v>
    <v>apndcw</v>
    <v>268435456</v>
    <v>1</v>
    <v>Da plataforma Refinitiv</v>
    <v>139</v>
    <v>140</v>
    <v>Sondotécnica Engenharia de Solos S.A. (BVMF:SOND6)</v>
    <v>3</v>
    <v>141</v>
    <v>Finance</v>
    <v>5</v>
    <v>57.99</v>
    <v>26.26</v>
    <v>BVMF</v>
    <v>2457900</v>
    <v>50.01</v>
    <v>1953</v>
    <v>50</v>
    <v>0.1079</v>
    <v>B3 - Brazil Stock Exchange</v>
    <v>89760000</v>
    <v>A Sondotécnica Engenharia de Solos S.A. é uma empresa brasileira que se dedica à prestação de serviços no setor da engenharia. A empresa atua na consultoria técnica e econômica, elaboração de projetos de engenharia, desenvolvimento de planos mestre, consultoria, inspeção e supervisão de execução de projeto, gerenciamento da construção e outros serviços relacionados ao setor de engenharia. O portfólio da empresa inclui serviços para diversos segmentos, como transporte, saneamento, hidráulica, meio ambiente, eletricidade, petróleo e gás, e projetos especiais. Em 31 de dezembro de 2011, a empresa operava por meio de duas subsidiárias, incluindo uma subsidiária integral, a Sondotecnica International Co, e a Sondotecnica Tecnologia Ltda., na qual possuía uma participação de 96,63%.</v>
    <v>BVMF</v>
    <v>57.99</v>
    <v>45322.947916666664</v>
    <v>2259</v>
    <v>BRL</v>
    <v>Sondotécnica Engenharia de Solos S.A.</v>
    <v>Sondotécnica Engenharia de Solos S.A.</v>
    <v>50.01</v>
    <v>50</v>
    <v>Rua Voluntarios da Patria, 45 8 e 9 andares, Botafogo, RIO DE JANEIRO, RIO DE JANEIRO, 22.270-900 BR</v>
    <v>Professional &amp; Commercial Services</v>
    <v>SOND6</v>
    <v>Ações</v>
    <v>Sondotécnica Engenharia de Solos S.A. (BVMF:SOND6)</v>
    <v>-7.99</v>
    <v>-0.13778199999999999</v>
    <v>200</v>
  </rv>
  <rv s="2">
    <v>2260</v>
  </rv>
  <rv s="0">
    <v>https://www.bing.com/financeapi/forcetrigger?t=apndr7&amp;q=BVMF%3aSPTW11&amp;form=skydnc</v>
    <v>Learn more on Bing</v>
  </rv>
  <rv s="4">
    <v>pt-BR</v>
    <v>apndr7</v>
    <v>268435456</v>
    <v>1</v>
    <v>Da plataforma Refinitiv</v>
    <v>9</v>
    <v>10</v>
    <v>SP DOWNTOWN FDO INV IMOB CF (BVMF:SPTW11)</v>
    <v>11</v>
    <v>12</v>
    <v>Finance</v>
    <v>5</v>
    <v>45.51</v>
    <v>33.28</v>
    <v>BVMF</v>
    <v>43.92</v>
    <v>43.02</v>
    <v>B3 - Brazil Stock Exchange</v>
    <v>43.5</v>
    <v>45327.576203703706</v>
    <v>2262</v>
    <v>BRL</v>
    <v>SP DOWNTOWN FDO INV IMOB CF</v>
    <v>43.5</v>
    <v>43.37</v>
    <v>SPTW11</v>
    <v>Fundos mais negociados</v>
    <v>SP DOWNTOWN FDO INV IMOB CF (BVMF:SPTW11)</v>
    <v>-0.13</v>
    <v>-2.9889999999999999E-3</v>
    <v>153</v>
  </rv>
  <rv s="2">
    <v>2263</v>
  </rv>
  <rv s="0">
    <v>https://www.bing.com/financeapi/forcetrigger?t=apnc27&amp;q=BVMF%3aSGPS3&amp;form=skydnc</v>
    <v>Learn more on Bing</v>
  </rv>
  <rv s="1">
    <v>pt-BR</v>
    <v>apnc27</v>
    <v>268435456</v>
    <v>1</v>
    <v>Da plataforma Refinitiv</v>
    <v>0</v>
    <v>1</v>
    <v>Springs Global Participações S. A. (BVMF:SGPS3)</v>
    <v>3</v>
    <v>4</v>
    <v>Finance</v>
    <v>5</v>
    <v>3.95</v>
    <v>0.7</v>
    <v>BVMF</v>
    <v>50000000</v>
    <v>1.18</v>
    <v>2005</v>
    <v>1.1599999999999999</v>
    <v>1.9004000000000001</v>
    <v>B3 - Brazil Stock Exchange</v>
    <v>58500000</v>
    <v>A SPRINGS GLOBAL PARTICIPAÇÕES S.A. é uma empresa estabelecida no Brasil, que atua na indústria têxtil. A empresa concentra-se em fiação, tecelagem, acabamento e fabricação de produtos têxteis para o lar, principalmente artigos têxteis para cama e banho, como toalhas de mesa, lençóis, fronhas, forros de colchão, cobertores, toalhas, cortinas para box de chuveiro e acessórios para banheiros. A empresa oferece seus produtos sob várias marcas, como MMartan, Casas Moyses, Artex, Santista, Springmaid, Fantasia, Arco Iris e Wabasso, dentre outras. Opera em instalações de produção nos Estados Unidos, na Argentina e no Brasil, e distribui produtos nos Estados Unidos, no Canadá, na Argentina e no Brasil. Controla várias subsidiárias, como a Springs Global US Inc, Coteminas S.A., Ammo Varejo Ltda. e American Sportswear Ltda. É de propriedade da Companhia de Tecidos Norte de Minas - COTEMINAS.</v>
    <v>BVMF</v>
    <v>1.1599999999999999</v>
    <v>7454</v>
    <v>45327.575732765625</v>
    <v>2265</v>
    <v>273980</v>
    <v>BRL</v>
    <v>Springs Global Participações S. A.</v>
    <v>Springs Global Participações S. A.</v>
    <v>1.17</v>
    <v>1.17</v>
    <v>Av. Lincoln Alves dos Santos, 955, Distrito Industrial, MONTES CLAROS, MINAS GERAIS, 39.404-005 BR</v>
    <v>Textiles &amp; Apparel</v>
    <v>SGPS3</v>
    <v>Ações</v>
    <v>Springs Global Participações S. A. (BVMF:SGPS3)</v>
    <v>0.01</v>
    <v>8.6210000000000002E-3</v>
    <v>24700</v>
  </rv>
  <rv s="2">
    <v>2266</v>
  </rv>
  <rv s="0">
    <v>https://www.bing.com/financeapi/forcetrigger?t=bof8f2&amp;q=BVMF%3aSTRX11&amp;form=skydnc</v>
    <v>Learn more on Bing</v>
  </rv>
  <rv s="4">
    <v>pt-BR</v>
    <v>bof8f2</v>
    <v>268435456</v>
    <v>1</v>
    <v>Da plataforma Refinitiv</v>
    <v>9</v>
    <v>10</v>
    <v>STARX FDO INV IMOB ETF (BVMF:STRX11)</v>
    <v>11</v>
    <v>12</v>
    <v>Finance</v>
    <v>5</v>
    <v>168</v>
    <v>165.98</v>
    <v>BVMF</v>
    <v>168</v>
    <v>168</v>
    <v>B3 - Brazil Stock Exchange</v>
    <v>167.24</v>
    <v>45295.858648263282</v>
    <v>2268</v>
    <v>BRL</v>
    <v>STARX FDO INV IMOB ETF</v>
    <v>168</v>
    <v>168</v>
    <v>STRX11</v>
    <v>Fundos mais negociados</v>
    <v>STARX FDO INV IMOB ETF (BVMF:STRX11)</v>
    <v>0.76</v>
    <v>4.5440000000000003E-3</v>
    <v>6</v>
  </rv>
  <rv s="2">
    <v>2269</v>
  </rv>
  <rv s="0">
    <v>https://www.bing.com/financeapi/forcetrigger?t=awjqoc&amp;q=BVMF%3aSTKF3&amp;form=skydnc</v>
    <v>Learn more on Bing</v>
  </rv>
  <rv s="74">
    <v>pt-BR</v>
    <v>awjqoc</v>
    <v>268435456</v>
    <v>1</v>
    <v>1</v>
    <v>Da plataforma Refinitiv</v>
    <v>89</v>
    <v>236</v>
    <v>STATKRAFT ENERGIAS RENOVAVEIS S.A. (BVMF:STKF3)</v>
    <v>3</v>
    <v>91</v>
    <v>Finance</v>
    <v>BVMF</v>
    <v>454331400</v>
    <v>1995</v>
    <v>B3 - Brazil Stock Exchange</v>
    <v>A Desenvix Energias Renováveis S.A. é uma empresa brasileira que atua no setor de energia elétrica. A empresa se dedica à geração de energia elétrica a partir de fontes renováveis, bem como à transmissão de eletricidade. Através de suas subsidiárias, a empresa se dedica à operação de usinas hidrelétricas, pequenas centrais hidrelétricas, parques eólicos, usinas termelétricas movidas à biomassa e linhas de transmissão. Em 31 de dezembro de 2011, as subsidiárias da empresa incluíam a Monel Monjolinho Energética S.A., Santa Laura S.A., Santa Rosa S.A., Esmeralda S.A., Moinho S.A., Enercasa - Energia Caiuá S.A., Enex O&amp;M de Sistemas Elétricos Ltda., Macaúbas Energética S.A., Novo Horizonte Energética S.A., Seabra Energética S.A. e Energen - Energias Renováveis S.A. Além disso, é controlada pela Statkraft Investimentos Ltda.</v>
    <v>BVMF</v>
    <v>0</v>
    <v>2271</v>
    <v>BRL</v>
    <v>STATKRAFT ENERGIAS RENOVAVEIS S.A.</v>
    <v>STATKRAFT ENERGIAS RENOVAVEIS S.A.</v>
    <v>Rodovia Jose Carlos Daux, n 5.550, km 5,Sala 235, 3 andar, Saco Grande, FLORIANOPOLIS, SANTA CATARINA, 88.032-005 BR</v>
    <v>Electrical Utilities &amp; IPPs</v>
    <v>STKF3</v>
    <v>Ações</v>
    <v>STATKRAFT ENERGIAS RENOVAVEIS S.A. (BVMF:STKF3)</v>
  </rv>
  <rv s="2">
    <v>2272</v>
  </rv>
  <rv s="80">
    <v>pt-BR</v>
    <v>c8ezww</v>
    <v>268435456</v>
    <v>1</v>
    <v>Da plataforma Refinitiv</v>
    <v>254</v>
    <v>255</v>
    <v>Sula Vineyards (XNSE:SULA)</v>
    <v>256</v>
    <v>97</v>
    <v>Finance</v>
    <v>257</v>
    <v>699</v>
    <v>326.35000000000002</v>
    <v>XNSE</v>
    <v>84399630</v>
    <v>654.9</v>
    <v>2003</v>
    <v>634</v>
    <v>0.38600000000000001</v>
    <v>National Stock Exchange of India</v>
    <v>54049520000</v>
    <v>Sula Vineyards Limited is an India-based wine producer and seller. The Company is engaged in the business of manufacturing, purchasing and sale of alcoholic beverages, such as wines and spirits. The Company operates under two categories of business: wine business and wine tourism. Its wine business is engaged in the production of wine, the import of wines and spirits, and the distribution of wines and spirits. Its wine tourism business is engaged in the sale of services from ownership and operation of wine tourism venues, including vineyard resorts and tasting rooms. The Company's product categories include red wine, white wine, Rose Wine, sparkling wine and wine in a can. Its red wine products include Syrah, Zinfandel, Shiraz and Shiraz Cabernet. Its white wine products include Chardonnay, Viognier, Chenin Blanc and Riesling. The Company's Rose Wine products include Grenache Rose Wine and Zinfandel Rose. Its wine in a can products include White Wine Sparkler and Red Wine Sparkler.</v>
    <v>XNSE</v>
    <v>640.4</v>
    <v>729</v>
    <v>45327.549479166664</v>
    <v>775170</v>
    <v>INR</v>
    <v>Sula Vineyards</v>
    <v>Sula Vineyards</v>
    <v>58.27</v>
    <v>643.4</v>
    <v>637.35</v>
    <v>Sula Vineyards, Gat 36/2, Govardhan Village, Gangapur-Savargaon Rd Nashik, NASHIK, MAHARASHTRA, 422222 IN</v>
    <v>Beverages</v>
    <v>SULA</v>
    <v>Ações</v>
    <v>Sula Vineyards (XNSE:SULA)</v>
    <v>-3.05</v>
    <v>-4.7629999999999999E-3</v>
    <v>450720</v>
  </rv>
  <rv s="2">
    <v>2274</v>
  </rv>
  <rv s="0">
    <v>https://www.bing.com/financeapi/forcetrigger?t=a2w3sm&amp;q=OTCM%3aSMAL&amp;form=skydnc</v>
    <v>Learn more on Bing</v>
  </rv>
  <rv s="81">
    <v>pt-BR</v>
    <v>a2w3sm</v>
    <v>268435456</v>
    <v>1</v>
    <v>Da plataforma Refinitiv</v>
    <v>258</v>
    <v>259</v>
    <v>Summit Bancshre (OTCM:SMAL)</v>
    <v>3</v>
    <v>170</v>
    <v>Finance</v>
    <v>58</v>
    <v>40.32</v>
    <v>34.69</v>
    <v>OTCM</v>
    <v>40.32</v>
    <v>40.32</v>
    <v>OTC Markets</v>
    <v>OTCM</v>
    <v>38</v>
    <v>45323.048611111109</v>
    <v>2276</v>
    <v>USD</v>
    <v>Summit Bancshre</v>
    <v>Summit Bancshre</v>
    <v>40.32</v>
    <v>40.32</v>
    <v>3880 Hulen Street, FORT WORTH, TX, 76107 US</v>
    <v>SMAL</v>
    <v>Ações</v>
    <v>Summit Bancshre (OTCM:SMAL)</v>
    <v>2.3199999999999998</v>
    <v>6.1052999999999996E-2</v>
    <v>100</v>
  </rv>
  <rv s="2">
    <v>2277</v>
  </rv>
  <rv s="13">
    <v>pt-BR</v>
    <v>c71i7w</v>
    <v>268435456</v>
    <v>1</v>
    <v>Da plataforma Refinitiv</v>
    <v>41</v>
    <v>42</v>
    <v>SUNO AGRO FIAGRO IMOBILIARIO CEF (BVMF:SNAG11)</v>
    <v>43</v>
    <v>12</v>
    <v>Finance</v>
    <v>5</v>
    <v>102.8</v>
    <v>9.89</v>
    <v>BVMF</v>
    <v>10.09</v>
    <v>10.06</v>
    <v>B3 - Brazil Stock Exchange</v>
    <v>10.09</v>
    <v>45327.576423611114</v>
    <v>BRL</v>
    <v>SUNO AGRO FIAGRO IMOBILIARIO CEF</v>
    <v>10.08</v>
    <v>10.07</v>
    <v>SNAG11</v>
    <v>Fundos mais negociados</v>
    <v>SUNO AGRO FIAGRO IMOBILIARIO CEF (BVMF:SNAG11)</v>
    <v>-0.02</v>
    <v>-1.9819999999999998E-3</v>
    <v>20926</v>
  </rv>
  <rv s="2">
    <v>2279</v>
  </rv>
  <rv s="0">
    <v>https://www.bing.com/financeapi/forcetrigger?t=c22fvh&amp;q=BVMF%3aSNFF11&amp;form=skydnc</v>
    <v>Learn more on Bing</v>
  </rv>
  <rv s="4">
    <v>pt-BR</v>
    <v>c22fvh</v>
    <v>268435456</v>
    <v>1</v>
    <v>Da plataforma Refinitiv</v>
    <v>9</v>
    <v>10</v>
    <v>SUNO FUNDO DE FII CF (BVMF:SNFF11)</v>
    <v>11</v>
    <v>12</v>
    <v>Finance</v>
    <v>5</v>
    <v>91.91</v>
    <v>75.16</v>
    <v>BVMF</v>
    <v>86.34</v>
    <v>85.72</v>
    <v>B3 - Brazil Stock Exchange</v>
    <v>85.72</v>
    <v>45327.576527777775</v>
    <v>2281</v>
    <v>BRL</v>
    <v>SUNO FUNDO DE FII CF</v>
    <v>85.72</v>
    <v>86.21</v>
    <v>SNFF11</v>
    <v>Fundos mais negociados</v>
    <v>SUNO FUNDO DE FII CF (BVMF:SNFF11)</v>
    <v>0.49</v>
    <v>5.7159999999999997E-3</v>
    <v>427</v>
  </rv>
  <rv s="2">
    <v>2282</v>
  </rv>
  <rv s="0">
    <v>https://www.bing.com/financeapi/forcetrigger?t=c3rkgh&amp;q=BVMF%3aSNCI11&amp;form=skydnc</v>
    <v>Learn more on Bing</v>
  </rv>
  <rv s="4">
    <v>pt-BR</v>
    <v>c3rkgh</v>
    <v>268435456</v>
    <v>1</v>
    <v>Da plataforma Refinitiv</v>
    <v>9</v>
    <v>10</v>
    <v>SUNO RECEBIVEIS IMOB FII CEF (BVMF:SNCI11)</v>
    <v>11</v>
    <v>12</v>
    <v>Finance</v>
    <v>5</v>
    <v>100.4</v>
    <v>81.11</v>
    <v>BVMF</v>
    <v>100.4</v>
    <v>100.22</v>
    <v>B3 - Brazil Stock Exchange</v>
    <v>100.22</v>
    <v>45327.576015740626</v>
    <v>2284</v>
    <v>BRL</v>
    <v>SUNO RECEBIVEIS IMOB FII CEF</v>
    <v>100.22</v>
    <v>100.4</v>
    <v>SNCI11</v>
    <v>Fundos mais negociados</v>
    <v>SUNO RECEBIVEIS IMOB FII CEF (BVMF:SNCI11)</v>
    <v>0.18</v>
    <v>1.7960000000000001E-3</v>
    <v>1842</v>
  </rv>
  <rv s="2">
    <v>2285</v>
  </rv>
  <rv s="0">
    <v>https://www.bing.com/financeapi/forcetrigger?t=btju4c&amp;q=BVMF%3aCACR11&amp;form=skydnc</v>
    <v>Learn more on Bing</v>
  </rv>
  <rv s="4">
    <v>pt-BR</v>
    <v>btju4c</v>
    <v>268435456</v>
    <v>1</v>
    <v>Da plataforma Refinitiv</v>
    <v>9</v>
    <v>10</v>
    <v>SUPERNOVA FII- RECEB IMOB. (BVMF:CACR11)</v>
    <v>11</v>
    <v>12</v>
    <v>Finance</v>
    <v>5</v>
    <v>103.53</v>
    <v>86.81</v>
    <v>BVMF</v>
    <v>102.93</v>
    <v>102.8</v>
    <v>B3 - Brazil Stock Exchange</v>
    <v>102.76</v>
    <v>45327.575725532028</v>
    <v>2287</v>
    <v>BRL</v>
    <v>SUPERNOVA FII- RECEB IMOB.</v>
    <v>102.8</v>
    <v>102.81</v>
    <v>CACR11</v>
    <v>Fundos mais negociados</v>
    <v>SUPERNOVA FII- RECEB IMOB. (BVMF:CACR11)</v>
    <v>0.05</v>
    <v>4.8660000000000001E-4</v>
    <v>2340</v>
  </rv>
  <rv s="2">
    <v>2288</v>
  </rv>
  <rv s="0">
    <v>https://www.bing.com/financeapi/forcetrigger?t=bgqlar&amp;q=BVMF%3aNEMO3&amp;form=skydnc</v>
    <v>Learn more on Bing</v>
  </rv>
  <rv s="29">
    <v>pt-BR</v>
    <v>bgqlar</v>
    <v>268435456</v>
    <v>1</v>
    <v>Da plataforma Refinitiv</v>
    <v>89</v>
    <v>90</v>
    <v>SUZANO HOLDING S.A. (BVMF:NEMO3)</v>
    <v>3</v>
    <v>91</v>
    <v>Finance</v>
    <v>BVMF</v>
    <v>345854600</v>
    <v>1954</v>
    <v>B3 - Brazil Stock Exchange</v>
    <v>A Suzano Holding SA, anteriormente Nemofeffer SA, é uma holding com sede no Brasil que se dedica principalmente à indústria de papel. Por meio de sua subsidiária Suzano Papel e Celulose SA, a Companhia atua na produção e comercialização de produtos de celulose e papel. A Suzano Papel e Celulose SA tem por objeto a fabricação e comercialização de papel e celulose de fibra curta de eucalipto, bem como a formação e exploração de florestas de eucalipto. Por meio de sua subsidiária, a Suzano Holding SA atua em cinco continentes: Ásia, Europa, América do Norte, América do Sul e África. Adicionalmente, a Companhia está envolvida na locação, incorporação e comercialização de bens imóveis. Em 31 de dezembro de 2011, as subsidiárias diretas da Companhia incluíam Suzano Papel e Celulose SA, Premesa SA, Nemonorte Imóveis e Participações Ltda e Nemopar Investimentos Ltda.</v>
    <v>BVMF</v>
    <v>0</v>
    <v>2290</v>
    <v>BRL</v>
    <v>SUZANO HOLDING S.A.</v>
    <v>SUZANO HOLDING S.A.</v>
    <v>Av. Brigadeiro Faria Lima, 1355,21 andar, Jardim Paulistano, SAO PAULO, SAO PAULO, 01.452-919 BR</v>
    <v>Paper &amp; Forest Products</v>
    <v>NEMO3</v>
    <v>Ações</v>
    <v>SUZANO HOLDING S.A. (BVMF:NEMO3)</v>
  </rv>
  <rv s="2">
    <v>2291</v>
  </rv>
  <rv s="0">
    <v>https://www.bing.com/financeapi/forcetrigger?t=awk4qh&amp;q=BVMF%3aNEMO5&amp;form=skydnc</v>
    <v>Learn more on Bing</v>
  </rv>
  <rv s="29">
    <v>pt-BR</v>
    <v>awk4qh</v>
    <v>268435456</v>
    <v>1</v>
    <v>Da plataforma Refinitiv</v>
    <v>89</v>
    <v>90</v>
    <v>SUZANO HOLDING S.A. (BVMF:NEMO5)</v>
    <v>3</v>
    <v>91</v>
    <v>Finance</v>
    <v>BVMF</v>
    <v>345854600</v>
    <v>1954</v>
    <v>B3 - Brazil Stock Exchange</v>
    <v>A Suzano Holding SA, anteriormente Nemofeffer SA, é uma holding com sede no Brasil que se dedica principalmente à indústria de papel. Por meio de sua subsidiária Suzano Papel e Celulose SA, a Companhia atua na produção e comercialização de produtos de celulose e papel. A Suzano Papel e Celulose SA tem por objeto a fabricação e comercialização de papel e celulose de fibra curta de eucalipto, bem como a formação e exploração de florestas de eucalipto. Por meio de sua subsidiária, a Suzano Holding SA atua em cinco continentes: Ásia, Europa, América do Norte, América do Sul e África. Adicionalmente, a Companhia está envolvida na locação, incorporação e comercialização de bens imóveis. Em 31 de dezembro de 2011, as subsidiárias diretas da Companhia incluíam Suzano Papel e Celulose SA, Premesa SA, Nemonorte Imóveis e Participações Ltda e Nemopar Investimentos Ltda.</v>
    <v>BVMF</v>
    <v>0</v>
    <v>2293</v>
    <v>BRL</v>
    <v>SUZANO HOLDING S.A.</v>
    <v>SUZANO HOLDING S.A.</v>
    <v>Av. Brigadeiro Faria Lima, 1355,21 andar, Jardim Paulistano, SAO PAULO, SAO PAULO, 01.452-919 BR</v>
    <v>Paper &amp; Forest Products</v>
    <v>NEMO5</v>
    <v>Ações</v>
    <v>SUZANO HOLDING S.A. (BVMF:NEMO5)</v>
  </rv>
  <rv s="2">
    <v>2294</v>
  </rv>
  <rv s="0">
    <v>https://www.bing.com/financeapi/forcetrigger?t=awk4kr&amp;q=BVMF%3aNEMO6&amp;form=skydnc</v>
    <v>Learn more on Bing</v>
  </rv>
  <rv s="29">
    <v>pt-BR</v>
    <v>awk4kr</v>
    <v>268435456</v>
    <v>1</v>
    <v>Da plataforma Refinitiv</v>
    <v>89</v>
    <v>90</v>
    <v>SUZANO HOLDING S.A. (BVMF:NEMO6)</v>
    <v>3</v>
    <v>91</v>
    <v>Finance</v>
    <v>BVMF</v>
    <v>345854600</v>
    <v>1954</v>
    <v>B3 - Brazil Stock Exchange</v>
    <v>A Suzano Holding SA, anteriormente Nemofeffer SA, é uma holding com sede no Brasil que se dedica principalmente à indústria de papel. Por meio de sua subsidiária Suzano Papel e Celulose SA, a Companhia atua na produção e comercialização de produtos de celulose e papel. A Suzano Papel e Celulose SA tem por objeto a fabricação e comercialização de papel e celulose de fibra curta de eucalipto, bem como a formação e exploração de florestas de eucalipto. Por meio de sua subsidiária, a Suzano Holding SA atua em cinco continentes: Ásia, Europa, América do Norte, América do Sul e África. Adicionalmente, a Companhia está envolvida na locação, incorporação e comercialização de bens imóveis. Em 31 de dezembro de 2011, as subsidiárias diretas da Companhia incluíam Suzano Papel e Celulose SA, Premesa SA, Nemonorte Imóveis e Participações Ltda e Nemopar Investimentos Ltda.</v>
    <v>BVMF</v>
    <v>0</v>
    <v>2296</v>
    <v>BRL</v>
    <v>SUZANO HOLDING S.A.</v>
    <v>SUZANO HOLDING S.A.</v>
    <v>Av. Brigadeiro Faria Lima, 1355,21 andar, Jardim Paulistano, SAO PAULO, SAO PAULO, 01.452-919 BR</v>
    <v>Paper &amp; Forest Products</v>
    <v>NEMO6</v>
    <v>Ações</v>
    <v>SUZANO HOLDING S.A. (BVMF:NEMO6)</v>
  </rv>
  <rv s="2">
    <v>2297</v>
  </rv>
  <rv s="0">
    <v>https://www.bing.com/financeapi/forcetrigger?t=awjq77&amp;q=BVMF%3aSUZB3&amp;form=skydnc</v>
    <v>Learn more on Bing</v>
  </rv>
  <rv s="1">
    <v>pt-BR</v>
    <v>awjq77</v>
    <v>268435456</v>
    <v>1</v>
    <v>Da plataforma Refinitiv</v>
    <v>0</v>
    <v>1</v>
    <v>SUZANO S.A. (BVMF:SUZB3)</v>
    <v>3</v>
    <v>4</v>
    <v>Finance</v>
    <v>5</v>
    <v>57.7</v>
    <v>36.299999999999997</v>
    <v>BVMF</v>
    <v>1304118000</v>
    <v>51.62</v>
    <v>1987</v>
    <v>51</v>
    <v>0.35260000000000002</v>
    <v>B3 - Brazil Stock Exchange</v>
    <v>67227282900</v>
    <v>A Suzano SA, anteriormente Suzano Papel e Celulose SA, é uma produtora verticalmente integrada de papel e celulose de eucalipto. A Companhia atua em dois segmentos: papel e celulose. Suas unidades de negócios incluem silvicultura, celulose, papel, biotecnologia, Eucafluff, tecidos e lignina. A Companhia produz celulose de madeira de eucalipto, papel revestido e não revestido, papelão e papel de seda, além de eletricidade. Sua capacidade anual de produção de celulose e papel é de aproximadamente 5 milhões de toneladas. As operações da Companhia também incluem a operação comercial de florestas de eucalipto, incluindo florestas plantadas, nos estados brasileiros de São Paulo, Bahia, Espírito Santo, Minas Gerais, Piauí, Tocantins, Pará e Maranhão, a operação de terminais portuários, uma usina hidrelétrica, bem como a participação de interesse, como sócio ou acionista, em outra empresa ou projeto. A Companhia possui operações na Ásia, Europa, África, América do Norte, América do Sul e Central.</v>
    <v>BVMF</v>
    <v>51.34</v>
    <v>42000</v>
    <v>45327.576666666668</v>
    <v>2299</v>
    <v>4064900</v>
    <v>BRL</v>
    <v>SUZANO S.A.</v>
    <v>SUZANO S.A.</v>
    <v>51</v>
    <v>51.55</v>
    <v>AV PROFESSOR MAGALHAES NETO 1752 10 ANDAR SALAS 1010 e 1011, Pituba, SALVADOR, BAHIA, 41.810-012 BR</v>
    <v>Paper &amp; Forest Products</v>
    <v>SUZB3</v>
    <v>Ações</v>
    <v>SUZANO S.A. (BVMF:SUZB3)</v>
    <v>0.21</v>
    <v>4.0899999999999999E-3</v>
    <v>115700</v>
  </rv>
  <rv s="2">
    <v>2300</v>
  </rv>
  <rv s="0">
    <v>https://www.bing.com/financeapi/forcetrigger?t=apnc7w&amp;q=BVMF%3aSHOW3&amp;form=skydnc</v>
    <v>Learn more on Bing</v>
  </rv>
  <rv s="1">
    <v>pt-BR</v>
    <v>apnc7w</v>
    <v>268435456</v>
    <v>1</v>
    <v>Da plataforma Refinitiv</v>
    <v>0</v>
    <v>1</v>
    <v>T4F ENTRETENIMENTO S.A. (BVMF:SHOW3)</v>
    <v>3</v>
    <v>4</v>
    <v>Finance</v>
    <v>5</v>
    <v>3.31</v>
    <v>1.34</v>
    <v>BVMF</v>
    <v>67412630</v>
    <v>2.11</v>
    <v>1998</v>
    <v>2.0699999999999998</v>
    <v>1.9016</v>
    <v>B3 - Brazil Stock Exchange</v>
    <v>140892396</v>
    <v>A T4F ENTRETENIMENTO S.A. é uma empresa brasileira que atua principalmente no setor de entretenimento ao vivo. A empresa atua na administração, promoção, organização, produção, agenciamento, programação e implementação de atividades relacionadas com o entretenimento ao vivo, como esportes, artes, cultura, concertos e shows, bem como na administração e operação de locais, como teatros, ginásios e estádios. A empresa gerencia quatro locais no Brasil, o Credicard Hall, Citibank Hall e o Teatro Abril em São Paulo, e o Citibank Hall no Rio de Janeiro, bem como uma sala de concertos, o Teatro Opera Citi na Argentina. Além disso, atua na venda de ingressos, alimentos e bebidas, bem como no patrocínio de esportes. Em 31 de dezembro de 2011, as subsidiárias diretas da empresa incluíam a Área Marketing Brasil Ltda., Metropolitan Empreendimentos S.A., T4F Alimentos Bebidas e Ingressos Ltda., T4F Inversiones S.A. e BA Inversiones S.A., T4F USA Inc, Ticket Co SpA e Vicar Promoções Desportivas S.A.</v>
    <v>BVMF</v>
    <v>2.08</v>
    <v>621</v>
    <v>45327.576597222222</v>
    <v>2302</v>
    <v>163650</v>
    <v>BRL</v>
    <v>T4F ENTRETENIMENTO S.A.</v>
    <v>T4F ENTRETENIMENTO S.A.</v>
    <v>2.08</v>
    <v>2.09</v>
    <v>Rua Cristiano Viana, n 401, 15 andar, Pinheiros, SAO PAULO, SAO PAULO, 05.411-000 BR</v>
    <v>Hotels &amp; Entertainment Services</v>
    <v>SHOW3</v>
    <v>Ações</v>
    <v>T4F ENTRETENIMENTO S.A. (BVMF:SHOW3)</v>
    <v>0.01</v>
    <v>4.8079999999999998E-3</v>
    <v>9500</v>
  </rv>
  <rv s="2">
    <v>2303</v>
  </rv>
  <rv s="0">
    <v>https://www.bing.com/financeapi/forcetrigger?t=apml3m&amp;q=BVMF%3aTASA3&amp;form=skydnc</v>
    <v>Learn more on Bing</v>
  </rv>
  <rv s="1">
    <v>pt-BR</v>
    <v>apml3m</v>
    <v>268435456</v>
    <v>1</v>
    <v>Da plataforma Refinitiv</v>
    <v>0</v>
    <v>1</v>
    <v>Taurus Armas S.A (BVMF:TASA3)</v>
    <v>3</v>
    <v>4</v>
    <v>Finance</v>
    <v>5</v>
    <v>16.7</v>
    <v>12.39</v>
    <v>BVMF</v>
    <v>126634400</v>
    <v>14.32</v>
    <v>1939</v>
    <v>14.22</v>
    <v>1.0602</v>
    <v>B3 - Brazil Stock Exchange</v>
    <v>1811337000</v>
    <v>A Taurus Armas SA, anteriormente conhecida como Forjas Taurus SA, é uma empresa sediada no Brasil e tem como atividade principal a produção de armas curtas. A Companhia divide seus segmentos operacionais em armas, capacetes e outros. O segmento de armas fabrica e distribui revólveres, pistolas civis e militares e munições, bem como peças de metal personalizadas, como peças de motocicletas. O segmento de capacetes está envolvido na produção de capacetes para motociclistas. O segmento outros inclui a fabricação e comercialização de vidros, produtos plásticos injetados, como recipientes para resíduos, ferramentas para construção, mecânica e jardinagem e Metal Injection Moulding (MIM), utilizados em diversos setores, como automotivo, eletrônico ou petrolífero, entre outros. A Companhia, em conjunto com suas subsidiárias, opera múltiplas unidades fabris localizadas no estado brasileiro do Rio Grande do Sul, no estado do Paraná, no estado da Bahia e nos Estados Unidos.</v>
    <v>BVMF</v>
    <v>14.31</v>
    <v>3286</v>
    <v>45327.57402777778</v>
    <v>2305</v>
    <v>284290</v>
    <v>BRL</v>
    <v>Taurus Armas S.A</v>
    <v>Taurus Armas S.A</v>
    <v>14.3</v>
    <v>14.3</v>
    <v>Avenida Sao Borja 2181/Predio A, Fazenda Sao Borja, SAO LEOPOLDO, RIO GRANDE DO SUL, 93.035-411 BR</v>
    <v>Aerospace &amp; Defense</v>
    <v>TASA3</v>
    <v>Ações</v>
    <v>Taurus Armas S.A (BVMF:TASA3)</v>
    <v>-0.01</v>
    <v>-6.9879999999999996E-4</v>
    <v>4800</v>
  </rv>
  <rv s="2">
    <v>2306</v>
  </rv>
  <rv s="0">
    <v>https://www.bing.com/financeapi/forcetrigger?t=apml6h&amp;q=BVMF%3aTASA4&amp;form=skydnc</v>
    <v>Learn more on Bing</v>
  </rv>
  <rv s="1">
    <v>pt-BR</v>
    <v>apml6h</v>
    <v>268435456</v>
    <v>1</v>
    <v>Da plataforma Refinitiv</v>
    <v>0</v>
    <v>1</v>
    <v>Taurus Armas S.A (BVMF:TASA4)</v>
    <v>3</v>
    <v>4</v>
    <v>Finance</v>
    <v>5</v>
    <v>17.079999999999998</v>
    <v>12.44</v>
    <v>BVMF</v>
    <v>126634400</v>
    <v>14.4</v>
    <v>1939</v>
    <v>14.24</v>
    <v>1.0602</v>
    <v>B3 - Brazil Stock Exchange</v>
    <v>1811337000</v>
    <v>A Taurus Armas SA, anteriormente conhecida como Forjas Taurus SA, é uma empresa sediada no Brasil e tem como atividade principal a produção de armas curtas. A Companhia divide seus segmentos operacionais em armas, capacetes e outros. O segmento de armas fabrica e distribui revólveres, pistolas civis e militares e munições, bem como peças de metal personalizadas, como peças de motocicletas. O segmento de capacetes está envolvido na produção de capacetes para motociclistas. O segmento outros inclui a fabricação e comercialização de vidros, produtos plásticos injetados, como recipientes para resíduos, ferramentas para construção, mecânica e jardinagem e Metal Injection Moulding (MIM), utilizados em diversos setores, como automotivo, eletrônico ou petrolífero, entre outros. A Companhia, em conjunto com suas subsidiárias, opera múltiplas unidades fabris localizadas no estado brasileiro do Rio Grande do Sul, no estado do Paraná, no estado da Bahia e nos Estados Unidos.</v>
    <v>BVMF</v>
    <v>14.3</v>
    <v>3286</v>
    <v>45327.576307870368</v>
    <v>2308</v>
    <v>284290</v>
    <v>BRL</v>
    <v>Taurus Armas S.A</v>
    <v>Taurus Armas S.A</v>
    <v>14.3</v>
    <v>14.32</v>
    <v>Avenida Sao Borja 2181/Predio A, Fazenda Sao Borja, SAO LEOPOLDO, RIO GRANDE DO SUL, 93.035-411 BR</v>
    <v>Aerospace &amp; Defense</v>
    <v>TASA4</v>
    <v>Ações</v>
    <v>Taurus Armas S.A (BVMF:TASA4)</v>
    <v>0.02</v>
    <v>1.3990000000000001E-3</v>
    <v>53900</v>
  </rv>
  <rv s="2">
    <v>2309</v>
  </rv>
  <rv s="0">
    <v>https://www.bing.com/financeapi/forcetrigger?t=apnfbh&amp;q=BVMF%3aTECN3&amp;form=skydnc</v>
    <v>Learn more on Bing</v>
  </rv>
  <rv s="1">
    <v>pt-BR</v>
    <v>apnfbh</v>
    <v>268435456</v>
    <v>1</v>
    <v>Da plataforma Refinitiv</v>
    <v>0</v>
    <v>1</v>
    <v>TECHNOS S.A. (BVMF:TECN3)</v>
    <v>3</v>
    <v>4</v>
    <v>Finance</v>
    <v>5</v>
    <v>3.63</v>
    <v>2.1800000000000002</v>
    <v>BVMF</v>
    <v>70906220</v>
    <v>3.41</v>
    <v>2007</v>
    <v>3.37</v>
    <v>1.2302</v>
    <v>B3 - Brazil Stock Exchange</v>
    <v>240372085</v>
    <v>A TECHNOS S.A., anteriormente GMT Participações S.A., é uma empresa brasileira que se dedica à fabricação e comercialização de relógios. Através de sua subsidiária Technos da Amazônia Indústria e Comércio S.A., a empresa produz e vende relógios sob as marcas Technos e Mariner. Também possui uma licença para fabricação de relógios de pulso sob as marcas Mormaii, Seiko e Euro. A empresa opera uma fábrica industrial localizada na Zona Franca de Manaus, no estado brasileiro do Amazonas. A TECHNOS S.A. distribui seus produtos no Brasil por meio de uma rede de lojas e centros de serviço. Em 31 de dezembro de 2011, o acionista majoritário da empresa era o Fundo de Investimento e Participações GMT, que detinha uma participação de 58,38% na TECHNOS S.A.</v>
    <v>BVMF</v>
    <v>3.37</v>
    <v>900</v>
    <v>45327.576458333337</v>
    <v>2311</v>
    <v>172110</v>
    <v>BRL</v>
    <v>TECHNOS S.A.</v>
    <v>TECHNOS S.A.</v>
    <v>3.37</v>
    <v>3.39</v>
    <v>Avenida Das Americas, 4200 - Bloco 5 - 6 Andar, Barra Da Tijuca, RIO DE JANEIRO, RIO DE JANEIRO, 22.640-907 BR</v>
    <v>Specialty Retailers</v>
    <v>TECN3</v>
    <v>Ações</v>
    <v>TECHNOS S.A. (BVMF:TECN3)</v>
    <v>0.02</v>
    <v>5.9350000000000002E-3</v>
    <v>13400</v>
  </rv>
  <rv s="2">
    <v>2312</v>
  </rv>
  <rv s="0">
    <v>https://www.bing.com/financeapi/forcetrigger?t=a243sm&amp;q=XNYS%3aTECK&amp;form=skydnc</v>
    <v>Learn more on Bing</v>
  </rv>
  <rv s="20">
    <v>pt-BR</v>
    <v>a243sm</v>
    <v>268435456</v>
    <v>1</v>
    <v>Da plataforma Refinitiv</v>
    <v>59</v>
    <v>60</v>
    <v>Teck Resources (XNYS:TECK)</v>
    <v>3</v>
    <v>61</v>
    <v>Finance</v>
    <v>168</v>
    <v>49.34</v>
    <v>32.479999999999997</v>
    <v>XNYS</v>
    <v>519971100</v>
    <v>40.134999999999998</v>
    <v>2008</v>
    <v>39.340000000000003</v>
    <v>1.4118999999999999</v>
    <v>New York Stock Exchange</v>
    <v>27791280000</v>
    <v>Teck Resources Limited is a Canada-based mining company that operates in copper, zinc, steelmaking coal and energy segment. The Company’s operations and projects include Antamina, Cardinal River, Carmen de Andacollo, Elkview, Fording River, Fording River Extension, Fort Hills, Galore Creek Project, Greenhills, Highland Valley Copper, HVC 2040, Line Creek, NewRange Copper Nickel, NuevaUnion, Quebrada Blanca, Quebrada Blanca Phase II, Quintette Project, Red Dog, Sullivan Mine and Trail Operations. The Antamina mine is a large copper and zinc mine, located in the Andes Mountain range of Peru. Its Carmen de Andacollo is located in the Coquimbo Region of central Chile. The Fording River Extension Project is located adjacent and to the south of Teck’s existing Fording River Operations. Its Galore Creek is located within the territory of the Tahltan in northwestern British Columbia, approximately 150 kilometers northwest of Stewart.</v>
    <v>XNYS</v>
    <v>40.369999999999997</v>
    <v>12100</v>
    <v>45324.97130833281</v>
    <v>2314</v>
    <v>3346539</v>
    <v>USD</v>
    <v>Teck Resources</v>
    <v>Teck Resources</v>
    <v>7.7553000000000001</v>
    <v>40.01</v>
    <v>39.71</v>
    <v>550 Burrard St Suite 3300, VANCOUVER, BC, V6C 0B3 CA</v>
    <v>Metals &amp; Mining</v>
    <v>TECK</v>
    <v>Ações</v>
    <v>Teck Resources (XNYS:TECK)</v>
    <v>-0.66</v>
    <v>-1.6348999999999999E-2</v>
    <v>21</v>
  </rv>
  <rv s="2">
    <v>2315</v>
  </rv>
  <rv s="0">
    <v>https://www.bing.com/financeapi/forcetrigger?t=apnf8m&amp;q=BVMF%3aTCSA3&amp;form=skydnc</v>
    <v>Learn more on Bing</v>
  </rv>
  <rv s="1">
    <v>pt-BR</v>
    <v>apnf8m</v>
    <v>268435456</v>
    <v>1</v>
    <v>Da plataforma Refinitiv</v>
    <v>0</v>
    <v>1</v>
    <v>TECNISA S.A. (BVMF:TCSA3)</v>
    <v>3</v>
    <v>4</v>
    <v>Finance</v>
    <v>5</v>
    <v>4.3</v>
    <v>2.25</v>
    <v>BVMF</v>
    <v>73619230</v>
    <v>3.01</v>
    <v>2006</v>
    <v>2.95</v>
    <v>1.6893</v>
    <v>B3 - Brazil Stock Exchange</v>
    <v>221593882</v>
    <v>A Tecnisa SA é uma empresa sediada no Brasil que atua no setor imobiliário. A Companhia e suas subsidiárias têm por objeto a incorporação, construção, arrendamento, administração, compra e venda de propriedades e terrenos imobiliários residenciais e comerciais. Além disso, a Companhia oferece serviços de consultoria relacionados ao mercado imobiliário. A Companhia desenvolve, comercializa e constrói empreendimentos residenciais e comerciais com um modelo de negócio integrado. A Companhia atua desde a aquisição do terreno até o financiamento de parte de seus clientes. Além disso, a Companhia oferece serviços de consultoria relacionados ao mercado imobiliário. Atua no mercado brasileiro. O foco da Companhia é a região de São Paulo (principal mercado), seguida por Brasília e Curitiba.</v>
    <v>BVMF</v>
    <v>2.98</v>
    <v>8039</v>
    <v>45327.57230324074</v>
    <v>2317</v>
    <v>84900</v>
    <v>BRL</v>
    <v>TECNISA S.A.</v>
    <v>TECNISA S.A.</v>
    <v>2.98</v>
    <v>3.01</v>
    <v>Avenida Nicolas Boer, 399, 5 andar - Unid 502S, Jardim das Perdizes, SAO PAULO, SAO PAULO, 01.140-060 BR</v>
    <v>Real Estate Operations</v>
    <v>TCSA3</v>
    <v>Ações</v>
    <v>TECNISA S.A. (BVMF:TCSA3)</v>
    <v>0.03</v>
    <v>1.0067E-2</v>
    <v>6700</v>
  </rv>
  <rv s="2">
    <v>2318</v>
  </rv>
  <rv s="0">
    <v>https://www.bing.com/financeapi/forcetrigger?t=apnf2w&amp;q=BVMF%3aTCNO3&amp;form=skydnc</v>
    <v>Learn more on Bing</v>
  </rv>
  <rv s="82">
    <v>pt-BR</v>
    <v>apnf2w</v>
    <v>268435456</v>
    <v>1</v>
    <v>1</v>
    <v>Da plataforma Refinitiv</v>
    <v>239</v>
    <v>260</v>
    <v>TECNOSOLO ENGENHARIA S.A. (BVMF:TCNO3)</v>
    <v>3</v>
    <v>261</v>
    <v>Finance</v>
    <v>80</v>
    <v>1.5</v>
    <v>1.18</v>
    <v>BVMF</v>
    <v>6620340</v>
    <v>1957</v>
    <v>1.1932</v>
    <v>B3 - Brazil Stock Exchange</v>
    <v>A TECNOSOLO ENGENHARIA S.A. é uma empresa brasileira que atua no setor de engenharia civil. Na consultoria de engenharia, atua na concepção, supervisão, inspeção e gestão de projetos de construção. Na área de construção, seu portfólio inclui vários empreendimentos imobiliários, como arenas esportivas, edifícios de escritórios, drenagem de rios, estradas, refinarias e represas, entre outros. No setor de serviços especiais de engenharia, fornece levantamentos, fundações especiais, contenção de encostas, rebaixamento do lençol freático, drenagem superficial e profunda, controle de assentamentos, testes de solo e materiais, entre outros. Na área de meio ambiente, presta serviços de gestão ambiental, avaliação de impacto ambiental, projeto de reflorestamento, recuperação de áreas degradadas e diagnósticos ambientais. Na área da tecnologia da informação, realiza trabalhos de geomarketing e desenvolve sistemas de informação geográfica. Em abril de 2014, criou a Tecnosolo Serviços de Engenharia S.A.</v>
    <v>BVMF</v>
    <v>1.2</v>
    <v>250</v>
    <v>44860.430914351855</v>
    <v>2320</v>
    <v>BRL</v>
    <v>TECNOSOLO ENGENHARIA S.A.</v>
    <v>TECNOSOLO ENGENHARIA S.A.</v>
    <v>Rua Conego Felipe,219, Taquara, RIO DE JANEIRO, RIO DE JANEIRO, 22.713-010 BR</v>
    <v>Construction &amp; Engineering</v>
    <v>TCNO3</v>
    <v>Ações</v>
    <v>TECNOSOLO ENGENHARIA S.A. (BVMF:TCNO3)</v>
  </rv>
  <rv s="2">
    <v>2321</v>
  </rv>
  <rv s="0">
    <v>https://www.bing.com/financeapi/forcetrigger?t=apnf5r&amp;q=BVMF%3aTCNO4&amp;form=skydnc</v>
    <v>Learn more on Bing</v>
  </rv>
  <rv s="82">
    <v>pt-BR</v>
    <v>apnf5r</v>
    <v>268435456</v>
    <v>1</v>
    <v>1</v>
    <v>Da plataforma Refinitiv</v>
    <v>239</v>
    <v>260</v>
    <v>TECNOSOLO ENGENHARIA S.A. (BVMF:TCNO4)</v>
    <v>3</v>
    <v>261</v>
    <v>Finance</v>
    <v>80</v>
    <v>1.1499999999999999</v>
    <v>0.85</v>
    <v>BVMF</v>
    <v>6620340</v>
    <v>1957</v>
    <v>1.1932</v>
    <v>B3 - Brazil Stock Exchange</v>
    <v>A TECNOSOLO ENGENHARIA S.A. é uma empresa brasileira que atua no setor de engenharia civil. Na consultoria de engenharia, atua na concepção, supervisão, inspeção e gestão de projetos de construção. Na área de construção, seu portfólio inclui vários empreendimentos imobiliários, como arenas esportivas, edifícios de escritórios, drenagem de rios, estradas, refinarias e represas, entre outros. No setor de serviços especiais de engenharia, fornece levantamentos, fundações especiais, contenção de encostas, rebaixamento do lençol freático, drenagem superficial e profunda, controle de assentamentos, testes de solo e materiais, entre outros. Na área de meio ambiente, presta serviços de gestão ambiental, avaliação de impacto ambiental, projeto de reflorestamento, recuperação de áreas degradadas e diagnósticos ambientais. Na área da tecnologia da informação, realiza trabalhos de geomarketing e desenvolve sistemas de informação geográfica. Em abril de 2014, criou a Tecnosolo Serviços de Engenharia S.A.</v>
    <v>BVMF</v>
    <v>0.85</v>
    <v>250</v>
    <v>44860.430914351855</v>
    <v>2323</v>
    <v>BRL</v>
    <v>TECNOSOLO ENGENHARIA S.A.</v>
    <v>TECNOSOLO ENGENHARIA S.A.</v>
    <v>Rua Conego Felipe,219, Taquara, RIO DE JANEIRO, RIO DE JANEIRO, 22.713-010 BR</v>
    <v>Construction &amp; Engineering</v>
    <v>TCNO4</v>
    <v>Ações</v>
    <v>TECNOSOLO ENGENHARIA S.A. (BVMF:TCNO4)</v>
  </rv>
  <rv s="2">
    <v>2324</v>
  </rv>
  <rv s="0">
    <v>https://www.bing.com/financeapi/forcetrigger?t=apngdm&amp;q=BVMF%3aTGMA3&amp;form=skydnc</v>
    <v>Learn more on Bing</v>
  </rv>
  <rv s="1">
    <v>pt-BR</v>
    <v>apngdm</v>
    <v>268435456</v>
    <v>1</v>
    <v>Da plataforma Refinitiv</v>
    <v>0</v>
    <v>1</v>
    <v>Tegma Gestão Logística S.A (BVMF:TGMA3)</v>
    <v>3</v>
    <v>4</v>
    <v>Finance</v>
    <v>5</v>
    <v>28.32</v>
    <v>14.95</v>
    <v>BVMF</v>
    <v>66002920</v>
    <v>26.55</v>
    <v>1998</v>
    <v>26.18</v>
    <v>1.2272000000000001</v>
    <v>B3 - Brazil Stock Exchange</v>
    <v>1749077380</v>
    <v>A TEGMA GESTÃO LOGÍSTICA S.A. é uma empresa estabelecida no Brasil, que atua no setor de transportes. A empresa está envolvida principalmente em serviços de logística para a indústria automotiva. Além disso, fornece serviços de transporte para empresas que atuam em outras áreas, inclusive combustível, agronegócios, polpa e papel, produtos químicos, telecomunicações e indústria eletrônica. A empresa também fornece serviços de armazenagem. Adicionalmente, fornece serviços de inspeção de veículos importados. Através de sua subsidiária Direct Logística Integrada S.A., a empresa oferece serviços de entregas expressas. Em 31 de dezembro de 2011, as subsidiárias da empresa eram a Tegmax Comércio e Serviços Automotivos Ltda., TGI Comércio Atacadista de Peças Automotivas Ltda., Tegma Cargas Especiais Ltda., Tegma Logística Integrada S.A., PDI Comércio e Indústria e Serviços Ltda., Direct Logística Integrada S.A. e Niyati Empreendimentos e Participações Ltda. Em 1º de fevereiro de 2012, a empresa concluiu a compra da LTD Transportes Ltda.</v>
    <v>BVMF</v>
    <v>26.42</v>
    <v>5086</v>
    <v>45327.576516203706</v>
    <v>2326</v>
    <v>219180</v>
    <v>BRL</v>
    <v>Tegma Gestão Logística S.A</v>
    <v>Tegma Gestão Logística S.A</v>
    <v>26.55</v>
    <v>26.5</v>
    <v>Av. Nicola Demarchi, 2000, Demarchi, SAO BERNARDO DO CAMPO, SAO PAULO, 09.820-655 BR</v>
    <v>Freight &amp; Logistics Services</v>
    <v>TGMA3</v>
    <v>Ações</v>
    <v>Tegma Gestão Logística S.A (BVMF:TGMA3)</v>
    <v>0.08</v>
    <v>3.0280000000000003E-3</v>
    <v>9000</v>
  </rv>
  <rv s="2">
    <v>2327</v>
  </rv>
  <rv s="0">
    <v>https://www.bing.com/financeapi/forcetrigger?t=apnfec&amp;q=BVMF%3aTEKA3&amp;form=skydnc</v>
    <v>Learn more on Bing</v>
  </rv>
  <rv s="83">
    <v>pt-BR</v>
    <v>apnfec</v>
    <v>268435456</v>
    <v>1</v>
    <v>Da plataforma Refinitiv</v>
    <v>262</v>
    <v>263</v>
    <v>TEKA-TECELAGEM KUEHNRICH S.A. (BVMF:TEKA3)</v>
    <v>3</v>
    <v>264</v>
    <v>Finance</v>
    <v>80</v>
    <v>8.23</v>
    <v>8.23</v>
    <v>BVMF</v>
    <v>503160</v>
    <v>0.63</v>
    <v>B3 - Brazil Stock Exchange</v>
    <v>A TEKA-TECELAGEM KUEHNRICH S.A. é uma empresa brasileira que atua na indústria têxtil. A Empresa está envolvida na produção, importação e exportação de produtos têxteis para uso doméstico. Seu portfólio de produtos inclui toalhas de banho e toalhas de praia, jogos de cama, roupões de banho, cortinas e toalhas de mesa, entre outros. A Empresa oferece seus produtos sob a marca Teka. Ela atua em três unidades industriais no Brasil, localizadas nas cidades de Indaial, Artur Nogueira e Itapira, além de subsidiárias na Argentina, Paraguai, Alemanha e Áustria. As subsidiárias da Empresa eram a Tecelagem Kuehnrich, a Cerro Azul Participações e Administração Ltda., a Teka Paraguay, a Teka Europalager e a Salerna Holding Gmbh. Em 30 de outubro de 2013, a Empresa anunciou mais detalhes sobre o processo de falência; seu plano de recuperação judicial foi aprovado pelo Juiz da Segunda Vara Civil de Blumenau.</v>
    <v>BVMF</v>
    <v>8.23</v>
    <v>2180</v>
    <v>44792.449907407405</v>
    <v>2329</v>
    <v>2930</v>
    <v>BRL</v>
    <v>TEKA-TECELAGEM KUEHNRICH S.A.</v>
    <v>TEKA-TECELAGEM KUEHNRICH S.A.</v>
    <v>Rua Paulo Kuehnrich,N 68, Itoupava Norte, BLUMENAU, SANTA CATARINA, 89.052-900 BR</v>
    <v>Textiles &amp; Apparel</v>
    <v>TEKA3</v>
    <v>Ações</v>
    <v>TEKA-TECELAGEM KUEHNRICH S.A. (BVMF:TEKA3)</v>
  </rv>
  <rv s="2">
    <v>2330</v>
  </rv>
  <rv s="0">
    <v>https://www.bing.com/financeapi/forcetrigger?t=apnfh7&amp;q=BVMF%3aTEKA4&amp;form=skydnc</v>
    <v>Learn more on Bing</v>
  </rv>
  <rv s="11">
    <v>pt-BR</v>
    <v>apnfh7</v>
    <v>268435456</v>
    <v>1</v>
    <v>Da plataforma Refinitiv</v>
    <v>35</v>
    <v>36</v>
    <v>TEKA-TECELAGEM KUEHNRICH S.A. (BVMF:TEKA4)</v>
    <v>3</v>
    <v>191</v>
    <v>Finance</v>
    <v>5</v>
    <v>29.99</v>
    <v>9.51</v>
    <v>BVMF</v>
    <v>503160</v>
    <v>25</v>
    <v>24.1</v>
    <v>0.63</v>
    <v>B3 - Brazil Stock Exchange</v>
    <v>8079280</v>
    <v>A TEKA-TECELAGEM KUEHNRICH S.A. é uma empresa brasileira que atua na indústria têxtil. A Empresa está envolvida na produção, importação e exportação de produtos têxteis para uso doméstico. Seu portfólio de produtos inclui toalhas de banho e toalhas de praia, jogos de cama, roupões de banho, cortinas e toalhas de mesa, entre outros. A Empresa oferece seus produtos sob a marca Teka. Ela atua em três unidades industriais no Brasil, localizadas nas cidades de Indaial, Artur Nogueira e Itapira, além de subsidiárias na Argentina, Paraguai, Alemanha e Áustria. As subsidiárias da Empresa eram a Tecelagem Kuehnrich, a Cerro Azul Participações e Administração Ltda., a Teka Paraguay, a Teka Europalager e a Salerna Holding Gmbh. Em 30 de outubro de 2013, a Empresa anunciou mais detalhes sobre o processo de falência; seu plano de recuperação judicial foi aprovado pelo Juiz da Segunda Vara Civil de Blumenau.</v>
    <v>BVMF</v>
    <v>25.94</v>
    <v>2180</v>
    <v>45324.947916666664</v>
    <v>2332</v>
    <v>2930</v>
    <v>BRL</v>
    <v>TEKA-TECELAGEM KUEHNRICH S.A.</v>
    <v>TEKA-TECELAGEM KUEHNRICH S.A.</v>
    <v>24.6</v>
    <v>24.1</v>
    <v>Rua Paulo Kuehnrich,N 68, Itoupava Norte, BLUMENAU, SANTA CATARINA, 89.052-900 BR</v>
    <v>Textiles &amp; Apparel</v>
    <v>TEKA4</v>
    <v>Ações</v>
    <v>TEKA-TECELAGEM KUEHNRICH S.A. (BVMF:TEKA4)</v>
    <v>-1.84</v>
    <v>-7.0932999999999996E-2</v>
    <v>24300</v>
  </rv>
  <rv s="2">
    <v>2333</v>
  </rv>
  <rv s="0">
    <v>https://www.bing.com/financeapi/forcetrigger?t=bgui4c&amp;q=BVMF%3aTKNO3&amp;form=skydnc</v>
    <v>Learn more on Bing</v>
  </rv>
  <rv s="84">
    <v>pt-BR</v>
    <v>bgui4c</v>
    <v>268435456</v>
    <v>1</v>
    <v>Da plataforma Refinitiv</v>
    <v>265</v>
    <v>266</v>
    <v>TEKNO S.A. INDÚSTRIA E COMÉRCIO (BVMF:TKNO3)</v>
    <v>3</v>
    <v>267</v>
    <v>Finance</v>
    <v>78.78</v>
    <v>78.78</v>
    <v>BVMF</v>
    <v>2947810</v>
    <v>1939</v>
    <v>B3 - Brazil Stock Exchange</v>
    <v>A Tekno S.A. - Indústria e Comércio é uma empresa brasileira envolvida na produção e venda de tintas para itens de metal. Ela oferece diferentes tipos de tintas, tais como poliéster, poliuretano, vinil, epóxi, poliamida, anti-impressões digitais e Kynar, bem como laminados de filme, incluindo cloreto de polivinil (PVC), poliéster, fluoreto de polivinil (PVF) e reflexivo. Ela contava com duas subsidiárias: A Tekrom Transportes Representações e Montagens Ltda., que presta serviços de transporte de mercadorias para a Empresa, e a Profinish Indústria e Comércio de Produtos Químicos Ltda., que fabrica produtos químicos para tratamento de superfície de metais e plásticos. Por meio de suas afiliadas, a Tekno é ativa na fabricação e venda de produtos laminados, bem como na produção e venda de telhas de aço. Em 22 de julho de 2013, adquiriu uma participação de 41% na Alucoil do Brasil SA Indústria e Comércio; como resultado da operação, ela detém uma participação de 90% na Alucoil do Brasil SA Indústria e Comércio.</v>
    <v>BVMF</v>
    <v>54.92</v>
    <v>2335</v>
    <v>30</v>
    <v>BRL</v>
    <v>TEKNO S.A. INDÚSTRIA E COMÉRCIO</v>
    <v>TEKNO S.A. INDÚSTRIA E COMÉRCIO</v>
    <v>Rua Alfredo Mario Pizzotti, 51, 4 andar, Vila Guilerme, SAO PAULO, SAO PAULO, 02.060-040 BR</v>
    <v>Chemicals</v>
    <v>TKNO3</v>
    <v>Ações</v>
    <v>TEKNO S.A. INDÚSTRIA E COMÉRCIO (BVMF:TKNO3)</v>
  </rv>
  <rv s="2">
    <v>2336</v>
  </rv>
  <rv s="0">
    <v>https://www.bing.com/financeapi/forcetrigger?t=axyih7&amp;q=BVMF%3aTKNO4&amp;form=skydnc</v>
    <v>Learn more on Bing</v>
  </rv>
  <rv s="28">
    <v>pt-BR</v>
    <v>axyih7</v>
    <v>268435456</v>
    <v>1</v>
    <v>Da plataforma Refinitiv</v>
    <v>86</v>
    <v>87</v>
    <v>TEKNO S.A. INDÚSTRIA E COMÉRCIO (BVMF:TKNO4)</v>
    <v>3</v>
    <v>102</v>
    <v>Finance</v>
    <v>5</v>
    <v>69.900000000000006</v>
    <v>49.91</v>
    <v>BVMF</v>
    <v>2947810</v>
    <v>69.900000000000006</v>
    <v>1939</v>
    <v>69.849999999999994</v>
    <v>B3 - Brazil Stock Exchange</v>
    <v>95113560</v>
    <v>A Tekno S.A. - Indústria e Comércio é uma empresa brasileira envolvida na produção e venda de tintas para itens de metal. Ela oferece diferentes tipos de tintas, tais como poliéster, poliuretano, vinil, epóxi, poliamida, anti-impressões digitais e Kynar, bem como laminados de filme, incluindo cloreto de polivinil (PVC), poliéster, fluoreto de polivinil (PVF) e reflexivo. Ela contava com duas subsidiárias: A Tekrom Transportes Representações e Montagens Ltda., que presta serviços de transporte de mercadorias para a Empresa, e a Profinish Indústria e Comércio de Produtos Químicos Ltda., que fabrica produtos químicos para tratamento de superfície de metais e plásticos. Por meio de suas afiliadas, a Tekno é ativa na fabricação e venda de produtos laminados, bem como na produção e venda de telhas de aço. Em 22 de julho de 2013, adquiriu uma participação de 41% na Alucoil do Brasil SA Indústria e Comércio; como resultado da operação, ela detém uma participação de 90% na Alucoil do Brasil SA Indústria e Comércio.</v>
    <v>BVMF</v>
    <v>69.89</v>
    <v>45324.947916666664</v>
    <v>2338</v>
    <v>30</v>
    <v>BRL</v>
    <v>TEKNO S.A. INDÚSTRIA E COMÉRCIO</v>
    <v>TEKNO S.A. INDÚSTRIA E COMÉRCIO</v>
    <v>69.849999999999994</v>
    <v>69.900000000000006</v>
    <v>Rua Alfredo Mario Pizzotti, 51, 4 andar, Vila Guilerme, SAO PAULO, SAO PAULO, 02.060-040 BR</v>
    <v>Chemicals</v>
    <v>TKNO4</v>
    <v>Ações</v>
    <v>TEKNO S.A. INDÚSTRIA E COMÉRCIO (BVMF:TKNO4)</v>
    <v>0.01</v>
    <v>1.4310000000000001E-4</v>
    <v>200</v>
  </rv>
  <rv s="2">
    <v>2339</v>
  </rv>
  <rv s="0">
    <v>https://www.bing.com/financeapi/forcetrigger?t=apnfk2&amp;q=BVMF%3aTELB3&amp;form=skydnc</v>
    <v>Learn more on Bing</v>
  </rv>
  <rv s="1">
    <v>pt-BR</v>
    <v>apnfk2</v>
    <v>268435456</v>
    <v>1</v>
    <v>Da plataforma Refinitiv</v>
    <v>0</v>
    <v>1</v>
    <v>Telecomunicações Brasileiras S.A. – TELEBRAS (BVMF:TELB3)</v>
    <v>3</v>
    <v>4</v>
    <v>Finance</v>
    <v>5</v>
    <v>28</v>
    <v>13.5</v>
    <v>BVMF</v>
    <v>86383090</v>
    <v>14.8</v>
    <v>1972</v>
    <v>14.8</v>
    <v>1.3153999999999999</v>
    <v>B3 - Brazil Stock Exchange</v>
    <v>1213859000</v>
    <v>A Telecomunicações Brasileiras SA A Telebrás é uma holding sediada no Brasil que atua no setor de telecomunicações. A Companhia controlava várias concessionárias de serviços públicos de telecomunicações até 22 de maio de 1998. Após a divisão da Companhia em 12 partes, ela não tinha mais ativos geradores de receita operacional. Em 13 de maio de 2010, a Companhia iniciou sua reestruturação organizacional. No exercício de 2011, a Empresa esteve envolvida na implementação de projetos relacionados com o apoio às operações do Programa Nacional de Banda Larga, que tem como objetivo popularizar a oferta de acesso à Internet em banda larga até ao ano de 2014. Como em 31 de dezembro de 2011, a Companhia era controlada pelo Ministério das Comunicações do Governo Federal Brasileiro, que detinha 89,88% das ações ordinárias da Companhia e 72,67% do capital total.</v>
    <v>BVMF</v>
    <v>14.8</v>
    <v>475</v>
    <v>45327.567098749998</v>
    <v>2341</v>
    <v>2650</v>
    <v>BRL</v>
    <v>Telecomunicações Brasileiras S.A. – TELEBRAS</v>
    <v>Telecomunicações Brasileiras S.A. – TELEBRAS</v>
    <v>14.8</v>
    <v>14.8</v>
    <v>SIG Quadra 4 lotes 075, 083, 125 e 175, Bloco A, Salas 211 a 224, Sig, BRASILIA, DISTRITO FEDERAL, 70.610-440 BR</v>
    <v>Telecommunications Services</v>
    <v>TELB3</v>
    <v>Ações</v>
    <v>Telecomunicações Brasileiras S.A. – TELEBRAS (BVMF:TELB3)</v>
    <v>0</v>
    <v>0</v>
    <v>100</v>
  </rv>
  <rv s="2">
    <v>2342</v>
  </rv>
  <rv s="0">
    <v>https://www.bing.com/financeapi/forcetrigger?t=apnfmw&amp;q=BVMF%3aTELB4&amp;form=skydnc</v>
    <v>Learn more on Bing</v>
  </rv>
  <rv s="1">
    <v>pt-BR</v>
    <v>apnfmw</v>
    <v>268435456</v>
    <v>1</v>
    <v>Da plataforma Refinitiv</v>
    <v>0</v>
    <v>1</v>
    <v>Telecomunicações Brasileiras S.A. – TELEBRAS (BVMF:TELB4)</v>
    <v>3</v>
    <v>4</v>
    <v>Finance</v>
    <v>5</v>
    <v>18.600000000000001</v>
    <v>8</v>
    <v>BVMF</v>
    <v>86383090</v>
    <v>11.33</v>
    <v>1972</v>
    <v>11.1</v>
    <v>1.3153999999999999</v>
    <v>B3 - Brazil Stock Exchange</v>
    <v>1213859000</v>
    <v>A Telecomunicações Brasileiras SA A Telebrás é uma holding sediada no Brasil que atua no setor de telecomunicações. A Companhia controlava várias concessionárias de serviços públicos de telecomunicações até 22 de maio de 1998. Após a divisão da Companhia em 12 partes, ela não tinha mais ativos geradores de receita operacional. Em 13 de maio de 2010, a Companhia iniciou sua reestruturação organizacional. No exercício de 2011, a Empresa esteve envolvida na implementação de projetos relacionados com o apoio às operações do Programa Nacional de Banda Larga, que tem como objetivo popularizar a oferta de acesso à Internet em banda larga até ao ano de 2014. Como em 31 de dezembro de 2011, a Companhia era controlada pelo Ministério das Comunicações do Governo Federal Brasileiro, que detinha 89,88% das ações ordinárias da Companhia e 72,67% do capital total.</v>
    <v>BVMF</v>
    <v>11.47</v>
    <v>475</v>
    <v>45324.947916666664</v>
    <v>2344</v>
    <v>2650</v>
    <v>BRL</v>
    <v>Telecomunicações Brasileiras S.A. – TELEBRAS</v>
    <v>Telecomunicações Brasileiras S.A. – TELEBRAS</v>
    <v>11.18</v>
    <v>11.29</v>
    <v>SIG Quadra 4 lotes 075, 083, 125 e 175, Bloco A, Salas 211 a 224, Sig, BRASILIA, DISTRITO FEDERAL, 70.610-440 BR</v>
    <v>Telecommunications Services</v>
    <v>TELB4</v>
    <v>Ações</v>
    <v>Telecomunicações Brasileiras S.A. – TELEBRAS (BVMF:TELB4)</v>
    <v>-0.18</v>
    <v>-1.5692999999999999E-2</v>
    <v>4600</v>
  </rv>
  <rv s="2">
    <v>2345</v>
  </rv>
  <rv s="0">
    <v>https://www.bing.com/financeapi/forcetrigger?t=apnkdm&amp;q=BVMF%3aVIVT3&amp;form=skydnc</v>
    <v>Learn more on Bing</v>
  </rv>
  <rv s="1">
    <v>pt-BR</v>
    <v>apnkdm</v>
    <v>268435456</v>
    <v>1</v>
    <v>Da plataforma Refinitiv</v>
    <v>0</v>
    <v>1</v>
    <v>TELEFÔNICA BRASIL S.A. (BVMF:VIVT3)</v>
    <v>3</v>
    <v>4</v>
    <v>Finance</v>
    <v>5</v>
    <v>54.22</v>
    <v>35.700000000000003</v>
    <v>BVMF</v>
    <v>1652588000</v>
    <v>52.67</v>
    <v>1998</v>
    <v>52.22</v>
    <v>0.23069999999999999</v>
    <v>B3 - Brazil Stock Exchange</v>
    <v>86612137080</v>
    <v>A Telefonica Brasil S.A. é uma empresa de telecomunicações móveis no Brasil que oferece serviços móveis pós-pagos. A Companhia também atua como empresa de telecomunicações fixas no estado de São Paulo. A empresa comercializa seus serviços móveis sob a marca Vivo. Oferece aos seus clientes um portfólio de produtos, incluindo voz móvel e fixa, dados móveis, banda larga fixa, banda larga ultra-rápida, televisão por assinatura, tecnologia da informação e serviços digitais. Suas operações consistem em serviços de telefonia fixa local e de longa distância; serviços móveis, incluindo serviços de valor agregado; serviços de dados, incluindo serviços de banda larga e serviços de dados móveis; Serviços de televisão por assinatura direto para casa (DTH), televisão por protocolo de Internet (IPTV) e cabo; serviços de rede, como aluguel de instalações, bem como outros serviços; serviços de atacado, incluindo interconexão; serviços digitais; serviços projetados especificamente para clientes corporativos e a venda de dispositivos e acessórios sem fio.</v>
    <v>BVMF</v>
    <v>52.41</v>
    <v>33000</v>
    <v>45327.576481481483</v>
    <v>2347</v>
    <v>1883490</v>
    <v>BRL</v>
    <v>TELEFÔNICA BRASIL S.A.</v>
    <v>TELEFÔNICA BRASIL S.A.</v>
    <v>52.67</v>
    <v>52.41</v>
    <v>Av Engenheiro Luis Carlos Berrini, 1376 32 andar, Cidade Moncoes, SAO PAULO, SAO PAULO, 04.571-936 BR</v>
    <v>Telecommunications Services</v>
    <v>VIVT3</v>
    <v>Ações</v>
    <v>TELEFÔNICA BRASIL S.A. (BVMF:VIVT3)</v>
    <v>0</v>
    <v>0</v>
    <v>55700</v>
  </rv>
  <rv s="2">
    <v>2348</v>
  </rv>
  <rv s="0">
    <v>https://www.bing.com/financeapi/forcetrigger?t=a1q62w&amp;q=ARCX%3aCORN&amp;form=skydnc</v>
    <v>Learn more on Bing</v>
  </rv>
  <rv s="8">
    <v>pt-BR</v>
    <v>a1q62w</v>
    <v>268435456</v>
    <v>1</v>
    <v>Da plataforma Refinitiv</v>
    <v>23</v>
    <v>24</v>
    <v>Teucrium:Corn (ARCX:CORN)</v>
    <v>11</v>
    <v>25</v>
    <v>Finance</v>
    <v>26</v>
    <v>27.21</v>
    <v>20.105</v>
    <v>ARCX</v>
    <v>20.5</v>
    <v>20.329999999999998</v>
    <v>1.1467000000000001</v>
    <v>NYSE Arca</v>
    <v>71918689.189999998</v>
    <v>20.46</v>
    <v>45325.04166668906</v>
    <v>2350</v>
    <v>52414</v>
    <v>USD</v>
    <v>Teucrium:Corn</v>
    <v>20.45</v>
    <v>20.36</v>
    <v>CORN</v>
    <v>1.72E-2</v>
    <v>Fundos mais negociados</v>
    <v>Teucrium:Corn (ARCX:CORN)</v>
    <v>-0.1</v>
    <v>-4.888E-3</v>
    <v>1833</v>
  </rv>
  <rv s="2">
    <v>2351</v>
  </rv>
  <rv s="0">
    <v>https://www.bing.com/financeapi/forcetrigger?t=apnif2&amp;q=BVMF%3aTXRX3&amp;form=skydnc</v>
    <v>Learn more on Bing</v>
  </rv>
  <rv s="1">
    <v>pt-BR</v>
    <v>apnif2</v>
    <v>268435456</v>
    <v>1</v>
    <v>Da plataforma Refinitiv</v>
    <v>0</v>
    <v>1</v>
    <v>TÊXTIL RENAUXVIEW S/A (BVMF:TXRX3)</v>
    <v>3</v>
    <v>4</v>
    <v>Finance</v>
    <v>5</v>
    <v>25.2</v>
    <v>4.2</v>
    <v>BVMF</v>
    <v>4259280</v>
    <v>9.31</v>
    <v>1926</v>
    <v>9</v>
    <v>0.6794</v>
    <v>B3 - Brazil Stock Exchange</v>
    <v>25809980</v>
    <v>A TÊXTIL RENAUXVIEW S/A, anteriormente Indústrias Têxteis Renaux S/A, é uma empresa brasileira dedicada à indústria têxtil. A empresa atua sobretudo na produção de tecidos de algodão e fios de algodão. A empresa fornece seus produtos aos mercados doméstico e internacional. A empresa distribui uma linha diversificada de produtos têxteis a produtores de vestuário feminino, infantil e masculino, bem como para fabricantes de produtos têxteis para a casa. Em 31 de dezembro de 2011, a subsidiária da empresa era a Renauxview Ltda.</v>
    <v>BVMF</v>
    <v>10</v>
    <v>745</v>
    <v>45323.947916666664</v>
    <v>2353</v>
    <v>41350</v>
    <v>BRL</v>
    <v>TÊXTIL RENAUXVIEW S/A</v>
    <v>TÊXTIL RENAUXVIEW S/A</v>
    <v>9.31</v>
    <v>9</v>
    <v>Rua do Centenario, 215, Casa, Centro, BRUSQUE, SANTA CATARINA, 88.351-020 BR</v>
    <v>Textiles &amp; Apparel</v>
    <v>TXRX3</v>
    <v>Ações</v>
    <v>TÊXTIL RENAUXVIEW S/A (BVMF:TXRX3)</v>
    <v>-1</v>
    <v>-0.1</v>
    <v>300</v>
  </rv>
  <rv s="2">
    <v>2354</v>
  </rv>
  <rv s="0">
    <v>https://www.bing.com/financeapi/forcetrigger?t=apnihw&amp;q=BVMF%3aTXRX4&amp;form=skydnc</v>
    <v>Learn more on Bing</v>
  </rv>
  <rv s="1">
    <v>pt-BR</v>
    <v>apnihw</v>
    <v>268435456</v>
    <v>1</v>
    <v>Da plataforma Refinitiv</v>
    <v>0</v>
    <v>1</v>
    <v>TÊXTIL RENAUXVIEW S/A (BVMF:TXRX4)</v>
    <v>3</v>
    <v>4</v>
    <v>Finance</v>
    <v>5</v>
    <v>5.9</v>
    <v>2.58</v>
    <v>BVMF</v>
    <v>4259280</v>
    <v>3.74</v>
    <v>1926</v>
    <v>3.58</v>
    <v>0.6794</v>
    <v>B3 - Brazil Stock Exchange</v>
    <v>23171040</v>
    <v>A TÊXTIL RENAUXVIEW S/A, anteriormente Indústrias Têxteis Renaux S/A, é uma empresa brasileira dedicada à indústria têxtil. A empresa atua sobretudo na produção de tecidos de algodão e fios de algodão. A empresa fornece seus produtos aos mercados doméstico e internacional. A empresa distribui uma linha diversificada de produtos têxteis a produtores de vestuário feminino, infantil e masculino, bem como para fabricantes de produtos têxteis para a casa. Em 31 de dezembro de 2011, a subsidiária da empresa era a Renauxview Ltda.</v>
    <v>BVMF</v>
    <v>3.84</v>
    <v>745</v>
    <v>45324.947916666664</v>
    <v>2356</v>
    <v>41350</v>
    <v>BRL</v>
    <v>TÊXTIL RENAUXVIEW S/A</v>
    <v>TÊXTIL RENAUXVIEW S/A</v>
    <v>3.67</v>
    <v>3.59</v>
    <v>Rua do Centenario, 215, Casa, Centro, BRUSQUE, SANTA CATARINA, 88.351-020 BR</v>
    <v>Textiles &amp; Apparel</v>
    <v>TXRX4</v>
    <v>Ações</v>
    <v>TÊXTIL RENAUXVIEW S/A (BVMF:TXRX4)</v>
    <v>-0.25</v>
    <v>-6.5103999999999995E-2</v>
    <v>2600</v>
  </rv>
  <rv s="2">
    <v>2357</v>
  </rv>
  <rv s="0">
    <v>https://www.bing.com/financeapi/forcetrigger?t=bwk6bh&amp;q=XTSE%3aQBTC&amp;form=skydnc</v>
    <v>Learn more on Bing</v>
  </rv>
  <rv s="4">
    <v>pt-BR</v>
    <v>bwk6bh</v>
    <v>268435456</v>
    <v>1</v>
    <v>Da plataforma Refinitiv</v>
    <v>9</v>
    <v>10</v>
    <v>THE BITCOIN CL A UNT (XTSE:QBTC)</v>
    <v>11</v>
    <v>268</v>
    <v>Finance</v>
    <v>63</v>
    <v>66.540000000000006</v>
    <v>28.32</v>
    <v>XTSE</v>
    <v>58.76</v>
    <v>57.41</v>
    <v>Toronto Stock Exchange</v>
    <v>58.23</v>
    <v>45324.874988425923</v>
    <v>2359</v>
    <v>CAD</v>
    <v>THE BITCOIN CL A UNT</v>
    <v>57.41</v>
    <v>57.87</v>
    <v>QBTC</v>
    <v>Fundos mais negociados</v>
    <v>THE BITCOIN CL A UNT (XTSE:QBTC)</v>
    <v>-0.36</v>
    <v>-6.182E-3</v>
    <v>11773</v>
  </rv>
  <rv s="2">
    <v>2360</v>
  </rv>
  <rv s="0">
    <v>https://www.bing.com/financeapi/forcetrigger?t=apngxm&amp;q=BVMF%3aTIMS3&amp;form=skydnc</v>
    <v>Learn more on Bing</v>
  </rv>
  <rv s="1">
    <v>pt-BR</v>
    <v>apngxm</v>
    <v>268435456</v>
    <v>1</v>
    <v>Da plataforma Refinitiv</v>
    <v>0</v>
    <v>1</v>
    <v>TIM S.A. (BVMF:TIMS3)</v>
    <v>3</v>
    <v>4</v>
    <v>Finance</v>
    <v>5</v>
    <v>18.3</v>
    <v>10.11</v>
    <v>BVMF</v>
    <v>2420804000</v>
    <v>17.829999999999998</v>
    <v>1998</v>
    <v>17.63</v>
    <v>0.66010000000000002</v>
    <v>B3 - Brazil Stock Exchange</v>
    <v>43138727280</v>
    <v>A Tim SA é uma empresa de telecomunicações sediada no Brasil que oferece serviços móveis de voz e dados, acesso à Internet de banda larga, serviços de valor agregado e outros serviços e produtos de telecomunicações. A Companhia oferece um portfólio completo para pessoas físicas e soluções corporativas para pequenas, médias e grandes empresas. Além dos serviços tradicionais de voz e dados, a Companhia oferece um serviço de banda larga de linha fixa, TIM Live, tecnologia WTTx pelo serviço Ultrafibra e soluções de IoT. A Companhia também oferece uma variedade de conteúdos e serviços digitais em seu portfólio de pacotes.</v>
    <v>BVMF</v>
    <v>17.7</v>
    <v>9253</v>
    <v>45327.576623483597</v>
    <v>2362</v>
    <v>4057360</v>
    <v>BRL</v>
    <v>TIM S.A.</v>
    <v>TIM S.A.</v>
    <v>17.7</v>
    <v>17.82</v>
    <v>Av Joao Cabral De Mello Neto 00850 Blc 001 Salas 0501 A 1208, Barra Da Tijuca, RIO DE JANEIRO, RIO DE JANEIRO, 22.775-057 BR</v>
    <v>Telecommunications Services</v>
    <v>TIMS3</v>
    <v>Ações</v>
    <v>TIM S.A. (BVMF:TIMS3)</v>
    <v>0.12</v>
    <v>6.7800000000000004E-3</v>
    <v>347400</v>
  </rv>
  <rv s="2">
    <v>2363</v>
  </rv>
  <rv s="0">
    <v>https://www.bing.com/financeapi/forcetrigger?t=bu9cnm&amp;q=BVMF%3aTORD11&amp;form=skydnc</v>
    <v>Learn more on Bing</v>
  </rv>
  <rv s="4">
    <v>pt-BR</v>
    <v>bu9cnm</v>
    <v>268435456</v>
    <v>1</v>
    <v>Da plataforma Refinitiv</v>
    <v>9</v>
    <v>10</v>
    <v>TORDESILHAS EI FII CF (BVMF:TORD11)</v>
    <v>11</v>
    <v>12</v>
    <v>Finance</v>
    <v>5</v>
    <v>5.83</v>
    <v>2.02</v>
    <v>BVMF</v>
    <v>2.06</v>
    <v>2.04</v>
    <v>B3 - Brazil Stock Exchange</v>
    <v>2.04</v>
    <v>45327.576724537037</v>
    <v>2365</v>
    <v>BRL</v>
    <v>TORDESILHAS EI FII CF</v>
    <v>2.04</v>
    <v>2.06</v>
    <v>TORD11</v>
    <v>Fundos mais negociados</v>
    <v>TORDESILHAS EI FII CF (BVMF:TORD11)</v>
    <v>0.02</v>
    <v>9.8040000000000002E-3</v>
    <v>7229</v>
  </rv>
  <rv s="2">
    <v>2366</v>
  </rv>
  <rv s="0">
    <v>https://www.bing.com/financeapi/forcetrigger?t=apnh77&amp;q=BVMF%3aTOTS3&amp;form=skydnc</v>
    <v>Learn more on Bing</v>
  </rv>
  <rv s="3">
    <v>pt-BR</v>
    <v>apnh77</v>
    <v>268435456</v>
    <v>1</v>
    <v>Da plataforma Refinitiv</v>
    <v>6</v>
    <v>7</v>
    <v>TOTVS S.A. (BVMF:TOTS3)</v>
    <v>3</v>
    <v>8</v>
    <v>Finance</v>
    <v>5</v>
    <v>34.880000000000003</v>
    <v>24.65</v>
    <v>BVMF</v>
    <v>617183200</v>
    <v>31.78</v>
    <v>1983</v>
    <v>31.5</v>
    <v>1.0450999999999999</v>
    <v>B3 - Brazil Stock Exchange</v>
    <v>19552363776</v>
    <v>A Totvs SA é uma empresa brasileira que atua no setor de tecnologia da informação (TI). A empresa tem como foco o desenvolvimento de soluções integradas de software de gestão, plataformas de colaboração e produtividade, bem como serviços de consultoria. A empresa fornece principalmente aplicativos de planejamento de recursos empresariais (ERP), que integram eletronicamente os níveis estratégicos e operacionais de uma empresa usuária. Oferece softwares ERP em diversas áreas, como administração, educação, finanças, industrial, recursos humanos, atendimento e logística. A Companhia atua no Brasil, Argentina, Colômbia, México, Portugal e Estados Unidos, entre outros. Controla uma série de subsidiárias, incluindo Solucoes em Software e Serviços TTS Ltda, Datasul Argentina SA e Neolog Consultoria e Sistemas SA.</v>
    <v>BVMF</v>
    <v>31.68</v>
    <v>45327.576724537037</v>
    <v>2368</v>
    <v>2841940</v>
    <v>BRL</v>
    <v>TOTVS S.A.</v>
    <v>TOTVS S.A.</v>
    <v>31.58</v>
    <v>31.68</v>
    <v>Avenida Braz Leme 1000, Casa Verde, SAO PAULO, SAO PAULO, 02.511-000 BR</v>
    <v>Software &amp; IT Services</v>
    <v>TOTS3</v>
    <v>Ações</v>
    <v>TOTVS S.A. (BVMF:TOTS3)</v>
    <v>0</v>
    <v>0</v>
    <v>91700</v>
  </rv>
  <rv s="2">
    <v>2369</v>
  </rv>
  <rv s="0">
    <v>https://www.bing.com/financeapi/forcetrigger?t=apnhfr&amp;q=BVMF%3aTPIS3&amp;form=skydnc</v>
    <v>Learn more on Bing</v>
  </rv>
  <rv s="1">
    <v>pt-BR</v>
    <v>apnhfr</v>
    <v>268435456</v>
    <v>1</v>
    <v>Da plataforma Refinitiv</v>
    <v>0</v>
    <v>1</v>
    <v>TPI - Triunfo Participações e Investimentos S.A. (BVMF:TPIS3)</v>
    <v>3</v>
    <v>4</v>
    <v>Finance</v>
    <v>5</v>
    <v>4.6900000000000004</v>
    <v>3.06</v>
    <v>BVMF</v>
    <v>44000000</v>
    <v>3.95</v>
    <v>1999</v>
    <v>3.88</v>
    <v>1.6941999999999999</v>
    <v>B3 - Brazil Stock Exchange</v>
    <v>171600000</v>
    <v>A TPI - Triunfo Participações e Investimentos S.A. é uma empresa holding estabelecida no Brasil, que atua principalmente na operação de rodovias. A empresa divide seus negócios em quatro segmentos principais: concessões de rodovias, administração de portos, transporte costeiro e energia. No segmento de concessões de rodovias, a Triunfo atua na gestão, cobrança de pedágio, manutenção e conservação de estradas. No segmento de administração de portos, atua na operação de portos e em serviços de armazenagem. No segmento de transporte costeiro, a empresa opera no transporte aquático de cargas e em serviços de navegação. No segmento de energia, atua na geração e na transmissão da energia elétrica. A Triunfo conta com várias subsidiárias, inclusive a empresa Concessionária de Rodovias do Norte S.A. e a Transbrasiliana Concessionária de Rodovia S.A., dentre outras. Em 26 de agosto de 2014, a empresa adquiriu o Fundo de Investimento em Participações Constantinopla.</v>
    <v>BVMF</v>
    <v>3.97</v>
    <v>4240</v>
    <v>45327.573146053124</v>
    <v>2371</v>
    <v>45110</v>
    <v>BRL</v>
    <v>TPI - Triunfo Participações e Investimentos S.A.</v>
    <v>TPI - Triunfo Participações e Investimentos S.A.</v>
    <v>3.95</v>
    <v>3.9</v>
    <v>Rua Olimpiadas, 205,14 andar, Vila Olimpia, SAO PAULO, SAO PAULO, 04.551-000 BR</v>
    <v>Transport Infrastructure</v>
    <v>TPIS3</v>
    <v>Ações</v>
    <v>TPI - Triunfo Participações e Investimentos S.A. (BVMF:TPIS3)</v>
    <v>-7.0000000000000007E-2</v>
    <v>-1.7632000000000002E-2</v>
    <v>5500</v>
  </rv>
  <rv s="2">
    <v>2372</v>
  </rv>
  <rv s="0">
    <v>https://www.bing.com/financeapi/forcetrigger?t=bwfbr7&amp;q=BVMF%3aTFCO4&amp;form=skydnc</v>
    <v>Learn more on Bing</v>
  </rv>
  <rv s="1">
    <v>pt-BR</v>
    <v>bwfbr7</v>
    <v>268435456</v>
    <v>1</v>
    <v>Da plataforma Refinitiv</v>
    <v>0</v>
    <v>1</v>
    <v>Track &amp; Field Co S.A (BVMF:TFCO4)</v>
    <v>3</v>
    <v>4</v>
    <v>Finance</v>
    <v>5</v>
    <v>15.1</v>
    <v>9.27</v>
    <v>BVMF</v>
    <v>71992860</v>
    <v>13.49</v>
    <v>1988</v>
    <v>13.33</v>
    <v>1.0114000000000001</v>
    <v>B3 - Brazil Stock Exchange</v>
    <v>965424252</v>
    <v>A Track &amp; Field Co SA é uma empresa varejista de produtos esportivos com sede no Brasil. As coleções da empresa são voltadas para mulheres, homens e crianças, e apresentam roupas esportivas, lifestyle, moda praia, calçados e acessórios: bolsas, tapetes de ioga e garrafas de água, entre outros. Além disso, a Firma organiza TF Experiences, eventos voltados para o bem-estar, com foco em diversos tipos de atividades, incluindo ioga, balé, fitness, luta funcional e corridas de rua, além de aulas online. A Companhia atua por meio de lojas físicas de marca, franqueados e plataforma de e-commerce. A Firma possui diversas subsidiárias, tais como Fratex Confeccoes Ltda, Real Time Sports SA, Retail Solutions Assessoria e Consultoria de Merchandising Ltda, entre outras.</v>
    <v>BVMF</v>
    <v>13.49</v>
    <v>1145</v>
    <v>45327.576423611114</v>
    <v>2374</v>
    <v>101760</v>
    <v>BRL</v>
    <v>Track &amp; Field Co S.A</v>
    <v>Track &amp; Field Co S.A</v>
    <v>13.33</v>
    <v>13.41</v>
    <v>Av. Dr. Kenkiti Shimomoto, no 1678, Parque Log. Osasco, OSASCO, SAO PAULO, 05.583-000 BR</v>
    <v>Specialty Retailers</v>
    <v>TFCO4</v>
    <v>Ações</v>
    <v>Track &amp; Field Co S.A (BVMF:TFCO4)</v>
    <v>-0.08</v>
    <v>-5.9299999999999995E-3</v>
    <v>1200</v>
  </rv>
  <rv s="2">
    <v>2375</v>
  </rv>
  <rv s="0">
    <v>https://www.bing.com/financeapi/forcetrigger?t=apnetc&amp;q=BVMF%3aTAEE3&amp;form=skydnc</v>
    <v>Learn more on Bing</v>
  </rv>
  <rv s="1">
    <v>pt-BR</v>
    <v>apnetc</v>
    <v>268435456</v>
    <v>1</v>
    <v>Da plataforma Refinitiv</v>
    <v>0</v>
    <v>1</v>
    <v>Transmissora Aliança de Energia Elétrica S/A (BVMF:TAEE3)</v>
    <v>3</v>
    <v>4</v>
    <v>Finance</v>
    <v>5</v>
    <v>12.63</v>
    <v>10.42</v>
    <v>BVMF</v>
    <v>344498900</v>
    <v>12.14</v>
    <v>2006</v>
    <v>12</v>
    <v>0.60060000000000002</v>
    <v>B3 - Brazil Stock Exchange</v>
    <v>12584540000</v>
    <v>A Transmissora Alianca de Energia Elétrica SA (Taesa) é uma empresa sediada no Brasil envolvida na transmissão de eletricidade. A Companhia é especializada na implementação, operação e manutenção de linhas de transmissão de energia elétrica que compõem a rede básica do Sistema Interligado Nacional (SIN). A Companhia possui aproximadamente 40 concessões de transmissão no Brasil. Além disso, fornece estudos de planejamento de infraestrutura de transmissão, análise química de materiais, serviços de engenharia e suporte técnico, entre outros. A Companhia opera através de várias subsidiárias, como Nordeste Transmissora de Energia SA, Novatrans Energia SA, Miracema Transmissora de Energia SA e Sul Transmissora de Energia SA.</v>
    <v>BVMF</v>
    <v>12.09</v>
    <v>732</v>
    <v>45327.576192129629</v>
    <v>2377</v>
    <v>1159170</v>
    <v>BRL</v>
    <v>Transmissora Aliança de Energia Elétrica S/A</v>
    <v>Transmissora Aliança de Energia Elétrica S/A</v>
    <v>12.09</v>
    <v>12.04</v>
    <v>Av. das Americas, 2480 Bloco 6, Barra da Tijuca, RIO DE JANEIRO, RIO DE JANEIRO, 22.640-101 BR</v>
    <v>Electrical Utilities &amp; IPPs</v>
    <v>TAEE3</v>
    <v>Ações</v>
    <v>Transmissora Aliança de Energia Elétrica S/A (BVMF:TAEE3)</v>
    <v>-0.05</v>
    <v>-4.1359999999999999E-3</v>
    <v>21100</v>
  </rv>
  <rv s="2">
    <v>2378</v>
  </rv>
  <rv s="0">
    <v>https://www.bing.com/financeapi/forcetrigger?t=apnew7&amp;q=BVMF%3aTAEE4&amp;form=skydnc</v>
    <v>Learn more on Bing</v>
  </rv>
  <rv s="1">
    <v>pt-BR</v>
    <v>apnew7</v>
    <v>268435456</v>
    <v>1</v>
    <v>Da plataforma Refinitiv</v>
    <v>0</v>
    <v>1</v>
    <v>Transmissora Aliança de Energia Elétrica S/A (BVMF:TAEE4)</v>
    <v>3</v>
    <v>4</v>
    <v>Finance</v>
    <v>5</v>
    <v>12.7</v>
    <v>10.5</v>
    <v>BVMF</v>
    <v>344498900</v>
    <v>12.25</v>
    <v>2006</v>
    <v>12.17</v>
    <v>0.60060000000000002</v>
    <v>B3 - Brazil Stock Exchange</v>
    <v>12584540000</v>
    <v>A Transmissora Alianca de Energia Elétrica SA (Taesa) é uma empresa sediada no Brasil envolvida na transmissão de eletricidade. A Companhia é especializada na implementação, operação e manutenção de linhas de transmissão de energia elétrica que compõem a rede básica do Sistema Interligado Nacional (SIN). A Companhia possui aproximadamente 40 concessões de transmissão no Brasil. Além disso, fornece estudos de planejamento de infraestrutura de transmissão, análise química de materiais, serviços de engenharia e suporte técnico, entre outros. A Companhia opera através de várias subsidiárias, como Nordeste Transmissora de Energia SA, Novatrans Energia SA, Miracema Transmissora de Energia SA e Sul Transmissora de Energia SA.</v>
    <v>BVMF</v>
    <v>12.26</v>
    <v>732</v>
    <v>45327.576655092591</v>
    <v>2380</v>
    <v>1159170</v>
    <v>BRL</v>
    <v>Transmissora Aliança de Energia Elétrica S/A</v>
    <v>Transmissora Aliança de Energia Elétrica S/A</v>
    <v>12.25</v>
    <v>12.23</v>
    <v>Av. das Americas, 2480 Bloco 6, Barra da Tijuca, RIO DE JANEIRO, RIO DE JANEIRO, 22.640-101 BR</v>
    <v>Electrical Utilities &amp; IPPs</v>
    <v>TAEE4</v>
    <v>Ações</v>
    <v>Transmissora Aliança de Energia Elétrica S/A (BVMF:TAEE4)</v>
    <v>-0.03</v>
    <v>-2.447E-3</v>
    <v>40400</v>
  </rv>
  <rv s="2">
    <v>2381</v>
  </rv>
  <rv s="0">
    <v>https://www.bing.com/financeapi/forcetrigger?t=apneqh&amp;q=BVMF%3aTAEE11&amp;form=skydnc</v>
    <v>Learn more on Bing</v>
  </rv>
  <rv s="4">
    <v>pt-BR</v>
    <v>apneqh</v>
    <v>268435456</v>
    <v>1</v>
    <v>Da plataforma Refinitiv</v>
    <v>9</v>
    <v>10</v>
    <v>TRANSMISSORA ALIANCA UNT (BVMF:TAEE11)</v>
    <v>11</v>
    <v>12</v>
    <v>Finance</v>
    <v>5</v>
    <v>37.950000000000003</v>
    <v>31.3</v>
    <v>BVMF</v>
    <v>36.53</v>
    <v>36.340000000000003</v>
    <v>B3 - Brazil Stock Exchange</v>
    <v>36.53</v>
    <v>45327.576458333337</v>
    <v>2383</v>
    <v>BRL</v>
    <v>TRANSMISSORA ALIANCA UNT</v>
    <v>36.53</v>
    <v>36.479999999999997</v>
    <v>TAEE11</v>
    <v>Fundos mais negociados</v>
    <v>TRANSMISSORA ALIANCA UNT (BVMF:TAEE11)</v>
    <v>-0.05</v>
    <v>-1.369E-3</v>
    <v>141600</v>
  </rv>
  <rv s="2">
    <v>2384</v>
  </rv>
  <rv s="0">
    <v>https://www.bing.com/financeapi/forcetrigger?t=bx5gim&amp;q=BVMF%3aXINA11&amp;form=skydnc</v>
    <v>Learn more on Bing</v>
  </rv>
  <rv s="21">
    <v>pt-BR</v>
    <v>bx5gim</v>
    <v>268435456</v>
    <v>1</v>
    <v>Da plataforma Refinitiv</v>
    <v>64</v>
    <v>65</v>
    <v>Trd ETF MSCI Chi FI Indice IE (BVMF:XINA11)</v>
    <v>11</v>
    <v>66</v>
    <v>Finance</v>
    <v>5</v>
    <v>6.94</v>
    <v>4.46</v>
    <v>BVMF</v>
    <v>4.5999999999999996</v>
    <v>4.53</v>
    <v>1.0536000000000001</v>
    <v>B3 - Brazil Stock Exchange</v>
    <v>176441761.46000001</v>
    <v>4.5199999999999996</v>
    <v>45327.576655092591</v>
    <v>2386</v>
    <v>BRL</v>
    <v>Trd ETF MSCI Chi FI Indice IE</v>
    <v>4.55</v>
    <v>4.57</v>
    <v>XINA11</v>
    <v>Fundos mais negociados</v>
    <v>Trd ETF MSCI Chi FI Indice IE (BVMF:XINA11)</v>
    <v>0.05</v>
    <v>1.1062000000000001E-2</v>
    <v>67728</v>
  </rv>
  <rv s="2">
    <v>2387</v>
  </rv>
  <rv s="0">
    <v>https://www.bing.com/financeapi/forcetrigger?t=c58b52&amp;q=BVMF%3aURET11&amp;form=skydnc</v>
    <v>Learn more on Bing</v>
  </rv>
  <rv s="30">
    <v>pt-BR</v>
    <v>c58b52</v>
    <v>268435456</v>
    <v>1</v>
    <v>Da plataforma Refinitiv</v>
    <v>92</v>
    <v>93</v>
    <v>Trend ETF FTSE US Reits FDI (BVMF:URET11)</v>
    <v>11</v>
    <v>69</v>
    <v>Finance</v>
    <v>5</v>
    <v>9.5500000000000007</v>
    <v>7.22</v>
    <v>BVMF</v>
    <v>8.7200000000000006</v>
    <v>8.58</v>
    <v>B3 - Brazil Stock Exchange</v>
    <v>9891386.6500000004</v>
    <v>8.7100000000000009</v>
    <v>45324.947951388887</v>
    <v>2389</v>
    <v>BRL</v>
    <v>Trend ETF FTSE US Reits FDI</v>
    <v>8.6199999999999992</v>
    <v>8.7200000000000006</v>
    <v>URET11</v>
    <v>Fundos mais negociados</v>
    <v>Trend ETF FTSE US Reits FDI (BVMF:URET11)</v>
    <v>0.01</v>
    <v>1.1479999999999999E-3</v>
    <v>2783</v>
  </rv>
  <rv s="2">
    <v>2390</v>
  </rv>
  <rv s="0">
    <v>https://www.bing.com/financeapi/forcetrigger?t=c2huvh&amp;q=BVMF%3aBOVX11&amp;form=skydnc</v>
    <v>Learn more on Bing</v>
  </rv>
  <rv s="30">
    <v>pt-BR</v>
    <v>c2huvh</v>
    <v>268435456</v>
    <v>1</v>
    <v>Da plataforma Refinitiv</v>
    <v>92</v>
    <v>93</v>
    <v>Trend ETF Ibovespa FDI (BVMF:BOVX11)</v>
    <v>11</v>
    <v>69</v>
    <v>Finance</v>
    <v>5</v>
    <v>13.59</v>
    <v>9.76</v>
    <v>BVMF</v>
    <v>12.92</v>
    <v>12.84</v>
    <v>B3 - Brazil Stock Exchange</v>
    <v>584352675.80999994</v>
    <v>12.84</v>
    <v>45327.576724537037</v>
    <v>2392</v>
    <v>BRL</v>
    <v>Trend ETF Ibovespa FDI</v>
    <v>12.85</v>
    <v>12.91</v>
    <v>BOVX11</v>
    <v>Fundos mais negociados</v>
    <v>Trend ETF Ibovespa FDI (BVMF:BOVX11)</v>
    <v>7.0000000000000007E-2</v>
    <v>5.4520000000000002E-3</v>
    <v>74344</v>
  </rv>
  <rv s="2">
    <v>2393</v>
  </rv>
  <rv s="0">
    <v>https://www.bing.com/financeapi/forcetrigger?t=bxhesm&amp;q=BVMF%3aXFIX11&amp;form=skydnc</v>
    <v>Learn more on Bing</v>
  </rv>
  <rv s="30">
    <v>pt-BR</v>
    <v>bxhesm</v>
    <v>268435456</v>
    <v>1</v>
    <v>Da plataforma Refinitiv</v>
    <v>92</v>
    <v>93</v>
    <v>Trend ETF IFIX-L FI (BVMF:XFIX11)</v>
    <v>11</v>
    <v>69</v>
    <v>Finance</v>
    <v>5</v>
    <v>12</v>
    <v>9.59</v>
    <v>BVMF</v>
    <v>11.91</v>
    <v>11.81</v>
    <v>B3 - Brazil Stock Exchange</v>
    <v>33405597.050000001</v>
    <v>11.83</v>
    <v>45327.575569860936</v>
    <v>2395</v>
    <v>BRL</v>
    <v>Trend ETF IFIX-L FI</v>
    <v>11.9</v>
    <v>11.89</v>
    <v>XFIX11</v>
    <v>Fundos mais negociados</v>
    <v>Trend ETF IFIX-L FI (BVMF:XFIX11)</v>
    <v>0.06</v>
    <v>5.0720000000000001E-3</v>
    <v>918</v>
  </rv>
  <rv s="2">
    <v>2396</v>
  </rv>
  <rv s="0">
    <v>https://www.bing.com/financeapi/forcetrigger?t=bxeqc7&amp;q=BVMF%3aEURP11&amp;form=skydnc</v>
    <v>Learn more on Bing</v>
  </rv>
  <rv s="30">
    <v>pt-BR</v>
    <v>bxeqc7</v>
    <v>268435456</v>
    <v>1</v>
    <v>Da plataforma Refinitiv</v>
    <v>92</v>
    <v>93</v>
    <v>Trend ETF MSCI Europa FIInd IE (BVMF:EURP11)</v>
    <v>11</v>
    <v>69</v>
    <v>Finance</v>
    <v>5</v>
    <v>10.44</v>
    <v>8.8699999999999992</v>
    <v>BVMF</v>
    <v>10.31</v>
    <v>10.220000000000001</v>
    <v>B3 - Brazil Stock Exchange</v>
    <v>33860760.469999999</v>
    <v>10.31</v>
    <v>45327.572694791408</v>
    <v>2398</v>
    <v>BRL</v>
    <v>Trend ETF MSCI Europa FIInd IE</v>
    <v>10.220000000000001</v>
    <v>10.25</v>
    <v>EURP11</v>
    <v>Fundos mais negociados</v>
    <v>Trend ETF MSCI Europa FIInd IE (BVMF:EURP11)</v>
    <v>-0.06</v>
    <v>-5.8199999999999997E-3</v>
    <v>785</v>
  </rv>
  <rv s="2">
    <v>2399</v>
  </rv>
  <rv s="0">
    <v>https://www.bing.com/financeapi/forcetrigger?t=c68377&amp;q=BVMF%3aUTEC11&amp;form=skydnc</v>
    <v>Learn more on Bing</v>
  </rv>
  <rv s="30">
    <v>pt-BR</v>
    <v>c68377</v>
    <v>268435456</v>
    <v>1</v>
    <v>Da plataforma Refinitiv</v>
    <v>92</v>
    <v>93</v>
    <v>Trend ETF MSCI US Technology (BVMF:UTEC11)</v>
    <v>11</v>
    <v>69</v>
    <v>Finance</v>
    <v>5</v>
    <v>15.25</v>
    <v>10.55</v>
    <v>BVMF</v>
    <v>15.15</v>
    <v>14.87</v>
    <v>B3 - Brazil Stock Exchange</v>
    <v>164304609.91</v>
    <v>14.87</v>
    <v>45327.563417164063</v>
    <v>2401</v>
    <v>BRL</v>
    <v>Trend ETF MSCI US Technology</v>
    <v>14.87</v>
    <v>15.15</v>
    <v>UTEC11</v>
    <v>Fundos mais negociados</v>
    <v>Trend ETF MSCI US Technology (BVMF:UTEC11)</v>
    <v>0.28000000000000003</v>
    <v>1.883E-2</v>
    <v>27</v>
  </rv>
  <rv s="2">
    <v>2402</v>
  </rv>
  <rv s="0">
    <v>https://www.bing.com/financeapi/forcetrigger?t=c2t727&amp;q=BVMF%3aXMAL11&amp;form=skydnc</v>
    <v>Learn more on Bing</v>
  </rv>
  <rv s="85">
    <v>pt-BR</v>
    <v>c2t727</v>
    <v>268435456</v>
    <v>1</v>
    <v>1</v>
    <v>Da plataforma Refinitiv</v>
    <v>92</v>
    <v>269</v>
    <v>Trend ETF Small Caps (BVMF:XMAL11)</v>
    <v>11</v>
    <v>69</v>
    <v>Finance</v>
    <v>5</v>
    <v>7.86</v>
    <v>5.65</v>
    <v>BVMF</v>
    <v>7.56</v>
    <v>7.41</v>
    <v>B3 - Brazil Stock Exchange</v>
    <v>11300627.779999999</v>
    <v>7.56</v>
    <v>45098.947916666664</v>
    <v>2404</v>
    <v>BRL</v>
    <v>Trend ETF Small Caps</v>
    <v>7.55</v>
    <v>7.5</v>
    <v>XMAL11</v>
    <v>Fundos mais negociados</v>
    <v>Trend ETF Small Caps (BVMF:XMAL11)</v>
    <v>-0.06</v>
    <v>-7.9369999999999996E-3</v>
    <v>2300</v>
  </rv>
  <rv s="2">
    <v>2405</v>
  </rv>
  <rv s="0">
    <v>https://www.bing.com/financeapi/forcetrigger?t=bgq7f2&amp;q=BVMF%3aLUXM3&amp;form=skydnc</v>
    <v>Learn more on Bing</v>
  </rv>
  <rv s="86">
    <v>pt-BR</v>
    <v>bgq7f2</v>
    <v>268435456</v>
    <v>1</v>
    <v>Da plataforma Refinitiv</v>
    <v>270</v>
    <v>271</v>
    <v>TREVISA INVESTIMENTOS S.A. (BVMF:LUXM3)</v>
    <v>3</v>
    <v>272</v>
    <v>Finance</v>
    <v>9.35</v>
    <v>9.2799999999999994</v>
    <v>BVMF</v>
    <v>5196000</v>
    <v>1930</v>
    <v>0.1067</v>
    <v>B3 - Brazil Stock Exchange</v>
    <v>A TREVISA INVESTIMENTOS S.A. é uma empresa brasileira que se dedica essencialmente ao transporte aquático. Em 31 de dezembro de 2011, a Empresa possuía duas subsidiárias, a Navegação Aliança Ltda. e a Trevo Florestal Ltda., e uma afiliada, a Trevisa Operadora Portuária Ltda. Através da subsidiária Navegação Aliança Ltda., a Empresa se dedica à prestação de serviços de transporte aquático de carga através de uma frota de 15 navios, com uma capacidade estática total de 50.000 toneladas, e na operação de um estaleiro na cidade brasileira de Taquari. A Navegação Aliança Ltda. atua essencialmente no transporte de fertilizantes, trigo, lascas de madeira e soja. Através de sua subsidiária Trevo Florestal Ltda., a Empresa atua no setor de reflorestamento regional, incluindo florestas de pinus e eucalipto no estado brasileiro do Rio Grande do Sul, e na produção de biomassa de resíduos florestais. Além disso, atua na locação de imóveis comerciais.</v>
    <v>BVMF</v>
    <v>0</v>
    <v>2407</v>
    <v>120</v>
    <v>BRL</v>
    <v>TREVISA INVESTIMENTOS S.A.</v>
    <v>TREVISA INVESTIMENTOS S.A.</v>
    <v>Av. Padre Cacique, 320, 6 andar, Menino Deus, PORTO ALEGRE, RIO GRANDE DO SUL, 90.810-240 BR</v>
    <v>Freight &amp; Logistics Services</v>
    <v>LUXM3</v>
    <v>Ações</v>
    <v>TREVISA INVESTIMENTOS S.A. (BVMF:LUXM3)</v>
  </rv>
  <rv s="2">
    <v>2408</v>
  </rv>
  <rv s="0">
    <v>https://www.bing.com/financeapi/forcetrigger?t=apmw77&amp;q=BVMF%3aLUXM4&amp;form=skydnc</v>
    <v>Learn more on Bing</v>
  </rv>
  <rv s="3">
    <v>pt-BR</v>
    <v>apmw77</v>
    <v>268435456</v>
    <v>1</v>
    <v>Da plataforma Refinitiv</v>
    <v>6</v>
    <v>7</v>
    <v>TREVISA INVESTIMENTOS S.A. (BVMF:LUXM4)</v>
    <v>3</v>
    <v>8</v>
    <v>Finance</v>
    <v>5</v>
    <v>22.5</v>
    <v>12.94</v>
    <v>BVMF</v>
    <v>5196000</v>
    <v>15.99</v>
    <v>1930</v>
    <v>15.05</v>
    <v>0.1067</v>
    <v>B3 - Brazil Stock Exchange</v>
    <v>83032080</v>
    <v>A TREVISA INVESTIMENTOS S.A. é uma empresa brasileira que se dedica essencialmente ao transporte aquático. Em 31 de dezembro de 2011, a Empresa possuía duas subsidiárias, a Navegação Aliança Ltda. e a Trevo Florestal Ltda., e uma afiliada, a Trevisa Operadora Portuária Ltda. Através da subsidiária Navegação Aliança Ltda., a Empresa se dedica à prestação de serviços de transporte aquático de carga através de uma frota de 15 navios, com uma capacidade estática total de 50.000 toneladas, e na operação de um estaleiro na cidade brasileira de Taquari. A Navegação Aliança Ltda. atua essencialmente no transporte de fertilizantes, trigo, lascas de madeira e soja. Através de sua subsidiária Trevo Florestal Ltda., a Empresa atua no setor de reflorestamento regional, incluindo florestas de pinus e eucalipto no estado brasileiro do Rio Grande do Sul, e na produção de biomassa de resíduos florestais. Além disso, atua na locação de imóveis comerciais.</v>
    <v>BVMF</v>
    <v>15.99</v>
    <v>45313.947916666664</v>
    <v>2410</v>
    <v>120</v>
    <v>BRL</v>
    <v>TREVISA INVESTIMENTOS S.A.</v>
    <v>TREVISA INVESTIMENTOS S.A.</v>
    <v>15.05</v>
    <v>15.98</v>
    <v>Av. Padre Cacique, 320, 6 andar, Menino Deus, PORTO ALEGRE, RIO GRANDE DO SUL, 90.810-240 BR</v>
    <v>Freight &amp; Logistics Services</v>
    <v>LUXM4</v>
    <v>Ações</v>
    <v>TREVISA INVESTIMENTOS S.A. (BVMF:LUXM4)</v>
    <v>-0.01</v>
    <v>-6.2540000000000002E-4</v>
    <v>1200</v>
  </rv>
  <rv s="2">
    <v>2411</v>
  </rv>
  <rv s="0">
    <v>https://www.bing.com/financeapi/forcetrigger?t=apnhim&amp;q=BVMF%3aTRIS3&amp;form=skydnc</v>
    <v>Learn more on Bing</v>
  </rv>
  <rv s="1">
    <v>pt-BR</v>
    <v>apnhim</v>
    <v>268435456</v>
    <v>1</v>
    <v>Da plataforma Refinitiv</v>
    <v>0</v>
    <v>1</v>
    <v>TRISUL S.A. (BVMF:TRIS3)</v>
    <v>3</v>
    <v>4</v>
    <v>Finance</v>
    <v>5</v>
    <v>7</v>
    <v>2.73</v>
    <v>BVMF</v>
    <v>186617500</v>
    <v>4.6900000000000004</v>
    <v>2007</v>
    <v>4.5999999999999996</v>
    <v>1.6408</v>
    <v>B3 - Brazil Stock Exchange</v>
    <v>875236075</v>
    <v>A Trisul SA é uma empresa com sede no Brasil que atua no setor imobiliário. Foi constituída a partir da fusão de duas empresas: Incosul Incorporacao e Construcao Ltda e Tricury Construcoes e Participações Ltda. Em conjunto com suas subsidiárias, a Companhia tem por objetivo principal a construção, compra, venda e locação de edifícios residenciais, bem como aquisição e loteamento de terrenos. Atua principalmente no estado brasileiro de São Paulo. A Companhia desenvolve suas operações em cidades como São Paulo, Santos, Guarulhos e Ribeirão Preto, entre outras. Trisul Life e Trisul Lar, principais produtos desenvolvidos pela Companhia, são unidades residenciais de 45 a 65 metros quadrados. Em 31 de dezembro de 2011, a Trisul SA possuía uma série de subsidiárias, incluindo Tricury Construções e Participações Ltda, Incosul Incorporação e Construção Ltda e Ribeirao VIII Empreendimentos Imobiliarios Ltda, entre outras.</v>
    <v>BVMF</v>
    <v>4.6500000000000004</v>
    <v>380</v>
    <v>45327.576412037037</v>
    <v>2413</v>
    <v>511000</v>
    <v>BRL</v>
    <v>TRISUL S.A.</v>
    <v>TRISUL S.A.</v>
    <v>4.6500000000000004</v>
    <v>4.6900000000000004</v>
    <v>Alameda dos Jaunas, 70, Indianopolis, SAO PAULO, SAO PAULO, 01.311-902 BR</v>
    <v>Homebuilding &amp; Construction Supplies</v>
    <v>TRIS3</v>
    <v>Ações</v>
    <v>TRISUL S.A. (BVMF:TRIS3)</v>
    <v>0.04</v>
    <v>8.6020000000000003E-3</v>
    <v>66500</v>
  </rv>
  <rv s="2">
    <v>2414</v>
  </rv>
  <rv s="0">
    <v>https://www.bing.com/financeapi/forcetrigger?t=apmbur&amp;q=BVMF%3aCRPG3&amp;form=skydnc</v>
    <v>Learn more on Bing</v>
  </rv>
  <rv s="3">
    <v>pt-BR</v>
    <v>apmbur</v>
    <v>268435456</v>
    <v>1</v>
    <v>Da plataforma Refinitiv</v>
    <v>6</v>
    <v>7</v>
    <v>Tronox Pigmentos do Brasil SA (BVMF:CRPG3)</v>
    <v>3</v>
    <v>8</v>
    <v>Finance</v>
    <v>5</v>
    <v>50.8</v>
    <v>38.25</v>
    <v>BVMF</v>
    <v>29018750</v>
    <v>40.99</v>
    <v>1966</v>
    <v>40.99</v>
    <v>0.79490000000000005</v>
    <v>B3 - Brazil Stock Exchange</v>
    <v>1101546000</v>
    <v>A Tronox Pigmentos do Brasil SA, anteriormente conhecida como Cristal Pigmentos do Brasil SA, é uma empresa sediada no Brasil que atua principalmente na fabricação de produtos químicos, como dióxido de titânio e ácido sulfúrico. O dióxido de titânio (TiO2), principal produto da empresa, é usado na fabricação de tintas, papéis, garrafas de plástico, tapume de vinil e materiais de embalagem, entre outros. A Companhia também atua na produção e comercialização de minerais, incluindo rutilo, ilmenita e zircão. Opera uma unidade industrial no estado da Bahia e uma mina no estado da Paraíba. Em 31 de dezembro de 2011, a subsidiária da Companhia era a Millennium Inorganic Chemicals Mineracao Ltda, que atua no setor de mineração.</v>
    <v>BVMF</v>
    <v>40.99</v>
    <v>45322.691301978906</v>
    <v>2416</v>
    <v>2780</v>
    <v>BRL</v>
    <v>Tronox Pigmentos do Brasil SA</v>
    <v>Tronox Pigmentos do Brasil SA</v>
    <v>40.99</v>
    <v>40.99</v>
    <v>Rodovia Ba 099 Km 20 Centro, Abrantes, CAMACARI, BAHIA, 42.840-000 BR</v>
    <v>Chemicals</v>
    <v>CRPG3</v>
    <v>Ações</v>
    <v>Tronox Pigmentos do Brasil SA (BVMF:CRPG3)</v>
    <v>0</v>
    <v>0</v>
    <v>100</v>
  </rv>
  <rv s="2">
    <v>2417</v>
  </rv>
  <rv s="0">
    <v>https://www.bing.com/financeapi/forcetrigger?t=apmbxm&amp;q=BVMF%3aCRPG5&amp;form=skydnc</v>
    <v>Learn more on Bing</v>
  </rv>
  <rv s="3">
    <v>pt-BR</v>
    <v>apmbxm</v>
    <v>268435456</v>
    <v>1</v>
    <v>Da plataforma Refinitiv</v>
    <v>6</v>
    <v>7</v>
    <v>Tronox Pigmentos do Brasil SA (BVMF:CRPG5)</v>
    <v>3</v>
    <v>8</v>
    <v>Finance</v>
    <v>5</v>
    <v>48.93</v>
    <v>20.66</v>
    <v>BVMF</v>
    <v>29018750</v>
    <v>36</v>
    <v>1966</v>
    <v>35.99</v>
    <v>0.79490000000000005</v>
    <v>B3 - Brazil Stock Exchange</v>
    <v>1094818000</v>
    <v>A Tronox Pigmentos do Brasil SA, anteriormente conhecida como Cristal Pigmentos do Brasil SA, é uma empresa sediada no Brasil que atua principalmente na fabricação de produtos químicos, como dióxido de titânio e ácido sulfúrico. O dióxido de titânio (TiO2), principal produto da empresa, é usado na fabricação de tintas, papéis, garrafas de plástico, tapume de vinil e materiais de embalagem, entre outros. A Companhia também atua na produção e comercialização de minerais, incluindo rutilo, ilmenita e zircão. Opera uma unidade industrial no estado da Bahia e uma mina no estado da Paraíba. Em 31 de dezembro de 2011, a subsidiária da Companhia era a Millennium Inorganic Chemicals Mineracao Ltda, que atua no setor de mineração.</v>
    <v>BVMF</v>
    <v>35.85</v>
    <v>45327.574884259258</v>
    <v>2419</v>
    <v>2780</v>
    <v>BRL</v>
    <v>Tronox Pigmentos do Brasil SA</v>
    <v>Tronox Pigmentos do Brasil SA</v>
    <v>35.99</v>
    <v>35.99</v>
    <v>Rodovia Ba 099 Km 20 Centro, Abrantes, CAMACARI, BAHIA, 42.840-000 BR</v>
    <v>Chemicals</v>
    <v>CRPG5</v>
    <v>Ações</v>
    <v>Tronox Pigmentos do Brasil SA (BVMF:CRPG5)</v>
    <v>0.14000000000000001</v>
    <v>3.9050000000000001E-3</v>
    <v>300</v>
  </rv>
  <rv s="2">
    <v>2420</v>
  </rv>
  <rv s="0">
    <v>https://www.bing.com/financeapi/forcetrigger?t=apmc1h&amp;q=BVMF%3aCRPG6&amp;form=skydnc</v>
    <v>Learn more on Bing</v>
  </rv>
  <rv s="3">
    <v>pt-BR</v>
    <v>apmc1h</v>
    <v>268435456</v>
    <v>1</v>
    <v>Da plataforma Refinitiv</v>
    <v>6</v>
    <v>7</v>
    <v>Tronox Pigmentos do Brasil SA (BVMF:CRPG6)</v>
    <v>3</v>
    <v>8</v>
    <v>Finance</v>
    <v>5</v>
    <v>40.99</v>
    <v>21.18</v>
    <v>BVMF</v>
    <v>29018750</v>
    <v>36.299999999999997</v>
    <v>1966</v>
    <v>35.61</v>
    <v>0.79490000000000005</v>
    <v>B3 - Brazil Stock Exchange</v>
    <v>1094818000</v>
    <v>A Tronox Pigmentos do Brasil SA, anteriormente conhecida como Cristal Pigmentos do Brasil SA, é uma empresa sediada no Brasil que atua principalmente na fabricação de produtos químicos, como dióxido de titânio e ácido sulfúrico. O dióxido de titânio (TiO2), principal produto da empresa, é usado na fabricação de tintas, papéis, garrafas de plástico, tapume de vinil e materiais de embalagem, entre outros. A Companhia também atua na produção e comercialização de minerais, incluindo rutilo, ilmenita e zircão. Opera uma unidade industrial no estado da Bahia e uma mina no estado da Paraíba. Em 31 de dezembro de 2011, a subsidiária da Companhia era a Millennium Inorganic Chemicals Mineracao Ltda, que atua no setor de mineração.</v>
    <v>BVMF</v>
    <v>36.200000000000003</v>
    <v>45327.576678240737</v>
    <v>2422</v>
    <v>2780</v>
    <v>BRL</v>
    <v>Tronox Pigmentos do Brasil SA</v>
    <v>Tronox Pigmentos do Brasil SA</v>
    <v>35.61</v>
    <v>36.299999999999997</v>
    <v>Rodovia Ba 099 Km 20 Centro, Abrantes, CAMACARI, BAHIA, 42.840-000 BR</v>
    <v>Chemicals</v>
    <v>CRPG6</v>
    <v>Ações</v>
    <v>Tronox Pigmentos do Brasil SA (BVMF:CRPG6)</v>
    <v>0.1</v>
    <v>2.7620000000000001E-3</v>
    <v>200</v>
  </rv>
  <rv s="2">
    <v>2423</v>
  </rv>
  <rv s="0">
    <v>https://www.bing.com/financeapi/forcetrigger?t=btjrqh&amp;q=BVMF%3aTRXF11&amp;form=skydnc</v>
    <v>Learn more on Bing</v>
  </rv>
  <rv s="4">
    <v>pt-BR</v>
    <v>btjrqh</v>
    <v>268435456</v>
    <v>1</v>
    <v>Da plataforma Refinitiv</v>
    <v>9</v>
    <v>10</v>
    <v>TRX REAL ESTATE FII CF (BVMF:TRXF11)</v>
    <v>11</v>
    <v>12</v>
    <v>Finance</v>
    <v>5</v>
    <v>112.34</v>
    <v>92.21</v>
    <v>BVMF</v>
    <v>111.34</v>
    <v>110.86</v>
    <v>B3 - Brazil Stock Exchange</v>
    <v>110.99</v>
    <v>45327.576736111114</v>
    <v>2425</v>
    <v>BRL</v>
    <v>TRX REAL ESTATE FII CF</v>
    <v>110.99</v>
    <v>111.01</v>
    <v>TRXF11</v>
    <v>Fundos mais negociados</v>
    <v>TRX REAL ESTATE FII CF (BVMF:TRXF11)</v>
    <v>0.02</v>
    <v>1.8020000000000002E-4</v>
    <v>4741</v>
  </rv>
  <rv s="2">
    <v>2426</v>
  </rv>
  <rv s="0">
    <v>https://www.bing.com/financeapi/forcetrigger?t=apni6h&amp;q=BVMF%3aTUPY3&amp;form=skydnc</v>
    <v>Learn more on Bing</v>
  </rv>
  <rv s="1">
    <v>pt-BR</v>
    <v>apni6h</v>
    <v>268435456</v>
    <v>1</v>
    <v>Da plataforma Refinitiv</v>
    <v>0</v>
    <v>1</v>
    <v>TUPY S.A. (BVMF:TUPY3)</v>
    <v>3</v>
    <v>4</v>
    <v>Finance</v>
    <v>5</v>
    <v>28.8</v>
    <v>20.64</v>
    <v>BVMF</v>
    <v>144177500</v>
    <v>25.55</v>
    <v>1938</v>
    <v>25.21</v>
    <v>0.94840000000000002</v>
    <v>B3 - Brazil Stock Exchange</v>
    <v>3663550275</v>
    <v>A TUPY S.A. é uma empresa brasileira que se dedica principalmente à produção e comercialização de peças para a indústria automotiva. As atividades da Empresa estão divididas em dois segmentos de negócio: Automotivo e Hidráulico. A divisão Automotivo se concentra na fabricação de motores e seus componentes, sistemas de freio, rolamentos, bem como componentes de transmissão, direção, eixo e suspensão, entre outros. A divisão de Hidráulicos é responsável pela produção de conexões flexíveis de ferro para a indústria de construção, britas de ferro e aço para a indústria de processamento de mármore e granito, bem como moldes de ferro fundido para uso geral. A Empresa possui fábricas e escritórios de vendas em diversos países, como Brasil, México, Estados Unidos e Alemanha. A Empresa atua por meio da Tupy Agroenergética Ltda., Sociedade Técnica de Fundos Gerais SA, Tupy American Foundry Co, Tupy American Iron &amp; Alloys Co e Tupy Europe GmbH, entre outros.</v>
    <v>BVMF</v>
    <v>25.4</v>
    <v>6451</v>
    <v>45327.576527777775</v>
    <v>2428</v>
    <v>468960</v>
    <v>BRL</v>
    <v>TUPY S.A.</v>
    <v>TUPY S.A.</v>
    <v>25.38</v>
    <v>25.41</v>
    <v>Rua Albano Schmidt, 3.400, Boa Vista, JOINVILLE, SANTA CATARINA, 89.227-901 BR</v>
    <v>Automobiles &amp; Auto Parts</v>
    <v>TUPY3</v>
    <v>Ações</v>
    <v>TUPY S.A. (BVMF:TUPY3)</v>
    <v>0.01</v>
    <v>3.9370000000000003E-4</v>
    <v>69400</v>
  </rv>
  <rv s="2">
    <v>2429</v>
  </rv>
  <rv s="0">
    <v>https://www.bing.com/financeapi/forcetrigger?t=apniqh&amp;q=BVMF%3aUGPA3&amp;form=skydnc</v>
    <v>Learn more on Bing</v>
  </rv>
  <rv s="1">
    <v>pt-BR</v>
    <v>apniqh</v>
    <v>268435456</v>
    <v>1</v>
    <v>Da plataforma Refinitiv</v>
    <v>0</v>
    <v>1</v>
    <v>ULTRAPAR PARTICIPAÇÕES S.A. (BVMF:UGPA3)</v>
    <v>3</v>
    <v>4</v>
    <v>Finance</v>
    <v>5</v>
    <v>28.61</v>
    <v>12.04</v>
    <v>BVMF</v>
    <v>1115213000</v>
    <v>27.95</v>
    <v>1953</v>
    <v>27.54</v>
    <v>1.2040999999999999</v>
    <v>B3 - Brazil Stock Exchange</v>
    <v>30824470000</v>
    <v>A ULTRAPAR PARTICIPAÇÕES SA é uma holding. A empresa investe seu capital em serviços, atividades comerciais e atividades industriais. Atua através de cinco segmentos: distribuição de gás (Ultragaz), que distribui gás liquefeito de petróleo (GLP) para consumidores residenciais, comerciais e industriais nas regiões Sul, Sudeste e Nordeste do Brasil; distribuição de combustível (Ipiranga), que atua na distribuição e comercialização de gasolina, etanol, diesel, óleo combustível, querosene, gás natural para veículos, e lubrificantes e atividades correlatas em todo o território brasileiro; produtos químicos (Oxiteno), que produz óxido de etileno, e seus derivados primários e álcoois graxos; armazenamento (Ultracargo), que opera terminais de granéis líquidos, principalmente nas regiões Sudeste e Nordeste do Brasil; e drogarias (Extrafarma), que comercializam produtos farmacêuticos, de higiene e beleza por meio de sua cadeia de farmácias nos estados do Pará e Piauí, entre outros.</v>
    <v>BVMF</v>
    <v>27.64</v>
    <v>10156</v>
    <v>45327.576516203706</v>
    <v>2431</v>
    <v>4820390</v>
    <v>BRL</v>
    <v>ULTRAPAR PARTICIPAÇÕES S.A.</v>
    <v>ULTRAPAR PARTICIPAÇÕES S.A.</v>
    <v>27.64</v>
    <v>27.82</v>
    <v>Avenida Brigadeiro Luis Antonio, 1.343, 8 andar, Bela Vista, SAO PAULO, SAO PAULO, 01.317-910 BR</v>
    <v>Oil &amp; Gas</v>
    <v>UGPA3</v>
    <v>Ações</v>
    <v>ULTRAPAR PARTICIPAÇÕES S.A. (BVMF:UGPA3)</v>
    <v>0.18</v>
    <v>6.5120000000000004E-3</v>
    <v>459200</v>
  </rv>
  <rv s="2">
    <v>2432</v>
  </rv>
  <rv s="0">
    <v>https://www.bing.com/financeapi/forcetrigger?t=apninm&amp;q=BVMF%3aUCAS3&amp;form=skydnc</v>
    <v>Learn more on Bing</v>
  </rv>
  <rv s="1">
    <v>pt-BR</v>
    <v>apninm</v>
    <v>268435456</v>
    <v>1</v>
    <v>Da plataforma Refinitiv</v>
    <v>0</v>
    <v>1</v>
    <v>Unicasa Indústria de Móveis S/A (BVMF:UCAS3)</v>
    <v>3</v>
    <v>4</v>
    <v>Finance</v>
    <v>5</v>
    <v>3.07</v>
    <v>2.13</v>
    <v>BVMF</v>
    <v>66086360</v>
    <v>2.81</v>
    <v>1985</v>
    <v>2.73</v>
    <v>0.5837</v>
    <v>B3 - Brazil Stock Exchange</v>
    <v>180415762</v>
    <v>A UNICASA INDÚSTRIA DE MÓVEIS S.A. é uma empresa brasileira que se dedica à produção e comércio de móveis. A empresa se dedica à fabricação, venda, importação e exportação de móveis de madeira, ferro, aço e alumínio. Atua principalmente na produção de móveis feitos de painéis de fibra de média densidade (MDF) e aglomerado de partículas de média densidade (MDP). Além disso, a empresa vende acessórios e itens de decoração. Seu portfólio de produtos inclui uma variedade de soluções de mobiliário, incluindo cozinhas, dormitórios, closets, home theaters, lavanderias e sanitários, assim como equipamentos de mobiliário para escritórios e quartos infantis. A empresa possui uma rede de lojas no Brasil e no exterior, que vendem seus produtos sob as marcas Dell Anno, Favorita, Novo e Telasul Madeira. Opera um parque industrial localizado na cidade de Bento Gonçalves, no estado brasileiro do Rio Grande do Sul.</v>
    <v>BVMF</v>
    <v>2.75</v>
    <v>564</v>
    <v>45327.571701388886</v>
    <v>2434</v>
    <v>33690</v>
    <v>BRL</v>
    <v>Unicasa Indústria de Móveis S/A</v>
    <v>Unicasa Indústria de Móveis S/A</v>
    <v>2.75</v>
    <v>2.73</v>
    <v>Br 470 Km 212, 930, BENTO GONCALVES, RIO GRANDE DO SUL, 95.707-540 BR</v>
    <v>Household Goods</v>
    <v>UCAS3</v>
    <v>Ações</v>
    <v>Unicasa Indústria de Móveis S/A (BVMF:UCAS3)</v>
    <v>-0.02</v>
    <v>-7.2729999999999991E-3</v>
    <v>23000</v>
  </rv>
  <rv s="2">
    <v>2435</v>
  </rv>
  <rv s="0">
    <v>https://www.bing.com/financeapi/forcetrigger?t=apnitc&amp;q=BVMF%3aUNIP3&amp;form=skydnc</v>
    <v>Learn more on Bing</v>
  </rv>
  <rv s="1">
    <v>pt-BR</v>
    <v>apnitc</v>
    <v>268435456</v>
    <v>1</v>
    <v>Da plataforma Refinitiv</v>
    <v>0</v>
    <v>1</v>
    <v>UNIPAR CARBOCLORO S.A. (BVMF:UNIP3)</v>
    <v>3</v>
    <v>4</v>
    <v>Finance</v>
    <v>5</v>
    <v>77.3</v>
    <v>58.84</v>
    <v>BVMF</v>
    <v>103876200</v>
    <v>66.66</v>
    <v>1969</v>
    <v>65.25</v>
    <v>0.95120000000000005</v>
    <v>B3 - Brazil Stock Exchange</v>
    <v>7048878000</v>
    <v>A Unipar Carbocloro S.A. é uma empresa holding com sede no Brasil, que se dedica principalmente à indústria química. Por meio de seu investimento na entidade Carbocloro SA Indústrias Químicas, a Empresa está envolvida na produção de cloro líquido, ácido clorídrico, dicloreto de etileno, hipoclorito de sódio, soda cáustica líquida e em flocos. Adicionalmente, a Empresa está envolvida na fabricação de pás de turbinas eólicas e sistemas de ventilação turnkey, por meio de sua empresa afiliada Tecsis Tecnologia e Sistemas Avançados SA. Ela opera por meio da Solvay Indupa.</v>
    <v>BVMF</v>
    <v>65.2</v>
    <v>1400</v>
    <v>45327.576608796298</v>
    <v>2437</v>
    <v>177250</v>
    <v>BRL</v>
    <v>UNIPAR CARBOCLORO S.A.</v>
    <v>UNIPAR CARBOCLORO S.A.</v>
    <v>66.66</v>
    <v>65.25</v>
    <v>Avenida Presidente Juscelino Kubitschek, n 1327,22 andar, Itaim Bibi, SAO PAULO, SAO PAULO, 04.543-011 BR</v>
    <v>Chemicals</v>
    <v>UNIP3</v>
    <v>Ações</v>
    <v>UNIPAR CARBOCLORO S.A. (BVMF:UNIP3)</v>
    <v>0.05</v>
    <v>7.6689999999999994E-4</v>
    <v>200</v>
  </rv>
  <rv s="2">
    <v>2438</v>
  </rv>
  <rv s="0">
    <v>https://www.bing.com/financeapi/forcetrigger?t=apniw7&amp;q=BVMF%3aUNIP5&amp;form=skydnc</v>
    <v>Learn more on Bing</v>
  </rv>
  <rv s="1">
    <v>pt-BR</v>
    <v>apniw7</v>
    <v>268435456</v>
    <v>1</v>
    <v>Da plataforma Refinitiv</v>
    <v>0</v>
    <v>1</v>
    <v>UNIPAR CARBOCLORO S.A. (BVMF:UNIP5)</v>
    <v>3</v>
    <v>4</v>
    <v>Finance</v>
    <v>5</v>
    <v>90.5</v>
    <v>68.64</v>
    <v>BVMF</v>
    <v>103876200</v>
    <v>72.989999999999995</v>
    <v>1969</v>
    <v>72.98</v>
    <v>0.95120000000000005</v>
    <v>B3 - Brazil Stock Exchange</v>
    <v>7186844000</v>
    <v>A Unipar Carbocloro S.A. é uma empresa holding com sede no Brasil, que se dedica principalmente à indústria química. Por meio de seu investimento na entidade Carbocloro SA Indústrias Químicas, a Empresa está envolvida na produção de cloro líquido, ácido clorídrico, dicloreto de etileno, hipoclorito de sódio, soda cáustica líquida e em flocos. Adicionalmente, a Empresa está envolvida na fabricação de pás de turbinas eólicas e sistemas de ventilação turnkey, por meio de sua empresa afiliada Tecsis Tecnologia e Sistemas Avançados SA. Ela opera por meio da Solvay Indupa.</v>
    <v>BVMF</v>
    <v>71.8</v>
    <v>1400</v>
    <v>45323.947916666664</v>
    <v>2440</v>
    <v>177250</v>
    <v>BRL</v>
    <v>UNIPAR CARBOCLORO S.A.</v>
    <v>UNIPAR CARBOCLORO S.A.</v>
    <v>72.989999999999995</v>
    <v>72.98</v>
    <v>Avenida Presidente Juscelino Kubitschek, n 1327,22 andar, Itaim Bibi, SAO PAULO, SAO PAULO, 04.543-011 BR</v>
    <v>Chemicals</v>
    <v>UNIP5</v>
    <v>Ações</v>
    <v>UNIPAR CARBOCLORO S.A. (BVMF:UNIP5)</v>
    <v>1.18</v>
    <v>1.6434999999999998E-2</v>
    <v>200</v>
  </rv>
  <rv s="2">
    <v>2441</v>
  </rv>
  <rv s="0">
    <v>https://www.bing.com/financeapi/forcetrigger?t=apniz2&amp;q=BVMF%3aUNIP6&amp;form=skydnc</v>
    <v>Learn more on Bing</v>
  </rv>
  <rv s="1">
    <v>pt-BR</v>
    <v>apniz2</v>
    <v>268435456</v>
    <v>1</v>
    <v>Da plataforma Refinitiv</v>
    <v>0</v>
    <v>1</v>
    <v>UNIPAR CARBOCLORO S.A. (BVMF:UNIP6)</v>
    <v>3</v>
    <v>4</v>
    <v>Finance</v>
    <v>5</v>
    <v>83.07</v>
    <v>60.54</v>
    <v>BVMF</v>
    <v>103876200</v>
    <v>69.959999999999994</v>
    <v>1969</v>
    <v>69</v>
    <v>0.95120000000000005</v>
    <v>B3 - Brazil Stock Exchange</v>
    <v>7048878000</v>
    <v>A Unipar Carbocloro S.A. é uma empresa holding com sede no Brasil, que se dedica principalmente à indústria química. Por meio de seu investimento na entidade Carbocloro SA Indústrias Químicas, a Empresa está envolvida na produção de cloro líquido, ácido clorídrico, dicloreto de etileno, hipoclorito de sódio, soda cáustica líquida e em flocos. Adicionalmente, a Empresa está envolvida na fabricação de pás de turbinas eólicas e sistemas de ventilação turnkey, por meio de sua empresa afiliada Tecsis Tecnologia e Sistemas Avançados SA. Ela opera por meio da Solvay Indupa.</v>
    <v>BVMF</v>
    <v>69.16</v>
    <v>1400</v>
    <v>45327.576666666668</v>
    <v>2443</v>
    <v>177250</v>
    <v>BRL</v>
    <v>UNIPAR CARBOCLORO S.A.</v>
    <v>UNIPAR CARBOCLORO S.A.</v>
    <v>69.3</v>
    <v>69.8</v>
    <v>Avenida Presidente Juscelino Kubitschek, n 1327,22 andar, Itaim Bibi, SAO PAULO, SAO PAULO, 04.543-011 BR</v>
    <v>Chemicals</v>
    <v>UNIP6</v>
    <v>Ações</v>
    <v>UNIPAR CARBOCLORO S.A. (BVMF:UNIP6)</v>
    <v>0.64</v>
    <v>9.2540000000000001E-3</v>
    <v>27100</v>
  </rv>
  <rv s="2">
    <v>2444</v>
  </rv>
  <rv s="0">
    <v>https://www.bing.com/financeapi/forcetrigger?t=bvkmhw&amp;q=BVMF%3aURPR11&amp;form=skydnc</v>
    <v>Learn more on Bing</v>
  </rv>
  <rv s="4">
    <v>pt-BR</v>
    <v>bvkmhw</v>
    <v>268435456</v>
    <v>1</v>
    <v>Da plataforma Refinitiv</v>
    <v>9</v>
    <v>10</v>
    <v>URCA PRIME RENDA FII CF (BVMF:URPR11)</v>
    <v>11</v>
    <v>12</v>
    <v>Finance</v>
    <v>5</v>
    <v>92.58</v>
    <v>76.930000000000007</v>
    <v>BVMF</v>
    <v>89.6</v>
    <v>89.3</v>
    <v>B3 - Brazil Stock Exchange</v>
    <v>89.4</v>
    <v>45327.576624560155</v>
    <v>2446</v>
    <v>BRL</v>
    <v>URCA PRIME RENDA FII CF</v>
    <v>89.4</v>
    <v>89.3</v>
    <v>URPR11</v>
    <v>Fundos mais negociados</v>
    <v>URCA PRIME RENDA FII CF (BVMF:URPR11)</v>
    <v>-0.1</v>
    <v>-1.119E-3</v>
    <v>2994</v>
  </rv>
  <rv s="2">
    <v>2447</v>
  </rv>
  <rv s="0">
    <v>https://www.bing.com/financeapi/forcetrigger?t=apnjec&amp;q=BVMF%3aUSIM3&amp;form=skydnc</v>
    <v>Learn more on Bing</v>
  </rv>
  <rv s="1">
    <v>pt-BR</v>
    <v>apnjec</v>
    <v>268435456</v>
    <v>1</v>
    <v>Da plataforma Refinitiv</v>
    <v>0</v>
    <v>1</v>
    <v>Usinas Siderúrgicas de Minas Gerais S/A - USIMINAS (BVMF:USIM3)</v>
    <v>3</v>
    <v>4</v>
    <v>Finance</v>
    <v>5</v>
    <v>9.1999999999999993</v>
    <v>5.83</v>
    <v>BVMF</v>
    <v>1253079000</v>
    <v>8.67</v>
    <v>1954</v>
    <v>8.56</v>
    <v>1.1566000000000001</v>
    <v>B3 - Brazil Stock Exchange</v>
    <v>11101810000</v>
    <v>As Usinas Siderúrgicas de Minas Gerais SA USIMINAS e suas subsidiárias, sociedades controladas em conjunto e coligadas têm por objeto a siderurgia e outras atividades relacionadas. As atividades da Companhia incluem extração de minério de ferro, transformação do aço, produção de bens de capital e logística. Atua em quatro segmentos: Siderurgia, Mineração e Logística, Transformação do Aço e Bens de Capital. Produz e comercializa diversos produtos e matérias-primas, como aços planos, minério de ferro, peças estampadas de aço para a indústria automotiva e produtos para a construção civil e a indústria de bens de capital. Presta serviços de transferência de tecnologia na atividade siderúrgica, na gestão de projetos e prestação de serviços na área da construção civil e indústria de bens de capital, transporte rodoviário de aços planos, galvanização a quente de aços, texturização e cilindros de cromo. Possui mais de duas usinas siderúrgicas no Brasil localizadas nas cidades de Ipatinga, Estado de Minas Gerais, e de Cubatão, Estado de São Paulo.</v>
    <v>BVMF</v>
    <v>8.68</v>
    <v>51182</v>
    <v>45327.576539351852</v>
    <v>2449</v>
    <v>12867460</v>
    <v>BRL</v>
    <v>Usinas Siderúrgicas de Minas Gerais S/A - USIMINAS</v>
    <v>Usinas Siderúrgicas de Minas Gerais S/A - USIMINAS</v>
    <v>8.67</v>
    <v>8.64</v>
    <v>Avenida do Contorno, 6.594, Savassi, BELO HORIZONTE, MINAS GERAIS, 30.110-044 BR</v>
    <v>Metals &amp; Mining</v>
    <v>USIM3</v>
    <v>Ações</v>
    <v>Usinas Siderúrgicas de Minas Gerais S/A - USIMINAS (BVMF:USIM3)</v>
    <v>-0.04</v>
    <v>-4.6080000000000001E-3</v>
    <v>22100</v>
  </rv>
  <rv s="2">
    <v>2450</v>
  </rv>
  <rv s="0">
    <v>https://www.bing.com/financeapi/forcetrigger?t=apnjh7&amp;q=BVMF%3aUSIM5&amp;form=skydnc</v>
    <v>Learn more on Bing</v>
  </rv>
  <rv s="1">
    <v>pt-BR</v>
    <v>apnjh7</v>
    <v>268435456</v>
    <v>1</v>
    <v>Da plataforma Refinitiv</v>
    <v>0</v>
    <v>1</v>
    <v>Usinas Siderúrgicas de Minas Gerais S/A - USIMINAS (BVMF:USIM5)</v>
    <v>3</v>
    <v>4</v>
    <v>Finance</v>
    <v>5</v>
    <v>9.56</v>
    <v>5.84</v>
    <v>BVMF</v>
    <v>1253079000</v>
    <v>9.17</v>
    <v>1954</v>
    <v>9.0500000000000007</v>
    <v>1.1566000000000001</v>
    <v>B3 - Brazil Stock Exchange</v>
    <v>11101810000</v>
    <v>As Usinas Siderúrgicas de Minas Gerais SA USIMINAS e suas subsidiárias, sociedades controladas em conjunto e coligadas têm por objeto a siderurgia e outras atividades relacionadas. As atividades da Companhia incluem extração de minério de ferro, transformação do aço, produção de bens de capital e logística. Atua em quatro segmentos: Siderurgia, Mineração e Logística, Transformação do Aço e Bens de Capital. Produz e comercializa diversos produtos e matérias-primas, como aços planos, minério de ferro, peças estampadas de aço para a indústria automotiva e produtos para a construção civil e a indústria de bens de capital. Presta serviços de transferência de tecnologia na atividade siderúrgica, na gestão de projetos e prestação de serviços na área da construção civil e indústria de bens de capital, transporte rodoviário de aços planos, galvanização a quente de aços, texturização e cilindros de cromo. Possui mais de duas usinas siderúrgicas no Brasil localizadas nas cidades de Ipatinga, Estado de Minas Gerais, e de Cubatão, Estado de São Paulo.</v>
    <v>BVMF</v>
    <v>9.09</v>
    <v>51182</v>
    <v>45327.576608796298</v>
    <v>2452</v>
    <v>12867460</v>
    <v>BRL</v>
    <v>Usinas Siderúrgicas de Minas Gerais S/A - USIMINAS</v>
    <v>Usinas Siderúrgicas de Minas Gerais S/A - USIMINAS</v>
    <v>9.06</v>
    <v>9.1199999999999992</v>
    <v>Avenida do Contorno, 6.594, Savassi, BELO HORIZONTE, MINAS GERAIS, 30.110-044 BR</v>
    <v>Metals &amp; Mining</v>
    <v>USIM5</v>
    <v>Ações</v>
    <v>Usinas Siderúrgicas de Minas Gerais S/A - USIMINAS (BVMF:USIM5)</v>
    <v>0.03</v>
    <v>3.3E-3</v>
    <v>486800</v>
  </rv>
  <rv s="2">
    <v>2453</v>
  </rv>
  <rv s="0">
    <v>https://www.bing.com/financeapi/forcetrigger?t=apnjk2&amp;q=BVMF%3aUSIM6&amp;form=skydnc</v>
    <v>Learn more on Bing</v>
  </rv>
  <rv s="1">
    <v>pt-BR</v>
    <v>apnjk2</v>
    <v>268435456</v>
    <v>1</v>
    <v>Da plataforma Refinitiv</v>
    <v>0</v>
    <v>1</v>
    <v>Usinas Siderúrgicas de Minas Gerais S/A - USIMINAS (BVMF:USIM6)</v>
    <v>3</v>
    <v>4</v>
    <v>Finance</v>
    <v>5</v>
    <v>17.66</v>
    <v>12.78</v>
    <v>BVMF</v>
    <v>1253079000</v>
    <v>16.28</v>
    <v>1954</v>
    <v>16</v>
    <v>1.1566000000000001</v>
    <v>B3 - Brazil Stock Exchange</v>
    <v>10360120000</v>
    <v>As Usinas Siderúrgicas de Minas Gerais SA USIMINAS e suas subsidiárias, sociedades controladas em conjunto e coligadas têm por objeto a siderurgia e outras atividades relacionadas. As atividades da Companhia incluem extração de minério de ferro, transformação do aço, produção de bens de capital e logística. Atua em quatro segmentos: Siderurgia, Mineração e Logística, Transformação do Aço e Bens de Capital. Produz e comercializa diversos produtos e matérias-primas, como aços planos, minério de ferro, peças estampadas de aço para a indústria automotiva e produtos para a construção civil e a indústria de bens de capital. Presta serviços de transferência de tecnologia na atividade siderúrgica, na gestão de projetos e prestação de serviços na área da construção civil e indústria de bens de capital, transporte rodoviário de aços planos, galvanização a quente de aços, texturização e cilindros de cromo. Possui mais de duas usinas siderúrgicas no Brasil localizadas nas cidades de Ipatinga, Estado de Minas Gerais, e de Cubatão, Estado de São Paulo.</v>
    <v>BVMF</v>
    <v>15.19</v>
    <v>51182</v>
    <v>45306.866689814815</v>
    <v>2455</v>
    <v>12867460</v>
    <v>BRL</v>
    <v>Usinas Siderúrgicas de Minas Gerais S/A - USIMINAS</v>
    <v>Usinas Siderúrgicas de Minas Gerais S/A - USIMINAS</v>
    <v>16</v>
    <v>16.28</v>
    <v>Avenida do Contorno, 6.594, Savassi, BELO HORIZONTE, MINAS GERAIS, 30.110-044 BR</v>
    <v>Metals &amp; Mining</v>
    <v>USIM6</v>
    <v>Ações</v>
    <v>Usinas Siderúrgicas de Minas Gerais S/A - USIMINAS (BVMF:USIM6)</v>
    <v>1.0900000000000001</v>
    <v>7.1758000000000002E-2</v>
    <v>300</v>
  </rv>
  <rv s="2">
    <v>2456</v>
  </rv>
  <rv s="0">
    <v>https://www.bing.com/financeapi/forcetrigger?t=apnjsm&amp;q=BVMF%3aVALE3&amp;form=skydnc</v>
    <v>Learn more on Bing</v>
  </rv>
  <rv s="1">
    <v>pt-BR</v>
    <v>apnjsm</v>
    <v>268435456</v>
    <v>1</v>
    <v>Da plataforma Refinitiv</v>
    <v>0</v>
    <v>1</v>
    <v>VALE S.A. (BVMF:VALE3)</v>
    <v>3</v>
    <v>4</v>
    <v>Finance</v>
    <v>5</v>
    <v>83.2</v>
    <v>59.17</v>
    <v>BVMF</v>
    <v>4539008000</v>
    <v>66.2</v>
    <v>1943</v>
    <v>65.83</v>
    <v>0.65159999999999996</v>
    <v>B3 - Brazil Stock Exchange</v>
    <v>299937648640</v>
    <v>A Vale S.A. é uma produtora global de minério de ferro e pelotas de minério de ferro, principais matérias-primas para a produção de aço e produtora de níquel. A Companhia também produz cobre, carvão metalúrgico e térmico, potássio, fosfatos e outros nutrientes fertilizantes, minério de manganês, ferroligas, metais do grupo da platina, ouro, prata e cobalto. Os segmentos da Companhia incluem minerais Ferrosos, que engloba a produção e extração de minerais ferrosos, como finos de minério de ferro, pelotas de minério de ferro e seus serviços de logística, manganês e ferroligas e outros produtos e serviços ferrosos; Carvão, que compreende a extração de carvão metalúrgico e térmico e seus serviços logísticos; Metais básicos, que incluem a produção e extração de minerais não-ferrosos, e são apresentados como níquel e seus derivados, e cobre (concentrado de cobre), e Outros, que engloba as vendas e despesas de outros produtos, serviços e investimentos em joint ventures e associar em outros negócios.</v>
    <v>BVMF</v>
    <v>66.08</v>
    <v>64516</v>
    <v>45327.57675925926</v>
    <v>2458</v>
    <v>30780300</v>
    <v>BRL</v>
    <v>VALE S.A.</v>
    <v>VALE S.A.</v>
    <v>65.900000000000006</v>
    <v>66.08</v>
    <v>Pr Botafogo 00186 Sal 1101 Sal 1601 Sal 1701 Sal 1801, Botafogo, RIO DE JANEIRO, RIO DE JANEIRO, 22.250-145 BR</v>
    <v>Metals &amp; Mining</v>
    <v>VALE3</v>
    <v>Ações</v>
    <v>VALE S.A. (BVMF:VALE3)</v>
    <v>0</v>
    <v>0</v>
    <v>1507400</v>
  </rv>
  <rv s="2">
    <v>2459</v>
  </rv>
  <rv s="0">
    <v>https://www.bing.com/financeapi/forcetrigger?t=apnkjc&amp;q=BVMF%3aVLID3&amp;form=skydnc</v>
    <v>Learn more on Bing</v>
  </rv>
  <rv s="1">
    <v>pt-BR</v>
    <v>apnkjc</v>
    <v>268435456</v>
    <v>1</v>
    <v>Da plataforma Refinitiv</v>
    <v>0</v>
    <v>1</v>
    <v>VALID SOLUÇÕES S.A. (BVMF:VLID3)</v>
    <v>3</v>
    <v>4</v>
    <v>Finance</v>
    <v>5</v>
    <v>22.34</v>
    <v>7.41</v>
    <v>BVMF</v>
    <v>81836380</v>
    <v>21.52</v>
    <v>1957</v>
    <v>21.29</v>
    <v>1.2948999999999999</v>
    <v>B3 - Brazil Stock Exchange</v>
    <v>1757027078</v>
    <v>A Valid Soluções SA, anteriormente Valid Soluções e Serviços de Segurança em Meios de Pagamento e Identificação SA, é uma empresa sediada no Brasil que atua principalmente na prestação de serviços impressos. As atividades da Companhia estão divididas em quatro segmentos de negócios: Meios de Pagamento, Identificação, Telecomunicações e Certificação Digital. A divisão de Meios de Pagamento produz cartões, que são utilizados diariamente para pagamentos, identificação, cartões de presente, vouchers e ingressos, entre outros. A divisão de Identificação fornece soluções físicas e eletrônicas, como captura, armazenamento e gerenciamento de dados, impressão de segurança, bem como reconhecimento e impressão digital. A divisão de Telecomunicações fornece bilhetes de loteria instantâneos, cartões pré-pagos e bilhetes de transporte público, entre outros. A divisão de Certificação Digital fornece tecnologia e serviços de suporte para certificados digitais certificados pelo governo.</v>
    <v>BVMF</v>
    <v>21.52</v>
    <v>5000</v>
    <v>45327.576147985936</v>
    <v>2461</v>
    <v>469310</v>
    <v>BRL</v>
    <v>VALID SOLUÇÕES S.A.</v>
    <v>VALID SOLUÇÕES S.A.</v>
    <v>21.52</v>
    <v>21.47</v>
    <v>R Laura Maiello Kook 511, Ipanema Das Pedras, SOROCABA, SAO PAULO, 18.052-445 BR</v>
    <v>Professional &amp; Commercial Services</v>
    <v>VLID3</v>
    <v>Ações</v>
    <v>VALID SOLUÇÕES S.A. (BVMF:VLID3)</v>
    <v>-0.05</v>
    <v>-2.323E-3</v>
    <v>22500</v>
  </rv>
  <rv s="2">
    <v>2462</v>
  </rv>
  <rv s="0">
    <v>https://www.bing.com/financeapi/forcetrigger?t=c4iydm&amp;q=BVMF%3aVGIA11&amp;form=skydnc</v>
    <v>Learn more on Bing</v>
  </rv>
  <rv s="4">
    <v>pt-BR</v>
    <v>c4iydm</v>
    <v>268435456</v>
    <v>1</v>
    <v>Da plataforma Refinitiv</v>
    <v>9</v>
    <v>10</v>
    <v>VALORA CRA FI PROD AGRO FIAGRO CF (BVMF:VGIA11)</v>
    <v>11</v>
    <v>12</v>
    <v>Finance</v>
    <v>5</v>
    <v>9.99</v>
    <v>7.99</v>
    <v>BVMF</v>
    <v>9.0299999999999994</v>
    <v>8.99</v>
    <v>B3 - Brazil Stock Exchange</v>
    <v>9.01</v>
    <v>45327.576703205472</v>
    <v>2464</v>
    <v>BRL</v>
    <v>VALORA CRA FI PROD AGRO FIAGRO CF</v>
    <v>9.01</v>
    <v>9.02</v>
    <v>VGIA11</v>
    <v>Fundos mais negociados</v>
    <v>VALORA CRA FI PROD AGRO FIAGRO CF (BVMF:VGIA11)</v>
    <v>0.01</v>
    <v>1.1100000000000001E-3</v>
    <v>99260</v>
  </rv>
  <rv s="2">
    <v>2465</v>
  </rv>
  <rv s="0">
    <v>https://www.bing.com/financeapi/forcetrigger?t=bu47f2&amp;q=BVMF%3aVGIP11&amp;form=skydnc</v>
    <v>Learn more on Bing</v>
  </rv>
  <rv s="4">
    <v>pt-BR</v>
    <v>bu47f2</v>
    <v>268435456</v>
    <v>1</v>
    <v>Da plataforma Refinitiv</v>
    <v>9</v>
    <v>10</v>
    <v>VALORA CRI INDICE DE PRECO FII CF (BVMF:VGIP11)</v>
    <v>11</v>
    <v>12</v>
    <v>Finance</v>
    <v>5</v>
    <v>91.47</v>
    <v>70.400000000000006</v>
    <v>BVMF</v>
    <v>90.92</v>
    <v>90.32</v>
    <v>B3 - Brazil Stock Exchange</v>
    <v>90.97</v>
    <v>45327.576262835159</v>
    <v>2467</v>
    <v>BRL</v>
    <v>VALORA CRI INDICE DE PRECO FII CF</v>
    <v>90.77</v>
    <v>90.67</v>
    <v>VGIP11</v>
    <v>Fundos mais negociados</v>
    <v>VALORA CRI INDICE DE PRECO FII CF (BVMF:VGIP11)</v>
    <v>-0.3</v>
    <v>-3.2979999999999997E-3</v>
    <v>2238</v>
  </rv>
  <rv s="2">
    <v>2468</v>
  </rv>
  <rv s="0">
    <v>https://www.bing.com/financeapi/forcetrigger?t=bzxlur&amp;q=BVMF%3aVGHF11&amp;form=skydnc</v>
    <v>Learn more on Bing</v>
  </rv>
  <rv s="4">
    <v>pt-BR</v>
    <v>bzxlur</v>
    <v>268435456</v>
    <v>1</v>
    <v>Da plataforma Refinitiv</v>
    <v>9</v>
    <v>10</v>
    <v>VALORA HEDGE FUND FDO DE INV IMOB CF (BVMF:VGHF11)</v>
    <v>11</v>
    <v>12</v>
    <v>Finance</v>
    <v>5</v>
    <v>9.66</v>
    <v>7.57</v>
    <v>BVMF</v>
    <v>9.44</v>
    <v>9.3800000000000008</v>
    <v>B3 - Brazil Stock Exchange</v>
    <v>9.42</v>
    <v>45327.576634560159</v>
    <v>2470</v>
    <v>BRL</v>
    <v>VALORA HEDGE FUND FDO DE INV IMOB CF</v>
    <v>9.42</v>
    <v>9.4</v>
    <v>VGHF11</v>
    <v>Fundos mais negociados</v>
    <v>VALORA HEDGE FUND FDO DE INV IMOB CF (BVMF:VGHF11)</v>
    <v>-0.02</v>
    <v>-2.1229999999999999E-3</v>
    <v>84982</v>
  </rv>
  <rv s="2">
    <v>2471</v>
  </rv>
  <rv s="0">
    <v>https://www.bing.com/financeapi/forcetrigger?t=bjlpar&amp;q=BVMF%3aVGIR11&amp;form=skydnc</v>
    <v>Learn more on Bing</v>
  </rv>
  <rv s="4">
    <v>pt-BR</v>
    <v>bjlpar</v>
    <v>268435456</v>
    <v>1</v>
    <v>Da plataforma Refinitiv</v>
    <v>9</v>
    <v>10</v>
    <v>VALORA RE III FDO INV IMOB FII CF (BVMF:VGIR11)</v>
    <v>11</v>
    <v>12</v>
    <v>Finance</v>
    <v>5</v>
    <v>9.89</v>
    <v>8.15</v>
    <v>BVMF</v>
    <v>9.74</v>
    <v>9.6999999999999993</v>
    <v>B3 - Brazil Stock Exchange</v>
    <v>9.7200000000000006</v>
    <v>45327.576665392968</v>
    <v>2473</v>
    <v>BRL</v>
    <v>VALORA RE III FDO INV IMOB FII CF</v>
    <v>9.7200000000000006</v>
    <v>9.7200000000000006</v>
    <v>VGIR11</v>
    <v>Fundos mais negociados</v>
    <v>VALORA RE III FDO INV IMOB FII CF (BVMF:VGIR11)</v>
    <v>0</v>
    <v>0</v>
    <v>44741</v>
  </rv>
  <rv s="2">
    <v>2474</v>
  </rv>
  <rv s="0">
    <v>https://www.bing.com/financeapi/forcetrigger?t=bxgk6h&amp;q=BVMF%3aVAMO3&amp;form=skydnc</v>
    <v>Learn more on Bing</v>
  </rv>
  <rv s="1">
    <v>pt-BR</v>
    <v>bxgk6h</v>
    <v>268435456</v>
    <v>1</v>
    <v>Da plataforma Refinitiv</v>
    <v>0</v>
    <v>1</v>
    <v>Vamos Locação de Caminhões, Máquinas e Equipamentos S.A. (BVMF:VAMO3)</v>
    <v>3</v>
    <v>4</v>
    <v>Finance</v>
    <v>5</v>
    <v>14.31</v>
    <v>7.28</v>
    <v>BVMF</v>
    <v>1104325000</v>
    <v>7.99</v>
    <v>2015</v>
    <v>7.88</v>
    <v>1.587</v>
    <v>B3 - Brazil Stock Exchange</v>
    <v>8757294000</v>
    <v>A Vamos Locação de Caminhões, Máquinas e Equipamentos S.A. é uma empresa sediada no Brasil, que também através de suas subsidiárias vende e aluga caminhões, máquinas e equipamentos. A Companhia atua por meio de dois segmentos: Locação de caminhões, máquinas e equipamentos; e caminhões, concessionárias de máquinas e equipamentos. O segmento de locação de caminhões, máquinas e equipamentos compreende a terceirização de frotas através do aluguel de caminhões, máquinas e equipamentos e gestão de frotas. O segmento de Caminhões, revendedores de máquinas e equipamentos compreende a comercialização de caminhões, máquinas e equipamentos, além de peças, máquinas e acessórios, serviços de mecânica, tremonha e pintura. A Companhia atua em diversos setores da economia, principalmente agronegócios, energia, logística e com um portfólio diversificado de clientes e ativos arrendados. Está ativa localmente.</v>
    <v>BVMF</v>
    <v>7.93</v>
    <v>2827</v>
    <v>45327.576608796298</v>
    <v>2476</v>
    <v>5579430</v>
    <v>BRL</v>
    <v>Vamos Locação de Caminhões, Máquinas e Equipamentos S.A.</v>
    <v>Vamos Locação de Caminhões, Máquinas e Equipamentos S.A.</v>
    <v>7.95</v>
    <v>7.98</v>
    <v>Rua Dr. Renato Paes de Barros, 1017 9 andar, Itaim Bibi, SAO PAULO, SAO PAULO, 04.530-001 BR</v>
    <v>Machinery, Equipment &amp; Components</v>
    <v>VAMO3</v>
    <v>Ações</v>
    <v>Vamos Locação de Caminhões, Máquinas e Equipamentos S.A. (BVMF:VAMO3)</v>
    <v>0.05</v>
    <v>6.3049999999999998E-3</v>
    <v>340500</v>
  </rv>
  <rv s="2">
    <v>2477</v>
  </rv>
  <rv s="0">
    <v>https://www.bing.com/financeapi/forcetrigger?t=bxgbr7&amp;q=BVMF%3aEVBI11&amp;form=skydnc</v>
    <v>Learn more on Bing</v>
  </rv>
  <rv s="4">
    <v>pt-BR</v>
    <v>bxgbr7</v>
    <v>268435456</v>
    <v>1</v>
    <v>Da plataforma Refinitiv</v>
    <v>9</v>
    <v>10</v>
    <v>VBI CONSUMO ESSEN FDO INVEST IMOB CF (BVMF:EVBI11)</v>
    <v>11</v>
    <v>12</v>
    <v>Finance</v>
    <v>5</v>
    <v>107.5</v>
    <v>78.88</v>
    <v>BVMF</v>
    <v>98.78</v>
    <v>95.87</v>
    <v>B3 - Brazil Stock Exchange</v>
    <v>98.78</v>
    <v>45327.569421296299</v>
    <v>2479</v>
    <v>BRL</v>
    <v>VBI CONSUMO ESSEN FDO INVEST IMOB CF</v>
    <v>98.78</v>
    <v>95.87</v>
    <v>EVBI11</v>
    <v>Fundos mais negociados</v>
    <v>VBI CONSUMO ESSEN FDO INVEST IMOB CF (BVMF:EVBI11)</v>
    <v>-2.91</v>
    <v>-2.9458999999999999E-2</v>
    <v>17</v>
  </rv>
  <rv s="2">
    <v>2480</v>
  </rv>
  <rv s="0">
    <v>https://www.bing.com/financeapi/forcetrigger?t=btpszr&amp;q=BVMF%3aRVBI11&amp;form=skydnc</v>
    <v>Learn more on Bing</v>
  </rv>
  <rv s="4">
    <v>pt-BR</v>
    <v>btpszr</v>
    <v>268435456</v>
    <v>1</v>
    <v>Da plataforma Refinitiv</v>
    <v>9</v>
    <v>10</v>
    <v>VBI REITS FOF - FDO INV IMOB (BVMF:RVBI11)</v>
    <v>11</v>
    <v>12</v>
    <v>Finance</v>
    <v>5</v>
    <v>86</v>
    <v>62.65</v>
    <v>BVMF</v>
    <v>82.2</v>
    <v>81.5</v>
    <v>B3 - Brazil Stock Exchange</v>
    <v>82.2</v>
    <v>45327.576108020316</v>
    <v>2482</v>
    <v>BRL</v>
    <v>VBI REITS FOF - FDO INV IMOB</v>
    <v>82.2</v>
    <v>81.99</v>
    <v>RVBI11</v>
    <v>Fundos mais negociados</v>
    <v>VBI REITS FOF - FDO INV IMOB (BVMF:RVBI11)</v>
    <v>-0.21</v>
    <v>-2.555E-3</v>
    <v>451</v>
  </rv>
  <rv s="2">
    <v>2483</v>
  </rv>
  <rv s="0">
    <v>https://www.bing.com/financeapi/forcetrigger?t=c6obcw&amp;q=BVMF%3aVCRA11&amp;form=skydnc</v>
    <v>Learn more on Bing</v>
  </rv>
  <rv s="32">
    <v>pt-BR</v>
    <v>c6obcw</v>
    <v>268435456</v>
    <v>1</v>
    <v>Da plataforma Refinitiv</v>
    <v>99</v>
    <v>100</v>
    <v>VECTIS DATAGRO CR AGR FII CAD PR CF (BVMF:VCRA11)</v>
    <v>11</v>
    <v>101</v>
    <v>Finance</v>
    <v>5</v>
    <v>BVMF</v>
    <v>92.99</v>
    <v>92.99</v>
    <v>B3 - Brazil Stock Exchange</v>
    <v>95.39</v>
    <v>45310.921044258597</v>
    <v>2485</v>
    <v>BRL</v>
    <v>VECTIS DATAGRO CR AGR FII CAD PR CF</v>
    <v>92.99</v>
    <v>92.99</v>
    <v>VCRA11</v>
    <v>Fundos mais negociados</v>
    <v>VECTIS DATAGRO CR AGR FII CAD PR CF (BVMF:VCRA11)</v>
    <v>-2.4</v>
    <v>-2.5160000000000002E-2</v>
    <v>5723</v>
  </rv>
  <rv s="2">
    <v>2486</v>
  </rv>
  <rv s="0">
    <v>https://www.bing.com/financeapi/forcetrigger?t=btlvjc&amp;q=BVMF%3aVCJR11&amp;form=skydnc</v>
    <v>Learn more on Bing</v>
  </rv>
  <rv s="4">
    <v>pt-BR</v>
    <v>btlvjc</v>
    <v>268435456</v>
    <v>1</v>
    <v>Da plataforma Refinitiv</v>
    <v>9</v>
    <v>10</v>
    <v>VECTIS JUROS REAL FII CF (BVMF:VCJR11)</v>
    <v>11</v>
    <v>12</v>
    <v>Finance</v>
    <v>5</v>
    <v>95.37</v>
    <v>76.72</v>
    <v>BVMF</v>
    <v>93.67</v>
    <v>93.42</v>
    <v>B3 - Brazil Stock Exchange</v>
    <v>93.73</v>
    <v>45327.576574074075</v>
    <v>2488</v>
    <v>BRL</v>
    <v>VECTIS JUROS REAL FII CF</v>
    <v>93.53</v>
    <v>93.55</v>
    <v>VCJR11</v>
    <v>Fundos mais negociados</v>
    <v>VECTIS JUROS REAL FII CF (BVMF:VCJR11)</v>
    <v>-0.18</v>
    <v>-1.92E-3</v>
    <v>889</v>
  </rv>
  <rv s="2">
    <v>2489</v>
  </rv>
  <rv s="0">
    <v>https://www.bing.com/financeapi/forcetrigger?t=c2ikur&amp;q=BVMF%3aVCRR11&amp;form=skydnc</v>
    <v>Learn more on Bing</v>
  </rv>
  <rv s="4">
    <v>pt-BR</v>
    <v>c2ikur</v>
    <v>268435456</v>
    <v>1</v>
    <v>Da plataforma Refinitiv</v>
    <v>9</v>
    <v>10</v>
    <v>VECTIS RENDA RESIDENCIAL FII CEF (BVMF:VCRR11)</v>
    <v>11</v>
    <v>12</v>
    <v>Finance</v>
    <v>5</v>
    <v>82.65</v>
    <v>61.1</v>
    <v>BVMF</v>
    <v>70.73</v>
    <v>70.11</v>
    <v>B3 - Brazil Stock Exchange</v>
    <v>70.56</v>
    <v>45327.575208333335</v>
    <v>2491</v>
    <v>BRL</v>
    <v>VECTIS RENDA RESIDENCIAL FII CEF</v>
    <v>70.61</v>
    <v>70.7</v>
    <v>VCRR11</v>
    <v>Fundos mais negociados</v>
    <v>VECTIS RENDA RESIDENCIAL FII CEF (BVMF:VCRR11)</v>
    <v>0.14000000000000001</v>
    <v>1.9840000000000001E-3</v>
    <v>354</v>
  </rv>
  <rv s="2">
    <v>2492</v>
  </rv>
  <rv s="0">
    <v>https://www.bing.com/financeapi/forcetrigger?t=c1pitc&amp;q=BVMF%3aVSLH11&amp;form=skydnc</v>
    <v>Learn more on Bing</v>
  </rv>
  <rv s="4">
    <v>pt-BR</v>
    <v>c1pitc</v>
    <v>268435456</v>
    <v>1</v>
    <v>Da plataforma Refinitiv</v>
    <v>9</v>
    <v>10</v>
    <v>VERSALHES RECEBIVEIS IMOB FII CF (BVMF:VSLH11)</v>
    <v>11</v>
    <v>12</v>
    <v>Finance</v>
    <v>5</v>
    <v>7.75</v>
    <v>2.83</v>
    <v>BVMF</v>
    <v>3.98</v>
    <v>3.93</v>
    <v>B3 - Brazil Stock Exchange</v>
    <v>3.94</v>
    <v>45327.576645046094</v>
    <v>2494</v>
    <v>BRL</v>
    <v>VERSALHES RECEBIVEIS IMOB FII CF</v>
    <v>3.94</v>
    <v>3.94</v>
    <v>VSLH11</v>
    <v>Fundos mais negociados</v>
    <v>VERSALHES RECEBIVEIS IMOB FII CF (BVMF:VSLH11)</v>
    <v>0</v>
    <v>0</v>
    <v>12030</v>
  </rv>
  <rv s="2">
    <v>2495</v>
  </rv>
  <rv s="0">
    <v>https://www.bing.com/financeapi/forcetrigger?t=apmvm7&amp;q=BVMF%3aLLIS3&amp;form=skydnc</v>
    <v>Learn more on Bing</v>
  </rv>
  <rv s="1">
    <v>pt-BR</v>
    <v>apmvm7</v>
    <v>268435456</v>
    <v>1</v>
    <v>Da plataforma Refinitiv</v>
    <v>0</v>
    <v>1</v>
    <v>VESTE S.A. ESTILO (BVMF:VSTE3)</v>
    <v>3</v>
    <v>4</v>
    <v>Finance</v>
    <v>5</v>
    <v>20.59</v>
    <v>10.41</v>
    <v>BVMF</v>
    <v>114176200</v>
    <v>17.8</v>
    <v>1982</v>
    <v>17.600000000000001</v>
    <v>1.5928</v>
    <v>B3 - Brazil Stock Exchange</v>
    <v>2032337000</v>
    <v>A Restoque Comércio e Confecções de Roupas S.A., anteriormente Le Lis Blanc Deux Comércio e Confecções de Roupas S.A., é uma empresa brasileira que se dedica principalmente à indústria da moda. A empresa concentra-se na criação, desenvolvimento, fabricação e comercialização de roupas e acessórios femininos e masculinos. Distribui produtos através de lojas próprias e lojas multimarcas, redes atacadistas, franquias e lojas de outlet, bem como em plataformas online. As marcas de vestuário da empresa compreendem a Le Lis Blanc Deux, Dudalina, Bo Bo - Bourgeois Boheme, John John, Noir Lelis, Individual e Rosa Chá. Além disso, a empresa vende itens de decoração para casa, artigos de higiene e cosméticos. As subsidiárias da empresa incluem a Dudalina S.A.</v>
    <v>BVMF</v>
    <v>18</v>
    <v>1833</v>
    <v>45324.948067129626</v>
    <v>2497</v>
    <v>8670</v>
    <v>BRL</v>
    <v>VESTE S.A. ESTILO</v>
    <v>VESTE S.A. ESTILO</v>
    <v>17.649999999999999</v>
    <v>17.8</v>
    <v>Rua Othao 405, Vila Leopoldina, SAO PAULO, SAO PAULO, 05.313-020 BR</v>
    <v>Specialty Retailers</v>
    <v>VSTE3</v>
    <v>Ações</v>
    <v>VESTE S.A. ESTILO (BVMF:VSTE3)</v>
    <v>-0.2</v>
    <v>-1.1110999999999999E-2</v>
    <v>4500</v>
  </rv>
  <rv s="2">
    <v>2498</v>
  </rv>
  <rv s="87">
    <v>pt-BR</v>
    <v>c7lxk2</v>
    <v>268435456</v>
    <v>1</v>
    <v>Da plataforma Refinitiv</v>
    <v>273</v>
    <v>274</v>
    <v>VictoryII:VShs WsEd USSc (XNAS:MODL)</v>
    <v>43</v>
    <v>163</v>
    <v>Finance</v>
    <v>26</v>
    <v>34.228999999999999</v>
    <v>26.5</v>
    <v>XNAS</v>
    <v>34.228999999999999</v>
    <v>33.840000000000003</v>
    <v>Nasdaq Stock Market</v>
    <v>279709467.60000002</v>
    <v>33.979999999999997</v>
    <v>45324.885416828125</v>
    <v>30859</v>
    <v>USD</v>
    <v>VictoryII:VShs WsEd USSc</v>
    <v>33.840000000000003</v>
    <v>34.142499999999998</v>
    <v>MODL</v>
    <v>4.1999999999999997E-3</v>
    <v>Fundos mais negociados</v>
    <v>VictoryII:VShs WsEd USSc (XNAS:MODL)</v>
    <v>0.16250000000000001</v>
    <v>4.7819999999999998E-3</v>
    <v>120543</v>
  </rv>
  <rv s="2">
    <v>2500</v>
  </rv>
  <rv s="0">
    <v>https://www.bing.com/financeapi/forcetrigger?t=apnkrw&amp;q=BVMF%3aVLOL11&amp;form=skydnc</v>
    <v>Learn more on Bing</v>
  </rv>
  <rv s="24">
    <v>pt-BR</v>
    <v>apnkrw</v>
    <v>268435456</v>
    <v>1</v>
    <v>1</v>
    <v>Da plataforma Refinitiv</v>
    <v>9</v>
    <v>73</v>
    <v>VILA OLIMPIA CORPORATE ETF (BVMF:VLOL11)</v>
    <v>11</v>
    <v>12</v>
    <v>Finance</v>
    <v>5</v>
    <v>104.91</v>
    <v>84.37</v>
    <v>BVMF</v>
    <v>98.42</v>
    <v>96.16</v>
    <v>B3 - Brazil Stock Exchange</v>
    <v>97.38</v>
    <v>45042.947974537034</v>
    <v>2502</v>
    <v>BRL</v>
    <v>VILA OLIMPIA CORPORATE ETF</v>
    <v>97.4</v>
    <v>98</v>
    <v>VLOL11</v>
    <v>Fundos mais negociados</v>
    <v>VILA OLIMPIA CORPORATE ETF (BVMF:VLOL11)</v>
    <v>0.62</v>
    <v>6.3670000000000003E-3</v>
    <v>2679</v>
  </rv>
  <rv s="2">
    <v>2503</v>
  </rv>
  <rv s="0">
    <v>https://www.bing.com/financeapi/forcetrigger?t=c66yf2&amp;q=BVMF%3aVCRI11&amp;form=skydnc</v>
    <v>Learn more on Bing</v>
  </rv>
  <rv s="4">
    <v>pt-BR</v>
    <v>c66yf2</v>
    <v>268435456</v>
    <v>1</v>
    <v>Da plataforma Refinitiv</v>
    <v>9</v>
    <v>10</v>
    <v>VINCI CREDIT SECUR FDO DE INV IMOB (BVMF:VCRI11)</v>
    <v>11</v>
    <v>12</v>
    <v>Finance</v>
    <v>5</v>
    <v>8.58</v>
    <v>6.73</v>
    <v>BVMF</v>
    <v>8.4499999999999993</v>
    <v>8.41</v>
    <v>B3 - Brazil Stock Exchange</v>
    <v>8.4499999999999993</v>
    <v>45327.575798611113</v>
    <v>2505</v>
    <v>BRL</v>
    <v>VINCI CREDIT SECUR FDO DE INV IMOB</v>
    <v>8.41</v>
    <v>8.44</v>
    <v>VCRI11</v>
    <v>Fundos mais negociados</v>
    <v>VINCI CREDIT SECUR FDO DE INV IMOB (BVMF:VCRI11)</v>
    <v>-0.01</v>
    <v>-1.183E-3</v>
    <v>2626</v>
  </rv>
  <rv s="2">
    <v>2506</v>
  </rv>
  <rv s="0">
    <v>https://www.bing.com/financeapi/forcetrigger?t=c2dc77&amp;q=BVMF%3aVIUR11&amp;form=skydnc</v>
    <v>Learn more on Bing</v>
  </rv>
  <rv s="4">
    <v>pt-BR</v>
    <v>c2dc77</v>
    <v>268435456</v>
    <v>1</v>
    <v>Da plataforma Refinitiv</v>
    <v>9</v>
    <v>10</v>
    <v>VINCI IMOVEIS URBANOS FII CEF (BVMF:VIUR11)</v>
    <v>11</v>
    <v>12</v>
    <v>Finance</v>
    <v>5</v>
    <v>8.19</v>
    <v>5.4</v>
    <v>BVMF</v>
    <v>7.95</v>
    <v>7.87</v>
    <v>B3 - Brazil Stock Exchange</v>
    <v>7.96</v>
    <v>45327.576337997656</v>
    <v>2508</v>
    <v>BRL</v>
    <v>VINCI IMOVEIS URBANOS FII CEF</v>
    <v>7.95</v>
    <v>7.88</v>
    <v>VIUR11</v>
    <v>Fundos mais negociados</v>
    <v>VINCI IMOVEIS URBANOS FII CEF (BVMF:VIUR11)</v>
    <v>-0.08</v>
    <v>-1.0049999999999998E-2</v>
    <v>11012</v>
  </rv>
  <rv s="2">
    <v>2509</v>
  </rv>
  <rv s="0">
    <v>https://www.bing.com/financeapi/forcetrigger?t=buv3k2&amp;q=BVMF%3aVIFI11&amp;form=skydnc</v>
    <v>Learn more on Bing</v>
  </rv>
  <rv s="4">
    <v>pt-BR</v>
    <v>buv3k2</v>
    <v>268435456</v>
    <v>1</v>
    <v>Da plataforma Refinitiv</v>
    <v>9</v>
    <v>10</v>
    <v>VINCI INSTRUM FINANCEIROS FII CF (BVMF:VIFI11)</v>
    <v>11</v>
    <v>12</v>
    <v>Finance</v>
    <v>5</v>
    <v>8.3699999999999992</v>
    <v>5.1100000000000003</v>
    <v>BVMF</v>
    <v>8.26</v>
    <v>8.15</v>
    <v>B3 - Brazil Stock Exchange</v>
    <v>8.18</v>
    <v>45327.566851851851</v>
    <v>2511</v>
    <v>BRL</v>
    <v>VINCI INSTRUM FINANCEIROS FII CF</v>
    <v>8.26</v>
    <v>8.19</v>
    <v>VIFI11</v>
    <v>Fundos mais negociados</v>
    <v>VINCI INSTRUM FINANCEIROS FII CF (BVMF:VIFI11)</v>
    <v>0.01</v>
    <v>1.222E-3</v>
    <v>403</v>
  </rv>
  <rv s="2">
    <v>2512</v>
  </rv>
  <rv s="0">
    <v>https://www.bing.com/financeapi/forcetrigger?t=bsudxm&amp;q=BVMF%3aVINO11&amp;form=skydnc</v>
    <v>Learn more on Bing</v>
  </rv>
  <rv s="4">
    <v>pt-BR</v>
    <v>bsudxm</v>
    <v>268435456</v>
    <v>1</v>
    <v>Da plataforma Refinitiv</v>
    <v>9</v>
    <v>10</v>
    <v>VINCI OFFICES FDO INV IMOB - FII VINC COR ETF (BVMF:VINO11)</v>
    <v>11</v>
    <v>12</v>
    <v>Finance</v>
    <v>5</v>
    <v>9.06</v>
    <v>7</v>
    <v>BVMF</v>
    <v>7.87</v>
    <v>7.72</v>
    <v>B3 - Brazil Stock Exchange</v>
    <v>7.94</v>
    <v>45327.576632001561</v>
    <v>2514</v>
    <v>BRL</v>
    <v>VINCI OFFICES FDO INV IMOB - FII VINC COR ETF</v>
    <v>7.84</v>
    <v>7.74</v>
    <v>VINO11</v>
    <v>Fundos mais negociados</v>
    <v>VINCI OFFICES FDO INV IMOB - FII VINC COR ETF (BVMF:VINO11)</v>
    <v>-0.2</v>
    <v>-2.5189E-2</v>
    <v>43826</v>
  </rv>
  <rv s="2">
    <v>2515</v>
  </rv>
  <rv s="0">
    <v>https://www.bing.com/financeapi/forcetrigger?t=apnk7w&amp;q=BVMF%3aVISC11&amp;form=skydnc</v>
    <v>Learn more on Bing</v>
  </rv>
  <rv s="4">
    <v>pt-BR</v>
    <v>apnk7w</v>
    <v>268435456</v>
    <v>1</v>
    <v>Da plataforma Refinitiv</v>
    <v>9</v>
    <v>10</v>
    <v>VINCI SHOPPING CENTERS FDO INVEST IMOB CF (BVMF:VISC11)</v>
    <v>11</v>
    <v>12</v>
    <v>Finance</v>
    <v>5</v>
    <v>123.54</v>
    <v>91.79</v>
    <v>BVMF</v>
    <v>120.79</v>
    <v>120.38</v>
    <v>B3 - Brazil Stock Exchange</v>
    <v>120.24</v>
    <v>45327.576707152344</v>
    <v>2517</v>
    <v>BRL</v>
    <v>VINCI SHOPPING CENTERS FDO INVEST IMOB CF</v>
    <v>120.42</v>
    <v>120.63</v>
    <v>VISC11</v>
    <v>Fundos mais negociados</v>
    <v>VINCI SHOPPING CENTERS FDO INVEST IMOB CF (BVMF:VISC11)</v>
    <v>0.39</v>
    <v>3.2440000000000004E-3</v>
    <v>10392</v>
  </rv>
  <rv s="2">
    <v>2518</v>
  </rv>
  <rv s="0">
    <v>https://www.bing.com/financeapi/forcetrigger?t=bsfxec&amp;q=BVMF%3aVIVA3&amp;form=skydnc</v>
    <v>Learn more on Bing</v>
  </rv>
  <rv s="1">
    <v>pt-BR</v>
    <v>bsfxec</v>
    <v>268435456</v>
    <v>1</v>
    <v>Da plataforma Refinitiv</v>
    <v>0</v>
    <v>1</v>
    <v>Vivara Participações S.A. (BVMF:VIVA3)</v>
    <v>3</v>
    <v>4</v>
    <v>Finance</v>
    <v>5</v>
    <v>35.78</v>
    <v>19.170000000000002</v>
    <v>BVMF</v>
    <v>236197800</v>
    <v>33.43</v>
    <v>2019</v>
    <v>32.840000000000003</v>
    <v>1.3153999999999999</v>
    <v>B3 - Brazil Stock Exchange</v>
    <v>7841766960</v>
    <v>A Vivara Participações SA é uma empresa sediada no Brasil, atuante no setor de luxo. É especializada em jóias que fabricam e vendem em todo o país por meio de sua rede de mais de 120 lojas localizadas em shopping centers nas principais cidades brasileiras, como São Paulo, Rio de Janeiro, Manaus, Belo Horizonte e Florianópolis, entre outras.</v>
    <v>BVMF</v>
    <v>33.090000000000003</v>
    <v>4430</v>
    <v>45327.576747685183</v>
    <v>2520</v>
    <v>2595940</v>
    <v>BRL</v>
    <v>Vivara Participações S.A.</v>
    <v>Vivara Participações S.A.</v>
    <v>33.130000000000003</v>
    <v>33.200000000000003</v>
    <v>Rua Arquiteto Olavo Redig de Campos, 105 -15 andar, Chacara Santo Antonio, Sao Paulo, SAO PAULO, 04.709-000 BR</v>
    <v>Textiles &amp; Apparel</v>
    <v>VIVA3</v>
    <v>Ações</v>
    <v>Vivara Participações S.A. (BVMF:VIVA3)</v>
    <v>0.11</v>
    <v>3.3239999999999997E-3</v>
    <v>137100</v>
  </rv>
  <rv s="2">
    <v>2521</v>
  </rv>
  <rv s="0">
    <v>https://www.bing.com/financeapi/forcetrigger?t=apnkar&amp;q=BVMF%3aVIVR3&amp;form=skydnc</v>
    <v>Learn more on Bing</v>
  </rv>
  <rv s="1">
    <v>pt-BR</v>
    <v>apnkar</v>
    <v>268435456</v>
    <v>1</v>
    <v>Da plataforma Refinitiv</v>
    <v>0</v>
    <v>1</v>
    <v>Viver Incorporadora e Construtora S.A. (BVMF:VIVR3)</v>
    <v>3</v>
    <v>4</v>
    <v>Finance</v>
    <v>5</v>
    <v>5.84</v>
    <v>2.74</v>
    <v>BVMF</v>
    <v>27346830</v>
    <v>4.3899999999999997</v>
    <v>1992</v>
    <v>4.13</v>
    <v>1.9791000000000001</v>
    <v>B3 - Brazil Stock Exchange</v>
    <v>117864837</v>
    <v>A Viver Incorporadora e Construtora S.A., antigamente conhecida como Inpar S.A., é uma empresa estabelecida no Brasil, que atua no setor de imóveis. Atua em empreendimentos imobiliários; construção de edifícios; compra e venda de imóveis construídos ou em construção; arrendamento imobiliário e gerenciamento, e loteamento de terrenos. A atividade principal da empresa é o desenvolvimento de projetos de imóveis residenciais e comerciais. Suas subsidiárias incluem a Viver Desenvolvimento Imobiliário Ltda., Inpar Investimentos II S.A., Viver Desenvolvimento e Construção Imobiliária Ltda., OAAP Incorporações e Participações Ltda. e Lagoa dos Ingleses Participações Ltda., dentre outras. Em outubro de 2013, a empresa anunciou a conclusão da venda da totalidade do terreno de um complexo chamado Lagoa dos Ingleses, localizado na cidade de Nova Lima, para a ASM ALICERCE 1 EMPREENDIMENTOS IMOBILIÁRIOS S.A. Em julho de 2014, a empresa vendeu a Inpar Projeto Residencial Raposo km 18,5 SPE Ltda.</v>
    <v>BVMF</v>
    <v>4.3</v>
    <v>256</v>
    <v>45327.575914351852</v>
    <v>2523</v>
    <v>229440</v>
    <v>BRL</v>
    <v>Viver Incorporadora e Construtora S.A.</v>
    <v>Viver Incorporadora e Construtora S.A.</v>
    <v>4.26</v>
    <v>4.3099999999999996</v>
    <v>Avenida Brigadeiro Faria Lima, 1.461, 10 andar, Jardim Paulista, SAO PAULO, SAO PAULO, 01.452-921 BR</v>
    <v>Real Estate Operations</v>
    <v>VIVR3</v>
    <v>Ações</v>
    <v>Viver Incorporadora e Construtora S.A. (BVMF:VIVR3)</v>
    <v>0.01</v>
    <v>2.3259999999999999E-3</v>
    <v>47100</v>
  </rv>
  <rv s="2">
    <v>2524</v>
  </rv>
  <rv s="0">
    <v>https://www.bing.com/financeapi/forcetrigger?t=a25n6h&amp;q=XNAS%3aVVPR&amp;form=skydnc</v>
    <v>Learn more on Bing</v>
  </rv>
  <rv s="1">
    <v>pt-BR</v>
    <v>a25n6h</v>
    <v>268435456</v>
    <v>1</v>
    <v>Da plataforma Refinitiv</v>
    <v>0</v>
    <v>1</v>
    <v>Vivopower Intl (XNAS:VVPR)</v>
    <v>3</v>
    <v>167</v>
    <v>Finance</v>
    <v>168</v>
    <v>8.9</v>
    <v>1.02</v>
    <v>XNAS</v>
    <v>3142340</v>
    <v>1.39</v>
    <v>2016</v>
    <v>1.31</v>
    <v>3.74</v>
    <v>Nasdaq Stock Market</v>
    <v>4116470</v>
    <v>VivoPower International PLC is a sustainable energy solutions company. The Company is focused on electric solutions for customized and ruggedized fleet applications, battery and microgrids, solar and critical power technology and services. The Company segments include Critical Power Services, Electric Vehicles, Sustainable Energy Solutions (SES), Solar Development and Corporate Office. Critical Power Services is represented by its wholly owned subsidiary Aevitas, which operate in Australia with a focus on the design, supply, installation and maintenance of critical power, control and distribution systems, including for solar farms. Electric Vehicles is represented by Tembo is a battery-electric and off-road vehicle company delivering electric vehicles for mining, infrastructure, utilities, government services, agriculture sectors and other rugged industrial customers globally. SES segment is engaged in designing, evaluation, sale and implementation of renewable energy infrastructure.</v>
    <v>XNAS</v>
    <v>1.35</v>
    <v>108</v>
    <v>45325.020284178128</v>
    <v>2526</v>
    <v>89582</v>
    <v>USD</v>
    <v>Vivopower Intl</v>
    <v>Vivopower Intl</v>
    <v>1.34</v>
    <v>1.31</v>
    <v>The Scalpel, 18th Floor, 52 Lime Street, LONDON, UNITED KINGDOM-NA, EC3M 7AF GB</v>
    <v>Electrical Utilities &amp; IPPs</v>
    <v>VVPR</v>
    <v>Ações</v>
    <v>Vivopower Intl (XNAS:VVPR)</v>
    <v>-0.04</v>
    <v>-2.963E-2</v>
    <v>102</v>
  </rv>
  <rv s="2">
    <v>2527</v>
  </rv>
  <rv s="0">
    <v>https://www.bing.com/financeapi/forcetrigger?t=bjlpp2&amp;q=BVMF%3aVOTS11&amp;form=skydnc</v>
    <v>Learn more on Bing</v>
  </rv>
  <rv s="4">
    <v>pt-BR</v>
    <v>bjlpp2</v>
    <v>268435456</v>
    <v>1</v>
    <v>Da plataforma Refinitiv</v>
    <v>9</v>
    <v>10</v>
    <v>VOTORANTIM SECURITIES MASTER FDO INV IMOB ETF (BVMF:VOTS11)</v>
    <v>11</v>
    <v>12</v>
    <v>Finance</v>
    <v>5</v>
    <v>84.08</v>
    <v>67.19</v>
    <v>BVMF</v>
    <v>81.599999999999994</v>
    <v>81.599999999999994</v>
    <v>B3 - Brazil Stock Exchange</v>
    <v>81.63</v>
    <v>45327.561412037037</v>
    <v>2529</v>
    <v>BRL</v>
    <v>VOTORANTIM SECURITIES MASTER FDO INV IMOB ETF</v>
    <v>81.599999999999994</v>
    <v>81.599999999999994</v>
    <v>VOTS11</v>
    <v>Fundos mais negociados</v>
    <v>VOTORANTIM SECURITIES MASTER FDO INV IMOB ETF (BVMF:VOTS11)</v>
    <v>-0.03</v>
    <v>-3.6749999999999999E-4</v>
    <v>56</v>
  </rv>
  <rv s="2">
    <v>2530</v>
  </rv>
  <rv s="0">
    <v>https://www.bing.com/financeapi/forcetrigger?t=apnl4c&amp;q=BVMF%3aVULC3&amp;form=skydnc</v>
    <v>Learn more on Bing</v>
  </rv>
  <rv s="1">
    <v>pt-BR</v>
    <v>apnl4c</v>
    <v>268435456</v>
    <v>1</v>
    <v>Da plataforma Refinitiv</v>
    <v>0</v>
    <v>1</v>
    <v>VULCABRAS S.A. (BVMF:VULC3)</v>
    <v>3</v>
    <v>4</v>
    <v>Finance</v>
    <v>5</v>
    <v>20.74</v>
    <v>9.41</v>
    <v>BVMF</v>
    <v>259466200</v>
    <v>18.86</v>
    <v>1952</v>
    <v>18.600000000000001</v>
    <v>1.1017999999999999</v>
    <v>B3 - Brazil Stock Exchange</v>
    <v>4862396588</v>
    <v>A VULCABRAS AZALEIA S/A é uma holding com sede no Brasil, que se dedica principalmente à fabricação de calçados. A Empresa está envolvida na produção e comercialização de calçados esportivos e profissionais masculinos e femininos, bem como na fabricação de vestuário. A Empresa vende seus produtos sob várias marcas, incluindo Azaleia, Dijean, Funny, Opanka, Olympikus e Vulcabras. A Empresa também produz sapatos e roupas para a marca Reebok. Além disso, a Empresa fabrica, sob a marca Botas Vulcabras, botas de segurança para hospitais, laboratórios, bem como para indústrias de alimentos, construção, mineração, metalurgia e química. A Empresa exporta seus produtos para Argentina, Chile, Colômbia e Peru, entre outros. Em 31 de dezembro de 2011, a subsidiária direta da Empresa era a Vulcabras Azaleia CE Calçados e Artigos Esportivos SA.</v>
    <v>BVMF</v>
    <v>18.75</v>
    <v>23878</v>
    <v>45327.576701388891</v>
    <v>2532</v>
    <v>1177270</v>
    <v>BRL</v>
    <v>VULCABRAS S.A.</v>
    <v>VULCABRAS S.A.</v>
    <v>18.75</v>
    <v>18.739999999999998</v>
    <v>Av. Antonio Frederico Ozanan,1440, Da Grama, JUNDIAI, SAO PAULO, 13.219-001 BR</v>
    <v>Textiles &amp; Apparel</v>
    <v>VULC3</v>
    <v>Ações</v>
    <v>VULCABRAS S.A. (BVMF:VULC3)</v>
    <v>-0.01</v>
    <v>-5.3330000000000001E-4</v>
    <v>39200</v>
  </rv>
  <rv s="2">
    <v>2533</v>
  </rv>
  <rv s="0">
    <v>https://www.bing.com/financeapi/forcetrigger?t=bv11m7&amp;q=BVMF%3aVXXV11&amp;form=skydnc</v>
    <v>Learn more on Bing</v>
  </rv>
  <rv s="4">
    <v>pt-BR</v>
    <v>bv11m7</v>
    <v>268435456</v>
    <v>1</v>
    <v>Da plataforma Refinitiv</v>
    <v>9</v>
    <v>10</v>
    <v>VX XVI FDO INV IMOB (BVMF:VXXV11)</v>
    <v>11</v>
    <v>12</v>
    <v>Finance</v>
    <v>5</v>
    <v>1030</v>
    <v>990</v>
    <v>BVMF</v>
    <v>1020</v>
    <v>1020</v>
    <v>B3 - Brazil Stock Exchange</v>
    <v>1020</v>
    <v>45314.738407673438</v>
    <v>2535</v>
    <v>BRL</v>
    <v>VX XVI FDO INV IMOB</v>
    <v>1020</v>
    <v>1020</v>
    <v>VXXV11</v>
    <v>Fundos mais negociados</v>
    <v>VX XVI FDO INV IMOB (BVMF:VXXV11)</v>
    <v>0</v>
    <v>0</v>
    <v>2941</v>
  </rv>
  <rv s="2">
    <v>2536</v>
  </rv>
  <rv s="0">
    <v>https://www.bing.com/financeapi/forcetrigger?t=apnlim&amp;q=BVMF%3aWEGE3&amp;form=skydnc</v>
    <v>Learn more on Bing</v>
  </rv>
  <rv s="1">
    <v>pt-BR</v>
    <v>apnlim</v>
    <v>268435456</v>
    <v>1</v>
    <v>Da plataforma Refinitiv</v>
    <v>0</v>
    <v>1</v>
    <v>WEG S.A. (BVMF:WEGE3)</v>
    <v>3</v>
    <v>4</v>
    <v>Finance</v>
    <v>5</v>
    <v>41.99</v>
    <v>31.41</v>
    <v>BVMF</v>
    <v>4197318000</v>
    <v>32.92</v>
    <v>1961</v>
    <v>32.51</v>
    <v>0.62190000000000001</v>
    <v>B3 - Brazil Stock Exchange</v>
    <v>138049789020</v>
    <v>A WEG SA é uma holding sediada no Brasil que tem por objetivo principal a fabricação de equipamentos e componentes elétricos. A Companhia atua, juntamente com suas subsidiárias, na fabricação e comercialização de mercadorias, tais como motores elétricos, geradores e transformadores; redutores, redutores de engrenagem, inversores de frequência, motores de partida e dispositivos de manobra; controle e proteção de circuitos elétricos e automação industrial; soluções de tração elétrica (terrestre e marítima); soluções para geração de energia renovável e distribuída, explorando todas as oportunidades em pequenas centrais hidrelétricas e fontes de biomassa térmica, eólica e solar; no-breaks e alternadores para grupos de geradores; subestações elétricas; sistemas de equipamentos elétricos e eletrônicos industriais e tintas e vernizes industriais. Atua no Brasil, Argentina, México, Estados Unidos, Portugal, Áustria, África do Sul, Índia e China. Opera por meio da Bluffton Motor Works LLC.</v>
    <v>BVMF</v>
    <v>32.590000000000003</v>
    <v>39137</v>
    <v>45327.576737592186</v>
    <v>2538</v>
    <v>5588580</v>
    <v>BRL</v>
    <v>WEG S.A.</v>
    <v>WEG S.A.</v>
    <v>32.590000000000003</v>
    <v>32.89</v>
    <v>Av. Prefeito Waldemar Grubba,3300, Vila Lalau, JARAGUA DO SUL, SANTA CATARINA, 89.256-900 BR</v>
    <v>Machinery, Equipment &amp; Components</v>
    <v>WEGE3</v>
    <v>Ações</v>
    <v>WEG S.A. (BVMF:WEGE3)</v>
    <v>0.3</v>
    <v>9.2049999999999996E-3</v>
    <v>268500</v>
  </rv>
  <rv s="2">
    <v>2539</v>
  </rv>
  <rv s="0">
    <v>https://www.bing.com/financeapi/forcetrigger?t=bxk8w7&amp;q=BVMF%3aWEST3&amp;form=skydnc</v>
    <v>Learn more on Bing</v>
  </rv>
  <rv s="3">
    <v>pt-BR</v>
    <v>bxk8w7</v>
    <v>268435456</v>
    <v>1</v>
    <v>Da plataforma Refinitiv</v>
    <v>6</v>
    <v>7</v>
    <v>WESTWING COMÉRCIO VAREJISTA S.A. (BVMF:WEST3)</v>
    <v>3</v>
    <v>8</v>
    <v>Finance</v>
    <v>5</v>
    <v>2.67</v>
    <v>0.9</v>
    <v>BVMF</v>
    <v>110804300</v>
    <v>1.27</v>
    <v>2012</v>
    <v>1.25</v>
    <v>1.1100000000000001</v>
    <v>B3 - Brazil Stock Exchange</v>
    <v>138505375</v>
    <v>A Westwing Comercio Varejista SA (Westwing) é uma varejista de artigos de decoração com sede no Brasil. A empresa comercializa principalmente móveis, artigos de decoração e acessórios. O portfólio de produtos inclui sofás, camas, cadeiras, mesas, estantes, travesseiros, tapetes, papéis de parede, utensílios de cozinha, além de roupas, cosméticos e produtos infantis, entre outros. O sortimento consiste em produtos de terceiros e de marca própria. A Firma opera por meio de uma plataforma de e-commerce, composta por aplicativos móveis e um website. A plataforma permite que o Westwing atinja clientes em todas as regiões do Brasil, com centro de distribuição na cidade de Jundiaí. Além disso, a Companhia possui lojas físicas localizadas na cidade de São Paulo.</v>
    <v>BVMF</v>
    <v>1.27</v>
    <v>45327.574173946094</v>
    <v>2541</v>
    <v>62190</v>
    <v>BRL</v>
    <v>WESTWING COMÉRCIO VAREJISTA S.A.</v>
    <v>WESTWING COMÉRCIO VAREJISTA S.A.</v>
    <v>1.27</v>
    <v>1.25</v>
    <v>Av. Queiroz Filho, 1700 Torre A e B (partes), Vila Hamburguesa, Sao Paulo, SAO PAULO, 05.319-000 BR</v>
    <v>Specialty Retailers</v>
    <v>WEST3</v>
    <v>Ações</v>
    <v>WESTWING COMÉRCIO VAREJISTA S.A. (BVMF:WEST3)</v>
    <v>-0.02</v>
    <v>-1.5747999999999998E-2</v>
    <v>3300</v>
  </rv>
  <rv s="2">
    <v>2542</v>
  </rv>
  <rv s="0">
    <v>https://www.bing.com/financeapi/forcetrigger?t=bgqh7w&amp;q=BVMF%3aMWET3&amp;form=skydnc</v>
    <v>Learn more on Bing</v>
  </rv>
  <rv s="26">
    <v>pt-BR</v>
    <v>bgqh7w</v>
    <v>268435456</v>
    <v>1</v>
    <v>Da plataforma Refinitiv</v>
    <v>77</v>
    <v>78</v>
    <v>WETZEL S.A. (BVMF:MWET3)</v>
    <v>3</v>
    <v>79</v>
    <v>Finance</v>
    <v>80</v>
    <v>13.3</v>
    <v>13.27</v>
    <v>BVMF</v>
    <v>2058000</v>
    <v>1932</v>
    <v>0.68940000000000001</v>
    <v>B3 - Brazil Stock Exchange</v>
    <v>A Wetzel S.A, anteriormente Metalúrgica Wetzel S.A, é uma empresa brasileira que se dedica à fabricação e comercialização de componentes e peças de alumínio e ferro para veículos motorizados. A Wetzel S.A divide seus negócios em três divisões: Alumínio, Ferro e Eletrotécnica. Na divisão Alumínio, a Empresa atua na fabricação de peças de alumínio para a indústria automotiva, através do processo de fundição do alumínio. Na divisão Ferro, produz diversos produtos de ferro para fabricantes de caminhões, produtores de maquinário agrícola e fabricantes de isolantes para linhas de transmissão e distribuição de energia. Na divisão Eletrotécnica, a Empresa atua na produção e venda de produtos de alumínio e termoplásticos para instalações elétricas de baixa tensão, equipamentos à prova de explosões e equipamentos de iluminação. Em 31 de dezembro de 2011, a Wetzel S.A possuía duas subsidiárias: a Foundry Engineers e a Wetzel Univolt Indústria de Plásticos Ltda.</v>
    <v>BVMF</v>
    <v>13.3</v>
    <v>1567</v>
    <v>45166.449907407405</v>
    <v>2544</v>
    <v>1330</v>
    <v>BRL</v>
    <v>WETZEL S.A.</v>
    <v>WETZEL S.A.</v>
    <v>Rua Dona Francisca, n 8300, Perini Business Park, Bloco H, Distrito Industrial, JOINVILLE, SANTA CATARINA, 89.219-600 BR</v>
    <v>Metals &amp; Mining</v>
    <v>MWET3</v>
    <v>Ações</v>
    <v>WETZEL S.A. (BVMF:MWET3)</v>
  </rv>
  <rv s="2">
    <v>2545</v>
  </rv>
  <rv s="0">
    <v>https://www.bing.com/financeapi/forcetrigger?t=apn11h&amp;q=BVMF%3aMWET4&amp;form=skydnc</v>
    <v>Learn more on Bing</v>
  </rv>
  <rv s="1">
    <v>pt-BR</v>
    <v>apn11h</v>
    <v>268435456</v>
    <v>1</v>
    <v>Da plataforma Refinitiv</v>
    <v>0</v>
    <v>1</v>
    <v>WETZEL S.A. (BVMF:MWET4)</v>
    <v>3</v>
    <v>4</v>
    <v>Finance</v>
    <v>5</v>
    <v>13</v>
    <v>6</v>
    <v>BVMF</v>
    <v>2058000</v>
    <v>6.8</v>
    <v>1932</v>
    <v>6.62</v>
    <v>0.68940000000000001</v>
    <v>B3 - Brazil Stock Exchange</v>
    <v>18206470</v>
    <v>A Wetzel S.A, anteriormente Metalúrgica Wetzel S.A, é uma empresa brasileira que se dedica à fabricação e comercialização de componentes e peças de alumínio e ferro para veículos motorizados. A Wetzel S.A divide seus negócios em três divisões: Alumínio, Ferro e Eletrotécnica. Na divisão Alumínio, a Empresa atua na fabricação de peças de alumínio para a indústria automotiva, através do processo de fundição do alumínio. Na divisão Ferro, produz diversos produtos de ferro para fabricantes de caminhões, produtores de maquinário agrícola e fabricantes de isolantes para linhas de transmissão e distribuição de energia. Na divisão Eletrotécnica, a Empresa atua na produção e venda de produtos de alumínio e termoplásticos para instalações elétricas de baixa tensão, equipamentos à prova de explosões e equipamentos de iluminação. Em 31 de dezembro de 2011, a Wetzel S.A possuía duas subsidiárias: a Foundry Engineers e a Wetzel Univolt Indústria de Plásticos Ltda.</v>
    <v>BVMF</v>
    <v>7.25</v>
    <v>1567</v>
    <v>45324.947916666664</v>
    <v>2547</v>
    <v>1330</v>
    <v>BRL</v>
    <v>WETZEL S.A.</v>
    <v>WETZEL S.A.</v>
    <v>6.79</v>
    <v>6.62</v>
    <v>Rua Dona Francisca, n 8300, Perini Business Park, Bloco H, Distrito Industrial, JOINVILLE, SANTA CATARINA, 89.219-600 BR</v>
    <v>Metals &amp; Mining</v>
    <v>MWET4</v>
    <v>Ações</v>
    <v>WETZEL S.A. (BVMF:MWET4)</v>
    <v>-0.63</v>
    <v>-8.6897000000000002E-2</v>
    <v>1300</v>
  </rv>
  <rv s="2">
    <v>2548</v>
  </rv>
  <rv s="0">
    <v>https://www.bing.com/financeapi/forcetrigger?t=apnloc&amp;q=BVMF%3aWHRL3&amp;form=skydnc</v>
    <v>Learn more on Bing</v>
  </rv>
  <rv s="1">
    <v>pt-BR</v>
    <v>apnloc</v>
    <v>268435456</v>
    <v>1</v>
    <v>Da plataforma Refinitiv</v>
    <v>0</v>
    <v>1</v>
    <v>WHIRLPOOL S.A. (BVMF:WHRL3)</v>
    <v>3</v>
    <v>4</v>
    <v>Finance</v>
    <v>5</v>
    <v>4.79</v>
    <v>3.73</v>
    <v>BVMF</v>
    <v>1502786000</v>
    <v>4.22</v>
    <v>1957</v>
    <v>4.22</v>
    <v>0.7006</v>
    <v>B3 - Brazil Stock Exchange</v>
    <v>6483982000</v>
    <v>A Whirlpool SA, antiga Multibras SA Eletrodomesticos, é uma empresa sediada no Brasil que atua na produção, comercialização, importação e exportação de eletroeletrônicos e eletrodomésticos. A Companhia fabrica refrigeradores, congeladores, condicionadores de ar, máquinas de gelo, fogões, lava-louças, trituradores de lixo, compactadores de lixo, aspiradores de pó, máquinas de lavar, secadores de roupa e microondas, entre outros. Também produz motores elétricos e compressores herméticos para refrigeração. Além disso, a Companhia oferece serviços de instalação, assistência técnica e manutenção para seus produtos. Ela opera quatro fábricas e dois centros de distribuição no Brasil, além de duas fábricas na China e um centro de distribuição na Argentina. As controladas da Companhia incluem a Whirlpool Eletrodomesticos AM SA, o Consórcio Nacional Brastemp Ltda, a BUD Comercio de Eletrodomesticos Ltda e a Mlog Armazem Geral Ltda, entre outras.</v>
    <v>BVMF</v>
    <v>4.22</v>
    <v>8000</v>
    <v>45327.571095844534</v>
    <v>2550</v>
    <v>3810</v>
    <v>BRL</v>
    <v>WHIRLPOOL S.A.</v>
    <v>WHIRLPOOL S.A.</v>
    <v>4.22</v>
    <v>4.22</v>
    <v>Rua Olympia Semeraro, 675, 1 Andar Sala 06 PA, Jardim Santa Emilia, SAO PAULO, SAO PAULO, 04.183-090 BR</v>
    <v>Household Goods</v>
    <v>WHRL3</v>
    <v>Ações</v>
    <v>WHIRLPOOL S.A. (BVMF:WHRL3)</v>
    <v>0</v>
    <v>0</v>
    <v>100</v>
  </rv>
  <rv s="2">
    <v>2551</v>
  </rv>
  <rv s="0">
    <v>https://www.bing.com/financeapi/forcetrigger?t=apnlr7&amp;q=BVMF%3aWHRL4&amp;form=skydnc</v>
    <v>Learn more on Bing</v>
  </rv>
  <rv s="1">
    <v>pt-BR</v>
    <v>apnlr7</v>
    <v>268435456</v>
    <v>1</v>
    <v>Da plataforma Refinitiv</v>
    <v>0</v>
    <v>1</v>
    <v>WHIRLPOOL S.A. (BVMF:WHRL4)</v>
    <v>3</v>
    <v>4</v>
    <v>Finance</v>
    <v>5</v>
    <v>4.87</v>
    <v>3.7</v>
    <v>BVMF</v>
    <v>1502786000</v>
    <v>4.58</v>
    <v>1957</v>
    <v>4.5</v>
    <v>0.7006</v>
    <v>B3 - Brazil Stock Exchange</v>
    <v>6483982000</v>
    <v>A Whirlpool SA, antiga Multibras SA Eletrodomesticos, é uma empresa sediada no Brasil que atua na produção, comercialização, importação e exportação de eletroeletrônicos e eletrodomésticos. A Companhia fabrica refrigeradores, congeladores, condicionadores de ar, máquinas de gelo, fogões, lava-louças, trituradores de lixo, compactadores de lixo, aspiradores de pó, máquinas de lavar, secadores de roupa e microondas, entre outros. Também produz motores elétricos e compressores herméticos para refrigeração. Além disso, a Companhia oferece serviços de instalação, assistência técnica e manutenção para seus produtos. Ela opera quatro fábricas e dois centros de distribuição no Brasil, além de duas fábricas na China e um centro de distribuição na Argentina. As controladas da Companhia incluem a Whirlpool Eletrodomesticos AM SA, o Consórcio Nacional Brastemp Ltda, a BUD Comercio de Eletrodomesticos Ltda e a Mlog Armazem Geral Ltda, entre outras.</v>
    <v>BVMF</v>
    <v>4.5</v>
    <v>8000</v>
    <v>45324.947916666664</v>
    <v>2553</v>
    <v>3810</v>
    <v>BRL</v>
    <v>WHIRLPOOL S.A.</v>
    <v>WHIRLPOOL S.A.</v>
    <v>4.5</v>
    <v>4.5199999999999996</v>
    <v>Rua Olympia Semeraro, 675, 1 Andar Sala 06 PA, Jardim Santa Emilia, SAO PAULO, SAO PAULO, 04.183-090 BR</v>
    <v>Household Goods</v>
    <v>WHRL4</v>
    <v>Ações</v>
    <v>WHIRLPOOL S.A. (BVMF:WHRL4)</v>
    <v>0.02</v>
    <v>4.444E-3</v>
    <v>3100</v>
  </rv>
  <rv s="2">
    <v>2554</v>
  </rv>
  <rv s="0">
    <v>https://www.bing.com/financeapi/forcetrigger?t=apnlu2&amp;q=BVMF%3aWIZS3&amp;form=skydnc</v>
    <v>Learn more on Bing</v>
  </rv>
  <rv s="1">
    <v>pt-BR</v>
    <v>apnlu2</v>
    <v>268435456</v>
    <v>1</v>
    <v>Da plataforma Refinitiv</v>
    <v>0</v>
    <v>1</v>
    <v>Wiz Co Participações e Corretagem de Seguros S.A. (BVMF:WIZC3)</v>
    <v>3</v>
    <v>4</v>
    <v>Finance</v>
    <v>5</v>
    <v>7.38</v>
    <v>4.8</v>
    <v>BVMF</v>
    <v>159907300</v>
    <v>6.55</v>
    <v>1973</v>
    <v>6.45</v>
    <v>1.0206999999999999</v>
    <v>B3 - Brazil Stock Exchange</v>
    <v>1045793742</v>
    <v>A WIZ SOLUÇÕES E CORRETAGEM DE SEGUROS S.A., anteriormente denominada FPC PAR CORRETORA DE SEGUROS S/A, é uma empresa brasileira envolvida nas atividades de corretagem de seguros. O portfólio de produtos da Empresa é dividido em duas áreas: produtos para pessoas físicas e produtos corporativos. Dentro do segmento de seguro pessoal, ela fornece principalmente seguro de vida, odontológico, de veículos e patrimonial, entre outros. O segmento de seguro corporativo inclui seguro-saúde, odontológico, de vida, frota e equipamentos, bem como seguros contra acidentes, entre outros. A Empresa também presta serviços de consultoria relacionados a seguros. Além disso, ela colabora com diversas entidades, como a Caixa Econômica, o grupo Caixa Seguros e a Federação Nacional das Associações do Pessoal da Caixa Econômica Federal (Fenae).</v>
    <v>BVMF</v>
    <v>6.53</v>
    <v>1635</v>
    <v>45327.57671296296</v>
    <v>2556</v>
    <v>391250</v>
    <v>BRL</v>
    <v>Wiz Co Participações e Corretagem de Seguros S.A.</v>
    <v>Wiz Co Participações e Corretagem de Seguros S.A.</v>
    <v>6.55</v>
    <v>6.54</v>
    <v>Setor Comercial Norte, Quadra 02, Bloco D, Ed. Liberty Mall, Entrada B, Sala 1301, Asa Norte, BRASILIA, DISTRITO FEDERAL, 70.712-903 BR</v>
    <v>Insurance</v>
    <v>WIZC3</v>
    <v>Ações</v>
    <v>Wiz Co Participações e Corretagem de Seguros S.A. (BVMF:WIZC3)</v>
    <v>0.01</v>
    <v>1.5310000000000002E-3</v>
    <v>30000</v>
  </rv>
  <rv s="2">
    <v>2557</v>
  </rv>
  <rv s="0">
    <v>https://www.bing.com/financeapi/forcetrigger?t=apnlww&amp;q=BVMF%3aWLMM3&amp;form=skydnc</v>
    <v>Learn more on Bing</v>
  </rv>
  <rv s="1">
    <v>pt-BR</v>
    <v>apnlww</v>
    <v>268435456</v>
    <v>1</v>
    <v>Da plataforma Refinitiv</v>
    <v>0</v>
    <v>1</v>
    <v>WLM Participações e Comércio de Máquinas e Veículos S.A. (BVMF:WLMM3)</v>
    <v>3</v>
    <v>4</v>
    <v>Finance</v>
    <v>5</v>
    <v>29.68</v>
    <v>19.14</v>
    <v>BVMF</v>
    <v>36414670</v>
    <v>24</v>
    <v>1946</v>
    <v>24</v>
    <v>0.45479999999999998</v>
    <v>B3 - Brazil Stock Exchange</v>
    <v>907101700</v>
    <v>A WLM Participações e Comércio de Máquinas e Veículos SA, anteriormente WLM Indústria e Comércio SA (WLM), é uma empresa sediada no Brasil, principalmente envolvida na venda de veículos. Por meio de uma rede de concessionárias de veículos da marca Scania, a Companhia atua na venda de caminhões pesados e extra-pesados, chassis de ônibus e ônibus urbanos, além de peças de reposição, além da prestação de serviços de manutenção para esses produtos. Além disso, a Companhia está envolvida no setor agrícola. Atua na pecuária de corte, ordenha e pecuária leiteira. A Companhia possui várias subsidiárias, incluindo a Equipo Máquinas e Veículos Ltda, a Itaipu Máquinas e Veículos Ltda, a Quinta Roda Máquinas e Veículos Ltda, a Itaipu Norte Comércio de Máquinas e Veículos Ltda, a Fartura Agropecusária SA, a Itapura Agropecuária Ltda e a Agropecuária São Sebastião do Araguaia Ltda.</v>
    <v>BVMF</v>
    <v>22.53</v>
    <v>931</v>
    <v>45322.947916666664</v>
    <v>2559</v>
    <v>1420</v>
    <v>BRL</v>
    <v>WLM Participações e Comércio de Máquinas e Veículos S.A.</v>
    <v>WLM Participações e Comércio de Máquinas e Veículos S.A.</v>
    <v>24</v>
    <v>24</v>
    <v>Praia do Flamengo, 200 19 andar, Flamengo, RIO DE JANEIRO, RIO DE JANEIRO, 22.210-901 BR</v>
    <v>Machinery, Equipment &amp; Components</v>
    <v>WLMM3</v>
    <v>Ações</v>
    <v>WLM Participações e Comércio de Máquinas e Veículos S.A. (BVMF:WLMM3)</v>
    <v>1.47</v>
    <v>6.5245999999999998E-2</v>
    <v>100</v>
  </rv>
  <rv s="2">
    <v>2560</v>
  </rv>
  <rv s="0">
    <v>https://www.bing.com/financeapi/forcetrigger?t=apnlzr&amp;q=BVMF%3aWLMM4&amp;form=skydnc</v>
    <v>Learn more on Bing</v>
  </rv>
  <rv s="1">
    <v>pt-BR</v>
    <v>apnlzr</v>
    <v>268435456</v>
    <v>1</v>
    <v>Da plataforma Refinitiv</v>
    <v>0</v>
    <v>1</v>
    <v>WLM Participações e Comércio de Máquinas e Veículos S.A. (BVMF:WLMM4)</v>
    <v>3</v>
    <v>4</v>
    <v>Finance</v>
    <v>5</v>
    <v>39.64</v>
    <v>17.829999999999998</v>
    <v>BVMF</v>
    <v>36414670</v>
    <v>26.79</v>
    <v>1946</v>
    <v>26.04</v>
    <v>0.45479999999999998</v>
    <v>B3 - Brazil Stock Exchange</v>
    <v>929712200</v>
    <v>A WLM Participações e Comércio de Máquinas e Veículos SA, anteriormente WLM Indústria e Comércio SA (WLM), é uma empresa sediada no Brasil, principalmente envolvida na venda de veículos. Por meio de uma rede de concessionárias de veículos da marca Scania, a Companhia atua na venda de caminhões pesados e extra-pesados, chassis de ônibus e ônibus urbanos, além de peças de reposição, além da prestação de serviços de manutenção para esses produtos. Além disso, a Companhia está envolvida no setor agrícola. Atua na pecuária de corte, ordenha e pecuária leiteira. A Companhia possui várias subsidiárias, incluindo a Equipo Máquinas e Veículos Ltda, a Itaipu Máquinas e Veículos Ltda, a Quinta Roda Máquinas e Veículos Ltda, a Itaipu Norte Comércio de Máquinas e Veículos Ltda, a Fartura Agropecusária SA, a Itapura Agropecuária Ltda e a Agropecuária São Sebastião do Araguaia Ltda.</v>
    <v>BVMF</v>
    <v>26.81</v>
    <v>931</v>
    <v>45327.563750000001</v>
    <v>2562</v>
    <v>1420</v>
    <v>BRL</v>
    <v>WLM Participações e Comércio de Máquinas e Veículos S.A.</v>
    <v>WLM Participações e Comércio de Máquinas e Veículos S.A.</v>
    <v>26.41</v>
    <v>26.79</v>
    <v>Praia do Flamengo, 200 19 andar, Flamengo, RIO DE JANEIRO, RIO DE JANEIRO, 22.210-901 BR</v>
    <v>Machinery, Equipment &amp; Components</v>
    <v>WLMM4</v>
    <v>Ações</v>
    <v>WLM Participações e Comércio de Máquinas e Veículos S.A. (BVMF:WLMM4)</v>
    <v>-0.02</v>
    <v>-7.4600000000000003E-4</v>
    <v>2000</v>
  </rv>
  <rv s="2">
    <v>2563</v>
  </rv>
  <rv s="0">
    <v>https://www.bing.com/financeapi/forcetrigger?t=a261h7&amp;q=XNAS%3aWRLD&amp;form=skydnc</v>
    <v>Learn more on Bing</v>
  </rv>
  <rv s="20">
    <v>pt-BR</v>
    <v>a261h7</v>
    <v>268435456</v>
    <v>1</v>
    <v>Da plataforma Refinitiv</v>
    <v>59</v>
    <v>60</v>
    <v>World Acceptance (XNAS:WRLD)</v>
    <v>3</v>
    <v>223</v>
    <v>Finance</v>
    <v>168</v>
    <v>160.07499999999999</v>
    <v>75.19</v>
    <v>XNAS</v>
    <v>6224830</v>
    <v>134.51</v>
    <v>1973</v>
    <v>131.85</v>
    <v>1.4524999999999999</v>
    <v>Nasdaq Stock Market</v>
    <v>824478900</v>
    <v>World Acceptance Corporation is a small-loan consumer finance company. The Company is engaged in offering short-term small installment loans, medium-term larger installment loans, related credit insurance, and ancillary products and services to individuals. It serves individuals with limited access to other sources of consumer credit, such as banks, credit unions, other consumer finance businesses, and credit card lenders. The Company also offers income tax return preparation services to its loan customers and other individuals. It also markets and sells credit life, credit accident and health, credit property and auto, unemployment, and accidental death and dismemberment insurance in connection with its loans in selected states. The Company operates approximately 1,073 branches in Alabama, Georgia, Idaho, Illinois, Indiana, Kentucky, Louisiana, Mississippi, Missouri, New Mexico, Oklahoma, South Carolina, Texas, Tennessee, Utah, and Wisconsin.</v>
    <v>XNAS</v>
    <v>135.33000000000001</v>
    <v>3075</v>
    <v>45324.876611133594</v>
    <v>2565</v>
    <v>50041</v>
    <v>USD</v>
    <v>World Acceptance</v>
    <v>World Acceptance</v>
    <v>11.826599999999999</v>
    <v>132.83000000000001</v>
    <v>132.44999999999999</v>
    <v>108 Fredrick Street, GREENVILLE, SC, 29607 US</v>
    <v>Banking Services</v>
    <v>WRLD</v>
    <v>Ações</v>
    <v>World Acceptance (XNAS:WRLD)</v>
    <v>-2.88</v>
    <v>-2.1280999999999998E-2</v>
    <v>42514</v>
  </rv>
  <rv s="2">
    <v>2566</v>
  </rv>
  <rv s="0">
    <v>https://www.bing.com/financeapi/forcetrigger?t=bhuw52&amp;q=XMIL%3aGOVE&amp;form=skydnc</v>
    <v>Learn more on Bing</v>
  </rv>
  <rv s="88">
    <v>pt-BR</v>
    <v>bhuw52</v>
    <v>268435456</v>
    <v>1</v>
    <v>1</v>
    <v>Da plataforma Refinitiv</v>
    <v>212</v>
    <v>275</v>
    <v>WT EUR Gov Bd ESG EnhYld UEEUR (XMIL:GOVE)</v>
    <v>11</v>
    <v>222</v>
    <v>Finance</v>
    <v>209</v>
    <v>48.71</v>
    <v>42.61</v>
    <v>XMIL</v>
    <v>44.204999999999998</v>
    <v>44.204999999999998</v>
    <v>1.1144000000000001</v>
    <v>Borsa Italiana</v>
    <v>450880.14</v>
    <v>44.045000000000002</v>
    <v>45098.666666666664</v>
    <v>2568</v>
    <v>EUR</v>
    <v>WT EUR Gov Bd ESG EnhYld UEEUR</v>
    <v>44.204999999999998</v>
    <v>44.204999999999998</v>
    <v>GOVE</v>
    <v>1.6000000000000001E-3</v>
    <v>Fundos mais negociados</v>
    <v>WT EUR Gov Bd ESG EnhYld UEEUR (XMIL:GOVE)</v>
    <v>0.16</v>
    <v>3.6329999999999999E-3</v>
    <v>8</v>
  </rv>
  <rv s="2">
    <v>2569</v>
  </rv>
  <rv s="0">
    <v>https://www.bing.com/financeapi/forcetrigger?t=c461bh&amp;q=BVMF%3aXPCA11&amp;form=skydnc</v>
    <v>Learn more on Bing</v>
  </rv>
  <rv s="4">
    <v>pt-BR</v>
    <v>c461bh</v>
    <v>268435456</v>
    <v>1</v>
    <v>Da plataforma Refinitiv</v>
    <v>9</v>
    <v>10</v>
    <v>XP CRED AGRICOLA FI FIAGRO IMO CF (BVMF:XPCA11)</v>
    <v>11</v>
    <v>12</v>
    <v>Finance</v>
    <v>5</v>
    <v>9.9700000000000006</v>
    <v>8.61</v>
    <v>BVMF</v>
    <v>9.42</v>
    <v>9.3800000000000008</v>
    <v>B3 - Brazil Stock Exchange</v>
    <v>9.3800000000000008</v>
    <v>45327.57672413125</v>
    <v>2571</v>
    <v>BRL</v>
    <v>XP CRED AGRICOLA FI FIAGRO IMO CF</v>
    <v>9.3800000000000008</v>
    <v>9.4</v>
    <v>XPCA11</v>
    <v>Fundos mais negociados</v>
    <v>XP CRED AGRICOLA FI FIAGRO IMO CF (BVMF:XPCA11)</v>
    <v>0.02</v>
    <v>2.1320000000000002E-3</v>
    <v>16502</v>
  </rv>
  <rv s="2">
    <v>2572</v>
  </rv>
  <rv s="0">
    <v>https://www.bing.com/financeapi/forcetrigger?t=bt968m&amp;q=BVMF%3aXPCI11&amp;form=skydnc</v>
    <v>Learn more on Bing</v>
  </rv>
  <rv s="4">
    <v>pt-BR</v>
    <v>bt968m</v>
    <v>268435456</v>
    <v>1</v>
    <v>Da plataforma Refinitiv</v>
    <v>9</v>
    <v>10</v>
    <v>XP CREDITO IMOBILIARIO REIT (BVMF:XPCI11)</v>
    <v>11</v>
    <v>12</v>
    <v>Finance</v>
    <v>5</v>
    <v>89.5</v>
    <v>67.2</v>
    <v>BVMF</v>
    <v>89.15</v>
    <v>88.61</v>
    <v>B3 - Brazil Stock Exchange</v>
    <v>88.91</v>
    <v>45327.576689814814</v>
    <v>2574</v>
    <v>BRL</v>
    <v>XP CREDITO IMOBILIARIO REIT</v>
    <v>88.9</v>
    <v>89.14</v>
    <v>XPCI11</v>
    <v>Fundos mais negociados</v>
    <v>XP CREDITO IMOBILIARIO REIT (BVMF:XPCI11)</v>
    <v>0.23</v>
    <v>2.5869999999999999E-3</v>
    <v>1419</v>
  </rv>
  <rv s="2">
    <v>2575</v>
  </rv>
  <rv s="0">
    <v>https://www.bing.com/financeapi/forcetrigger?t=bpw6jc&amp;q=BVMF%3aXPHT11&amp;form=skydnc</v>
    <v>Learn more on Bing</v>
  </rv>
  <rv s="24">
    <v>pt-BR</v>
    <v>bpw6jc</v>
    <v>268435456</v>
    <v>1</v>
    <v>1</v>
    <v>Da plataforma Refinitiv</v>
    <v>9</v>
    <v>73</v>
    <v>XP HOTEIS - FDO INV IMOB - FII ETF (BVMF:XPHT11)</v>
    <v>11</v>
    <v>12</v>
    <v>Finance</v>
    <v>5</v>
    <v>127</v>
    <v>91.72</v>
    <v>BVMF</v>
    <v>125.99</v>
    <v>120.12</v>
    <v>B3 - Brazil Stock Exchange</v>
    <v>124.5</v>
    <v>45098.947997685187</v>
    <v>2577</v>
    <v>BRL</v>
    <v>XP HOTEIS - FDO INV IMOB - FII ETF</v>
    <v>124.5</v>
    <v>120.12</v>
    <v>XPHT11</v>
    <v>Fundos mais negociados</v>
    <v>XP HOTEIS - FDO INV IMOB - FII ETF (BVMF:XPHT11)</v>
    <v>-4.38</v>
    <v>-3.5180999999999997E-2</v>
    <v>29</v>
  </rv>
  <rv s="2">
    <v>2578</v>
  </rv>
  <rv s="0">
    <v>https://www.bing.com/financeapi/forcetrigger?t=bo18ar&amp;q=BVMF%3aXPIN11&amp;form=skydnc</v>
    <v>Learn more on Bing</v>
  </rv>
  <rv s="4">
    <v>pt-BR</v>
    <v>bo18ar</v>
    <v>268435456</v>
    <v>1</v>
    <v>Da plataforma Refinitiv</v>
    <v>9</v>
    <v>10</v>
    <v>XP INDUSTRIAL FII CF (BVMF:XPIN11)</v>
    <v>11</v>
    <v>12</v>
    <v>Finance</v>
    <v>5</v>
    <v>85.14</v>
    <v>61.82</v>
    <v>BVMF</v>
    <v>81.36</v>
    <v>81.290000000000006</v>
    <v>B3 - Brazil Stock Exchange</v>
    <v>81.3</v>
    <v>45327.575694444444</v>
    <v>2580</v>
    <v>BRL</v>
    <v>XP INDUSTRIAL FII CF</v>
    <v>81.349999999999994</v>
    <v>81.349999999999994</v>
    <v>XPIN11</v>
    <v>Fundos mais negociados</v>
    <v>XP INDUSTRIAL FII CF (BVMF:XPIN11)</v>
    <v>0.05</v>
    <v>6.1499999999999999E-4</v>
    <v>1015</v>
  </rv>
  <rv s="2">
    <v>2581</v>
  </rv>
  <rv s="0">
    <v>https://www.bing.com/financeapi/forcetrigger?t=bglxzr&amp;q=BVMF%3aXPLG11&amp;form=skydnc</v>
    <v>Learn more on Bing</v>
  </rv>
  <rv s="4">
    <v>pt-BR</v>
    <v>bglxzr</v>
    <v>268435456</v>
    <v>1</v>
    <v>Da plataforma Refinitiv</v>
    <v>9</v>
    <v>10</v>
    <v>XP LOG FDO INV IMOB CF (BVMF:XPLG11)</v>
    <v>11</v>
    <v>12</v>
    <v>Finance</v>
    <v>5</v>
    <v>111.48</v>
    <v>82.51</v>
    <v>BVMF</v>
    <v>108.58</v>
    <v>107.95</v>
    <v>B3 - Brazil Stock Exchange</v>
    <v>107.95</v>
    <v>45327.57671296296</v>
    <v>2583</v>
    <v>BRL</v>
    <v>XP LOG FDO INV IMOB CF</v>
    <v>107.95</v>
    <v>108.48</v>
    <v>XPLG11</v>
    <v>Fundos mais negociados</v>
    <v>XP LOG FDO INV IMOB CF (BVMF:XPLG11)</v>
    <v>0.53</v>
    <v>4.9100000000000003E-3</v>
    <v>7480</v>
  </rv>
  <rv s="2">
    <v>2584</v>
  </rv>
  <rv s="0">
    <v>https://www.bing.com/financeapi/forcetrigger?t=bgly3m&amp;q=BVMF%3aXPML11&amp;form=skydnc</v>
    <v>Learn more on Bing</v>
  </rv>
  <rv s="4">
    <v>pt-BR</v>
    <v>bgly3m</v>
    <v>268435456</v>
    <v>1</v>
    <v>Da plataforma Refinitiv</v>
    <v>9</v>
    <v>10</v>
    <v>XP MALLS FDO INV IMOB FII ETF (BVMF:XPML11)</v>
    <v>11</v>
    <v>12</v>
    <v>Finance</v>
    <v>5</v>
    <v>120.21</v>
    <v>85.92</v>
    <v>BVMF</v>
    <v>118.79</v>
    <v>117.85</v>
    <v>B3 - Brazil Stock Exchange</v>
    <v>118.38</v>
    <v>45327.576590404686</v>
    <v>2586</v>
    <v>BRL</v>
    <v>XP MALLS FDO INV IMOB FII ETF</v>
    <v>118.38</v>
    <v>118.32</v>
    <v>XPML11</v>
    <v>Fundos mais negociados</v>
    <v>XP MALLS FDO INV IMOB FII ETF (BVMF:XPML11)</v>
    <v>-0.06</v>
    <v>-5.0680000000000007E-4</v>
    <v>13685</v>
  </rv>
  <rv s="2">
    <v>2587</v>
  </rv>
  <rv s="0">
    <v>https://www.bing.com/financeapi/forcetrigger?t=bt6pww&amp;q=BVMF%3aXPPR11&amp;form=skydnc</v>
    <v>Learn more on Bing</v>
  </rv>
  <rv s="4">
    <v>pt-BR</v>
    <v>bt6pww</v>
    <v>268435456</v>
    <v>1</v>
    <v>Da plataforma Refinitiv</v>
    <v>9</v>
    <v>10</v>
    <v>XP PROPERTIES FDO. INV. IMOB. ETF (BVMF:XPPR11)</v>
    <v>11</v>
    <v>12</v>
    <v>Finance</v>
    <v>5</v>
    <v>31.09</v>
    <v>17.86</v>
    <v>BVMF</v>
    <v>20.79</v>
    <v>20.65</v>
    <v>B3 - Brazil Stock Exchange</v>
    <v>20.6</v>
    <v>45327.574985890627</v>
    <v>2589</v>
    <v>BRL</v>
    <v>XP PROPERTIES FDO. INV. IMOB. ETF</v>
    <v>20.66</v>
    <v>20.65</v>
    <v>XPPR11</v>
    <v>Fundos mais negociados</v>
    <v>XP PROPERTIES FDO. INV. IMOB. ETF (BVMF:XPPR11)</v>
    <v>0.05</v>
    <v>2.4269999999999999E-3</v>
    <v>1602</v>
  </rv>
  <rv s="2">
    <v>2590</v>
  </rv>
  <rv s="0">
    <v>https://www.bing.com/financeapi/forcetrigger?t=bttsim&amp;q=BVMF%3aXPSF11&amp;form=skydnc</v>
    <v>Learn more on Bing</v>
  </rv>
  <rv s="4">
    <v>pt-BR</v>
    <v>bttsim</v>
    <v>268435456</v>
    <v>1</v>
    <v>Da plataforma Refinitiv</v>
    <v>9</v>
    <v>10</v>
    <v>XP SELECTION FOF INV IMOB - FII (BVMF:XPSF11)</v>
    <v>11</v>
    <v>12</v>
    <v>Finance</v>
    <v>5</v>
    <v>8.52</v>
    <v>6.05</v>
    <v>BVMF</v>
    <v>8.4600000000000009</v>
    <v>8.39</v>
    <v>B3 - Brazil Stock Exchange</v>
    <v>8.42</v>
    <v>45327.576361099222</v>
    <v>2592</v>
    <v>BRL</v>
    <v>XP SELECTION FOF INV IMOB - FII</v>
    <v>8.42</v>
    <v>8.42</v>
    <v>XPSF11</v>
    <v>Fundos mais negociados</v>
    <v>XP SELECTION FOF INV IMOB - FII (BVMF:XPSF11)</v>
    <v>0</v>
    <v>0</v>
    <v>14475</v>
  </rv>
  <rv s="2">
    <v>2593</v>
  </rv>
  <rv s="0">
    <v>https://www.bing.com/financeapi/forcetrigger?t=apmipr&amp;q=BVMF%3aYDUQ3&amp;form=skydnc</v>
    <v>Learn more on Bing</v>
  </rv>
  <rv s="1">
    <v>pt-BR</v>
    <v>apmipr</v>
    <v>268435456</v>
    <v>1</v>
    <v>Da plataforma Refinitiv</v>
    <v>0</v>
    <v>1</v>
    <v>YDUQS Participações S.A. (BVMF:YDUQ3)</v>
    <v>3</v>
    <v>4</v>
    <v>Finance</v>
    <v>5</v>
    <v>24.32</v>
    <v>6.4</v>
    <v>BVMF</v>
    <v>309088800</v>
    <v>18.7</v>
    <v>2007</v>
    <v>18.37</v>
    <v>1.8986000000000001</v>
    <v>B3 - Brazil Stock Exchange</v>
    <v>5687233920</v>
    <v>A YDUQS Participações SA é uma empresa com sede no Brasil que se dedica à prestação de serviços educacionais. A empresa está focada no desenvolvimento de instituições de ensino superior. Sua gama de serviços abrange cursos presenciais e a distância com programas de pós-graduação e mestrado em administração de empresas (MBA), cursos profissionalizantes, preparatórios para exames, cursos de curta duração, além de treinamentos empresariais para profissionais, entre outros. Os cursos da Companhia oferecem desenvolvimento nas áreas jurídica, gestão, humanidades, saúde e tecnologia. Sua rede educacional é formada por universidades, campi, centros de ensino a distância e faculdades. A Companhia atua no Brasil por meio das marcas: Estácio, UniToledo, Adtalem (IBMEC, Wyden, Damasio Educacional, SJT Med e Clio).</v>
    <v>BVMF</v>
    <v>18.489999999999998</v>
    <v>17882</v>
    <v>45327.576608796298</v>
    <v>2595</v>
    <v>3951860</v>
    <v>BRL</v>
    <v>YDUQS Participações S.A.</v>
    <v>YDUQS Participações S.A.</v>
    <v>18.510000000000002</v>
    <v>18.399999999999999</v>
    <v>Avenida Venezuela 43 6 andar, Saude, RIO DE JANEIRO, RIO DE JANEIRO, 20.081-311 BR</v>
    <v>School, College &amp; University</v>
    <v>YDUQ3</v>
    <v>Ações</v>
    <v>YDUQS Participações S.A. (BVMF:YDUQ3)</v>
    <v>-0.09</v>
    <v>-4.8669999999999998E-3</v>
    <v>985700</v>
  </rv>
  <rv s="2">
    <v>2596</v>
  </rv>
</rvData>
</file>

<file path=xl/richData/rdrichvaluestructure.xml><?xml version="1.0" encoding="utf-8"?>
<rvStructures xmlns="http://schemas.microsoft.com/office/spreadsheetml/2017/richdata" count="89">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ções em circulação"/>
    <k n="Alteração % (Horário prolongado)"/>
    <k n="Alteração (Horário prolongado)"/>
    <k n="Alto"/>
    <k n="Ano de incorporação"/>
    <k n="Baixo"/>
    <k n="Bolsa" t="s"/>
    <k n="Capitalização de mercado"/>
    <k n="Descrição" t="s"/>
    <k n="ExchangeID" t="s"/>
    <k n="Fechamento anterior"/>
    <k n="Funcionários"/>
    <k n="Hora da última transação"/>
    <k n="LearnMoreOnLink" t="r"/>
    <k n="Média de volume"/>
    <k n="Moeda" t="s"/>
    <k n="Nome" t="s"/>
    <k n="Nome oficial" t="s"/>
    <k n="P/E"/>
    <k n="Pendência"/>
    <k n="Preço"/>
    <k n="Preço (Horário prolongad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eta"/>
    <k n="Bolsa" t="s"/>
    <k n="Capitalização de mercado"/>
    <k n="Fechamento anterior"/>
    <k n="Hora da última transação"/>
    <k n="LearnMoreOnLink" t="r"/>
    <k n="Média de volume"/>
    <k n="Moeda" t="s"/>
    <k n="Nome" t="s"/>
    <k n="Pendência"/>
    <k n="Preço"/>
    <k n="Símbolo do ticker" t="s"/>
    <k n="Taxa de despesa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Capitalização de mercado"/>
    <k n="Descrição" t="s"/>
    <k n="ExchangeID" t="s"/>
    <k n="Fechamento anterior"/>
    <k n="Funcionários"/>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Baixo"/>
    <k n="Beta"/>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52 semanas de alta"/>
    <k n="52 semanas de baixa"/>
    <k n="Abreviatura do câmbio" t="s"/>
    <k n="Ações em circulação"/>
    <k n="Ano de incorporação"/>
    <k n="Beta"/>
    <k n="Bolsa" t="s"/>
    <k n="Descrição" t="s"/>
    <k n="ExchangeID" t="s"/>
    <k n="Funcionários"/>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Fechamento anterior"/>
    <k n="Hora da última transação"/>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Baixo"/>
    <k n="Beta"/>
    <k n="Bolsa" t="s"/>
    <k n="Capitalização de mercado"/>
    <k n="Descrição" t="s"/>
    <k n="ExchangeID" t="s"/>
    <k n="Fechamento anterior"/>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52 semanas de alta"/>
    <k n="52 semanas de baixa"/>
    <k n="Abreviatura do câmbio" t="s"/>
    <k n="Ações em circulação"/>
    <k n="Ano de incorporação"/>
    <k n="Bolsa" t="s"/>
    <k n="Descrição" t="s"/>
    <k n="ExchangeID" t="s"/>
    <k n="Fechamento anterior"/>
    <k n="Funcionários"/>
    <k n="LearnMoreOnLink" t="r"/>
    <k n="Moeda" t="s"/>
    <k n="Nome" t="s"/>
    <k n="Nome oficial" t="s"/>
    <k n="Sede" t="s"/>
    <k n="Setor" t="s"/>
    <k n="Símbolo do ticker" t="s"/>
    <k n="Tipo de instrumento" t="s"/>
    <k n="UniqueName" t="s"/>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Imagem" t="r"/>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édia de volume"/>
    <k n="Moeda" t="s"/>
    <k n="Nome" t="s"/>
    <k n="Nome oficial" t="s"/>
    <k n="P/E"/>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eta"/>
    <k n="Bolsa" t="s"/>
    <k n="Capitalização de mercado"/>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Bolsa" t="s"/>
    <k n="Fechamento anterior"/>
    <k n="LearnMoreOnLink" t="r"/>
    <k n="Moeda" t="s"/>
    <k n="Nome" t="s"/>
    <k n="Símbolo do ticker" t="s"/>
    <k n="Tipo de instrumento" t="s"/>
    <k n="UniqueName" t="s"/>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lto"/>
    <k n="Baixo"/>
    <k n="Bolsa" t="s"/>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Ações em circulação"/>
    <k n="Ano de incorporação"/>
    <k n="Bolsa" t="s"/>
    <k n="Descrição" t="s"/>
    <k n="ExchangeID" t="s"/>
    <k n="Fechamento anterior"/>
    <k n="Funcionários"/>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Descrição" t="s"/>
    <k n="ExchangeID" t="s"/>
    <k n="Fechamento anterior"/>
    <k n="Funcionários"/>
    <k n="Hora da última transação"/>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Classificação"/>
    <k n="Fechamento anterior"/>
    <k n="Hora da última transação"/>
    <k n="Last update time"/>
    <k n="LearnMoreOnLink" t="r"/>
    <k n="Moeda" t="s"/>
    <k n="Nome" t="s"/>
    <k n="País/região" t="s"/>
    <k n="Preço"/>
    <k n="Retorno (1 a)"/>
    <k n="Retorno (1 m)"/>
    <k n="Retorno (1 s)"/>
    <k n="Retorno (3 a)"/>
    <k n="Retorno (3 m)"/>
    <k n="Retorno (5 a)"/>
    <k n="Retorno (AAD)"/>
    <k n="Símbolo do ticker" t="s"/>
    <k n="Tipo de instrumento" t="s"/>
    <k n="UniqueName" t="s"/>
    <k n="Variação"/>
    <k n="Variação (%)"/>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Ações em circulação"/>
    <k n="Ano de incorporação"/>
    <k n="Bolsa" t="s"/>
    <k n="Descrição" t="s"/>
    <k n="ExchangeID" t="s"/>
    <k n="Fechamento anterior"/>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lto"/>
    <k n="Baixo"/>
    <k n="Bolsa" t="s"/>
    <k n="Capitalização de mercado"/>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lto"/>
    <k n="Baixo"/>
    <k n="Bolsa" t="s"/>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Abreviatura do câmbio" t="s"/>
    <k n="Ações em circulação"/>
    <k n="Ano de incorporação"/>
    <k n="Bolsa" t="s"/>
    <k n="Descrição" t="s"/>
    <k n="ExchangeID" t="s"/>
    <k n="Fechamento anterior"/>
    <k n="LearnMoreOnLink" t="r"/>
    <k n="Moeda" t="s"/>
    <k n="Nome" t="s"/>
    <k n="Nome oficial" t="s"/>
    <k n="Sede" t="s"/>
    <k n="Setor" t="s"/>
    <k n="Símbolo do ticker" t="s"/>
    <k n="Tipo de instrumento" t="s"/>
    <k n="UniqueName" t="s"/>
    <k n="Variação"/>
    <k n="Variação (%)"/>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olsa" t="s"/>
    <k n="Capitalização de mercado"/>
    <k n="Descrição" t="s"/>
    <k n="ExchangeID" t="s"/>
    <k n="Fechamento anterior"/>
    <k n="Funcionários"/>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olsa" t="s"/>
    <k n="Descrição" t="s"/>
    <k n="ExchangeID" t="s"/>
    <k n="Fechamento anterior"/>
    <k n="Funcionários"/>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Funcionários"/>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Ações em circulação"/>
    <k n="Ano de incorporação"/>
    <k n="Bolsa" t="s"/>
    <k n="Descrição" t="s"/>
    <k n="ExchangeID" t="s"/>
    <k n="Fechamento anterior"/>
    <k n="Funcionários"/>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52 semanas de alta"/>
    <k n="52 semanas de baixa"/>
    <k n="Abreviatura do câmbio" t="s"/>
    <k n="Ações em circulação"/>
    <k n="Ano de incorporação"/>
    <k n="Beta"/>
    <k n="Bolsa" t="s"/>
    <k n="Descrição" t="s"/>
    <k n="ExchangeID" t="s"/>
    <k n="Fechamento anterior"/>
    <k n="Funcionários"/>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olsa" t="s"/>
    <k n="Descrição" t="s"/>
    <k n="ExchangeID" t="s"/>
    <k n="Fechamento anterior"/>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Descrição" t="s"/>
    <k n="ExchangeID" t="s"/>
    <k n="Fechamento anterior"/>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olsa" t="s"/>
    <k n="Descrição" t="s"/>
    <k n="ExchangeID" t="s"/>
    <k n="Fechamento anterior"/>
    <k n="LearnMoreOnLink" t="r"/>
    <k n="Moeda" t="s"/>
    <k n="Nome" t="s"/>
    <k n="Nome oficial" t="s"/>
    <k n="Sede" t="s"/>
    <k n="Setor" t="s"/>
    <k n="Símbolo do ticker" t="s"/>
    <k n="Tipo de instrumento" t="s"/>
    <k n="UniqueName" t="s"/>
    <k n="Variação"/>
    <k n="Variação (%)"/>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olsa" t="s"/>
    <k n="Descrição" t="s"/>
    <k n="ExchangeID" t="s"/>
    <k n="Fechamento anterior"/>
    <k n="Hora da última transação"/>
    <k n="LearnMoreOnLink" t="r"/>
    <k n="Moeda" t="s"/>
    <k n="Nome" t="s"/>
    <k n="Nome oficial" t="s"/>
    <k n="Sede" t="s"/>
    <k n="Setor" t="s"/>
    <k n="Símbolo do ticker" t="s"/>
    <k n="Tipo de instrumento" t="s"/>
    <k n="UniqueName" t="s"/>
    <k n="Variação"/>
    <k n="Variação (%)"/>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Ações em circulação"/>
    <k n="Ano de incorporação"/>
    <k n="Beta"/>
    <k n="Bolsa" t="s"/>
    <k n="Descrição" t="s"/>
    <k n="ExchangeID" t="s"/>
    <k n="Fechamento anterior"/>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Funcionários"/>
    <k n="Hora da última transação"/>
    <k n="LearnMoreOnLink" t="r"/>
    <k n="Média de volume"/>
    <k n="Moeda" t="s"/>
    <k n="Nome" t="s"/>
    <k n="Nome oficial" t="s"/>
    <k n="P/E"/>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Bolsa" t="s"/>
    <k n="LearnMoreOnLink" t="r"/>
    <k n="Nome"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Bolsa" t="s"/>
    <k n="Fechamento anterior"/>
    <k n="Hora da última transação"/>
    <k n="LearnMoreOnLink" t="r"/>
    <k n="Moeda" t="s"/>
    <k n="Nome"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lto"/>
    <k n="Baixo"/>
    <k n="Beta"/>
    <k n="Bolsa" t="s"/>
    <k n="Capitalização de mercado"/>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lto"/>
    <k n="Baixo"/>
    <k n="Bolsa" t="s"/>
    <k n="Fechamento anterior"/>
    <k n="Hora da última transação"/>
    <k n="Moeda" t="s"/>
    <k n="Nome" t="s"/>
    <k n="Pendência"/>
    <k n="Preço"/>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Abreviatura do câmbio" t="s"/>
    <k n="Ações em circulação"/>
    <k n="Ano de incorporação"/>
    <k n="Bolsa" t="s"/>
    <k n="Descrição" t="s"/>
    <k n="ExchangeID" t="s"/>
    <k n="Fechamento anterior"/>
    <k n="Funcionários"/>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LearnMoreOnLink" t="r"/>
    <k n="Média de volume"/>
    <k n="Moeda" t="s"/>
    <k n="Nome" t="s"/>
    <k n="Pendência"/>
    <k n="Preço"/>
    <k n="Símbolo do ticker" t="s"/>
    <k n="Taxa de despesa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Ano de incorporação"/>
    <k n="Baixo"/>
    <k n="Bolsa" t="s"/>
    <k n="Descrição" t="s"/>
    <k n="ExchangeID" t="s"/>
    <k n="Fechamento anterior"/>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Média de volume"/>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Descrição" t="s"/>
    <k n="ExchangeID" t="s"/>
    <k n="Fechamento anterior"/>
    <k n="Hora da última transação"/>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Abreviatura do câmbio" t="s"/>
    <k n="Bolsa" t="s"/>
    <k n="Nome"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Abreviatura do câmbio" t="s"/>
    <k n="Ações em circulação"/>
    <k n="Ano de incorporação"/>
    <k n="Beta"/>
    <k n="Bolsa" t="s"/>
    <k n="Descrição" t="s"/>
    <k n="ExchangeID" t="s"/>
    <k n="Fechamento anterior"/>
    <k n="Funcionários"/>
    <k n="LearnMoreOnLink" t="r"/>
    <k n="Média de volume"/>
    <k n="Moeda" t="s"/>
    <k n="Nome" t="s"/>
    <k n="Nome oficial" t="s"/>
    <k n="Sede" t="s"/>
    <k n="Setor" t="s"/>
    <k n="Símbolo do ticker" t="s"/>
    <k n="Tipo de instrumento" t="s"/>
    <k n="UniqueName" t="s"/>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Hora da última transação"/>
    <k n="LearnMoreOnLink" t="r"/>
    <k n="Média de volume"/>
    <k n="Moeda" t="s"/>
    <k n="Nome" t="s"/>
    <k n="Nome oficial" t="s"/>
    <k n="P/E"/>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Funcionários"/>
    <k n="Hora da última transação"/>
    <k n="LearnMoreOnLink" t="r"/>
    <k n="Moeda" t="s"/>
    <k n="Nome" t="s"/>
    <k n="Nome oficial" t="s"/>
    <k n="Pendência"/>
    <k n="Preço"/>
    <k n="Sede" t="s"/>
    <k n="Setor" t="s"/>
    <k n="Símbolo do ticker" t="s"/>
    <k n="Tipo de instrumento" t="s"/>
    <k n="UniqueName" t="s"/>
    <k n="Variação"/>
    <k n="Volume"/>
  </s>
  <s t="_linkedentitycore">
    <k n="%EntityCulture" t="s"/>
    <k n="%EntityId" t="s"/>
    <k n="%EntityServiceId"/>
    <k n="%IsRefreshable" t="b"/>
    <k n="%ProviderInfo" t="s"/>
    <k n="_CanonicalPropertyNames" t="spb"/>
    <k n="_Display" t="spb"/>
    <k n="_DisplayString" t="s"/>
    <k n="_Flags" t="spb"/>
    <k n="_Format" t="spb"/>
    <k n="_Icon" t="s"/>
    <k n="52 semanas de alta"/>
    <k n="52 semanas de baixa"/>
    <k n="Abreviatura do câmbio" t="s"/>
    <k n="Ações em circulação"/>
    <k n="Ano de incorporação"/>
    <k n="Bolsa" t="s"/>
    <k n="Descrição" t="s"/>
    <k n="ExchangeID" t="s"/>
    <k n="Fechamento anterior"/>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Abreviatura do câmbio" t="s"/>
    <k n="Bolsa" t="s"/>
    <k n="Capitalização de mercado"/>
    <k n="Fechamento anterior"/>
    <k n="Moeda" t="s"/>
    <k n="Nome"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lto"/>
    <k n="Baixo"/>
    <k n="Bolsa" t="s"/>
    <k n="Capitalização de mercado"/>
    <k n="Fechamento anterior"/>
    <k n="Hora da última transação"/>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LearnMoreOnLink" t="r"/>
    <k n="Moeda" t="s"/>
    <k n="Nome" t="s"/>
    <k n="Pendência"/>
    <k n="Preço"/>
    <k n="Símbolo do ticker" t="s"/>
    <k n="Taxa de despesa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eta"/>
    <k n="Bolsa" t="s"/>
    <k n="Capitalização de mercado"/>
    <k n="Fechamento anterior"/>
    <k n="Hora da última transação"/>
    <k n="LearnMoreOnLink" t="r"/>
    <k n="Moeda" t="s"/>
    <k n="Nome" t="s"/>
    <k n="Pendência"/>
    <k n="Preço"/>
    <k n="Símbolo do ticker" t="s"/>
    <k n="Taxa de despesa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Moeda" t="s"/>
    <k n="Nome" t="s"/>
    <k n="Pendência"/>
    <k n="Preço"/>
    <k n="Símbolo do ticker" t="s"/>
    <k n="Taxa de despesa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Bolsa" t="s"/>
    <k n="Capitalização de mercado"/>
    <k n="Fechamento anterior"/>
    <k n="Hora da última transação"/>
    <k n="LearnMoreOnLink" t="r"/>
    <k n="Moeda" t="s"/>
    <k n="Nome" t="s"/>
    <k n="Preço"/>
    <k n="Símbolo do ticker" t="s"/>
    <k n="Taxa de despesa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Abreviatura do câmbio" t="s"/>
    <k n="Ações em circulação"/>
    <k n="Ano de incorporação"/>
    <k n="Beta"/>
    <k n="Bolsa" t="s"/>
    <k n="Capitalização de mercado"/>
    <k n="Descrição" t="s"/>
    <k n="ExchangeID" t="s"/>
    <k n="Fechamento anterior"/>
    <k n="Funcionários"/>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Capitalização de mercado"/>
    <k n="Descrição" t="s"/>
    <k n="ExchangeID" t="s"/>
    <k n="Fechamento anterior"/>
    <k n="Funcionários"/>
    <k n="Hora da última transação"/>
    <k n="LearnMoreOnLink" t="r"/>
    <k n="Média de volume"/>
    <k n="Moeda" t="s"/>
    <k n="Nome" t="s"/>
    <k n="Nome oficial" t="s"/>
    <k n="Sede" t="s"/>
    <k n="Setor" t="s"/>
    <k n="Símbolo do ticker" t="s"/>
    <k n="Tipo de instrumento" t="s"/>
    <k n="UniqueName" t="s"/>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olsa" t="s"/>
    <k n="Capitalização de mercado"/>
    <k n="Descrição" t="s"/>
    <k n="ExchangeID" t="s"/>
    <k n="Fechamento anterior"/>
    <k n="Hora da última transação"/>
    <k n="LearnMoreOnLink" t="r"/>
    <k n="Moeda" t="s"/>
    <k n="Nome" t="s"/>
    <k n="Nome oficial" t="s"/>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édia de volume"/>
    <k n="Moeda" t="s"/>
    <k n="Nome" t="s"/>
    <k n="Nome oficial" t="s"/>
    <k n="P/E"/>
    <k n="Pendência"/>
    <k n="Preço"/>
    <k n="Sede" t="s"/>
    <k n="Setor" t="s"/>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lto"/>
    <k n="Baixo"/>
    <k n="Bolsa" t="s"/>
    <k n="Fechamento anterior"/>
    <k n="Hora da última transação"/>
    <k n="Moeda" t="s"/>
    <k n="Nome" t="s"/>
    <k n="Pendência"/>
    <k n="Preço"/>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Abreviatura do câmbio" t="s"/>
    <k n="Ações em circulação"/>
    <k n="Ano de incorporação"/>
    <k n="Bolsa" t="s"/>
    <k n="Descrição" t="s"/>
    <k n="ExchangeID" t="s"/>
    <k n="Fechamento anterior"/>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Descrição" t="s"/>
    <k n="ExchangeID" t="s"/>
    <k n="Fechamento anterior"/>
    <k n="Funcionários"/>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Capitalização de mercado"/>
    <k n="Descrição" t="s"/>
    <k n="ExchangeID" t="s"/>
    <k n="Fechamento anterior"/>
    <k n="Funcionários"/>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Abreviatura do câmbio" t="s"/>
    <k n="Ações em circulação"/>
    <k n="Ano de incorporação"/>
    <k n="Bolsa" t="s"/>
    <k n="Descrição" t="s"/>
    <k n="ExchangeID" t="s"/>
    <k n="Fechamento anterior"/>
    <k n="Hora da última transação" t="s"/>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olsa" t="s"/>
    <k n="Capitalização de mercado"/>
    <k n="Descrição" t="s"/>
    <k n="ExchangeID" t="s"/>
    <k n="Fechamento anterior"/>
    <k n="Hora da última transação" t="s"/>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Descrição" t="s"/>
    <k n="ExchangeID" t="s"/>
    <k n="Fechamento anterior"/>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Média de volume"/>
    <k n="Moeda" t="s"/>
    <k n="Nome" t="s"/>
    <k n="Nome oficial" t="s"/>
    <k n="P/E"/>
    <k n="Pendência"/>
    <k n="Preço"/>
    <k n="Sede" t="s"/>
    <k n="Setor" t="s"/>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ExchangeID" t="s"/>
    <k n="Fechamento anterior"/>
    <k n="Hora da última transação"/>
    <k n="LearnMoreOnLink" t="r"/>
    <k n="Moeda" t="s"/>
    <k n="Nome" t="s"/>
    <k n="Nome oficial" t="s"/>
    <k n="Pendência"/>
    <k n="Preço"/>
    <k n="Sede" t="s"/>
    <k n="Símbolo do ticker" t="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ções em circulação"/>
    <k n="Ano de incorporação"/>
    <k n="Beta"/>
    <k n="Bolsa" t="s"/>
    <k n="Descrição" t="s"/>
    <k n="ExchangeID" t="s"/>
    <k n="Fechamento anterior"/>
    <k n="Funcionários"/>
    <k n="Hora da última transação"/>
    <k n="LearnMoreOnLink" t="r"/>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Beta"/>
    <k n="Bolsa" t="s"/>
    <k n="Descrição" t="s"/>
    <k n="ExchangeID" t="s"/>
    <k n="Fechamento anterior"/>
    <k n="Funcionários"/>
    <k n="Hora da última transação"/>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52 semanas de alta"/>
    <k n="52 semanas de baixa"/>
    <k n="Abreviatura do câmbio" t="s"/>
    <k n="Ações em circulação"/>
    <k n="Ano de incorporação"/>
    <k n="Bolsa" t="s"/>
    <k n="Descrição" t="s"/>
    <k n="ExchangeID" t="s"/>
    <k n="Fechamento anterior"/>
    <k n="LearnMoreOnLink" t="r"/>
    <k n="Média de volume"/>
    <k n="Moeda" t="s"/>
    <k n="Nome" t="s"/>
    <k n="Nome oficial" t="s"/>
    <k n="Sede" t="s"/>
    <k n="Setor" t="s"/>
    <k n="Símbolo do ticker" t="s"/>
    <k n="Tipo de instrumento" t="s"/>
    <k n="UniqueName" t="s"/>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LearnMoreOnLink" t="r"/>
    <k n="Moeda" t="s"/>
    <k n="Nome" t="s"/>
    <k n="Pendência"/>
    <k n="Preço"/>
    <k n="Símbolo do ticker" t="s"/>
    <k n="Tipo de instrumento" t="s"/>
    <k n="UniqueName" t="s"/>
    <k n="Variação"/>
    <k n="Variação (%)"/>
    <k n="Volume"/>
  </s>
  <s t="_linkedentitycore">
    <k n="%EntityCulture" t="s"/>
    <k n="%EntityId" t="s"/>
    <k n="%EntityServiceId"/>
    <k n="%IsRefreshable" t="b"/>
    <k n="%ProviderInfo" t="s"/>
    <k n="_CanonicalPropertyNames" t="spb"/>
    <k n="_Display" t="spb"/>
    <k n="_DisplayString" t="s"/>
    <k n="_Flags" t="spb"/>
    <k n="_Format" t="spb"/>
    <k n="_Icon" t="s"/>
    <k n="52 semanas de alta"/>
    <k n="52 semanas de baixa"/>
    <k n="Abreviatura do câmbio" t="s"/>
    <k n="Ações em circulação"/>
    <k n="Ano de incorporação"/>
    <k n="Beta"/>
    <k n="Bolsa" t="s"/>
    <k n="Descrição" t="s"/>
    <k n="ExchangeID" t="s"/>
    <k n="Fechamento anterior"/>
    <k n="LearnMoreOnLink" t="r"/>
    <k n="Média de volume"/>
    <k n="Moeda" t="s"/>
    <k n="Nome" t="s"/>
    <k n="Nome oficial" t="s"/>
    <k n="Sede" t="s"/>
    <k n="Setor" t="s"/>
    <k n="Símbolo do ticker" t="s"/>
    <k n="Tipo de instrumento" t="s"/>
    <k n="UniqueName"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Capitalização de mercado"/>
    <k n="Fechamento anterior"/>
    <k n="Hora da última transação"/>
    <k n="Média de volume"/>
    <k n="Moeda" t="s"/>
    <k n="Nome" t="s"/>
    <k n="Pendência"/>
    <k n="Preço"/>
    <k n="Símbolo do ticker" t="s"/>
    <k n="Taxa de despesas"/>
    <k n="Tipo de instrumento" t="s"/>
    <k n="UniqueName" t="s"/>
    <k n="Variação"/>
    <k n="Variação (%)"/>
    <k n="Volume"/>
  </s>
  <s t="_linkedentitycore">
    <k n="%EntityCulture" t="s"/>
    <k n="%EntityId" t="s"/>
    <k n="%EntityServiceId"/>
    <k n="%IsRefreshable" t="b"/>
    <k n="%OutdatedReason" t="i"/>
    <k n="%ProviderInfo" t="s"/>
    <k n="_CanonicalPropertyNames" t="spb"/>
    <k n="_Display" t="spb"/>
    <k n="_DisplayString" t="s"/>
    <k n="_Flags" t="spb"/>
    <k n="_Format" t="spb"/>
    <k n="_Icon" t="s"/>
    <k n="_SubLabel" t="spb"/>
    <k n="52 semanas de alta"/>
    <k n="52 semanas de baixa"/>
    <k n="Abreviatura do câmbio" t="s"/>
    <k n="Alto"/>
    <k n="Baixo"/>
    <k n="Beta"/>
    <k n="Bolsa" t="s"/>
    <k n="Capitalização de mercado"/>
    <k n="Fechamento anterior"/>
    <k n="Hora da última transação"/>
    <k n="LearnMoreOnLink" t="r"/>
    <k n="Moeda" t="s"/>
    <k n="Nome" t="s"/>
    <k n="Pendência"/>
    <k n="Preço"/>
    <k n="Símbolo do ticker" t="s"/>
    <k n="Taxa de despesas"/>
    <k n="Tipo de instrumento" t="s"/>
    <k n="UniqueName" t="s"/>
    <k n="Variação"/>
    <k n="Variação (%)"/>
    <k n="Volume"/>
  </s>
</rvStructures>
</file>

<file path=xl/richData/rdsupportingpropertybag.xml><?xml version="1.0" encoding="utf-8"?>
<supportingPropertyBags xmlns="http://schemas.microsoft.com/office/spreadsheetml/2017/richdata2">
  <spbArrays count="85">
    <a count="42">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41">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Sede</v>
      <v t="s">Setor</v>
      <v t="s">Tipo de instrumento</v>
      <v t="s">Ano de incorporação</v>
      <v t="s">_Flags</v>
      <v t="s">UniqueName</v>
      <v t="s">_DisplayString</v>
      <v t="s">LearnMoreOnLink</v>
      <v t="s">ExchangeID</v>
      <v t="s">%ProviderInfo</v>
    </a>
    <a count="31">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Tipo de instrumento</v>
      <v t="s">_Flags</v>
      <v t="s">UniqueName</v>
      <v t="s">_DisplayString</v>
      <v t="s">LearnMoreOnLink</v>
      <v t="s">%ProviderInfo</v>
    </a>
    <a count="41">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Ações em circulação</v>
      <v t="s">Descrição</v>
      <v t="s">Funcionários</v>
      <v t="s">Sede</v>
      <v t="s">Setor</v>
      <v t="s">Tipo de instrumento</v>
      <v t="s">Ano de incorporação</v>
      <v t="s">_Flags</v>
      <v t="s">UniqueName</v>
      <v t="s">_DisplayString</v>
      <v t="s">LearnMoreOnLink</v>
      <v t="s">ExchangeID</v>
      <v t="s">%ProviderInfo</v>
    </a>
    <a count="43">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v t="s">%OutdatedReason</v>
    </a>
    <a count="46">
      <v t="s">%EntityServiceId</v>
      <v t="s">_Format</v>
      <v t="s">%IsRefreshable</v>
      <v t="s">_CanonicalPropertyNames</v>
      <v t="s">%EntityCulture</v>
      <v t="s">%EntityId</v>
      <v t="s">_Icon</v>
      <v t="s">_Display</v>
      <v t="s">Nome</v>
      <v t="s">_SubLabel</v>
      <v t="s">Preço</v>
      <v t="s">Preço (Horário prolongado)</v>
      <v t="s">Bolsa</v>
      <v t="s">Nome oficial</v>
      <v t="s">Hora da última transação</v>
      <v t="s">Símbolo do ticker</v>
      <v t="s">Abreviatura do câmbio</v>
      <v t="s">Variação</v>
      <v t="s">Alteração (Horário prolongado)</v>
      <v t="s">Variação (%)</v>
      <v t="s">Alteração % (Horário prolongado)</v>
      <v t="s">Moeda</v>
      <v t="s">Fechamento anterior</v>
      <v t="s">Pendência</v>
      <v t="s">Alto</v>
      <v t="s">Baixo</v>
      <v t="s">52 semanas de alta</v>
      <v t="s">52 semanas de baixa</v>
      <v t="s">Volume</v>
      <v t="s">Média de volume</v>
      <v t="s">Capitalização de mercado</v>
      <v t="s">P/E</v>
      <v t="s">Ações em circulação</v>
      <v t="s">Descrição</v>
      <v t="s">Funcionários</v>
      <v t="s">Sede</v>
      <v t="s">Setor</v>
      <v t="s">Tipo de instrumento</v>
      <v t="s">Ano de incorporação</v>
      <v t="s">_Flags</v>
      <v t="s">UniqueName</v>
      <v t="s">_DisplayString</v>
      <v t="s">LearnMoreOnLink</v>
      <v t="s">ExchangeID</v>
      <v t="s">%ProviderInfo</v>
      <v t="s">%OutdatedReason</v>
    </a>
    <a count="35">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Média de volume</v>
      <v t="s">Capitalização de mercado</v>
      <v t="s">Beta</v>
      <v t="s">Tipo de instrumento</v>
      <v t="s">_Flags</v>
      <v t="s">UniqueName</v>
      <v t="s">_DisplayString</v>
      <v t="s">LearnMoreOnLink</v>
      <v t="s">%ProviderInfo</v>
    </a>
    <a count="40">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Volume</v>
      <v t="s">Média de 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39">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52 semanas de alta</v>
      <v t="s">52 semanas de baixa</v>
      <v t="s">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41">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Funcionários</v>
      <v t="s">Sede</v>
      <v t="s">Setor</v>
      <v t="s">Tipo de instrumento</v>
      <v t="s">_Flags</v>
      <v t="s">UniqueName</v>
      <v t="s">_DisplayString</v>
      <v t="s">LearnMoreOnLink</v>
      <v t="s">ExchangeID</v>
      <v t="s">%ProviderInfo</v>
    </a>
    <a count="31">
      <v t="s">%EntityServiceId</v>
      <v t="s">_Format</v>
      <v t="s">%IsRefreshable</v>
      <v t="s">_CanonicalPropertyNames</v>
      <v t="s">%EntityCulture</v>
      <v t="s">%EntityId</v>
      <v t="s">_Icon</v>
      <v t="s">_Display</v>
      <v t="s">Nome</v>
      <v t="s">Bolsa</v>
      <v t="s">Nome oficial</v>
      <v t="s">Símbolo do ticker</v>
      <v t="s">Abreviatura do câmbio</v>
      <v t="s">Moeda</v>
      <v t="s">52 semanas de alta</v>
      <v t="s">52 semanas de baixa</v>
      <v t="s">Média de volume</v>
      <v t="s">Beta</v>
      <v t="s">Ações em circulação</v>
      <v t="s">Descrição</v>
      <v t="s">Funcionários</v>
      <v t="s">Sede</v>
      <v t="s">Setor</v>
      <v t="s">Tipo de instrumento</v>
      <v t="s">Ano de incorporação</v>
      <v t="s">_Flags</v>
      <v t="s">UniqueName</v>
      <v t="s">_DisplayString</v>
      <v t="s">LearnMoreOnLink</v>
      <v t="s">ExchangeID</v>
      <v t="s">%ProviderInfo</v>
    </a>
    <a count="30">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Tipo de instrumento</v>
      <v t="s">_Flags</v>
      <v t="s">UniqueName</v>
      <v t="s">_DisplayString</v>
      <v t="s">%ProviderInfo</v>
    </a>
    <a count="40">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Sede</v>
      <v t="s">Setor</v>
      <v t="s">Tipo de instrumento</v>
      <v t="s">_Flags</v>
      <v t="s">UniqueName</v>
      <v t="s">_DisplayString</v>
      <v t="s">LearnMoreOnLink</v>
      <v t="s">ExchangeID</v>
      <v t="s">%ProviderInfo</v>
    </a>
    <a count="30">
      <v t="s">%EntityServiceId</v>
      <v t="s">_Format</v>
      <v t="s">%IsRefreshable</v>
      <v t="s">_CanonicalPropertyNames</v>
      <v t="s">%EntityCulture</v>
      <v t="s">%EntityId</v>
      <v t="s">_Icon</v>
      <v t="s">_Display</v>
      <v t="s">Nome</v>
      <v t="s">Bolsa</v>
      <v t="s">Nome oficial</v>
      <v t="s">Símbolo do ticker</v>
      <v t="s">Abreviatura do câmbio</v>
      <v t="s">Moeda</v>
      <v t="s">Fechamento anterior</v>
      <v t="s">52 semanas de alta</v>
      <v t="s">52 semanas de baixa</v>
      <v t="s">Ações em circulação</v>
      <v t="s">Descrição</v>
      <v t="s">Funcionários</v>
      <v t="s">Sede</v>
      <v t="s">Setor</v>
      <v t="s">Tipo de instrumento</v>
      <v t="s">Ano de incorporação</v>
      <v t="s">_Flags</v>
      <v t="s">UniqueName</v>
      <v t="s">_DisplayString</v>
      <v t="s">LearnMoreOnLink</v>
      <v t="s">ExchangeID</v>
      <v t="s">%ProviderInfo</v>
    </a>
    <a count="42">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Ações em circulação</v>
      <v t="s">Descrição</v>
      <v t="s">Funcionários</v>
      <v t="s">Sede</v>
      <v t="s">Setor</v>
      <v t="s">Tipo de instrumento</v>
      <v t="s">Ano de incorporação</v>
      <v t="s">_Flags</v>
      <v t="s">UniqueName</v>
      <v t="s">_DisplayString</v>
      <v t="s">LearnMoreOnLink</v>
      <v t="s">ExchangeID</v>
      <v t="s">%ProviderInfo</v>
      <v t="s">%OutdatedReason</v>
    </a>
    <a count="43">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Funcionários</v>
      <v t="s">Sede</v>
      <v t="s">Setor</v>
      <v t="s">Tipo de instrumento</v>
      <v t="s">Ano de incorporação</v>
      <v t="s">_Flags</v>
      <v t="s">UniqueName</v>
      <v t="s">_DisplayString</v>
      <v t="s">LearnMoreOnLink</v>
      <v t="s">Imagem</v>
      <v t="s">ExchangeID</v>
      <v t="s">%ProviderInfo</v>
    </a>
    <a count="43">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P/E</v>
      <v t="s">Ações em circulação</v>
      <v t="s">Descrição</v>
      <v t="s">Funcionários</v>
      <v t="s">Sede</v>
      <v t="s">Setor</v>
      <v t="s">Tipo de instrumento</v>
      <v t="s">Ano de incorporação</v>
      <v t="s">_Flags</v>
      <v t="s">UniqueName</v>
      <v t="s">_DisplayString</v>
      <v t="s">LearnMoreOnLink</v>
      <v t="s">ExchangeID</v>
      <v t="s">%ProviderInfo</v>
    </a>
    <a count="33">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Beta</v>
      <v t="s">Tipo de instrumento</v>
      <v t="s">_Flags</v>
      <v t="s">UniqueName</v>
      <v t="s">_DisplayString</v>
      <v t="s">LearnMoreOnLink</v>
      <v t="s">%ProviderInfo</v>
    </a>
    <a count="31">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Tipo de instrumento</v>
      <v t="s">_Flags</v>
      <v t="s">UniqueName</v>
      <v t="s">_DisplayString</v>
      <v t="s">%ProviderInfo</v>
    </a>
    <a count="20">
      <v t="s">%EntityServiceId</v>
      <v t="s">_Format</v>
      <v t="s">%IsRefreshable</v>
      <v t="s">_CanonicalPropertyNames</v>
      <v t="s">%EntityCulture</v>
      <v t="s">%EntityId</v>
      <v t="s">_Icon</v>
      <v t="s">_Display</v>
      <v t="s">Nome</v>
      <v t="s">Bolsa</v>
      <v t="s">Símbolo do ticker</v>
      <v t="s">Abreviatura do câmbio</v>
      <v t="s">Moeda</v>
      <v t="s">Fechamento anterior</v>
      <v t="s">Tipo de instrumento</v>
      <v t="s">_Flags</v>
      <v t="s">UniqueName</v>
      <v t="s">_DisplayString</v>
      <v t="s">LearnMoreOnLink</v>
      <v t="s">%ProviderInfo</v>
    </a>
    <a count="32">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Tipo de instrumento</v>
      <v t="s">_Flags</v>
      <v t="s">UniqueName</v>
      <v t="s">_DisplayString</v>
      <v t="s">LearnMoreOnLink</v>
      <v t="s">%ProviderInfo</v>
      <v t="s">%OutdatedReason</v>
    </a>
    <a count="28">
      <v t="s">%EntityServiceId</v>
      <v t="s">_Format</v>
      <v t="s">%IsRefreshable</v>
      <v t="s">_CanonicalPropertyNames</v>
      <v t="s">%EntityCulture</v>
      <v t="s">%EntityId</v>
      <v t="s">_Icon</v>
      <v t="s">_Display</v>
      <v t="s">Nome</v>
      <v t="s">Bolsa</v>
      <v t="s">Nome oficial</v>
      <v t="s">Símbolo do ticker</v>
      <v t="s">Abreviatura do câmbio</v>
      <v t="s">Moeda</v>
      <v t="s">Fechamento anterior</v>
      <v t="s">Ações em circulação</v>
      <v t="s">Descrição</v>
      <v t="s">Funcionários</v>
      <v t="s">Sede</v>
      <v t="s">Setor</v>
      <v t="s">Tipo de instrumento</v>
      <v t="s">Ano de incorporação</v>
      <v t="s">_Flags</v>
      <v t="s">UniqueName</v>
      <v t="s">_DisplayString</v>
      <v t="s">LearnMoreOnLink</v>
      <v t="s">ExchangeID</v>
      <v t="s">%ProviderInfo</v>
    </a>
    <a count="34">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Média de volume</v>
      <v t="s">Beta</v>
      <v t="s">Ações em circulação</v>
      <v t="s">Descrição</v>
      <v t="s">Funcionários</v>
      <v t="s">Sede</v>
      <v t="s">Setor</v>
      <v t="s">Tipo de instrumento</v>
      <v t="s">Ano de incorporação</v>
      <v t="s">_Flags</v>
      <v t="s">UniqueName</v>
      <v t="s">_DisplayString</v>
      <v t="s">LearnMoreOnLink</v>
      <v t="s">ExchangeID</v>
      <v t="s">%ProviderInfo</v>
    </a>
    <a count="33">
      <v t="s">%EntityServiceId</v>
      <v t="s">_Format</v>
      <v t="s">%IsRefreshable</v>
      <v t="s">_CanonicalPropertyNames</v>
      <v t="s">%EntityCulture</v>
      <v t="s">%EntityId</v>
      <v t="s">_Icon</v>
      <v t="s">_Display</v>
      <v t="s">Nome</v>
      <v t="s">Preço</v>
      <v t="s">Símbolo do ticker</v>
      <v t="s">País/região</v>
      <v t="s">_SubLabel</v>
      <v t="s">Variação</v>
      <v t="s">Variação (%)</v>
      <v t="s">Classificação</v>
      <v t="s">Fechamento anterior</v>
      <v t="s">Retorno (AAD)</v>
      <v t="s">Retorno (1 s)</v>
      <v t="s">Retorno (1 m)</v>
      <v t="s">Retorno (3 m)</v>
      <v t="s">Retorno (1 a)</v>
      <v t="s">Retorno (3 a)</v>
      <v t="s">Retorno (5 a)</v>
      <v t="s">_Flags</v>
      <v t="s">Last update time</v>
      <v t="s">Hora da última transação</v>
      <v t="s">Tipo de instrumento</v>
      <v t="s">Moeda</v>
      <v t="s">UniqueName</v>
      <v t="s">_DisplayString</v>
      <v t="s">LearnMoreOnLink</v>
      <v t="s">%ProviderInfo</v>
    </a>
    <a count="40">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Ações em circulação</v>
      <v t="s">Descrição</v>
      <v t="s">Sede</v>
      <v t="s">Setor</v>
      <v t="s">Tipo de instrumento</v>
      <v t="s">Ano de incorporação</v>
      <v t="s">_Flags</v>
      <v t="s">UniqueName</v>
      <v t="s">_DisplayString</v>
      <v t="s">LearnMoreOnLink</v>
      <v t="s">ExchangeID</v>
      <v t="s">%ProviderInfo</v>
    </a>
    <a count="27">
      <v t="s">%EntityServiceId</v>
      <v t="s">_Format</v>
      <v t="s">%IsRefreshable</v>
      <v t="s">_CanonicalPropertyNames</v>
      <v t="s">%EntityCulture</v>
      <v t="s">%EntityId</v>
      <v t="s">_Icon</v>
      <v t="s">_Display</v>
      <v t="s">Nome</v>
      <v t="s">Bolsa</v>
      <v t="s">Nome oficial</v>
      <v t="s">Símbolo do ticker</v>
      <v t="s">Abreviatura do câmbio</v>
      <v t="s">Moeda</v>
      <v t="s">Fechamento anterior</v>
      <v t="s">Ações em circulação</v>
      <v t="s">Descrição</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Tipo de instrumento</v>
      <v t="s">_Flags</v>
      <v t="s">UniqueName</v>
      <v t="s">_DisplayString</v>
      <v t="s">LearnMoreOnLink</v>
      <v t="s">%ProviderInfo</v>
    </a>
    <a count="30">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Volume</v>
      <v t="s">Capitalização de mercado</v>
      <v t="s">Tipo de instrumento</v>
      <v t="s">_Flags</v>
      <v t="s">UniqueName</v>
      <v t="s">_DisplayString</v>
      <v t="s">LearnMoreOnLink</v>
      <v t="s">%ProviderInfo</v>
    </a>
    <a count="29">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Volume</v>
      <v t="s">Tipo de instrumento</v>
      <v t="s">_Flags</v>
      <v t="s">UniqueName</v>
      <v t="s">_DisplayString</v>
      <v t="s">LearnMoreOnLink</v>
      <v t="s">%ProviderInfo</v>
    </a>
    <a count="31">
      <v t="s">%EntityServiceId</v>
      <v t="s">_Format</v>
      <v t="s">%IsRefreshable</v>
      <v t="s">_CanonicalPropertyNames</v>
      <v t="s">%EntityCulture</v>
      <v t="s">%EntityId</v>
      <v t="s">_Icon</v>
      <v t="s">_Display</v>
      <v t="s">Nome</v>
      <v t="s">Bolsa</v>
      <v t="s">Nome oficial</v>
      <v t="s">Símbolo do ticker</v>
      <v t="s">Abreviatura do câmbio</v>
      <v t="s">_SubLabel</v>
      <v t="s">Variação</v>
      <v t="s">Variação (%)</v>
      <v t="s">Moeda</v>
      <v t="s">Fechamento anterior</v>
      <v t="s">Ações em circulação</v>
      <v t="s">Descrição</v>
      <v t="s">Sede</v>
      <v t="s">Setor</v>
      <v t="s">Tipo de instrumento</v>
      <v t="s">Ano de incorporação</v>
      <v t="s">_Flags</v>
      <v t="s">UniqueName</v>
      <v t="s">_DisplayString</v>
      <v t="s">LearnMoreOnLink</v>
      <v t="s">ExchangeID</v>
      <v t="s">%ProviderInfo</v>
      <v t="s">%OutdatedReason</v>
    </a>
    <a count="33">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Capitalização de mercado</v>
      <v t="s">Ações em circulação</v>
      <v t="s">Descrição</v>
      <v t="s">Funcionários</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Ações em circulação</v>
      <v t="s">Descrição</v>
      <v t="s">Funcionários</v>
      <v t="s">Sede</v>
      <v t="s">Setor</v>
      <v t="s">Tipo de instrumento</v>
      <v t="s">Ano de incorporação</v>
      <v t="s">_Flags</v>
      <v t="s">UniqueName</v>
      <v t="s">_DisplayString</v>
      <v t="s">LearnMoreOnLink</v>
      <v t="s">ExchangeID</v>
      <v t="s">%ProviderInfo</v>
    </a>
    <a count="40">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Ações em circulação</v>
      <v t="s">Descrição</v>
      <v t="s">Funcionários</v>
      <v t="s">Sede</v>
      <v t="s">Setor</v>
      <v t="s">Tipo de instrumento</v>
      <v t="s">Ano de incorporação</v>
      <v t="s">_Flags</v>
      <v t="s">UniqueName</v>
      <v t="s">_DisplayString</v>
      <v t="s">LearnMoreOnLink</v>
      <v t="s">ExchangeID</v>
      <v t="s">%ProviderInfo</v>
    </a>
    <a count="29">
      <v t="s">%EntityServiceId</v>
      <v t="s">_Format</v>
      <v t="s">%IsRefreshable</v>
      <v t="s">_CanonicalPropertyNames</v>
      <v t="s">%EntityCulture</v>
      <v t="s">%EntityId</v>
      <v t="s">_Icon</v>
      <v t="s">_Display</v>
      <v t="s">Nome</v>
      <v t="s">Bolsa</v>
      <v t="s">Nome oficial</v>
      <v t="s">Símbolo do ticker</v>
      <v t="s">Abreviatura do câmbio</v>
      <v t="s">Moeda</v>
      <v t="s">Fechamento anterior</v>
      <v t="s">Média de volume</v>
      <v t="s">Ações em circulação</v>
      <v t="s">Descrição</v>
      <v t="s">Funcionários</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Bolsa</v>
      <v t="s">Nome oficial</v>
      <v t="s">Símbolo do ticker</v>
      <v t="s">Abreviatura do câmbio</v>
      <v t="s">Moeda</v>
      <v t="s">Fechamento anterior</v>
      <v t="s">52 semanas de alta</v>
      <v t="s">52 semanas de baixa</v>
      <v t="s">Média de volume</v>
      <v t="s">Beta</v>
      <v t="s">Ações em circulação</v>
      <v t="s">Descrição</v>
      <v t="s">Funcionários</v>
      <v t="s">Sede</v>
      <v t="s">Setor</v>
      <v t="s">Tipo de instrumento</v>
      <v t="s">Ano de incorporação</v>
      <v t="s">_Flags</v>
      <v t="s">UniqueName</v>
      <v t="s">_DisplayString</v>
      <v t="s">LearnMoreOnLink</v>
      <v t="s">ExchangeID</v>
      <v t="s">%ProviderInfo</v>
    </a>
    <a count="31">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Ações em circulação</v>
      <v t="s">Descrição</v>
      <v t="s">Sede</v>
      <v t="s">Setor</v>
      <v t="s">Tipo de instrumento</v>
      <v t="s">Ano de incorporação</v>
      <v t="s">_Flags</v>
      <v t="s">UniqueName</v>
      <v t="s">_DisplayString</v>
      <v t="s">LearnMoreOnLink</v>
      <v t="s">ExchangeID</v>
      <v t="s">%ProviderInfo</v>
    </a>
    <a count="38">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Ações em circulação</v>
      <v t="s">Descrição</v>
      <v t="s">Sede</v>
      <v t="s">Setor</v>
      <v t="s">Tipo de instrumento</v>
      <v t="s">Ano de incorporação</v>
      <v t="s">_Flags</v>
      <v t="s">UniqueName</v>
      <v t="s">_DisplayString</v>
      <v t="s">LearnMoreOnLink</v>
      <v t="s">ExchangeID</v>
      <v t="s">%ProviderInfo</v>
    </a>
    <a count="39">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Ações em circulação</v>
      <v t="s">Descrição</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Bolsa</v>
      <v t="s">Nome oficial</v>
      <v t="s">Símbolo do ticker</v>
      <v t="s">Abreviatura do câmbio</v>
      <v t="s">_SubLabel</v>
      <v t="s">Variação</v>
      <v t="s">Variação (%)</v>
      <v t="s">Moeda</v>
      <v t="s">Fechamento anterior</v>
      <v t="s">52 semanas de alta</v>
      <v t="s">52 semanas de baixa</v>
      <v t="s">Ações em circulação</v>
      <v t="s">Descrição</v>
      <v t="s">Sede</v>
      <v t="s">Setor</v>
      <v t="s">Tipo de instrumento</v>
      <v t="s">Ano de incorporação</v>
      <v t="s">_Flags</v>
      <v t="s">UniqueName</v>
      <v t="s">_DisplayString</v>
      <v t="s">LearnMoreOnLink</v>
      <v t="s">ExchangeID</v>
      <v t="s">%ProviderInfo</v>
    </a>
    <a count="33">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Variação</v>
      <v t="s">Variação (%)</v>
      <v t="s">Moeda</v>
      <v t="s">Fechamento anterior</v>
      <v t="s">52 semanas de alta</v>
      <v t="s">52 semanas de baixa</v>
      <v t="s">Ações em circulação</v>
      <v t="s">Descrição</v>
      <v t="s">Sede</v>
      <v t="s">Setor</v>
      <v t="s">Tipo de instrumento</v>
      <v t="s">Ano de incorporação</v>
      <v t="s">_Flags</v>
      <v t="s">UniqueName</v>
      <v t="s">_DisplayString</v>
      <v t="s">LearnMoreOnLink</v>
      <v t="s">ExchangeID</v>
      <v t="s">%ProviderInfo</v>
    </a>
    <a count="40">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Beta</v>
      <v t="s">Ações em circulação</v>
      <v t="s">Descrição</v>
      <v t="s">Sede</v>
      <v t="s">Setor</v>
      <v t="s">Tipo de instrumento</v>
      <v t="s">Ano de incorporação</v>
      <v t="s">_Flags</v>
      <v t="s">UniqueName</v>
      <v t="s">_DisplayString</v>
      <v t="s">LearnMoreOnLink</v>
      <v t="s">ExchangeID</v>
      <v t="s">%ProviderInfo</v>
    </a>
    <a count="29">
      <v t="s">%EntityServiceId</v>
      <v t="s">_Format</v>
      <v t="s">%IsRefreshable</v>
      <v t="s">_CanonicalPropertyNames</v>
      <v t="s">%EntityCulture</v>
      <v t="s">%EntityId</v>
      <v t="s">_Icon</v>
      <v t="s">_Display</v>
      <v t="s">Nome</v>
      <v t="s">Bolsa</v>
      <v t="s">Nome oficial</v>
      <v t="s">Símbolo do ticker</v>
      <v t="s">Abreviatura do câmbio</v>
      <v t="s">Moeda</v>
      <v t="s">Fechamento anterior</v>
      <v t="s">Média de volume</v>
      <v t="s">Beta</v>
      <v t="s">Ações em circulação</v>
      <v t="s">Descrição</v>
      <v t="s">Sede</v>
      <v t="s">Setor</v>
      <v t="s">Tipo de instrumento</v>
      <v t="s">Ano de incorporação</v>
      <v t="s">_Flags</v>
      <v t="s">UniqueName</v>
      <v t="s">_DisplayString</v>
      <v t="s">LearnMoreOnLink</v>
      <v t="s">ExchangeID</v>
      <v t="s">%ProviderInfo</v>
    </a>
    <a count="42">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P/E</v>
      <v t="s">Ações em circulação</v>
      <v t="s">Descrição</v>
      <v t="s">Funcionários</v>
      <v t="s">Sede</v>
      <v t="s">Setor</v>
      <v t="s">Tipo de instrumento</v>
      <v t="s">Ano de incorporação</v>
      <v t="s">_Flags</v>
      <v t="s">UniqueName</v>
      <v t="s">_DisplayString</v>
      <v t="s">LearnMoreOnLink</v>
      <v t="s">ExchangeID</v>
      <v t="s">%ProviderInfo</v>
    </a>
    <a count="18">
      <v t="s">%EntityServiceId</v>
      <v t="s">_Format</v>
      <v t="s">%IsRefreshable</v>
      <v t="s">_CanonicalPropertyNames</v>
      <v t="s">%EntityCulture</v>
      <v t="s">%EntityId</v>
      <v t="s">_Icon</v>
      <v t="s">_Display</v>
      <v t="s">Nome</v>
      <v t="s">Bolsa</v>
      <v t="s">Símbolo do ticker</v>
      <v t="s">Abreviatura do câmbio</v>
      <v t="s">Tipo de instrumento</v>
      <v t="s">_Flags</v>
      <v t="s">UniqueName</v>
      <v t="s">_DisplayString</v>
      <v t="s">LearnMoreOnLink</v>
      <v t="s">%ProviderInfo</v>
    </a>
    <a count="24">
      <v t="s">%EntityServiceId</v>
      <v t="s">_Format</v>
      <v t="s">%IsRefreshable</v>
      <v t="s">_CanonicalPropertyNames</v>
      <v t="s">%EntityCulture</v>
      <v t="s">%EntityId</v>
      <v t="s">_Icon</v>
      <v t="s">_Display</v>
      <v t="s">Nome</v>
      <v t="s">Bolsa</v>
      <v t="s">_SubLabel</v>
      <v t="s">Hora da última transação</v>
      <v t="s">Símbolo do ticker</v>
      <v t="s">Abreviatura do câmbio</v>
      <v t="s">Moeda</v>
      <v t="s">Fechamento anterior</v>
      <v t="s">52 semanas de alta</v>
      <v t="s">52 semanas de baixa</v>
      <v t="s">Tipo de instrumento</v>
      <v t="s">_Flags</v>
      <v t="s">UniqueName</v>
      <v t="s">_DisplayString</v>
      <v t="s">LearnMoreOnLink</v>
      <v t="s">%ProviderInfo</v>
    </a>
    <a count="31">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Volume</v>
      <v t="s">Capitalização de mercado</v>
      <v t="s">Beta</v>
      <v t="s">Tipo de instrumento</v>
      <v t="s">_Flags</v>
      <v t="s">UniqueName</v>
      <v t="s">_DisplayString</v>
      <v t="s">LearnMoreOnLink</v>
      <v t="s">%ProviderInfo</v>
    </a>
    <a count="28">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Volume</v>
      <v t="s">Tipo de instrumento</v>
      <v t="s">_Flags</v>
      <v t="s">UniqueName</v>
      <v t="s">_DisplayString</v>
      <v t="s">%ProviderInfo</v>
    </a>
    <a count="29">
      <v t="s">%EntityServiceId</v>
      <v t="s">_Format</v>
      <v t="s">%IsRefreshable</v>
      <v t="s">_CanonicalPropertyNames</v>
      <v t="s">%EntityCulture</v>
      <v t="s">%EntityId</v>
      <v t="s">_Icon</v>
      <v t="s">_Display</v>
      <v t="s">Nome</v>
      <v t="s">Bolsa</v>
      <v t="s">Nome oficial</v>
      <v t="s">Símbolo do ticker</v>
      <v t="s">Abreviatura do câmbio</v>
      <v t="s">Moeda</v>
      <v t="s">Fechamento anterior</v>
      <v t="s">Ações em circulação</v>
      <v t="s">Descrição</v>
      <v t="s">Funcionários</v>
      <v t="s">Sede</v>
      <v t="s">Setor</v>
      <v t="s">Tipo de instrumento</v>
      <v t="s">Ano de incorporação</v>
      <v t="s">_Flags</v>
      <v t="s">UniqueName</v>
      <v t="s">_DisplayString</v>
      <v t="s">LearnMoreOnLink</v>
      <v t="s">ExchangeID</v>
      <v t="s">%ProviderInfo</v>
      <v t="s">%OutdatedReason</v>
    </a>
    <a count="34">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Média de volume</v>
      <v t="s">Capitalização de mercado</v>
      <v t="s">Tipo de instrumento</v>
      <v t="s">_Flags</v>
      <v t="s">UniqueName</v>
      <v t="s">_DisplayString</v>
      <v t="s">LearnMoreOnLink</v>
      <v t="s">%ProviderInfo</v>
    </a>
    <a count="37">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Descrição</v>
      <v t="s">Sede</v>
      <v t="s">Setor</v>
      <v t="s">Tipo de instrumento</v>
      <v t="s">Ano de incorporação</v>
      <v t="s">_Flags</v>
      <v t="s">UniqueName</v>
      <v t="s">_DisplayString</v>
      <v t="s">LearnMoreOnLink</v>
      <v t="s">ExchangeID</v>
      <v t="s">%ProviderInfo</v>
    </a>
    <a count="41">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Tipo de instrumento</v>
      <v t="s">_Flags</v>
      <v t="s">UniqueName</v>
      <v t="s">_DisplayString</v>
      <v t="s">%ProviderInfo</v>
    </a>
    <a count="33">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Média de volume</v>
      <v t="s">Beta</v>
      <v t="s">Ações em circulação</v>
      <v t="s">Descrição</v>
      <v t="s">Sede</v>
      <v t="s">Setor</v>
      <v t="s">Tipo de instrumento</v>
      <v t="s">Ano de incorporação</v>
      <v t="s">_Flags</v>
      <v t="s">UniqueName</v>
      <v t="s">_DisplayString</v>
      <v t="s">LearnMoreOnLink</v>
      <v t="s">ExchangeID</v>
      <v t="s">%ProviderInfo</v>
    </a>
    <a count="17">
      <v t="s">%EntityServiceId</v>
      <v t="s">_Format</v>
      <v t="s">%IsRefreshable</v>
      <v t="s">_CanonicalPropertyNames</v>
      <v t="s">%EntityCulture</v>
      <v t="s">%EntityId</v>
      <v t="s">_Icon</v>
      <v t="s">_Display</v>
      <v t="s">Nome</v>
      <v t="s">Bolsa</v>
      <v t="s">Símbolo do ticker</v>
      <v t="s">Abreviatura do câmbio</v>
      <v t="s">Tipo de instrumento</v>
      <v t="s">_Flags</v>
      <v t="s">UniqueName</v>
      <v t="s">_DisplayString</v>
      <v t="s">%ProviderInfo</v>
    </a>
    <a count="30">
      <v t="s">%EntityServiceId</v>
      <v t="s">_Format</v>
      <v t="s">%IsRefreshable</v>
      <v t="s">_CanonicalPropertyNames</v>
      <v t="s">%EntityCulture</v>
      <v t="s">%EntityId</v>
      <v t="s">_Icon</v>
      <v t="s">_Display</v>
      <v t="s">Nome</v>
      <v t="s">Bolsa</v>
      <v t="s">Nome oficial</v>
      <v t="s">Símbolo do ticker</v>
      <v t="s">Abreviatura do câmbio</v>
      <v t="s">Moeda</v>
      <v t="s">Fechamento anterior</v>
      <v t="s">Média de volume</v>
      <v t="s">Beta</v>
      <v t="s">Ações em circulação</v>
      <v t="s">Descrição</v>
      <v t="s">Funcionários</v>
      <v t="s">Sede</v>
      <v t="s">Setor</v>
      <v t="s">Tipo de instrumento</v>
      <v t="s">Ano de incorporação</v>
      <v t="s">_Flags</v>
      <v t="s">UniqueName</v>
      <v t="s">_DisplayString</v>
      <v t="s">LearnMoreOnLink</v>
      <v t="s">ExchangeID</v>
      <v t="s">%ProviderInfo</v>
    </a>
    <a count="42">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Sede</v>
      <v t="s">Setor</v>
      <v t="s">Tipo de instrumento</v>
      <v t="s">Ano de incorporação</v>
      <v t="s">_Flags</v>
      <v t="s">UniqueName</v>
      <v t="s">_DisplayString</v>
      <v t="s">LearnMoreOnLink</v>
      <v t="s">ExchangeID</v>
      <v t="s">%ProviderInfo</v>
      <v t="s">%OutdatedReason</v>
    </a>
    <a count="41">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P/E</v>
      <v t="s">Ações em circulação</v>
      <v t="s">Descrição</v>
      <v t="s">Sede</v>
      <v t="s">Setor</v>
      <v t="s">Tipo de instrumento</v>
      <v t="s">Ano de incorporação</v>
      <v t="s">_Flags</v>
      <v t="s">UniqueName</v>
      <v t="s">_DisplayString</v>
      <v t="s">LearnMoreOnLink</v>
      <v t="s">ExchangeID</v>
      <v t="s">%ProviderInfo</v>
    </a>
    <a count="39">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Moeda</v>
      <v t="s">Fechamento anterior</v>
      <v t="s">Pendência</v>
      <v t="s">Alto</v>
      <v t="s">Baixo</v>
      <v t="s">52 semanas de alta</v>
      <v t="s">52 semanas de baixa</v>
      <v t="s">Volume</v>
      <v t="s">Capitalização de mercado</v>
      <v t="s">Ações em circulação</v>
      <v t="s">Descrição</v>
      <v t="s">Funcionários</v>
      <v t="s">Sede</v>
      <v t="s">Setor</v>
      <v t="s">Tipo de instrumento</v>
      <v t="s">Ano de incorporação</v>
      <v t="s">_Flags</v>
      <v t="s">UniqueName</v>
      <v t="s">_DisplayString</v>
      <v t="s">LearnMoreOnLink</v>
      <v t="s">ExchangeID</v>
      <v t="s">%ProviderInfo</v>
    </a>
    <a count="29">
      <v t="s">%EntityServiceId</v>
      <v t="s">_Format</v>
      <v t="s">%IsRefreshable</v>
      <v t="s">_CanonicalPropertyNames</v>
      <v t="s">%EntityCulture</v>
      <v t="s">%EntityId</v>
      <v t="s">_Icon</v>
      <v t="s">_Display</v>
      <v t="s">Nome</v>
      <v t="s">Bolsa</v>
      <v t="s">Nome oficial</v>
      <v t="s">Símbolo do ticker</v>
      <v t="s">Abreviatura do câmbio</v>
      <v t="s">Moeda</v>
      <v t="s">Fechamento anterior</v>
      <v t="s">52 semanas de alta</v>
      <v t="s">52 semanas de baixa</v>
      <v t="s">Ações em circulação</v>
      <v t="s">Descrição</v>
      <v t="s">Sede</v>
      <v t="s">Setor</v>
      <v t="s">Tipo de instrumento</v>
      <v t="s">Ano de incorporação</v>
      <v t="s">_Flags</v>
      <v t="s">UniqueName</v>
      <v t="s">_DisplayString</v>
      <v t="s">LearnMoreOnLink</v>
      <v t="s">ExchangeID</v>
      <v t="s">%ProviderInfo</v>
    </a>
    <a count="20">
      <v t="s">%EntityServiceId</v>
      <v t="s">_Format</v>
      <v t="s">%IsRefreshable</v>
      <v t="s">_CanonicalPropertyNames</v>
      <v t="s">%EntityCulture</v>
      <v t="s">%EntityId</v>
      <v t="s">_Icon</v>
      <v t="s">_Display</v>
      <v t="s">Nome</v>
      <v t="s">Bolsa</v>
      <v t="s">Símbolo do ticker</v>
      <v t="s">Abreviatura do câmbio</v>
      <v t="s">Moeda</v>
      <v t="s">Fechamento anterior</v>
      <v t="s">Capitalização de mercado</v>
      <v t="s">Tipo de instrumento</v>
      <v t="s">_Flags</v>
      <v t="s">UniqueName</v>
      <v t="s">_DisplayString</v>
      <v t="s">%ProviderInfo</v>
    </a>
    <a count="29">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Volume</v>
      <v t="s">Capitalização de mercado</v>
      <v t="s">Tipo de instrumento</v>
      <v t="s">_Flags</v>
      <v t="s">UniqueName</v>
      <v t="s">_DisplayString</v>
      <v t="s">%ProviderInfo</v>
    </a>
    <a count="33">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Capitalização de mercado</v>
      <v t="s">Tipo de instrumento</v>
      <v t="s">_Flags</v>
      <v t="s">UniqueName</v>
      <v t="s">_DisplayString</v>
      <v t="s">LearnMoreOnLink</v>
      <v t="s">%ProviderInfo</v>
    </a>
    <a count="34">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Capitalização de mercado</v>
      <v t="s">Beta</v>
      <v t="s">Tipo de instrumento</v>
      <v t="s">_Flags</v>
      <v t="s">UniqueName</v>
      <v t="s">_DisplayString</v>
      <v t="s">LearnMoreOnLink</v>
      <v t="s">%ProviderInfo</v>
    </a>
    <a count="32">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Capitalização de mercado</v>
      <v t="s">Tipo de instrumento</v>
      <v t="s">_Flags</v>
      <v t="s">UniqueName</v>
      <v t="s">_DisplayString</v>
      <v t="s">%ProviderInfo</v>
    </a>
    <a count="31">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52 semanas de alta</v>
      <v t="s">52 semanas de baixa</v>
      <v t="s">Volume</v>
      <v t="s">Capitalização de mercado</v>
      <v t="s">Tipo de instrumento</v>
      <v t="s">_Flags</v>
      <v t="s">UniqueName</v>
      <v t="s">_DisplayString</v>
      <v t="s">LearnMoreOnLink</v>
      <v t="s">%ProviderInfo</v>
      <v t="s">%OutdatedReason</v>
    </a>
    <a count="31">
      <v t="s">%EntityServiceId</v>
      <v t="s">_Format</v>
      <v t="s">%IsRefreshable</v>
      <v t="s">_CanonicalPropertyNames</v>
      <v t="s">%EntityCulture</v>
      <v t="s">%EntityId</v>
      <v t="s">_Icon</v>
      <v t="s">_Display</v>
      <v t="s">Nome</v>
      <v t="s">Bolsa</v>
      <v t="s">Nome oficial</v>
      <v t="s">Símbolo do ticker</v>
      <v t="s">Abreviatura do câmbio</v>
      <v t="s">Moeda</v>
      <v t="s">Fechamento anterior</v>
      <v t="s">Média de 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35">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Média de 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40">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Ações em circulação</v>
      <v t="s">Descrição</v>
      <v t="s">Sede</v>
      <v t="s">Setor</v>
      <v t="s">Tipo de instrumento</v>
      <v t="s">Ano de incorporação</v>
      <v t="s">_Flags</v>
      <v t="s">UniqueName</v>
      <v t="s">_DisplayString</v>
      <v t="s">LearnMoreOnLink</v>
      <v t="s">ExchangeID</v>
      <v t="s">%ProviderInfo</v>
      <v t="s">%OutdatedReason</v>
    </a>
    <a count="41">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Volume</v>
      <v t="s">Média de volume</v>
      <v t="s">Capitalização de mercado</v>
      <v t="s">Beta</v>
      <v t="s">P/E</v>
      <v t="s">Ações em circulação</v>
      <v t="s">Descrição</v>
      <v t="s">Funcionários</v>
      <v t="s">Sede</v>
      <v t="s">Setor</v>
      <v t="s">Tipo de instrumento</v>
      <v t="s">Ano de incorporação</v>
      <v t="s">_Flags</v>
      <v t="s">UniqueName</v>
      <v t="s">_DisplayString</v>
      <v t="s">LearnMoreOnLink</v>
      <v t="s">ExchangeID</v>
      <v t="s">%ProviderInfo</v>
    </a>
    <a count="31">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Tipo de instrumento</v>
      <v t="s">_Flags</v>
      <v t="s">UniqueName</v>
      <v t="s">_DisplayString</v>
      <v t="s">%ProviderInfo</v>
      <v t="s">%OutdatedReason</v>
    </a>
    <a count="28">
      <v t="s">%EntityServiceId</v>
      <v t="s">_Format</v>
      <v t="s">%IsRefreshable</v>
      <v t="s">_CanonicalPropertyNames</v>
      <v t="s">%EntityCulture</v>
      <v t="s">%EntityId</v>
      <v t="s">_Icon</v>
      <v t="s">_Display</v>
      <v t="s">Nome</v>
      <v t="s">Bolsa</v>
      <v t="s">Nome oficial</v>
      <v t="s">Símbolo do ticker</v>
      <v t="s">Abreviatura do câmbio</v>
      <v t="s">Moeda</v>
      <v t="s">Fechamento anterior</v>
      <v t="s">Ações em circulação</v>
      <v t="s">Descrição</v>
      <v t="s">Sede</v>
      <v t="s">Setor</v>
      <v t="s">Tipo de instrumento</v>
      <v t="s">Ano de incorporação</v>
      <v t="s">_Flags</v>
      <v t="s">UniqueName</v>
      <v t="s">_DisplayString</v>
      <v t="s">LearnMoreOnLink</v>
      <v t="s">ExchangeID</v>
      <v t="s">%ProviderInfo</v>
      <v t="s">%OutdatedReason</v>
    </a>
    <a count="33">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Beta</v>
      <v t="s">Ações em circulação</v>
      <v t="s">Descrição</v>
      <v t="s">Funcionários</v>
      <v t="s">Sede</v>
      <v t="s">Setor</v>
      <v t="s">Tipo de instrumento</v>
      <v t="s">Ano de incorporação</v>
      <v t="s">_Flags</v>
      <v t="s">UniqueName</v>
      <v t="s">_DisplayString</v>
      <v t="s">LearnMoreOnLink</v>
      <v t="s">ExchangeID</v>
      <v t="s">%ProviderInfo</v>
    </a>
    <a count="34">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a count="29">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Ações em circulação</v>
      <v t="s">Descrição</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Capitalização de mercado</v>
      <v t="s">Ações em circulação</v>
      <v t="s">Descrição</v>
      <v t="s">Sede</v>
      <v t="s">Setor</v>
      <v t="s">Tipo de instrumento</v>
      <v t="s">Ano de incorporação</v>
      <v t="s">_Flags</v>
      <v t="s">UniqueName</v>
      <v t="s">_DisplayString</v>
      <v t="s">LearnMoreOnLink</v>
      <v t="s">ExchangeID</v>
      <v t="s">%ProviderInfo</v>
    </a>
    <a count="32">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Beta</v>
      <v t="s">Ações em circulação</v>
      <v t="s">Descrição</v>
      <v t="s">Sede</v>
      <v t="s">Setor</v>
      <v t="s">Tipo de instrumento</v>
      <v t="s">Ano de incorporação</v>
      <v t="s">_Flags</v>
      <v t="s">UniqueName</v>
      <v t="s">_DisplayString</v>
      <v t="s">LearnMoreOnLink</v>
      <v t="s">ExchangeID</v>
      <v t="s">%ProviderInfo</v>
    </a>
    <a count="42">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P/E</v>
      <v t="s">Ações em circulação</v>
      <v t="s">Descrição</v>
      <v t="s">Funcionários</v>
      <v t="s">Sede</v>
      <v t="s">Setor</v>
      <v t="s">Tipo de instrumento</v>
      <v t="s">Ano de incorporação</v>
      <v t="s">_Flags</v>
      <v t="s">UniqueName</v>
      <v t="s">_DisplayString</v>
      <v t="s">ExchangeID</v>
      <v t="s">%ProviderInfo</v>
    </a>
    <a count="34">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Sede</v>
      <v t="s">Tipo de instrumento</v>
      <v t="s">_Flags</v>
      <v t="s">UniqueName</v>
      <v t="s">_DisplayString</v>
      <v t="s">LearnMoreOnLink</v>
      <v t="s">ExchangeID</v>
      <v t="s">%ProviderInfo</v>
    </a>
    <a count="34">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Beta</v>
      <v t="s">Ações em circulação</v>
      <v t="s">Descrição</v>
      <v t="s">Funcionários</v>
      <v t="s">Sede</v>
      <v t="s">Setor</v>
      <v t="s">Tipo de instrumento</v>
      <v t="s">Ano de incorporação</v>
      <v t="s">_Flags</v>
      <v t="s">UniqueName</v>
      <v t="s">_DisplayString</v>
      <v t="s">LearnMoreOnLink</v>
      <v t="s">ExchangeID</v>
      <v t="s">%ProviderInfo</v>
      <v t="s">%OutdatedReason</v>
    </a>
    <a count="33">
      <v t="s">%EntityServiceId</v>
      <v t="s">_Format</v>
      <v t="s">%IsRefreshable</v>
      <v t="s">_CanonicalPropertyNames</v>
      <v t="s">%EntityCulture</v>
      <v t="s">%EntityId</v>
      <v t="s">_Icon</v>
      <v t="s">_Display</v>
      <v t="s">Nome</v>
      <v t="s">Bolsa</v>
      <v t="s">Nome oficial</v>
      <v t="s">_SubLabel</v>
      <v t="s">Hora da última transação</v>
      <v t="s">Símbolo do ticker</v>
      <v t="s">Abreviatura do câmbio</v>
      <v t="s">Moeda</v>
      <v t="s">Fechamento anterior</v>
      <v t="s">52 semanas de alta</v>
      <v t="s">52 semanas de baixa</v>
      <v t="s">Média de volume</v>
      <v t="s">Beta</v>
      <v t="s">Ações em circulação</v>
      <v t="s">Descrição</v>
      <v t="s">Funcionários</v>
      <v t="s">Sede</v>
      <v t="s">Setor</v>
      <v t="s">Tipo de instrumento</v>
      <v t="s">_Flags</v>
      <v t="s">UniqueName</v>
      <v t="s">_DisplayString</v>
      <v t="s">LearnMoreOnLink</v>
      <v t="s">ExchangeID</v>
      <v t="s">%ProviderInfo</v>
    </a>
    <a count="30">
      <v t="s">%EntityServiceId</v>
      <v t="s">_Format</v>
      <v t="s">%IsRefreshable</v>
      <v t="s">_CanonicalPropertyNames</v>
      <v t="s">%EntityCulture</v>
      <v t="s">%EntityId</v>
      <v t="s">_Icon</v>
      <v t="s">_Display</v>
      <v t="s">Nome</v>
      <v t="s">Bolsa</v>
      <v t="s">Nome oficial</v>
      <v t="s">Símbolo do ticker</v>
      <v t="s">Abreviatura do câmbio</v>
      <v t="s">Moeda</v>
      <v t="s">Fechamento anterior</v>
      <v t="s">52 semanas de alta</v>
      <v t="s">52 semanas de baixa</v>
      <v t="s">Média de volume</v>
      <v t="s">Ações em circulação</v>
      <v t="s">Descrição</v>
      <v t="s">Sede</v>
      <v t="s">Setor</v>
      <v t="s">Tipo de instrumento</v>
      <v t="s">Ano de incorporação</v>
      <v t="s">_Flags</v>
      <v t="s">UniqueName</v>
      <v t="s">_DisplayString</v>
      <v t="s">LearnMoreOnLink</v>
      <v t="s">ExchangeID</v>
      <v t="s">%ProviderInfo</v>
    </a>
    <a count="33">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Capitalização de mercado</v>
      <v t="s">Tipo de instrumento</v>
      <v t="s">_Flags</v>
      <v t="s">UniqueName</v>
      <v t="s">_DisplayString</v>
      <v t="s">LearnMoreOnLink</v>
      <v t="s">%ProviderInfo</v>
      <v t="s">%OutdatedReason</v>
    </a>
    <a count="31">
      <v t="s">%EntityServiceId</v>
      <v t="s">_Format</v>
      <v t="s">%IsRefreshable</v>
      <v t="s">_CanonicalPropertyNames</v>
      <v t="s">%EntityCulture</v>
      <v t="s">%EntityId</v>
      <v t="s">_Icon</v>
      <v t="s">_Display</v>
      <v t="s">Nome</v>
      <v t="s">Bolsa</v>
      <v t="s">Nome oficial</v>
      <v t="s">Símbolo do ticker</v>
      <v t="s">Abreviatura do câmbio</v>
      <v t="s">Moeda</v>
      <v t="s">Fechamento anterior</v>
      <v t="s">52 semanas de alta</v>
      <v t="s">52 semanas de baixa</v>
      <v t="s">Média de volume</v>
      <v t="s">Beta</v>
      <v t="s">Ações em circulação</v>
      <v t="s">Descrição</v>
      <v t="s">Sede</v>
      <v t="s">Setor</v>
      <v t="s">Tipo de instrumento</v>
      <v t="s">Ano de incorporação</v>
      <v t="s">_Flags</v>
      <v t="s">UniqueName</v>
      <v t="s">_DisplayString</v>
      <v t="s">LearnMoreOnLink</v>
      <v t="s">ExchangeID</v>
      <v t="s">%ProviderInfo</v>
    </a>
    <a count="33">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Média de volume</v>
      <v t="s">Capitalização de mercado</v>
      <v t="s">Tipo de instrumento</v>
      <v t="s">_Flags</v>
      <v t="s">UniqueName</v>
      <v t="s">_DisplayString</v>
      <v t="s">%ProviderInfo</v>
    </a>
    <a count="35">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Taxa de despesas</v>
      <v t="s">Variação (%)</v>
      <v t="s">Moeda</v>
      <v t="s">Fechamento anterior</v>
      <v t="s">Pendência</v>
      <v t="s">Alto</v>
      <v t="s">Baixo</v>
      <v t="s">52 semanas de alta</v>
      <v t="s">52 semanas de baixa</v>
      <v t="s">Volume</v>
      <v t="s">Capitalização de mercado</v>
      <v t="s">Beta</v>
      <v t="s">Tipo de instrumento</v>
      <v t="s">_Flags</v>
      <v t="s">UniqueName</v>
      <v t="s">_DisplayString</v>
      <v t="s">LearnMoreOnLink</v>
      <v t="s">%ProviderInfo</v>
      <v t="s">%OutdatedReason</v>
    </a>
  </spbArrays>
  <spbData count="276">
    <spb s="0">
      <v>High</v>
      <v>Beta</v>
      <v>Name</v>
      <v>Headquarters</v>
      <v>Low</v>
      <v>Exchange</v>
      <v>Currency</v>
      <v>Price</v>
      <v>Industry</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spb>
    <spb s="1">
      <v>0</v>
      <v>Name</v>
      <v>LearnMoreOnLink</v>
    </spb>
    <spb s="2">
      <v>0</v>
      <v>0</v>
      <v>0</v>
    </spb>
    <spb s="3">
      <v>2</v>
      <v>2</v>
      <v>2</v>
      <v>2</v>
    </spb>
    <spb s="4">
      <v>1</v>
      <v>2</v>
      <v>3</v>
      <v>1</v>
      <v>1</v>
      <v>4</v>
      <v>1</v>
      <v>1</v>
      <v>4</v>
      <v>5</v>
      <v>4</v>
      <v>6</v>
      <v>1</v>
      <v>1</v>
      <v>7</v>
      <v>4</v>
      <v>1</v>
      <v>8</v>
      <v>9</v>
    </spb>
    <spb s="5">
      <v>Atraso de 30 minutos</v>
      <v xml:space="preserve">do fechamento anterior </v>
      <v xml:space="preserve">do fechamento anterior </v>
      <v>GMT</v>
    </spb>
    <spb s="6">
      <v>High</v>
      <v>Beta</v>
      <v>Name</v>
      <v>Headquarters</v>
      <v>Low</v>
      <v>Exchange</v>
      <v>Currency</v>
      <v>Price</v>
      <v>Industry</v>
      <v>Volume</v>
      <v>Change</v>
      <v>Description</v>
      <v>Open</v>
      <v>ExchangeID</v>
      <v>UniqueName</v>
      <v>Official name</v>
      <v>Change (%)</v>
      <v>%ProviderInfo</v>
      <v>LearnMoreOnLink</v>
      <v>Volume average</v>
      <v>Ticker symbol</v>
      <v>52 week high</v>
      <v>52 week low</v>
      <v>Year incorporated</v>
      <v>Shares outstanding</v>
      <v>Previous close</v>
      <v>Instrument type</v>
      <v>Exchange abbreviation</v>
      <v>Market cap</v>
      <v>Last trade time</v>
    </spb>
    <spb s="1">
      <v>1</v>
      <v>Name</v>
      <v>LearnMoreOnLink</v>
    </spb>
    <spb s="7">
      <v>1</v>
      <v>2</v>
      <v>3</v>
      <v>1</v>
      <v>1</v>
      <v>4</v>
      <v>1</v>
      <v>1</v>
      <v>5</v>
      <v>4</v>
      <v>6</v>
      <v>1</v>
      <v>1</v>
      <v>7</v>
      <v>4</v>
      <v>1</v>
      <v>8</v>
      <v>9</v>
    </spb>
    <spb s="8">
      <v>High</v>
      <v>Name</v>
      <v>Low</v>
      <v>Exchange</v>
      <v>Currency</v>
      <v>Price</v>
      <v>Volume</v>
      <v>Change</v>
      <v>Open</v>
      <v>UniqueName</v>
      <v>Change (%)</v>
      <v>%ProviderInfo</v>
      <v>LearnMoreOnLink</v>
      <v>Ticker symbol</v>
      <v>52 week high</v>
      <v>52 week low</v>
      <v>Previous close</v>
      <v>Instrument type</v>
      <v>Exchange abbreviation</v>
      <v>Last trade time</v>
    </spb>
    <spb s="1">
      <v>2</v>
      <v>Name</v>
      <v>LearnMoreOnLink</v>
    </spb>
    <spb s="9">
      <v>2</v>
      <v>2</v>
      <v>2</v>
    </spb>
    <spb s="10">
      <v>1</v>
      <v>3</v>
      <v>1</v>
      <v>1</v>
      <v>4</v>
      <v>1</v>
      <v>1</v>
      <v>5</v>
      <v>6</v>
      <v>1</v>
      <v>1</v>
      <v>1</v>
      <v>9</v>
    </spb>
    <spb s="11">
      <v>High</v>
      <v>Name</v>
      <v>Headquarters</v>
      <v>Low</v>
      <v>Exchange</v>
      <v>Currency</v>
      <v>Price</v>
      <v>Industry</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spb>
    <spb s="1">
      <v>3</v>
      <v>Name</v>
      <v>LearnMoreOnLink</v>
    </spb>
    <spb s="12">
      <v>10</v>
      <v>3</v>
      <v>10</v>
      <v>10</v>
      <v>4</v>
      <v>10</v>
      <v>10</v>
      <v>4</v>
      <v>5</v>
      <v>4</v>
      <v>6</v>
      <v>10</v>
      <v>10</v>
      <v>7</v>
      <v>4</v>
      <v>10</v>
      <v>11</v>
      <v>9</v>
    </spb>
    <spb s="13">
      <v>Tempo Real Nasdaq Última venda</v>
      <v xml:space="preserve">do fechamento anterior </v>
      <v>Origem : Nasdaq Última venda</v>
      <v xml:space="preserve">do fechamento anterior </v>
      <v>GMT</v>
    </spb>
    <spb s="1">
      <v>4</v>
      <v>Name</v>
      <v>LearnMoreOnLink</v>
    </spb>
    <spb s="12">
      <v>1</v>
      <v>3</v>
      <v>1</v>
      <v>1</v>
      <v>4</v>
      <v>1</v>
      <v>1</v>
      <v>4</v>
      <v>5</v>
      <v>4</v>
      <v>6</v>
      <v>1</v>
      <v>1</v>
      <v>7</v>
      <v>4</v>
      <v>1</v>
      <v>8</v>
      <v>9</v>
    </spb>
    <spb s="14">
      <v>P/E</v>
      <v>High</v>
      <v>Name</v>
      <v>Headquarters</v>
      <v>Low</v>
      <v>Exchange</v>
      <v>Currency</v>
      <v>Price</v>
      <v>Industry</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v>Price (Extended hours)</v>
      <v>Change (Extended hours)</v>
      <v>Change % (Extended hours)</v>
    </spb>
    <spb s="1">
      <v>5</v>
      <v>Name</v>
      <v>LearnMoreOnLink</v>
    </spb>
    <spb s="15">
      <v>2</v>
      <v>10</v>
      <v>3</v>
      <v>10</v>
      <v>10</v>
      <v>4</v>
      <v>10</v>
      <v>10</v>
      <v>4</v>
      <v>5</v>
      <v>4</v>
      <v>6</v>
      <v>10</v>
      <v>10</v>
      <v>7</v>
      <v>4</v>
      <v>10</v>
      <v>11</v>
      <v>9</v>
      <v>10</v>
      <v>10</v>
      <v>5</v>
    </spb>
    <spb s="16">
      <v xml:space="preserve">no fechamento </v>
      <v xml:space="preserve">do fechamento anterior </v>
      <v>Origem : Nasdaq Última venda</v>
      <v xml:space="preserve">do fechamento anterior </v>
      <v>GMT</v>
      <v>Tempo Real Nasdaq Última venda</v>
      <v xml:space="preserve">do fechamento </v>
      <v xml:space="preserve">do fechamento </v>
    </spb>
    <spb s="17">
      <v>High</v>
      <v>Beta</v>
      <v>Name</v>
      <v>Low</v>
      <v>Exchange</v>
      <v>Currency</v>
      <v>Price</v>
      <v>Volume</v>
      <v>Change</v>
      <v>Open</v>
      <v>UniqueName</v>
      <v>Change (%)</v>
      <v>%ProviderInfo</v>
      <v>LearnMoreOnLink</v>
      <v>Volume average</v>
      <v>Expense ratio</v>
      <v>Ticker symbol</v>
      <v>52 week high</v>
      <v>52 week low</v>
      <v>Previous close</v>
      <v>Instrument type</v>
      <v>Exchange abbreviation</v>
      <v>Market cap</v>
      <v>Last trade time</v>
    </spb>
    <spb s="1">
      <v>6</v>
      <v>Name</v>
      <v>LearnMoreOnLink</v>
    </spb>
    <spb s="18">
      <v>10</v>
      <v>2</v>
      <v>3</v>
      <v>10</v>
      <v>10</v>
      <v>4</v>
      <v>10</v>
      <v>10</v>
      <v>5</v>
      <v>4</v>
      <v>5</v>
      <v>6</v>
      <v>10</v>
      <v>10</v>
      <v>10</v>
      <v>11</v>
      <v>9</v>
    </spb>
    <spb s="19">
      <v>Origem : Nasdaq</v>
      <v>Atraso de 15 minutos</v>
      <v xml:space="preserve">do fechamento anterior </v>
      <v xml:space="preserve">do fechamento anterior </v>
      <v>GMT</v>
    </spb>
    <spb s="20">
      <v>High</v>
      <v>Beta</v>
      <v>Name</v>
      <v>Headquarters</v>
      <v>Low</v>
      <v>Exchange</v>
      <v>Currency</v>
      <v>Price</v>
      <v>Industry</v>
      <v>Volume</v>
      <v>Change</v>
      <v>Description</v>
      <v>Open</v>
      <v>ExchangeID</v>
      <v>UniqueName</v>
      <v>Employees</v>
      <v>Official name</v>
      <v>Change (%)</v>
      <v>%ProviderInfo</v>
      <v>LearnMoreOnLink</v>
      <v>Volume average</v>
      <v>Ticker symbol</v>
      <v>Year incorporated</v>
      <v>Shares outstanding</v>
      <v>Previous close</v>
      <v>Instrument type</v>
      <v>Exchange abbreviation</v>
      <v>Market cap</v>
      <v>Last trade time</v>
    </spb>
    <spb s="1">
      <v>7</v>
      <v>Name</v>
      <v>LearnMoreOnLink</v>
    </spb>
    <spb s="21">
      <v>12</v>
      <v>2</v>
      <v>3</v>
      <v>12</v>
      <v>12</v>
      <v>4</v>
      <v>12</v>
      <v>12</v>
      <v>4</v>
      <v>5</v>
      <v>4</v>
      <v>6</v>
      <v>7</v>
      <v>4</v>
      <v>12</v>
      <v>13</v>
      <v>9</v>
    </spb>
    <spb s="13">
      <v>Atraso de 15 minutos</v>
      <v xml:space="preserve">do fechamento anterior </v>
      <v>Origem : Nasdaq Nordic</v>
      <v xml:space="preserve">do fechamento anterior </v>
      <v>GMT</v>
    </spb>
    <spb s="22">
      <v>Beta</v>
      <v>Name</v>
      <v>Headquarters</v>
      <v>Exchange</v>
      <v>Currency</v>
      <v>Price</v>
      <v>Industry</v>
      <v>Volume</v>
      <v>Change</v>
      <v>Description</v>
      <v>Open</v>
      <v>ExchangeID</v>
      <v>UniqueName</v>
      <v>Employees</v>
      <v>Official name</v>
      <v>Change (%)</v>
      <v>%ProviderInfo</v>
      <v>LearnMoreOnLink</v>
      <v>Ticker symbol</v>
      <v>52 week high</v>
      <v>52 week low</v>
      <v>Year incorporated</v>
      <v>Shares outstanding</v>
      <v>Previous close</v>
      <v>Instrument type</v>
      <v>Exchange abbreviation</v>
      <v>Market cap</v>
      <v>Last trade time</v>
    </spb>
    <spb s="1">
      <v>8</v>
      <v>Name</v>
      <v>LearnMoreOnLink</v>
    </spb>
    <spb s="23">
      <v>2</v>
      <v>3</v>
      <v>10</v>
      <v>4</v>
      <v>10</v>
      <v>10</v>
      <v>4</v>
      <v>5</v>
      <v>6</v>
      <v>10</v>
      <v>10</v>
      <v>7</v>
      <v>4</v>
      <v>10</v>
      <v>11</v>
      <v>14</v>
    </spb>
    <spb s="13">
      <v>Atraso de 15 minutos</v>
      <v xml:space="preserve">do fechamento anterior </v>
      <v>LSE</v>
      <v xml:space="preserve">do fechamento anterior </v>
      <v>GMT</v>
    </spb>
    <spb s="24">
      <v>High</v>
      <v>Beta</v>
      <v>Name</v>
      <v>Headquarters</v>
      <v>Low</v>
      <v>Exchange</v>
      <v>Currency</v>
      <v>Price</v>
      <v>Industry</v>
      <v>Volume</v>
      <v>Change</v>
      <v>Description</v>
      <v>Open</v>
      <v>ExchangeID</v>
      <v>UniqueName</v>
      <v>Employees</v>
      <v>Official name</v>
      <v>Change (%)</v>
      <v>%ProviderInfo</v>
      <v>LearnMoreOnLink</v>
      <v>Volume average</v>
      <v>Ticker symbol</v>
      <v>52 week high</v>
      <v>52 week low</v>
      <v>Shares outstanding</v>
      <v>Previous close</v>
      <v>Instrument type</v>
      <v>Exchange abbreviation</v>
      <v>Market cap</v>
      <v>Last trade time</v>
    </spb>
    <spb s="1">
      <v>9</v>
      <v>Name</v>
      <v>LearnMoreOnLink</v>
    </spb>
    <spb s="25">
      <v>1</v>
      <v>2</v>
      <v>3</v>
      <v>1</v>
      <v>1</v>
      <v>4</v>
      <v>1</v>
      <v>1</v>
      <v>4</v>
      <v>5</v>
      <v>4</v>
      <v>6</v>
      <v>1</v>
      <v>1</v>
      <v>4</v>
      <v>1</v>
      <v>15</v>
      <v>9</v>
    </spb>
    <spb s="26">
      <v>Beta</v>
      <v>Name</v>
      <v>Headquarters</v>
      <v>Exchange</v>
      <v>Currency</v>
      <v>Industry</v>
      <v>Description</v>
      <v>ExchangeID</v>
      <v>UniqueName</v>
      <v>Employees</v>
      <v>Official name</v>
      <v>%ProviderInfo</v>
      <v>LearnMoreOnLink</v>
      <v>Volume average</v>
      <v>Ticker symbol</v>
      <v>52 week high</v>
      <v>52 week low</v>
      <v>Year incorporated</v>
      <v>Shares outstanding</v>
      <v>Instrument type</v>
      <v>Exchange abbreviation</v>
    </spb>
    <spb s="1">
      <v>10</v>
      <v>Name</v>
      <v>LearnMoreOnLink</v>
    </spb>
    <spb s="27">
      <v>2</v>
      <v>3</v>
      <v>4</v>
      <v>4</v>
      <v>6</v>
      <v>10</v>
      <v>10</v>
      <v>7</v>
      <v>4</v>
    </spb>
    <spb s="28">
      <v>High</v>
      <v>Name</v>
      <v>Low</v>
      <v>Exchange</v>
      <v>Currency</v>
      <v>Price</v>
      <v>Volume</v>
      <v>Change</v>
      <v>Open</v>
      <v>UniqueName</v>
      <v>Change (%)</v>
      <v>%ProviderInfo</v>
      <v>Ticker symbol</v>
      <v>52 week high</v>
      <v>52 week low</v>
      <v>Previous close</v>
      <v>Instrument type</v>
      <v>Exchange abbreviation</v>
      <v>Last trade time</v>
    </spb>
    <spb s="29">
      <v>11</v>
      <v>Name</v>
    </spb>
    <spb s="30">
      <v>2</v>
      <v>2</v>
    </spb>
    <spb s="31">
      <v>High</v>
      <v>Beta</v>
      <v>Name</v>
      <v>Headquarters</v>
      <v>Low</v>
      <v>Exchange</v>
      <v>Currency</v>
      <v>Price</v>
      <v>Industry</v>
      <v>Volume</v>
      <v>Change</v>
      <v>Description</v>
      <v>Open</v>
      <v>ExchangeID</v>
      <v>UniqueName</v>
      <v>Official name</v>
      <v>Change (%)</v>
      <v>%ProviderInfo</v>
      <v>LearnMoreOnLink</v>
      <v>Volume average</v>
      <v>Ticker symbol</v>
      <v>52 week high</v>
      <v>52 week low</v>
      <v>Shares outstanding</v>
      <v>Previous close</v>
      <v>Instrument type</v>
      <v>Exchange abbreviation</v>
      <v>Market cap</v>
      <v>Last trade time</v>
    </spb>
    <spb s="1">
      <v>12</v>
      <v>Name</v>
      <v>LearnMoreOnLink</v>
    </spb>
    <spb s="32">
      <v>1</v>
      <v>2</v>
      <v>3</v>
      <v>1</v>
      <v>1</v>
      <v>4</v>
      <v>1</v>
      <v>1</v>
      <v>5</v>
      <v>4</v>
      <v>6</v>
      <v>1</v>
      <v>1</v>
      <v>4</v>
      <v>1</v>
      <v>8</v>
      <v>9</v>
    </spb>
    <spb s="33">
      <v>Name</v>
      <v>Headquarters</v>
      <v>Exchange</v>
      <v>Currency</v>
      <v>Industry</v>
      <v>Description</v>
      <v>ExchangeID</v>
      <v>UniqueName</v>
      <v>Employees</v>
      <v>Official name</v>
      <v>%ProviderInfo</v>
      <v>LearnMoreOnLink</v>
      <v>Ticker symbol</v>
      <v>52 week high</v>
      <v>52 week low</v>
      <v>Year incorporated</v>
      <v>Shares outstanding</v>
      <v>Previous close</v>
      <v>Instrument type</v>
      <v>Exchange abbreviation</v>
    </spb>
    <spb s="1">
      <v>13</v>
      <v>Name</v>
      <v>LearnMoreOnLink</v>
    </spb>
    <spb s="34">
      <v>3</v>
      <v>4</v>
      <v>6</v>
      <v>1</v>
      <v>1</v>
      <v>7</v>
      <v>4</v>
      <v>1</v>
    </spb>
    <spb s="1">
      <v>14</v>
      <v>Name</v>
      <v>LearnMoreOnLink</v>
    </spb>
    <spb s="35">
      <v>High</v>
      <v>Beta</v>
      <v>Name</v>
      <v>Headquarters</v>
      <v>Low</v>
      <v>Exchange</v>
      <v>Currency</v>
      <v>Price</v>
      <v>Industry</v>
      <v>Image</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spb>
    <spb s="1">
      <v>15</v>
      <v>Name</v>
      <v>LearnMoreOnLink</v>
    </spb>
    <spb s="36">
      <v>0</v>
      <v>0</v>
    </spb>
    <spb s="37">
      <v>53</v>
      <v>2</v>
      <v>2</v>
      <v>2</v>
      <v>2</v>
    </spb>
    <spb s="38">
      <v>1</v>
      <v>2</v>
      <v>3</v>
      <v>1</v>
      <v>1</v>
      <v>16</v>
      <v>4</v>
      <v>1</v>
      <v>1</v>
      <v>4</v>
      <v>5</v>
      <v>4</v>
      <v>6</v>
      <v>1</v>
      <v>1</v>
      <v>7</v>
      <v>4</v>
      <v>1</v>
      <v>8</v>
      <v>9</v>
    </spb>
    <spb s="39">
      <v>Da plataforma Refinitiv</v>
    </spb>
    <spb s="12">
      <v>17</v>
      <v>3</v>
      <v>17</v>
      <v>17</v>
      <v>4</v>
      <v>17</v>
      <v>17</v>
      <v>4</v>
      <v>5</v>
      <v>4</v>
      <v>6</v>
      <v>17</v>
      <v>17</v>
      <v>7</v>
      <v>4</v>
      <v>17</v>
      <v>18</v>
      <v>9</v>
    </spb>
    <spb s="5">
      <v>Atraso de 15 minutos</v>
      <v xml:space="preserve">do fechamento anterior </v>
      <v xml:space="preserve">do fechamento anterior </v>
      <v>GMT</v>
    </spb>
    <spb s="40">
      <v>P/E</v>
      <v>High</v>
      <v>Beta</v>
      <v>Name</v>
      <v>Headquarters</v>
      <v>Low</v>
      <v>Exchange</v>
      <v>Currency</v>
      <v>Price</v>
      <v>Industry</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spb>
    <spb s="1">
      <v>16</v>
      <v>Name</v>
      <v>LearnMoreOnLink</v>
    </spb>
    <spb s="41">
      <v>2</v>
      <v>10</v>
      <v>2</v>
      <v>3</v>
      <v>10</v>
      <v>10</v>
      <v>4</v>
      <v>10</v>
      <v>10</v>
      <v>4</v>
      <v>5</v>
      <v>4</v>
      <v>6</v>
      <v>10</v>
      <v>10</v>
      <v>7</v>
      <v>4</v>
      <v>10</v>
      <v>15</v>
      <v>9</v>
    </spb>
    <spb s="7">
      <v>19</v>
      <v>2</v>
      <v>3</v>
      <v>19</v>
      <v>19</v>
      <v>4</v>
      <v>19</v>
      <v>19</v>
      <v>5</v>
      <v>4</v>
      <v>6</v>
      <v>19</v>
      <v>19</v>
      <v>7</v>
      <v>4</v>
      <v>19</v>
      <v>15</v>
      <v>9</v>
    </spb>
    <spb s="5">
      <v>Atraso de 20 minutos</v>
      <v xml:space="preserve">do fechamento anterior </v>
      <v xml:space="preserve">do fechamento anterior </v>
      <v>GMT</v>
    </spb>
    <spb s="42">
      <v>High</v>
      <v>Beta</v>
      <v>Name</v>
      <v>Low</v>
      <v>Exchange</v>
      <v>Currency</v>
      <v>Price</v>
      <v>Volume</v>
      <v>Change</v>
      <v>Open</v>
      <v>UniqueName</v>
      <v>Change (%)</v>
      <v>%ProviderInfo</v>
      <v>LearnMoreOnLink</v>
      <v>Ticker symbol</v>
      <v>52 week high</v>
      <v>52 week low</v>
      <v>Previous close</v>
      <v>Instrument type</v>
      <v>Exchange abbreviation</v>
      <v>Market cap</v>
      <v>Last trade time</v>
    </spb>
    <spb s="1">
      <v>17</v>
      <v>Name</v>
      <v>LearnMoreOnLink</v>
    </spb>
    <spb s="43">
      <v>1</v>
      <v>2</v>
      <v>3</v>
      <v>1</v>
      <v>1</v>
      <v>4</v>
      <v>1</v>
      <v>1</v>
      <v>5</v>
      <v>6</v>
      <v>1</v>
      <v>1</v>
      <v>1</v>
      <v>8</v>
      <v>9</v>
    </spb>
    <spb s="44">
      <v>High</v>
      <v>Name</v>
      <v>Low</v>
      <v>Exchange</v>
      <v>Currency</v>
      <v>Price</v>
      <v>Volume</v>
      <v>Change</v>
      <v>Open</v>
      <v>UniqueName</v>
      <v>Change (%)</v>
      <v>%ProviderInfo</v>
      <v>Ticker symbol</v>
      <v>52 week high</v>
      <v>52 week low</v>
      <v>Previous close</v>
      <v>Instrument type</v>
      <v>Exchange abbreviation</v>
      <v>Market cap</v>
      <v>Last trade time</v>
    </spb>
    <spb s="29">
      <v>18</v>
      <v>Name</v>
    </spb>
    <spb s="45">
      <v>1</v>
      <v>3</v>
      <v>1</v>
      <v>1</v>
      <v>4</v>
      <v>1</v>
      <v>1</v>
      <v>5</v>
      <v>6</v>
      <v>1</v>
      <v>1</v>
      <v>1</v>
      <v>8</v>
      <v>9</v>
    </spb>
    <spb s="46">
      <v>Name</v>
      <v>Exchange</v>
      <v>Currency</v>
      <v>UniqueName</v>
      <v>%ProviderInfo</v>
      <v>LearnMoreOnLink</v>
      <v>Ticker symbol</v>
      <v>Previous close</v>
      <v>Instrument type</v>
      <v>Exchange abbreviation</v>
    </spb>
    <spb s="1">
      <v>19</v>
      <v>Name</v>
      <v>LearnMoreOnLink</v>
    </spb>
    <spb s="47">
      <v>3</v>
      <v>6</v>
      <v>1</v>
    </spb>
    <spb s="1">
      <v>20</v>
      <v>Name</v>
      <v>LearnMoreOnLink</v>
    </spb>
    <spb s="48">
      <v>Name</v>
      <v>Headquarters</v>
      <v>Exchange</v>
      <v>Currency</v>
      <v>Industry</v>
      <v>Description</v>
      <v>ExchangeID</v>
      <v>UniqueName</v>
      <v>Employees</v>
      <v>Official name</v>
      <v>%ProviderInfo</v>
      <v>LearnMoreOnLink</v>
      <v>Ticker symbol</v>
      <v>Year incorporated</v>
      <v>Shares outstanding</v>
      <v>Previous close</v>
      <v>Instrument type</v>
      <v>Exchange abbreviation</v>
    </spb>
    <spb s="1">
      <v>21</v>
      <v>Name</v>
      <v>LearnMoreOnLink</v>
    </spb>
    <spb s="49">
      <v>3</v>
      <v>4</v>
      <v>6</v>
      <v>7</v>
      <v>4</v>
      <v>1</v>
    </spb>
    <spb s="50">
      <v>Beta</v>
      <v>Name</v>
      <v>Headquarters</v>
      <v>Exchange</v>
      <v>Currency</v>
      <v>Industry</v>
      <v>Description</v>
      <v>ExchangeID</v>
      <v>UniqueName</v>
      <v>Employees</v>
      <v>Official name</v>
      <v>%ProviderInfo</v>
      <v>LearnMoreOnLink</v>
      <v>Volume average</v>
      <v>Ticker symbol</v>
      <v>52 week high</v>
      <v>52 week low</v>
      <v>Year incorporated</v>
      <v>Shares outstanding</v>
      <v>Previous close</v>
      <v>Instrument type</v>
      <v>Exchange abbreviation</v>
      <v>Last trade time</v>
    </spb>
    <spb s="1">
      <v>22</v>
      <v>Name</v>
      <v>LearnMoreOnLink</v>
    </spb>
    <spb s="51">
      <v>2</v>
      <v>3</v>
      <v>4</v>
      <v>4</v>
      <v>6</v>
      <v>1</v>
      <v>1</v>
      <v>7</v>
      <v>4</v>
      <v>1</v>
      <v>9</v>
    </spb>
    <spb s="52">
      <v>GMT</v>
    </spb>
    <spb s="53">
      <v>Name</v>
      <v>Currency</v>
      <v>Price</v>
      <v>Change</v>
      <v>UniqueName</v>
      <v>Country/region</v>
      <v>Change (%)</v>
      <v>%ProviderInfo</v>
      <v>Rating</v>
      <v>Return (1y)</v>
      <v>Return (1m)</v>
      <v>Return (1w)</v>
      <v>Return (3y)</v>
      <v>Return (3m)</v>
      <v>Return (5y)</v>
      <v>Return (YTD)</v>
      <v>LearnMoreOnLink</v>
      <v>Last update time</v>
      <v>Ticker symbol</v>
      <v>Previous close</v>
      <v>Instrument type</v>
      <v>Last trade time</v>
    </spb>
    <spb s="1">
      <v>23</v>
      <v>Name</v>
      <v>LearnMoreOnLink</v>
    </spb>
    <spb s="54">
      <v>2</v>
      <v>2</v>
      <v>2</v>
      <v>2</v>
    </spb>
    <spb s="55">
      <v>3</v>
      <v>1</v>
      <v>1</v>
      <v>5</v>
      <v>4</v>
      <v>5</v>
      <v>5</v>
      <v>5</v>
      <v>5</v>
      <v>5</v>
      <v>5</v>
      <v>5</v>
      <v>9</v>
      <v>6</v>
      <v>1</v>
      <v>14</v>
    </spb>
    <spb s="56">
      <v xml:space="preserve">do fechamento anterior </v>
      <v xml:space="preserve">do fechamento anterior </v>
      <v>GMT</v>
      <v>GMT</v>
    </spb>
    <spb s="57">
      <v>High</v>
      <v>Name</v>
      <v>Headquarters</v>
      <v>Low</v>
      <v>Exchange</v>
      <v>Currency</v>
      <v>Price</v>
      <v>Industry</v>
      <v>Volume</v>
      <v>Change</v>
      <v>Description</v>
      <v>Open</v>
      <v>ExchangeID</v>
      <v>UniqueName</v>
      <v>Official name</v>
      <v>Change (%)</v>
      <v>%ProviderInfo</v>
      <v>LearnMoreOnLink</v>
      <v>Volume average</v>
      <v>Ticker symbol</v>
      <v>52 week high</v>
      <v>52 week low</v>
      <v>Year incorporated</v>
      <v>Shares outstanding</v>
      <v>Previous close</v>
      <v>Instrument type</v>
      <v>Exchange abbreviation</v>
      <v>Market cap</v>
      <v>Last trade time</v>
    </spb>
    <spb s="1">
      <v>24</v>
      <v>Name</v>
      <v>LearnMoreOnLink</v>
    </spb>
    <spb s="58">
      <v>19</v>
      <v>3</v>
      <v>19</v>
      <v>19</v>
      <v>4</v>
      <v>19</v>
      <v>19</v>
      <v>5</v>
      <v>4</v>
      <v>6</v>
      <v>19</v>
      <v>19</v>
      <v>7</v>
      <v>4</v>
      <v>19</v>
      <v>15</v>
      <v>9</v>
    </spb>
    <spb s="59">
      <v>Name</v>
      <v>Headquarters</v>
      <v>Exchange</v>
      <v>Currency</v>
      <v>Industry</v>
      <v>Description</v>
      <v>ExchangeID</v>
      <v>UniqueName</v>
      <v>Official name</v>
      <v>%ProviderInfo</v>
      <v>LearnMoreOnLink</v>
      <v>Ticker symbol</v>
      <v>Year incorporated</v>
      <v>Shares outstanding</v>
      <v>Previous close</v>
      <v>Instrument type</v>
      <v>Exchange abbreviation</v>
    </spb>
    <spb s="1">
      <v>25</v>
      <v>Name</v>
      <v>LearnMoreOnLink</v>
    </spb>
    <spb s="60">
      <v>3</v>
      <v>6</v>
      <v>7</v>
      <v>4</v>
      <v>1</v>
    </spb>
    <spb s="61">
      <v>High</v>
      <v>Name</v>
      <v>Low</v>
      <v>Exchange</v>
      <v>Currency</v>
      <v>Price</v>
      <v>Volume</v>
      <v>Change</v>
      <v>Open</v>
      <v>UniqueName</v>
      <v>Change (%)</v>
      <v>%ProviderInfo</v>
      <v>LearnMoreOnLink</v>
      <v>Ticker symbol</v>
      <v>52 week high</v>
      <v>52 week low</v>
      <v>Previous close</v>
      <v>Instrument type</v>
      <v>Exchange abbreviation</v>
      <v>Market cap</v>
      <v>Last trade time</v>
    </spb>
    <spb s="1">
      <v>26</v>
      <v>Name</v>
      <v>LearnMoreOnLink</v>
    </spb>
    <spb s="62">
      <v>High</v>
      <v>Name</v>
      <v>Low</v>
      <v>Exchange</v>
      <v>Currency</v>
      <v>Price</v>
      <v>Volume</v>
      <v>Change</v>
      <v>Open</v>
      <v>UniqueName</v>
      <v>Change (%)</v>
      <v>%ProviderInfo</v>
      <v>LearnMoreOnLink</v>
      <v>Ticker symbol</v>
      <v>Previous close</v>
      <v>Instrument type</v>
      <v>Exchange abbreviation</v>
      <v>Market cap</v>
      <v>Last trade time</v>
    </spb>
    <spb s="1">
      <v>27</v>
      <v>Name</v>
      <v>LearnMoreOnLink</v>
    </spb>
    <spb s="63">
      <v>1</v>
      <v>3</v>
      <v>1</v>
      <v>1</v>
      <v>4</v>
      <v>1</v>
      <v>1</v>
      <v>5</v>
      <v>6</v>
      <v>1</v>
      <v>8</v>
      <v>14</v>
    </spb>
    <spb s="41">
      <v>2</v>
      <v>20</v>
      <v>2</v>
      <v>3</v>
      <v>20</v>
      <v>20</v>
      <v>4</v>
      <v>20</v>
      <v>20</v>
      <v>4</v>
      <v>5</v>
      <v>4</v>
      <v>6</v>
      <v>20</v>
      <v>20</v>
      <v>7</v>
      <v>4</v>
      <v>20</v>
      <v>21</v>
      <v>9</v>
    </spb>
    <spb s="41">
      <v>2</v>
      <v>22</v>
      <v>2</v>
      <v>3</v>
      <v>22</v>
      <v>22</v>
      <v>4</v>
      <v>22</v>
      <v>22</v>
      <v>4</v>
      <v>5</v>
      <v>4</v>
      <v>6</v>
      <v>22</v>
      <v>22</v>
      <v>7</v>
      <v>4</v>
      <v>22</v>
      <v>23</v>
      <v>9</v>
    </spb>
    <spb s="64">
      <v>High</v>
      <v>Name</v>
      <v>Low</v>
      <v>Exchange</v>
      <v>Currency</v>
      <v>Price</v>
      <v>Volume</v>
      <v>Change</v>
      <v>Open</v>
      <v>UniqueName</v>
      <v>Change (%)</v>
      <v>%ProviderInfo</v>
      <v>LearnMoreOnLink</v>
      <v>Ticker symbol</v>
      <v>Previous close</v>
      <v>Instrument type</v>
      <v>Exchange abbreviation</v>
      <v>Last trade time</v>
    </spb>
    <spb s="1">
      <v>28</v>
      <v>Name</v>
      <v>LearnMoreOnLink</v>
    </spb>
    <spb s="65">
      <v>1</v>
      <v>3</v>
      <v>1</v>
      <v>1</v>
      <v>4</v>
      <v>1</v>
      <v>1</v>
      <v>5</v>
      <v>6</v>
      <v>1</v>
      <v>9</v>
    </spb>
    <spb s="58">
      <v>1</v>
      <v>3</v>
      <v>1</v>
      <v>1</v>
      <v>4</v>
      <v>1</v>
      <v>1</v>
      <v>5</v>
      <v>4</v>
      <v>6</v>
      <v>1</v>
      <v>1</v>
      <v>7</v>
      <v>4</v>
      <v>1</v>
      <v>8</v>
      <v>9</v>
    </spb>
    <spb s="66">
      <v>Name</v>
      <v>Headquarters</v>
      <v>Exchange</v>
      <v>Currency</v>
      <v>Industry</v>
      <v>Change</v>
      <v>Description</v>
      <v>ExchangeID</v>
      <v>UniqueName</v>
      <v>Official name</v>
      <v>Change (%)</v>
      <v>%ProviderInfo</v>
      <v>LearnMoreOnLink</v>
      <v>Ticker symbol</v>
      <v>Year incorporated</v>
      <v>Shares outstanding</v>
      <v>Previous close</v>
      <v>Instrument type</v>
      <v>Exchange abbreviation</v>
    </spb>
    <spb s="1">
      <v>29</v>
      <v>Name</v>
      <v>LearnMoreOnLink</v>
    </spb>
    <spb s="67">
      <v>3</v>
      <v>1</v>
      <v>5</v>
      <v>6</v>
      <v>7</v>
      <v>4</v>
      <v>1</v>
    </spb>
    <spb s="68">
      <v xml:space="preserve">do fechamento anterior </v>
      <v xml:space="preserve">do fechamento anterior </v>
    </spb>
    <spb s="69">
      <v>Name</v>
      <v>Headquarters</v>
      <v>Exchange</v>
      <v>Currency</v>
      <v>Industry</v>
      <v>Description</v>
      <v>ExchangeID</v>
      <v>UniqueName</v>
      <v>Employees</v>
      <v>Official name</v>
      <v>%ProviderInfo</v>
      <v>LearnMoreOnLink</v>
      <v>Ticker symbol</v>
      <v>52 week high</v>
      <v>52 week low</v>
      <v>Year incorporated</v>
      <v>Shares outstanding</v>
      <v>Previous close</v>
      <v>Instrument type</v>
      <v>Exchange abbreviation</v>
      <v>Market cap</v>
      <v>Last trade time</v>
    </spb>
    <spb s="1">
      <v>30</v>
      <v>Name</v>
      <v>LearnMoreOnLink</v>
    </spb>
    <spb s="70">
      <v>3</v>
      <v>4</v>
      <v>6</v>
      <v>1</v>
      <v>1</v>
      <v>7</v>
      <v>4</v>
      <v>1</v>
      <v>8</v>
      <v>9</v>
    </spb>
    <spb s="71">
      <v>Name</v>
      <v>Headquarters</v>
      <v>Exchange</v>
      <v>Currency</v>
      <v>Industry</v>
      <v>Description</v>
      <v>ExchangeID</v>
      <v>UniqueName</v>
      <v>Employees</v>
      <v>Official name</v>
      <v>%ProviderInfo</v>
      <v>LearnMoreOnLink</v>
      <v>Ticker symbol</v>
      <v>52 week high</v>
      <v>52 week low</v>
      <v>Year incorporated</v>
      <v>Shares outstanding</v>
      <v>Previous close</v>
      <v>Instrument type</v>
      <v>Exchange abbreviation</v>
      <v>Last trade time</v>
    </spb>
    <spb s="1">
      <v>31</v>
      <v>Name</v>
      <v>LearnMoreOnLink</v>
    </spb>
    <spb s="72">
      <v>3</v>
      <v>4</v>
      <v>6</v>
      <v>1</v>
      <v>1</v>
      <v>7</v>
      <v>4</v>
      <v>1</v>
      <v>9</v>
    </spb>
    <spb s="73">
      <v>High</v>
      <v>Name</v>
      <v>Headquarters</v>
      <v>Low</v>
      <v>Exchange</v>
      <v>Currency</v>
      <v>Price</v>
      <v>Industry</v>
      <v>Volume</v>
      <v>Change</v>
      <v>Description</v>
      <v>Open</v>
      <v>ExchangeID</v>
      <v>UniqueName</v>
      <v>Employees</v>
      <v>Official name</v>
      <v>Change (%)</v>
      <v>%ProviderInfo</v>
      <v>LearnMoreOnLink</v>
      <v>Ticker symbol</v>
      <v>52 week high</v>
      <v>52 week low</v>
      <v>Year incorporated</v>
      <v>Shares outstanding</v>
      <v>Previous close</v>
      <v>Instrument type</v>
      <v>Exchange abbreviation</v>
      <v>Market cap</v>
      <v>Last trade time</v>
    </spb>
    <spb s="1">
      <v>32</v>
      <v>Name</v>
      <v>LearnMoreOnLink</v>
    </spb>
    <spb s="74">
      <v>1</v>
      <v>3</v>
      <v>1</v>
      <v>1</v>
      <v>4</v>
      <v>1</v>
      <v>1</v>
      <v>4</v>
      <v>5</v>
      <v>6</v>
      <v>1</v>
      <v>1</v>
      <v>7</v>
      <v>4</v>
      <v>1</v>
      <v>8</v>
      <v>9</v>
    </spb>
    <spb s="75">
      <v>Name</v>
      <v>Headquarters</v>
      <v>Exchange</v>
      <v>Currency</v>
      <v>Industry</v>
      <v>Description</v>
      <v>ExchangeID</v>
      <v>UniqueName</v>
      <v>Employees</v>
      <v>Official name</v>
      <v>%ProviderInfo</v>
      <v>LearnMoreOnLink</v>
      <v>Volume average</v>
      <v>Ticker symbol</v>
      <v>Year incorporated</v>
      <v>Shares outstanding</v>
      <v>Previous close</v>
      <v>Instrument type</v>
      <v>Exchange abbreviation</v>
    </spb>
    <spb s="1">
      <v>33</v>
      <v>Name</v>
      <v>LearnMoreOnLink</v>
    </spb>
    <spb s="76">
      <v>3</v>
      <v>4</v>
      <v>4</v>
      <v>6</v>
      <v>7</v>
      <v>4</v>
      <v>1</v>
    </spb>
    <spb s="77">
      <v>Beta</v>
      <v>Name</v>
      <v>Headquarters</v>
      <v>Exchange</v>
      <v>Currency</v>
      <v>Industry</v>
      <v>Description</v>
      <v>ExchangeID</v>
      <v>UniqueName</v>
      <v>Employees</v>
      <v>Official name</v>
      <v>%ProviderInfo</v>
      <v>LearnMoreOnLink</v>
      <v>Volume average</v>
      <v>Ticker symbol</v>
      <v>52 week high</v>
      <v>52 week low</v>
      <v>Year incorporated</v>
      <v>Shares outstanding</v>
      <v>Previous close</v>
      <v>Instrument type</v>
      <v>Exchange abbreviation</v>
    </spb>
    <spb s="1">
      <v>34</v>
      <v>Name</v>
      <v>LearnMoreOnLink</v>
    </spb>
    <spb s="78">
      <v>2</v>
      <v>3</v>
      <v>4</v>
      <v>4</v>
      <v>6</v>
      <v>1</v>
      <v>1</v>
      <v>7</v>
      <v>4</v>
      <v>1</v>
    </spb>
    <spb s="79">
      <v>Name</v>
      <v>Headquarters</v>
      <v>Exchange</v>
      <v>Currency</v>
      <v>Industry</v>
      <v>Description</v>
      <v>ExchangeID</v>
      <v>UniqueName</v>
      <v>Official name</v>
      <v>%ProviderInfo</v>
      <v>LearnMoreOnLink</v>
      <v>Ticker symbol</v>
      <v>52 week high</v>
      <v>52 week low</v>
      <v>Year incorporated</v>
      <v>Shares outstanding</v>
      <v>Previous close</v>
      <v>Instrument type</v>
      <v>Exchange abbreviation</v>
      <v>Last trade time</v>
    </spb>
    <spb s="1">
      <v>35</v>
      <v>Name</v>
      <v>LearnMoreOnLink</v>
    </spb>
    <spb s="80">
      <v>3</v>
      <v>6</v>
      <v>1</v>
      <v>1</v>
      <v>7</v>
      <v>4</v>
      <v>1</v>
      <v>14</v>
    </spb>
    <spb s="72">
      <v>3</v>
      <v>4</v>
      <v>6</v>
      <v>1</v>
      <v>1</v>
      <v>7</v>
      <v>4</v>
      <v>1</v>
      <v>14</v>
    </spb>
    <spb s="81">
      <v>High</v>
      <v>Name</v>
      <v>Headquarters</v>
      <v>Low</v>
      <v>Exchange</v>
      <v>Currency</v>
      <v>Price</v>
      <v>Industry</v>
      <v>Volume</v>
      <v>Change</v>
      <v>Description</v>
      <v>Open</v>
      <v>ExchangeID</v>
      <v>UniqueName</v>
      <v>Official name</v>
      <v>Change (%)</v>
      <v>%ProviderInfo</v>
      <v>LearnMoreOnLink</v>
      <v>Ticker symbol</v>
      <v>52 week high</v>
      <v>52 week low</v>
      <v>Year incorporated</v>
      <v>Shares outstanding</v>
      <v>Previous close</v>
      <v>Instrument type</v>
      <v>Exchange abbreviation</v>
      <v>Last trade time</v>
    </spb>
    <spb s="1">
      <v>36</v>
      <v>Name</v>
      <v>LearnMoreOnLink</v>
    </spb>
    <spb s="82">
      <v>1</v>
      <v>3</v>
      <v>1</v>
      <v>1</v>
      <v>4</v>
      <v>1</v>
      <v>1</v>
      <v>5</v>
      <v>6</v>
      <v>1</v>
      <v>1</v>
      <v>7</v>
      <v>4</v>
      <v>1</v>
      <v>9</v>
    </spb>
    <spb s="83">
      <v>High</v>
      <v>Name</v>
      <v>Headquarters</v>
      <v>Low</v>
      <v>Exchange</v>
      <v>Currency</v>
      <v>Price</v>
      <v>Industry</v>
      <v>Volume</v>
      <v>Change</v>
      <v>Description</v>
      <v>Open</v>
      <v>ExchangeID</v>
      <v>UniqueName</v>
      <v>Official name</v>
      <v>Change (%)</v>
      <v>%ProviderInfo</v>
      <v>LearnMoreOnLink</v>
      <v>Ticker symbol</v>
      <v>52 week high</v>
      <v>52 week low</v>
      <v>Year incorporated</v>
      <v>Shares outstanding</v>
      <v>Previous close</v>
      <v>Instrument type</v>
      <v>Exchange abbreviation</v>
      <v>Market cap</v>
      <v>Last trade time</v>
    </spb>
    <spb s="1">
      <v>37</v>
      <v>Name</v>
      <v>LearnMoreOnLink</v>
    </spb>
    <spb s="84">
      <v>1</v>
      <v>3</v>
      <v>1</v>
      <v>1</v>
      <v>4</v>
      <v>1</v>
      <v>1</v>
      <v>5</v>
      <v>6</v>
      <v>1</v>
      <v>1</v>
      <v>7</v>
      <v>4</v>
      <v>1</v>
      <v>8</v>
      <v>9</v>
    </spb>
    <spb s="85">
      <v>Name</v>
      <v>Headquarters</v>
      <v>Exchange</v>
      <v>Currency</v>
      <v>Industry</v>
      <v>Change</v>
      <v>Description</v>
      <v>ExchangeID</v>
      <v>UniqueName</v>
      <v>Official name</v>
      <v>Change (%)</v>
      <v>%ProviderInfo</v>
      <v>LearnMoreOnLink</v>
      <v>Ticker symbol</v>
      <v>52 week high</v>
      <v>52 week low</v>
      <v>Year incorporated</v>
      <v>Shares outstanding</v>
      <v>Previous close</v>
      <v>Instrument type</v>
      <v>Exchange abbreviation</v>
    </spb>
    <spb s="1">
      <v>38</v>
      <v>Name</v>
      <v>LearnMoreOnLink</v>
    </spb>
    <spb s="86">
      <v>3</v>
      <v>1</v>
      <v>5</v>
      <v>6</v>
      <v>1</v>
      <v>1</v>
      <v>7</v>
      <v>4</v>
      <v>1</v>
    </spb>
    <spb s="87">
      <v>Name</v>
      <v>Headquarters</v>
      <v>Exchange</v>
      <v>Currency</v>
      <v>Industry</v>
      <v>Change</v>
      <v>Description</v>
      <v>ExchangeID</v>
      <v>UniqueName</v>
      <v>Official name</v>
      <v>Change (%)</v>
      <v>%ProviderInfo</v>
      <v>LearnMoreOnLink</v>
      <v>Ticker symbol</v>
      <v>52 week high</v>
      <v>52 week low</v>
      <v>Year incorporated</v>
      <v>Shares outstanding</v>
      <v>Previous close</v>
      <v>Instrument type</v>
      <v>Exchange abbreviation</v>
      <v>Last trade time</v>
    </spb>
    <spb s="1">
      <v>39</v>
      <v>Name</v>
      <v>LearnMoreOnLink</v>
    </spb>
    <spb s="88">
      <v>3</v>
      <v>1</v>
      <v>5</v>
      <v>6</v>
      <v>1</v>
      <v>1</v>
      <v>7</v>
      <v>4</v>
      <v>1</v>
      <v>14</v>
    </spb>
    <spb s="89">
      <v xml:space="preserve">do fechamento anterior </v>
      <v xml:space="preserve">do fechamento anterior </v>
      <v>GMT</v>
    </spb>
    <spb s="90">
      <v>High</v>
      <v>Beta</v>
      <v>Name</v>
      <v>Headquarters</v>
      <v>Low</v>
      <v>Exchange</v>
      <v>Currency</v>
      <v>Price</v>
      <v>Industry</v>
      <v>Volume</v>
      <v>Change</v>
      <v>Description</v>
      <v>Open</v>
      <v>ExchangeID</v>
      <v>UniqueName</v>
      <v>Official name</v>
      <v>Change (%)</v>
      <v>%ProviderInfo</v>
      <v>LearnMoreOnLink</v>
      <v>Ticker symbol</v>
      <v>52 week high</v>
      <v>52 week low</v>
      <v>Year incorporated</v>
      <v>Shares outstanding</v>
      <v>Previous close</v>
      <v>Instrument type</v>
      <v>Exchange abbreviation</v>
      <v>Market cap</v>
      <v>Last trade time</v>
    </spb>
    <spb s="1">
      <v>40</v>
      <v>Name</v>
      <v>LearnMoreOnLink</v>
    </spb>
    <spb s="91">
      <v>1</v>
      <v>2</v>
      <v>3</v>
      <v>1</v>
      <v>1</v>
      <v>4</v>
      <v>1</v>
      <v>1</v>
      <v>5</v>
      <v>6</v>
      <v>1</v>
      <v>1</v>
      <v>7</v>
      <v>4</v>
      <v>1</v>
      <v>8</v>
      <v>9</v>
    </spb>
    <spb s="92">
      <v>Beta</v>
      <v>Name</v>
      <v>Headquarters</v>
      <v>Exchange</v>
      <v>Currency</v>
      <v>Industry</v>
      <v>Description</v>
      <v>ExchangeID</v>
      <v>UniqueName</v>
      <v>Official name</v>
      <v>%ProviderInfo</v>
      <v>LearnMoreOnLink</v>
      <v>Volume average</v>
      <v>Ticker symbol</v>
      <v>Year incorporated</v>
      <v>Shares outstanding</v>
      <v>Previous close</v>
      <v>Instrument type</v>
      <v>Exchange abbreviation</v>
    </spb>
    <spb s="1">
      <v>41</v>
      <v>Name</v>
      <v>LearnMoreOnLink</v>
    </spb>
    <spb s="93">
      <v>2</v>
      <v>3</v>
      <v>4</v>
      <v>6</v>
      <v>7</v>
      <v>4</v>
      <v>1</v>
    </spb>
    <spb s="94">
      <v>P/E</v>
      <v>High</v>
      <v>Name</v>
      <v>Headquarters</v>
      <v>Low</v>
      <v>Exchange</v>
      <v>Currency</v>
      <v>Price</v>
      <v>Industry</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spb>
    <spb s="1">
      <v>42</v>
      <v>Name</v>
      <v>LearnMoreOnLink</v>
    </spb>
    <spb s="95">
      <v>2</v>
      <v>10</v>
      <v>3</v>
      <v>10</v>
      <v>10</v>
      <v>4</v>
      <v>10</v>
      <v>10</v>
      <v>4</v>
      <v>5</v>
      <v>4</v>
      <v>6</v>
      <v>10</v>
      <v>10</v>
      <v>7</v>
      <v>4</v>
      <v>10</v>
      <v>11</v>
      <v>9</v>
    </spb>
    <spb s="51">
      <v>2</v>
      <v>3</v>
      <v>4</v>
      <v>4</v>
      <v>6</v>
      <v>1</v>
      <v>1</v>
      <v>7</v>
      <v>4</v>
      <v>1</v>
      <v>14</v>
    </spb>
    <spb s="96">
      <v>Name</v>
      <v>Exchange</v>
      <v>UniqueName</v>
      <v>%ProviderInfo</v>
      <v>LearnMoreOnLink</v>
      <v>Ticker symbol</v>
      <v>Instrument type</v>
      <v>Exchange abbreviation</v>
    </spb>
    <spb s="1">
      <v>43</v>
      <v>Name</v>
      <v>LearnMoreOnLink</v>
    </spb>
    <spb s="97">
      <v>3</v>
      <v>6</v>
    </spb>
    <spb s="98">
      <v>Name</v>
      <v>Exchange</v>
      <v>Currency</v>
      <v>UniqueName</v>
      <v>%ProviderInfo</v>
      <v>LearnMoreOnLink</v>
      <v>Ticker symbol</v>
      <v>52 week high</v>
      <v>52 week low</v>
      <v>Previous close</v>
      <v>Instrument type</v>
      <v>Exchange abbreviation</v>
      <v>Last trade time</v>
    </spb>
    <spb s="1">
      <v>44</v>
      <v>Name</v>
      <v>LearnMoreOnLink</v>
    </spb>
    <spb s="99">
      <v>3</v>
      <v>6</v>
      <v>1</v>
      <v>1</v>
      <v>1</v>
      <v>14</v>
    </spb>
    <spb s="100">
      <v>High</v>
      <v>Beta</v>
      <v>Name</v>
      <v>Low</v>
      <v>Exchange</v>
      <v>Currency</v>
      <v>Price</v>
      <v>Volume</v>
      <v>Change</v>
      <v>Open</v>
      <v>UniqueName</v>
      <v>Change (%)</v>
      <v>%ProviderInfo</v>
      <v>LearnMoreOnLink</v>
      <v>Ticker symbol</v>
      <v>Previous close</v>
      <v>Instrument type</v>
      <v>Exchange abbreviation</v>
      <v>Market cap</v>
      <v>Last trade time</v>
    </spb>
    <spb s="1">
      <v>45</v>
      <v>Name</v>
      <v>LearnMoreOnLink</v>
    </spb>
    <spb s="101">
      <v>1</v>
      <v>2</v>
      <v>3</v>
      <v>1</v>
      <v>1</v>
      <v>4</v>
      <v>1</v>
      <v>1</v>
      <v>5</v>
      <v>6</v>
      <v>1</v>
      <v>8</v>
      <v>14</v>
    </spb>
    <spb s="102">
      <v>High</v>
      <v>Name</v>
      <v>Low</v>
      <v>Exchange</v>
      <v>Currency</v>
      <v>Price</v>
      <v>Volume</v>
      <v>Change</v>
      <v>Open</v>
      <v>UniqueName</v>
      <v>Change (%)</v>
      <v>%ProviderInfo</v>
      <v>Ticker symbol</v>
      <v>Previous close</v>
      <v>Instrument type</v>
      <v>Exchange abbreviation</v>
      <v>Last trade time</v>
    </spb>
    <spb s="29">
      <v>46</v>
      <v>Name</v>
    </spb>
    <spb s="1">
      <v>47</v>
      <v>Name</v>
      <v>LearnMoreOnLink</v>
    </spb>
    <spb s="103">
      <v>High</v>
      <v>Name</v>
      <v>Low</v>
      <v>Exchange</v>
      <v>Currency</v>
      <v>Price</v>
      <v>Volume</v>
      <v>Change</v>
      <v>Open</v>
      <v>UniqueName</v>
      <v>Change (%)</v>
      <v>%ProviderInfo</v>
      <v>LearnMoreOnLink</v>
      <v>Volume average</v>
      <v>Expense ratio</v>
      <v>Ticker symbol</v>
      <v>52 week high</v>
      <v>52 week low</v>
      <v>Previous close</v>
      <v>Instrument type</v>
      <v>Exchange abbreviation</v>
      <v>Market cap</v>
      <v>Last trade time</v>
    </spb>
    <spb s="1">
      <v>48</v>
      <v>Name</v>
      <v>LearnMoreOnLink</v>
    </spb>
    <spb s="104">
      <v>10</v>
      <v>3</v>
      <v>10</v>
      <v>10</v>
      <v>4</v>
      <v>10</v>
      <v>10</v>
      <v>5</v>
      <v>4</v>
      <v>5</v>
      <v>6</v>
      <v>10</v>
      <v>10</v>
      <v>10</v>
      <v>11</v>
      <v>9</v>
    </spb>
    <spb s="105">
      <v>High</v>
      <v>Name</v>
      <v>Headquarters</v>
      <v>Low</v>
      <v>Exchange</v>
      <v>Currency</v>
      <v>Price</v>
      <v>Industry</v>
      <v>Volume</v>
      <v>Change</v>
      <v>Description</v>
      <v>Open</v>
      <v>ExchangeID</v>
      <v>UniqueName</v>
      <v>Official name</v>
      <v>Change (%)</v>
      <v>%ProviderInfo</v>
      <v>LearnMoreOnLink</v>
      <v>Ticker symbol</v>
      <v>52 week high</v>
      <v>52 week low</v>
      <v>Year incorporated</v>
      <v>Previous close</v>
      <v>Instrument type</v>
      <v>Exchange abbreviation</v>
      <v>Last trade time</v>
    </spb>
    <spb s="1">
      <v>49</v>
      <v>Name</v>
      <v>LearnMoreOnLink</v>
    </spb>
    <spb s="106">
      <v>1</v>
      <v>3</v>
      <v>1</v>
      <v>1</v>
      <v>4</v>
      <v>1</v>
      <v>1</v>
      <v>5</v>
      <v>6</v>
      <v>1</v>
      <v>1</v>
      <v>7</v>
      <v>1</v>
      <v>9</v>
    </spb>
    <spb s="4">
      <v>10</v>
      <v>2</v>
      <v>3</v>
      <v>10</v>
      <v>10</v>
      <v>4</v>
      <v>10</v>
      <v>10</v>
      <v>4</v>
      <v>5</v>
      <v>4</v>
      <v>6</v>
      <v>10</v>
      <v>10</v>
      <v>7</v>
      <v>4</v>
      <v>10</v>
      <v>11</v>
      <v>9</v>
    </spb>
    <spb s="13">
      <v>Atraso de 15 minutos</v>
      <v xml:space="preserve">do fechamento anterior </v>
      <v>Origem : Nasdaq</v>
      <v xml:space="preserve">do fechamento anterior </v>
      <v>GMT</v>
    </spb>
    <spb s="4">
      <v>19</v>
      <v>2</v>
      <v>3</v>
      <v>19</v>
      <v>19</v>
      <v>4</v>
      <v>19</v>
      <v>19</v>
      <v>4</v>
      <v>5</v>
      <v>4</v>
      <v>6</v>
      <v>19</v>
      <v>19</v>
      <v>7</v>
      <v>4</v>
      <v>19</v>
      <v>15</v>
      <v>9</v>
    </spb>
    <spb s="10">
      <v>10</v>
      <v>3</v>
      <v>10</v>
      <v>10</v>
      <v>4</v>
      <v>10</v>
      <v>10</v>
      <v>5</v>
      <v>6</v>
      <v>10</v>
      <v>10</v>
      <v>10</v>
      <v>9</v>
    </spb>
    <spb s="107">
      <v>High</v>
      <v>Beta</v>
      <v>Name</v>
      <v>Headquarters</v>
      <v>Low</v>
      <v>Exchange</v>
      <v>Currency</v>
      <v>Price</v>
      <v>Industry</v>
      <v>Volume</v>
      <v>Change</v>
      <v>Description</v>
      <v>Open</v>
      <v>ExchangeID</v>
      <v>UniqueName</v>
      <v>Employees</v>
      <v>Official name</v>
      <v>Change (%)</v>
      <v>%ProviderInfo</v>
      <v>LearnMoreOnLink</v>
      <v>Ticker symbol</v>
      <v>52 week high</v>
      <v>52 week low</v>
      <v>Year incorporated</v>
      <v>Shares outstanding</v>
      <v>Previous close</v>
      <v>Instrument type</v>
      <v>Exchange abbreviation</v>
      <v>Market cap</v>
      <v>Last trade time</v>
    </spb>
    <spb s="1">
      <v>50</v>
      <v>Name</v>
      <v>LearnMoreOnLink</v>
    </spb>
    <spb s="108">
      <v>10</v>
      <v>2</v>
      <v>3</v>
      <v>10</v>
      <v>10</v>
      <v>4</v>
      <v>10</v>
      <v>10</v>
      <v>4</v>
      <v>5</v>
      <v>6</v>
      <v>10</v>
      <v>10</v>
      <v>7</v>
      <v>4</v>
      <v>10</v>
      <v>11</v>
      <v>9</v>
    </spb>
    <spb s="109">
      <v>High</v>
      <v>Name</v>
      <v>Low</v>
      <v>Exchange</v>
      <v>Currency</v>
      <v>Price</v>
      <v>Volume</v>
      <v>Change</v>
      <v>Open</v>
      <v>UniqueName</v>
      <v>Change (%)</v>
      <v>%ProviderInfo</v>
      <v>Volume average</v>
      <v>Ticker symbol</v>
      <v>52 week high</v>
      <v>52 week low</v>
      <v>Previous close</v>
      <v>Instrument type</v>
      <v>Exchange abbreviation</v>
      <v>Market cap</v>
      <v>Last trade time</v>
    </spb>
    <spb s="29">
      <v>51</v>
      <v>Name</v>
    </spb>
    <spb s="110">
      <v>10</v>
      <v>3</v>
      <v>10</v>
      <v>10</v>
      <v>4</v>
      <v>10</v>
      <v>10</v>
      <v>5</v>
      <v>4</v>
      <v>6</v>
      <v>10</v>
      <v>10</v>
      <v>10</v>
      <v>11</v>
      <v>9</v>
    </spb>
    <spb s="111">
      <v>Beta</v>
      <v>Name</v>
      <v>Headquarters</v>
      <v>Exchange</v>
      <v>Currency</v>
      <v>Industry</v>
      <v>Description</v>
      <v>ExchangeID</v>
      <v>UniqueName</v>
      <v>Official name</v>
      <v>%ProviderInfo</v>
      <v>LearnMoreOnLink</v>
      <v>Volume average</v>
      <v>Ticker symbol</v>
      <v>52 week high</v>
      <v>52 week low</v>
      <v>Year incorporated</v>
      <v>Shares outstanding</v>
      <v>Previous close</v>
      <v>Instrument type</v>
      <v>Exchange abbreviation</v>
      <v>Last trade time</v>
    </spb>
    <spb s="1">
      <v>52</v>
      <v>Name</v>
      <v>LearnMoreOnLink</v>
    </spb>
    <spb s="112">
      <v>2</v>
      <v>3</v>
      <v>4</v>
      <v>6</v>
      <v>1</v>
      <v>1</v>
      <v>7</v>
      <v>4</v>
      <v>1</v>
      <v>9</v>
    </spb>
    <spb s="113">
      <v>Name</v>
      <v>Exchange</v>
      <v>UniqueName</v>
      <v>%ProviderInfo</v>
      <v>Ticker symbol</v>
      <v>Instrument type</v>
      <v>Exchange abbreviation</v>
    </spb>
    <spb s="29">
      <v>53</v>
      <v>Name</v>
    </spb>
    <spb s="114">
      <v>Beta</v>
      <v>Name</v>
      <v>Headquarters</v>
      <v>Exchange</v>
      <v>Currency</v>
      <v>Industry</v>
      <v>Description</v>
      <v>ExchangeID</v>
      <v>UniqueName</v>
      <v>Employees</v>
      <v>Official name</v>
      <v>%ProviderInfo</v>
      <v>LearnMoreOnLink</v>
      <v>Volume average</v>
      <v>Ticker symbol</v>
      <v>Year incorporated</v>
      <v>Shares outstanding</v>
      <v>Previous close</v>
      <v>Instrument type</v>
      <v>Exchange abbreviation</v>
    </spb>
    <spb s="1">
      <v>54</v>
      <v>Name</v>
      <v>LearnMoreOnLink</v>
    </spb>
    <spb s="115">
      <v>2</v>
      <v>3</v>
      <v>4</v>
      <v>4</v>
      <v>6</v>
      <v>7</v>
      <v>4</v>
      <v>1</v>
    </spb>
    <spb s="1">
      <v>55</v>
      <v>Name</v>
      <v>LearnMoreOnLink</v>
    </spb>
    <spb s="7">
      <v>1</v>
      <v>2</v>
      <v>3</v>
      <v>1</v>
      <v>1</v>
      <v>4</v>
      <v>1</v>
      <v>1</v>
      <v>5</v>
      <v>4</v>
      <v>6</v>
      <v>1</v>
      <v>1</v>
      <v>7</v>
      <v>4</v>
      <v>1</v>
      <v>8</v>
      <v>14</v>
    </spb>
    <spb s="116">
      <v>P/E</v>
      <v>High</v>
      <v>Name</v>
      <v>Headquarters</v>
      <v>Low</v>
      <v>Exchange</v>
      <v>Currency</v>
      <v>Price</v>
      <v>Industry</v>
      <v>Volume</v>
      <v>Change</v>
      <v>Description</v>
      <v>Open</v>
      <v>ExchangeID</v>
      <v>UniqueName</v>
      <v>Official name</v>
      <v>Change (%)</v>
      <v>%ProviderInfo</v>
      <v>LearnMoreOnLink</v>
      <v>Volume average</v>
      <v>Ticker symbol</v>
      <v>52 week high</v>
      <v>52 week low</v>
      <v>Year incorporated</v>
      <v>Shares outstanding</v>
      <v>Previous close</v>
      <v>Instrument type</v>
      <v>Exchange abbreviation</v>
      <v>Market cap</v>
      <v>Last trade time</v>
    </spb>
    <spb s="1">
      <v>56</v>
      <v>Name</v>
      <v>LearnMoreOnLink</v>
    </spb>
    <spb s="117">
      <v>2</v>
      <v>10</v>
      <v>3</v>
      <v>10</v>
      <v>10</v>
      <v>4</v>
      <v>10</v>
      <v>10</v>
      <v>5</v>
      <v>4</v>
      <v>6</v>
      <v>10</v>
      <v>10</v>
      <v>7</v>
      <v>4</v>
      <v>10</v>
      <v>11</v>
      <v>9</v>
    </spb>
    <spb s="4">
      <v>1</v>
      <v>2</v>
      <v>3</v>
      <v>1</v>
      <v>1</v>
      <v>4</v>
      <v>1</v>
      <v>1</v>
      <v>4</v>
      <v>5</v>
      <v>4</v>
      <v>6</v>
      <v>1</v>
      <v>1</v>
      <v>7</v>
      <v>4</v>
      <v>1</v>
      <v>8</v>
      <v>14</v>
    </spb>
    <spb s="25">
      <v>1</v>
      <v>2</v>
      <v>3</v>
      <v>1</v>
      <v>1</v>
      <v>4</v>
      <v>1</v>
      <v>1</v>
      <v>4</v>
      <v>5</v>
      <v>4</v>
      <v>6</v>
      <v>1</v>
      <v>1</v>
      <v>4</v>
      <v>1</v>
      <v>8</v>
      <v>9</v>
    </spb>
    <spb s="118">
      <v>High</v>
      <v>Name</v>
      <v>Headquarters</v>
      <v>Low</v>
      <v>Exchange</v>
      <v>Currency</v>
      <v>Price</v>
      <v>Industry</v>
      <v>Volume</v>
      <v>Change</v>
      <v>Description</v>
      <v>Open</v>
      <v>ExchangeID</v>
      <v>UniqueName</v>
      <v>Employees</v>
      <v>Official name</v>
      <v>%ProviderInfo</v>
      <v>LearnMoreOnLink</v>
      <v>Ticker symbol</v>
      <v>52 week high</v>
      <v>52 week low</v>
      <v>Year incorporated</v>
      <v>Shares outstanding</v>
      <v>Previous close</v>
      <v>Instrument type</v>
      <v>Exchange abbreviation</v>
      <v>Market cap</v>
      <v>Last trade time</v>
    </spb>
    <spb s="1">
      <v>57</v>
      <v>Name</v>
      <v>LearnMoreOnLink</v>
    </spb>
    <spb s="119">
      <v>10</v>
      <v>3</v>
      <v>10</v>
      <v>10</v>
      <v>4</v>
      <v>10</v>
      <v>10</v>
      <v>4</v>
      <v>6</v>
      <v>10</v>
      <v>10</v>
      <v>7</v>
      <v>4</v>
      <v>10</v>
      <v>11</v>
      <v>9</v>
    </spb>
    <spb s="120">
      <v>Atraso de 15 minutos</v>
      <v xml:space="preserve">do fechamento anterior </v>
      <v>GMT</v>
    </spb>
    <spb s="80">
      <v>3</v>
      <v>6</v>
      <v>1</v>
      <v>1</v>
      <v>7</v>
      <v>4</v>
      <v>1</v>
      <v>9</v>
    </spb>
    <spb s="121">
      <v>Name</v>
      <v>Headquarters</v>
      <v>Exchange</v>
      <v>Currency</v>
      <v>Industry</v>
      <v>Description</v>
      <v>ExchangeID</v>
      <v>UniqueName</v>
      <v>Official name</v>
      <v>%ProviderInfo</v>
      <v>LearnMoreOnLink</v>
      <v>Ticker symbol</v>
      <v>52 week high</v>
      <v>52 week low</v>
      <v>Year incorporated</v>
      <v>Shares outstanding</v>
      <v>Previous close</v>
      <v>Instrument type</v>
      <v>Exchange abbreviation</v>
    </spb>
    <spb s="1">
      <v>58</v>
      <v>Name</v>
      <v>LearnMoreOnLink</v>
    </spb>
    <spb s="122">
      <v>3</v>
      <v>6</v>
      <v>1</v>
      <v>1</v>
      <v>7</v>
      <v>4</v>
      <v>1</v>
    </spb>
    <spb s="123">
      <v>Name</v>
      <v>Exchange</v>
      <v>Currency</v>
      <v>UniqueName</v>
      <v>%ProviderInfo</v>
      <v>Ticker symbol</v>
      <v>Previous close</v>
      <v>Instrument type</v>
      <v>Exchange abbreviation</v>
      <v>Market cap</v>
    </spb>
    <spb s="29">
      <v>59</v>
      <v>Name</v>
    </spb>
    <spb s="124">
      <v>3</v>
      <v>6</v>
      <v>1</v>
      <v>8</v>
    </spb>
    <spb s="125">
      <v>High</v>
      <v>Name</v>
      <v>Low</v>
      <v>Exchange</v>
      <v>Currency</v>
      <v>Price</v>
      <v>Volume</v>
      <v>Change</v>
      <v>Open</v>
      <v>UniqueName</v>
      <v>Change (%)</v>
      <v>%ProviderInfo</v>
      <v>Ticker symbol</v>
      <v>Previous close</v>
      <v>Instrument type</v>
      <v>Exchange abbreviation</v>
      <v>Market cap</v>
      <v>Last trade time</v>
    </spb>
    <spb s="29">
      <v>60</v>
      <v>Name</v>
    </spb>
    <spb s="5">
      <v>BATS BZX Tempo Real Último Preço</v>
      <v xml:space="preserve">do fechamento anterior </v>
      <v xml:space="preserve">do fechamento anterior </v>
      <v>GMT</v>
    </spb>
    <spb s="126">
      <v>High</v>
      <v>Name</v>
      <v>Low</v>
      <v>Exchange</v>
      <v>Currency</v>
      <v>Price</v>
      <v>Volume</v>
      <v>Change</v>
      <v>Open</v>
      <v>UniqueName</v>
      <v>Change (%)</v>
      <v>%ProviderInfo</v>
      <v>LearnMoreOnLink</v>
      <v>Expense ratio</v>
      <v>Ticker symbol</v>
      <v>52 week high</v>
      <v>52 week low</v>
      <v>Previous close</v>
      <v>Instrument type</v>
      <v>Exchange abbreviation</v>
      <v>Market cap</v>
      <v>Last trade time</v>
    </spb>
    <spb s="1">
      <v>61</v>
      <v>Name</v>
      <v>LearnMoreOnLink</v>
    </spb>
    <spb s="127">
      <v>22</v>
      <v>3</v>
      <v>22</v>
      <v>22</v>
      <v>4</v>
      <v>22</v>
      <v>22</v>
      <v>5</v>
      <v>5</v>
      <v>6</v>
      <v>22</v>
      <v>22</v>
      <v>22</v>
      <v>23</v>
      <v>9</v>
    </spb>
    <spb s="19">
      <v>Borsa Italia</v>
      <v>Atraso de 15 minutos</v>
      <v xml:space="preserve">do fechamento anterior </v>
      <v xml:space="preserve">do fechamento anterior </v>
      <v>GMT</v>
    </spb>
    <spb s="127">
      <v>24</v>
      <v>3</v>
      <v>24</v>
      <v>24</v>
      <v>4</v>
      <v>24</v>
      <v>24</v>
      <v>5</v>
      <v>5</v>
      <v>6</v>
      <v>24</v>
      <v>24</v>
      <v>24</v>
      <v>25</v>
      <v>9</v>
    </spb>
    <spb s="19">
      <v>LSE</v>
      <v>Atraso de 15 minutos</v>
      <v xml:space="preserve">do fechamento anterior </v>
      <v xml:space="preserve">do fechamento anterior </v>
      <v>GMT</v>
    </spb>
    <spb s="128">
      <v>High</v>
      <v>Beta</v>
      <v>Name</v>
      <v>Low</v>
      <v>Exchange</v>
      <v>Currency</v>
      <v>Price</v>
      <v>Volume</v>
      <v>Change</v>
      <v>Open</v>
      <v>UniqueName</v>
      <v>Change (%)</v>
      <v>%ProviderInfo</v>
      <v>LearnMoreOnLink</v>
      <v>Expense ratio</v>
      <v>Ticker symbol</v>
      <v>52 week high</v>
      <v>52 week low</v>
      <v>Previous close</v>
      <v>Instrument type</v>
      <v>Exchange abbreviation</v>
      <v>Market cap</v>
      <v>Last trade time</v>
    </spb>
    <spb s="1">
      <v>62</v>
      <v>Name</v>
      <v>LearnMoreOnLink</v>
    </spb>
    <spb s="129">
      <v>1</v>
      <v>2</v>
      <v>3</v>
      <v>1</v>
      <v>1</v>
      <v>4</v>
      <v>1</v>
      <v>1</v>
      <v>5</v>
      <v>5</v>
      <v>6</v>
      <v>1</v>
      <v>1</v>
      <v>1</v>
      <v>8</v>
      <v>9</v>
    </spb>
    <spb s="130">
      <v>High</v>
      <v>Name</v>
      <v>Low</v>
      <v>Exchange</v>
      <v>Currency</v>
      <v>Price</v>
      <v>Volume</v>
      <v>Change</v>
      <v>Open</v>
      <v>UniqueName</v>
      <v>Change (%)</v>
      <v>%ProviderInfo</v>
      <v>Expense ratio</v>
      <v>Ticker symbol</v>
      <v>52 week high</v>
      <v>52 week low</v>
      <v>Previous close</v>
      <v>Instrument type</v>
      <v>Exchange abbreviation</v>
      <v>Market cap</v>
      <v>Last trade time</v>
    </spb>
    <spb s="29">
      <v>63</v>
      <v>Name</v>
    </spb>
    <spb s="127">
      <v>10</v>
      <v>3</v>
      <v>10</v>
      <v>10</v>
      <v>4</v>
      <v>10</v>
      <v>10</v>
      <v>5</v>
      <v>5</v>
      <v>6</v>
      <v>10</v>
      <v>10</v>
      <v>10</v>
      <v>11</v>
      <v>9</v>
    </spb>
    <spb s="129">
      <v>10</v>
      <v>2</v>
      <v>3</v>
      <v>10</v>
      <v>10</v>
      <v>4</v>
      <v>10</v>
      <v>10</v>
      <v>5</v>
      <v>5</v>
      <v>6</v>
      <v>10</v>
      <v>10</v>
      <v>10</v>
      <v>11</v>
      <v>9</v>
    </spb>
    <spb s="131">
      <v>Name</v>
      <v>Exchange</v>
      <v>Currency</v>
      <v>Price</v>
      <v>Volume</v>
      <v>Change</v>
      <v>UniqueName</v>
      <v>Change (%)</v>
      <v>%ProviderInfo</v>
      <v>LearnMoreOnLink</v>
      <v>Expense ratio</v>
      <v>Ticker symbol</v>
      <v>52 week high</v>
      <v>52 week low</v>
      <v>Previous close</v>
      <v>Instrument type</v>
      <v>Exchange abbreviation</v>
      <v>Market cap</v>
      <v>Last trade time</v>
    </spb>
    <spb s="1">
      <v>64</v>
      <v>Name</v>
      <v>LearnMoreOnLink</v>
    </spb>
    <spb s="132">
      <v>3</v>
      <v>24</v>
      <v>4</v>
      <v>24</v>
      <v>5</v>
      <v>5</v>
      <v>6</v>
      <v>24</v>
      <v>24</v>
      <v>24</v>
      <v>25</v>
      <v>14</v>
    </spb>
    <spb s="129">
      <v>22</v>
      <v>2</v>
      <v>3</v>
      <v>22</v>
      <v>22</v>
      <v>4</v>
      <v>22</v>
      <v>22</v>
      <v>5</v>
      <v>5</v>
      <v>6</v>
      <v>22</v>
      <v>22</v>
      <v>22</v>
      <v>23</v>
      <v>9</v>
    </spb>
    <spb s="41">
      <v>2</v>
      <v>10</v>
      <v>2</v>
      <v>3</v>
      <v>10</v>
      <v>10</v>
      <v>4</v>
      <v>10</v>
      <v>10</v>
      <v>4</v>
      <v>5</v>
      <v>4</v>
      <v>6</v>
      <v>10</v>
      <v>10</v>
      <v>7</v>
      <v>4</v>
      <v>10</v>
      <v>11</v>
      <v>9</v>
    </spb>
    <spb s="133">
      <v>Beta</v>
      <v>Name</v>
      <v>Headquarters</v>
      <v>Exchange</v>
      <v>Currency</v>
      <v>Industry</v>
      <v>Description</v>
      <v>ExchangeID</v>
      <v>UniqueName</v>
      <v>Employees</v>
      <v>Official name</v>
      <v>%ProviderInfo</v>
      <v>LearnMoreOnLink</v>
      <v>Volume average</v>
      <v>Ticker symbol</v>
      <v>Year incorporated</v>
      <v>Shares outstanding</v>
      <v>Previous close</v>
      <v>Instrument type</v>
      <v>Exchange abbreviation</v>
      <v>Market cap</v>
    </spb>
    <spb s="1">
      <v>65</v>
      <v>Name</v>
      <v>LearnMoreOnLink</v>
    </spb>
    <spb s="134">
      <v>2</v>
      <v>3</v>
      <v>4</v>
      <v>4</v>
      <v>6</v>
      <v>7</v>
      <v>4</v>
      <v>1</v>
      <v>8</v>
    </spb>
    <spb s="135">
      <v>Beta</v>
      <v>Name</v>
      <v>Headquarters</v>
      <v>Exchange</v>
      <v>Currency</v>
      <v>Industry</v>
      <v>Description</v>
      <v>ExchangeID</v>
      <v>UniqueName</v>
      <v>Employees</v>
      <v>Official name</v>
      <v>%ProviderInfo</v>
      <v>LearnMoreOnLink</v>
      <v>Volume average</v>
      <v>Ticker symbol</v>
      <v>52 week high</v>
      <v>52 week low</v>
      <v>Year incorporated</v>
      <v>Shares outstanding</v>
      <v>Previous close</v>
      <v>Instrument type</v>
      <v>Exchange abbreviation</v>
      <v>Market cap</v>
      <v>Last trade time</v>
    </spb>
    <spb s="1">
      <v>66</v>
      <v>Name</v>
      <v>LearnMoreOnLink</v>
    </spb>
    <spb s="136">
      <v>2</v>
      <v>3</v>
      <v>4</v>
      <v>4</v>
      <v>6</v>
      <v>1</v>
      <v>1</v>
      <v>7</v>
      <v>4</v>
      <v>1</v>
      <v>8</v>
      <v>9</v>
    </spb>
    <spb s="1">
      <v>67</v>
      <v>Name</v>
      <v>LearnMoreOnLink</v>
    </spb>
    <spb s="137">
      <v>P/E</v>
      <v>High</v>
      <v>Beta</v>
      <v>Name</v>
      <v>Headquarters</v>
      <v>Low</v>
      <v>Exchange</v>
      <v>Currency</v>
      <v>Price</v>
      <v>Industry</v>
      <v>Volume</v>
      <v>Change</v>
      <v>Description</v>
      <v>Open</v>
      <v>ExchangeID</v>
      <v>UniqueName</v>
      <v>Employees</v>
      <v>Official name</v>
      <v>Change (%)</v>
      <v>%ProviderInfo</v>
      <v>LearnMoreOnLink</v>
      <v>Volume average</v>
      <v>Ticker symbol</v>
      <v>Year incorporated</v>
      <v>Shares outstanding</v>
      <v>Previous close</v>
      <v>Instrument type</v>
      <v>Exchange abbreviation</v>
      <v>Market cap</v>
      <v>Last trade time</v>
    </spb>
    <spb s="1">
      <v>68</v>
      <v>Name</v>
      <v>LearnMoreOnLink</v>
    </spb>
    <spb s="138">
      <v>2</v>
      <v>22</v>
      <v>2</v>
      <v>3</v>
      <v>22</v>
      <v>22</v>
      <v>4</v>
      <v>22</v>
      <v>22</v>
      <v>4</v>
      <v>5</v>
      <v>4</v>
      <v>6</v>
      <v>7</v>
      <v>4</v>
      <v>22</v>
      <v>11</v>
      <v>9</v>
    </spb>
    <spb s="4">
      <v>1</v>
      <v>2</v>
      <v>3</v>
      <v>1</v>
      <v>1</v>
      <v>4</v>
      <v>1</v>
      <v>1</v>
      <v>4</v>
      <v>5</v>
      <v>4</v>
      <v>6</v>
      <v>1</v>
      <v>1</v>
      <v>7</v>
      <v>4</v>
      <v>1</v>
      <v>11</v>
      <v>9</v>
    </spb>
    <spb s="29">
      <v>69</v>
      <v>Name</v>
    </spb>
    <spb s="1">
      <v>70</v>
      <v>Name</v>
      <v>LearnMoreOnLink</v>
    </spb>
    <spb s="19">
      <v>Origem : Nasdaq Última venda</v>
      <v>Tempo Real Nasdaq Última venda</v>
      <v xml:space="preserve">do fechamento anterior </v>
      <v xml:space="preserve">do fechamento anterior </v>
      <v>GMT</v>
    </spb>
    <spb s="41">
      <v>2</v>
      <v>24</v>
      <v>2</v>
      <v>3</v>
      <v>24</v>
      <v>24</v>
      <v>4</v>
      <v>24</v>
      <v>24</v>
      <v>4</v>
      <v>5</v>
      <v>4</v>
      <v>6</v>
      <v>24</v>
      <v>24</v>
      <v>7</v>
      <v>4</v>
      <v>24</v>
      <v>26</v>
      <v>9</v>
    </spb>
    <spb s="139">
      <v>Beta</v>
      <v>Name</v>
      <v>Headquarters</v>
      <v>Exchange</v>
      <v>Currency</v>
      <v>Industry</v>
      <v>Description</v>
      <v>ExchangeID</v>
      <v>UniqueName</v>
      <v>Employees</v>
      <v>Official name</v>
      <v>%ProviderInfo</v>
      <v>LearnMoreOnLink</v>
      <v>Ticker symbol</v>
      <v>52 week high</v>
      <v>52 week low</v>
      <v>Year incorporated</v>
      <v>Shares outstanding</v>
      <v>Previous close</v>
      <v>Instrument type</v>
      <v>Exchange abbreviation</v>
      <v>Last trade time</v>
    </spb>
    <spb s="1">
      <v>71</v>
      <v>Name</v>
      <v>LearnMoreOnLink</v>
    </spb>
    <spb s="140">
      <v>2</v>
      <v>3</v>
      <v>4</v>
      <v>6</v>
      <v>1</v>
      <v>1</v>
      <v>7</v>
      <v>4</v>
      <v>1</v>
      <v>14</v>
    </spb>
    <spb s="141">
      <v>Beta</v>
      <v>Name</v>
      <v>Headquarters</v>
      <v>Exchange</v>
      <v>Currency</v>
      <v>Industry</v>
      <v>Description</v>
      <v>ExchangeID</v>
      <v>UniqueName</v>
      <v>Employees</v>
      <v>Official name</v>
      <v>%ProviderInfo</v>
      <v>LearnMoreOnLink</v>
      <v>Ticker symbol</v>
      <v>52 week high</v>
      <v>52 week low</v>
      <v>Year incorporated</v>
      <v>Shares outstanding</v>
      <v>Previous close</v>
      <v>Instrument type</v>
      <v>Exchange abbreviation</v>
      <v>Market cap</v>
      <v>Last trade time</v>
    </spb>
    <spb s="1">
      <v>72</v>
      <v>Name</v>
      <v>LearnMoreOnLink</v>
    </spb>
    <spb s="142">
      <v>2</v>
      <v>3</v>
      <v>4</v>
      <v>6</v>
      <v>1</v>
      <v>1</v>
      <v>7</v>
      <v>4</v>
      <v>1</v>
      <v>8</v>
      <v>14</v>
    </spb>
    <spb s="41">
      <v>2</v>
      <v>12</v>
      <v>2</v>
      <v>3</v>
      <v>12</v>
      <v>12</v>
      <v>4</v>
      <v>12</v>
      <v>12</v>
      <v>4</v>
      <v>5</v>
      <v>4</v>
      <v>6</v>
      <v>12</v>
      <v>12</v>
      <v>7</v>
      <v>4</v>
      <v>12</v>
      <v>13</v>
      <v>9</v>
    </spb>
    <spb s="143">
      <v>Name</v>
      <v>Headquarters</v>
      <v>Exchange</v>
      <v>Currency</v>
      <v>Industry</v>
      <v>Description</v>
      <v>ExchangeID</v>
      <v>UniqueName</v>
      <v>Official name</v>
      <v>%ProviderInfo</v>
      <v>LearnMoreOnLink</v>
      <v>Ticker symbol</v>
      <v>Year incorporated</v>
      <v>Shares outstanding</v>
      <v>Previous close</v>
      <v>Instrument type</v>
      <v>Exchange abbreviation</v>
      <v>Last trade time</v>
    </spb>
    <spb s="1">
      <v>73</v>
      <v>Name</v>
      <v>LearnMoreOnLink</v>
    </spb>
    <spb s="144">
      <v>Name</v>
      <v>Headquarters</v>
      <v>Exchange</v>
      <v>Currency</v>
      <v>Industry</v>
      <v>Description</v>
      <v>ExchangeID</v>
      <v>UniqueName</v>
      <v>Official name</v>
      <v>%ProviderInfo</v>
      <v>LearnMoreOnLink</v>
      <v>Ticker symbol</v>
      <v>52 week high</v>
      <v>52 week low</v>
      <v>Year incorporated</v>
      <v>Shares outstanding</v>
      <v>Previous close</v>
      <v>Instrument type</v>
      <v>Exchange abbreviation</v>
      <v>Market cap</v>
      <v>Last trade time</v>
    </spb>
    <spb s="1">
      <v>74</v>
      <v>Name</v>
      <v>LearnMoreOnLink</v>
    </spb>
    <spb s="145">
      <v>3</v>
      <v>6</v>
      <v>1</v>
      <v>1</v>
      <v>7</v>
      <v>4</v>
      <v>1</v>
      <v>8</v>
    </spb>
    <spb s="146">
      <v>Beta</v>
      <v>Name</v>
      <v>Headquarters</v>
      <v>Exchange</v>
      <v>Currency</v>
      <v>Industry</v>
      <v>Description</v>
      <v>ExchangeID</v>
      <v>UniqueName</v>
      <v>Official name</v>
      <v>%ProviderInfo</v>
      <v>LearnMoreOnLink</v>
      <v>Ticker symbol</v>
      <v>52 week high</v>
      <v>52 week low</v>
      <v>Year incorporated</v>
      <v>Shares outstanding</v>
      <v>Previous close</v>
      <v>Instrument type</v>
      <v>Exchange abbreviation</v>
      <v>Last trade time</v>
    </spb>
    <spb s="1">
      <v>75</v>
      <v>Name</v>
      <v>LearnMoreOnLink</v>
    </spb>
    <spb s="147">
      <v>2</v>
      <v>3</v>
      <v>6</v>
      <v>1</v>
      <v>1</v>
      <v>7</v>
      <v>4</v>
      <v>1</v>
      <v>14</v>
    </spb>
    <spb s="148">
      <v>P/E</v>
      <v>High</v>
      <v>Beta</v>
      <v>Name</v>
      <v>Headquarters</v>
      <v>Low</v>
      <v>Exchange</v>
      <v>Currency</v>
      <v>Price</v>
      <v>Industry</v>
      <v>Volume</v>
      <v>Change</v>
      <v>Description</v>
      <v>Open</v>
      <v>ExchangeID</v>
      <v>UniqueName</v>
      <v>Employees</v>
      <v>Official name</v>
      <v>Change (%)</v>
      <v>%ProviderInfo</v>
      <v>Volume average</v>
      <v>Ticker symbol</v>
      <v>52 week high</v>
      <v>52 week low</v>
      <v>Year incorporated</v>
      <v>Shares outstanding</v>
      <v>Previous close</v>
      <v>Instrument type</v>
      <v>Exchange abbreviation</v>
      <v>Market cap</v>
      <v>Last trade time</v>
    </spb>
    <spb s="29">
      <v>76</v>
      <v>Name</v>
    </spb>
    <spb s="149">
      <v>2</v>
      <v>2</v>
      <v>2</v>
    </spb>
    <spb s="5">
      <v>Atraso de 5 minutos</v>
      <v xml:space="preserve">do fechamento anterior </v>
      <v xml:space="preserve">do fechamento anterior </v>
      <v>GMT</v>
    </spb>
    <spb s="150">
      <v>High</v>
      <v>Name</v>
      <v>Headquarters</v>
      <v>Low</v>
      <v>Exchange</v>
      <v>Currency</v>
      <v>Price</v>
      <v>Volume</v>
      <v>Change</v>
      <v>Open</v>
      <v>ExchangeID</v>
      <v>UniqueName</v>
      <v>Official name</v>
      <v>Change (%)</v>
      <v>%ProviderInfo</v>
      <v>LearnMoreOnLink</v>
      <v>Ticker symbol</v>
      <v>52 week high</v>
      <v>52 week low</v>
      <v>Previous close</v>
      <v>Instrument type</v>
      <v>Exchange abbreviation</v>
      <v>Last trade time</v>
    </spb>
    <spb s="1">
      <v>77</v>
      <v>Name</v>
      <v>LearnMoreOnLink</v>
    </spb>
    <spb s="1">
      <v>78</v>
      <v>Name</v>
      <v>LearnMoreOnLink</v>
    </spb>
    <spb s="140">
      <v>2</v>
      <v>3</v>
      <v>4</v>
      <v>6</v>
      <v>1</v>
      <v>1</v>
      <v>7</v>
      <v>4</v>
      <v>1</v>
      <v>9</v>
    </spb>
    <spb s="151">
      <v>Beta</v>
      <v>Name</v>
      <v>Headquarters</v>
      <v>Exchange</v>
      <v>Currency</v>
      <v>Industry</v>
      <v>Description</v>
      <v>ExchangeID</v>
      <v>UniqueName</v>
      <v>Employees</v>
      <v>Official name</v>
      <v>%ProviderInfo</v>
      <v>LearnMoreOnLink</v>
      <v>Volume average</v>
      <v>Ticker symbol</v>
      <v>52 week high</v>
      <v>52 week low</v>
      <v>Shares outstanding</v>
      <v>Previous close</v>
      <v>Instrument type</v>
      <v>Exchange abbreviation</v>
      <v>Last trade time</v>
    </spb>
    <spb s="1">
      <v>79</v>
      <v>Name</v>
      <v>LearnMoreOnLink</v>
    </spb>
    <spb s="152">
      <v>2</v>
      <v>3</v>
      <v>4</v>
      <v>4</v>
      <v>6</v>
      <v>1</v>
      <v>1</v>
      <v>4</v>
      <v>1</v>
      <v>9</v>
    </spb>
    <spb s="153">
      <v>Name</v>
      <v>Headquarters</v>
      <v>Exchange</v>
      <v>Currency</v>
      <v>Industry</v>
      <v>Description</v>
      <v>ExchangeID</v>
      <v>UniqueName</v>
      <v>Official name</v>
      <v>%ProviderInfo</v>
      <v>LearnMoreOnLink</v>
      <v>Volume average</v>
      <v>Ticker symbol</v>
      <v>52 week high</v>
      <v>52 week low</v>
      <v>Year incorporated</v>
      <v>Shares outstanding</v>
      <v>Previous close</v>
      <v>Instrument type</v>
      <v>Exchange abbreviation</v>
    </spb>
    <spb s="1">
      <v>80</v>
      <v>Name</v>
      <v>LearnMoreOnLink</v>
    </spb>
    <spb s="154">
      <v>3</v>
      <v>4</v>
      <v>6</v>
      <v>1</v>
      <v>1</v>
      <v>7</v>
      <v>4</v>
      <v>1</v>
    </spb>
    <spb s="10">
      <v>19</v>
      <v>3</v>
      <v>19</v>
      <v>19</v>
      <v>4</v>
      <v>19</v>
      <v>19</v>
      <v>5</v>
      <v>6</v>
      <v>19</v>
      <v>19</v>
      <v>19</v>
      <v>9</v>
    </spb>
    <spb s="1">
      <v>81</v>
      <v>Name</v>
      <v>LearnMoreOnLink</v>
    </spb>
    <spb s="155">
      <v>Beta</v>
      <v>Name</v>
      <v>Headquarters</v>
      <v>Exchange</v>
      <v>Currency</v>
      <v>Industry</v>
      <v>Description</v>
      <v>ExchangeID</v>
      <v>UniqueName</v>
      <v>Official name</v>
      <v>%ProviderInfo</v>
      <v>LearnMoreOnLink</v>
      <v>Volume average</v>
      <v>Ticker symbol</v>
      <v>52 week high</v>
      <v>52 week low</v>
      <v>Year incorporated</v>
      <v>Shares outstanding</v>
      <v>Previous close</v>
      <v>Instrument type</v>
      <v>Exchange abbreviation</v>
    </spb>
    <spb s="1">
      <v>82</v>
      <v>Name</v>
      <v>LearnMoreOnLink</v>
    </spb>
    <spb s="156">
      <v>2</v>
      <v>3</v>
      <v>4</v>
      <v>6</v>
      <v>1</v>
      <v>1</v>
      <v>7</v>
      <v>4</v>
      <v>1</v>
    </spb>
    <spb s="157">
      <v>High</v>
      <v>Name</v>
      <v>Low</v>
      <v>Exchange</v>
      <v>Currency</v>
      <v>Price</v>
      <v>Volume</v>
      <v>Change</v>
      <v>Open</v>
      <v>UniqueName</v>
      <v>Change (%)</v>
      <v>%ProviderInfo</v>
      <v>Volume average</v>
      <v>Expense ratio</v>
      <v>Ticker symbol</v>
      <v>52 week high</v>
      <v>52 week low</v>
      <v>Previous close</v>
      <v>Instrument type</v>
      <v>Exchange abbreviation</v>
      <v>Market cap</v>
      <v>Last trade time</v>
    </spb>
    <spb s="29">
      <v>83</v>
      <v>Name</v>
    </spb>
    <spb s="1">
      <v>84</v>
      <v>Name</v>
      <v>LearnMoreOnLink</v>
    </spb>
  </spbData>
</supportingPropertyBags>
</file>

<file path=xl/richData/rdsupportingpropertybagstructure.xml><?xml version="1.0" encoding="utf-8"?>
<spbStructures xmlns="http://schemas.microsoft.com/office/spreadsheetml/2017/richdata2" count="158">
  <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Order" t="spba"/>
    <k n="TitleProperty" t="s"/>
    <k n="SubTitleProperty" t="s"/>
  </s>
  <s>
    <k n="ShowInCardView" t="b"/>
    <k n="ShowInDotNotation" t="b"/>
    <k n="ShowInAutoComplete" t="b"/>
  </s>
  <s>
    <k n="ExchangeID" t="spb"/>
    <k n="UniqueName" t="spb"/>
    <k n="`%ProviderInfo" t="spb"/>
    <k n="LearnMoreOnLink" t="spb"/>
  </s>
  <s>
    <k n="Alto" t="i"/>
    <k n="Beta" t="i"/>
    <k n="Nome" t="i"/>
    <k n="Baixo" t="i"/>
    <k n="Preço"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s>
  <s>
    <k n="Preço" t="s"/>
    <k n="Variação" t="s"/>
    <k n="Variação (%)" t="s"/>
    <k n="Hora da última transação" t="s"/>
  </s>
  <s>
    <k n="Alto" t="s"/>
    <k n="Beta" t="s"/>
    <k n="Nome" t="s"/>
    <k n="Sede" t="s"/>
    <k n="Baixo" t="s"/>
    <k n="Bolsa" t="s"/>
    <k n="Moeda" t="s"/>
    <k n="Preço" t="s"/>
    <k n="Setor" t="s"/>
    <k n="Volume" t="s"/>
    <k n="Variação" t="s"/>
    <k n="Descrição" t="s"/>
    <k n="Pendência" t="s"/>
    <k n="ExchangeID" t="s"/>
    <k n="UniqueName"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Média de volume" t="i"/>
    <k n="`%EntityServiceId" t="i"/>
    <k n="52 semanas de alta" t="i"/>
    <k n="52 semanas de baixa" t="i"/>
    <k n="Ano de incorporação" t="i"/>
    <k n="Ações em circulação" t="i"/>
    <k n="Fechamento anterior" t="i"/>
    <k n="Capitalização de mercado" t="i"/>
    <k n="Hora da última transação" t="i"/>
  </s>
  <s>
    <k n="Alto" t="s"/>
    <k n="Nome" t="s"/>
    <k n="Baixo" t="s"/>
    <k n="Bolsa" t="s"/>
    <k n="Moeda" t="s"/>
    <k n="Preço" t="s"/>
    <k n="Volume" t="s"/>
    <k n="Variação" t="s"/>
    <k n="Pendência" t="s"/>
    <k n="UniqueName" t="s"/>
    <k n="Variação (%)" t="s"/>
    <k n="%ProviderInfo" t="s"/>
    <k n="LearnMoreOnLink" t="s"/>
    <k n="Símbolo do ticker" t="s"/>
    <k n="52 semanas de alta" t="s"/>
    <k n="52 semanas de baixa" t="s"/>
    <k n="Fechamento anterior" t="s"/>
    <k n="Tipo de instrumento" t="s"/>
    <k n="Abreviatura do câmbio" t="s"/>
    <k n="Hora da última transação" t="s"/>
  </s>
  <s>
    <k n="UniqueName" t="spb"/>
    <k n="`%ProviderInfo" t="spb"/>
    <k n="LearnMoreOnLink" t="spb"/>
  </s>
  <s>
    <k n="Alto" t="i"/>
    <k n="Nome" t="i"/>
    <k n="Baixo" t="i"/>
    <k n="Preço" t="i"/>
    <k n="Volume" t="i"/>
    <k n="Variação" t="i"/>
    <k n="Pendência" t="i"/>
    <k n="Variação (%)" t="i"/>
    <k n="`%EntityServiceId" t="i"/>
    <k n="52 semanas de alta" t="i"/>
    <k n="52 semanas de baixa" t="i"/>
    <k n="Fechamento anterior" t="i"/>
    <k n="Hora da última transação" t="i"/>
  </s>
  <s>
    <k n="Alto"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Nome" t="i"/>
    <k n="Baixo" t="i"/>
    <k n="Preço"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s>
  <s>
    <k n="Preço" t="s"/>
    <k n="Variação" t="s"/>
    <k n="ExchangeID" t="s"/>
    <k n="Variação (%)" t="s"/>
    <k n="Hora da última transação" t="s"/>
  </s>
  <s>
    <k n="P/E" t="s"/>
    <k n="Alto"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k n="Preço (Horário prolongado)" t="s"/>
    <k n="Alteração (Horário prolongado)" t="s"/>
    <k n="Alteração % (Horário prolongado)" t="s"/>
  </s>
  <s>
    <k n="P/E" t="i"/>
    <k n="Alto" t="i"/>
    <k n="Nome" t="i"/>
    <k n="Baixo" t="i"/>
    <k n="Preço"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k n="Preço (Horário prolongado)" t="i"/>
    <k n="Alteração (Horário prolongado)" t="i"/>
    <k n="Alteração % (Horário prolongado)" t="i"/>
  </s>
  <s>
    <k n="Preço" t="s"/>
    <k n="Variação" t="s"/>
    <k n="ExchangeID" t="s"/>
    <k n="Variação (%)" t="s"/>
    <k n="Hora da última transação" t="s"/>
    <k n="Preço (Horário prolongado)" t="s"/>
    <k n="Alteração (Horário prolongado)" t="s"/>
    <k n="Alteração % (Horário prolongado)" t="s"/>
  </s>
  <s>
    <k n="Alto" t="s"/>
    <k n="Beta" t="s"/>
    <k n="Nome" t="s"/>
    <k n="Baixo" t="s"/>
    <k n="Bolsa" t="s"/>
    <k n="Moeda" t="s"/>
    <k n="Preço" t="s"/>
    <k n="Volume" t="s"/>
    <k n="Variação" t="s"/>
    <k n="Pendência" t="s"/>
    <k n="UniqueName" t="s"/>
    <k n="Variação (%)" t="s"/>
    <k n="%ProviderInfo" t="s"/>
    <k n="LearnMoreOnLink" t="s"/>
    <k n="Média de volume" t="s"/>
    <k n="Taxa de despesas" t="s"/>
    <k n="Símbolo do ticker" t="s"/>
    <k n="52 semanas de alta" t="s"/>
    <k n="52 semanas de baixa"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Média de volume" t="i"/>
    <k n="Taxa de despesas" t="i"/>
    <k n="`%EntityServiceId" t="i"/>
    <k n="52 semanas de alta" t="i"/>
    <k n="52 semanas de baixa" t="i"/>
    <k n="Fechamento anterior" t="i"/>
    <k n="Capitalização de mercado" t="i"/>
    <k n="Hora da última transação" t="i"/>
  </s>
  <s>
    <k n="Bolsa" t="s"/>
    <k n="Preço" t="s"/>
    <k n="Variação" t="s"/>
    <k n="Variação (%)" t="s"/>
    <k n="Hora da última transação" t="s"/>
  </s>
  <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Ano de incorporação" t="s"/>
    <k n="Ações em circulação" t="s"/>
    <k n="Fechamento anterior" t="s"/>
    <k n="Tipo de instrumento" t="s"/>
    <k n="Abreviatura do câmbio" t="s"/>
    <k n="Capitalização de mercado" t="s"/>
    <k n="Hora da última transação" t="s"/>
  </s>
  <s>
    <k n="Alto" t="i"/>
    <k n="Beta" t="i"/>
    <k n="Nome" t="i"/>
    <k n="Baixo" t="i"/>
    <k n="Preço" t="i"/>
    <k n="Volume" t="i"/>
    <k n="Variação" t="i"/>
    <k n="Pendência" t="i"/>
    <k n="Funcionários" t="i"/>
    <k n="Variação (%)" t="i"/>
    <k n="Média de volume" t="i"/>
    <k n="`%EntityServiceId" t="i"/>
    <k n="Ano de incorporação" t="i"/>
    <k n="Ações em circulação" t="i"/>
    <k n="Fechamento anterior" t="i"/>
    <k n="Capitalização de mercado" t="i"/>
    <k n="Hora da última transação" t="i"/>
  </s>
  <s>
    <k n="Beta" t="s"/>
    <k n="Nome" t="s"/>
    <k n="Sede" t="s"/>
    <k n="Bolsa" t="s"/>
    <k n="Moeda" t="s"/>
    <k n="Preço" t="s"/>
    <k n="Setor" t="s"/>
    <k n="Volume" t="s"/>
    <k n="Variação" t="s"/>
    <k n="Descrição" t="s"/>
    <k n="Pendência" t="s"/>
    <k n="ExchangeID" t="s"/>
    <k n="UniqueName" t="s"/>
    <k n="Funcionários"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Beta" t="i"/>
    <k n="Nome" t="i"/>
    <k n="Preço" t="i"/>
    <k n="Volume" t="i"/>
    <k n="Variação" t="i"/>
    <k n="Pendência" t="i"/>
    <k n="Funcionários" t="i"/>
    <k n="Variação (%)" t="i"/>
    <k n="`%EntityServiceId" t="i"/>
    <k n="52 semanas de alta" t="i"/>
    <k n="52 semanas de baixa" t="i"/>
    <k n="Ano de incorporação" t="i"/>
    <k n="Ações em circulação" t="i"/>
    <k n="Fechamento anterior" t="i"/>
    <k n="Capitalização de mercado" t="i"/>
    <k n="Hora da última transação" t="i"/>
  </s>
  <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ções em circulação" t="s"/>
    <k n="Fechamento anterior" t="s"/>
    <k n="Tipo de instrumento" t="s"/>
    <k n="Abreviatura do câmbio" t="s"/>
    <k n="Capitalização de mercado" t="s"/>
    <k n="Hora da última transação" t="s"/>
  </s>
  <s>
    <k n="Alto" t="i"/>
    <k n="Beta" t="i"/>
    <k n="Nome" t="i"/>
    <k n="Baixo" t="i"/>
    <k n="Preço" t="i"/>
    <k n="Volume" t="i"/>
    <k n="Variação" t="i"/>
    <k n="Pendência" t="i"/>
    <k n="Funcionários" t="i"/>
    <k n="Variação (%)" t="i"/>
    <k n="Média de volume" t="i"/>
    <k n="`%EntityServiceId" t="i"/>
    <k n="52 semanas de alta" t="i"/>
    <k n="52 semanas de baixa" t="i"/>
    <k n="Ações em circulação" t="i"/>
    <k n="Fechamento anterior" t="i"/>
    <k n="Capitalização de mercado" t="i"/>
    <k n="Hora da última transação" t="i"/>
  </s>
  <s>
    <k n="Beta" t="s"/>
    <k n="Nome" t="s"/>
    <k n="Sede" t="s"/>
    <k n="Bolsa" t="s"/>
    <k n="Moeda" t="s"/>
    <k n="Setor" t="s"/>
    <k n="Descrição" t="s"/>
    <k n="ExchangeID" t="s"/>
    <k n="UniqueName" t="s"/>
    <k n="Funcionários" t="s"/>
    <k n="Nome oficial" t="s"/>
    <k n="%ProviderInfo" t="s"/>
    <k n="LearnMoreOnLink" t="s"/>
    <k n="Média de volume" t="s"/>
    <k n="Símbolo do ticker" t="s"/>
    <k n="52 semanas de alta" t="s"/>
    <k n="52 semanas de baixa" t="s"/>
    <k n="Ano de incorporação" t="s"/>
    <k n="Ações em circulação" t="s"/>
    <k n="Tipo de instrumento" t="s"/>
    <k n="Abreviatura do câmbio" t="s"/>
  </s>
  <s>
    <k n="Beta" t="i"/>
    <k n="Nome" t="i"/>
    <k n="Funcionários" t="i"/>
    <k n="Média de volume" t="i"/>
    <k n="`%EntityServiceId" t="i"/>
    <k n="52 semanas de alta" t="i"/>
    <k n="52 semanas de baixa" t="i"/>
    <k n="Ano de incorporação" t="i"/>
    <k n="Ações em circulação" t="i"/>
  </s>
  <s>
    <k n="Alto" t="s"/>
    <k n="Nome" t="s"/>
    <k n="Baixo" t="s"/>
    <k n="Bolsa" t="s"/>
    <k n="Moeda" t="s"/>
    <k n="Preço" t="s"/>
    <k n="Volume" t="s"/>
    <k n="Variação" t="s"/>
    <k n="Pendência" t="s"/>
    <k n="UniqueName" t="s"/>
    <k n="Variação (%)" t="s"/>
    <k n="%ProviderInfo" t="s"/>
    <k n="Símbolo do ticker" t="s"/>
    <k n="52 semanas de alta" t="s"/>
    <k n="52 semanas de baixa" t="s"/>
    <k n="Fechamento anterior" t="s"/>
    <k n="Tipo de instrumento" t="s"/>
    <k n="Abreviatura do câmbio" t="s"/>
    <k n="Hora da última transação" t="s"/>
  </s>
  <s>
    <k n="^Order" t="spba"/>
    <k n="TitleProperty" t="s"/>
  </s>
  <s>
    <k n="UniqueName" t="spb"/>
    <k n="`%ProviderInfo" t="spb"/>
  </s>
  <s>
    <k n="Alto" t="s"/>
    <k n="Beta" t="s"/>
    <k n="Nome" t="s"/>
    <k n="Sede" t="s"/>
    <k n="Baixo" t="s"/>
    <k n="Bolsa" t="s"/>
    <k n="Moeda" t="s"/>
    <k n="Preço" t="s"/>
    <k n="Setor" t="s"/>
    <k n="Volume" t="s"/>
    <k n="Variação" t="s"/>
    <k n="Descrição" t="s"/>
    <k n="Pendência" t="s"/>
    <k n="ExchangeID" t="s"/>
    <k n="UniqueName" t="s"/>
    <k n="Nome oficial" t="s"/>
    <k n="Variação (%)" t="s"/>
    <k n="%ProviderInfo" t="s"/>
    <k n="LearnMoreOnLink" t="s"/>
    <k n="Média de volume" t="s"/>
    <k n="Símbolo do ticker" t="s"/>
    <k n="52 semanas de alta" t="s"/>
    <k n="52 semanas de baixa" t="s"/>
    <k n="Ações em circulação"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Média de volume" t="i"/>
    <k n="`%EntityServiceId" t="i"/>
    <k n="52 semanas de alta" t="i"/>
    <k n="52 semanas de baixa" t="i"/>
    <k n="Ações em circulação" t="i"/>
    <k n="Fechamento anterior" t="i"/>
    <k n="Capitalização de mercado" t="i"/>
    <k n="Hora da última transação" t="i"/>
  </s>
  <s>
    <k n="Nome" t="s"/>
    <k n="Sede" t="s"/>
    <k n="Bolsa" t="s"/>
    <k n="Moeda" t="s"/>
    <k n="Setor" t="s"/>
    <k n="Descrição" t="s"/>
    <k n="ExchangeID" t="s"/>
    <k n="UniqueName" t="s"/>
    <k n="Funcionários" t="s"/>
    <k n="Nome oficial" t="s"/>
    <k n="%ProviderInfo" t="s"/>
    <k n="LearnMoreOnLink" t="s"/>
    <k n="Símbolo do ticker" t="s"/>
    <k n="52 semanas de alta" t="s"/>
    <k n="52 semanas de baixa" t="s"/>
    <k n="Ano de incorporação" t="s"/>
    <k n="Ações em circulação" t="s"/>
    <k n="Fechamento anterior" t="s"/>
    <k n="Tipo de instrumento" t="s"/>
    <k n="Abreviatura do câmbio" t="s"/>
  </s>
  <s>
    <k n="Nome" t="i"/>
    <k n="Funcionários" t="i"/>
    <k n="`%EntityServiceId" t="i"/>
    <k n="52 semanas de alta" t="i"/>
    <k n="52 semanas de baixa" t="i"/>
    <k n="Ano de incorporação" t="i"/>
    <k n="Ações em circulação" t="i"/>
    <k n="Fechamento anterior" t="i"/>
  </s>
  <s>
    <k n="Alto" t="s"/>
    <k n="Beta" t="s"/>
    <k n="Nome" t="s"/>
    <k n="Sede" t="s"/>
    <k n="Baixo" t="s"/>
    <k n="Bolsa" t="s"/>
    <k n="Moeda" t="s"/>
    <k n="Preço" t="s"/>
    <k n="Setor" t="s"/>
    <k n="Imagem"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ShowInDotNotation" t="b"/>
    <k n="ShowInAutoComplete" t="b"/>
  </s>
  <s>
    <k n="Imagem" t="spb"/>
    <k n="ExchangeID" t="spb"/>
    <k n="UniqueName" t="spb"/>
    <k n="`%ProviderInfo" t="spb"/>
    <k n="LearnMoreOnLink" t="spb"/>
  </s>
  <s>
    <k n="Alto" t="i"/>
    <k n="Beta" t="i"/>
    <k n="Nome" t="i"/>
    <k n="Baixo" t="i"/>
    <k n="Preço" t="i"/>
    <k n="Imagem"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s>
  <s>
    <k n="name" t="s"/>
  </s>
  <s>
    <k n="P/E" t="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P/E" t="i"/>
    <k n="Alto" t="i"/>
    <k n="Beta" t="i"/>
    <k n="Nome" t="i"/>
    <k n="Baixo" t="i"/>
    <k n="Preço"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s>
  <s>
    <k n="Alto" t="s"/>
    <k n="Beta" t="s"/>
    <k n="Nome" t="s"/>
    <k n="Baixo" t="s"/>
    <k n="Bolsa" t="s"/>
    <k n="Moeda" t="s"/>
    <k n="Preço" t="s"/>
    <k n="Volume" t="s"/>
    <k n="Variação" t="s"/>
    <k n="Pendência" t="s"/>
    <k n="UniqueName" t="s"/>
    <k n="Variação (%)" t="s"/>
    <k n="%ProviderInfo" t="s"/>
    <k n="LearnMoreOnLink" t="s"/>
    <k n="Símbolo do ticker" t="s"/>
    <k n="52 semanas de alta" t="s"/>
    <k n="52 semanas de baixa"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EntityServiceId" t="i"/>
    <k n="52 semanas de alta" t="i"/>
    <k n="52 semanas de baixa" t="i"/>
    <k n="Fechamento anterior" t="i"/>
    <k n="Capitalização de mercado" t="i"/>
    <k n="Hora da última transação" t="i"/>
  </s>
  <s>
    <k n="Alto" t="s"/>
    <k n="Nome" t="s"/>
    <k n="Baixo" t="s"/>
    <k n="Bolsa" t="s"/>
    <k n="Moeda" t="s"/>
    <k n="Preço" t="s"/>
    <k n="Volume" t="s"/>
    <k n="Variação" t="s"/>
    <k n="Pendência" t="s"/>
    <k n="UniqueName" t="s"/>
    <k n="Variação (%)" t="s"/>
    <k n="%ProviderInfo" t="s"/>
    <k n="Símbolo do ticker" t="s"/>
    <k n="52 semanas de alta" t="s"/>
    <k n="52 semanas de baixa" t="s"/>
    <k n="Fechamento anterior" t="s"/>
    <k n="Tipo de instrumento" t="s"/>
    <k n="Abreviatura do câmbio" t="s"/>
    <k n="Capitalização de mercado" t="s"/>
    <k n="Hora da última transação" t="s"/>
  </s>
  <s>
    <k n="Alto" t="i"/>
    <k n="Nome" t="i"/>
    <k n="Baixo" t="i"/>
    <k n="Preço" t="i"/>
    <k n="Volume" t="i"/>
    <k n="Variação" t="i"/>
    <k n="Pendência" t="i"/>
    <k n="Variação (%)" t="i"/>
    <k n="`%EntityServiceId" t="i"/>
    <k n="52 semanas de alta" t="i"/>
    <k n="52 semanas de baixa" t="i"/>
    <k n="Fechamento anterior" t="i"/>
    <k n="Capitalização de mercado" t="i"/>
    <k n="Hora da última transação" t="i"/>
  </s>
  <s>
    <k n="Nome" t="s"/>
    <k n="Bolsa" t="s"/>
    <k n="Moeda" t="s"/>
    <k n="UniqueName" t="s"/>
    <k n="%ProviderInfo" t="s"/>
    <k n="LearnMoreOnLink" t="s"/>
    <k n="Símbolo do ticker" t="s"/>
    <k n="Fechamento anterior" t="s"/>
    <k n="Tipo de instrumento" t="s"/>
    <k n="Abreviatura do câmbio" t="s"/>
  </s>
  <s>
    <k n="Nome" t="i"/>
    <k n="`%EntityServiceId" t="i"/>
    <k n="Fechamento anterior" t="i"/>
  </s>
  <s>
    <k n="Nome" t="s"/>
    <k n="Sede" t="s"/>
    <k n="Bolsa" t="s"/>
    <k n="Moeda" t="s"/>
    <k n="Setor" t="s"/>
    <k n="Descrição" t="s"/>
    <k n="ExchangeID" t="s"/>
    <k n="UniqueName" t="s"/>
    <k n="Funcionários" t="s"/>
    <k n="Nome oficial" t="s"/>
    <k n="%ProviderInfo" t="s"/>
    <k n="LearnMoreOnLink" t="s"/>
    <k n="Símbolo do ticker" t="s"/>
    <k n="Ano de incorporação" t="s"/>
    <k n="Ações em circulação" t="s"/>
    <k n="Fechamento anterior" t="s"/>
    <k n="Tipo de instrumento" t="s"/>
    <k n="Abreviatura do câmbio" t="s"/>
  </s>
  <s>
    <k n="Nome" t="i"/>
    <k n="Funcionários" t="i"/>
    <k n="`%EntityServiceId" t="i"/>
    <k n="Ano de incorporação" t="i"/>
    <k n="Ações em circulação" t="i"/>
    <k n="Fechamento anterior" t="i"/>
  </s>
  <s>
    <k n="Beta" t="s"/>
    <k n="Nome" t="s"/>
    <k n="Sede" t="s"/>
    <k n="Bolsa" t="s"/>
    <k n="Moeda" t="s"/>
    <k n="Setor" t="s"/>
    <k n="Descrição" t="s"/>
    <k n="ExchangeID" t="s"/>
    <k n="UniqueName" t="s"/>
    <k n="Funcionários" t="s"/>
    <k n="Nome oficial"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Hora da última transação" t="s"/>
  </s>
  <s>
    <k n="Beta" t="i"/>
    <k n="Nome" t="i"/>
    <k n="Funcionários" t="i"/>
    <k n="Média de volume" t="i"/>
    <k n="`%EntityServiceId" t="i"/>
    <k n="52 semanas de alta" t="i"/>
    <k n="52 semanas de baixa" t="i"/>
    <k n="Ano de incorporação" t="i"/>
    <k n="Ações em circulação" t="i"/>
    <k n="Fechamento anterior" t="i"/>
    <k n="Hora da última transação" t="i"/>
  </s>
  <s>
    <k n="Hora da última transação" t="s"/>
  </s>
  <s>
    <k n="Nome" t="s"/>
    <k n="Moeda" t="s"/>
    <k n="Preço" t="s"/>
    <k n="Variação" t="s"/>
    <k n="UniqueName" t="s"/>
    <k n="País/região" t="s"/>
    <k n="Variação (%)" t="s"/>
    <k n="%ProviderInfo" t="s"/>
    <k n="Classificação" t="s"/>
    <k n="Retorno (1 a)" t="s"/>
    <k n="Retorno (1 m)" t="s"/>
    <k n="Retorno (1 s)" t="s"/>
    <k n="Retorno (3 a)" t="s"/>
    <k n="Retorno (3 m)" t="s"/>
    <k n="Retorno (5 a)" t="s"/>
    <k n="Retorno (AAD)" t="s"/>
    <k n="LearnMoreOnLink" t="s"/>
    <k n="Last update time" t="s"/>
    <k n="Símbolo do ticker" t="s"/>
    <k n="Fechamento anterior" t="s"/>
    <k n="Tipo de instrumento" t="s"/>
    <k n="Hora da última transação" t="s"/>
  </s>
  <s>
    <k n="UniqueName" t="spb"/>
    <k n="`%ProviderInfo" t="spb"/>
    <k n="LearnMoreOnLink" t="spb"/>
    <k n="Last update time" t="spb"/>
  </s>
  <s>
    <k n="Nome" t="i"/>
    <k n="Preço" t="i"/>
    <k n="Variação" t="i"/>
    <k n="Variação (%)" t="i"/>
    <k n="Classificação" t="i"/>
    <k n="Retorno (1 a)" t="i"/>
    <k n="Retorno (1 m)" t="i"/>
    <k n="Retorno (1 s)" t="i"/>
    <k n="Retorno (3 a)" t="i"/>
    <k n="Retorno (3 m)" t="i"/>
    <k n="Retorno (5 a)" t="i"/>
    <k n="Retorno (AAD)" t="i"/>
    <k n="Last update time" t="i"/>
    <k n="`%EntityServiceId" t="i"/>
    <k n="Fechamento anterior" t="i"/>
    <k n="Hora da última transação" t="i"/>
  </s>
  <s>
    <k n="Variação" t="s"/>
    <k n="Variação (%)" t="s"/>
    <k n="Last update time" t="s"/>
    <k n="Hora da última transação" t="s"/>
  </s>
  <s>
    <k n="Alto" t="s"/>
    <k n="Nome" t="s"/>
    <k n="Sede" t="s"/>
    <k n="Baixo" t="s"/>
    <k n="Bolsa" t="s"/>
    <k n="Moeda" t="s"/>
    <k n="Preço" t="s"/>
    <k n="Setor" t="s"/>
    <k n="Volume" t="s"/>
    <k n="Variação" t="s"/>
    <k n="Descrição" t="s"/>
    <k n="Pendência" t="s"/>
    <k n="ExchangeID" t="s"/>
    <k n="UniqueName"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Nome" t="i"/>
    <k n="Baixo" t="i"/>
    <k n="Preço" t="i"/>
    <k n="Volume" t="i"/>
    <k n="Variação" t="i"/>
    <k n="Pendência" t="i"/>
    <k n="Variação (%)" t="i"/>
    <k n="Média de volume" t="i"/>
    <k n="`%EntityServiceId" t="i"/>
    <k n="52 semanas de alta" t="i"/>
    <k n="52 semanas de baixa" t="i"/>
    <k n="Ano de incorporação" t="i"/>
    <k n="Ações em circulação" t="i"/>
    <k n="Fechamento anterior" t="i"/>
    <k n="Capitalização de mercado" t="i"/>
    <k n="Hora da última transação" t="i"/>
  </s>
  <s>
    <k n="Nome" t="s"/>
    <k n="Sede" t="s"/>
    <k n="Bolsa" t="s"/>
    <k n="Moeda" t="s"/>
    <k n="Setor" t="s"/>
    <k n="Descrição" t="s"/>
    <k n="ExchangeID" t="s"/>
    <k n="UniqueName" t="s"/>
    <k n="Nome oficial" t="s"/>
    <k n="%ProviderInfo" t="s"/>
    <k n="LearnMoreOnLink" t="s"/>
    <k n="Símbolo do ticker" t="s"/>
    <k n="Ano de incorporação" t="s"/>
    <k n="Ações em circulação" t="s"/>
    <k n="Fechamento anterior" t="s"/>
    <k n="Tipo de instrumento" t="s"/>
    <k n="Abreviatura do câmbio" t="s"/>
  </s>
  <s>
    <k n="Nome" t="i"/>
    <k n="`%EntityServiceId" t="i"/>
    <k n="Ano de incorporação" t="i"/>
    <k n="Ações em circulação" t="i"/>
    <k n="Fechamento anterior" t="i"/>
  </s>
  <s>
    <k n="Alto" t="s"/>
    <k n="Nome" t="s"/>
    <k n="Baixo" t="s"/>
    <k n="Bolsa" t="s"/>
    <k n="Moeda" t="s"/>
    <k n="Preço" t="s"/>
    <k n="Volume" t="s"/>
    <k n="Variação" t="s"/>
    <k n="Pendência" t="s"/>
    <k n="UniqueName" t="s"/>
    <k n="Variação (%)" t="s"/>
    <k n="%ProviderInfo" t="s"/>
    <k n="LearnMoreOnLink" t="s"/>
    <k n="Símbolo do ticker" t="s"/>
    <k n="52 semanas de alta" t="s"/>
    <k n="52 semanas de baixa" t="s"/>
    <k n="Fechamento anterior" t="s"/>
    <k n="Tipo de instrumento" t="s"/>
    <k n="Abreviatura do câmbio" t="s"/>
    <k n="Capitalização de mercado" t="s"/>
    <k n="Hora da última transação" t="s"/>
  </s>
  <s>
    <k n="Alto" t="s"/>
    <k n="Nome" t="s"/>
    <k n="Baixo" t="s"/>
    <k n="Bolsa" t="s"/>
    <k n="Moeda" t="s"/>
    <k n="Preço" t="s"/>
    <k n="Volume" t="s"/>
    <k n="Variação" t="s"/>
    <k n="Pendência" t="s"/>
    <k n="UniqueName" t="s"/>
    <k n="Variação (%)" t="s"/>
    <k n="%ProviderInfo" t="s"/>
    <k n="LearnMoreOnLink" t="s"/>
    <k n="Símbolo do ticker" t="s"/>
    <k n="Fechamento anterior" t="s"/>
    <k n="Tipo de instrumento" t="s"/>
    <k n="Abreviatura do câmbio" t="s"/>
    <k n="Capitalização de mercado" t="s"/>
    <k n="Hora da última transação" t="s"/>
  </s>
  <s>
    <k n="Alto" t="i"/>
    <k n="Nome" t="i"/>
    <k n="Baixo" t="i"/>
    <k n="Preço" t="i"/>
    <k n="Volume" t="i"/>
    <k n="Variação" t="i"/>
    <k n="Pendência" t="i"/>
    <k n="Variação (%)" t="i"/>
    <k n="`%EntityServiceId" t="i"/>
    <k n="Fechamento anterior" t="i"/>
    <k n="Capitalização de mercado" t="i"/>
    <k n="Hora da última transação" t="i"/>
  </s>
  <s>
    <k n="Alto" t="s"/>
    <k n="Nome" t="s"/>
    <k n="Baixo" t="s"/>
    <k n="Bolsa" t="s"/>
    <k n="Moeda" t="s"/>
    <k n="Preço" t="s"/>
    <k n="Volume" t="s"/>
    <k n="Variação" t="s"/>
    <k n="Pendência" t="s"/>
    <k n="UniqueName" t="s"/>
    <k n="Variação (%)" t="s"/>
    <k n="%ProviderInfo" t="s"/>
    <k n="LearnMoreOnLink" t="s"/>
    <k n="Símbolo do ticker" t="s"/>
    <k n="Fechamento anterior" t="s"/>
    <k n="Tipo de instrumento" t="s"/>
    <k n="Abreviatura do câmbio" t="s"/>
    <k n="Hora da última transação" t="s"/>
  </s>
  <s>
    <k n="Alto" t="i"/>
    <k n="Nome" t="i"/>
    <k n="Baixo" t="i"/>
    <k n="Preço" t="i"/>
    <k n="Volume" t="i"/>
    <k n="Variação" t="i"/>
    <k n="Pendência" t="i"/>
    <k n="Variação (%)" t="i"/>
    <k n="`%EntityServiceId" t="i"/>
    <k n="Fechamento anterior" t="i"/>
    <k n="Hora da última transação" t="i"/>
  </s>
  <s>
    <k n="Nome" t="s"/>
    <k n="Sede" t="s"/>
    <k n="Bolsa" t="s"/>
    <k n="Moeda" t="s"/>
    <k n="Setor" t="s"/>
    <k n="Variação" t="s"/>
    <k n="Descrição" t="s"/>
    <k n="ExchangeID" t="s"/>
    <k n="UniqueName" t="s"/>
    <k n="Nome oficial" t="s"/>
    <k n="Variação (%)" t="s"/>
    <k n="%ProviderInfo" t="s"/>
    <k n="LearnMoreOnLink" t="s"/>
    <k n="Símbolo do ticker" t="s"/>
    <k n="Ano de incorporação" t="s"/>
    <k n="Ações em circulação" t="s"/>
    <k n="Fechamento anterior" t="s"/>
    <k n="Tipo de instrumento" t="s"/>
    <k n="Abreviatura do câmbio" t="s"/>
  </s>
  <s>
    <k n="Nome" t="i"/>
    <k n="Variação" t="i"/>
    <k n="Variação (%)" t="i"/>
    <k n="`%EntityServiceId" t="i"/>
    <k n="Ano de incorporação" t="i"/>
    <k n="Ações em circulação" t="i"/>
    <k n="Fechamento anterior" t="i"/>
  </s>
  <s>
    <k n="Variação" t="s"/>
    <k n="Variação (%)" t="s"/>
  </s>
  <s>
    <k n="Nome" t="s"/>
    <k n="Sede" t="s"/>
    <k n="Bolsa" t="s"/>
    <k n="Moeda" t="s"/>
    <k n="Setor" t="s"/>
    <k n="Descrição" t="s"/>
    <k n="ExchangeID" t="s"/>
    <k n="UniqueName" t="s"/>
    <k n="Funcionários"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Nome" t="i"/>
    <k n="Funcionários" t="i"/>
    <k n="`%EntityServiceId" t="i"/>
    <k n="52 semanas de alta" t="i"/>
    <k n="52 semanas de baixa" t="i"/>
    <k n="Ano de incorporação" t="i"/>
    <k n="Ações em circulação" t="i"/>
    <k n="Fechamento anterior" t="i"/>
    <k n="Capitalização de mercado" t="i"/>
    <k n="Hora da última transação" t="i"/>
  </s>
  <s>
    <k n="Nome" t="s"/>
    <k n="Sede" t="s"/>
    <k n="Bolsa" t="s"/>
    <k n="Moeda" t="s"/>
    <k n="Setor" t="s"/>
    <k n="Descrição" t="s"/>
    <k n="ExchangeID" t="s"/>
    <k n="UniqueName" t="s"/>
    <k n="Funcionários"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Hora da última transação" t="s"/>
  </s>
  <s>
    <k n="Nome" t="i"/>
    <k n="Funcionários" t="i"/>
    <k n="`%EntityServiceId" t="i"/>
    <k n="52 semanas de alta" t="i"/>
    <k n="52 semanas de baixa" t="i"/>
    <k n="Ano de incorporação" t="i"/>
    <k n="Ações em circulação" t="i"/>
    <k n="Fechamento anterior" t="i"/>
    <k n="Hora da última transação" t="i"/>
  </s>
  <s>
    <k n="Alto"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Nome" t="i"/>
    <k n="Baixo" t="i"/>
    <k n="Preço" t="i"/>
    <k n="Volume" t="i"/>
    <k n="Variação" t="i"/>
    <k n="Pendência" t="i"/>
    <k n="Funcionários" t="i"/>
    <k n="Variação (%)" t="i"/>
    <k n="`%EntityServiceId" t="i"/>
    <k n="52 semanas de alta" t="i"/>
    <k n="52 semanas de baixa" t="i"/>
    <k n="Ano de incorporação" t="i"/>
    <k n="Ações em circulação" t="i"/>
    <k n="Fechamento anterior" t="i"/>
    <k n="Capitalização de mercado" t="i"/>
    <k n="Hora da última transação" t="i"/>
  </s>
  <s>
    <k n="Nome" t="s"/>
    <k n="Sede" t="s"/>
    <k n="Bolsa" t="s"/>
    <k n="Moeda" t="s"/>
    <k n="Setor" t="s"/>
    <k n="Descrição" t="s"/>
    <k n="ExchangeID" t="s"/>
    <k n="UniqueName" t="s"/>
    <k n="Funcionários" t="s"/>
    <k n="Nome oficial" t="s"/>
    <k n="%ProviderInfo" t="s"/>
    <k n="LearnMoreOnLink" t="s"/>
    <k n="Média de volume" t="s"/>
    <k n="Símbolo do ticker" t="s"/>
    <k n="Ano de incorporação" t="s"/>
    <k n="Ações em circulação" t="s"/>
    <k n="Fechamento anterior" t="s"/>
    <k n="Tipo de instrumento" t="s"/>
    <k n="Abreviatura do câmbio" t="s"/>
  </s>
  <s>
    <k n="Nome" t="i"/>
    <k n="Funcionários" t="i"/>
    <k n="Média de volume" t="i"/>
    <k n="`%EntityServiceId" t="i"/>
    <k n="Ano de incorporação" t="i"/>
    <k n="Ações em circulação" t="i"/>
    <k n="Fechamento anterior" t="i"/>
  </s>
  <s>
    <k n="Beta" t="s"/>
    <k n="Nome" t="s"/>
    <k n="Sede" t="s"/>
    <k n="Bolsa" t="s"/>
    <k n="Moeda" t="s"/>
    <k n="Setor" t="s"/>
    <k n="Descrição" t="s"/>
    <k n="ExchangeID" t="s"/>
    <k n="UniqueName" t="s"/>
    <k n="Funcionários" t="s"/>
    <k n="Nome oficial"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s>
  <s>
    <k n="Beta" t="i"/>
    <k n="Nome" t="i"/>
    <k n="Funcionários" t="i"/>
    <k n="Média de volume" t="i"/>
    <k n="`%EntityServiceId" t="i"/>
    <k n="52 semanas de alta" t="i"/>
    <k n="52 semanas de baixa" t="i"/>
    <k n="Ano de incorporação" t="i"/>
    <k n="Ações em circulação" t="i"/>
    <k n="Fechamento anterior" t="i"/>
  </s>
  <s>
    <k n="Nome" t="s"/>
    <k n="Sede" t="s"/>
    <k n="Bolsa" t="s"/>
    <k n="Moeda" t="s"/>
    <k n="Setor" t="s"/>
    <k n="Descrição" t="s"/>
    <k n="ExchangeID" t="s"/>
    <k n="UniqueName"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Hora da última transação" t="s"/>
  </s>
  <s>
    <k n="Nome" t="i"/>
    <k n="`%EntityServiceId" t="i"/>
    <k n="52 semanas de alta" t="i"/>
    <k n="52 semanas de baixa" t="i"/>
    <k n="Ano de incorporação" t="i"/>
    <k n="Ações em circulação" t="i"/>
    <k n="Fechamento anterior" t="i"/>
    <k n="Hora da última transação" t="i"/>
  </s>
  <s>
    <k n="Alto" t="s"/>
    <k n="Nome" t="s"/>
    <k n="Sede" t="s"/>
    <k n="Baixo" t="s"/>
    <k n="Bolsa" t="s"/>
    <k n="Moeda" t="s"/>
    <k n="Preço" t="s"/>
    <k n="Setor" t="s"/>
    <k n="Volume" t="s"/>
    <k n="Variação" t="s"/>
    <k n="Descrição" t="s"/>
    <k n="Pendência" t="s"/>
    <k n="ExchangeID" t="s"/>
    <k n="UniqueName"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Hora da última transação" t="s"/>
  </s>
  <s>
    <k n="Alto" t="i"/>
    <k n="Nome" t="i"/>
    <k n="Baixo" t="i"/>
    <k n="Preço" t="i"/>
    <k n="Volume" t="i"/>
    <k n="Variação" t="i"/>
    <k n="Pendência" t="i"/>
    <k n="Variação (%)" t="i"/>
    <k n="`%EntityServiceId" t="i"/>
    <k n="52 semanas de alta" t="i"/>
    <k n="52 semanas de baixa" t="i"/>
    <k n="Ano de incorporação" t="i"/>
    <k n="Ações em circulação" t="i"/>
    <k n="Fechamento anterior" t="i"/>
    <k n="Hora da última transação" t="i"/>
  </s>
  <s>
    <k n="Alto" t="s"/>
    <k n="Nome" t="s"/>
    <k n="Sede" t="s"/>
    <k n="Baixo" t="s"/>
    <k n="Bolsa" t="s"/>
    <k n="Moeda" t="s"/>
    <k n="Preço" t="s"/>
    <k n="Setor" t="s"/>
    <k n="Volume" t="s"/>
    <k n="Variação" t="s"/>
    <k n="Descrição" t="s"/>
    <k n="Pendência" t="s"/>
    <k n="ExchangeID" t="s"/>
    <k n="UniqueName"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Nome" t="i"/>
    <k n="Baixo" t="i"/>
    <k n="Preço" t="i"/>
    <k n="Volume" t="i"/>
    <k n="Variação" t="i"/>
    <k n="Pendência" t="i"/>
    <k n="Variação (%)" t="i"/>
    <k n="`%EntityServiceId" t="i"/>
    <k n="52 semanas de alta" t="i"/>
    <k n="52 semanas de baixa" t="i"/>
    <k n="Ano de incorporação" t="i"/>
    <k n="Ações em circulação" t="i"/>
    <k n="Fechamento anterior" t="i"/>
    <k n="Capitalização de mercado" t="i"/>
    <k n="Hora da última transação" t="i"/>
  </s>
  <s>
    <k n="Nome" t="s"/>
    <k n="Sede" t="s"/>
    <k n="Bolsa" t="s"/>
    <k n="Moeda" t="s"/>
    <k n="Setor" t="s"/>
    <k n="Variação" t="s"/>
    <k n="Descrição" t="s"/>
    <k n="ExchangeID" t="s"/>
    <k n="UniqueName"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s>
  <s>
    <k n="Nome" t="i"/>
    <k n="Variação" t="i"/>
    <k n="Variação (%)" t="i"/>
    <k n="`%EntityServiceId" t="i"/>
    <k n="52 semanas de alta" t="i"/>
    <k n="52 semanas de baixa" t="i"/>
    <k n="Ano de incorporação" t="i"/>
    <k n="Ações em circulação" t="i"/>
    <k n="Fechamento anterior" t="i"/>
  </s>
  <s>
    <k n="Nome" t="s"/>
    <k n="Sede" t="s"/>
    <k n="Bolsa" t="s"/>
    <k n="Moeda" t="s"/>
    <k n="Setor" t="s"/>
    <k n="Variação" t="s"/>
    <k n="Descrição" t="s"/>
    <k n="ExchangeID" t="s"/>
    <k n="UniqueName"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Hora da última transação" t="s"/>
  </s>
  <s>
    <k n="Nome" t="i"/>
    <k n="Variação" t="i"/>
    <k n="Variação (%)" t="i"/>
    <k n="`%EntityServiceId" t="i"/>
    <k n="52 semanas de alta" t="i"/>
    <k n="52 semanas de baixa" t="i"/>
    <k n="Ano de incorporação" t="i"/>
    <k n="Ações em circulação" t="i"/>
    <k n="Fechamento anterior" t="i"/>
    <k n="Hora da última transação" t="i"/>
  </s>
  <s>
    <k n="Variação" t="s"/>
    <k n="Variação (%)" t="s"/>
    <k n="Hora da última transação" t="s"/>
  </s>
  <s>
    <k n="Alto" t="s"/>
    <k n="Beta" t="s"/>
    <k n="Nome" t="s"/>
    <k n="Sede" t="s"/>
    <k n="Baixo" t="s"/>
    <k n="Bolsa" t="s"/>
    <k n="Moeda" t="s"/>
    <k n="Preço" t="s"/>
    <k n="Setor" t="s"/>
    <k n="Volume" t="s"/>
    <k n="Variação" t="s"/>
    <k n="Descrição" t="s"/>
    <k n="Pendência" t="s"/>
    <k n="ExchangeID" t="s"/>
    <k n="UniqueName"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EntityServiceId" t="i"/>
    <k n="52 semanas de alta" t="i"/>
    <k n="52 semanas de baixa" t="i"/>
    <k n="Ano de incorporação" t="i"/>
    <k n="Ações em circulação" t="i"/>
    <k n="Fechamento anterior" t="i"/>
    <k n="Capitalização de mercado" t="i"/>
    <k n="Hora da última transação" t="i"/>
  </s>
  <s>
    <k n="Beta" t="s"/>
    <k n="Nome" t="s"/>
    <k n="Sede" t="s"/>
    <k n="Bolsa" t="s"/>
    <k n="Moeda" t="s"/>
    <k n="Setor" t="s"/>
    <k n="Descrição" t="s"/>
    <k n="ExchangeID" t="s"/>
    <k n="UniqueName" t="s"/>
    <k n="Nome oficial" t="s"/>
    <k n="%ProviderInfo" t="s"/>
    <k n="LearnMoreOnLink" t="s"/>
    <k n="Média de volume" t="s"/>
    <k n="Símbolo do ticker" t="s"/>
    <k n="Ano de incorporação" t="s"/>
    <k n="Ações em circulação" t="s"/>
    <k n="Fechamento anterior" t="s"/>
    <k n="Tipo de instrumento" t="s"/>
    <k n="Abreviatura do câmbio" t="s"/>
  </s>
  <s>
    <k n="Beta" t="i"/>
    <k n="Nome" t="i"/>
    <k n="Média de volume" t="i"/>
    <k n="`%EntityServiceId" t="i"/>
    <k n="Ano de incorporação" t="i"/>
    <k n="Ações em circulação" t="i"/>
    <k n="Fechamento anterior" t="i"/>
  </s>
  <s>
    <k n="P/E" t="s"/>
    <k n="Alto"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P/E" t="i"/>
    <k n="Alto" t="i"/>
    <k n="Nome" t="i"/>
    <k n="Baixo" t="i"/>
    <k n="Preço"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s>
  <s>
    <k n="Nome" t="s"/>
    <k n="Bolsa" t="s"/>
    <k n="UniqueName" t="s"/>
    <k n="%ProviderInfo" t="s"/>
    <k n="LearnMoreOnLink" t="s"/>
    <k n="Símbolo do ticker" t="s"/>
    <k n="Tipo de instrumento" t="s"/>
    <k n="Abreviatura do câmbio" t="s"/>
  </s>
  <s>
    <k n="Nome" t="i"/>
    <k n="`%EntityServiceId" t="i"/>
  </s>
  <s>
    <k n="Nome" t="s"/>
    <k n="Bolsa" t="s"/>
    <k n="Moeda" t="s"/>
    <k n="UniqueName" t="s"/>
    <k n="%ProviderInfo" t="s"/>
    <k n="LearnMoreOnLink" t="s"/>
    <k n="Símbolo do ticker" t="s"/>
    <k n="52 semanas de alta" t="s"/>
    <k n="52 semanas de baixa" t="s"/>
    <k n="Fechamento anterior" t="s"/>
    <k n="Tipo de instrumento" t="s"/>
    <k n="Abreviatura do câmbio" t="s"/>
    <k n="Hora da última transação" t="s"/>
  </s>
  <s>
    <k n="Nome" t="i"/>
    <k n="`%EntityServiceId" t="i"/>
    <k n="52 semanas de alta" t="i"/>
    <k n="52 semanas de baixa" t="i"/>
    <k n="Fechamento anterior" t="i"/>
    <k n="Hora da última transação" t="i"/>
  </s>
  <s>
    <k n="Alto" t="s"/>
    <k n="Beta" t="s"/>
    <k n="Nome" t="s"/>
    <k n="Baixo" t="s"/>
    <k n="Bolsa" t="s"/>
    <k n="Moeda" t="s"/>
    <k n="Preço" t="s"/>
    <k n="Volume" t="s"/>
    <k n="Variação" t="s"/>
    <k n="Pendência" t="s"/>
    <k n="UniqueName" t="s"/>
    <k n="Variação (%)" t="s"/>
    <k n="%ProviderInfo" t="s"/>
    <k n="LearnMoreOnLink" t="s"/>
    <k n="Símbolo do ticker"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EntityServiceId" t="i"/>
    <k n="Fechamento anterior" t="i"/>
    <k n="Capitalização de mercado" t="i"/>
    <k n="Hora da última transação" t="i"/>
  </s>
  <s>
    <k n="Alto" t="s"/>
    <k n="Nome" t="s"/>
    <k n="Baixo" t="s"/>
    <k n="Bolsa" t="s"/>
    <k n="Moeda" t="s"/>
    <k n="Preço" t="s"/>
    <k n="Volume" t="s"/>
    <k n="Variação" t="s"/>
    <k n="Pendência" t="s"/>
    <k n="UniqueName" t="s"/>
    <k n="Variação (%)" t="s"/>
    <k n="%ProviderInfo" t="s"/>
    <k n="Símbolo do ticker" t="s"/>
    <k n="Fechamento anterior" t="s"/>
    <k n="Tipo de instrumento" t="s"/>
    <k n="Abreviatura do câmbio" t="s"/>
    <k n="Hora da última transação" t="s"/>
  </s>
  <s>
    <k n="Alto" t="s"/>
    <k n="Nome" t="s"/>
    <k n="Baixo" t="s"/>
    <k n="Bolsa" t="s"/>
    <k n="Moeda" t="s"/>
    <k n="Preço" t="s"/>
    <k n="Volume" t="s"/>
    <k n="Variação" t="s"/>
    <k n="Pendência" t="s"/>
    <k n="UniqueName" t="s"/>
    <k n="Variação (%)" t="s"/>
    <k n="%ProviderInfo" t="s"/>
    <k n="LearnMoreOnLink" t="s"/>
    <k n="Média de volume" t="s"/>
    <k n="Taxa de despesas" t="s"/>
    <k n="Símbolo do ticker" t="s"/>
    <k n="52 semanas de alta" t="s"/>
    <k n="52 semanas de baixa" t="s"/>
    <k n="Fechamento anterior" t="s"/>
    <k n="Tipo de instrumento" t="s"/>
    <k n="Abreviatura do câmbio" t="s"/>
    <k n="Capitalização de mercado" t="s"/>
    <k n="Hora da última transação" t="s"/>
  </s>
  <s>
    <k n="Alto" t="i"/>
    <k n="Nome" t="i"/>
    <k n="Baixo" t="i"/>
    <k n="Preço" t="i"/>
    <k n="Volume" t="i"/>
    <k n="Variação" t="i"/>
    <k n="Pendência" t="i"/>
    <k n="Variação (%)" t="i"/>
    <k n="Média de volume" t="i"/>
    <k n="Taxa de despesas" t="i"/>
    <k n="`%EntityServiceId" t="i"/>
    <k n="52 semanas de alta" t="i"/>
    <k n="52 semanas de baixa" t="i"/>
    <k n="Fechamento anterior" t="i"/>
    <k n="Capitalização de mercado" t="i"/>
    <k n="Hora da última transação" t="i"/>
  </s>
  <s>
    <k n="Alto" t="s"/>
    <k n="Nome" t="s"/>
    <k n="Sede" t="s"/>
    <k n="Baixo" t="s"/>
    <k n="Bolsa" t="s"/>
    <k n="Moeda" t="s"/>
    <k n="Preço" t="s"/>
    <k n="Setor" t="s"/>
    <k n="Volume" t="s"/>
    <k n="Variação" t="s"/>
    <k n="Descrição" t="s"/>
    <k n="Pendência" t="s"/>
    <k n="ExchangeID" t="s"/>
    <k n="UniqueName" t="s"/>
    <k n="Nome oficial" t="s"/>
    <k n="Variação (%)" t="s"/>
    <k n="%ProviderInfo" t="s"/>
    <k n="LearnMoreOnLink" t="s"/>
    <k n="Símbolo do ticker" t="s"/>
    <k n="52 semanas de alta" t="s"/>
    <k n="52 semanas de baixa" t="s"/>
    <k n="Ano de incorporação" t="s"/>
    <k n="Fechamento anterior" t="s"/>
    <k n="Tipo de instrumento" t="s"/>
    <k n="Abreviatura do câmbio" t="s"/>
    <k n="Hora da última transação" t="s"/>
  </s>
  <s>
    <k n="Alto" t="i"/>
    <k n="Nome" t="i"/>
    <k n="Baixo" t="i"/>
    <k n="Preço" t="i"/>
    <k n="Volume" t="i"/>
    <k n="Variação" t="i"/>
    <k n="Pendência" t="i"/>
    <k n="Variação (%)" t="i"/>
    <k n="`%EntityServiceId" t="i"/>
    <k n="52 semanas de alta" t="i"/>
    <k n="52 semanas de baixa" t="i"/>
    <k n="Ano de incorporação" t="i"/>
    <k n="Fechamento anterior" t="i"/>
    <k n="Hora da última transação" t="i"/>
  </s>
  <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Beta" t="i"/>
    <k n="Nome" t="i"/>
    <k n="Baixo" t="i"/>
    <k n="Preço" t="i"/>
    <k n="Volume" t="i"/>
    <k n="Variação" t="i"/>
    <k n="Pendência" t="i"/>
    <k n="Funcionários" t="i"/>
    <k n="Variação (%)" t="i"/>
    <k n="`%EntityServiceId" t="i"/>
    <k n="52 semanas de alta" t="i"/>
    <k n="52 semanas de baixa" t="i"/>
    <k n="Ano de incorporação" t="i"/>
    <k n="Ações em circulação" t="i"/>
    <k n="Fechamento anterior" t="i"/>
    <k n="Capitalização de mercado" t="i"/>
    <k n="Hora da última transação" t="i"/>
  </s>
  <s>
    <k n="Alto" t="s"/>
    <k n="Nome" t="s"/>
    <k n="Baixo" t="s"/>
    <k n="Bolsa" t="s"/>
    <k n="Moeda" t="s"/>
    <k n="Preço" t="s"/>
    <k n="Volume" t="s"/>
    <k n="Variação" t="s"/>
    <k n="Pendência" t="s"/>
    <k n="UniqueName" t="s"/>
    <k n="Variação (%)" t="s"/>
    <k n="%ProviderInfo" t="s"/>
    <k n="Média de volume" t="s"/>
    <k n="Símbolo do ticker" t="s"/>
    <k n="52 semanas de alta" t="s"/>
    <k n="52 semanas de baixa" t="s"/>
    <k n="Fechamento anterior" t="s"/>
    <k n="Tipo de instrumento" t="s"/>
    <k n="Abreviatura do câmbio" t="s"/>
    <k n="Capitalização de mercado" t="s"/>
    <k n="Hora da última transação" t="s"/>
  </s>
  <s>
    <k n="Alto" t="i"/>
    <k n="Nome" t="i"/>
    <k n="Baixo" t="i"/>
    <k n="Preço" t="i"/>
    <k n="Volume" t="i"/>
    <k n="Variação" t="i"/>
    <k n="Pendência" t="i"/>
    <k n="Variação (%)" t="i"/>
    <k n="Média de volume" t="i"/>
    <k n="`%EntityServiceId" t="i"/>
    <k n="52 semanas de alta" t="i"/>
    <k n="52 semanas de baixa" t="i"/>
    <k n="Fechamento anterior" t="i"/>
    <k n="Capitalização de mercado" t="i"/>
    <k n="Hora da última transação" t="i"/>
  </s>
  <s>
    <k n="Beta" t="s"/>
    <k n="Nome" t="s"/>
    <k n="Sede" t="s"/>
    <k n="Bolsa" t="s"/>
    <k n="Moeda" t="s"/>
    <k n="Setor" t="s"/>
    <k n="Descrição" t="s"/>
    <k n="ExchangeID" t="s"/>
    <k n="UniqueName" t="s"/>
    <k n="Nome oficial"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Hora da última transação" t="s"/>
  </s>
  <s>
    <k n="Beta" t="i"/>
    <k n="Nome" t="i"/>
    <k n="Média de volume" t="i"/>
    <k n="`%EntityServiceId" t="i"/>
    <k n="52 semanas de alta" t="i"/>
    <k n="52 semanas de baixa" t="i"/>
    <k n="Ano de incorporação" t="i"/>
    <k n="Ações em circulação" t="i"/>
    <k n="Fechamento anterior" t="i"/>
    <k n="Hora da última transação" t="i"/>
  </s>
  <s>
    <k n="Nome" t="s"/>
    <k n="Bolsa" t="s"/>
    <k n="UniqueName" t="s"/>
    <k n="%ProviderInfo" t="s"/>
    <k n="Símbolo do ticker" t="s"/>
    <k n="Tipo de instrumento" t="s"/>
    <k n="Abreviatura do câmbio" t="s"/>
  </s>
  <s>
    <k n="Beta" t="s"/>
    <k n="Nome" t="s"/>
    <k n="Sede" t="s"/>
    <k n="Bolsa" t="s"/>
    <k n="Moeda" t="s"/>
    <k n="Setor" t="s"/>
    <k n="Descrição" t="s"/>
    <k n="ExchangeID" t="s"/>
    <k n="UniqueName" t="s"/>
    <k n="Funcionários" t="s"/>
    <k n="Nome oficial" t="s"/>
    <k n="%ProviderInfo" t="s"/>
    <k n="LearnMoreOnLink" t="s"/>
    <k n="Média de volume" t="s"/>
    <k n="Símbolo do ticker" t="s"/>
    <k n="Ano de incorporação" t="s"/>
    <k n="Ações em circulação" t="s"/>
    <k n="Fechamento anterior" t="s"/>
    <k n="Tipo de instrumento" t="s"/>
    <k n="Abreviatura do câmbio" t="s"/>
  </s>
  <s>
    <k n="Beta" t="i"/>
    <k n="Nome" t="i"/>
    <k n="Funcionários" t="i"/>
    <k n="Média de volume" t="i"/>
    <k n="`%EntityServiceId" t="i"/>
    <k n="Ano de incorporação" t="i"/>
    <k n="Ações em circulação" t="i"/>
    <k n="Fechamento anterior" t="i"/>
  </s>
  <s>
    <k n="P/E" t="s"/>
    <k n="Alto" t="s"/>
    <k n="Nome" t="s"/>
    <k n="Sede" t="s"/>
    <k n="Baixo" t="s"/>
    <k n="Bolsa" t="s"/>
    <k n="Moeda" t="s"/>
    <k n="Preço" t="s"/>
    <k n="Setor" t="s"/>
    <k n="Volume" t="s"/>
    <k n="Variação" t="s"/>
    <k n="Descrição" t="s"/>
    <k n="Pendência" t="s"/>
    <k n="ExchangeID" t="s"/>
    <k n="UniqueName"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P/E" t="i"/>
    <k n="Alto" t="i"/>
    <k n="Nome" t="i"/>
    <k n="Baixo" t="i"/>
    <k n="Preço" t="i"/>
    <k n="Volume" t="i"/>
    <k n="Variação" t="i"/>
    <k n="Pendência" t="i"/>
    <k n="Variação (%)" t="i"/>
    <k n="Média de volume" t="i"/>
    <k n="`%EntityServiceId" t="i"/>
    <k n="52 semanas de alta" t="i"/>
    <k n="52 semanas de baixa" t="i"/>
    <k n="Ano de incorporação" t="i"/>
    <k n="Ações em circulação" t="i"/>
    <k n="Fechamento anterior" t="i"/>
    <k n="Capitalização de mercado" t="i"/>
    <k n="Hora da última transação" t="i"/>
  </s>
  <s>
    <k n="Alto" t="s"/>
    <k n="Nome" t="s"/>
    <k n="Sede" t="s"/>
    <k n="Baixo" t="s"/>
    <k n="Bolsa" t="s"/>
    <k n="Moeda" t="s"/>
    <k n="Preço" t="s"/>
    <k n="Setor" t="s"/>
    <k n="Volume" t="s"/>
    <k n="Variação" t="s"/>
    <k n="Descrição" t="s"/>
    <k n="Pendência" t="s"/>
    <k n="ExchangeID" t="s"/>
    <k n="UniqueName" t="s"/>
    <k n="Funcionários"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Alto" t="i"/>
    <k n="Nome" t="i"/>
    <k n="Baixo" t="i"/>
    <k n="Preço" t="i"/>
    <k n="Volume" t="i"/>
    <k n="Variação" t="i"/>
    <k n="Pendência" t="i"/>
    <k n="Funcionários" t="i"/>
    <k n="`%EntityServiceId" t="i"/>
    <k n="52 semanas de alta" t="i"/>
    <k n="52 semanas de baixa" t="i"/>
    <k n="Ano de incorporação" t="i"/>
    <k n="Ações em circulação" t="i"/>
    <k n="Fechamento anterior" t="i"/>
    <k n="Capitalização de mercado" t="i"/>
    <k n="Hora da última transação" t="i"/>
  </s>
  <s>
    <k n="Preço" t="s"/>
    <k n="Variação" t="s"/>
    <k n="Hora da última transação" t="s"/>
  </s>
  <s>
    <k n="Nome" t="s"/>
    <k n="Sede" t="s"/>
    <k n="Bolsa" t="s"/>
    <k n="Moeda" t="s"/>
    <k n="Setor" t="s"/>
    <k n="Descrição" t="s"/>
    <k n="ExchangeID" t="s"/>
    <k n="UniqueName" t="s"/>
    <k n="Nome oficial" t="s"/>
    <k n="%ProviderInfo" t="s"/>
    <k n="LearnMoreOnLink" t="s"/>
    <k n="Símbolo do ticker" t="s"/>
    <k n="52 semanas de alta" t="s"/>
    <k n="52 semanas de baixa" t="s"/>
    <k n="Ano de incorporação" t="s"/>
    <k n="Ações em circulação" t="s"/>
    <k n="Fechamento anterior" t="s"/>
    <k n="Tipo de instrumento" t="s"/>
    <k n="Abreviatura do câmbio" t="s"/>
  </s>
  <s>
    <k n="Nome" t="i"/>
    <k n="`%EntityServiceId" t="i"/>
    <k n="52 semanas de alta" t="i"/>
    <k n="52 semanas de baixa" t="i"/>
    <k n="Ano de incorporação" t="i"/>
    <k n="Ações em circulação" t="i"/>
    <k n="Fechamento anterior" t="i"/>
  </s>
  <s>
    <k n="Nome" t="s"/>
    <k n="Bolsa" t="s"/>
    <k n="Moeda" t="s"/>
    <k n="UniqueName" t="s"/>
    <k n="%ProviderInfo" t="s"/>
    <k n="Símbolo do ticker" t="s"/>
    <k n="Fechamento anterior" t="s"/>
    <k n="Tipo de instrumento" t="s"/>
    <k n="Abreviatura do câmbio" t="s"/>
    <k n="Capitalização de mercado" t="s"/>
  </s>
  <s>
    <k n="Nome" t="i"/>
    <k n="`%EntityServiceId" t="i"/>
    <k n="Fechamento anterior" t="i"/>
    <k n="Capitalização de mercado" t="i"/>
  </s>
  <s>
    <k n="Alto" t="s"/>
    <k n="Nome" t="s"/>
    <k n="Baixo" t="s"/>
    <k n="Bolsa" t="s"/>
    <k n="Moeda" t="s"/>
    <k n="Preço" t="s"/>
    <k n="Volume" t="s"/>
    <k n="Variação" t="s"/>
    <k n="Pendência" t="s"/>
    <k n="UniqueName" t="s"/>
    <k n="Variação (%)" t="s"/>
    <k n="%ProviderInfo" t="s"/>
    <k n="Símbolo do ticker" t="s"/>
    <k n="Fechamento anterior" t="s"/>
    <k n="Tipo de instrumento" t="s"/>
    <k n="Abreviatura do câmbio" t="s"/>
    <k n="Capitalização de mercado" t="s"/>
    <k n="Hora da última transação" t="s"/>
  </s>
  <s>
    <k n="Alto" t="s"/>
    <k n="Nome" t="s"/>
    <k n="Baixo" t="s"/>
    <k n="Bolsa" t="s"/>
    <k n="Moeda" t="s"/>
    <k n="Preço" t="s"/>
    <k n="Volume" t="s"/>
    <k n="Variação" t="s"/>
    <k n="Pendência" t="s"/>
    <k n="UniqueName" t="s"/>
    <k n="Variação (%)" t="s"/>
    <k n="%ProviderInfo" t="s"/>
    <k n="LearnMoreOnLink" t="s"/>
    <k n="Taxa de despesas" t="s"/>
    <k n="Símbolo do ticker" t="s"/>
    <k n="52 semanas de alta" t="s"/>
    <k n="52 semanas de baixa" t="s"/>
    <k n="Fechamento anterior" t="s"/>
    <k n="Tipo de instrumento" t="s"/>
    <k n="Abreviatura do câmbio" t="s"/>
    <k n="Capitalização de mercado" t="s"/>
    <k n="Hora da última transação" t="s"/>
  </s>
  <s>
    <k n="Alto" t="i"/>
    <k n="Nome" t="i"/>
    <k n="Baixo" t="i"/>
    <k n="Preço" t="i"/>
    <k n="Volume" t="i"/>
    <k n="Variação" t="i"/>
    <k n="Pendência" t="i"/>
    <k n="Variação (%)" t="i"/>
    <k n="Taxa de despesas" t="i"/>
    <k n="`%EntityServiceId" t="i"/>
    <k n="52 semanas de alta" t="i"/>
    <k n="52 semanas de baixa" t="i"/>
    <k n="Fechamento anterior" t="i"/>
    <k n="Capitalização de mercado" t="i"/>
    <k n="Hora da última transação" t="i"/>
  </s>
  <s>
    <k n="Alto" t="s"/>
    <k n="Beta" t="s"/>
    <k n="Nome" t="s"/>
    <k n="Baixo" t="s"/>
    <k n="Bolsa" t="s"/>
    <k n="Moeda" t="s"/>
    <k n="Preço" t="s"/>
    <k n="Volume" t="s"/>
    <k n="Variação" t="s"/>
    <k n="Pendência" t="s"/>
    <k n="UniqueName" t="s"/>
    <k n="Variação (%)" t="s"/>
    <k n="%ProviderInfo" t="s"/>
    <k n="LearnMoreOnLink" t="s"/>
    <k n="Taxa de despesas" t="s"/>
    <k n="Símbolo do ticker" t="s"/>
    <k n="52 semanas de alta" t="s"/>
    <k n="52 semanas de baixa" t="s"/>
    <k n="Fechamento anterior" t="s"/>
    <k n="Tipo de instrumento" t="s"/>
    <k n="Abreviatura do câmbio" t="s"/>
    <k n="Capitalização de mercado" t="s"/>
    <k n="Hora da última transação" t="s"/>
  </s>
  <s>
    <k n="Alto" t="i"/>
    <k n="Beta" t="i"/>
    <k n="Nome" t="i"/>
    <k n="Baixo" t="i"/>
    <k n="Preço" t="i"/>
    <k n="Volume" t="i"/>
    <k n="Variação" t="i"/>
    <k n="Pendência" t="i"/>
    <k n="Variação (%)" t="i"/>
    <k n="Taxa de despesas" t="i"/>
    <k n="`%EntityServiceId" t="i"/>
    <k n="52 semanas de alta" t="i"/>
    <k n="52 semanas de baixa" t="i"/>
    <k n="Fechamento anterior" t="i"/>
    <k n="Capitalização de mercado" t="i"/>
    <k n="Hora da última transação" t="i"/>
  </s>
  <s>
    <k n="Alto" t="s"/>
    <k n="Nome" t="s"/>
    <k n="Baixo" t="s"/>
    <k n="Bolsa" t="s"/>
    <k n="Moeda" t="s"/>
    <k n="Preço" t="s"/>
    <k n="Volume" t="s"/>
    <k n="Variação" t="s"/>
    <k n="Pendência" t="s"/>
    <k n="UniqueName" t="s"/>
    <k n="Variação (%)" t="s"/>
    <k n="%ProviderInfo" t="s"/>
    <k n="Taxa de despesas" t="s"/>
    <k n="Símbolo do ticker" t="s"/>
    <k n="52 semanas de alta" t="s"/>
    <k n="52 semanas de baixa" t="s"/>
    <k n="Fechamento anterior" t="s"/>
    <k n="Tipo de instrumento" t="s"/>
    <k n="Abreviatura do câmbio" t="s"/>
    <k n="Capitalização de mercado" t="s"/>
    <k n="Hora da última transação" t="s"/>
  </s>
  <s>
    <k n="Nome" t="s"/>
    <k n="Bolsa" t="s"/>
    <k n="Moeda" t="s"/>
    <k n="Preço" t="s"/>
    <k n="Volume" t="s"/>
    <k n="Variação" t="s"/>
    <k n="UniqueName" t="s"/>
    <k n="Variação (%)" t="s"/>
    <k n="%ProviderInfo" t="s"/>
    <k n="LearnMoreOnLink" t="s"/>
    <k n="Taxa de despesas" t="s"/>
    <k n="Símbolo do ticker" t="s"/>
    <k n="52 semanas de alta" t="s"/>
    <k n="52 semanas de baixa" t="s"/>
    <k n="Fechamento anterior" t="s"/>
    <k n="Tipo de instrumento" t="s"/>
    <k n="Abreviatura do câmbio" t="s"/>
    <k n="Capitalização de mercado" t="s"/>
    <k n="Hora da última transação" t="s"/>
  </s>
  <s>
    <k n="Nome" t="i"/>
    <k n="Preço" t="i"/>
    <k n="Volume" t="i"/>
    <k n="Variação" t="i"/>
    <k n="Variação (%)" t="i"/>
    <k n="Taxa de despesas" t="i"/>
    <k n="`%EntityServiceId" t="i"/>
    <k n="52 semanas de alta" t="i"/>
    <k n="52 semanas de baixa" t="i"/>
    <k n="Fechamento anterior" t="i"/>
    <k n="Capitalização de mercado" t="i"/>
    <k n="Hora da última transação" t="i"/>
  </s>
  <s>
    <k n="Beta" t="s"/>
    <k n="Nome" t="s"/>
    <k n="Sede" t="s"/>
    <k n="Bolsa" t="s"/>
    <k n="Moeda" t="s"/>
    <k n="Setor" t="s"/>
    <k n="Descrição" t="s"/>
    <k n="ExchangeID" t="s"/>
    <k n="UniqueName" t="s"/>
    <k n="Funcionários" t="s"/>
    <k n="Nome oficial" t="s"/>
    <k n="%ProviderInfo" t="s"/>
    <k n="LearnMoreOnLink" t="s"/>
    <k n="Média de volume" t="s"/>
    <k n="Símbolo do ticker" t="s"/>
    <k n="Ano de incorporação" t="s"/>
    <k n="Ações em circulação" t="s"/>
    <k n="Fechamento anterior" t="s"/>
    <k n="Tipo de instrumento" t="s"/>
    <k n="Abreviatura do câmbio" t="s"/>
    <k n="Capitalização de mercado" t="s"/>
  </s>
  <s>
    <k n="Beta" t="i"/>
    <k n="Nome" t="i"/>
    <k n="Funcionários" t="i"/>
    <k n="Média de volume" t="i"/>
    <k n="`%EntityServiceId" t="i"/>
    <k n="Ano de incorporação" t="i"/>
    <k n="Ações em circulação" t="i"/>
    <k n="Fechamento anterior" t="i"/>
    <k n="Capitalização de mercado" t="i"/>
  </s>
  <s>
    <k n="Beta" t="s"/>
    <k n="Nome" t="s"/>
    <k n="Sede" t="s"/>
    <k n="Bolsa" t="s"/>
    <k n="Moeda" t="s"/>
    <k n="Setor" t="s"/>
    <k n="Descrição" t="s"/>
    <k n="ExchangeID" t="s"/>
    <k n="UniqueName" t="s"/>
    <k n="Funcionários" t="s"/>
    <k n="Nome oficial"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Beta" t="i"/>
    <k n="Nome" t="i"/>
    <k n="Funcionários" t="i"/>
    <k n="Média de volume" t="i"/>
    <k n="`%EntityServiceId" t="i"/>
    <k n="52 semanas de alta" t="i"/>
    <k n="52 semanas de baixa" t="i"/>
    <k n="Ano de incorporação" t="i"/>
    <k n="Ações em circulação" t="i"/>
    <k n="Fechamento anterior" t="i"/>
    <k n="Capitalização de mercado" t="i"/>
    <k n="Hora da última transação" t="i"/>
  </s>
  <s>
    <k n="P/E" t="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Ano de incorporação" t="s"/>
    <k n="Ações em circulação" t="s"/>
    <k n="Fechamento anterior" t="s"/>
    <k n="Tipo de instrumento" t="s"/>
    <k n="Abreviatura do câmbio" t="s"/>
    <k n="Capitalização de mercado" t="s"/>
    <k n="Hora da última transação" t="s"/>
  </s>
  <s>
    <k n="P/E" t="i"/>
    <k n="Alto" t="i"/>
    <k n="Beta" t="i"/>
    <k n="Nome" t="i"/>
    <k n="Baixo" t="i"/>
    <k n="Preço" t="i"/>
    <k n="Volume" t="i"/>
    <k n="Variação" t="i"/>
    <k n="Pendência" t="i"/>
    <k n="Funcionários" t="i"/>
    <k n="Variação (%)" t="i"/>
    <k n="Média de volume" t="i"/>
    <k n="`%EntityServiceId" t="i"/>
    <k n="Ano de incorporação" t="i"/>
    <k n="Ações em circulação" t="i"/>
    <k n="Fechamento anterior" t="i"/>
    <k n="Capitalização de mercado" t="i"/>
    <k n="Hora da última transação" t="i"/>
  </s>
  <s>
    <k n="Beta" t="s"/>
    <k n="Nome" t="s"/>
    <k n="Sede" t="s"/>
    <k n="Bolsa" t="s"/>
    <k n="Moeda" t="s"/>
    <k n="Setor" t="s"/>
    <k n="Descrição" t="s"/>
    <k n="ExchangeID" t="s"/>
    <k n="UniqueName" t="s"/>
    <k n="Funcionários"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Hora da última transação" t="s"/>
  </s>
  <s>
    <k n="Beta" t="i"/>
    <k n="Nome" t="i"/>
    <k n="Funcionários" t="i"/>
    <k n="`%EntityServiceId" t="i"/>
    <k n="52 semanas de alta" t="i"/>
    <k n="52 semanas de baixa" t="i"/>
    <k n="Ano de incorporação" t="i"/>
    <k n="Ações em circulação" t="i"/>
    <k n="Fechamento anterior" t="i"/>
    <k n="Hora da última transação" t="i"/>
  </s>
  <s>
    <k n="Beta" t="s"/>
    <k n="Nome" t="s"/>
    <k n="Sede" t="s"/>
    <k n="Bolsa" t="s"/>
    <k n="Moeda" t="s"/>
    <k n="Setor" t="s"/>
    <k n="Descrição" t="s"/>
    <k n="ExchangeID" t="s"/>
    <k n="UniqueName" t="s"/>
    <k n="Funcionários"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Beta" t="i"/>
    <k n="Nome" t="i"/>
    <k n="Funcionários" t="i"/>
    <k n="`%EntityServiceId" t="i"/>
    <k n="52 semanas de alta" t="i"/>
    <k n="52 semanas de baixa" t="i"/>
    <k n="Ano de incorporação" t="i"/>
    <k n="Ações em circulação" t="i"/>
    <k n="Fechamento anterior" t="i"/>
    <k n="Capitalização de mercado" t="i"/>
    <k n="Hora da última transação" t="i"/>
  </s>
  <s>
    <k n="Nome" t="s"/>
    <k n="Sede" t="s"/>
    <k n="Bolsa" t="s"/>
    <k n="Moeda" t="s"/>
    <k n="Setor" t="s"/>
    <k n="Descrição" t="s"/>
    <k n="ExchangeID" t="s"/>
    <k n="UniqueName" t="s"/>
    <k n="Nome oficial" t="s"/>
    <k n="%ProviderInfo" t="s"/>
    <k n="LearnMoreOnLink" t="s"/>
    <k n="Símbolo do ticker" t="s"/>
    <k n="Ano de incorporação" t="s"/>
    <k n="Ações em circulação" t="s"/>
    <k n="Fechamento anterior" t="s"/>
    <k n="Tipo de instrumento" t="s"/>
    <k n="Abreviatura do câmbio" t="s"/>
    <k n="Hora da última transação" t="s"/>
  </s>
  <s>
    <k n="Nome" t="s"/>
    <k n="Sede" t="s"/>
    <k n="Bolsa" t="s"/>
    <k n="Moeda" t="s"/>
    <k n="Setor" t="s"/>
    <k n="Descrição" t="s"/>
    <k n="ExchangeID" t="s"/>
    <k n="UniqueName"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Nome" t="i"/>
    <k n="`%EntityServiceId" t="i"/>
    <k n="52 semanas de alta" t="i"/>
    <k n="52 semanas de baixa" t="i"/>
    <k n="Ano de incorporação" t="i"/>
    <k n="Ações em circulação" t="i"/>
    <k n="Fechamento anterior" t="i"/>
    <k n="Capitalização de mercado" t="i"/>
  </s>
  <s>
    <k n="Beta" t="s"/>
    <k n="Nome" t="s"/>
    <k n="Sede" t="s"/>
    <k n="Bolsa" t="s"/>
    <k n="Moeda" t="s"/>
    <k n="Setor" t="s"/>
    <k n="Descrição" t="s"/>
    <k n="ExchangeID" t="s"/>
    <k n="UniqueName" t="s"/>
    <k n="Nome oficial" t="s"/>
    <k n="%ProviderInfo" t="s"/>
    <k n="LearnMoreOnLink" t="s"/>
    <k n="Símbolo do ticker" t="s"/>
    <k n="52 semanas de alta" t="s"/>
    <k n="52 semanas de baixa" t="s"/>
    <k n="Ano de incorporação" t="s"/>
    <k n="Ações em circulação" t="s"/>
    <k n="Fechamento anterior" t="s"/>
    <k n="Tipo de instrumento" t="s"/>
    <k n="Abreviatura do câmbio" t="s"/>
    <k n="Hora da última transação" t="s"/>
  </s>
  <s>
    <k n="Beta" t="i"/>
    <k n="Nome" t="i"/>
    <k n="`%EntityServiceId" t="i"/>
    <k n="52 semanas de alta" t="i"/>
    <k n="52 semanas de baixa" t="i"/>
    <k n="Ano de incorporação" t="i"/>
    <k n="Ações em circulação" t="i"/>
    <k n="Fechamento anterior" t="i"/>
    <k n="Hora da última transação" t="i"/>
  </s>
  <s>
    <k n="P/E" t="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ExchangeID" t="spb"/>
    <k n="UniqueName" t="spb"/>
    <k n="`%ProviderInfo" t="spb"/>
  </s>
  <s>
    <k n="Alto" t="s"/>
    <k n="Nome" t="s"/>
    <k n="Sede" t="s"/>
    <k n="Baixo" t="s"/>
    <k n="Bolsa" t="s"/>
    <k n="Moeda" t="s"/>
    <k n="Preço" t="s"/>
    <k n="Volume" t="s"/>
    <k n="Variação" t="s"/>
    <k n="Pendência" t="s"/>
    <k n="ExchangeID" t="s"/>
    <k n="UniqueName" t="s"/>
    <k n="Nome oficial" t="s"/>
    <k n="Variação (%)" t="s"/>
    <k n="%ProviderInfo" t="s"/>
    <k n="LearnMoreOnLink" t="s"/>
    <k n="Símbolo do ticker" t="s"/>
    <k n="52 semanas de alta" t="s"/>
    <k n="52 semanas de baixa" t="s"/>
    <k n="Fechamento anterior" t="s"/>
    <k n="Tipo de instrumento" t="s"/>
    <k n="Abreviatura do câmbio" t="s"/>
    <k n="Hora da última transação" t="s"/>
  </s>
  <s>
    <k n="Beta" t="s"/>
    <k n="Nome" t="s"/>
    <k n="Sede" t="s"/>
    <k n="Bolsa" t="s"/>
    <k n="Moeda" t="s"/>
    <k n="Setor" t="s"/>
    <k n="Descrição" t="s"/>
    <k n="ExchangeID" t="s"/>
    <k n="UniqueName" t="s"/>
    <k n="Funcionários" t="s"/>
    <k n="Nome oficial" t="s"/>
    <k n="%ProviderInfo" t="s"/>
    <k n="LearnMoreOnLink" t="s"/>
    <k n="Média de volume" t="s"/>
    <k n="Símbolo do ticker" t="s"/>
    <k n="52 semanas de alta" t="s"/>
    <k n="52 semanas de baixa" t="s"/>
    <k n="Ações em circulação" t="s"/>
    <k n="Fechamento anterior" t="s"/>
    <k n="Tipo de instrumento" t="s"/>
    <k n="Abreviatura do câmbio" t="s"/>
    <k n="Hora da última transação" t="s"/>
  </s>
  <s>
    <k n="Beta" t="i"/>
    <k n="Nome" t="i"/>
    <k n="Funcionários" t="i"/>
    <k n="Média de volume" t="i"/>
    <k n="`%EntityServiceId" t="i"/>
    <k n="52 semanas de alta" t="i"/>
    <k n="52 semanas de baixa" t="i"/>
    <k n="Ações em circulação" t="i"/>
    <k n="Fechamento anterior" t="i"/>
    <k n="Hora da última transação" t="i"/>
  </s>
  <s>
    <k n="Nome" t="s"/>
    <k n="Sede" t="s"/>
    <k n="Bolsa" t="s"/>
    <k n="Moeda" t="s"/>
    <k n="Setor" t="s"/>
    <k n="Descrição" t="s"/>
    <k n="ExchangeID" t="s"/>
    <k n="UniqueName" t="s"/>
    <k n="Nome oficial"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s>
  <s>
    <k n="Nome" t="i"/>
    <k n="Média de volume" t="i"/>
    <k n="`%EntityServiceId" t="i"/>
    <k n="52 semanas de alta" t="i"/>
    <k n="52 semanas de baixa" t="i"/>
    <k n="Ano de incorporação" t="i"/>
    <k n="Ações em circulação" t="i"/>
    <k n="Fechamento anterior" t="i"/>
  </s>
  <s>
    <k n="Beta" t="s"/>
    <k n="Nome" t="s"/>
    <k n="Sede" t="s"/>
    <k n="Bolsa" t="s"/>
    <k n="Moeda" t="s"/>
    <k n="Setor" t="s"/>
    <k n="Descrição" t="s"/>
    <k n="ExchangeID" t="s"/>
    <k n="UniqueName" t="s"/>
    <k n="Nome oficial"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s>
  <s>
    <k n="Beta" t="i"/>
    <k n="Nome" t="i"/>
    <k n="Média de volume" t="i"/>
    <k n="`%EntityServiceId" t="i"/>
    <k n="52 semanas de alta" t="i"/>
    <k n="52 semanas de baixa" t="i"/>
    <k n="Ano de incorporação" t="i"/>
    <k n="Ações em circulação" t="i"/>
    <k n="Fechamento anterior" t="i"/>
  </s>
  <s>
    <k n="Alto" t="s"/>
    <k n="Nome" t="s"/>
    <k n="Baixo" t="s"/>
    <k n="Bolsa" t="s"/>
    <k n="Moeda" t="s"/>
    <k n="Preço" t="s"/>
    <k n="Volume" t="s"/>
    <k n="Variação" t="s"/>
    <k n="Pendência" t="s"/>
    <k n="UniqueName" t="s"/>
    <k n="Variação (%)" t="s"/>
    <k n="%ProviderInfo" t="s"/>
    <k n="Média de volume" t="s"/>
    <k n="Taxa de despesas" t="s"/>
    <k n="Símbolo do ticker" t="s"/>
    <k n="52 semanas de alta" t="s"/>
    <k n="52 semanas de baixa" t="s"/>
    <k n="Fechamento anterior" t="s"/>
    <k n="Tipo de instrumento" t="s"/>
    <k n="Abreviatura do câmbio" t="s"/>
    <k n="Capitalização de mercado" t="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0">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35" formatCode="_-* #,##0.00_-;\-* #,##0.00_-;_-* &quot;-&quot;??_-;_-@_-"/>
    </x:dxf>
    <x:dxf>
      <x:numFmt numFmtId="33" formatCode="_-* #,##0_-;\-* #,##0_-;_-* &quot;-&quot;_-;_-@_-"/>
    </x:dxf>
    <x:dxf>
      <x:numFmt numFmtId="19" formatCode="dd/mm/yyyy"/>
    </x:dxf>
  </dxfs>
  <richProperties>
    <rPr n="NumberFormat" t="s"/>
    <rPr n="IsTitleField" t="b"/>
    <rPr n="IsHeroField" t="b"/>
  </richProperties>
  <richStyles>
    <rSty dxfid="1">
      <rpv i="0">_-[$R$-pt-BR] * #,##0.00_-;-[$R$-pt-BR] * #,##0.00_-;_-[$R$-pt-BR] * "-"??_-;_-@_-</rpv>
    </rSty>
    <rSty dxfid="5">
      <rpv i="0">#,##0.00</rpv>
    </rSty>
    <rSty>
      <rpv i="1">1</rpv>
    </rSty>
    <rSty dxfid="4">
      <rpv i="0">#,##0</rpv>
    </rSty>
    <rSty dxfid="3"/>
    <rSty dxfid="0">
      <rpv i="0">0.00</rpv>
    </rSty>
    <rSty dxfid="6">
      <rpv i="0">0</rpv>
    </rSty>
    <rSty dxfid="1">
      <rpv i="0">_-[$R$-pt-BR] * #,##0_-;-[$R$-pt-BR] * #,##0_-;_-[$R$-pt-BR] * "-"_-;_-@_-</rpv>
    </rSty>
    <rSty dxfid="2"/>
    <rSty dxfid="1">
      <rpv i="0">_([$$-en-US]* #,##0.00_);_([$$-en-US]* (#,##0.00);_([$$-en-US]* "-"??_);_(@_)</rpv>
    </rSty>
    <rSty dxfid="1">
      <rpv i="0">_([$$-en-US]* #,##0_);_([$$-en-US]* (#,##0);_([$$-en-US]* "-"_);_(@_)</rpv>
    </rSty>
    <rSty dxfid="1">
      <rpv i="0">_-* #,##0.00 [$kr-smj-SE]_-;-* #,##0.00 [$kr-smj-SE]_-;_-* "-"?? [$kr-smj-SE]_-;_-@_-</rpv>
    </rSty>
    <rSty dxfid="1">
      <rpv i="0">_-* #,##0 [$kr-smj-SE]_-;-* #,##0 [$kr-smj-SE]_-;_-* "-" [$kr-smj-SE]_-;_-@_-</rpv>
    </rSty>
    <rSty dxfid="9"/>
    <rSty dxfid="1">
      <rpv i="0">_-[$$-en-CA]* #,##0_-;-[$$-en-CA]* #,##0_-;_-[$$-en-CA]* "-"_-;_-@_-</rpv>
    </rSty>
    <rSty>
      <rpv i="2">1</rpv>
    </rSty>
    <rSty dxfid="1">
      <rpv i="0">_-[$Rp-en-ID]* #,##0.00_-;-[$Rp-en-ID]* #,##0.00_-;_-[$Rp-en-ID]* "-"??_-;_-@_-</rpv>
    </rSty>
    <rSty dxfid="1">
      <rpv i="0">_-[$Rp-en-ID]* #,##0_-;-[$Rp-en-ID]* #,##0_-;_-[$Rp-en-ID]* "-"_-;_-@_-</rpv>
    </rSty>
    <rSty dxfid="1">
      <rpv i="0">_-[$$-en-CA]* #,##0.00_-;-[$$-en-CA]* #,##0.00_-;_-[$$-en-CA]* "-"??_-;_-@_-</rpv>
    </rSty>
    <rSty dxfid="1">
      <rpv i="0" xml:space="preserve">_ [$₹-as-IN] * #,##0.00_ ;_ [$₹-as-IN] * -#,##0.00_ ;_ [$₹-as-IN] * "-"??_ ;_ @_ </rpv>
    </rSty>
    <rSty dxfid="1">
      <rpv i="0" xml:space="preserve">_ [$₹-as-IN] * #,##0_ ;_ [$₹-as-IN] * -#,##0_ ;_ [$₹-as-IN] * "-"_ ;_ @_ </rpv>
    </rSty>
    <rSty dxfid="1">
      <rpv i="0">_([$€-x-euro2] * #,##0.00_);_([$€-x-euro2] * (#,##0.00);_([$€-x-euro2] * "-"??_);_(@_)</rpv>
    </rSty>
    <rSty dxfid="1">
      <rpv i="0">_([$€-x-euro2] * #,##0_);_([$€-x-euro2] * (#,##0);_([$€-x-euro2] * "-"_);_(@_)</rpv>
    </rSty>
    <rSty dxfid="7">
      <rpv i="0">_(* #,##0.00_);_(* (#,##0.00);_(* "-"??_);_(@_)</rpv>
    </rSty>
    <rSty dxfid="8">
      <rpv i="0">_(* #,##0_);_(* (#,##0);_(* "-"_);_(@_)</rpv>
    </rSty>
    <rSty dxfid="1">
      <rpv i="0">_-[$£-en-GB]* #,##0_-;-[$£-en-GB]* #,##0_-;_-[$£-en-GB]*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C23:I28" headerRowCount="0" headerRowDxfId="97" dataDxfId="96" totalsRowDxfId="94" tableBorderDxfId="95">
  <tableColumns count="7">
    <tableColumn id="1" xr3:uid="{00000000-0010-0000-0000-000001000000}" name="Column1" dataDxfId="93"/>
    <tableColumn id="2" xr3:uid="{00000000-0010-0000-0000-000002000000}" name="Column2" dataDxfId="92"/>
    <tableColumn id="3" xr3:uid="{00000000-0010-0000-0000-000003000000}" name="Column3" dataDxfId="91"/>
    <tableColumn id="4" xr3:uid="{00000000-0010-0000-0000-000004000000}" name="Column4" dataDxfId="90"/>
    <tableColumn id="6" xr3:uid="{00000000-0010-0000-0000-000006000000}" name="Column6" dataDxfId="89"/>
    <tableColumn id="7" xr3:uid="{00000000-0010-0000-0000-000007000000}" name="Column7" dataDxfId="88"/>
    <tableColumn id="8" xr3:uid="{00000000-0010-0000-0000-000008000000}" name="Column8" dataDxfId="8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E515C04-5510-4A42-B9AC-E81B44087387}" name="Tabela7" displayName="Tabela7" ref="C6:X5920" headerRowDxfId="86" dataDxfId="84" totalsRowDxfId="82" headerRowBorderDxfId="85" tableBorderDxfId="83" totalsRowBorderDxfId="81">
  <autoFilter ref="C6:X5920" xr:uid="{0E515C04-5510-4A42-B9AC-E81B4408738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16A72B6A-F3AF-4144-8846-5207192BB700}" name="Classe" totalsRowLabel="Total" dataDxfId="80" totalsRowDxfId="79"/>
    <tableColumn id="3" xr3:uid="{15157C94-3DF2-49DC-9E3B-6B071BA5A039}" name="Data Pregão" dataDxfId="78" totalsRowDxfId="77"/>
    <tableColumn id="4" xr3:uid="{2BB6F226-7E01-4302-9A0E-CB21670EED15}" name="Data Liquidação" dataDxfId="76" totalsRowDxfId="75"/>
    <tableColumn id="5" xr3:uid="{E2535267-6C33-415D-BFF9-7637A0808078}" name="Código Negociação" dataDxfId="74" totalsRowDxfId="73"/>
    <tableColumn id="6" xr3:uid="{E746ED8F-9E39-4053-A030-5FB9714304E6}" name="Nome Pregão" dataDxfId="72" totalsRowDxfId="71"/>
    <tableColumn id="7" xr3:uid="{361876DB-A29F-465E-ABDD-AA5BA56DE95D}" name="Quantidade" dataDxfId="70" totalsRowDxfId="69"/>
    <tableColumn id="8" xr3:uid="{5CC9EE72-68F7-4800-A993-F28707E29D3E}" name="Valor Un" dataDxfId="68" totalsRowDxfId="67" dataCellStyle="Moeda"/>
    <tableColumn id="9" xr3:uid="{2AD1F978-8E74-4BA9-9E4C-6E7F641682AF}" name="Valor Total" dataDxfId="66" totalsRowDxfId="65" dataCellStyle="Moeda"/>
    <tableColumn id="10" xr3:uid="{9BF7D252-E77E-4BE8-9593-5F690D62DFC7}" name="Despesas Operacionais" dataDxfId="64" totalsRowDxfId="63" dataCellStyle="Moeda"/>
    <tableColumn id="11" xr3:uid="{4282627E-9A32-419D-AD43-2EB9CF4244BB}" name="Preço Médio" dataDxfId="62" totalsRowDxfId="61" dataCellStyle="Moeda"/>
    <tableColumn id="12" xr3:uid="{DC608C5B-4DC4-4F81-AE0D-D8558CD13AE4}" name="IRRF Day Trade" dataDxfId="60" totalsRowDxfId="59"/>
    <tableColumn id="13" xr3:uid="{8430188F-DF6B-419D-8AB4-55D56A02A44D}" name="IRRF Swing Trade" dataDxfId="58" totalsRowDxfId="57"/>
    <tableColumn id="14" xr3:uid="{D2872298-D69E-4D34-B235-BDECF0F087BA}" name="C/V" dataDxfId="56" totalsRowDxfId="55"/>
    <tableColumn id="15" xr3:uid="{C525507F-948C-40DA-B381-564A01270A91}" name="Tipo Operação" dataDxfId="54" totalsRowDxfId="53"/>
    <tableColumn id="16" xr3:uid="{DEC91212-E7B8-4CB6-BE4B-EB689726D246}" name="Mercado" dataDxfId="52" totalsRowDxfId="51"/>
    <tableColumn id="17" xr3:uid="{58C8F31C-227F-4842-83AE-738AD5E6602D}" name="Corretora Nome" dataDxfId="50" totalsRowDxfId="49"/>
    <tableColumn id="18" xr3:uid="{C138D615-B7AD-4072-A8B8-C6CCEAB38751}" name="Corretora CNPJ" dataDxfId="48" totalsRowDxfId="47"/>
    <tableColumn id="19" xr3:uid="{0909C9AF-E106-4D00-A06A-93DBE34A8CED}" name="Empresa Nome" dataDxfId="46" totalsRowDxfId="45"/>
    <tableColumn id="20" xr3:uid="{EE9A20E4-2611-4309-BBA5-06B620463418}" name="Empresa CNPJ" dataDxfId="44" totalsRowDxfId="43"/>
    <tableColumn id="24" xr3:uid="{4B8F445B-E892-4E4E-A9C9-F7486A905785}" name="VPM-C" dataDxfId="42" totalsRowDxfId="41" dataCellStyle="Moeda">
      <calculatedColumnFormula>IF(Tabela7[[#This Row],[C/V]]="c",Tabela7[[#This Row],[Preço Médio]],"")</calculatedColumnFormula>
    </tableColumn>
    <tableColumn id="21" xr3:uid="{D615035A-A27E-400D-8410-659A71105441}" name="VPM-V" dataDxfId="40" totalsRowDxfId="39" dataCellStyle="Moeda">
      <calculatedColumnFormula>IF(Tabela7[[#This Row],[C/V]]="v",Tabela7[[#This Row],[Preço Médio]],"")</calculatedColumnFormula>
    </tableColumn>
    <tableColumn id="22" xr3:uid="{9BE507A1-7805-4992-8C5D-98F0E53929A9}" name="Código CV" dataDxfId="38" totalsRowDxfId="37">
      <calculatedColumnFormula>Tabela7[[#This Row],[Código Negociação]]&amp;Tabela7[[#This Row],[C/V]]</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FF80DBB-7AEA-4534-8528-BFE71F3A66B9}" name="Tabela4" displayName="Tabela4" ref="C4:G6" totalsRowShown="0" headerRowDxfId="36" dataDxfId="35">
  <autoFilter ref="C4:G6" xr:uid="{1FF80DBB-7AEA-4534-8528-BFE71F3A66B9}">
    <filterColumn colId="0" hiddenButton="1"/>
    <filterColumn colId="1" hiddenButton="1"/>
    <filterColumn colId="2" hiddenButton="1"/>
    <filterColumn colId="3" hiddenButton="1"/>
    <filterColumn colId="4" hiddenButton="1"/>
  </autoFilter>
  <tableColumns count="5">
    <tableColumn id="1" xr3:uid="{9D7C22CD-F5DB-4ABD-8F1A-E50B7A449E76}" name="Data" dataDxfId="34"/>
    <tableColumn id="2" xr3:uid="{DE1AE4AE-C70E-4A0E-8A85-38EEDF89A26C}" name="Tipo de Ativo" dataDxfId="33"/>
    <tableColumn id="3" xr3:uid="{1E82384D-CC3F-4E26-9635-AA35C731E9F3}" name="Papel" dataDxfId="32"/>
    <tableColumn id="4" xr3:uid="{39622415-48C5-47AE-8162-12435ADFE965}" name="Tipo" dataDxfId="31"/>
    <tableColumn id="5" xr3:uid="{998732B1-9960-4AD5-BC86-DA884A71EC16}" name="Valor Líquido" dataDxfId="30"/>
  </tableColumns>
  <tableStyleInfo name="TableStyleLight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00173-22F8-4D81-8C7A-7D43D41BD285}">
  <sheetPr codeName="Planilha2"/>
  <dimension ref="A1:F28"/>
  <sheetViews>
    <sheetView topLeftCell="A8" workbookViewId="0">
      <selection activeCell="C15" sqref="C15"/>
    </sheetView>
  </sheetViews>
  <sheetFormatPr defaultRowHeight="15" x14ac:dyDescent="0.25"/>
  <cols>
    <col min="1" max="1" width="3.85546875" customWidth="1"/>
    <col min="2" max="2" width="66.7109375" customWidth="1"/>
    <col min="3" max="3" width="26.42578125" customWidth="1"/>
    <col min="4" max="4" width="40.7109375" customWidth="1"/>
    <col min="5" max="5" width="38" customWidth="1"/>
  </cols>
  <sheetData>
    <row r="1" spans="1:6" ht="19.5" thickBot="1" x14ac:dyDescent="0.35">
      <c r="A1" s="1"/>
      <c r="B1" s="304" t="s">
        <v>25</v>
      </c>
      <c r="C1" s="1"/>
      <c r="D1" s="2" t="s">
        <v>26</v>
      </c>
      <c r="E1" s="1"/>
    </row>
    <row r="2" spans="1:6" ht="63" thickTop="1" thickBot="1" x14ac:dyDescent="0.3">
      <c r="A2" s="1"/>
      <c r="B2" s="305"/>
      <c r="C2" s="14">
        <f>IF(D2&gt;100%,100%,D2)</f>
        <v>0.21</v>
      </c>
      <c r="D2" s="3">
        <f>('Plano de Aposentadoria Ideal'!D15/10+1)*('Plano de Aposentadoria Ideal'!D16/100)</f>
        <v>0.21</v>
      </c>
      <c r="E2" s="1"/>
    </row>
    <row r="3" spans="1:6" ht="15.75" thickTop="1" x14ac:dyDescent="0.25">
      <c r="A3" s="1"/>
      <c r="B3" s="1"/>
      <c r="C3" s="1"/>
      <c r="D3" s="1"/>
      <c r="E3" s="1"/>
    </row>
    <row r="4" spans="1:6" x14ac:dyDescent="0.25">
      <c r="A4" s="4"/>
      <c r="B4" s="4"/>
      <c r="C4" s="4"/>
      <c r="D4" s="4"/>
      <c r="E4" s="4"/>
    </row>
    <row r="5" spans="1:6" ht="44.25" customHeight="1" x14ac:dyDescent="0.25">
      <c r="A5" s="4"/>
      <c r="B5" s="5" t="s">
        <v>27</v>
      </c>
      <c r="C5" s="6">
        <v>10</v>
      </c>
      <c r="D5" s="306"/>
      <c r="E5" s="306"/>
      <c r="F5" s="8"/>
    </row>
    <row r="6" spans="1:6" ht="23.25" x14ac:dyDescent="0.25">
      <c r="A6" s="4"/>
      <c r="B6" s="5"/>
      <c r="C6" s="9"/>
      <c r="D6" s="7"/>
      <c r="E6" s="7"/>
      <c r="F6" s="8"/>
    </row>
    <row r="7" spans="1:6" ht="42" customHeight="1" x14ac:dyDescent="0.25">
      <c r="A7" s="4"/>
      <c r="B7" s="5" t="s">
        <v>28</v>
      </c>
      <c r="C7" s="10">
        <v>80</v>
      </c>
      <c r="D7" s="307" t="s">
        <v>29</v>
      </c>
      <c r="E7" s="308"/>
    </row>
    <row r="8" spans="1:6" ht="15" customHeight="1" x14ac:dyDescent="0.25">
      <c r="A8" s="4"/>
      <c r="B8" s="4"/>
      <c r="C8" s="4"/>
      <c r="D8" s="4"/>
      <c r="E8" s="4"/>
    </row>
    <row r="9" spans="1:6" x14ac:dyDescent="0.25">
      <c r="A9" s="309" t="s">
        <v>30</v>
      </c>
      <c r="B9" s="309"/>
      <c r="C9" s="309"/>
      <c r="D9" s="309"/>
      <c r="E9" s="309"/>
    </row>
    <row r="10" spans="1:6" x14ac:dyDescent="0.25">
      <c r="A10" s="309"/>
      <c r="B10" s="309"/>
      <c r="C10" s="309"/>
      <c r="D10" s="309"/>
      <c r="E10" s="309"/>
    </row>
    <row r="11" spans="1:6" x14ac:dyDescent="0.25">
      <c r="A11" s="309"/>
      <c r="B11" s="309"/>
      <c r="C11" s="309"/>
      <c r="D11" s="309"/>
      <c r="E11" s="309"/>
    </row>
    <row r="12" spans="1:6" x14ac:dyDescent="0.25">
      <c r="A12" s="309"/>
      <c r="B12" s="309"/>
      <c r="C12" s="309"/>
      <c r="D12" s="309"/>
      <c r="E12" s="309"/>
    </row>
    <row r="13" spans="1:6" ht="18.75" x14ac:dyDescent="0.25">
      <c r="B13" s="11" t="s">
        <v>42</v>
      </c>
      <c r="C13" s="13">
        <v>3.9300000000000002E-2</v>
      </c>
    </row>
    <row r="14" spans="1:6" ht="18.75" x14ac:dyDescent="0.3">
      <c r="B14" s="12" t="s">
        <v>43</v>
      </c>
      <c r="C14" s="13">
        <v>0.1014</v>
      </c>
    </row>
    <row r="17" spans="2:5" x14ac:dyDescent="0.25">
      <c r="D17" s="17">
        <f>C2</f>
        <v>0.21</v>
      </c>
    </row>
    <row r="18" spans="2:5" x14ac:dyDescent="0.25">
      <c r="D18" s="16">
        <f>C14</f>
        <v>0.1014</v>
      </c>
    </row>
    <row r="19" spans="2:5" x14ac:dyDescent="0.25">
      <c r="D19" s="18">
        <f>D17*D18</f>
        <v>2.1294E-2</v>
      </c>
    </row>
    <row r="20" spans="2:5" x14ac:dyDescent="0.25">
      <c r="D20" s="17">
        <f>D2</f>
        <v>0.21</v>
      </c>
    </row>
    <row r="21" spans="2:5" x14ac:dyDescent="0.25">
      <c r="D21" s="17">
        <v>1</v>
      </c>
    </row>
    <row r="22" spans="2:5" ht="21" x14ac:dyDescent="0.25">
      <c r="B22" s="24">
        <f>RATE(FARC!$B$24,-'Plano de Aposentadoria Ideal'!$D$6,-'Plano de Aposentadoria Ideal'!$D$5,'Plano de Aposentadoria Ideal'!$D$24,0)</f>
        <v>5.329742762545735E-3</v>
      </c>
      <c r="D22" s="19">
        <f>D21-D20</f>
        <v>0.79</v>
      </c>
      <c r="E22" s="8">
        <f>IF(D22&lt;0,0%,D21-D20)</f>
        <v>0.79</v>
      </c>
    </row>
    <row r="23" spans="2:5" ht="15.75" x14ac:dyDescent="0.25">
      <c r="B23" s="20">
        <f ca="1">OFFSET(Historico!G3,FARC!$B$24-1,0)</f>
        <v>1648588.9440674621</v>
      </c>
      <c r="D23" s="16">
        <f>C13</f>
        <v>3.9300000000000002E-2</v>
      </c>
    </row>
    <row r="24" spans="2:5" ht="17.25" x14ac:dyDescent="0.25">
      <c r="B24" s="21">
        <f>'Plano de Aposentadoria Ideal'!D20*12</f>
        <v>480</v>
      </c>
      <c r="D24" s="16">
        <f>E22*D23</f>
        <v>3.1047000000000002E-2</v>
      </c>
    </row>
    <row r="25" spans="2:5" x14ac:dyDescent="0.25">
      <c r="D25" s="16">
        <f>MEDIAN(D19,D24)</f>
        <v>2.6170499999999999E-2</v>
      </c>
      <c r="E25" s="15" t="s">
        <v>59</v>
      </c>
    </row>
    <row r="26" spans="2:5" x14ac:dyDescent="0.25">
      <c r="D26" s="16">
        <f>SUM(D24,D19)</f>
        <v>5.2340999999999999E-2</v>
      </c>
      <c r="E26" s="15" t="s">
        <v>60</v>
      </c>
    </row>
    <row r="27" spans="2:5" x14ac:dyDescent="0.25">
      <c r="B27" s="23" t="s">
        <v>7</v>
      </c>
      <c r="C27" s="23" t="s">
        <v>9</v>
      </c>
      <c r="D27" s="23" t="s">
        <v>8</v>
      </c>
    </row>
    <row r="28" spans="2:5" x14ac:dyDescent="0.25">
      <c r="B28" s="22">
        <f ca="1">SUMIF('Histórico Negociação Bolsa'!$D$7:$P$8286,"Ações Internacionais",'Histórico Negociação Bolsa'!$P$7:$P$8286)</f>
        <v>0</v>
      </c>
      <c r="C28" s="22">
        <f ca="1">SUMIF('Histórico Negociação Bolsa'!$D$7:$P$8286,"Fundos Imobiliarios",'Histórico Negociação Bolsa'!$P$7:$P$8286)</f>
        <v>0</v>
      </c>
      <c r="D28" s="22">
        <f ca="1">SUMIF('Histórico Negociação Bolsa'!$D$7:$P$8286,"Ações Brasileiras",'Histórico Negociação Bolsa'!$P$7:$P$8286)</f>
        <v>0</v>
      </c>
    </row>
  </sheetData>
  <mergeCells count="4">
    <mergeCell ref="B1:B2"/>
    <mergeCell ref="D5:E5"/>
    <mergeCell ref="D7:E7"/>
    <mergeCell ref="A9:E1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2AF6-4BBE-4470-BF69-7EDD0195E0D5}">
  <sheetPr codeName="Planilha11"/>
  <dimension ref="A1:J722"/>
  <sheetViews>
    <sheetView showGridLines="0" topLeftCell="A260" workbookViewId="0">
      <selection activeCell="AF46" sqref="AF46"/>
    </sheetView>
  </sheetViews>
  <sheetFormatPr defaultRowHeight="13.5" x14ac:dyDescent="0.25"/>
  <cols>
    <col min="1" max="1" width="9.140625" style="26" bestFit="1" customWidth="1"/>
    <col min="2" max="2" width="5.140625" style="26" bestFit="1" customWidth="1"/>
    <col min="3" max="3" width="4.85546875" style="26" bestFit="1" customWidth="1"/>
    <col min="4" max="4" width="10.28515625" style="26" bestFit="1" customWidth="1"/>
    <col min="5" max="5" width="14.85546875" style="26" bestFit="1" customWidth="1"/>
    <col min="6" max="6" width="16.7109375" style="26" bestFit="1" customWidth="1"/>
    <col min="7" max="7" width="22.5703125" style="26" bestFit="1" customWidth="1"/>
    <col min="8" max="8" width="4.85546875" style="26" bestFit="1" customWidth="1"/>
    <col min="9" max="9" width="6.42578125" style="26" bestFit="1" customWidth="1"/>
    <col min="10" max="10" width="7" style="26" bestFit="1" customWidth="1"/>
    <col min="11" max="16384" width="9.140625" style="26"/>
  </cols>
  <sheetData>
    <row r="1" spans="1:10" ht="18" x14ac:dyDescent="0.25">
      <c r="A1" s="310" t="s">
        <v>31</v>
      </c>
      <c r="B1" s="311"/>
      <c r="C1" s="311"/>
      <c r="D1" s="311"/>
      <c r="E1" s="311"/>
      <c r="F1" s="311"/>
      <c r="G1" s="311"/>
      <c r="H1" s="311"/>
      <c r="I1" s="311"/>
      <c r="J1" s="311"/>
    </row>
    <row r="2" spans="1:10" x14ac:dyDescent="0.25">
      <c r="A2" s="35" t="s">
        <v>32</v>
      </c>
      <c r="B2" s="35" t="s">
        <v>32</v>
      </c>
      <c r="C2" s="35" t="s">
        <v>33</v>
      </c>
      <c r="D2" s="35" t="s">
        <v>34</v>
      </c>
      <c r="E2" s="35" t="s">
        <v>35</v>
      </c>
      <c r="F2" s="35" t="s">
        <v>36</v>
      </c>
      <c r="G2" s="35" t="s">
        <v>37</v>
      </c>
      <c r="H2" s="35" t="s">
        <v>33</v>
      </c>
      <c r="I2" s="35" t="s">
        <v>33</v>
      </c>
      <c r="J2" s="35" t="s">
        <v>38</v>
      </c>
    </row>
    <row r="3" spans="1:10" x14ac:dyDescent="0.25">
      <c r="A3" s="27">
        <f ca="1">DATE(YEAR(TODAY()),MONTH(TODAY()),1)</f>
        <v>45323</v>
      </c>
      <c r="B3" s="28">
        <v>1</v>
      </c>
      <c r="C3" s="28"/>
      <c r="D3" s="29">
        <f>IFERROR('Plano de Aposentadoria Ideal'!$D$6,"")</f>
        <v>1000</v>
      </c>
      <c r="E3" s="30">
        <f>IFERROR('Plano de Aposentadoria Ideal'!D5+D3,"")</f>
        <v>11000</v>
      </c>
      <c r="F3" s="31">
        <f>'Plano de Aposentadoria Ideal'!D5*'Plano de Aposentadoria Ideal'!$D$29</f>
        <v>42.604840223281485</v>
      </c>
      <c r="G3" s="30">
        <f>IFERROR('Plano de Aposentadoria Ideal'!D5+D3+F3,"")</f>
        <v>11042.604840223281</v>
      </c>
      <c r="H3" s="32">
        <v>1</v>
      </c>
      <c r="I3" s="33">
        <f t="shared" ref="I3:I13" ca="1" si="0">DATE(YEAR(TODAY())+H3,MONTH(TODAY()),1)</f>
        <v>45689</v>
      </c>
      <c r="J3" s="34">
        <f t="shared" ref="J3:J13" si="1">H3*12</f>
        <v>12</v>
      </c>
    </row>
    <row r="4" spans="1:10" x14ac:dyDescent="0.25">
      <c r="A4" s="27">
        <f t="shared" ref="A4:A13" ca="1" si="2">DATE(YEAR(A3),MONTH(A3)+1,1)</f>
        <v>45352</v>
      </c>
      <c r="B4" s="28">
        <f t="shared" ref="B4:B13" si="3">B3+1</f>
        <v>2</v>
      </c>
      <c r="C4" s="28"/>
      <c r="D4" s="29">
        <f>IFERROR('Plano de Aposentadoria Ideal'!$D$6,"")</f>
        <v>1000</v>
      </c>
      <c r="E4" s="30">
        <f>IFERROR(E3+D4,"")</f>
        <v>12000</v>
      </c>
      <c r="F4" s="31">
        <f>IFERROR(G3*'Plano de Aposentadoria Ideal'!$D$29,"")</f>
        <v>47.046841486654763</v>
      </c>
      <c r="G4" s="30">
        <f>IFERROR(G3+D4+F4,"")</f>
        <v>12089.651681709936</v>
      </c>
      <c r="H4" s="32">
        <f t="shared" ref="H4:H13" si="4">H3+1</f>
        <v>2</v>
      </c>
      <c r="I4" s="33">
        <f t="shared" ca="1" si="0"/>
        <v>46054</v>
      </c>
      <c r="J4" s="34">
        <f t="shared" si="1"/>
        <v>24</v>
      </c>
    </row>
    <row r="5" spans="1:10" x14ac:dyDescent="0.25">
      <c r="A5" s="27">
        <f t="shared" ca="1" si="2"/>
        <v>45383</v>
      </c>
      <c r="B5" s="28">
        <f t="shared" si="3"/>
        <v>3</v>
      </c>
      <c r="C5" s="28"/>
      <c r="D5" s="29">
        <f>IFERROR('Plano de Aposentadoria Ideal'!$D$6,"")</f>
        <v>1000</v>
      </c>
      <c r="E5" s="30">
        <f t="shared" ref="E5:E68" si="5">IFERROR(E4+D5,"")</f>
        <v>13000</v>
      </c>
      <c r="F5" s="31">
        <f>IFERROR(G4*'Plano de Aposentadoria Ideal'!$D$29,"")</f>
        <v>51.50776782543781</v>
      </c>
      <c r="G5" s="30">
        <f t="shared" ref="G5:G68" si="6">IFERROR(G4+D5+F5,"")</f>
        <v>13141.159449535375</v>
      </c>
      <c r="H5" s="32">
        <f t="shared" si="4"/>
        <v>3</v>
      </c>
      <c r="I5" s="33">
        <f t="shared" ca="1" si="0"/>
        <v>46419</v>
      </c>
      <c r="J5" s="34">
        <f t="shared" si="1"/>
        <v>36</v>
      </c>
    </row>
    <row r="6" spans="1:10" x14ac:dyDescent="0.25">
      <c r="A6" s="27">
        <f t="shared" ca="1" si="2"/>
        <v>45413</v>
      </c>
      <c r="B6" s="28">
        <f t="shared" si="3"/>
        <v>4</v>
      </c>
      <c r="C6" s="28"/>
      <c r="D6" s="29">
        <f>IFERROR('Plano de Aposentadoria Ideal'!$D$6,"")</f>
        <v>1000</v>
      </c>
      <c r="E6" s="30">
        <f t="shared" si="5"/>
        <v>14000</v>
      </c>
      <c r="F6" s="31">
        <f>IFERROR(G5*'Plano de Aposentadoria Ideal'!$D$29,"")</f>
        <v>55.98769986961203</v>
      </c>
      <c r="G6" s="30">
        <f t="shared" si="6"/>
        <v>14197.147149404987</v>
      </c>
      <c r="H6" s="32">
        <f t="shared" si="4"/>
        <v>4</v>
      </c>
      <c r="I6" s="33">
        <f t="shared" ca="1" si="0"/>
        <v>46784</v>
      </c>
      <c r="J6" s="34">
        <f t="shared" si="1"/>
        <v>48</v>
      </c>
    </row>
    <row r="7" spans="1:10" x14ac:dyDescent="0.25">
      <c r="A7" s="27">
        <f t="shared" ca="1" si="2"/>
        <v>45444</v>
      </c>
      <c r="B7" s="28">
        <f t="shared" si="3"/>
        <v>5</v>
      </c>
      <c r="C7" s="28"/>
      <c r="D7" s="29">
        <f>IFERROR('Plano de Aposentadoria Ideal'!$D$6,"")</f>
        <v>1000</v>
      </c>
      <c r="E7" s="30">
        <f t="shared" si="5"/>
        <v>15000</v>
      </c>
      <c r="F7" s="31">
        <f>IFERROR(G6*'Plano de Aposentadoria Ideal'!$D$29,"")</f>
        <v>60.486718592681562</v>
      </c>
      <c r="G7" s="30">
        <f t="shared" si="6"/>
        <v>15257.633867997669</v>
      </c>
      <c r="H7" s="32">
        <f t="shared" si="4"/>
        <v>5</v>
      </c>
      <c r="I7" s="33">
        <f t="shared" ca="1" si="0"/>
        <v>47150</v>
      </c>
      <c r="J7" s="34">
        <f t="shared" si="1"/>
        <v>60</v>
      </c>
    </row>
    <row r="8" spans="1:10" x14ac:dyDescent="0.25">
      <c r="A8" s="27">
        <f t="shared" ca="1" si="2"/>
        <v>45474</v>
      </c>
      <c r="B8" s="28">
        <f t="shared" si="3"/>
        <v>6</v>
      </c>
      <c r="C8" s="28"/>
      <c r="D8" s="29">
        <f>IFERROR('Plano de Aposentadoria Ideal'!$D$6,"")</f>
        <v>1000</v>
      </c>
      <c r="E8" s="30">
        <f t="shared" si="5"/>
        <v>16000</v>
      </c>
      <c r="F8" s="31">
        <f>IFERROR(G7*'Plano de Aposentadoria Ideal'!$D$29,"")</f>
        <v>65.004905313136888</v>
      </c>
      <c r="G8" s="30">
        <f t="shared" si="6"/>
        <v>16322.638773310806</v>
      </c>
      <c r="H8" s="32">
        <f t="shared" si="4"/>
        <v>6</v>
      </c>
      <c r="I8" s="33">
        <f t="shared" ca="1" si="0"/>
        <v>47515</v>
      </c>
      <c r="J8" s="34">
        <f t="shared" si="1"/>
        <v>72</v>
      </c>
    </row>
    <row r="9" spans="1:10" x14ac:dyDescent="0.25">
      <c r="A9" s="27">
        <f t="shared" ca="1" si="2"/>
        <v>45505</v>
      </c>
      <c r="B9" s="28">
        <f t="shared" si="3"/>
        <v>7</v>
      </c>
      <c r="C9" s="28"/>
      <c r="D9" s="29">
        <f>IFERROR('Plano de Aposentadoria Ideal'!$D$6,"")</f>
        <v>1000</v>
      </c>
      <c r="E9" s="30">
        <f t="shared" si="5"/>
        <v>17000</v>
      </c>
      <c r="F9" s="31">
        <f>IFERROR(G8*'Plano de Aposentadoria Ideal'!$D$29,"")</f>
        <v>69.542341695924605</v>
      </c>
      <c r="G9" s="30">
        <f t="shared" si="6"/>
        <v>17392.18111500673</v>
      </c>
      <c r="H9" s="32">
        <f t="shared" si="4"/>
        <v>7</v>
      </c>
      <c r="I9" s="33">
        <f t="shared" ca="1" si="0"/>
        <v>47880</v>
      </c>
      <c r="J9" s="34">
        <f t="shared" si="1"/>
        <v>84</v>
      </c>
    </row>
    <row r="10" spans="1:10" x14ac:dyDescent="0.25">
      <c r="A10" s="27">
        <f t="shared" ca="1" si="2"/>
        <v>45536</v>
      </c>
      <c r="B10" s="28">
        <f t="shared" si="3"/>
        <v>8</v>
      </c>
      <c r="C10" s="28"/>
      <c r="D10" s="29">
        <f>IFERROR('Plano de Aposentadoria Ideal'!$D$6,"")</f>
        <v>1000</v>
      </c>
      <c r="E10" s="30">
        <f t="shared" si="5"/>
        <v>18000</v>
      </c>
      <c r="F10" s="31">
        <f>IFERROR(G9*'Plano de Aposentadoria Ideal'!$D$29,"")</f>
        <v>74.099109753923528</v>
      </c>
      <c r="G10" s="30">
        <f t="shared" si="6"/>
        <v>18466.280224760652</v>
      </c>
      <c r="H10" s="32">
        <f t="shared" si="4"/>
        <v>8</v>
      </c>
      <c r="I10" s="33">
        <f t="shared" ca="1" si="0"/>
        <v>48245</v>
      </c>
      <c r="J10" s="34">
        <f t="shared" si="1"/>
        <v>96</v>
      </c>
    </row>
    <row r="11" spans="1:10" x14ac:dyDescent="0.25">
      <c r="A11" s="27">
        <f t="shared" ca="1" si="2"/>
        <v>45566</v>
      </c>
      <c r="B11" s="28">
        <f t="shared" si="3"/>
        <v>9</v>
      </c>
      <c r="C11" s="28"/>
      <c r="D11" s="29">
        <f>IFERROR('Plano de Aposentadoria Ideal'!$D$6,"")</f>
        <v>1000</v>
      </c>
      <c r="E11" s="30">
        <f t="shared" si="5"/>
        <v>19000</v>
      </c>
      <c r="F11" s="31">
        <f>IFERROR(G10*'Plano de Aposentadoria Ideal'!$D$29,"")</f>
        <v>78.675291849426998</v>
      </c>
      <c r="G11" s="30">
        <f t="shared" si="6"/>
        <v>19544.95551661008</v>
      </c>
      <c r="H11" s="32">
        <f t="shared" si="4"/>
        <v>9</v>
      </c>
      <c r="I11" s="33">
        <f t="shared" ca="1" si="0"/>
        <v>48611</v>
      </c>
      <c r="J11" s="34">
        <f t="shared" si="1"/>
        <v>108</v>
      </c>
    </row>
    <row r="12" spans="1:10" x14ac:dyDescent="0.25">
      <c r="A12" s="27">
        <f t="shared" ca="1" si="2"/>
        <v>45597</v>
      </c>
      <c r="B12" s="28">
        <f t="shared" si="3"/>
        <v>10</v>
      </c>
      <c r="C12" s="28"/>
      <c r="D12" s="29">
        <f>IFERROR('Plano de Aposentadoria Ideal'!$D$6,"")</f>
        <v>1000</v>
      </c>
      <c r="E12" s="30">
        <f t="shared" si="5"/>
        <v>20000</v>
      </c>
      <c r="F12" s="31">
        <f>IFERROR(G11*'Plano de Aposentadoria Ideal'!$D$29,"")</f>
        <v>83.270970695631647</v>
      </c>
      <c r="G12" s="30">
        <f t="shared" si="6"/>
        <v>20628.22648730571</v>
      </c>
      <c r="H12" s="32">
        <f t="shared" si="4"/>
        <v>10</v>
      </c>
      <c r="I12" s="33">
        <f t="shared" ca="1" si="0"/>
        <v>48976</v>
      </c>
      <c r="J12" s="34">
        <f t="shared" si="1"/>
        <v>120</v>
      </c>
    </row>
    <row r="13" spans="1:10" x14ac:dyDescent="0.25">
      <c r="A13" s="27">
        <f t="shared" ca="1" si="2"/>
        <v>45627</v>
      </c>
      <c r="B13" s="28">
        <f t="shared" si="3"/>
        <v>11</v>
      </c>
      <c r="C13" s="28"/>
      <c r="D13" s="29">
        <f>IFERROR('Plano de Aposentadoria Ideal'!$D$6,"")</f>
        <v>1000</v>
      </c>
      <c r="E13" s="30">
        <f t="shared" si="5"/>
        <v>21000</v>
      </c>
      <c r="F13" s="31">
        <f>IFERROR(G12*'Plano de Aposentadoria Ideal'!$D$29,"")</f>
        <v>87.886229358132283</v>
      </c>
      <c r="G13" s="30">
        <f t="shared" si="6"/>
        <v>21716.112716663843</v>
      </c>
      <c r="H13" s="32">
        <f t="shared" si="4"/>
        <v>11</v>
      </c>
      <c r="I13" s="33">
        <f t="shared" ca="1" si="0"/>
        <v>49341</v>
      </c>
      <c r="J13" s="34">
        <f t="shared" si="1"/>
        <v>132</v>
      </c>
    </row>
    <row r="14" spans="1:10" x14ac:dyDescent="0.25">
      <c r="A14" s="27">
        <f ca="1">DATE(YEAR(A13),MONTH(A13)+1,1)</f>
        <v>45658</v>
      </c>
      <c r="B14" s="28">
        <f>B13+1</f>
        <v>12</v>
      </c>
      <c r="C14" s="28">
        <v>1</v>
      </c>
      <c r="D14" s="29">
        <f>IFERROR('Plano de Aposentadoria Ideal'!$D$6,"")</f>
        <v>1000</v>
      </c>
      <c r="E14" s="30">
        <f t="shared" si="5"/>
        <v>22000</v>
      </c>
      <c r="F14" s="31">
        <f>IFERROR(G13*'Plano de Aposentadoria Ideal'!$D$29,"")</f>
        <v>92.521151256423423</v>
      </c>
      <c r="G14" s="30">
        <f t="shared" si="6"/>
        <v>22808.633867920267</v>
      </c>
      <c r="H14" s="32">
        <f>H13+1</f>
        <v>12</v>
      </c>
      <c r="I14" s="33">
        <f t="shared" ref="I14:I45" ca="1" si="7">DATE(YEAR(TODAY())+H14,MONTH(TODAY()),1)</f>
        <v>49706</v>
      </c>
      <c r="J14" s="34">
        <f t="shared" ref="J14:J45" si="8">H14*12</f>
        <v>144</v>
      </c>
    </row>
    <row r="15" spans="1:10" x14ac:dyDescent="0.25">
      <c r="A15" s="27">
        <f t="shared" ref="A15:A78" ca="1" si="9">DATE(YEAR(A14),MONTH(A14)+1,1)</f>
        <v>45689</v>
      </c>
      <c r="B15" s="28">
        <f t="shared" ref="B15:B78" si="10">B14+1</f>
        <v>13</v>
      </c>
      <c r="C15" s="28"/>
      <c r="D15" s="29">
        <f>IFERROR('Plano de Aposentadoria Ideal'!$D$6,"")</f>
        <v>1000</v>
      </c>
      <c r="E15" s="30">
        <f t="shared" si="5"/>
        <v>23000</v>
      </c>
      <c r="F15" s="31">
        <f>IFERROR(G14*'Plano de Aposentadoria Ideal'!$D$29,"")</f>
        <v>97.175820165406975</v>
      </c>
      <c r="G15" s="30">
        <f t="shared" si="6"/>
        <v>23905.809688085676</v>
      </c>
      <c r="H15" s="32">
        <f t="shared" ref="H15:H62" si="11">H14+1</f>
        <v>13</v>
      </c>
      <c r="I15" s="33">
        <f t="shared" ca="1" si="7"/>
        <v>50072</v>
      </c>
      <c r="J15" s="34">
        <f t="shared" si="8"/>
        <v>156</v>
      </c>
    </row>
    <row r="16" spans="1:10" x14ac:dyDescent="0.25">
      <c r="A16" s="27">
        <f t="shared" ca="1" si="9"/>
        <v>45717</v>
      </c>
      <c r="B16" s="28">
        <f t="shared" si="10"/>
        <v>14</v>
      </c>
      <c r="C16" s="28"/>
      <c r="D16" s="29">
        <f>IFERROR('Plano de Aposentadoria Ideal'!$D$6,"")</f>
        <v>1000</v>
      </c>
      <c r="E16" s="30">
        <f t="shared" si="5"/>
        <v>24000</v>
      </c>
      <c r="F16" s="31">
        <f>IFERROR(G15*'Plano de Aposentadoria Ideal'!$D$29,"")</f>
        <v>101.85032021690647</v>
      </c>
      <c r="G16" s="30">
        <f t="shared" si="6"/>
        <v>25007.660008302581</v>
      </c>
      <c r="H16" s="32">
        <f t="shared" si="11"/>
        <v>14</v>
      </c>
      <c r="I16" s="33">
        <f t="shared" ca="1" si="7"/>
        <v>50437</v>
      </c>
      <c r="J16" s="34">
        <f t="shared" si="8"/>
        <v>168</v>
      </c>
    </row>
    <row r="17" spans="1:10" x14ac:dyDescent="0.25">
      <c r="A17" s="27">
        <f t="shared" ca="1" si="9"/>
        <v>45748</v>
      </c>
      <c r="B17" s="28">
        <f t="shared" si="10"/>
        <v>15</v>
      </c>
      <c r="C17" s="28"/>
      <c r="D17" s="29">
        <f>IFERROR('Plano de Aposentadoria Ideal'!$D$6,"")</f>
        <v>1000</v>
      </c>
      <c r="E17" s="30">
        <f t="shared" si="5"/>
        <v>25000</v>
      </c>
      <c r="F17" s="31">
        <f>IFERROR(G16*'Plano de Aposentadoria Ideal'!$D$29,"")</f>
        <v>106.54473590118775</v>
      </c>
      <c r="G17" s="30">
        <f t="shared" si="6"/>
        <v>26114.204744203769</v>
      </c>
      <c r="H17" s="32">
        <f t="shared" si="11"/>
        <v>15</v>
      </c>
      <c r="I17" s="33">
        <f t="shared" ca="1" si="7"/>
        <v>50802</v>
      </c>
      <c r="J17" s="34">
        <f t="shared" si="8"/>
        <v>180</v>
      </c>
    </row>
    <row r="18" spans="1:10" x14ac:dyDescent="0.25">
      <c r="A18" s="27">
        <f t="shared" ca="1" si="9"/>
        <v>45778</v>
      </c>
      <c r="B18" s="28">
        <f t="shared" si="10"/>
        <v>16</v>
      </c>
      <c r="C18" s="28"/>
      <c r="D18" s="29">
        <f>IFERROR('Plano de Aposentadoria Ideal'!$D$6,"")</f>
        <v>1000</v>
      </c>
      <c r="E18" s="30">
        <f t="shared" si="5"/>
        <v>26000</v>
      </c>
      <c r="F18" s="31">
        <f>IFERROR(G17*'Plano de Aposentadoria Ideal'!$D$29,"")</f>
        <v>111.25915206848609</v>
      </c>
      <c r="G18" s="30">
        <f t="shared" si="6"/>
        <v>27225.463896272257</v>
      </c>
      <c r="H18" s="32">
        <f t="shared" si="11"/>
        <v>16</v>
      </c>
      <c r="I18" s="33">
        <f t="shared" ca="1" si="7"/>
        <v>51167</v>
      </c>
      <c r="J18" s="34">
        <f t="shared" si="8"/>
        <v>192</v>
      </c>
    </row>
    <row r="19" spans="1:10" x14ac:dyDescent="0.25">
      <c r="A19" s="27">
        <f t="shared" ca="1" si="9"/>
        <v>45809</v>
      </c>
      <c r="B19" s="28">
        <f t="shared" si="10"/>
        <v>17</v>
      </c>
      <c r="C19" s="28"/>
      <c r="D19" s="29">
        <f>IFERROR('Plano de Aposentadoria Ideal'!$D$6,"")</f>
        <v>1000</v>
      </c>
      <c r="E19" s="30">
        <f t="shared" si="5"/>
        <v>27000</v>
      </c>
      <c r="F19" s="31">
        <f>IFERROR(G18*'Plano de Aposentadoria Ideal'!$D$29,"")</f>
        <v>115.99365393053981</v>
      </c>
      <c r="G19" s="30">
        <f t="shared" si="6"/>
        <v>28341.457550202795</v>
      </c>
      <c r="H19" s="32">
        <f t="shared" si="11"/>
        <v>17</v>
      </c>
      <c r="I19" s="33">
        <f t="shared" ca="1" si="7"/>
        <v>51533</v>
      </c>
      <c r="J19" s="34">
        <f t="shared" si="8"/>
        <v>204</v>
      </c>
    </row>
    <row r="20" spans="1:10" x14ac:dyDescent="0.25">
      <c r="A20" s="27">
        <f t="shared" ca="1" si="9"/>
        <v>45839</v>
      </c>
      <c r="B20" s="28">
        <f t="shared" si="10"/>
        <v>18</v>
      </c>
      <c r="C20" s="28"/>
      <c r="D20" s="29">
        <f>IFERROR('Plano de Aposentadoria Ideal'!$D$6,"")</f>
        <v>1000</v>
      </c>
      <c r="E20" s="30">
        <f t="shared" si="5"/>
        <v>28000</v>
      </c>
      <c r="F20" s="31">
        <f>IFERROR(G19*'Plano de Aposentadoria Ideal'!$D$29,"")</f>
        <v>120.74832706213047</v>
      </c>
      <c r="G20" s="30">
        <f t="shared" si="6"/>
        <v>29462.205877264925</v>
      </c>
      <c r="H20" s="32">
        <f t="shared" si="11"/>
        <v>18</v>
      </c>
      <c r="I20" s="33">
        <f t="shared" ca="1" si="7"/>
        <v>51898</v>
      </c>
      <c r="J20" s="34">
        <f t="shared" si="8"/>
        <v>216</v>
      </c>
    </row>
    <row r="21" spans="1:10" x14ac:dyDescent="0.25">
      <c r="A21" s="27">
        <f t="shared" ca="1" si="9"/>
        <v>45870</v>
      </c>
      <c r="B21" s="28">
        <f t="shared" si="10"/>
        <v>19</v>
      </c>
      <c r="C21" s="28"/>
      <c r="D21" s="29">
        <f>IFERROR('Plano de Aposentadoria Ideal'!$D$6,"")</f>
        <v>1000</v>
      </c>
      <c r="E21" s="30">
        <f t="shared" si="5"/>
        <v>29000</v>
      </c>
      <c r="F21" s="31">
        <f>IFERROR(G20*'Plano de Aposentadoria Ideal'!$D$29,"")</f>
        <v>125.52325740262968</v>
      </c>
      <c r="G21" s="30">
        <f t="shared" si="6"/>
        <v>30587.729134667556</v>
      </c>
      <c r="H21" s="32">
        <f t="shared" si="11"/>
        <v>19</v>
      </c>
      <c r="I21" s="33">
        <f t="shared" ca="1" si="7"/>
        <v>52263</v>
      </c>
      <c r="J21" s="34">
        <f t="shared" si="8"/>
        <v>228</v>
      </c>
    </row>
    <row r="22" spans="1:10" x14ac:dyDescent="0.25">
      <c r="A22" s="27">
        <f t="shared" ca="1" si="9"/>
        <v>45901</v>
      </c>
      <c r="B22" s="28">
        <f t="shared" si="10"/>
        <v>20</v>
      </c>
      <c r="C22" s="28"/>
      <c r="D22" s="29">
        <f>IFERROR('Plano de Aposentadoria Ideal'!$D$6,"")</f>
        <v>1000</v>
      </c>
      <c r="E22" s="30">
        <f t="shared" si="5"/>
        <v>30000</v>
      </c>
      <c r="F22" s="31">
        <f>IFERROR(G21*'Plano de Aposentadoria Ideal'!$D$29,"")</f>
        <v>130.31853125755231</v>
      </c>
      <c r="G22" s="30">
        <f t="shared" si="6"/>
        <v>31718.047665925107</v>
      </c>
      <c r="H22" s="32">
        <f t="shared" si="11"/>
        <v>20</v>
      </c>
      <c r="I22" s="33">
        <f t="shared" ca="1" si="7"/>
        <v>52628</v>
      </c>
      <c r="J22" s="34">
        <f t="shared" si="8"/>
        <v>240</v>
      </c>
    </row>
    <row r="23" spans="1:10" x14ac:dyDescent="0.25">
      <c r="A23" s="27">
        <f t="shared" ca="1" si="9"/>
        <v>45931</v>
      </c>
      <c r="B23" s="28">
        <f t="shared" si="10"/>
        <v>21</v>
      </c>
      <c r="C23" s="28"/>
      <c r="D23" s="29">
        <f>IFERROR('Plano de Aposentadoria Ideal'!$D$6,"")</f>
        <v>1000</v>
      </c>
      <c r="E23" s="30">
        <f t="shared" si="5"/>
        <v>31000</v>
      </c>
      <c r="F23" s="31">
        <f>IFERROR(G22*'Plano de Aposentadoria Ideal'!$D$29,"")</f>
        <v>135.13423530011653</v>
      </c>
      <c r="G23" s="30">
        <f t="shared" si="6"/>
        <v>32853.181901225224</v>
      </c>
      <c r="H23" s="32">
        <f t="shared" si="11"/>
        <v>21</v>
      </c>
      <c r="I23" s="33">
        <f t="shared" ca="1" si="7"/>
        <v>52994</v>
      </c>
      <c r="J23" s="34">
        <f t="shared" si="8"/>
        <v>252</v>
      </c>
    </row>
    <row r="24" spans="1:10" x14ac:dyDescent="0.25">
      <c r="A24" s="27">
        <f t="shared" ca="1" si="9"/>
        <v>45962</v>
      </c>
      <c r="B24" s="28">
        <f t="shared" si="10"/>
        <v>22</v>
      </c>
      <c r="C24" s="28"/>
      <c r="D24" s="29">
        <f>IFERROR('Plano de Aposentadoria Ideal'!$D$6,"")</f>
        <v>1000</v>
      </c>
      <c r="E24" s="30">
        <f t="shared" si="5"/>
        <v>32000</v>
      </c>
      <c r="F24" s="31">
        <f>IFERROR(G23*'Plano de Aposentadoria Ideal'!$D$29,"")</f>
        <v>139.97045657281035</v>
      </c>
      <c r="G24" s="30">
        <f t="shared" si="6"/>
        <v>33993.152357798033</v>
      </c>
      <c r="H24" s="32">
        <f t="shared" si="11"/>
        <v>22</v>
      </c>
      <c r="I24" s="33">
        <f t="shared" ca="1" si="7"/>
        <v>53359</v>
      </c>
      <c r="J24" s="34">
        <f t="shared" si="8"/>
        <v>264</v>
      </c>
    </row>
    <row r="25" spans="1:10" x14ac:dyDescent="0.25">
      <c r="A25" s="27">
        <f t="shared" ca="1" si="9"/>
        <v>45992</v>
      </c>
      <c r="B25" s="28">
        <f t="shared" si="10"/>
        <v>23</v>
      </c>
      <c r="C25" s="28"/>
      <c r="D25" s="29">
        <f>IFERROR('Plano de Aposentadoria Ideal'!$D$6,"")</f>
        <v>1000</v>
      </c>
      <c r="E25" s="30">
        <f t="shared" si="5"/>
        <v>33000</v>
      </c>
      <c r="F25" s="31">
        <f>IFERROR(G24*'Plano de Aposentadoria Ideal'!$D$29,"")</f>
        <v>144.82728248896493</v>
      </c>
      <c r="G25" s="30">
        <f t="shared" si="6"/>
        <v>35137.979640286998</v>
      </c>
      <c r="H25" s="32">
        <f t="shared" si="11"/>
        <v>23</v>
      </c>
      <c r="I25" s="33">
        <f t="shared" ca="1" si="7"/>
        <v>53724</v>
      </c>
      <c r="J25" s="34">
        <f t="shared" si="8"/>
        <v>276</v>
      </c>
    </row>
    <row r="26" spans="1:10" x14ac:dyDescent="0.25">
      <c r="A26" s="27">
        <f t="shared" ca="1" si="9"/>
        <v>46023</v>
      </c>
      <c r="B26" s="28">
        <f t="shared" si="10"/>
        <v>24</v>
      </c>
      <c r="C26" s="28">
        <v>2</v>
      </c>
      <c r="D26" s="29">
        <f>IFERROR('Plano de Aposentadoria Ideal'!$D$6,"")</f>
        <v>1000</v>
      </c>
      <c r="E26" s="30">
        <f t="shared" si="5"/>
        <v>34000</v>
      </c>
      <c r="F26" s="31">
        <f>IFERROR(G25*'Plano de Aposentadoria Ideal'!$D$29,"")</f>
        <v>149.70480083433452</v>
      </c>
      <c r="G26" s="30">
        <f t="shared" si="6"/>
        <v>36287.684441121331</v>
      </c>
      <c r="H26" s="32">
        <f t="shared" si="11"/>
        <v>24</v>
      </c>
      <c r="I26" s="33">
        <f t="shared" ca="1" si="7"/>
        <v>54089</v>
      </c>
      <c r="J26" s="34">
        <f t="shared" si="8"/>
        <v>288</v>
      </c>
    </row>
    <row r="27" spans="1:10" x14ac:dyDescent="0.25">
      <c r="A27" s="27">
        <f t="shared" ca="1" si="9"/>
        <v>46054</v>
      </c>
      <c r="B27" s="28">
        <f t="shared" si="10"/>
        <v>25</v>
      </c>
      <c r="C27" s="28"/>
      <c r="D27" s="29">
        <f>IFERROR('Plano de Aposentadoria Ideal'!$D$6,"")</f>
        <v>1000</v>
      </c>
      <c r="E27" s="30">
        <f t="shared" si="5"/>
        <v>35000</v>
      </c>
      <c r="F27" s="31">
        <f>IFERROR(G26*'Plano de Aposentadoria Ideal'!$D$29,"")</f>
        <v>154.60309976868317</v>
      </c>
      <c r="G27" s="30">
        <f t="shared" si="6"/>
        <v>37442.287540890014</v>
      </c>
      <c r="H27" s="32">
        <f t="shared" si="11"/>
        <v>25</v>
      </c>
      <c r="I27" s="33">
        <f t="shared" ca="1" si="7"/>
        <v>54455</v>
      </c>
      <c r="J27" s="34">
        <f t="shared" si="8"/>
        <v>300</v>
      </c>
    </row>
    <row r="28" spans="1:10" x14ac:dyDescent="0.25">
      <c r="A28" s="27">
        <f t="shared" ca="1" si="9"/>
        <v>46082</v>
      </c>
      <c r="B28" s="28">
        <f t="shared" si="10"/>
        <v>26</v>
      </c>
      <c r="C28" s="28"/>
      <c r="D28" s="29">
        <f>IFERROR('Plano de Aposentadoria Ideal'!$D$6,"")</f>
        <v>1000</v>
      </c>
      <c r="E28" s="30">
        <f t="shared" si="5"/>
        <v>36000</v>
      </c>
      <c r="F28" s="31">
        <f>IFERROR(G27*'Plano de Aposentadoria Ideal'!$D$29,"")</f>
        <v>159.52226782737819</v>
      </c>
      <c r="G28" s="30">
        <f t="shared" si="6"/>
        <v>38601.809808717393</v>
      </c>
      <c r="H28" s="32">
        <f t="shared" si="11"/>
        <v>26</v>
      </c>
      <c r="I28" s="33">
        <f t="shared" ca="1" si="7"/>
        <v>54820</v>
      </c>
      <c r="J28" s="34">
        <f t="shared" si="8"/>
        <v>312</v>
      </c>
    </row>
    <row r="29" spans="1:10" x14ac:dyDescent="0.25">
      <c r="A29" s="27">
        <f t="shared" ca="1" si="9"/>
        <v>46113</v>
      </c>
      <c r="B29" s="28">
        <f t="shared" si="10"/>
        <v>27</v>
      </c>
      <c r="C29" s="28"/>
      <c r="D29" s="29">
        <f>IFERROR('Plano de Aposentadoria Ideal'!$D$6,"")</f>
        <v>1000</v>
      </c>
      <c r="E29" s="30">
        <f t="shared" si="5"/>
        <v>37000</v>
      </c>
      <c r="F29" s="31">
        <f>IFERROR(G28*'Plano de Aposentadoria Ideal'!$D$29,"")</f>
        <v>164.46239392299043</v>
      </c>
      <c r="G29" s="30">
        <f t="shared" si="6"/>
        <v>39766.272202640386</v>
      </c>
      <c r="H29" s="32">
        <f t="shared" si="11"/>
        <v>27</v>
      </c>
      <c r="I29" s="33">
        <f t="shared" ca="1" si="7"/>
        <v>55185</v>
      </c>
      <c r="J29" s="34">
        <f t="shared" si="8"/>
        <v>324</v>
      </c>
    </row>
    <row r="30" spans="1:10" x14ac:dyDescent="0.25">
      <c r="A30" s="27">
        <f t="shared" ca="1" si="9"/>
        <v>46143</v>
      </c>
      <c r="B30" s="28">
        <f t="shared" si="10"/>
        <v>28</v>
      </c>
      <c r="C30" s="28"/>
      <c r="D30" s="29">
        <f>IFERROR('Plano de Aposentadoria Ideal'!$D$6,"")</f>
        <v>1000</v>
      </c>
      <c r="E30" s="30">
        <f t="shared" si="5"/>
        <v>38000</v>
      </c>
      <c r="F30" s="31">
        <f>IFERROR(G29*'Plano de Aposentadoria Ideal'!$D$29,"")</f>
        <v>169.42356734690134</v>
      </c>
      <c r="G30" s="30">
        <f t="shared" si="6"/>
        <v>40935.695769987287</v>
      </c>
      <c r="H30" s="32">
        <f t="shared" si="11"/>
        <v>28</v>
      </c>
      <c r="I30" s="33">
        <f t="shared" ca="1" si="7"/>
        <v>55550</v>
      </c>
      <c r="J30" s="34">
        <f t="shared" si="8"/>
        <v>336</v>
      </c>
    </row>
    <row r="31" spans="1:10" x14ac:dyDescent="0.25">
      <c r="A31" s="27">
        <f t="shared" ca="1" si="9"/>
        <v>46174</v>
      </c>
      <c r="B31" s="28">
        <f t="shared" si="10"/>
        <v>29</v>
      </c>
      <c r="C31" s="28"/>
      <c r="D31" s="29">
        <f>IFERROR('Plano de Aposentadoria Ideal'!$D$6,"")</f>
        <v>1000</v>
      </c>
      <c r="E31" s="30">
        <f t="shared" si="5"/>
        <v>39000</v>
      </c>
      <c r="F31" s="31">
        <f>IFERROR(G30*'Plano de Aposentadoria Ideal'!$D$29,"")</f>
        <v>174.40587777091679</v>
      </c>
      <c r="G31" s="30">
        <f t="shared" si="6"/>
        <v>42110.101647758202</v>
      </c>
      <c r="H31" s="32">
        <f t="shared" si="11"/>
        <v>29</v>
      </c>
      <c r="I31" s="33">
        <f t="shared" ca="1" si="7"/>
        <v>55916</v>
      </c>
      <c r="J31" s="34">
        <f t="shared" si="8"/>
        <v>348</v>
      </c>
    </row>
    <row r="32" spans="1:10" x14ac:dyDescent="0.25">
      <c r="A32" s="27">
        <f t="shared" ca="1" si="9"/>
        <v>46204</v>
      </c>
      <c r="B32" s="28">
        <f t="shared" si="10"/>
        <v>30</v>
      </c>
      <c r="C32" s="28"/>
      <c r="D32" s="29">
        <f>IFERROR('Plano de Aposentadoria Ideal'!$D$6,"")</f>
        <v>1000</v>
      </c>
      <c r="E32" s="30">
        <f t="shared" si="5"/>
        <v>40000</v>
      </c>
      <c r="F32" s="31">
        <f>IFERROR(G31*'Plano de Aposentadoria Ideal'!$D$29,"")</f>
        <v>179.40941524888805</v>
      </c>
      <c r="G32" s="30">
        <f t="shared" si="6"/>
        <v>43289.511063007092</v>
      </c>
      <c r="H32" s="32">
        <f t="shared" si="11"/>
        <v>30</v>
      </c>
      <c r="I32" s="33">
        <f t="shared" ca="1" si="7"/>
        <v>56281</v>
      </c>
      <c r="J32" s="34">
        <f t="shared" si="8"/>
        <v>360</v>
      </c>
    </row>
    <row r="33" spans="1:10" x14ac:dyDescent="0.25">
      <c r="A33" s="27">
        <f t="shared" ca="1" si="9"/>
        <v>46235</v>
      </c>
      <c r="B33" s="28">
        <f t="shared" si="10"/>
        <v>31</v>
      </c>
      <c r="C33" s="28"/>
      <c r="D33" s="29">
        <f>IFERROR('Plano de Aposentadoria Ideal'!$D$6,"")</f>
        <v>1000</v>
      </c>
      <c r="E33" s="30">
        <f t="shared" si="5"/>
        <v>41000</v>
      </c>
      <c r="F33" s="31">
        <f>IFERROR(G32*'Plano de Aposentadoria Ideal'!$D$29,"")</f>
        <v>184.43427021833932</v>
      </c>
      <c r="G33" s="30">
        <f t="shared" si="6"/>
        <v>44473.945333225434</v>
      </c>
      <c r="H33" s="32">
        <f t="shared" si="11"/>
        <v>31</v>
      </c>
      <c r="I33" s="33">
        <f t="shared" ca="1" si="7"/>
        <v>56646</v>
      </c>
      <c r="J33" s="34">
        <f t="shared" si="8"/>
        <v>372</v>
      </c>
    </row>
    <row r="34" spans="1:10" x14ac:dyDescent="0.25">
      <c r="A34" s="27">
        <f t="shared" ca="1" si="9"/>
        <v>46266</v>
      </c>
      <c r="B34" s="28">
        <f t="shared" si="10"/>
        <v>32</v>
      </c>
      <c r="C34" s="28"/>
      <c r="D34" s="29">
        <f>IFERROR('Plano de Aposentadoria Ideal'!$D$6,"")</f>
        <v>1000</v>
      </c>
      <c r="E34" s="30">
        <f t="shared" si="5"/>
        <v>42000</v>
      </c>
      <c r="F34" s="31">
        <f>IFERROR(G33*'Plano de Aposentadoria Ideal'!$D$29,"")</f>
        <v>189.48053350210247</v>
      </c>
      <c r="G34" s="30">
        <f t="shared" si="6"/>
        <v>45663.425866727535</v>
      </c>
      <c r="H34" s="32">
        <f t="shared" si="11"/>
        <v>32</v>
      </c>
      <c r="I34" s="33">
        <f t="shared" ca="1" si="7"/>
        <v>57011</v>
      </c>
      <c r="J34" s="34">
        <f t="shared" si="8"/>
        <v>384</v>
      </c>
    </row>
    <row r="35" spans="1:10" x14ac:dyDescent="0.25">
      <c r="A35" s="27">
        <f t="shared" ca="1" si="9"/>
        <v>46296</v>
      </c>
      <c r="B35" s="28">
        <f t="shared" si="10"/>
        <v>33</v>
      </c>
      <c r="C35" s="28"/>
      <c r="D35" s="29">
        <f>IFERROR('Plano de Aposentadoria Ideal'!$D$6,"")</f>
        <v>1000</v>
      </c>
      <c r="E35" s="30">
        <f t="shared" si="5"/>
        <v>43000</v>
      </c>
      <c r="F35" s="31">
        <f>IFERROR(G34*'Plano de Aposentadoria Ideal'!$D$29,"")</f>
        <v>194.54829630995854</v>
      </c>
      <c r="G35" s="30">
        <f t="shared" si="6"/>
        <v>46857.974163037492</v>
      </c>
      <c r="H35" s="32">
        <f t="shared" si="11"/>
        <v>33</v>
      </c>
      <c r="I35" s="33">
        <f t="shared" ca="1" si="7"/>
        <v>57377</v>
      </c>
      <c r="J35" s="34">
        <f t="shared" si="8"/>
        <v>396</v>
      </c>
    </row>
    <row r="36" spans="1:10" x14ac:dyDescent="0.25">
      <c r="A36" s="27">
        <f t="shared" ca="1" si="9"/>
        <v>46327</v>
      </c>
      <c r="B36" s="28">
        <f t="shared" si="10"/>
        <v>34</v>
      </c>
      <c r="C36" s="28"/>
      <c r="D36" s="29">
        <f>IFERROR('Plano de Aposentadoria Ideal'!$D$6,"")</f>
        <v>1000</v>
      </c>
      <c r="E36" s="30">
        <f t="shared" si="5"/>
        <v>44000</v>
      </c>
      <c r="F36" s="31">
        <f>IFERROR(G35*'Plano de Aposentadoria Ideal'!$D$29,"")</f>
        <v>199.6376502402864</v>
      </c>
      <c r="G36" s="30">
        <f t="shared" si="6"/>
        <v>48057.611813277777</v>
      </c>
      <c r="H36" s="32">
        <f t="shared" si="11"/>
        <v>34</v>
      </c>
      <c r="I36" s="33">
        <f t="shared" ca="1" si="7"/>
        <v>57742</v>
      </c>
      <c r="J36" s="34">
        <f t="shared" si="8"/>
        <v>408</v>
      </c>
    </row>
    <row r="37" spans="1:10" x14ac:dyDescent="0.25">
      <c r="A37" s="27">
        <f t="shared" ca="1" si="9"/>
        <v>46357</v>
      </c>
      <c r="B37" s="28">
        <f t="shared" si="10"/>
        <v>35</v>
      </c>
      <c r="C37" s="28"/>
      <c r="D37" s="29">
        <f>IFERROR('Plano de Aposentadoria Ideal'!$D$6,"")</f>
        <v>1000</v>
      </c>
      <c r="E37" s="30">
        <f t="shared" si="5"/>
        <v>45000</v>
      </c>
      <c r="F37" s="31">
        <f>IFERROR(G36*'Plano de Aposentadoria Ideal'!$D$29,"")</f>
        <v>204.74868728171845</v>
      </c>
      <c r="G37" s="30">
        <f t="shared" si="6"/>
        <v>49262.360500559495</v>
      </c>
      <c r="H37" s="32">
        <f t="shared" si="11"/>
        <v>35</v>
      </c>
      <c r="I37" s="33">
        <f t="shared" ca="1" si="7"/>
        <v>58107</v>
      </c>
      <c r="J37" s="34">
        <f t="shared" si="8"/>
        <v>420</v>
      </c>
    </row>
    <row r="38" spans="1:10" x14ac:dyDescent="0.25">
      <c r="A38" s="27">
        <f t="shared" ca="1" si="9"/>
        <v>46388</v>
      </c>
      <c r="B38" s="28">
        <f t="shared" si="10"/>
        <v>36</v>
      </c>
      <c r="C38" s="28">
        <v>3</v>
      </c>
      <c r="D38" s="29">
        <f>IFERROR('Plano de Aposentadoria Ideal'!$D$6,"")</f>
        <v>1000</v>
      </c>
      <c r="E38" s="30">
        <f t="shared" si="5"/>
        <v>46000</v>
      </c>
      <c r="F38" s="31">
        <f>IFERROR(G37*'Plano de Aposentadoria Ideal'!$D$29,"")</f>
        <v>209.88149981480299</v>
      </c>
      <c r="G38" s="30">
        <f t="shared" si="6"/>
        <v>50472.242000374295</v>
      </c>
      <c r="H38" s="32">
        <f t="shared" si="11"/>
        <v>36</v>
      </c>
      <c r="I38" s="33">
        <f t="shared" ca="1" si="7"/>
        <v>58472</v>
      </c>
      <c r="J38" s="34">
        <f t="shared" si="8"/>
        <v>432</v>
      </c>
    </row>
    <row r="39" spans="1:10" x14ac:dyDescent="0.25">
      <c r="A39" s="27">
        <f t="shared" ca="1" si="9"/>
        <v>46419</v>
      </c>
      <c r="B39" s="28">
        <f t="shared" si="10"/>
        <v>37</v>
      </c>
      <c r="C39" s="28"/>
      <c r="D39" s="29">
        <f>IFERROR('Plano de Aposentadoria Ideal'!$D$6,"")</f>
        <v>1000</v>
      </c>
      <c r="E39" s="30">
        <f t="shared" si="5"/>
        <v>47000</v>
      </c>
      <c r="F39" s="31">
        <f>IFERROR(G38*'Plano de Aposentadoria Ideal'!$D$29,"")</f>
        <v>215.03618061367439</v>
      </c>
      <c r="G39" s="30">
        <f t="shared" si="6"/>
        <v>51687.278180987967</v>
      </c>
      <c r="H39" s="32">
        <f t="shared" si="11"/>
        <v>37</v>
      </c>
      <c r="I39" s="33">
        <f t="shared" ca="1" si="7"/>
        <v>58838</v>
      </c>
      <c r="J39" s="34">
        <f t="shared" si="8"/>
        <v>444</v>
      </c>
    </row>
    <row r="40" spans="1:10" x14ac:dyDescent="0.25">
      <c r="A40" s="27">
        <f t="shared" ca="1" si="9"/>
        <v>46447</v>
      </c>
      <c r="B40" s="28">
        <f t="shared" si="10"/>
        <v>38</v>
      </c>
      <c r="C40" s="28"/>
      <c r="D40" s="29">
        <f>IFERROR('Plano de Aposentadoria Ideal'!$D$6,"")</f>
        <v>1000</v>
      </c>
      <c r="E40" s="30">
        <f t="shared" si="5"/>
        <v>48000</v>
      </c>
      <c r="F40" s="31">
        <f>IFERROR(G39*'Plano de Aposentadoria Ideal'!$D$29,"")</f>
        <v>220.21282284772954</v>
      </c>
      <c r="G40" s="30">
        <f t="shared" si="6"/>
        <v>52907.491003835697</v>
      </c>
      <c r="H40" s="32">
        <f t="shared" si="11"/>
        <v>38</v>
      </c>
      <c r="I40" s="33">
        <f t="shared" ca="1" si="7"/>
        <v>59203</v>
      </c>
      <c r="J40" s="34">
        <f t="shared" si="8"/>
        <v>456</v>
      </c>
    </row>
    <row r="41" spans="1:10" x14ac:dyDescent="0.25">
      <c r="A41" s="27">
        <f t="shared" ca="1" si="9"/>
        <v>46478</v>
      </c>
      <c r="B41" s="28">
        <f t="shared" si="10"/>
        <v>39</v>
      </c>
      <c r="C41" s="28"/>
      <c r="D41" s="29">
        <f>IFERROR('Plano de Aposentadoria Ideal'!$D$6,"")</f>
        <v>1000</v>
      </c>
      <c r="E41" s="30">
        <f t="shared" si="5"/>
        <v>49000</v>
      </c>
      <c r="F41" s="31">
        <f>IFERROR(G40*'Plano de Aposentadoria Ideal'!$D$29,"")</f>
        <v>225.41152008331221</v>
      </c>
      <c r="G41" s="30">
        <f t="shared" si="6"/>
        <v>54132.902523919009</v>
      </c>
      <c r="H41" s="32">
        <f t="shared" si="11"/>
        <v>39</v>
      </c>
      <c r="I41" s="33">
        <f t="shared" ca="1" si="7"/>
        <v>59568</v>
      </c>
      <c r="J41" s="34">
        <f t="shared" si="8"/>
        <v>468</v>
      </c>
    </row>
    <row r="42" spans="1:10" x14ac:dyDescent="0.25">
      <c r="A42" s="27">
        <f t="shared" ca="1" si="9"/>
        <v>46508</v>
      </c>
      <c r="B42" s="28">
        <f t="shared" si="10"/>
        <v>40</v>
      </c>
      <c r="C42" s="28"/>
      <c r="D42" s="29">
        <f>IFERROR('Plano de Aposentadoria Ideal'!$D$6,"")</f>
        <v>1000</v>
      </c>
      <c r="E42" s="30">
        <f t="shared" si="5"/>
        <v>50000</v>
      </c>
      <c r="F42" s="31">
        <f>IFERROR(G41*'Plano de Aposentadoria Ideal'!$D$29,"")</f>
        <v>230.63236628540403</v>
      </c>
      <c r="G42" s="30">
        <f t="shared" si="6"/>
        <v>55363.534890204413</v>
      </c>
      <c r="H42" s="32">
        <f t="shared" si="11"/>
        <v>40</v>
      </c>
      <c r="I42" s="33">
        <f t="shared" ca="1" si="7"/>
        <v>59933</v>
      </c>
      <c r="J42" s="34">
        <f t="shared" si="8"/>
        <v>480</v>
      </c>
    </row>
    <row r="43" spans="1:10" x14ac:dyDescent="0.25">
      <c r="A43" s="27">
        <f t="shared" ca="1" si="9"/>
        <v>46539</v>
      </c>
      <c r="B43" s="28">
        <f t="shared" si="10"/>
        <v>41</v>
      </c>
      <c r="C43" s="28"/>
      <c r="D43" s="29">
        <f>IFERROR('Plano de Aposentadoria Ideal'!$D$6,"")</f>
        <v>1000</v>
      </c>
      <c r="E43" s="30">
        <f t="shared" si="5"/>
        <v>51000</v>
      </c>
      <c r="F43" s="31">
        <f>IFERROR(G42*'Plano de Aposentadoria Ideal'!$D$29,"")</f>
        <v>235.87545581932287</v>
      </c>
      <c r="G43" s="30">
        <f t="shared" si="6"/>
        <v>56599.410346023738</v>
      </c>
      <c r="H43" s="32">
        <f t="shared" si="11"/>
        <v>41</v>
      </c>
      <c r="I43" s="33">
        <f t="shared" ca="1" si="7"/>
        <v>60299</v>
      </c>
      <c r="J43" s="34">
        <f t="shared" si="8"/>
        <v>492</v>
      </c>
    </row>
    <row r="44" spans="1:10" x14ac:dyDescent="0.25">
      <c r="A44" s="27">
        <f t="shared" ca="1" si="9"/>
        <v>46569</v>
      </c>
      <c r="B44" s="28">
        <f t="shared" si="10"/>
        <v>42</v>
      </c>
      <c r="C44" s="28"/>
      <c r="D44" s="29">
        <f>IFERROR('Plano de Aposentadoria Ideal'!$D$6,"")</f>
        <v>1000</v>
      </c>
      <c r="E44" s="30">
        <f t="shared" si="5"/>
        <v>52000</v>
      </c>
      <c r="F44" s="31">
        <f>IFERROR(G43*'Plano de Aposentadoria Ideal'!$D$29,"")</f>
        <v>241.14088345242862</v>
      </c>
      <c r="G44" s="30">
        <f t="shared" si="6"/>
        <v>57840.551229476165</v>
      </c>
      <c r="H44" s="32">
        <f t="shared" si="11"/>
        <v>42</v>
      </c>
      <c r="I44" s="33">
        <f t="shared" ca="1" si="7"/>
        <v>60664</v>
      </c>
      <c r="J44" s="34">
        <f t="shared" si="8"/>
        <v>504</v>
      </c>
    </row>
    <row r="45" spans="1:10" x14ac:dyDescent="0.25">
      <c r="A45" s="27">
        <f t="shared" ca="1" si="9"/>
        <v>46600</v>
      </c>
      <c r="B45" s="28">
        <f t="shared" si="10"/>
        <v>43</v>
      </c>
      <c r="C45" s="28"/>
      <c r="D45" s="29">
        <f>IFERROR('Plano de Aposentadoria Ideal'!$D$6,"")</f>
        <v>1000</v>
      </c>
      <c r="E45" s="30">
        <f t="shared" si="5"/>
        <v>53000</v>
      </c>
      <c r="F45" s="31">
        <f>IFERROR(G44*'Plano de Aposentadoria Ideal'!$D$29,"")</f>
        <v>246.42874435583593</v>
      </c>
      <c r="G45" s="30">
        <f t="shared" si="6"/>
        <v>59086.979973832</v>
      </c>
      <c r="H45" s="32">
        <f t="shared" si="11"/>
        <v>43</v>
      </c>
      <c r="I45" s="33">
        <f t="shared" ca="1" si="7"/>
        <v>61029</v>
      </c>
      <c r="J45" s="34">
        <f t="shared" si="8"/>
        <v>516</v>
      </c>
    </row>
    <row r="46" spans="1:10" x14ac:dyDescent="0.25">
      <c r="A46" s="27">
        <f t="shared" ca="1" si="9"/>
        <v>46631</v>
      </c>
      <c r="B46" s="28">
        <f t="shared" si="10"/>
        <v>44</v>
      </c>
      <c r="C46" s="28"/>
      <c r="D46" s="29">
        <f>IFERROR('Plano de Aposentadoria Ideal'!$D$6,"")</f>
        <v>1000</v>
      </c>
      <c r="E46" s="30">
        <f t="shared" si="5"/>
        <v>54000</v>
      </c>
      <c r="F46" s="31">
        <f>IFERROR(G45*'Plano de Aposentadoria Ideal'!$D$29,"")</f>
        <v>251.73913410613449</v>
      </c>
      <c r="G46" s="30">
        <f t="shared" si="6"/>
        <v>60338.719107938137</v>
      </c>
      <c r="H46" s="32">
        <f t="shared" si="11"/>
        <v>44</v>
      </c>
      <c r="I46" s="33">
        <f t="shared" ref="I46:I62" ca="1" si="12">DATE(YEAR(TODAY())+H46,MONTH(TODAY()),1)</f>
        <v>61394</v>
      </c>
      <c r="J46" s="34">
        <f t="shared" ref="J46:J62" si="13">H46*12</f>
        <v>528</v>
      </c>
    </row>
    <row r="47" spans="1:10" x14ac:dyDescent="0.25">
      <c r="A47" s="27">
        <f t="shared" ca="1" si="9"/>
        <v>46661</v>
      </c>
      <c r="B47" s="28">
        <f t="shared" si="10"/>
        <v>45</v>
      </c>
      <c r="C47" s="28"/>
      <c r="D47" s="29">
        <f>IFERROR('Plano de Aposentadoria Ideal'!$D$6,"")</f>
        <v>1000</v>
      </c>
      <c r="E47" s="30">
        <f t="shared" si="5"/>
        <v>55000</v>
      </c>
      <c r="F47" s="31">
        <f>IFERROR(G46*'Plano de Aposentadoria Ideal'!$D$29,"")</f>
        <v>257.07214868711657</v>
      </c>
      <c r="G47" s="30">
        <f t="shared" si="6"/>
        <v>61595.791256625256</v>
      </c>
      <c r="H47" s="32">
        <f t="shared" si="11"/>
        <v>45</v>
      </c>
      <c r="I47" s="33">
        <f t="shared" ca="1" si="12"/>
        <v>61760</v>
      </c>
      <c r="J47" s="34">
        <f t="shared" si="13"/>
        <v>540</v>
      </c>
    </row>
    <row r="48" spans="1:10" x14ac:dyDescent="0.25">
      <c r="A48" s="27">
        <f t="shared" ca="1" si="9"/>
        <v>46692</v>
      </c>
      <c r="B48" s="28">
        <f t="shared" si="10"/>
        <v>46</v>
      </c>
      <c r="C48" s="28"/>
      <c r="D48" s="29">
        <f>IFERROR('Plano de Aposentadoria Ideal'!$D$6,"")</f>
        <v>1000</v>
      </c>
      <c r="E48" s="30">
        <f t="shared" si="5"/>
        <v>56000</v>
      </c>
      <c r="F48" s="31">
        <f>IFERROR(G47*'Plano de Aposentadoria Ideal'!$D$29,"")</f>
        <v>262.42788449151175</v>
      </c>
      <c r="G48" s="30">
        <f t="shared" si="6"/>
        <v>62858.219141116766</v>
      </c>
      <c r="H48" s="32">
        <f t="shared" si="11"/>
        <v>46</v>
      </c>
      <c r="I48" s="33">
        <f t="shared" ca="1" si="12"/>
        <v>62125</v>
      </c>
      <c r="J48" s="34">
        <f t="shared" si="13"/>
        <v>552</v>
      </c>
    </row>
    <row r="49" spans="1:10" x14ac:dyDescent="0.25">
      <c r="A49" s="27">
        <f t="shared" ca="1" si="9"/>
        <v>46722</v>
      </c>
      <c r="B49" s="28">
        <f t="shared" si="10"/>
        <v>47</v>
      </c>
      <c r="C49" s="28"/>
      <c r="D49" s="29">
        <f>IFERROR('Plano de Aposentadoria Ideal'!$D$6,"")</f>
        <v>1000</v>
      </c>
      <c r="E49" s="30">
        <f t="shared" si="5"/>
        <v>57000</v>
      </c>
      <c r="F49" s="31">
        <f>IFERROR(G48*'Plano de Aposentadoria Ideal'!$D$29,"")</f>
        <v>267.80643832272938</v>
      </c>
      <c r="G49" s="30">
        <f t="shared" si="6"/>
        <v>64126.025579439498</v>
      </c>
      <c r="H49" s="32">
        <f t="shared" si="11"/>
        <v>47</v>
      </c>
      <c r="I49" s="33">
        <f t="shared" ca="1" si="12"/>
        <v>62490</v>
      </c>
      <c r="J49" s="34">
        <f t="shared" si="13"/>
        <v>564</v>
      </c>
    </row>
    <row r="50" spans="1:10" x14ac:dyDescent="0.25">
      <c r="A50" s="27">
        <f t="shared" ca="1" si="9"/>
        <v>46753</v>
      </c>
      <c r="B50" s="28">
        <f t="shared" si="10"/>
        <v>48</v>
      </c>
      <c r="C50" s="28">
        <v>4</v>
      </c>
      <c r="D50" s="29">
        <f>IFERROR('Plano de Aposentadoria Ideal'!$D$6,"")</f>
        <v>1000</v>
      </c>
      <c r="E50" s="30">
        <f t="shared" si="5"/>
        <v>58000</v>
      </c>
      <c r="F50" s="31">
        <f>IFERROR(G49*'Plano de Aposentadoria Ideal'!$D$29,"")</f>
        <v>273.20790739660811</v>
      </c>
      <c r="G50" s="30">
        <f t="shared" si="6"/>
        <v>65399.233486836107</v>
      </c>
      <c r="H50" s="32">
        <f t="shared" si="11"/>
        <v>48</v>
      </c>
      <c r="I50" s="33">
        <f t="shared" ca="1" si="12"/>
        <v>62855</v>
      </c>
      <c r="J50" s="34">
        <f t="shared" si="13"/>
        <v>576</v>
      </c>
    </row>
    <row r="51" spans="1:10" x14ac:dyDescent="0.25">
      <c r="A51" s="27">
        <f t="shared" ca="1" si="9"/>
        <v>46784</v>
      </c>
      <c r="B51" s="28">
        <f t="shared" si="10"/>
        <v>49</v>
      </c>
      <c r="C51" s="28"/>
      <c r="D51" s="29">
        <f>IFERROR('Plano de Aposentadoria Ideal'!$D$6,"")</f>
        <v>1000</v>
      </c>
      <c r="E51" s="30">
        <f t="shared" si="5"/>
        <v>59000</v>
      </c>
      <c r="F51" s="31">
        <f>IFERROR(G50*'Plano de Aposentadoria Ideal'!$D$29,"")</f>
        <v>278.6323893431732</v>
      </c>
      <c r="G51" s="30">
        <f t="shared" si="6"/>
        <v>66677.865876179276</v>
      </c>
      <c r="H51" s="32">
        <f t="shared" si="11"/>
        <v>49</v>
      </c>
      <c r="I51" s="33">
        <f t="shared" ca="1" si="12"/>
        <v>63221</v>
      </c>
      <c r="J51" s="34">
        <f t="shared" si="13"/>
        <v>588</v>
      </c>
    </row>
    <row r="52" spans="1:10" x14ac:dyDescent="0.25">
      <c r="A52" s="27">
        <f t="shared" ca="1" si="9"/>
        <v>46813</v>
      </c>
      <c r="B52" s="28">
        <f t="shared" si="10"/>
        <v>50</v>
      </c>
      <c r="C52" s="28"/>
      <c r="D52" s="29">
        <f>IFERROR('Plano de Aposentadoria Ideal'!$D$6,"")</f>
        <v>1000</v>
      </c>
      <c r="E52" s="30">
        <f t="shared" si="5"/>
        <v>60000</v>
      </c>
      <c r="F52" s="31">
        <f>IFERROR(G51*'Plano de Aposentadoria Ideal'!$D$29,"")</f>
        <v>284.07998220840108</v>
      </c>
      <c r="G52" s="30">
        <f t="shared" si="6"/>
        <v>67961.945858387684</v>
      </c>
      <c r="H52" s="32">
        <f t="shared" si="11"/>
        <v>50</v>
      </c>
      <c r="I52" s="33">
        <f t="shared" ca="1" si="12"/>
        <v>63586</v>
      </c>
      <c r="J52" s="34">
        <f t="shared" si="13"/>
        <v>600</v>
      </c>
    </row>
    <row r="53" spans="1:10" x14ac:dyDescent="0.25">
      <c r="A53" s="27">
        <f t="shared" ca="1" si="9"/>
        <v>46844</v>
      </c>
      <c r="B53" s="28">
        <f t="shared" si="10"/>
        <v>51</v>
      </c>
      <c r="C53" s="28"/>
      <c r="D53" s="29">
        <f>IFERROR('Plano de Aposentadoria Ideal'!$D$6,"")</f>
        <v>1000</v>
      </c>
      <c r="E53" s="30">
        <f t="shared" si="5"/>
        <v>61000</v>
      </c>
      <c r="F53" s="31">
        <f>IFERROR(G52*'Plano de Aposentadoria Ideal'!$D$29,"")</f>
        <v>289.55078445599139</v>
      </c>
      <c r="G53" s="30">
        <f t="shared" si="6"/>
        <v>69251.496642843675</v>
      </c>
      <c r="H53" s="32">
        <f t="shared" si="11"/>
        <v>51</v>
      </c>
      <c r="I53" s="33">
        <f t="shared" ca="1" si="12"/>
        <v>63951</v>
      </c>
      <c r="J53" s="34">
        <f t="shared" si="13"/>
        <v>612</v>
      </c>
    </row>
    <row r="54" spans="1:10" x14ac:dyDescent="0.25">
      <c r="A54" s="27">
        <f t="shared" ca="1" si="9"/>
        <v>46874</v>
      </c>
      <c r="B54" s="28">
        <f t="shared" si="10"/>
        <v>52</v>
      </c>
      <c r="C54" s="28"/>
      <c r="D54" s="29">
        <f>IFERROR('Plano de Aposentadoria Ideal'!$D$6,"")</f>
        <v>1000</v>
      </c>
      <c r="E54" s="30">
        <f t="shared" si="5"/>
        <v>62000</v>
      </c>
      <c r="F54" s="31">
        <f>IFERROR(G53*'Plano de Aposentadoria Ideal'!$D$29,"")</f>
        <v>295.04489496914687</v>
      </c>
      <c r="G54" s="30">
        <f t="shared" si="6"/>
        <v>70546.541537812824</v>
      </c>
      <c r="H54" s="32">
        <f t="shared" si="11"/>
        <v>52</v>
      </c>
      <c r="I54" s="33">
        <f t="shared" ca="1" si="12"/>
        <v>64316</v>
      </c>
      <c r="J54" s="34">
        <f t="shared" si="13"/>
        <v>624</v>
      </c>
    </row>
    <row r="55" spans="1:10" x14ac:dyDescent="0.25">
      <c r="A55" s="27">
        <f t="shared" ca="1" si="9"/>
        <v>46905</v>
      </c>
      <c r="B55" s="28">
        <f t="shared" si="10"/>
        <v>53</v>
      </c>
      <c r="C55" s="28"/>
      <c r="D55" s="29">
        <f>IFERROR('Plano de Aposentadoria Ideal'!$D$6,"")</f>
        <v>1000</v>
      </c>
      <c r="E55" s="30">
        <f t="shared" si="5"/>
        <v>63000</v>
      </c>
      <c r="F55" s="31">
        <f>IFERROR(G54*'Plano de Aposentadoria Ideal'!$D$29,"")</f>
        <v>300.56241305236057</v>
      </c>
      <c r="G55" s="30">
        <f t="shared" si="6"/>
        <v>71847.103950865188</v>
      </c>
      <c r="H55" s="32">
        <f t="shared" si="11"/>
        <v>53</v>
      </c>
      <c r="I55" s="33">
        <f t="shared" ca="1" si="12"/>
        <v>64682</v>
      </c>
      <c r="J55" s="34">
        <f t="shared" si="13"/>
        <v>636</v>
      </c>
    </row>
    <row r="56" spans="1:10" x14ac:dyDescent="0.25">
      <c r="A56" s="27">
        <f t="shared" ca="1" si="9"/>
        <v>46935</v>
      </c>
      <c r="B56" s="28">
        <f t="shared" si="10"/>
        <v>54</v>
      </c>
      <c r="C56" s="28"/>
      <c r="D56" s="29">
        <f>IFERROR('Plano de Aposentadoria Ideal'!$D$6,"")</f>
        <v>1000</v>
      </c>
      <c r="E56" s="30">
        <f t="shared" si="5"/>
        <v>64000</v>
      </c>
      <c r="F56" s="31">
        <f>IFERROR(G55*'Plano de Aposentadoria Ideal'!$D$29,"")</f>
        <v>306.10343843321073</v>
      </c>
      <c r="G56" s="30">
        <f t="shared" si="6"/>
        <v>73153.207389298404</v>
      </c>
      <c r="H56" s="32">
        <f t="shared" si="11"/>
        <v>54</v>
      </c>
      <c r="I56" s="33">
        <f t="shared" ca="1" si="12"/>
        <v>65047</v>
      </c>
      <c r="J56" s="34">
        <f t="shared" si="13"/>
        <v>648</v>
      </c>
    </row>
    <row r="57" spans="1:10" x14ac:dyDescent="0.25">
      <c r="A57" s="27">
        <f t="shared" ca="1" si="9"/>
        <v>46966</v>
      </c>
      <c r="B57" s="28">
        <f t="shared" si="10"/>
        <v>55</v>
      </c>
      <c r="C57" s="28"/>
      <c r="D57" s="29">
        <f>IFERROR('Plano de Aposentadoria Ideal'!$D$6,"")</f>
        <v>1000</v>
      </c>
      <c r="E57" s="30">
        <f t="shared" si="5"/>
        <v>65000</v>
      </c>
      <c r="F57" s="31">
        <f>IFERROR(G56*'Plano de Aposentadoria Ideal'!$D$29,"")</f>
        <v>311.6680712641633</v>
      </c>
      <c r="G57" s="30">
        <f t="shared" si="6"/>
        <v>74464.875460562573</v>
      </c>
      <c r="H57" s="32">
        <f t="shared" si="11"/>
        <v>55</v>
      </c>
      <c r="I57" s="33">
        <f t="shared" ca="1" si="12"/>
        <v>65412</v>
      </c>
      <c r="J57" s="34">
        <f t="shared" si="13"/>
        <v>660</v>
      </c>
    </row>
    <row r="58" spans="1:10" x14ac:dyDescent="0.25">
      <c r="A58" s="27">
        <f t="shared" ca="1" si="9"/>
        <v>46997</v>
      </c>
      <c r="B58" s="28">
        <f t="shared" si="10"/>
        <v>56</v>
      </c>
      <c r="C58" s="28"/>
      <c r="D58" s="29">
        <f>IFERROR('Plano de Aposentadoria Ideal'!$D$6,"")</f>
        <v>1000</v>
      </c>
      <c r="E58" s="30">
        <f t="shared" si="5"/>
        <v>66000</v>
      </c>
      <c r="F58" s="31">
        <f>IFERROR(G57*'Plano de Aposentadoria Ideal'!$D$29,"")</f>
        <v>317.25641212438222</v>
      </c>
      <c r="G58" s="30">
        <f t="shared" si="6"/>
        <v>75782.13187268695</v>
      </c>
      <c r="H58" s="32">
        <f t="shared" si="11"/>
        <v>56</v>
      </c>
      <c r="I58" s="33">
        <f t="shared" ca="1" si="12"/>
        <v>65777</v>
      </c>
      <c r="J58" s="34">
        <f t="shared" si="13"/>
        <v>672</v>
      </c>
    </row>
    <row r="59" spans="1:10" x14ac:dyDescent="0.25">
      <c r="A59" s="27">
        <f t="shared" ca="1" si="9"/>
        <v>47027</v>
      </c>
      <c r="B59" s="28">
        <f t="shared" si="10"/>
        <v>57</v>
      </c>
      <c r="C59" s="28"/>
      <c r="D59" s="29">
        <f>IFERROR('Plano de Aposentadoria Ideal'!$D$6,"")</f>
        <v>1000</v>
      </c>
      <c r="E59" s="30">
        <f t="shared" si="5"/>
        <v>67000</v>
      </c>
      <c r="F59" s="31">
        <f>IFERROR(G58*'Plano de Aposentadoria Ideal'!$D$29,"")</f>
        <v>322.86856202154746</v>
      </c>
      <c r="G59" s="30">
        <f t="shared" si="6"/>
        <v>77105.000434708505</v>
      </c>
      <c r="H59" s="32">
        <f t="shared" si="11"/>
        <v>57</v>
      </c>
      <c r="I59" s="33">
        <f t="shared" ca="1" si="12"/>
        <v>66143</v>
      </c>
      <c r="J59" s="34">
        <f t="shared" si="13"/>
        <v>684</v>
      </c>
    </row>
    <row r="60" spans="1:10" x14ac:dyDescent="0.25">
      <c r="A60" s="27">
        <f t="shared" ca="1" si="9"/>
        <v>47058</v>
      </c>
      <c r="B60" s="28">
        <f t="shared" si="10"/>
        <v>58</v>
      </c>
      <c r="C60" s="28"/>
      <c r="D60" s="29">
        <f>IFERROR('Plano de Aposentadoria Ideal'!$D$6,"")</f>
        <v>1000</v>
      </c>
      <c r="E60" s="30">
        <f t="shared" si="5"/>
        <v>68000</v>
      </c>
      <c r="F60" s="31">
        <f>IFERROR(G59*'Plano de Aposentadoria Ideal'!$D$29,"")</f>
        <v>328.50462239368051</v>
      </c>
      <c r="G60" s="30">
        <f t="shared" si="6"/>
        <v>78433.505057102186</v>
      </c>
      <c r="H60" s="32">
        <f t="shared" si="11"/>
        <v>58</v>
      </c>
      <c r="I60" s="33">
        <f t="shared" ca="1" si="12"/>
        <v>66508</v>
      </c>
      <c r="J60" s="34">
        <f t="shared" si="13"/>
        <v>696</v>
      </c>
    </row>
    <row r="61" spans="1:10" x14ac:dyDescent="0.25">
      <c r="A61" s="27">
        <f t="shared" ca="1" si="9"/>
        <v>47088</v>
      </c>
      <c r="B61" s="28">
        <f t="shared" si="10"/>
        <v>59</v>
      </c>
      <c r="C61" s="28"/>
      <c r="D61" s="29">
        <f>IFERROR('Plano de Aposentadoria Ideal'!$D$6,"")</f>
        <v>1000</v>
      </c>
      <c r="E61" s="30">
        <f t="shared" si="5"/>
        <v>69000</v>
      </c>
      <c r="F61" s="31">
        <f>IFERROR(G60*'Plano de Aposentadoria Ideal'!$D$29,"")</f>
        <v>334.16469511097785</v>
      </c>
      <c r="G61" s="30">
        <f t="shared" si="6"/>
        <v>79767.669752213158</v>
      </c>
      <c r="H61" s="32">
        <f t="shared" si="11"/>
        <v>59</v>
      </c>
      <c r="I61" s="33">
        <f t="shared" ca="1" si="12"/>
        <v>66873</v>
      </c>
      <c r="J61" s="34">
        <f t="shared" si="13"/>
        <v>708</v>
      </c>
    </row>
    <row r="62" spans="1:10" x14ac:dyDescent="0.25">
      <c r="A62" s="27">
        <f t="shared" ca="1" si="9"/>
        <v>47119</v>
      </c>
      <c r="B62" s="28">
        <f t="shared" si="10"/>
        <v>60</v>
      </c>
      <c r="C62" s="28">
        <v>5</v>
      </c>
      <c r="D62" s="29">
        <f>IFERROR('Plano de Aposentadoria Ideal'!$D$6,"")</f>
        <v>1000</v>
      </c>
      <c r="E62" s="30">
        <f t="shared" si="5"/>
        <v>70000</v>
      </c>
      <c r="F62" s="31">
        <f>IFERROR(G61*'Plano de Aposentadoria Ideal'!$D$29,"")</f>
        <v>339.84888247765247</v>
      </c>
      <c r="G62" s="30">
        <f t="shared" si="6"/>
        <v>81107.518634690816</v>
      </c>
      <c r="H62" s="32">
        <f t="shared" si="11"/>
        <v>60</v>
      </c>
      <c r="I62" s="33">
        <f t="shared" ca="1" si="12"/>
        <v>67238</v>
      </c>
      <c r="J62" s="34">
        <f t="shared" si="13"/>
        <v>720</v>
      </c>
    </row>
    <row r="63" spans="1:10" x14ac:dyDescent="0.25">
      <c r="A63" s="27">
        <f t="shared" ca="1" si="9"/>
        <v>47150</v>
      </c>
      <c r="B63" s="28">
        <f t="shared" si="10"/>
        <v>61</v>
      </c>
      <c r="C63" s="28"/>
      <c r="D63" s="29">
        <f>IFERROR('Plano de Aposentadoria Ideal'!$D$6,"")</f>
        <v>1000</v>
      </c>
      <c r="E63" s="30">
        <f t="shared" si="5"/>
        <v>71000</v>
      </c>
      <c r="F63" s="31">
        <f>IFERROR(G62*'Plano de Aposentadoria Ideal'!$D$29,"")</f>
        <v>345.55728723378274</v>
      </c>
      <c r="G63" s="30">
        <f t="shared" si="6"/>
        <v>82453.075921924596</v>
      </c>
      <c r="H63" s="34"/>
      <c r="I63" s="34"/>
      <c r="J63" s="34"/>
    </row>
    <row r="64" spans="1:10" x14ac:dyDescent="0.25">
      <c r="A64" s="27">
        <f t="shared" ca="1" si="9"/>
        <v>47178</v>
      </c>
      <c r="B64" s="28">
        <f t="shared" si="10"/>
        <v>62</v>
      </c>
      <c r="C64" s="28"/>
      <c r="D64" s="29">
        <f>IFERROR('Plano de Aposentadoria Ideal'!$D$6,"")</f>
        <v>1000</v>
      </c>
      <c r="E64" s="30">
        <f t="shared" si="5"/>
        <v>72000</v>
      </c>
      <c r="F64" s="31">
        <f>IFERROR(G63*'Plano de Aposentadoria Ideal'!$D$29,"")</f>
        <v>351.29001255716946</v>
      </c>
      <c r="G64" s="30">
        <f t="shared" si="6"/>
        <v>83804.365934481772</v>
      </c>
      <c r="H64" s="34"/>
      <c r="I64" s="34"/>
      <c r="J64" s="34"/>
    </row>
    <row r="65" spans="1:10" x14ac:dyDescent="0.25">
      <c r="A65" s="27">
        <f t="shared" ca="1" si="9"/>
        <v>47209</v>
      </c>
      <c r="B65" s="28">
        <f t="shared" si="10"/>
        <v>63</v>
      </c>
      <c r="C65" s="28"/>
      <c r="D65" s="29">
        <f>IFERROR('Plano de Aposentadoria Ideal'!$D$6,"")</f>
        <v>1000</v>
      </c>
      <c r="E65" s="30">
        <f t="shared" si="5"/>
        <v>73000</v>
      </c>
      <c r="F65" s="31">
        <f>IFERROR(G64*'Plano de Aposentadoria Ideal'!$D$29,"")</f>
        <v>357.04716206520095</v>
      </c>
      <c r="G65" s="30">
        <f t="shared" si="6"/>
        <v>85161.413096546967</v>
      </c>
      <c r="H65" s="34"/>
      <c r="I65" s="34"/>
      <c r="J65" s="34"/>
    </row>
    <row r="66" spans="1:10" x14ac:dyDescent="0.25">
      <c r="A66" s="27">
        <f t="shared" ca="1" si="9"/>
        <v>47239</v>
      </c>
      <c r="B66" s="28">
        <f t="shared" si="10"/>
        <v>64</v>
      </c>
      <c r="C66" s="28"/>
      <c r="D66" s="29">
        <f>IFERROR('Plano de Aposentadoria Ideal'!$D$6,"")</f>
        <v>1000</v>
      </c>
      <c r="E66" s="30">
        <f t="shared" si="5"/>
        <v>74000</v>
      </c>
      <c r="F66" s="31">
        <f>IFERROR(G65*'Plano de Aposentadoria Ideal'!$D$29,"")</f>
        <v>362.82883981672546</v>
      </c>
      <c r="G66" s="30">
        <f t="shared" si="6"/>
        <v>86524.241936363687</v>
      </c>
      <c r="H66" s="34"/>
      <c r="I66" s="34"/>
      <c r="J66" s="34"/>
    </row>
    <row r="67" spans="1:10" x14ac:dyDescent="0.25">
      <c r="A67" s="27">
        <f t="shared" ca="1" si="9"/>
        <v>47270</v>
      </c>
      <c r="B67" s="28">
        <f t="shared" si="10"/>
        <v>65</v>
      </c>
      <c r="C67" s="28"/>
      <c r="D67" s="29">
        <f>IFERROR('Plano de Aposentadoria Ideal'!$D$6,"")</f>
        <v>1000</v>
      </c>
      <c r="E67" s="30">
        <f t="shared" si="5"/>
        <v>75000</v>
      </c>
      <c r="F67" s="31">
        <f>IFERROR(G66*'Plano de Aposentadoria Ideal'!$D$29,"")</f>
        <v>368.63515031393263</v>
      </c>
      <c r="G67" s="30">
        <f t="shared" si="6"/>
        <v>87892.877086677618</v>
      </c>
      <c r="H67" s="34"/>
      <c r="I67" s="34"/>
      <c r="J67" s="34"/>
    </row>
    <row r="68" spans="1:10" x14ac:dyDescent="0.25">
      <c r="A68" s="27">
        <f t="shared" ca="1" si="9"/>
        <v>47300</v>
      </c>
      <c r="B68" s="28">
        <f t="shared" si="10"/>
        <v>66</v>
      </c>
      <c r="C68" s="28"/>
      <c r="D68" s="29">
        <f>IFERROR('Plano de Aposentadoria Ideal'!$D$6,"")</f>
        <v>1000</v>
      </c>
      <c r="E68" s="30">
        <f t="shared" si="5"/>
        <v>76000</v>
      </c>
      <c r="F68" s="31">
        <f>IFERROR(G67*'Plano de Aposentadoria Ideal'!$D$29,"")</f>
        <v>374.46619850424179</v>
      </c>
      <c r="G68" s="30">
        <f t="shared" si="6"/>
        <v>89267.343285181865</v>
      </c>
      <c r="H68" s="34"/>
      <c r="I68" s="34"/>
      <c r="J68" s="34"/>
    </row>
    <row r="69" spans="1:10" x14ac:dyDescent="0.25">
      <c r="A69" s="27">
        <f t="shared" ca="1" si="9"/>
        <v>47331</v>
      </c>
      <c r="B69" s="28">
        <f t="shared" si="10"/>
        <v>67</v>
      </c>
      <c r="C69" s="28"/>
      <c r="D69" s="29">
        <f>IFERROR('Plano de Aposentadoria Ideal'!$D$6,"")</f>
        <v>1000</v>
      </c>
      <c r="E69" s="30">
        <f t="shared" ref="E69:E132" si="14">IFERROR(E68+D69,"")</f>
        <v>77000</v>
      </c>
      <c r="F69" s="31">
        <f>IFERROR(G68*'Plano de Aposentadoria Ideal'!$D$29,"")</f>
        <v>380.32208978219921</v>
      </c>
      <c r="G69" s="30">
        <f t="shared" ref="G69:G132" si="15">IFERROR(G68+D69+F69,"")</f>
        <v>90647.665374964068</v>
      </c>
      <c r="H69" s="34"/>
      <c r="I69" s="34"/>
      <c r="J69" s="34"/>
    </row>
    <row r="70" spans="1:10" x14ac:dyDescent="0.25">
      <c r="A70" s="27">
        <f t="shared" ca="1" si="9"/>
        <v>47362</v>
      </c>
      <c r="B70" s="28">
        <f t="shared" si="10"/>
        <v>68</v>
      </c>
      <c r="C70" s="28"/>
      <c r="D70" s="29">
        <f>IFERROR('Plano de Aposentadoria Ideal'!$D$6,"")</f>
        <v>1000</v>
      </c>
      <c r="E70" s="30">
        <f t="shared" si="14"/>
        <v>78000</v>
      </c>
      <c r="F70" s="31">
        <f>IFERROR(G69*'Plano de Aposentadoria Ideal'!$D$29,"")</f>
        <v>386.20292999138292</v>
      </c>
      <c r="G70" s="30">
        <f t="shared" si="15"/>
        <v>92033.868304955453</v>
      </c>
      <c r="H70" s="34"/>
      <c r="I70" s="34"/>
      <c r="J70" s="34"/>
    </row>
    <row r="71" spans="1:10" x14ac:dyDescent="0.25">
      <c r="A71" s="27">
        <f t="shared" ca="1" si="9"/>
        <v>47392</v>
      </c>
      <c r="B71" s="28">
        <f t="shared" si="10"/>
        <v>69</v>
      </c>
      <c r="C71" s="28"/>
      <c r="D71" s="29">
        <f>IFERROR('Plano de Aposentadoria Ideal'!$D$6,"")</f>
        <v>1000</v>
      </c>
      <c r="E71" s="30">
        <f t="shared" si="14"/>
        <v>79000</v>
      </c>
      <c r="F71" s="31">
        <f>IFERROR(G70*'Plano de Aposentadoria Ideal'!$D$29,"")</f>
        <v>392.10882542631566</v>
      </c>
      <c r="G71" s="30">
        <f t="shared" si="15"/>
        <v>93425.977130381769</v>
      </c>
      <c r="H71" s="34"/>
      <c r="I71" s="34"/>
      <c r="J71" s="34"/>
    </row>
    <row r="72" spans="1:10" x14ac:dyDescent="0.25">
      <c r="A72" s="27">
        <f t="shared" ca="1" si="9"/>
        <v>47423</v>
      </c>
      <c r="B72" s="28">
        <f t="shared" si="10"/>
        <v>70</v>
      </c>
      <c r="C72" s="28"/>
      <c r="D72" s="29">
        <f>IFERROR('Plano de Aposentadoria Ideal'!$D$6,"")</f>
        <v>1000</v>
      </c>
      <c r="E72" s="30">
        <f t="shared" si="14"/>
        <v>80000</v>
      </c>
      <c r="F72" s="31">
        <f>IFERROR(G71*'Plano de Aposentadoria Ideal'!$D$29,"")</f>
        <v>398.0398828343865</v>
      </c>
      <c r="G72" s="30">
        <f t="shared" si="15"/>
        <v>94824.017013216158</v>
      </c>
      <c r="H72" s="34"/>
      <c r="I72" s="34"/>
      <c r="J72" s="34"/>
    </row>
    <row r="73" spans="1:10" x14ac:dyDescent="0.25">
      <c r="A73" s="27">
        <f t="shared" ca="1" si="9"/>
        <v>47453</v>
      </c>
      <c r="B73" s="28">
        <f t="shared" si="10"/>
        <v>71</v>
      </c>
      <c r="C73" s="28"/>
      <c r="D73" s="29">
        <f>IFERROR('Plano de Aposentadoria Ideal'!$D$6,"")</f>
        <v>1000</v>
      </c>
      <c r="E73" s="30">
        <f t="shared" si="14"/>
        <v>81000</v>
      </c>
      <c r="F73" s="31">
        <f>IFERROR(G72*'Plano de Aposentadoria Ideal'!$D$29,"")</f>
        <v>403.99620941777994</v>
      </c>
      <c r="G73" s="30">
        <f t="shared" si="15"/>
        <v>96228.013222633934</v>
      </c>
      <c r="H73" s="34"/>
      <c r="I73" s="34"/>
      <c r="J73" s="34"/>
    </row>
    <row r="74" spans="1:10" x14ac:dyDescent="0.25">
      <c r="A74" s="27">
        <f t="shared" ca="1" si="9"/>
        <v>47484</v>
      </c>
      <c r="B74" s="28">
        <f t="shared" si="10"/>
        <v>72</v>
      </c>
      <c r="C74" s="28">
        <v>6</v>
      </c>
      <c r="D74" s="29">
        <f>IFERROR('Plano de Aposentadoria Ideal'!$D$6,"")</f>
        <v>1000</v>
      </c>
      <c r="E74" s="30">
        <f t="shared" si="14"/>
        <v>82000</v>
      </c>
      <c r="F74" s="31">
        <f>IFERROR(G73*'Plano de Aposentadoria Ideal'!$D$29,"")</f>
        <v>409.97791283541363</v>
      </c>
      <c r="G74" s="30">
        <f t="shared" si="15"/>
        <v>97637.991135469347</v>
      </c>
      <c r="H74" s="34"/>
      <c r="I74" s="34"/>
      <c r="J74" s="34"/>
    </row>
    <row r="75" spans="1:10" x14ac:dyDescent="0.25">
      <c r="A75" s="27">
        <f t="shared" ca="1" si="9"/>
        <v>47515</v>
      </c>
      <c r="B75" s="28">
        <f t="shared" si="10"/>
        <v>73</v>
      </c>
      <c r="C75" s="28"/>
      <c r="D75" s="29">
        <f>IFERROR('Plano de Aposentadoria Ideal'!$D$6,"")</f>
        <v>1000</v>
      </c>
      <c r="E75" s="30">
        <f t="shared" si="14"/>
        <v>83000</v>
      </c>
      <c r="F75" s="31">
        <f>IFERROR(G74*'Plano de Aposentadoria Ideal'!$D$29,"")</f>
        <v>415.98510120488453</v>
      </c>
      <c r="G75" s="30">
        <f t="shared" si="15"/>
        <v>99053.976236674236</v>
      </c>
      <c r="H75" s="34"/>
      <c r="I75" s="34"/>
      <c r="J75" s="34"/>
    </row>
    <row r="76" spans="1:10" x14ac:dyDescent="0.25">
      <c r="A76" s="27">
        <f t="shared" ca="1" si="9"/>
        <v>47543</v>
      </c>
      <c r="B76" s="28">
        <f t="shared" si="10"/>
        <v>74</v>
      </c>
      <c r="C76" s="28"/>
      <c r="D76" s="29">
        <f>IFERROR('Plano de Aposentadoria Ideal'!$D$6,"")</f>
        <v>1000</v>
      </c>
      <c r="E76" s="30">
        <f t="shared" si="14"/>
        <v>84000</v>
      </c>
      <c r="F76" s="31">
        <f>IFERROR(G75*'Plano de Aposentadoria Ideal'!$D$29,"")</f>
        <v>422.01788310442265</v>
      </c>
      <c r="G76" s="30">
        <f t="shared" si="15"/>
        <v>100475.99411977865</v>
      </c>
      <c r="H76" s="34"/>
      <c r="I76" s="34"/>
      <c r="J76" s="34"/>
    </row>
    <row r="77" spans="1:10" x14ac:dyDescent="0.25">
      <c r="A77" s="27">
        <f t="shared" ca="1" si="9"/>
        <v>47574</v>
      </c>
      <c r="B77" s="28">
        <f t="shared" si="10"/>
        <v>75</v>
      </c>
      <c r="C77" s="28"/>
      <c r="D77" s="29">
        <f>IFERROR('Plano de Aposentadoria Ideal'!$D$6,"")</f>
        <v>1000</v>
      </c>
      <c r="E77" s="30">
        <f t="shared" si="14"/>
        <v>85000</v>
      </c>
      <c r="F77" s="31">
        <f>IFERROR(G76*'Plano de Aposentadoria Ideal'!$D$29,"")</f>
        <v>428.07636757485392</v>
      </c>
      <c r="G77" s="30">
        <f t="shared" si="15"/>
        <v>101904.07048735351</v>
      </c>
      <c r="H77" s="34"/>
      <c r="I77" s="34"/>
      <c r="J77" s="34"/>
    </row>
    <row r="78" spans="1:10" x14ac:dyDescent="0.25">
      <c r="A78" s="27">
        <f t="shared" ca="1" si="9"/>
        <v>47604</v>
      </c>
      <c r="B78" s="28">
        <f t="shared" si="10"/>
        <v>76</v>
      </c>
      <c r="C78" s="28"/>
      <c r="D78" s="29">
        <f>IFERROR('Plano de Aposentadoria Ideal'!$D$6,"")</f>
        <v>1000</v>
      </c>
      <c r="E78" s="30">
        <f t="shared" si="14"/>
        <v>86000</v>
      </c>
      <c r="F78" s="31">
        <f>IFERROR(G77*'Plano de Aposentadoria Ideal'!$D$29,"")</f>
        <v>434.16066412157102</v>
      </c>
      <c r="G78" s="30">
        <f t="shared" si="15"/>
        <v>103338.23115147509</v>
      </c>
      <c r="H78" s="34"/>
      <c r="I78" s="34"/>
      <c r="J78" s="34"/>
    </row>
    <row r="79" spans="1:10" x14ac:dyDescent="0.25">
      <c r="A79" s="27">
        <f t="shared" ref="A79:A142" ca="1" si="16">DATE(YEAR(A78),MONTH(A78)+1,1)</f>
        <v>47635</v>
      </c>
      <c r="B79" s="28">
        <f t="shared" ref="B79:B142" si="17">B78+1</f>
        <v>77</v>
      </c>
      <c r="C79" s="28"/>
      <c r="D79" s="29">
        <f>IFERROR('Plano de Aposentadoria Ideal'!$D$6,"")</f>
        <v>1000</v>
      </c>
      <c r="E79" s="30">
        <f t="shared" si="14"/>
        <v>87000</v>
      </c>
      <c r="F79" s="31">
        <f>IFERROR(G78*'Plano de Aposentadoria Ideal'!$D$29,"")</f>
        <v>440.27088271651252</v>
      </c>
      <c r="G79" s="30">
        <f t="shared" si="15"/>
        <v>104778.50203419161</v>
      </c>
      <c r="H79" s="34"/>
      <c r="I79" s="34"/>
      <c r="J79" s="34"/>
    </row>
    <row r="80" spans="1:10" x14ac:dyDescent="0.25">
      <c r="A80" s="27">
        <f t="shared" ca="1" si="16"/>
        <v>47665</v>
      </c>
      <c r="B80" s="28">
        <f t="shared" si="17"/>
        <v>78</v>
      </c>
      <c r="C80" s="28"/>
      <c r="D80" s="29">
        <f>IFERROR('Plano de Aposentadoria Ideal'!$D$6,"")</f>
        <v>1000</v>
      </c>
      <c r="E80" s="30">
        <f t="shared" si="14"/>
        <v>88000</v>
      </c>
      <c r="F80" s="31">
        <f>IFERROR(G79*'Plano de Aposentadoria Ideal'!$D$29,"")</f>
        <v>446.40713380015075</v>
      </c>
      <c r="G80" s="30">
        <f t="shared" si="15"/>
        <v>106224.90916799176</v>
      </c>
      <c r="H80" s="34"/>
      <c r="I80" s="34"/>
      <c r="J80" s="34"/>
    </row>
    <row r="81" spans="1:10" x14ac:dyDescent="0.25">
      <c r="A81" s="27">
        <f t="shared" ca="1" si="16"/>
        <v>47696</v>
      </c>
      <c r="B81" s="28">
        <f t="shared" si="17"/>
        <v>79</v>
      </c>
      <c r="C81" s="28"/>
      <c r="D81" s="29">
        <f>IFERROR('Plano de Aposentadoria Ideal'!$D$6,"")</f>
        <v>1000</v>
      </c>
      <c r="E81" s="30">
        <f t="shared" si="14"/>
        <v>89000</v>
      </c>
      <c r="F81" s="31">
        <f>IFERROR(G80*'Plano de Aposentadoria Ideal'!$D$29,"")</f>
        <v>452.56952828348773</v>
      </c>
      <c r="G81" s="30">
        <f t="shared" si="15"/>
        <v>107677.47869627526</v>
      </c>
      <c r="H81" s="34"/>
      <c r="I81" s="34"/>
      <c r="J81" s="34"/>
    </row>
    <row r="82" spans="1:10" x14ac:dyDescent="0.25">
      <c r="A82" s="27">
        <f t="shared" ca="1" si="16"/>
        <v>47727</v>
      </c>
      <c r="B82" s="28">
        <f t="shared" si="17"/>
        <v>80</v>
      </c>
      <c r="C82" s="28"/>
      <c r="D82" s="29">
        <f>IFERROR('Plano de Aposentadoria Ideal'!$D$6,"")</f>
        <v>1000</v>
      </c>
      <c r="E82" s="30">
        <f t="shared" si="14"/>
        <v>90000</v>
      </c>
      <c r="F82" s="31">
        <f>IFERROR(G81*'Plano de Aposentadoria Ideal'!$D$29,"")</f>
        <v>458.75817755006028</v>
      </c>
      <c r="G82" s="30">
        <f t="shared" si="15"/>
        <v>109136.23687382531</v>
      </c>
      <c r="H82" s="34"/>
      <c r="I82" s="34"/>
      <c r="J82" s="34"/>
    </row>
    <row r="83" spans="1:10" x14ac:dyDescent="0.25">
      <c r="A83" s="27">
        <f t="shared" ca="1" si="16"/>
        <v>47757</v>
      </c>
      <c r="B83" s="28">
        <f t="shared" si="17"/>
        <v>81</v>
      </c>
      <c r="C83" s="28"/>
      <c r="D83" s="29">
        <f>IFERROR('Plano de Aposentadoria Ideal'!$D$6,"")</f>
        <v>1000</v>
      </c>
      <c r="E83" s="30">
        <f t="shared" si="14"/>
        <v>91000</v>
      </c>
      <c r="F83" s="31">
        <f>IFERROR(G82*'Plano de Aposentadoria Ideal'!$D$29,"")</f>
        <v>464.97319345795285</v>
      </c>
      <c r="G83" s="30">
        <f t="shared" si="15"/>
        <v>110601.21006728326</v>
      </c>
      <c r="H83" s="34"/>
      <c r="I83" s="34"/>
      <c r="J83" s="34"/>
    </row>
    <row r="84" spans="1:10" x14ac:dyDescent="0.25">
      <c r="A84" s="27">
        <f t="shared" ca="1" si="16"/>
        <v>47788</v>
      </c>
      <c r="B84" s="28">
        <f t="shared" si="17"/>
        <v>82</v>
      </c>
      <c r="C84" s="28"/>
      <c r="D84" s="29">
        <f>IFERROR('Plano de Aposentadoria Ideal'!$D$6,"")</f>
        <v>1000</v>
      </c>
      <c r="E84" s="30">
        <f t="shared" si="14"/>
        <v>92000</v>
      </c>
      <c r="F84" s="31">
        <f>IFERROR(G83*'Plano de Aposentadoria Ideal'!$D$29,"")</f>
        <v>471.21468834181945</v>
      </c>
      <c r="G84" s="30">
        <f t="shared" si="15"/>
        <v>112072.42475562508</v>
      </c>
      <c r="H84" s="34"/>
      <c r="I84" s="34"/>
      <c r="J84" s="34"/>
    </row>
    <row r="85" spans="1:10" x14ac:dyDescent="0.25">
      <c r="A85" s="27">
        <f t="shared" ca="1" si="16"/>
        <v>47818</v>
      </c>
      <c r="B85" s="28">
        <f t="shared" si="17"/>
        <v>83</v>
      </c>
      <c r="C85" s="28"/>
      <c r="D85" s="29">
        <f>IFERROR('Plano de Aposentadoria Ideal'!$D$6,"")</f>
        <v>1000</v>
      </c>
      <c r="E85" s="30">
        <f t="shared" si="14"/>
        <v>93000</v>
      </c>
      <c r="F85" s="31">
        <f>IFERROR(G84*'Plano de Aposentadoria Ideal'!$D$29,"")</f>
        <v>477.48277501491424</v>
      </c>
      <c r="G85" s="30">
        <f t="shared" si="15"/>
        <v>113549.90753063999</v>
      </c>
      <c r="H85" s="34"/>
      <c r="I85" s="34"/>
      <c r="J85" s="34"/>
    </row>
    <row r="86" spans="1:10" x14ac:dyDescent="0.25">
      <c r="A86" s="27">
        <f t="shared" ca="1" si="16"/>
        <v>47849</v>
      </c>
      <c r="B86" s="28">
        <f t="shared" si="17"/>
        <v>84</v>
      </c>
      <c r="C86" s="28">
        <v>7</v>
      </c>
      <c r="D86" s="29">
        <f>IFERROR('Plano de Aposentadoria Ideal'!$D$6,"")</f>
        <v>1000</v>
      </c>
      <c r="E86" s="30">
        <f t="shared" si="14"/>
        <v>94000</v>
      </c>
      <c r="F86" s="31">
        <f>IFERROR(G85*'Plano de Aposentadoria Ideal'!$D$29,"")</f>
        <v>483.77756677113035</v>
      </c>
      <c r="G86" s="30">
        <f t="shared" si="15"/>
        <v>115033.68509741111</v>
      </c>
      <c r="H86" s="34"/>
      <c r="I86" s="34"/>
      <c r="J86" s="34"/>
    </row>
    <row r="87" spans="1:10" x14ac:dyDescent="0.25">
      <c r="A87" s="27">
        <f t="shared" ca="1" si="16"/>
        <v>47880</v>
      </c>
      <c r="B87" s="28">
        <f t="shared" si="17"/>
        <v>85</v>
      </c>
      <c r="C87" s="28"/>
      <c r="D87" s="29">
        <f>IFERROR('Plano de Aposentadoria Ideal'!$D$6,"")</f>
        <v>1000</v>
      </c>
      <c r="E87" s="30">
        <f t="shared" si="14"/>
        <v>95000</v>
      </c>
      <c r="F87" s="31">
        <f>IFERROR(G86*'Plano de Aposentadoria Ideal'!$D$29,"")</f>
        <v>490.09917738704763</v>
      </c>
      <c r="G87" s="30">
        <f t="shared" si="15"/>
        <v>116523.78427479816</v>
      </c>
      <c r="H87" s="34"/>
      <c r="I87" s="34"/>
      <c r="J87" s="34"/>
    </row>
    <row r="88" spans="1:10" x14ac:dyDescent="0.25">
      <c r="A88" s="27">
        <f t="shared" ca="1" si="16"/>
        <v>47908</v>
      </c>
      <c r="B88" s="28">
        <f t="shared" si="17"/>
        <v>86</v>
      </c>
      <c r="C88" s="28"/>
      <c r="D88" s="29">
        <f>IFERROR('Plano de Aposentadoria Ideal'!$D$6,"")</f>
        <v>1000</v>
      </c>
      <c r="E88" s="30">
        <f t="shared" si="14"/>
        <v>96000</v>
      </c>
      <c r="F88" s="31">
        <f>IFERROR(G87*'Plano de Aposentadoria Ideal'!$D$29,"")</f>
        <v>496.44772112398948</v>
      </c>
      <c r="G88" s="30">
        <f t="shared" si="15"/>
        <v>118020.23199592215</v>
      </c>
      <c r="H88" s="34"/>
      <c r="I88" s="34"/>
      <c r="J88" s="34"/>
    </row>
    <row r="89" spans="1:10" x14ac:dyDescent="0.25">
      <c r="A89" s="27">
        <f t="shared" ca="1" si="16"/>
        <v>47939</v>
      </c>
      <c r="B89" s="28">
        <f t="shared" si="17"/>
        <v>87</v>
      </c>
      <c r="C89" s="28"/>
      <c r="D89" s="29">
        <f>IFERROR('Plano de Aposentadoria Ideal'!$D$6,"")</f>
        <v>1000</v>
      </c>
      <c r="E89" s="30">
        <f t="shared" si="14"/>
        <v>97000</v>
      </c>
      <c r="F89" s="31">
        <f>IFERROR(G88*'Plano de Aposentadoria Ideal'!$D$29,"")</f>
        <v>502.82331273008759</v>
      </c>
      <c r="G89" s="30">
        <f t="shared" si="15"/>
        <v>119523.05530865224</v>
      </c>
      <c r="H89" s="34"/>
      <c r="I89" s="34"/>
      <c r="J89" s="34"/>
    </row>
    <row r="90" spans="1:10" x14ac:dyDescent="0.25">
      <c r="A90" s="27">
        <f t="shared" ca="1" si="16"/>
        <v>47969</v>
      </c>
      <c r="B90" s="28">
        <f t="shared" si="17"/>
        <v>88</v>
      </c>
      <c r="C90" s="28"/>
      <c r="D90" s="29">
        <f>IFERROR('Plano de Aposentadoria Ideal'!$D$6,"")</f>
        <v>1000</v>
      </c>
      <c r="E90" s="30">
        <f t="shared" si="14"/>
        <v>98000</v>
      </c>
      <c r="F90" s="31">
        <f>IFERROR(G89*'Plano de Aposentadoria Ideal'!$D$29,"")</f>
        <v>509.2260674423564</v>
      </c>
      <c r="G90" s="30">
        <f t="shared" si="15"/>
        <v>121032.2813760946</v>
      </c>
      <c r="H90" s="34"/>
      <c r="I90" s="34"/>
      <c r="J90" s="34"/>
    </row>
    <row r="91" spans="1:10" x14ac:dyDescent="0.25">
      <c r="A91" s="27">
        <f t="shared" ca="1" si="16"/>
        <v>48000</v>
      </c>
      <c r="B91" s="28">
        <f t="shared" si="17"/>
        <v>89</v>
      </c>
      <c r="C91" s="28"/>
      <c r="D91" s="29">
        <f>IFERROR('Plano de Aposentadoria Ideal'!$D$6,"")</f>
        <v>1000</v>
      </c>
      <c r="E91" s="30">
        <f t="shared" si="14"/>
        <v>99000</v>
      </c>
      <c r="F91" s="31">
        <f>IFERROR(G90*'Plano de Aposentadoria Ideal'!$D$29,"")</f>
        <v>515.65610098877573</v>
      </c>
      <c r="G91" s="30">
        <f t="shared" si="15"/>
        <v>122547.93747708338</v>
      </c>
      <c r="H91" s="34"/>
      <c r="I91" s="34"/>
      <c r="J91" s="34"/>
    </row>
    <row r="92" spans="1:10" x14ac:dyDescent="0.25">
      <c r="A92" s="27">
        <f t="shared" ca="1" si="16"/>
        <v>48030</v>
      </c>
      <c r="B92" s="28">
        <f t="shared" si="17"/>
        <v>90</v>
      </c>
      <c r="C92" s="28"/>
      <c r="D92" s="29">
        <f>IFERROR('Plano de Aposentadoria Ideal'!$D$6,"")</f>
        <v>1000</v>
      </c>
      <c r="E92" s="30">
        <f t="shared" si="14"/>
        <v>100000</v>
      </c>
      <c r="F92" s="31">
        <f>IFERROR(G91*'Plano de Aposentadoria Ideal'!$D$29,"")</f>
        <v>522.11352959038265</v>
      </c>
      <c r="G92" s="30">
        <f t="shared" si="15"/>
        <v>124070.05100667376</v>
      </c>
      <c r="H92" s="34"/>
      <c r="I92" s="34"/>
      <c r="J92" s="34"/>
    </row>
    <row r="93" spans="1:10" x14ac:dyDescent="0.25">
      <c r="A93" s="27">
        <f t="shared" ca="1" si="16"/>
        <v>48061</v>
      </c>
      <c r="B93" s="28">
        <f t="shared" si="17"/>
        <v>91</v>
      </c>
      <c r="C93" s="28"/>
      <c r="D93" s="29">
        <f>IFERROR('Plano de Aposentadoria Ideal'!$D$6,"")</f>
        <v>1000</v>
      </c>
      <c r="E93" s="30">
        <f t="shared" si="14"/>
        <v>101000</v>
      </c>
      <c r="F93" s="31">
        <f>IFERROR(G92*'Plano de Aposentadoria Ideal'!$D$29,"")</f>
        <v>528.59846996337194</v>
      </c>
      <c r="G93" s="30">
        <f t="shared" si="15"/>
        <v>125598.64947663713</v>
      </c>
      <c r="H93" s="34"/>
      <c r="I93" s="34"/>
      <c r="J93" s="34"/>
    </row>
    <row r="94" spans="1:10" x14ac:dyDescent="0.25">
      <c r="A94" s="27">
        <f t="shared" ca="1" si="16"/>
        <v>48092</v>
      </c>
      <c r="B94" s="28">
        <f t="shared" si="17"/>
        <v>92</v>
      </c>
      <c r="C94" s="28"/>
      <c r="D94" s="29">
        <f>IFERROR('Plano de Aposentadoria Ideal'!$D$6,"")</f>
        <v>1000</v>
      </c>
      <c r="E94" s="30">
        <f t="shared" si="14"/>
        <v>102000</v>
      </c>
      <c r="F94" s="31">
        <f>IFERROR(G93*'Plano de Aposentadoria Ideal'!$D$29,"")</f>
        <v>535.11103932120614</v>
      </c>
      <c r="G94" s="30">
        <f t="shared" si="15"/>
        <v>127133.76051595833</v>
      </c>
      <c r="H94" s="34"/>
      <c r="I94" s="34"/>
      <c r="J94" s="34"/>
    </row>
    <row r="95" spans="1:10" x14ac:dyDescent="0.25">
      <c r="A95" s="27">
        <f t="shared" ca="1" si="16"/>
        <v>48122</v>
      </c>
      <c r="B95" s="28">
        <f t="shared" si="17"/>
        <v>93</v>
      </c>
      <c r="C95" s="28"/>
      <c r="D95" s="29">
        <f>IFERROR('Plano de Aposentadoria Ideal'!$D$6,"")</f>
        <v>1000</v>
      </c>
      <c r="E95" s="30">
        <f t="shared" si="14"/>
        <v>103000</v>
      </c>
      <c r="F95" s="31">
        <f>IFERROR(G94*'Plano de Aposentadoria Ideal'!$D$29,"")</f>
        <v>541.6513553767337</v>
      </c>
      <c r="G95" s="30">
        <f t="shared" si="15"/>
        <v>128675.41187133506</v>
      </c>
      <c r="H95" s="34"/>
      <c r="I95" s="34"/>
      <c r="J95" s="34"/>
    </row>
    <row r="96" spans="1:10" x14ac:dyDescent="0.25">
      <c r="A96" s="27">
        <f t="shared" ca="1" si="16"/>
        <v>48153</v>
      </c>
      <c r="B96" s="28">
        <f t="shared" si="17"/>
        <v>94</v>
      </c>
      <c r="C96" s="28"/>
      <c r="D96" s="29">
        <f>IFERROR('Plano de Aposentadoria Ideal'!$D$6,"")</f>
        <v>1000</v>
      </c>
      <c r="E96" s="30">
        <f t="shared" si="14"/>
        <v>104000</v>
      </c>
      <c r="F96" s="31">
        <f>IFERROR(G95*'Plano de Aposentadoria Ideal'!$D$29,"")</f>
        <v>548.21953634431679</v>
      </c>
      <c r="G96" s="30">
        <f t="shared" si="15"/>
        <v>130223.63140767938</v>
      </c>
      <c r="H96" s="34"/>
      <c r="I96" s="34"/>
      <c r="J96" s="34"/>
    </row>
    <row r="97" spans="1:10" x14ac:dyDescent="0.25">
      <c r="A97" s="27">
        <f t="shared" ca="1" si="16"/>
        <v>48183</v>
      </c>
      <c r="B97" s="28">
        <f t="shared" si="17"/>
        <v>95</v>
      </c>
      <c r="C97" s="28"/>
      <c r="D97" s="29">
        <f>IFERROR('Plano de Aposentadoria Ideal'!$D$6,"")</f>
        <v>1000</v>
      </c>
      <c r="E97" s="30">
        <f t="shared" si="14"/>
        <v>105000</v>
      </c>
      <c r="F97" s="31">
        <f>IFERROR(G96*'Plano de Aposentadoria Ideal'!$D$29,"")</f>
        <v>554.81570094196798</v>
      </c>
      <c r="G97" s="30">
        <f t="shared" si="15"/>
        <v>131778.44710862136</v>
      </c>
      <c r="H97" s="34"/>
      <c r="I97" s="34"/>
      <c r="J97" s="34"/>
    </row>
    <row r="98" spans="1:10" x14ac:dyDescent="0.25">
      <c r="A98" s="27">
        <f t="shared" ca="1" si="16"/>
        <v>48214</v>
      </c>
      <c r="B98" s="28">
        <f t="shared" si="17"/>
        <v>96</v>
      </c>
      <c r="C98" s="28">
        <v>8</v>
      </c>
      <c r="D98" s="29">
        <f>IFERROR('Plano de Aposentadoria Ideal'!$D$6,"")</f>
        <v>1000</v>
      </c>
      <c r="E98" s="30">
        <f t="shared" si="14"/>
        <v>106000</v>
      </c>
      <c r="F98" s="31">
        <f>IFERROR(G97*'Plano de Aposentadoria Ideal'!$D$29,"")</f>
        <v>561.4399683934962</v>
      </c>
      <c r="G98" s="30">
        <f t="shared" si="15"/>
        <v>133339.88707701486</v>
      </c>
      <c r="H98" s="34"/>
      <c r="I98" s="34"/>
      <c r="J98" s="34"/>
    </row>
    <row r="99" spans="1:10" x14ac:dyDescent="0.25">
      <c r="A99" s="27">
        <f t="shared" ca="1" si="16"/>
        <v>48245</v>
      </c>
      <c r="B99" s="28">
        <f t="shared" si="17"/>
        <v>97</v>
      </c>
      <c r="C99" s="28"/>
      <c r="D99" s="29">
        <f>IFERROR('Plano de Aposentadoria Ideal'!$D$6,"")</f>
        <v>1000</v>
      </c>
      <c r="E99" s="30">
        <f t="shared" si="14"/>
        <v>107000</v>
      </c>
      <c r="F99" s="31">
        <f>IFERROR(G98*'Plano de Aposentadoria Ideal'!$D$29,"")</f>
        <v>568.0924584306614</v>
      </c>
      <c r="G99" s="30">
        <f t="shared" si="15"/>
        <v>134907.97953544551</v>
      </c>
      <c r="H99" s="34"/>
      <c r="I99" s="34"/>
      <c r="J99" s="34"/>
    </row>
    <row r="100" spans="1:10" x14ac:dyDescent="0.25">
      <c r="A100" s="27">
        <f t="shared" ca="1" si="16"/>
        <v>48274</v>
      </c>
      <c r="B100" s="28">
        <f t="shared" si="17"/>
        <v>98</v>
      </c>
      <c r="C100" s="28"/>
      <c r="D100" s="29">
        <f>IFERROR('Plano de Aposentadoria Ideal'!$D$6,"")</f>
        <v>1000</v>
      </c>
      <c r="E100" s="30">
        <f t="shared" si="14"/>
        <v>108000</v>
      </c>
      <c r="F100" s="31">
        <f>IFERROR(G99*'Plano de Aposentadoria Ideal'!$D$29,"")</f>
        <v>574.77329129533837</v>
      </c>
      <c r="G100" s="30">
        <f t="shared" si="15"/>
        <v>136482.75282674085</v>
      </c>
      <c r="H100" s="34"/>
      <c r="I100" s="34"/>
      <c r="J100" s="34"/>
    </row>
    <row r="101" spans="1:10" x14ac:dyDescent="0.25">
      <c r="A101" s="27">
        <f t="shared" ca="1" si="16"/>
        <v>48305</v>
      </c>
      <c r="B101" s="28">
        <f t="shared" si="17"/>
        <v>99</v>
      </c>
      <c r="C101" s="28"/>
      <c r="D101" s="29">
        <f>IFERROR('Plano de Aposentadoria Ideal'!$D$6,"")</f>
        <v>1000</v>
      </c>
      <c r="E101" s="30">
        <f t="shared" si="14"/>
        <v>109000</v>
      </c>
      <c r="F101" s="31">
        <f>IFERROR(G100*'Plano de Aposentadoria Ideal'!$D$29,"")</f>
        <v>581.4825877416913</v>
      </c>
      <c r="G101" s="30">
        <f t="shared" si="15"/>
        <v>138064.23541448254</v>
      </c>
      <c r="H101" s="34"/>
      <c r="I101" s="34"/>
      <c r="J101" s="34"/>
    </row>
    <row r="102" spans="1:10" x14ac:dyDescent="0.25">
      <c r="A102" s="27">
        <f t="shared" ca="1" si="16"/>
        <v>48335</v>
      </c>
      <c r="B102" s="28">
        <f t="shared" si="17"/>
        <v>100</v>
      </c>
      <c r="C102" s="28"/>
      <c r="D102" s="29">
        <f>IFERROR('Plano de Aposentadoria Ideal'!$D$6,"")</f>
        <v>1000</v>
      </c>
      <c r="E102" s="30">
        <f t="shared" si="14"/>
        <v>110000</v>
      </c>
      <c r="F102" s="31">
        <f>IFERROR(G101*'Plano de Aposentadoria Ideal'!$D$29,"")</f>
        <v>588.22046903835496</v>
      </c>
      <c r="G102" s="30">
        <f t="shared" si="15"/>
        <v>139652.45588352089</v>
      </c>
      <c r="H102" s="34"/>
      <c r="I102" s="34"/>
      <c r="J102" s="34"/>
    </row>
    <row r="103" spans="1:10" x14ac:dyDescent="0.25">
      <c r="A103" s="27">
        <f t="shared" ca="1" si="16"/>
        <v>48366</v>
      </c>
      <c r="B103" s="28">
        <f t="shared" si="17"/>
        <v>101</v>
      </c>
      <c r="C103" s="28"/>
      <c r="D103" s="29">
        <f>IFERROR('Plano de Aposentadoria Ideal'!$D$6,"")</f>
        <v>1000</v>
      </c>
      <c r="E103" s="30">
        <f t="shared" si="14"/>
        <v>111000</v>
      </c>
      <c r="F103" s="31">
        <f>IFERROR(G102*'Plano de Aposentadoria Ideal'!$D$29,"")</f>
        <v>594.98705697062735</v>
      </c>
      <c r="G103" s="30">
        <f t="shared" si="15"/>
        <v>141247.44294049151</v>
      </c>
      <c r="H103" s="34"/>
      <c r="I103" s="34"/>
      <c r="J103" s="34"/>
    </row>
    <row r="104" spans="1:10" x14ac:dyDescent="0.25">
      <c r="A104" s="27">
        <f t="shared" ca="1" si="16"/>
        <v>48396</v>
      </c>
      <c r="B104" s="28">
        <f t="shared" si="17"/>
        <v>102</v>
      </c>
      <c r="C104" s="28"/>
      <c r="D104" s="29">
        <f>IFERROR('Plano de Aposentadoria Ideal'!$D$6,"")</f>
        <v>1000</v>
      </c>
      <c r="E104" s="30">
        <f t="shared" si="14"/>
        <v>112000</v>
      </c>
      <c r="F104" s="31">
        <f>IFERROR(G103*'Plano de Aposentadoria Ideal'!$D$29,"")</f>
        <v>601.78247384267092</v>
      </c>
      <c r="G104" s="30">
        <f t="shared" si="15"/>
        <v>142849.22541433419</v>
      </c>
      <c r="H104" s="34"/>
      <c r="I104" s="34"/>
      <c r="J104" s="34"/>
    </row>
    <row r="105" spans="1:10" x14ac:dyDescent="0.25">
      <c r="A105" s="27">
        <f t="shared" ca="1" si="16"/>
        <v>48427</v>
      </c>
      <c r="B105" s="28">
        <f t="shared" si="17"/>
        <v>103</v>
      </c>
      <c r="C105" s="28"/>
      <c r="D105" s="29">
        <f>IFERROR('Plano de Aposentadoria Ideal'!$D$6,"")</f>
        <v>1000</v>
      </c>
      <c r="E105" s="30">
        <f t="shared" si="14"/>
        <v>113000</v>
      </c>
      <c r="F105" s="31">
        <f>IFERROR(G104*'Plano de Aposentadoria Ideal'!$D$29,"")</f>
        <v>608.60684247972279</v>
      </c>
      <c r="G105" s="30">
        <f t="shared" si="15"/>
        <v>144457.83225681391</v>
      </c>
      <c r="H105" s="34"/>
      <c r="I105" s="34"/>
      <c r="J105" s="34"/>
    </row>
    <row r="106" spans="1:10" x14ac:dyDescent="0.25">
      <c r="A106" s="27">
        <f t="shared" ca="1" si="16"/>
        <v>48458</v>
      </c>
      <c r="B106" s="28">
        <f t="shared" si="17"/>
        <v>104</v>
      </c>
      <c r="C106" s="28"/>
      <c r="D106" s="29">
        <f>IFERROR('Plano de Aposentadoria Ideal'!$D$6,"")</f>
        <v>1000</v>
      </c>
      <c r="E106" s="30">
        <f t="shared" si="14"/>
        <v>114000</v>
      </c>
      <c r="F106" s="31">
        <f>IFERROR(G105*'Plano de Aposentadoria Ideal'!$D$29,"")</f>
        <v>615.46028623031543</v>
      </c>
      <c r="G106" s="30">
        <f t="shared" si="15"/>
        <v>146073.29254304423</v>
      </c>
      <c r="H106" s="34"/>
      <c r="I106" s="34"/>
      <c r="J106" s="34"/>
    </row>
    <row r="107" spans="1:10" x14ac:dyDescent="0.25">
      <c r="A107" s="27">
        <f t="shared" ca="1" si="16"/>
        <v>48488</v>
      </c>
      <c r="B107" s="28">
        <f t="shared" si="17"/>
        <v>105</v>
      </c>
      <c r="C107" s="28"/>
      <c r="D107" s="29">
        <f>IFERROR('Plano de Aposentadoria Ideal'!$D$6,"")</f>
        <v>1000</v>
      </c>
      <c r="E107" s="30">
        <f t="shared" si="14"/>
        <v>115000</v>
      </c>
      <c r="F107" s="31">
        <f>IFERROR(G106*'Plano de Aposentadoria Ideal'!$D$29,"")</f>
        <v>622.34292896850536</v>
      </c>
      <c r="G107" s="30">
        <f t="shared" si="15"/>
        <v>147695.63547201274</v>
      </c>
      <c r="H107" s="34"/>
      <c r="I107" s="34"/>
      <c r="J107" s="34"/>
    </row>
    <row r="108" spans="1:10" x14ac:dyDescent="0.25">
      <c r="A108" s="27">
        <f t="shared" ca="1" si="16"/>
        <v>48519</v>
      </c>
      <c r="B108" s="28">
        <f t="shared" si="17"/>
        <v>106</v>
      </c>
      <c r="C108" s="28"/>
      <c r="D108" s="29">
        <f>IFERROR('Plano de Aposentadoria Ideal'!$D$6,"")</f>
        <v>1000</v>
      </c>
      <c r="E108" s="30">
        <f t="shared" si="14"/>
        <v>116000</v>
      </c>
      <c r="F108" s="31">
        <f>IFERROR(G107*'Plano de Aposentadoria Ideal'!$D$29,"")</f>
        <v>629.25489509611282</v>
      </c>
      <c r="G108" s="30">
        <f t="shared" si="15"/>
        <v>149324.89036710886</v>
      </c>
      <c r="H108" s="34"/>
      <c r="I108" s="34"/>
      <c r="J108" s="34"/>
    </row>
    <row r="109" spans="1:10" x14ac:dyDescent="0.25">
      <c r="A109" s="27">
        <f t="shared" ca="1" si="16"/>
        <v>48549</v>
      </c>
      <c r="B109" s="28">
        <f t="shared" si="17"/>
        <v>107</v>
      </c>
      <c r="C109" s="28"/>
      <c r="D109" s="29">
        <f>IFERROR('Plano de Aposentadoria Ideal'!$D$6,"")</f>
        <v>1000</v>
      </c>
      <c r="E109" s="30">
        <f t="shared" si="14"/>
        <v>117000</v>
      </c>
      <c r="F109" s="31">
        <f>IFERROR(G108*'Plano de Aposentadoria Ideal'!$D$29,"")</f>
        <v>636.19630954496972</v>
      </c>
      <c r="G109" s="30">
        <f t="shared" si="15"/>
        <v>150961.08667665382</v>
      </c>
      <c r="H109" s="34"/>
      <c r="I109" s="34"/>
      <c r="J109" s="34"/>
    </row>
    <row r="110" spans="1:10" x14ac:dyDescent="0.25">
      <c r="A110" s="27">
        <f t="shared" ca="1" si="16"/>
        <v>48580</v>
      </c>
      <c r="B110" s="28">
        <f t="shared" si="17"/>
        <v>108</v>
      </c>
      <c r="C110" s="28">
        <v>9</v>
      </c>
      <c r="D110" s="29">
        <f>IFERROR('Plano de Aposentadoria Ideal'!$D$6,"")</f>
        <v>1000</v>
      </c>
      <c r="E110" s="30">
        <f t="shared" si="14"/>
        <v>118000</v>
      </c>
      <c r="F110" s="31">
        <f>IFERROR(G109*'Plano de Aposentadoria Ideal'!$D$29,"")</f>
        <v>643.16729777917828</v>
      </c>
      <c r="G110" s="30">
        <f t="shared" si="15"/>
        <v>152604.253974433</v>
      </c>
      <c r="H110" s="34"/>
      <c r="I110" s="34"/>
      <c r="J110" s="34"/>
    </row>
    <row r="111" spans="1:10" x14ac:dyDescent="0.25">
      <c r="A111" s="27">
        <f t="shared" ca="1" si="16"/>
        <v>48611</v>
      </c>
      <c r="B111" s="28">
        <f t="shared" si="17"/>
        <v>109</v>
      </c>
      <c r="C111" s="28"/>
      <c r="D111" s="29">
        <f>IFERROR('Plano de Aposentadoria Ideal'!$D$6,"")</f>
        <v>1000</v>
      </c>
      <c r="E111" s="30">
        <f t="shared" si="14"/>
        <v>119000</v>
      </c>
      <c r="F111" s="31">
        <f>IFERROR(G110*'Plano de Aposentadoria Ideal'!$D$29,"")</f>
        <v>650.16798579737861</v>
      </c>
      <c r="G111" s="30">
        <f t="shared" si="15"/>
        <v>154254.42196023036</v>
      </c>
      <c r="H111" s="34"/>
      <c r="I111" s="34"/>
      <c r="J111" s="34"/>
    </row>
    <row r="112" spans="1:10" x14ac:dyDescent="0.25">
      <c r="A112" s="27">
        <f t="shared" ca="1" si="16"/>
        <v>48639</v>
      </c>
      <c r="B112" s="28">
        <f t="shared" si="17"/>
        <v>110</v>
      </c>
      <c r="C112" s="28"/>
      <c r="D112" s="29">
        <f>IFERROR('Plano de Aposentadoria Ideal'!$D$6,"")</f>
        <v>1000</v>
      </c>
      <c r="E112" s="30">
        <f t="shared" si="14"/>
        <v>120000</v>
      </c>
      <c r="F112" s="31">
        <f>IFERROR(G111*'Plano de Aposentadoria Ideal'!$D$29,"")</f>
        <v>657.19850013502571</v>
      </c>
      <c r="G112" s="30">
        <f t="shared" si="15"/>
        <v>155911.62046036538</v>
      </c>
      <c r="H112" s="34"/>
      <c r="I112" s="34"/>
      <c r="J112" s="34"/>
    </row>
    <row r="113" spans="1:10" x14ac:dyDescent="0.25">
      <c r="A113" s="27">
        <f t="shared" ca="1" si="16"/>
        <v>48670</v>
      </c>
      <c r="B113" s="28">
        <f t="shared" si="17"/>
        <v>111</v>
      </c>
      <c r="C113" s="28"/>
      <c r="D113" s="29">
        <f>IFERROR('Plano de Aposentadoria Ideal'!$D$6,"")</f>
        <v>1000</v>
      </c>
      <c r="E113" s="30">
        <f t="shared" si="14"/>
        <v>121000</v>
      </c>
      <c r="F113" s="31">
        <f>IFERROR(G112*'Plano de Aposentadoria Ideal'!$D$29,"")</f>
        <v>664.25896786667704</v>
      </c>
      <c r="G113" s="30">
        <f t="shared" si="15"/>
        <v>157575.87942823206</v>
      </c>
      <c r="H113" s="34"/>
      <c r="I113" s="34"/>
      <c r="J113" s="34"/>
    </row>
    <row r="114" spans="1:10" x14ac:dyDescent="0.25">
      <c r="A114" s="27">
        <f t="shared" ca="1" si="16"/>
        <v>48700</v>
      </c>
      <c r="B114" s="28">
        <f t="shared" si="17"/>
        <v>112</v>
      </c>
      <c r="C114" s="28"/>
      <c r="D114" s="29">
        <f>IFERROR('Plano de Aposentadoria Ideal'!$D$6,"")</f>
        <v>1000</v>
      </c>
      <c r="E114" s="30">
        <f t="shared" si="14"/>
        <v>122000</v>
      </c>
      <c r="F114" s="31">
        <f>IFERROR(G113*'Plano de Aposentadoria Ideal'!$D$29,"")</f>
        <v>671.34951660828938</v>
      </c>
      <c r="G114" s="30">
        <f t="shared" si="15"/>
        <v>159247.22894484035</v>
      </c>
      <c r="H114" s="34"/>
      <c r="I114" s="34"/>
      <c r="J114" s="34"/>
    </row>
    <row r="115" spans="1:10" x14ac:dyDescent="0.25">
      <c r="A115" s="27">
        <f t="shared" ca="1" si="16"/>
        <v>48731</v>
      </c>
      <c r="B115" s="28">
        <f t="shared" si="17"/>
        <v>113</v>
      </c>
      <c r="C115" s="28"/>
      <c r="D115" s="29">
        <f>IFERROR('Plano de Aposentadoria Ideal'!$D$6,"")</f>
        <v>1000</v>
      </c>
      <c r="E115" s="30">
        <f t="shared" si="14"/>
        <v>123000</v>
      </c>
      <c r="F115" s="31">
        <f>IFERROR(G114*'Plano de Aposentadoria Ideal'!$D$29,"")</f>
        <v>678.47027451952488</v>
      </c>
      <c r="G115" s="30">
        <f t="shared" si="15"/>
        <v>160925.69921935987</v>
      </c>
      <c r="H115" s="34"/>
      <c r="I115" s="34"/>
      <c r="J115" s="34"/>
    </row>
    <row r="116" spans="1:10" x14ac:dyDescent="0.25">
      <c r="A116" s="27">
        <f t="shared" ca="1" si="16"/>
        <v>48761</v>
      </c>
      <c r="B116" s="28">
        <f t="shared" si="17"/>
        <v>114</v>
      </c>
      <c r="C116" s="28"/>
      <c r="D116" s="29">
        <f>IFERROR('Plano de Aposentadoria Ideal'!$D$6,"")</f>
        <v>1000</v>
      </c>
      <c r="E116" s="30">
        <f t="shared" si="14"/>
        <v>124000</v>
      </c>
      <c r="F116" s="31">
        <f>IFERROR(G115*'Plano de Aposentadoria Ideal'!$D$29,"")</f>
        <v>685.62137030606812</v>
      </c>
      <c r="G116" s="30">
        <f t="shared" si="15"/>
        <v>162611.32058966593</v>
      </c>
      <c r="H116" s="34"/>
      <c r="I116" s="34"/>
      <c r="J116" s="34"/>
    </row>
    <row r="117" spans="1:10" x14ac:dyDescent="0.25">
      <c r="A117" s="27">
        <f t="shared" ca="1" si="16"/>
        <v>48792</v>
      </c>
      <c r="B117" s="28">
        <f t="shared" si="17"/>
        <v>115</v>
      </c>
      <c r="C117" s="28"/>
      <c r="D117" s="29">
        <f>IFERROR('Plano de Aposentadoria Ideal'!$D$6,"")</f>
        <v>1000</v>
      </c>
      <c r="E117" s="30">
        <f t="shared" si="14"/>
        <v>125000</v>
      </c>
      <c r="F117" s="31">
        <f>IFERROR(G116*'Plano de Aposentadoria Ideal'!$D$29,"")</f>
        <v>692.80293322195189</v>
      </c>
      <c r="G117" s="30">
        <f t="shared" si="15"/>
        <v>164304.12352288788</v>
      </c>
      <c r="H117" s="34"/>
      <c r="I117" s="34"/>
      <c r="J117" s="34"/>
    </row>
    <row r="118" spans="1:10" x14ac:dyDescent="0.25">
      <c r="A118" s="27">
        <f t="shared" ca="1" si="16"/>
        <v>48823</v>
      </c>
      <c r="B118" s="28">
        <f t="shared" si="17"/>
        <v>116</v>
      </c>
      <c r="C118" s="28"/>
      <c r="D118" s="29">
        <f>IFERROR('Plano de Aposentadoria Ideal'!$D$6,"")</f>
        <v>1000</v>
      </c>
      <c r="E118" s="30">
        <f t="shared" si="14"/>
        <v>126000</v>
      </c>
      <c r="F118" s="31">
        <f>IFERROR(G117*'Plano de Aposentadoria Ideal'!$D$29,"")</f>
        <v>700.01509307189428</v>
      </c>
      <c r="G118" s="30">
        <f t="shared" si="15"/>
        <v>166004.13861595976</v>
      </c>
      <c r="H118" s="34"/>
      <c r="I118" s="34"/>
      <c r="J118" s="34"/>
    </row>
    <row r="119" spans="1:10" x14ac:dyDescent="0.25">
      <c r="A119" s="27">
        <f t="shared" ca="1" si="16"/>
        <v>48853</v>
      </c>
      <c r="B119" s="28">
        <f t="shared" si="17"/>
        <v>117</v>
      </c>
      <c r="C119" s="28"/>
      <c r="D119" s="29">
        <f>IFERROR('Plano de Aposentadoria Ideal'!$D$6,"")</f>
        <v>1000</v>
      </c>
      <c r="E119" s="30">
        <f t="shared" si="14"/>
        <v>127000</v>
      </c>
      <c r="F119" s="31">
        <f>IFERROR(G118*'Plano de Aposentadoria Ideal'!$D$29,"")</f>
        <v>707.25798021364369</v>
      </c>
      <c r="G119" s="30">
        <f t="shared" si="15"/>
        <v>167711.39659617341</v>
      </c>
      <c r="H119" s="34"/>
      <c r="I119" s="34"/>
      <c r="J119" s="34"/>
    </row>
    <row r="120" spans="1:10" x14ac:dyDescent="0.25">
      <c r="A120" s="27">
        <f t="shared" ca="1" si="16"/>
        <v>48884</v>
      </c>
      <c r="B120" s="28">
        <f t="shared" si="17"/>
        <v>118</v>
      </c>
      <c r="C120" s="28"/>
      <c r="D120" s="29">
        <f>IFERROR('Plano de Aposentadoria Ideal'!$D$6,"")</f>
        <v>1000</v>
      </c>
      <c r="E120" s="30">
        <f t="shared" si="14"/>
        <v>128000</v>
      </c>
      <c r="F120" s="31">
        <f>IFERROR(G119*'Plano de Aposentadoria Ideal'!$D$29,"")</f>
        <v>714.53172556033621</v>
      </c>
      <c r="G120" s="30">
        <f t="shared" si="15"/>
        <v>169425.92832173375</v>
      </c>
      <c r="H120" s="34"/>
      <c r="I120" s="34"/>
      <c r="J120" s="34"/>
    </row>
    <row r="121" spans="1:10" x14ac:dyDescent="0.25">
      <c r="A121" s="27">
        <f t="shared" ca="1" si="16"/>
        <v>48914</v>
      </c>
      <c r="B121" s="28">
        <f t="shared" si="17"/>
        <v>119</v>
      </c>
      <c r="C121" s="28"/>
      <c r="D121" s="29">
        <f>IFERROR('Plano de Aposentadoria Ideal'!$D$6,"")</f>
        <v>1000</v>
      </c>
      <c r="E121" s="30">
        <f t="shared" si="14"/>
        <v>129000</v>
      </c>
      <c r="F121" s="31">
        <f>IFERROR(G120*'Plano de Aposentadoria Ideal'!$D$29,"")</f>
        <v>721.8364605828607</v>
      </c>
      <c r="G121" s="30">
        <f t="shared" si="15"/>
        <v>171147.7647823166</v>
      </c>
      <c r="H121" s="34"/>
      <c r="I121" s="34"/>
      <c r="J121" s="34"/>
    </row>
    <row r="122" spans="1:10" x14ac:dyDescent="0.25">
      <c r="A122" s="27">
        <f t="shared" ca="1" si="16"/>
        <v>48945</v>
      </c>
      <c r="B122" s="28">
        <f t="shared" si="17"/>
        <v>120</v>
      </c>
      <c r="C122" s="28">
        <v>10</v>
      </c>
      <c r="D122" s="29">
        <f>IFERROR('Plano de Aposentadoria Ideal'!$D$6,"")</f>
        <v>1000</v>
      </c>
      <c r="E122" s="30">
        <f t="shared" si="14"/>
        <v>130000</v>
      </c>
      <c r="F122" s="31">
        <f>IFERROR(G121*'Plano de Aposentadoria Ideal'!$D$29,"")</f>
        <v>729.17231731223603</v>
      </c>
      <c r="G122" s="30">
        <f t="shared" si="15"/>
        <v>172876.93709962885</v>
      </c>
      <c r="H122" s="34"/>
      <c r="I122" s="34"/>
      <c r="J122" s="34"/>
    </row>
    <row r="123" spans="1:10" x14ac:dyDescent="0.25">
      <c r="A123" s="27">
        <f t="shared" ca="1" si="16"/>
        <v>48976</v>
      </c>
      <c r="B123" s="28">
        <f t="shared" si="17"/>
        <v>121</v>
      </c>
      <c r="C123" s="28"/>
      <c r="D123" s="29">
        <f>IFERROR('Plano de Aposentadoria Ideal'!$D$6,"")</f>
        <v>1000</v>
      </c>
      <c r="E123" s="30">
        <f t="shared" si="14"/>
        <v>131000</v>
      </c>
      <c r="F123" s="31">
        <f>IFERROR(G122*'Plano de Aposentadoria Ideal'!$D$29,"")</f>
        <v>736.539428341997</v>
      </c>
      <c r="G123" s="30">
        <f t="shared" si="15"/>
        <v>174613.47652797084</v>
      </c>
      <c r="H123" s="34"/>
      <c r="I123" s="34"/>
      <c r="J123" s="34"/>
    </row>
    <row r="124" spans="1:10" x14ac:dyDescent="0.25">
      <c r="A124" s="27">
        <f t="shared" ca="1" si="16"/>
        <v>49004</v>
      </c>
      <c r="B124" s="28">
        <f t="shared" si="17"/>
        <v>122</v>
      </c>
      <c r="C124" s="28"/>
      <c r="D124" s="29">
        <f>IFERROR('Plano de Aposentadoria Ideal'!$D$6,"")</f>
        <v>1000</v>
      </c>
      <c r="E124" s="30">
        <f t="shared" si="14"/>
        <v>132000</v>
      </c>
      <c r="F124" s="31">
        <f>IFERROR(G123*'Plano de Aposentadoria Ideal'!$D$29,"")</f>
        <v>743.93792683059087</v>
      </c>
      <c r="G124" s="30">
        <f t="shared" si="15"/>
        <v>176357.41445480142</v>
      </c>
      <c r="H124" s="34"/>
      <c r="I124" s="34"/>
      <c r="J124" s="34"/>
    </row>
    <row r="125" spans="1:10" x14ac:dyDescent="0.25">
      <c r="A125" s="27">
        <f t="shared" ca="1" si="16"/>
        <v>49035</v>
      </c>
      <c r="B125" s="28">
        <f t="shared" si="17"/>
        <v>123</v>
      </c>
      <c r="C125" s="28"/>
      <c r="D125" s="29">
        <f>IFERROR('Plano de Aposentadoria Ideal'!$D$6,"")</f>
        <v>1000</v>
      </c>
      <c r="E125" s="30">
        <f t="shared" si="14"/>
        <v>133000</v>
      </c>
      <c r="F125" s="31">
        <f>IFERROR(G124*'Plano de Aposentadoria Ideal'!$D$29,"")</f>
        <v>751.36794650378465</v>
      </c>
      <c r="G125" s="30">
        <f t="shared" si="15"/>
        <v>178108.78240130519</v>
      </c>
      <c r="H125" s="34"/>
      <c r="I125" s="34"/>
      <c r="J125" s="34"/>
    </row>
    <row r="126" spans="1:10" x14ac:dyDescent="0.25">
      <c r="A126" s="27">
        <f t="shared" ca="1" si="16"/>
        <v>49065</v>
      </c>
      <c r="B126" s="28">
        <f t="shared" si="17"/>
        <v>124</v>
      </c>
      <c r="C126" s="28"/>
      <c r="D126" s="29">
        <f>IFERROR('Plano de Aposentadoria Ideal'!$D$6,"")</f>
        <v>1000</v>
      </c>
      <c r="E126" s="30">
        <f t="shared" si="14"/>
        <v>134000</v>
      </c>
      <c r="F126" s="31">
        <f>IFERROR(G125*'Plano de Aposentadoria Ideal'!$D$29,"")</f>
        <v>758.82962165708159</v>
      </c>
      <c r="G126" s="30">
        <f t="shared" si="15"/>
        <v>179867.61202296228</v>
      </c>
      <c r="H126" s="34"/>
      <c r="I126" s="34"/>
      <c r="J126" s="34"/>
    </row>
    <row r="127" spans="1:10" x14ac:dyDescent="0.25">
      <c r="A127" s="27">
        <f t="shared" ca="1" si="16"/>
        <v>49096</v>
      </c>
      <c r="B127" s="28">
        <f t="shared" si="17"/>
        <v>125</v>
      </c>
      <c r="C127" s="28"/>
      <c r="D127" s="29">
        <f>IFERROR('Plano de Aposentadoria Ideal'!$D$6,"")</f>
        <v>1000</v>
      </c>
      <c r="E127" s="30">
        <f t="shared" si="14"/>
        <v>135000</v>
      </c>
      <c r="F127" s="31">
        <f>IFERROR(G126*'Plano de Aposentadoria Ideal'!$D$29,"")</f>
        <v>766.32308715814906</v>
      </c>
      <c r="G127" s="30">
        <f t="shared" si="15"/>
        <v>181633.93511012042</v>
      </c>
      <c r="H127" s="34"/>
      <c r="I127" s="34"/>
      <c r="J127" s="34"/>
    </row>
    <row r="128" spans="1:10" x14ac:dyDescent="0.25">
      <c r="A128" s="27">
        <f t="shared" ca="1" si="16"/>
        <v>49126</v>
      </c>
      <c r="B128" s="28">
        <f t="shared" si="17"/>
        <v>126</v>
      </c>
      <c r="C128" s="28"/>
      <c r="D128" s="29">
        <f>IFERROR('Plano de Aposentadoria Ideal'!$D$6,"")</f>
        <v>1000</v>
      </c>
      <c r="E128" s="30">
        <f t="shared" si="14"/>
        <v>136000</v>
      </c>
      <c r="F128" s="31">
        <f>IFERROR(G127*'Plano de Aposentadoria Ideal'!$D$29,"")</f>
        <v>773.84847844925571</v>
      </c>
      <c r="G128" s="30">
        <f t="shared" si="15"/>
        <v>183407.78358856967</v>
      </c>
      <c r="H128" s="34"/>
      <c r="I128" s="34"/>
      <c r="J128" s="34"/>
    </row>
    <row r="129" spans="1:10" x14ac:dyDescent="0.25">
      <c r="A129" s="27">
        <f t="shared" ca="1" si="16"/>
        <v>49157</v>
      </c>
      <c r="B129" s="28">
        <f t="shared" si="17"/>
        <v>127</v>
      </c>
      <c r="C129" s="28"/>
      <c r="D129" s="29">
        <f>IFERROR('Plano de Aposentadoria Ideal'!$D$6,"")</f>
        <v>1000</v>
      </c>
      <c r="E129" s="30">
        <f t="shared" si="14"/>
        <v>137000</v>
      </c>
      <c r="F129" s="31">
        <f>IFERROR(G128*'Plano de Aposentadoria Ideal'!$D$29,"")</f>
        <v>781.40593154971987</v>
      </c>
      <c r="G129" s="30">
        <f t="shared" si="15"/>
        <v>185189.1895201194</v>
      </c>
      <c r="H129" s="34"/>
      <c r="I129" s="34"/>
      <c r="J129" s="34"/>
    </row>
    <row r="130" spans="1:10" x14ac:dyDescent="0.25">
      <c r="A130" s="27">
        <f t="shared" ca="1" si="16"/>
        <v>49188</v>
      </c>
      <c r="B130" s="28">
        <f t="shared" si="17"/>
        <v>128</v>
      </c>
      <c r="C130" s="28"/>
      <c r="D130" s="29">
        <f>IFERROR('Plano de Aposentadoria Ideal'!$D$6,"")</f>
        <v>1000</v>
      </c>
      <c r="E130" s="30">
        <f t="shared" si="14"/>
        <v>138000</v>
      </c>
      <c r="F130" s="31">
        <f>IFERROR(G129*'Plano de Aposentadoria Ideal'!$D$29,"")</f>
        <v>788.99558305836808</v>
      </c>
      <c r="G130" s="30">
        <f t="shared" si="15"/>
        <v>186978.18510317776</v>
      </c>
      <c r="H130" s="34"/>
      <c r="I130" s="34"/>
      <c r="J130" s="34"/>
    </row>
    <row r="131" spans="1:10" x14ac:dyDescent="0.25">
      <c r="A131" s="27">
        <f t="shared" ca="1" si="16"/>
        <v>49218</v>
      </c>
      <c r="B131" s="28">
        <f t="shared" si="17"/>
        <v>129</v>
      </c>
      <c r="C131" s="28"/>
      <c r="D131" s="29">
        <f>IFERROR('Plano de Aposentadoria Ideal'!$D$6,"")</f>
        <v>1000</v>
      </c>
      <c r="E131" s="30">
        <f t="shared" si="14"/>
        <v>139000</v>
      </c>
      <c r="F131" s="31">
        <f>IFERROR(G130*'Plano de Aposentadoria Ideal'!$D$29,"")</f>
        <v>796.61757015600381</v>
      </c>
      <c r="G131" s="30">
        <f t="shared" si="15"/>
        <v>188774.80267333376</v>
      </c>
      <c r="H131" s="34"/>
      <c r="I131" s="34"/>
      <c r="J131" s="34"/>
    </row>
    <row r="132" spans="1:10" x14ac:dyDescent="0.25">
      <c r="A132" s="27">
        <f t="shared" ca="1" si="16"/>
        <v>49249</v>
      </c>
      <c r="B132" s="28">
        <f t="shared" si="17"/>
        <v>130</v>
      </c>
      <c r="C132" s="28"/>
      <c r="D132" s="29">
        <f>IFERROR('Plano de Aposentadoria Ideal'!$D$6,"")</f>
        <v>1000</v>
      </c>
      <c r="E132" s="30">
        <f t="shared" si="14"/>
        <v>140000</v>
      </c>
      <c r="F132" s="31">
        <f>IFERROR(G131*'Plano de Aposentadoria Ideal'!$D$29,"")</f>
        <v>804.27203060788747</v>
      </c>
      <c r="G132" s="30">
        <f t="shared" si="15"/>
        <v>190579.07470394165</v>
      </c>
      <c r="H132" s="34"/>
      <c r="I132" s="34"/>
      <c r="J132" s="34"/>
    </row>
    <row r="133" spans="1:10" x14ac:dyDescent="0.25">
      <c r="A133" s="27">
        <f t="shared" ca="1" si="16"/>
        <v>49279</v>
      </c>
      <c r="B133" s="28">
        <f t="shared" si="17"/>
        <v>131</v>
      </c>
      <c r="C133" s="28"/>
      <c r="D133" s="29">
        <f>IFERROR('Plano de Aposentadoria Ideal'!$D$6,"")</f>
        <v>1000</v>
      </c>
      <c r="E133" s="30">
        <f t="shared" ref="E133:E196" si="18">IFERROR(E132+D133,"")</f>
        <v>141000</v>
      </c>
      <c r="F133" s="31">
        <f>IFERROR(G132*'Plano de Aposentadoria Ideal'!$D$29,"")</f>
        <v>811.9591027662259</v>
      </c>
      <c r="G133" s="30">
        <f t="shared" ref="G133:G196" si="19">IFERROR(G132+D133+F133,"")</f>
        <v>192391.03380670788</v>
      </c>
      <c r="H133" s="34"/>
      <c r="I133" s="34"/>
      <c r="J133" s="34"/>
    </row>
    <row r="134" spans="1:10" x14ac:dyDescent="0.25">
      <c r="A134" s="27">
        <f t="shared" ca="1" si="16"/>
        <v>49310</v>
      </c>
      <c r="B134" s="28">
        <f t="shared" si="17"/>
        <v>132</v>
      </c>
      <c r="C134" s="28">
        <v>11</v>
      </c>
      <c r="D134" s="29">
        <f>IFERROR('Plano de Aposentadoria Ideal'!$D$6,"")</f>
        <v>1000</v>
      </c>
      <c r="E134" s="30">
        <f t="shared" si="18"/>
        <v>142000</v>
      </c>
      <c r="F134" s="31">
        <f>IFERROR(G133*'Plano de Aposentadoria Ideal'!$D$29,"")</f>
        <v>819.67892557267351</v>
      </c>
      <c r="G134" s="30">
        <f t="shared" si="19"/>
        <v>194210.71273228055</v>
      </c>
      <c r="H134" s="34"/>
      <c r="I134" s="34"/>
      <c r="J134" s="34"/>
    </row>
    <row r="135" spans="1:10" x14ac:dyDescent="0.25">
      <c r="A135" s="27">
        <f t="shared" ca="1" si="16"/>
        <v>49341</v>
      </c>
      <c r="B135" s="28">
        <f t="shared" si="17"/>
        <v>133</v>
      </c>
      <c r="C135" s="28"/>
      <c r="D135" s="29">
        <f>IFERROR('Plano de Aposentadoria Ideal'!$D$6,"")</f>
        <v>1000</v>
      </c>
      <c r="E135" s="30">
        <f t="shared" si="18"/>
        <v>143000</v>
      </c>
      <c r="F135" s="31">
        <f>IFERROR(G134*'Plano de Aposentadoria Ideal'!$D$29,"")</f>
        <v>827.43163856084311</v>
      </c>
      <c r="G135" s="30">
        <f t="shared" si="19"/>
        <v>196038.14437084139</v>
      </c>
      <c r="H135" s="34"/>
      <c r="I135" s="34"/>
      <c r="J135" s="34"/>
    </row>
    <row r="136" spans="1:10" x14ac:dyDescent="0.25">
      <c r="A136" s="27">
        <f t="shared" ca="1" si="16"/>
        <v>49369</v>
      </c>
      <c r="B136" s="28">
        <f t="shared" si="17"/>
        <v>134</v>
      </c>
      <c r="C136" s="28"/>
      <c r="D136" s="29">
        <f>IFERROR('Plano de Aposentadoria Ideal'!$D$6,"")</f>
        <v>1000</v>
      </c>
      <c r="E136" s="30">
        <f t="shared" si="18"/>
        <v>144000</v>
      </c>
      <c r="F136" s="31">
        <f>IFERROR(G135*'Plano de Aposentadoria Ideal'!$D$29,"")</f>
        <v>835.2173818588285</v>
      </c>
      <c r="G136" s="30">
        <f t="shared" si="19"/>
        <v>197873.36175270021</v>
      </c>
      <c r="H136" s="34"/>
      <c r="I136" s="34"/>
      <c r="J136" s="34"/>
    </row>
    <row r="137" spans="1:10" x14ac:dyDescent="0.25">
      <c r="A137" s="27">
        <f t="shared" ca="1" si="16"/>
        <v>49400</v>
      </c>
      <c r="B137" s="28">
        <f t="shared" si="17"/>
        <v>135</v>
      </c>
      <c r="C137" s="28"/>
      <c r="D137" s="29">
        <f>IFERROR('Plano de Aposentadoria Ideal'!$D$6,"")</f>
        <v>1000</v>
      </c>
      <c r="E137" s="30">
        <f t="shared" si="18"/>
        <v>145000</v>
      </c>
      <c r="F137" s="31">
        <f>IFERROR(G136*'Plano de Aposentadoria Ideal'!$D$29,"")</f>
        <v>843.03629619173694</v>
      </c>
      <c r="G137" s="30">
        <f t="shared" si="19"/>
        <v>199716.39804889195</v>
      </c>
      <c r="H137" s="34"/>
      <c r="I137" s="34"/>
      <c r="J137" s="34"/>
    </row>
    <row r="138" spans="1:10" x14ac:dyDescent="0.25">
      <c r="A138" s="27">
        <f t="shared" ca="1" si="16"/>
        <v>49430</v>
      </c>
      <c r="B138" s="28">
        <f t="shared" si="17"/>
        <v>136</v>
      </c>
      <c r="C138" s="28"/>
      <c r="D138" s="29">
        <f>IFERROR('Plano de Aposentadoria Ideal'!$D$6,"")</f>
        <v>1000</v>
      </c>
      <c r="E138" s="30">
        <f t="shared" si="18"/>
        <v>146000</v>
      </c>
      <c r="F138" s="31">
        <f>IFERROR(G137*'Plano de Aposentadoria Ideal'!$D$29,"")</f>
        <v>850.88852288423266</v>
      </c>
      <c r="G138" s="30">
        <f t="shared" si="19"/>
        <v>201567.28657177617</v>
      </c>
      <c r="H138" s="34"/>
      <c r="I138" s="34"/>
      <c r="J138" s="34"/>
    </row>
    <row r="139" spans="1:10" x14ac:dyDescent="0.25">
      <c r="A139" s="27">
        <f t="shared" ca="1" si="16"/>
        <v>49461</v>
      </c>
      <c r="B139" s="28">
        <f t="shared" si="17"/>
        <v>137</v>
      </c>
      <c r="C139" s="28"/>
      <c r="D139" s="29">
        <f>IFERROR('Plano de Aposentadoria Ideal'!$D$6,"")</f>
        <v>1000</v>
      </c>
      <c r="E139" s="30">
        <f t="shared" si="18"/>
        <v>147000</v>
      </c>
      <c r="F139" s="31">
        <f>IFERROR(G138*'Plano de Aposentadoria Ideal'!$D$29,"")</f>
        <v>858.77420386309143</v>
      </c>
      <c r="G139" s="30">
        <f t="shared" si="19"/>
        <v>203426.06077563926</v>
      </c>
      <c r="H139" s="34"/>
      <c r="I139" s="34"/>
      <c r="J139" s="34"/>
    </row>
    <row r="140" spans="1:10" x14ac:dyDescent="0.25">
      <c r="A140" s="27">
        <f t="shared" ca="1" si="16"/>
        <v>49491</v>
      </c>
      <c r="B140" s="28">
        <f t="shared" si="17"/>
        <v>138</v>
      </c>
      <c r="C140" s="28"/>
      <c r="D140" s="29">
        <f>IFERROR('Plano de Aposentadoria Ideal'!$D$6,"")</f>
        <v>1000</v>
      </c>
      <c r="E140" s="30">
        <f t="shared" si="18"/>
        <v>148000</v>
      </c>
      <c r="F140" s="31">
        <f>IFERROR(G139*'Plano de Aposentadoria Ideal'!$D$29,"")</f>
        <v>866.69348165976589</v>
      </c>
      <c r="G140" s="30">
        <f t="shared" si="19"/>
        <v>205292.75425729904</v>
      </c>
      <c r="H140" s="34"/>
      <c r="I140" s="34"/>
      <c r="J140" s="34"/>
    </row>
    <row r="141" spans="1:10" x14ac:dyDescent="0.25">
      <c r="A141" s="27">
        <f t="shared" ca="1" si="16"/>
        <v>49522</v>
      </c>
      <c r="B141" s="28">
        <f t="shared" si="17"/>
        <v>139</v>
      </c>
      <c r="C141" s="28"/>
      <c r="D141" s="29">
        <f>IFERROR('Plano de Aposentadoria Ideal'!$D$6,"")</f>
        <v>1000</v>
      </c>
      <c r="E141" s="30">
        <f t="shared" si="18"/>
        <v>149000</v>
      </c>
      <c r="F141" s="31">
        <f>IFERROR(G140*'Plano de Aposentadoria Ideal'!$D$29,"")</f>
        <v>874.64649941296148</v>
      </c>
      <c r="G141" s="30">
        <f t="shared" si="19"/>
        <v>207167.40075671198</v>
      </c>
      <c r="H141" s="34"/>
      <c r="I141" s="34"/>
      <c r="J141" s="34"/>
    </row>
    <row r="142" spans="1:10" x14ac:dyDescent="0.25">
      <c r="A142" s="27">
        <f t="shared" ca="1" si="16"/>
        <v>49553</v>
      </c>
      <c r="B142" s="28">
        <f t="shared" si="17"/>
        <v>140</v>
      </c>
      <c r="C142" s="28"/>
      <c r="D142" s="29">
        <f>IFERROR('Plano de Aposentadoria Ideal'!$D$6,"")</f>
        <v>1000</v>
      </c>
      <c r="E142" s="30">
        <f t="shared" si="18"/>
        <v>150000</v>
      </c>
      <c r="F142" s="31">
        <f>IFERROR(G141*'Plano de Aposentadoria Ideal'!$D$29,"")</f>
        <v>882.63340087122367</v>
      </c>
      <c r="G142" s="30">
        <f t="shared" si="19"/>
        <v>209050.0341575832</v>
      </c>
      <c r="H142" s="34"/>
      <c r="I142" s="34"/>
      <c r="J142" s="34"/>
    </row>
    <row r="143" spans="1:10" x14ac:dyDescent="0.25">
      <c r="A143" s="27">
        <f t="shared" ref="A143:A206" ca="1" si="20">DATE(YEAR(A142),MONTH(A142)+1,1)</f>
        <v>49583</v>
      </c>
      <c r="B143" s="28">
        <f t="shared" ref="B143:B206" si="21">B142+1</f>
        <v>141</v>
      </c>
      <c r="C143" s="28"/>
      <c r="D143" s="29">
        <f>IFERROR('Plano de Aposentadoria Ideal'!$D$6,"")</f>
        <v>1000</v>
      </c>
      <c r="E143" s="30">
        <f t="shared" si="18"/>
        <v>151000</v>
      </c>
      <c r="F143" s="31">
        <f>IFERROR(G142*'Plano de Aposentadoria Ideal'!$D$29,"")</f>
        <v>890.65433039553682</v>
      </c>
      <c r="G143" s="30">
        <f t="shared" si="19"/>
        <v>210940.68848797874</v>
      </c>
      <c r="H143" s="34"/>
      <c r="I143" s="34"/>
      <c r="J143" s="34"/>
    </row>
    <row r="144" spans="1:10" x14ac:dyDescent="0.25">
      <c r="A144" s="27">
        <f t="shared" ca="1" si="20"/>
        <v>49614</v>
      </c>
      <c r="B144" s="28">
        <f t="shared" si="21"/>
        <v>142</v>
      </c>
      <c r="C144" s="28"/>
      <c r="D144" s="29">
        <f>IFERROR('Plano de Aposentadoria Ideal'!$D$6,"")</f>
        <v>1000</v>
      </c>
      <c r="E144" s="30">
        <f t="shared" si="18"/>
        <v>152000</v>
      </c>
      <c r="F144" s="31">
        <f>IFERROR(G143*'Plano de Aposentadoria Ideal'!$D$29,"")</f>
        <v>898.70943296193252</v>
      </c>
      <c r="G144" s="30">
        <f t="shared" si="19"/>
        <v>212839.39792094068</v>
      </c>
      <c r="H144" s="34"/>
      <c r="I144" s="34"/>
      <c r="J144" s="34"/>
    </row>
    <row r="145" spans="1:10" x14ac:dyDescent="0.25">
      <c r="A145" s="27">
        <f t="shared" ca="1" si="20"/>
        <v>49644</v>
      </c>
      <c r="B145" s="28">
        <f t="shared" si="21"/>
        <v>143</v>
      </c>
      <c r="C145" s="28"/>
      <c r="D145" s="29">
        <f>IFERROR('Plano de Aposentadoria Ideal'!$D$6,"")</f>
        <v>1000</v>
      </c>
      <c r="E145" s="30">
        <f t="shared" si="18"/>
        <v>153000</v>
      </c>
      <c r="F145" s="31">
        <f>IFERROR(G144*'Plano de Aposentadoria Ideal'!$D$29,"")</f>
        <v>906.79885416411071</v>
      </c>
      <c r="G145" s="30">
        <f t="shared" si="19"/>
        <v>214746.19677510479</v>
      </c>
      <c r="H145" s="34"/>
      <c r="I145" s="34"/>
      <c r="J145" s="34"/>
    </row>
    <row r="146" spans="1:10" x14ac:dyDescent="0.25">
      <c r="A146" s="27">
        <f t="shared" ca="1" si="20"/>
        <v>49675</v>
      </c>
      <c r="B146" s="28">
        <f t="shared" si="21"/>
        <v>144</v>
      </c>
      <c r="C146" s="28">
        <v>12</v>
      </c>
      <c r="D146" s="29">
        <f>IFERROR('Plano de Aposentadoria Ideal'!$D$6,"")</f>
        <v>1000</v>
      </c>
      <c r="E146" s="30">
        <f t="shared" si="18"/>
        <v>154000</v>
      </c>
      <c r="F146" s="31">
        <f>IFERROR(G145*'Plano de Aposentadoria Ideal'!$D$29,"")</f>
        <v>914.92274021607045</v>
      </c>
      <c r="G146" s="30">
        <f t="shared" si="19"/>
        <v>216661.11951532087</v>
      </c>
      <c r="H146" s="34"/>
      <c r="I146" s="34"/>
      <c r="J146" s="34"/>
    </row>
    <row r="147" spans="1:10" x14ac:dyDescent="0.25">
      <c r="A147" s="27">
        <f t="shared" ca="1" si="20"/>
        <v>49706</v>
      </c>
      <c r="B147" s="28">
        <f t="shared" si="21"/>
        <v>145</v>
      </c>
      <c r="C147" s="28"/>
      <c r="D147" s="29">
        <f>IFERROR('Plano de Aposentadoria Ideal'!$D$6,"")</f>
        <v>1000</v>
      </c>
      <c r="E147" s="30">
        <f t="shared" si="18"/>
        <v>155000</v>
      </c>
      <c r="F147" s="31">
        <f>IFERROR(G146*'Plano de Aposentadoria Ideal'!$D$29,"")</f>
        <v>923.08123795475387</v>
      </c>
      <c r="G147" s="30">
        <f t="shared" si="19"/>
        <v>218584.20075327563</v>
      </c>
      <c r="H147" s="34"/>
      <c r="I147" s="34"/>
      <c r="J147" s="34"/>
    </row>
    <row r="148" spans="1:10" x14ac:dyDescent="0.25">
      <c r="A148" s="27">
        <f t="shared" ca="1" si="20"/>
        <v>49735</v>
      </c>
      <c r="B148" s="28">
        <f t="shared" si="21"/>
        <v>146</v>
      </c>
      <c r="C148" s="28"/>
      <c r="D148" s="29">
        <f>IFERROR('Plano de Aposentadoria Ideal'!$D$6,"")</f>
        <v>1000</v>
      </c>
      <c r="E148" s="30">
        <f t="shared" si="18"/>
        <v>156000</v>
      </c>
      <c r="F148" s="31">
        <f>IFERROR(G147*'Plano de Aposentadoria Ideal'!$D$29,"")</f>
        <v>931.27449484269914</v>
      </c>
      <c r="G148" s="30">
        <f t="shared" si="19"/>
        <v>220515.47524811834</v>
      </c>
      <c r="H148" s="34"/>
      <c r="I148" s="34"/>
      <c r="J148" s="34"/>
    </row>
    <row r="149" spans="1:10" x14ac:dyDescent="0.25">
      <c r="A149" s="27">
        <f t="shared" ca="1" si="20"/>
        <v>49766</v>
      </c>
      <c r="B149" s="28">
        <f t="shared" si="21"/>
        <v>147</v>
      </c>
      <c r="C149" s="28"/>
      <c r="D149" s="29">
        <f>IFERROR('Plano de Aposentadoria Ideal'!$D$6,"")</f>
        <v>1000</v>
      </c>
      <c r="E149" s="30">
        <f t="shared" si="18"/>
        <v>157000</v>
      </c>
      <c r="F149" s="31">
        <f>IFERROR(G148*'Plano de Aposentadoria Ideal'!$D$29,"")</f>
        <v>939.50265897070642</v>
      </c>
      <c r="G149" s="30">
        <f t="shared" si="19"/>
        <v>222454.97790708905</v>
      </c>
      <c r="H149" s="34"/>
      <c r="I149" s="34"/>
      <c r="J149" s="34"/>
    </row>
    <row r="150" spans="1:10" x14ac:dyDescent="0.25">
      <c r="A150" s="27">
        <f t="shared" ca="1" si="20"/>
        <v>49796</v>
      </c>
      <c r="B150" s="28">
        <f t="shared" si="21"/>
        <v>148</v>
      </c>
      <c r="C150" s="28"/>
      <c r="D150" s="29">
        <f>IFERROR('Plano de Aposentadoria Ideal'!$D$6,"")</f>
        <v>1000</v>
      </c>
      <c r="E150" s="30">
        <f t="shared" si="18"/>
        <v>158000</v>
      </c>
      <c r="F150" s="31">
        <f>IFERROR(G149*'Plano de Aposentadoria Ideal'!$D$29,"")</f>
        <v>947.76587906051407</v>
      </c>
      <c r="G150" s="30">
        <f t="shared" si="19"/>
        <v>224402.74378614957</v>
      </c>
      <c r="H150" s="34"/>
      <c r="I150" s="34"/>
      <c r="J150" s="34"/>
    </row>
    <row r="151" spans="1:10" x14ac:dyDescent="0.25">
      <c r="A151" s="27">
        <f t="shared" ca="1" si="20"/>
        <v>49827</v>
      </c>
      <c r="B151" s="28">
        <f t="shared" si="21"/>
        <v>149</v>
      </c>
      <c r="C151" s="28"/>
      <c r="D151" s="29">
        <f>IFERROR('Plano de Aposentadoria Ideal'!$D$6,"")</f>
        <v>1000</v>
      </c>
      <c r="E151" s="30">
        <f t="shared" si="18"/>
        <v>159000</v>
      </c>
      <c r="F151" s="31">
        <f>IFERROR(G150*'Plano de Aposentadoria Ideal'!$D$29,"")</f>
        <v>956.06430446748743</v>
      </c>
      <c r="G151" s="30">
        <f t="shared" si="19"/>
        <v>226358.80809061707</v>
      </c>
      <c r="H151" s="34"/>
      <c r="I151" s="34"/>
      <c r="J151" s="34"/>
    </row>
    <row r="152" spans="1:10" x14ac:dyDescent="0.25">
      <c r="A152" s="27">
        <f t="shared" ca="1" si="20"/>
        <v>49857</v>
      </c>
      <c r="B152" s="28">
        <f t="shared" si="21"/>
        <v>150</v>
      </c>
      <c r="C152" s="28"/>
      <c r="D152" s="29">
        <f>IFERROR('Plano de Aposentadoria Ideal'!$D$6,"")</f>
        <v>1000</v>
      </c>
      <c r="E152" s="30">
        <f t="shared" si="18"/>
        <v>160000</v>
      </c>
      <c r="F152" s="31">
        <f>IFERROR(G151*'Plano de Aposentadoria Ideal'!$D$29,"")</f>
        <v>964.39808518331756</v>
      </c>
      <c r="G152" s="30">
        <f t="shared" si="19"/>
        <v>228323.20617580038</v>
      </c>
      <c r="H152" s="34"/>
      <c r="I152" s="34"/>
      <c r="J152" s="34"/>
    </row>
    <row r="153" spans="1:10" x14ac:dyDescent="0.25">
      <c r="A153" s="27">
        <f t="shared" ca="1" si="20"/>
        <v>49888</v>
      </c>
      <c r="B153" s="28">
        <f t="shared" si="21"/>
        <v>151</v>
      </c>
      <c r="C153" s="28"/>
      <c r="D153" s="29">
        <f>IFERROR('Plano de Aposentadoria Ideal'!$D$6,"")</f>
        <v>1000</v>
      </c>
      <c r="E153" s="30">
        <f t="shared" si="18"/>
        <v>161000</v>
      </c>
      <c r="F153" s="31">
        <f>IFERROR(G152*'Plano de Aposentadoria Ideal'!$D$29,"")</f>
        <v>972.76737183873308</v>
      </c>
      <c r="G153" s="30">
        <f t="shared" si="19"/>
        <v>230295.97354763912</v>
      </c>
      <c r="H153" s="34"/>
      <c r="I153" s="34"/>
      <c r="J153" s="34"/>
    </row>
    <row r="154" spans="1:10" x14ac:dyDescent="0.25">
      <c r="A154" s="27">
        <f t="shared" ca="1" si="20"/>
        <v>49919</v>
      </c>
      <c r="B154" s="28">
        <f t="shared" si="21"/>
        <v>152</v>
      </c>
      <c r="C154" s="28"/>
      <c r="D154" s="29">
        <f>IFERROR('Plano de Aposentadoria Ideal'!$D$6,"")</f>
        <v>1000</v>
      </c>
      <c r="E154" s="30">
        <f t="shared" si="18"/>
        <v>162000</v>
      </c>
      <c r="F154" s="31">
        <f>IFERROR(G153*'Plano de Aposentadoria Ideal'!$D$29,"")</f>
        <v>981.17231570622232</v>
      </c>
      <c r="G154" s="30">
        <f t="shared" si="19"/>
        <v>232277.14586334533</v>
      </c>
      <c r="H154" s="34"/>
      <c r="I154" s="34"/>
      <c r="J154" s="34"/>
    </row>
    <row r="155" spans="1:10" x14ac:dyDescent="0.25">
      <c r="A155" s="27">
        <f t="shared" ca="1" si="20"/>
        <v>49949</v>
      </c>
      <c r="B155" s="28">
        <f t="shared" si="21"/>
        <v>153</v>
      </c>
      <c r="C155" s="28"/>
      <c r="D155" s="29">
        <f>IFERROR('Plano de Aposentadoria Ideal'!$D$6,"")</f>
        <v>1000</v>
      </c>
      <c r="E155" s="30">
        <f t="shared" si="18"/>
        <v>163000</v>
      </c>
      <c r="F155" s="31">
        <f>IFERROR(G154*'Plano de Aposentadoria Ideal'!$D$29,"")</f>
        <v>989.61306870276746</v>
      </c>
      <c r="G155" s="30">
        <f t="shared" si="19"/>
        <v>234266.75893204811</v>
      </c>
      <c r="H155" s="34"/>
      <c r="I155" s="34"/>
      <c r="J155" s="34"/>
    </row>
    <row r="156" spans="1:10" x14ac:dyDescent="0.25">
      <c r="A156" s="27">
        <f t="shared" ca="1" si="20"/>
        <v>49980</v>
      </c>
      <c r="B156" s="28">
        <f t="shared" si="21"/>
        <v>154</v>
      </c>
      <c r="C156" s="28"/>
      <c r="D156" s="29">
        <f>IFERROR('Plano de Aposentadoria Ideal'!$D$6,"")</f>
        <v>1000</v>
      </c>
      <c r="E156" s="30">
        <f t="shared" si="18"/>
        <v>164000</v>
      </c>
      <c r="F156" s="31">
        <f>IFERROR(G155*'Plano de Aposentadoria Ideal'!$D$29,"")</f>
        <v>998.0897833925909</v>
      </c>
      <c r="G156" s="30">
        <f t="shared" si="19"/>
        <v>236264.84871544069</v>
      </c>
      <c r="H156" s="34"/>
      <c r="I156" s="34"/>
      <c r="J156" s="34"/>
    </row>
    <row r="157" spans="1:10" x14ac:dyDescent="0.25">
      <c r="A157" s="27">
        <f t="shared" ca="1" si="20"/>
        <v>50010</v>
      </c>
      <c r="B157" s="28">
        <f t="shared" si="21"/>
        <v>155</v>
      </c>
      <c r="C157" s="28"/>
      <c r="D157" s="29">
        <f>IFERROR('Plano de Aposentadoria Ideal'!$D$6,"")</f>
        <v>1000</v>
      </c>
      <c r="E157" s="30">
        <f t="shared" si="18"/>
        <v>165000</v>
      </c>
      <c r="F157" s="31">
        <f>IFERROR(G156*'Plano de Aposentadoria Ideal'!$D$29,"")</f>
        <v>1006.6026129899121</v>
      </c>
      <c r="G157" s="30">
        <f t="shared" si="19"/>
        <v>238271.45132843062</v>
      </c>
      <c r="H157" s="34"/>
      <c r="I157" s="34"/>
      <c r="J157" s="34"/>
    </row>
    <row r="158" spans="1:10" x14ac:dyDescent="0.25">
      <c r="A158" s="27">
        <f t="shared" ca="1" si="20"/>
        <v>50041</v>
      </c>
      <c r="B158" s="28">
        <f t="shared" si="21"/>
        <v>156</v>
      </c>
      <c r="C158" s="28">
        <v>13</v>
      </c>
      <c r="D158" s="29">
        <f>IFERROR('Plano de Aposentadoria Ideal'!$D$6,"")</f>
        <v>1000</v>
      </c>
      <c r="E158" s="30">
        <f t="shared" si="18"/>
        <v>166000</v>
      </c>
      <c r="F158" s="31">
        <f>IFERROR(G157*'Plano de Aposentadoria Ideal'!$D$29,"")</f>
        <v>1015.1517113617176</v>
      </c>
      <c r="G158" s="30">
        <f t="shared" si="19"/>
        <v>240286.60303979233</v>
      </c>
      <c r="H158" s="34"/>
      <c r="I158" s="34"/>
      <c r="J158" s="34"/>
    </row>
    <row r="159" spans="1:10" x14ac:dyDescent="0.25">
      <c r="A159" s="27">
        <f t="shared" ca="1" si="20"/>
        <v>50072</v>
      </c>
      <c r="B159" s="28">
        <f t="shared" si="21"/>
        <v>157</v>
      </c>
      <c r="C159" s="28"/>
      <c r="D159" s="29">
        <f>IFERROR('Plano de Aposentadoria Ideal'!$D$6,"")</f>
        <v>1000</v>
      </c>
      <c r="E159" s="30">
        <f t="shared" si="18"/>
        <v>167000</v>
      </c>
      <c r="F159" s="31">
        <f>IFERROR(G158*'Plano de Aposentadoria Ideal'!$D$29,"")</f>
        <v>1023.7372330305415</v>
      </c>
      <c r="G159" s="30">
        <f t="shared" si="19"/>
        <v>242310.34027282288</v>
      </c>
      <c r="H159" s="34"/>
      <c r="I159" s="34"/>
      <c r="J159" s="34"/>
    </row>
    <row r="160" spans="1:10" x14ac:dyDescent="0.25">
      <c r="A160" s="27">
        <f t="shared" ca="1" si="20"/>
        <v>50100</v>
      </c>
      <c r="B160" s="28">
        <f t="shared" si="21"/>
        <v>158</v>
      </c>
      <c r="C160" s="28"/>
      <c r="D160" s="29">
        <f>IFERROR('Plano de Aposentadoria Ideal'!$D$6,"")</f>
        <v>1000</v>
      </c>
      <c r="E160" s="30">
        <f t="shared" si="18"/>
        <v>168000</v>
      </c>
      <c r="F160" s="31">
        <f>IFERROR(G159*'Plano de Aposentadoria Ideal'!$D$29,"")</f>
        <v>1032.3593331772588</v>
      </c>
      <c r="G160" s="30">
        <f t="shared" si="19"/>
        <v>244342.69960600015</v>
      </c>
      <c r="H160" s="34"/>
      <c r="I160" s="34"/>
      <c r="J160" s="34"/>
    </row>
    <row r="161" spans="1:10" x14ac:dyDescent="0.25">
      <c r="A161" s="27">
        <f t="shared" ca="1" si="20"/>
        <v>50131</v>
      </c>
      <c r="B161" s="28">
        <f t="shared" si="21"/>
        <v>159</v>
      </c>
      <c r="C161" s="28"/>
      <c r="D161" s="29">
        <f>IFERROR('Plano de Aposentadoria Ideal'!$D$6,"")</f>
        <v>1000</v>
      </c>
      <c r="E161" s="30">
        <f t="shared" si="18"/>
        <v>169000</v>
      </c>
      <c r="F161" s="31">
        <f>IFERROR(G160*'Plano de Aposentadoria Ideal'!$D$29,"")</f>
        <v>1041.0181676438899</v>
      </c>
      <c r="G161" s="30">
        <f t="shared" si="19"/>
        <v>246383.71777364405</v>
      </c>
      <c r="H161" s="34"/>
      <c r="I161" s="34"/>
      <c r="J161" s="34"/>
    </row>
    <row r="162" spans="1:10" x14ac:dyDescent="0.25">
      <c r="A162" s="27">
        <f t="shared" ca="1" si="20"/>
        <v>50161</v>
      </c>
      <c r="B162" s="28">
        <f t="shared" si="21"/>
        <v>160</v>
      </c>
      <c r="C162" s="28"/>
      <c r="D162" s="29">
        <f>IFERROR('Plano de Aposentadoria Ideal'!$D$6,"")</f>
        <v>1000</v>
      </c>
      <c r="E162" s="30">
        <f t="shared" si="18"/>
        <v>170000</v>
      </c>
      <c r="F162" s="31">
        <f>IFERROR(G161*'Plano de Aposentadoria Ideal'!$D$29,"")</f>
        <v>1049.7138929364182</v>
      </c>
      <c r="G162" s="30">
        <f t="shared" si="19"/>
        <v>248433.43166658047</v>
      </c>
      <c r="H162" s="34"/>
      <c r="I162" s="34"/>
      <c r="J162" s="34"/>
    </row>
    <row r="163" spans="1:10" x14ac:dyDescent="0.25">
      <c r="A163" s="27">
        <f t="shared" ca="1" si="20"/>
        <v>50192</v>
      </c>
      <c r="B163" s="28">
        <f t="shared" si="21"/>
        <v>161</v>
      </c>
      <c r="C163" s="28"/>
      <c r="D163" s="29">
        <f>IFERROR('Plano de Aposentadoria Ideal'!$D$6,"")</f>
        <v>1000</v>
      </c>
      <c r="E163" s="30">
        <f t="shared" si="18"/>
        <v>171000</v>
      </c>
      <c r="F163" s="31">
        <f>IFERROR(G162*'Plano de Aposentadoria Ideal'!$D$29,"")</f>
        <v>1058.4466662276179</v>
      </c>
      <c r="G163" s="30">
        <f t="shared" si="19"/>
        <v>250491.87833280809</v>
      </c>
      <c r="H163" s="34"/>
      <c r="I163" s="34"/>
      <c r="J163" s="34"/>
    </row>
    <row r="164" spans="1:10" x14ac:dyDescent="0.25">
      <c r="A164" s="27">
        <f t="shared" ca="1" si="20"/>
        <v>50222</v>
      </c>
      <c r="B164" s="28">
        <f t="shared" si="21"/>
        <v>162</v>
      </c>
      <c r="C164" s="28"/>
      <c r="D164" s="29">
        <f>IFERROR('Plano de Aposentadoria Ideal'!$D$6,"")</f>
        <v>1000</v>
      </c>
      <c r="E164" s="30">
        <f t="shared" si="18"/>
        <v>172000</v>
      </c>
      <c r="F164" s="31">
        <f>IFERROR(G163*'Plano de Aposentadoria Ideal'!$D$29,"")</f>
        <v>1067.2166453598952</v>
      </c>
      <c r="G164" s="30">
        <f t="shared" si="19"/>
        <v>252559.094978168</v>
      </c>
      <c r="H164" s="34"/>
      <c r="I164" s="34"/>
      <c r="J164" s="34"/>
    </row>
    <row r="165" spans="1:10" x14ac:dyDescent="0.25">
      <c r="A165" s="27">
        <f t="shared" ca="1" si="20"/>
        <v>50253</v>
      </c>
      <c r="B165" s="28">
        <f t="shared" si="21"/>
        <v>163</v>
      </c>
      <c r="C165" s="28"/>
      <c r="D165" s="29">
        <f>IFERROR('Plano de Aposentadoria Ideal'!$D$6,"")</f>
        <v>1000</v>
      </c>
      <c r="E165" s="30">
        <f t="shared" si="18"/>
        <v>173000</v>
      </c>
      <c r="F165" s="31">
        <f>IFERROR(G164*'Plano de Aposentadoria Ideal'!$D$29,"")</f>
        <v>1076.0239888481419</v>
      </c>
      <c r="G165" s="30">
        <f t="shared" si="19"/>
        <v>254635.11896701614</v>
      </c>
      <c r="H165" s="34"/>
      <c r="I165" s="34"/>
      <c r="J165" s="34"/>
    </row>
    <row r="166" spans="1:10" x14ac:dyDescent="0.25">
      <c r="A166" s="27">
        <f t="shared" ca="1" si="20"/>
        <v>50284</v>
      </c>
      <c r="B166" s="28">
        <f t="shared" si="21"/>
        <v>164</v>
      </c>
      <c r="C166" s="28"/>
      <c r="D166" s="29">
        <f>IFERROR('Plano de Aposentadoria Ideal'!$D$6,"")</f>
        <v>1000</v>
      </c>
      <c r="E166" s="30">
        <f t="shared" si="18"/>
        <v>174000</v>
      </c>
      <c r="F166" s="31">
        <f>IFERROR(G165*'Plano de Aposentadoria Ideal'!$D$29,"")</f>
        <v>1084.8688558825995</v>
      </c>
      <c r="G166" s="30">
        <f t="shared" si="19"/>
        <v>256719.98782289875</v>
      </c>
      <c r="H166" s="34"/>
      <c r="I166" s="34"/>
      <c r="J166" s="34"/>
    </row>
    <row r="167" spans="1:10" x14ac:dyDescent="0.25">
      <c r="A167" s="27">
        <f t="shared" ca="1" si="20"/>
        <v>50314</v>
      </c>
      <c r="B167" s="28">
        <f t="shared" si="21"/>
        <v>165</v>
      </c>
      <c r="C167" s="28"/>
      <c r="D167" s="29">
        <f>IFERROR('Plano de Aposentadoria Ideal'!$D$6,"")</f>
        <v>1000</v>
      </c>
      <c r="E167" s="30">
        <f t="shared" si="18"/>
        <v>175000</v>
      </c>
      <c r="F167" s="31">
        <f>IFERROR(G166*'Plano de Aposentadoria Ideal'!$D$29,"")</f>
        <v>1093.7514063317369</v>
      </c>
      <c r="G167" s="30">
        <f t="shared" si="19"/>
        <v>258813.7392292305</v>
      </c>
      <c r="H167" s="34"/>
      <c r="I167" s="34"/>
      <c r="J167" s="34"/>
    </row>
    <row r="168" spans="1:10" x14ac:dyDescent="0.25">
      <c r="A168" s="27">
        <f t="shared" ca="1" si="20"/>
        <v>50345</v>
      </c>
      <c r="B168" s="28">
        <f t="shared" si="21"/>
        <v>166</v>
      </c>
      <c r="C168" s="28"/>
      <c r="D168" s="29">
        <f>IFERROR('Plano de Aposentadoria Ideal'!$D$6,"")</f>
        <v>1000</v>
      </c>
      <c r="E168" s="30">
        <f t="shared" si="18"/>
        <v>176000</v>
      </c>
      <c r="F168" s="31">
        <f>IFERROR(G167*'Plano de Aposentadoria Ideal'!$D$29,"")</f>
        <v>1102.6718007451404</v>
      </c>
      <c r="G168" s="30">
        <f t="shared" si="19"/>
        <v>260916.41102997563</v>
      </c>
      <c r="H168" s="34"/>
      <c r="I168" s="34"/>
      <c r="J168" s="34"/>
    </row>
    <row r="169" spans="1:10" x14ac:dyDescent="0.25">
      <c r="A169" s="27">
        <f t="shared" ca="1" si="20"/>
        <v>50375</v>
      </c>
      <c r="B169" s="28">
        <f t="shared" si="21"/>
        <v>167</v>
      </c>
      <c r="C169" s="28"/>
      <c r="D169" s="29">
        <f>IFERROR('Plano de Aposentadoria Ideal'!$D$6,"")</f>
        <v>1000</v>
      </c>
      <c r="E169" s="30">
        <f t="shared" si="18"/>
        <v>177000</v>
      </c>
      <c r="F169" s="31">
        <f>IFERROR(G168*'Plano de Aposentadoria Ideal'!$D$29,"")</f>
        <v>1111.6302003564149</v>
      </c>
      <c r="G169" s="30">
        <f t="shared" si="19"/>
        <v>263028.04123033205</v>
      </c>
      <c r="H169" s="34"/>
      <c r="I169" s="34"/>
      <c r="J169" s="34"/>
    </row>
    <row r="170" spans="1:10" x14ac:dyDescent="0.25">
      <c r="A170" s="27">
        <f t="shared" ca="1" si="20"/>
        <v>50406</v>
      </c>
      <c r="B170" s="28">
        <f t="shared" si="21"/>
        <v>168</v>
      </c>
      <c r="C170" s="28">
        <v>14</v>
      </c>
      <c r="D170" s="29">
        <f>IFERROR('Plano de Aposentadoria Ideal'!$D$6,"")</f>
        <v>1000</v>
      </c>
      <c r="E170" s="30">
        <f t="shared" si="18"/>
        <v>178000</v>
      </c>
      <c r="F170" s="31">
        <f>IFERROR(G169*'Plano de Aposentadoria Ideal'!$D$29,"")</f>
        <v>1120.6267670860991</v>
      </c>
      <c r="G170" s="30">
        <f t="shared" si="19"/>
        <v>265148.66799741815</v>
      </c>
      <c r="H170" s="34"/>
      <c r="I170" s="34"/>
      <c r="J170" s="34"/>
    </row>
    <row r="171" spans="1:10" x14ac:dyDescent="0.25">
      <c r="A171" s="27">
        <f t="shared" ca="1" si="20"/>
        <v>50437</v>
      </c>
      <c r="B171" s="28">
        <f t="shared" si="21"/>
        <v>169</v>
      </c>
      <c r="C171" s="28"/>
      <c r="D171" s="29">
        <f>IFERROR('Plano de Aposentadoria Ideal'!$D$6,"")</f>
        <v>1000</v>
      </c>
      <c r="E171" s="30">
        <f t="shared" si="18"/>
        <v>179000</v>
      </c>
      <c r="F171" s="31">
        <f>IFERROR(G170*'Plano de Aposentadoria Ideal'!$D$29,"")</f>
        <v>1129.6616635445907</v>
      </c>
      <c r="G171" s="30">
        <f t="shared" si="19"/>
        <v>267278.32966096274</v>
      </c>
      <c r="H171" s="34"/>
      <c r="I171" s="34"/>
      <c r="J171" s="34"/>
    </row>
    <row r="172" spans="1:10" x14ac:dyDescent="0.25">
      <c r="A172" s="27">
        <f t="shared" ca="1" si="20"/>
        <v>50465</v>
      </c>
      <c r="B172" s="28">
        <f t="shared" si="21"/>
        <v>170</v>
      </c>
      <c r="C172" s="28"/>
      <c r="D172" s="29">
        <f>IFERROR('Plano de Aposentadoria Ideal'!$D$6,"")</f>
        <v>1000</v>
      </c>
      <c r="E172" s="30">
        <f t="shared" si="18"/>
        <v>180000</v>
      </c>
      <c r="F172" s="31">
        <f>IFERROR(G171*'Plano de Aposentadoria Ideal'!$D$29,"")</f>
        <v>1138.7350530350873</v>
      </c>
      <c r="G172" s="30">
        <f t="shared" si="19"/>
        <v>269417.06471399782</v>
      </c>
      <c r="H172" s="34"/>
      <c r="I172" s="34"/>
      <c r="J172" s="34"/>
    </row>
    <row r="173" spans="1:10" x14ac:dyDescent="0.25">
      <c r="A173" s="27">
        <f t="shared" ca="1" si="20"/>
        <v>50496</v>
      </c>
      <c r="B173" s="28">
        <f t="shared" si="21"/>
        <v>171</v>
      </c>
      <c r="C173" s="28"/>
      <c r="D173" s="29">
        <f>IFERROR('Plano de Aposentadoria Ideal'!$D$6,"")</f>
        <v>1000</v>
      </c>
      <c r="E173" s="30">
        <f t="shared" si="18"/>
        <v>181000</v>
      </c>
      <c r="F173" s="31">
        <f>IFERROR(G172*'Plano de Aposentadoria Ideal'!$D$29,"")</f>
        <v>1147.8470995565365</v>
      </c>
      <c r="G173" s="30">
        <f t="shared" si="19"/>
        <v>271564.91181355435</v>
      </c>
      <c r="H173" s="34"/>
      <c r="I173" s="34"/>
      <c r="J173" s="34"/>
    </row>
    <row r="174" spans="1:10" x14ac:dyDescent="0.25">
      <c r="A174" s="27">
        <f t="shared" ca="1" si="20"/>
        <v>50526</v>
      </c>
      <c r="B174" s="28">
        <f t="shared" si="21"/>
        <v>172</v>
      </c>
      <c r="C174" s="28"/>
      <c r="D174" s="29">
        <f>IFERROR('Plano de Aposentadoria Ideal'!$D$6,"")</f>
        <v>1000</v>
      </c>
      <c r="E174" s="30">
        <f t="shared" si="18"/>
        <v>182000</v>
      </c>
      <c r="F174" s="31">
        <f>IFERROR(G173*'Plano de Aposentadoria Ideal'!$D$29,"")</f>
        <v>1156.9979678066009</v>
      </c>
      <c r="G174" s="30">
        <f t="shared" si="19"/>
        <v>273721.90978136094</v>
      </c>
      <c r="H174" s="34"/>
      <c r="I174" s="34"/>
      <c r="J174" s="34"/>
    </row>
    <row r="175" spans="1:10" x14ac:dyDescent="0.25">
      <c r="A175" s="27">
        <f t="shared" ca="1" si="20"/>
        <v>50557</v>
      </c>
      <c r="B175" s="28">
        <f t="shared" si="21"/>
        <v>173</v>
      </c>
      <c r="C175" s="28"/>
      <c r="D175" s="29">
        <f>IFERROR('Plano de Aposentadoria Ideal'!$D$6,"")</f>
        <v>1000</v>
      </c>
      <c r="E175" s="30">
        <f t="shared" si="18"/>
        <v>183000</v>
      </c>
      <c r="F175" s="31">
        <f>IFERROR(G174*'Plano de Aposentadoria Ideal'!$D$29,"")</f>
        <v>1166.1878231846351</v>
      </c>
      <c r="G175" s="30">
        <f t="shared" si="19"/>
        <v>275888.09760454559</v>
      </c>
      <c r="H175" s="34"/>
      <c r="I175" s="34"/>
      <c r="J175" s="34"/>
    </row>
    <row r="176" spans="1:10" x14ac:dyDescent="0.25">
      <c r="A176" s="27">
        <f t="shared" ca="1" si="20"/>
        <v>50587</v>
      </c>
      <c r="B176" s="28">
        <f t="shared" si="21"/>
        <v>174</v>
      </c>
      <c r="C176" s="28"/>
      <c r="D176" s="29">
        <f>IFERROR('Plano de Aposentadoria Ideal'!$D$6,"")</f>
        <v>1000</v>
      </c>
      <c r="E176" s="30">
        <f t="shared" si="18"/>
        <v>184000</v>
      </c>
      <c r="F176" s="31">
        <f>IFERROR(G175*'Plano de Aposentadoria Ideal'!$D$29,"")</f>
        <v>1175.4168317946751</v>
      </c>
      <c r="G176" s="30">
        <f t="shared" si="19"/>
        <v>278063.51443634025</v>
      </c>
      <c r="H176" s="34"/>
      <c r="I176" s="34"/>
      <c r="J176" s="34"/>
    </row>
    <row r="177" spans="1:10" x14ac:dyDescent="0.25">
      <c r="A177" s="27">
        <f t="shared" ca="1" si="20"/>
        <v>50618</v>
      </c>
      <c r="B177" s="28">
        <f t="shared" si="21"/>
        <v>175</v>
      </c>
      <c r="C177" s="28"/>
      <c r="D177" s="29">
        <f>IFERROR('Plano de Aposentadoria Ideal'!$D$6,"")</f>
        <v>1000</v>
      </c>
      <c r="E177" s="30">
        <f t="shared" si="18"/>
        <v>185000</v>
      </c>
      <c r="F177" s="31">
        <f>IFERROR(G176*'Plano de Aposentadoria Ideal'!$D$29,"")</f>
        <v>1184.68516044844</v>
      </c>
      <c r="G177" s="30">
        <f t="shared" si="19"/>
        <v>280248.19959678868</v>
      </c>
      <c r="H177" s="34"/>
      <c r="I177" s="34"/>
      <c r="J177" s="34"/>
    </row>
    <row r="178" spans="1:10" x14ac:dyDescent="0.25">
      <c r="A178" s="27">
        <f t="shared" ca="1" si="20"/>
        <v>50649</v>
      </c>
      <c r="B178" s="28">
        <f t="shared" si="21"/>
        <v>176</v>
      </c>
      <c r="C178" s="28"/>
      <c r="D178" s="29">
        <f>IFERROR('Plano de Aposentadoria Ideal'!$D$6,"")</f>
        <v>1000</v>
      </c>
      <c r="E178" s="30">
        <f t="shared" si="18"/>
        <v>186000</v>
      </c>
      <c r="F178" s="31">
        <f>IFERROR(G177*'Plano de Aposentadoria Ideal'!$D$29,"")</f>
        <v>1193.9929766683479</v>
      </c>
      <c r="G178" s="30">
        <f t="shared" si="19"/>
        <v>282442.19257345702</v>
      </c>
      <c r="H178" s="34"/>
      <c r="I178" s="34"/>
      <c r="J178" s="34"/>
    </row>
    <row r="179" spans="1:10" x14ac:dyDescent="0.25">
      <c r="A179" s="27">
        <f t="shared" ca="1" si="20"/>
        <v>50679</v>
      </c>
      <c r="B179" s="28">
        <f t="shared" si="21"/>
        <v>177</v>
      </c>
      <c r="C179" s="28"/>
      <c r="D179" s="29">
        <f>IFERROR('Plano de Aposentadoria Ideal'!$D$6,"")</f>
        <v>1000</v>
      </c>
      <c r="E179" s="30">
        <f t="shared" si="18"/>
        <v>187000</v>
      </c>
      <c r="F179" s="31">
        <f>IFERROR(G178*'Plano de Aposentadoria Ideal'!$D$29,"")</f>
        <v>1203.3404486905436</v>
      </c>
      <c r="G179" s="30">
        <f t="shared" si="19"/>
        <v>284645.53302214755</v>
      </c>
      <c r="H179" s="34"/>
      <c r="I179" s="34"/>
      <c r="J179" s="34"/>
    </row>
    <row r="180" spans="1:10" x14ac:dyDescent="0.25">
      <c r="A180" s="27">
        <f t="shared" ca="1" si="20"/>
        <v>50710</v>
      </c>
      <c r="B180" s="28">
        <f t="shared" si="21"/>
        <v>178</v>
      </c>
      <c r="C180" s="28"/>
      <c r="D180" s="29">
        <f>IFERROR('Plano de Aposentadoria Ideal'!$D$6,"")</f>
        <v>1000</v>
      </c>
      <c r="E180" s="30">
        <f t="shared" si="18"/>
        <v>188000</v>
      </c>
      <c r="F180" s="31">
        <f>IFERROR(G179*'Plano de Aposentadoria Ideal'!$D$29,"")</f>
        <v>1212.7277454679388</v>
      </c>
      <c r="G180" s="30">
        <f t="shared" si="19"/>
        <v>286858.26076761546</v>
      </c>
      <c r="H180" s="34"/>
      <c r="I180" s="34"/>
      <c r="J180" s="34"/>
    </row>
    <row r="181" spans="1:10" x14ac:dyDescent="0.25">
      <c r="A181" s="27">
        <f t="shared" ca="1" si="20"/>
        <v>50740</v>
      </c>
      <c r="B181" s="28">
        <f t="shared" si="21"/>
        <v>179</v>
      </c>
      <c r="C181" s="28"/>
      <c r="D181" s="29">
        <f>IFERROR('Plano de Aposentadoria Ideal'!$D$6,"")</f>
        <v>1000</v>
      </c>
      <c r="E181" s="30">
        <f t="shared" si="18"/>
        <v>189000</v>
      </c>
      <c r="F181" s="31">
        <f>IFERROR(G180*'Plano de Aposentadoria Ideal'!$D$29,"")</f>
        <v>1222.1550366732672</v>
      </c>
      <c r="G181" s="30">
        <f t="shared" si="19"/>
        <v>289080.4158042887</v>
      </c>
      <c r="H181" s="34"/>
      <c r="I181" s="34"/>
      <c r="J181" s="34"/>
    </row>
    <row r="182" spans="1:10" x14ac:dyDescent="0.25">
      <c r="A182" s="27">
        <f t="shared" ca="1" si="20"/>
        <v>50771</v>
      </c>
      <c r="B182" s="28">
        <f t="shared" si="21"/>
        <v>180</v>
      </c>
      <c r="C182" s="28">
        <v>15</v>
      </c>
      <c r="D182" s="29">
        <f>IFERROR('Plano de Aposentadoria Ideal'!$D$6,"")</f>
        <v>1000</v>
      </c>
      <c r="E182" s="30">
        <f t="shared" si="18"/>
        <v>190000</v>
      </c>
      <c r="F182" s="31">
        <f>IFERROR(G181*'Plano de Aposentadoria Ideal'!$D$29,"")</f>
        <v>1231.6224927021494</v>
      </c>
      <c r="G182" s="30">
        <f t="shared" si="19"/>
        <v>291312.03829699085</v>
      </c>
      <c r="H182" s="34"/>
      <c r="I182" s="34"/>
      <c r="J182" s="34"/>
    </row>
    <row r="183" spans="1:10" x14ac:dyDescent="0.25">
      <c r="A183" s="27">
        <f t="shared" ca="1" si="20"/>
        <v>50802</v>
      </c>
      <c r="B183" s="28">
        <f t="shared" si="21"/>
        <v>181</v>
      </c>
      <c r="C183" s="28"/>
      <c r="D183" s="29">
        <f>IFERROR('Plano de Aposentadoria Ideal'!$D$6,"")</f>
        <v>1000</v>
      </c>
      <c r="E183" s="30">
        <f t="shared" si="18"/>
        <v>191000</v>
      </c>
      <c r="F183" s="31">
        <f>IFERROR(G182*'Plano de Aposentadoria Ideal'!$D$29,"")</f>
        <v>1241.1302846761751</v>
      </c>
      <c r="G183" s="30">
        <f t="shared" si="19"/>
        <v>293553.16858166701</v>
      </c>
      <c r="H183" s="34"/>
      <c r="I183" s="34"/>
      <c r="J183" s="34"/>
    </row>
    <row r="184" spans="1:10" x14ac:dyDescent="0.25">
      <c r="A184" s="27">
        <f t="shared" ca="1" si="20"/>
        <v>50830</v>
      </c>
      <c r="B184" s="28">
        <f t="shared" si="21"/>
        <v>182</v>
      </c>
      <c r="C184" s="28"/>
      <c r="D184" s="29">
        <f>IFERROR('Plano de Aposentadoria Ideal'!$D$6,"")</f>
        <v>1000</v>
      </c>
      <c r="E184" s="30">
        <f t="shared" si="18"/>
        <v>192000</v>
      </c>
      <c r="F184" s="31">
        <f>IFERROR(G183*'Plano de Aposentadoria Ideal'!$D$29,"")</f>
        <v>1250.6785844459937</v>
      </c>
      <c r="G184" s="30">
        <f t="shared" si="19"/>
        <v>295803.84716611297</v>
      </c>
      <c r="H184" s="34"/>
      <c r="I184" s="34"/>
      <c r="J184" s="34"/>
    </row>
    <row r="185" spans="1:10" x14ac:dyDescent="0.25">
      <c r="A185" s="27">
        <f t="shared" ca="1" si="20"/>
        <v>50861</v>
      </c>
      <c r="B185" s="28">
        <f t="shared" si="21"/>
        <v>183</v>
      </c>
      <c r="C185" s="28"/>
      <c r="D185" s="29">
        <f>IFERROR('Plano de Aposentadoria Ideal'!$D$6,"")</f>
        <v>1000</v>
      </c>
      <c r="E185" s="30">
        <f t="shared" si="18"/>
        <v>193000</v>
      </c>
      <c r="F185" s="31">
        <f>IFERROR(G184*'Plano de Aposentadoria Ideal'!$D$29,"")</f>
        <v>1260.2675645944219</v>
      </c>
      <c r="G185" s="30">
        <f t="shared" si="19"/>
        <v>298064.11473070737</v>
      </c>
      <c r="H185" s="34"/>
      <c r="I185" s="34"/>
      <c r="J185" s="34"/>
    </row>
    <row r="186" spans="1:10" x14ac:dyDescent="0.25">
      <c r="A186" s="27">
        <f t="shared" ca="1" si="20"/>
        <v>50891</v>
      </c>
      <c r="B186" s="28">
        <f t="shared" si="21"/>
        <v>184</v>
      </c>
      <c r="C186" s="28"/>
      <c r="D186" s="29">
        <f>IFERROR('Plano de Aposentadoria Ideal'!$D$6,"")</f>
        <v>1000</v>
      </c>
      <c r="E186" s="30">
        <f t="shared" si="18"/>
        <v>194000</v>
      </c>
      <c r="F186" s="31">
        <f>IFERROR(G185*'Plano de Aposentadoria Ideal'!$D$29,"")</f>
        <v>1269.8973984395627</v>
      </c>
      <c r="G186" s="30">
        <f t="shared" si="19"/>
        <v>300334.01212914695</v>
      </c>
      <c r="H186" s="34"/>
      <c r="I186" s="34"/>
      <c r="J186" s="34"/>
    </row>
    <row r="187" spans="1:10" x14ac:dyDescent="0.25">
      <c r="A187" s="27">
        <f t="shared" ca="1" si="20"/>
        <v>50922</v>
      </c>
      <c r="B187" s="28">
        <f t="shared" si="21"/>
        <v>185</v>
      </c>
      <c r="C187" s="28"/>
      <c r="D187" s="29">
        <f>IFERROR('Plano de Aposentadoria Ideal'!$D$6,"")</f>
        <v>1000</v>
      </c>
      <c r="E187" s="30">
        <f t="shared" si="18"/>
        <v>195000</v>
      </c>
      <c r="F187" s="31">
        <f>IFERROR(G186*'Plano de Aposentadoria Ideal'!$D$29,"")</f>
        <v>1279.5682600379389</v>
      </c>
      <c r="G187" s="30">
        <f t="shared" si="19"/>
        <v>302613.58038918488</v>
      </c>
      <c r="H187" s="34"/>
      <c r="I187" s="34"/>
      <c r="J187" s="34"/>
    </row>
    <row r="188" spans="1:10" x14ac:dyDescent="0.25">
      <c r="A188" s="27">
        <f t="shared" ca="1" si="20"/>
        <v>50952</v>
      </c>
      <c r="B188" s="28">
        <f t="shared" si="21"/>
        <v>186</v>
      </c>
      <c r="C188" s="28"/>
      <c r="D188" s="29">
        <f>IFERROR('Plano de Aposentadoria Ideal'!$D$6,"")</f>
        <v>1000</v>
      </c>
      <c r="E188" s="30">
        <f t="shared" si="18"/>
        <v>196000</v>
      </c>
      <c r="F188" s="31">
        <f>IFERROR(G187*'Plano de Aposentadoria Ideal'!$D$29,"")</f>
        <v>1289.2803241876368</v>
      </c>
      <c r="G188" s="30">
        <f t="shared" si="19"/>
        <v>304902.86071337253</v>
      </c>
      <c r="H188" s="34"/>
      <c r="I188" s="34"/>
      <c r="J188" s="34"/>
    </row>
    <row r="189" spans="1:10" x14ac:dyDescent="0.25">
      <c r="A189" s="27">
        <f t="shared" ca="1" si="20"/>
        <v>50983</v>
      </c>
      <c r="B189" s="28">
        <f t="shared" si="21"/>
        <v>187</v>
      </c>
      <c r="C189" s="28"/>
      <c r="D189" s="29">
        <f>IFERROR('Plano de Aposentadoria Ideal'!$D$6,"")</f>
        <v>1000</v>
      </c>
      <c r="E189" s="30">
        <f t="shared" si="18"/>
        <v>197000</v>
      </c>
      <c r="F189" s="31">
        <f>IFERROR(G188*'Plano de Aposentadoria Ideal'!$D$29,"")</f>
        <v>1299.0337664314684</v>
      </c>
      <c r="G189" s="30">
        <f t="shared" si="19"/>
        <v>307201.89447980397</v>
      </c>
      <c r="H189" s="34"/>
      <c r="I189" s="34"/>
      <c r="J189" s="34"/>
    </row>
    <row r="190" spans="1:10" x14ac:dyDescent="0.25">
      <c r="A190" s="27">
        <f t="shared" ca="1" si="20"/>
        <v>51014</v>
      </c>
      <c r="B190" s="28">
        <f t="shared" si="21"/>
        <v>188</v>
      </c>
      <c r="C190" s="28"/>
      <c r="D190" s="29">
        <f>IFERROR('Plano de Aposentadoria Ideal'!$D$6,"")</f>
        <v>1000</v>
      </c>
      <c r="E190" s="30">
        <f t="shared" si="18"/>
        <v>198000</v>
      </c>
      <c r="F190" s="31">
        <f>IFERROR(G189*'Plano de Aposentadoria Ideal'!$D$29,"")</f>
        <v>1308.8287630601426</v>
      </c>
      <c r="G190" s="30">
        <f t="shared" si="19"/>
        <v>309510.72324286413</v>
      </c>
      <c r="H190" s="34"/>
      <c r="I190" s="34"/>
      <c r="J190" s="34"/>
    </row>
    <row r="191" spans="1:10" x14ac:dyDescent="0.25">
      <c r="A191" s="27">
        <f t="shared" ca="1" si="20"/>
        <v>51044</v>
      </c>
      <c r="B191" s="28">
        <f t="shared" si="21"/>
        <v>189</v>
      </c>
      <c r="C191" s="28"/>
      <c r="D191" s="29">
        <f>IFERROR('Plano de Aposentadoria Ideal'!$D$6,"")</f>
        <v>1000</v>
      </c>
      <c r="E191" s="30">
        <f t="shared" si="18"/>
        <v>199000</v>
      </c>
      <c r="F191" s="31">
        <f>IFERROR(G190*'Plano de Aposentadoria Ideal'!$D$29,"")</f>
        <v>1318.6654911154519</v>
      </c>
      <c r="G191" s="30">
        <f t="shared" si="19"/>
        <v>311829.38873397961</v>
      </c>
      <c r="H191" s="34"/>
      <c r="I191" s="34"/>
      <c r="J191" s="34"/>
    </row>
    <row r="192" spans="1:10" x14ac:dyDescent="0.25">
      <c r="A192" s="27">
        <f t="shared" ca="1" si="20"/>
        <v>51075</v>
      </c>
      <c r="B192" s="28">
        <f t="shared" si="21"/>
        <v>190</v>
      </c>
      <c r="C192" s="28"/>
      <c r="D192" s="29">
        <f>IFERROR('Plano de Aposentadoria Ideal'!$D$6,"")</f>
        <v>1000</v>
      </c>
      <c r="E192" s="30">
        <f t="shared" si="18"/>
        <v>200000</v>
      </c>
      <c r="F192" s="31">
        <f>IFERROR(G191*'Plano de Aposentadoria Ideal'!$D$29,"")</f>
        <v>1328.5441283934731</v>
      </c>
      <c r="G192" s="30">
        <f t="shared" si="19"/>
        <v>314157.93286237307</v>
      </c>
      <c r="H192" s="34"/>
      <c r="I192" s="34"/>
      <c r="J192" s="34"/>
    </row>
    <row r="193" spans="1:10" x14ac:dyDescent="0.25">
      <c r="A193" s="27">
        <f t="shared" ca="1" si="20"/>
        <v>51105</v>
      </c>
      <c r="B193" s="28">
        <f t="shared" si="21"/>
        <v>191</v>
      </c>
      <c r="C193" s="28"/>
      <c r="D193" s="29">
        <f>IFERROR('Plano de Aposentadoria Ideal'!$D$6,"")</f>
        <v>1000</v>
      </c>
      <c r="E193" s="30">
        <f t="shared" si="18"/>
        <v>201000</v>
      </c>
      <c r="F193" s="31">
        <f>IFERROR(G192*'Plano de Aposentadoria Ideal'!$D$29,"")</f>
        <v>1338.4648534477794</v>
      </c>
      <c r="G193" s="30">
        <f t="shared" si="19"/>
        <v>316496.39771582087</v>
      </c>
      <c r="H193" s="34"/>
      <c r="I193" s="34"/>
      <c r="J193" s="34"/>
    </row>
    <row r="194" spans="1:10" x14ac:dyDescent="0.25">
      <c r="A194" s="27">
        <f t="shared" ca="1" si="20"/>
        <v>51136</v>
      </c>
      <c r="B194" s="28">
        <f t="shared" si="21"/>
        <v>192</v>
      </c>
      <c r="C194" s="28">
        <v>16</v>
      </c>
      <c r="D194" s="29">
        <f>IFERROR('Plano de Aposentadoria Ideal'!$D$6,"")</f>
        <v>1000</v>
      </c>
      <c r="E194" s="30">
        <f t="shared" si="18"/>
        <v>202000</v>
      </c>
      <c r="F194" s="31">
        <f>IFERROR(G193*'Plano de Aposentadoria Ideal'!$D$29,"")</f>
        <v>1348.4278455926699</v>
      </c>
      <c r="G194" s="30">
        <f t="shared" si="19"/>
        <v>318844.82556141354</v>
      </c>
      <c r="H194" s="34"/>
      <c r="I194" s="34"/>
      <c r="J194" s="34"/>
    </row>
    <row r="195" spans="1:10" x14ac:dyDescent="0.25">
      <c r="A195" s="27">
        <f t="shared" ca="1" si="20"/>
        <v>51167</v>
      </c>
      <c r="B195" s="28">
        <f t="shared" si="21"/>
        <v>193</v>
      </c>
      <c r="C195" s="28"/>
      <c r="D195" s="29">
        <f>IFERROR('Plano de Aposentadoria Ideal'!$D$6,"")</f>
        <v>1000</v>
      </c>
      <c r="E195" s="30">
        <f t="shared" si="18"/>
        <v>203000</v>
      </c>
      <c r="F195" s="31">
        <f>IFERROR(G194*'Plano de Aposentadoria Ideal'!$D$29,"")</f>
        <v>1358.4332849064078</v>
      </c>
      <c r="G195" s="30">
        <f t="shared" si="19"/>
        <v>321203.25884631992</v>
      </c>
      <c r="H195" s="34"/>
      <c r="I195" s="34"/>
      <c r="J195" s="34"/>
    </row>
    <row r="196" spans="1:10" x14ac:dyDescent="0.25">
      <c r="A196" s="27">
        <f t="shared" ca="1" si="20"/>
        <v>51196</v>
      </c>
      <c r="B196" s="28">
        <f t="shared" si="21"/>
        <v>194</v>
      </c>
      <c r="C196" s="28"/>
      <c r="D196" s="29">
        <f>IFERROR('Plano de Aposentadoria Ideal'!$D$6,"")</f>
        <v>1000</v>
      </c>
      <c r="E196" s="30">
        <f t="shared" si="18"/>
        <v>204000</v>
      </c>
      <c r="F196" s="31">
        <f>IFERROR(G195*'Plano de Aposentadoria Ideal'!$D$29,"")</f>
        <v>1368.4813522344784</v>
      </c>
      <c r="G196" s="30">
        <f t="shared" si="19"/>
        <v>323571.74019855441</v>
      </c>
      <c r="H196" s="34"/>
      <c r="I196" s="34"/>
      <c r="J196" s="34"/>
    </row>
    <row r="197" spans="1:10" x14ac:dyDescent="0.25">
      <c r="A197" s="27">
        <f t="shared" ca="1" si="20"/>
        <v>51227</v>
      </c>
      <c r="B197" s="28">
        <f t="shared" si="21"/>
        <v>195</v>
      </c>
      <c r="C197" s="28"/>
      <c r="D197" s="29">
        <f>IFERROR('Plano de Aposentadoria Ideal'!$D$6,"")</f>
        <v>1000</v>
      </c>
      <c r="E197" s="30">
        <f t="shared" ref="E197:E260" si="22">IFERROR(E196+D197,"")</f>
        <v>205000</v>
      </c>
      <c r="F197" s="31">
        <f>IFERROR(G196*'Plano de Aposentadoria Ideal'!$D$29,"")</f>
        <v>1378.5722291928557</v>
      </c>
      <c r="G197" s="30">
        <f t="shared" ref="G197:G260" si="23">IFERROR(G196+D197+F197,"")</f>
        <v>325950.3124277473</v>
      </c>
      <c r="H197" s="34"/>
      <c r="I197" s="34"/>
      <c r="J197" s="34"/>
    </row>
    <row r="198" spans="1:10" x14ac:dyDescent="0.25">
      <c r="A198" s="27">
        <f t="shared" ca="1" si="20"/>
        <v>51257</v>
      </c>
      <c r="B198" s="28">
        <f t="shared" si="21"/>
        <v>196</v>
      </c>
      <c r="C198" s="28"/>
      <c r="D198" s="29">
        <f>IFERROR('Plano de Aposentadoria Ideal'!$D$6,"")</f>
        <v>1000</v>
      </c>
      <c r="E198" s="30">
        <f t="shared" si="22"/>
        <v>206000</v>
      </c>
      <c r="F198" s="31">
        <f>IFERROR(G197*'Plano de Aposentadoria Ideal'!$D$29,"")</f>
        <v>1388.7060981712855</v>
      </c>
      <c r="G198" s="30">
        <f t="shared" si="23"/>
        <v>328339.0185259186</v>
      </c>
      <c r="H198" s="34"/>
      <c r="I198" s="34"/>
      <c r="J198" s="34"/>
    </row>
    <row r="199" spans="1:10" x14ac:dyDescent="0.25">
      <c r="A199" s="27">
        <f t="shared" ca="1" si="20"/>
        <v>51288</v>
      </c>
      <c r="B199" s="28">
        <f t="shared" si="21"/>
        <v>197</v>
      </c>
      <c r="C199" s="28"/>
      <c r="D199" s="29">
        <f>IFERROR('Plano de Aposentadoria Ideal'!$D$6,"")</f>
        <v>1000</v>
      </c>
      <c r="E199" s="30">
        <f t="shared" si="22"/>
        <v>207000</v>
      </c>
      <c r="F199" s="31">
        <f>IFERROR(G198*'Plano de Aposentadoria Ideal'!$D$29,"")</f>
        <v>1398.8831423365821</v>
      </c>
      <c r="G199" s="30">
        <f t="shared" si="23"/>
        <v>330737.90166825516</v>
      </c>
      <c r="H199" s="34"/>
      <c r="I199" s="34"/>
      <c r="J199" s="34"/>
    </row>
    <row r="200" spans="1:10" x14ac:dyDescent="0.25">
      <c r="A200" s="27">
        <f t="shared" ca="1" si="20"/>
        <v>51318</v>
      </c>
      <c r="B200" s="28">
        <f t="shared" si="21"/>
        <v>198</v>
      </c>
      <c r="C200" s="28"/>
      <c r="D200" s="29">
        <f>IFERROR('Plano de Aposentadoria Ideal'!$D$6,"")</f>
        <v>1000</v>
      </c>
      <c r="E200" s="30">
        <f t="shared" si="22"/>
        <v>208000</v>
      </c>
      <c r="F200" s="31">
        <f>IFERROR(G199*'Plano de Aposentadoria Ideal'!$D$29,"")</f>
        <v>1409.1035456359393</v>
      </c>
      <c r="G200" s="30">
        <f t="shared" si="23"/>
        <v>333147.0052138911</v>
      </c>
      <c r="H200" s="34"/>
      <c r="I200" s="34"/>
      <c r="J200" s="34"/>
    </row>
    <row r="201" spans="1:10" x14ac:dyDescent="0.25">
      <c r="A201" s="27">
        <f t="shared" ca="1" si="20"/>
        <v>51349</v>
      </c>
      <c r="B201" s="28">
        <f t="shared" si="21"/>
        <v>199</v>
      </c>
      <c r="C201" s="28"/>
      <c r="D201" s="29">
        <f>IFERROR('Plano de Aposentadoria Ideal'!$D$6,"")</f>
        <v>1000</v>
      </c>
      <c r="E201" s="30">
        <f t="shared" si="22"/>
        <v>209000</v>
      </c>
      <c r="F201" s="31">
        <f>IFERROR(G200*'Plano de Aposentadoria Ideal'!$D$29,"")</f>
        <v>1419.3674928002554</v>
      </c>
      <c r="G201" s="30">
        <f t="shared" si="23"/>
        <v>335566.37270669133</v>
      </c>
      <c r="H201" s="34"/>
      <c r="I201" s="34"/>
      <c r="J201" s="34"/>
    </row>
    <row r="202" spans="1:10" x14ac:dyDescent="0.25">
      <c r="A202" s="27">
        <f t="shared" ca="1" si="20"/>
        <v>51380</v>
      </c>
      <c r="B202" s="28">
        <f t="shared" si="21"/>
        <v>200</v>
      </c>
      <c r="C202" s="28"/>
      <c r="D202" s="29">
        <f>IFERROR('Plano de Aposentadoria Ideal'!$D$6,"")</f>
        <v>1000</v>
      </c>
      <c r="E202" s="30">
        <f t="shared" si="22"/>
        <v>210000</v>
      </c>
      <c r="F202" s="31">
        <f>IFERROR(G201*'Plano de Aposentadoria Ideal'!$D$29,"")</f>
        <v>1429.6751693474707</v>
      </c>
      <c r="G202" s="30">
        <f t="shared" si="23"/>
        <v>337996.04787603882</v>
      </c>
      <c r="H202" s="34"/>
      <c r="I202" s="34"/>
      <c r="J202" s="34"/>
    </row>
    <row r="203" spans="1:10" x14ac:dyDescent="0.25">
      <c r="A203" s="27">
        <f t="shared" ca="1" si="20"/>
        <v>51410</v>
      </c>
      <c r="B203" s="28">
        <f t="shared" si="21"/>
        <v>201</v>
      </c>
      <c r="C203" s="28"/>
      <c r="D203" s="29">
        <f>IFERROR('Plano de Aposentadoria Ideal'!$D$6,"")</f>
        <v>1000</v>
      </c>
      <c r="E203" s="30">
        <f t="shared" si="22"/>
        <v>211000</v>
      </c>
      <c r="F203" s="31">
        <f>IFERROR(G202*'Plano de Aposentadoria Ideal'!$D$29,"")</f>
        <v>1440.0267615859232</v>
      </c>
      <c r="G203" s="30">
        <f t="shared" si="23"/>
        <v>340436.07463762473</v>
      </c>
      <c r="H203" s="34"/>
      <c r="I203" s="34"/>
      <c r="J203" s="34"/>
    </row>
    <row r="204" spans="1:10" x14ac:dyDescent="0.25">
      <c r="A204" s="27">
        <f t="shared" ca="1" si="20"/>
        <v>51441</v>
      </c>
      <c r="B204" s="28">
        <f t="shared" si="21"/>
        <v>202</v>
      </c>
      <c r="C204" s="28"/>
      <c r="D204" s="29">
        <f>IFERROR('Plano de Aposentadoria Ideal'!$D$6,"")</f>
        <v>1000</v>
      </c>
      <c r="E204" s="30">
        <f t="shared" si="22"/>
        <v>212000</v>
      </c>
      <c r="F204" s="31">
        <f>IFERROR(G203*'Plano de Aposentadoria Ideal'!$D$29,"")</f>
        <v>1450.4224566177131</v>
      </c>
      <c r="G204" s="30">
        <f t="shared" si="23"/>
        <v>342886.49709424243</v>
      </c>
      <c r="H204" s="34"/>
      <c r="I204" s="34"/>
      <c r="J204" s="34"/>
    </row>
    <row r="205" spans="1:10" x14ac:dyDescent="0.25">
      <c r="A205" s="27">
        <f t="shared" ca="1" si="20"/>
        <v>51471</v>
      </c>
      <c r="B205" s="28">
        <f t="shared" si="21"/>
        <v>203</v>
      </c>
      <c r="C205" s="28"/>
      <c r="D205" s="29">
        <f>IFERROR('Plano de Aposentadoria Ideal'!$D$6,"")</f>
        <v>1000</v>
      </c>
      <c r="E205" s="30">
        <f t="shared" si="22"/>
        <v>213000</v>
      </c>
      <c r="F205" s="31">
        <f>IFERROR(G204*'Plano de Aposentadoria Ideal'!$D$29,"")</f>
        <v>1460.8624423420868</v>
      </c>
      <c r="G205" s="30">
        <f t="shared" si="23"/>
        <v>345347.35953658452</v>
      </c>
      <c r="H205" s="34"/>
      <c r="I205" s="34"/>
      <c r="J205" s="34"/>
    </row>
    <row r="206" spans="1:10" x14ac:dyDescent="0.25">
      <c r="A206" s="27">
        <f t="shared" ca="1" si="20"/>
        <v>51502</v>
      </c>
      <c r="B206" s="28">
        <f t="shared" si="21"/>
        <v>204</v>
      </c>
      <c r="C206" s="28">
        <v>17</v>
      </c>
      <c r="D206" s="29">
        <f>IFERROR('Plano de Aposentadoria Ideal'!$D$6,"")</f>
        <v>1000</v>
      </c>
      <c r="E206" s="30">
        <f t="shared" si="22"/>
        <v>214000</v>
      </c>
      <c r="F206" s="31">
        <f>IFERROR(G205*'Plano de Aposentadoria Ideal'!$D$29,"")</f>
        <v>1471.3469074588329</v>
      </c>
      <c r="G206" s="30">
        <f t="shared" si="23"/>
        <v>347818.70644404338</v>
      </c>
      <c r="H206" s="34"/>
      <c r="I206" s="34"/>
      <c r="J206" s="34"/>
    </row>
    <row r="207" spans="1:10" x14ac:dyDescent="0.25">
      <c r="A207" s="27">
        <f t="shared" ref="A207:A270" ca="1" si="24">DATE(YEAR(A206),MONTH(A206)+1,1)</f>
        <v>51533</v>
      </c>
      <c r="B207" s="28">
        <f t="shared" ref="B207:B270" si="25">B206+1</f>
        <v>205</v>
      </c>
      <c r="C207" s="28"/>
      <c r="D207" s="29">
        <f>IFERROR('Plano de Aposentadoria Ideal'!$D$6,"")</f>
        <v>1000</v>
      </c>
      <c r="E207" s="30">
        <f t="shared" si="22"/>
        <v>215000</v>
      </c>
      <c r="F207" s="31">
        <f>IFERROR(G206*'Plano de Aposentadoria Ideal'!$D$29,"")</f>
        <v>1481.8760414716912</v>
      </c>
      <c r="G207" s="30">
        <f t="shared" si="23"/>
        <v>350300.58248551504</v>
      </c>
      <c r="H207" s="34"/>
      <c r="I207" s="34"/>
      <c r="J207" s="34"/>
    </row>
    <row r="208" spans="1:10" x14ac:dyDescent="0.25">
      <c r="A208" s="27">
        <f t="shared" ca="1" si="24"/>
        <v>51561</v>
      </c>
      <c r="B208" s="28">
        <f t="shared" si="25"/>
        <v>206</v>
      </c>
      <c r="C208" s="28"/>
      <c r="D208" s="29">
        <f>IFERROR('Plano de Aposentadoria Ideal'!$D$6,"")</f>
        <v>1000</v>
      </c>
      <c r="E208" s="30">
        <f t="shared" si="22"/>
        <v>216000</v>
      </c>
      <c r="F208" s="31">
        <f>IFERROR(G207*'Plano de Aposentadoria Ideal'!$D$29,"")</f>
        <v>1492.4500346917803</v>
      </c>
      <c r="G208" s="30">
        <f t="shared" si="23"/>
        <v>352793.03252020682</v>
      </c>
      <c r="H208" s="34"/>
      <c r="I208" s="34"/>
      <c r="J208" s="34"/>
    </row>
    <row r="209" spans="1:10" x14ac:dyDescent="0.25">
      <c r="A209" s="27">
        <f t="shared" ca="1" si="24"/>
        <v>51592</v>
      </c>
      <c r="B209" s="28">
        <f t="shared" si="25"/>
        <v>207</v>
      </c>
      <c r="C209" s="28"/>
      <c r="D209" s="29">
        <f>IFERROR('Plano de Aposentadoria Ideal'!$D$6,"")</f>
        <v>1000</v>
      </c>
      <c r="E209" s="30">
        <f t="shared" si="22"/>
        <v>217000</v>
      </c>
      <c r="F209" s="31">
        <f>IFERROR(G208*'Plano de Aposentadoria Ideal'!$D$29,"")</f>
        <v>1503.0690782410359</v>
      </c>
      <c r="G209" s="30">
        <f t="shared" si="23"/>
        <v>355296.10159844783</v>
      </c>
      <c r="H209" s="34"/>
      <c r="I209" s="34"/>
      <c r="J209" s="34"/>
    </row>
    <row r="210" spans="1:10" x14ac:dyDescent="0.25">
      <c r="A210" s="27">
        <f t="shared" ca="1" si="24"/>
        <v>51622</v>
      </c>
      <c r="B210" s="28">
        <f t="shared" si="25"/>
        <v>208</v>
      </c>
      <c r="C210" s="28"/>
      <c r="D210" s="29">
        <f>IFERROR('Plano de Aposentadoria Ideal'!$D$6,"")</f>
        <v>1000</v>
      </c>
      <c r="E210" s="30">
        <f t="shared" si="22"/>
        <v>218000</v>
      </c>
      <c r="F210" s="31">
        <f>IFERROR(G209*'Plano de Aposentadoria Ideal'!$D$29,"")</f>
        <v>1513.7333640556653</v>
      </c>
      <c r="G210" s="30">
        <f t="shared" si="23"/>
        <v>357809.83496250352</v>
      </c>
      <c r="H210" s="34"/>
      <c r="I210" s="34"/>
      <c r="J210" s="34"/>
    </row>
    <row r="211" spans="1:10" x14ac:dyDescent="0.25">
      <c r="A211" s="27">
        <f t="shared" ca="1" si="24"/>
        <v>51653</v>
      </c>
      <c r="B211" s="28">
        <f t="shared" si="25"/>
        <v>209</v>
      </c>
      <c r="C211" s="28"/>
      <c r="D211" s="29">
        <f>IFERROR('Plano de Aposentadoria Ideal'!$D$6,"")</f>
        <v>1000</v>
      </c>
      <c r="E211" s="30">
        <f t="shared" si="22"/>
        <v>219000</v>
      </c>
      <c r="F211" s="31">
        <f>IFERROR(G210*'Plano de Aposentadoria Ideal'!$D$29,"")</f>
        <v>1524.4430848896179</v>
      </c>
      <c r="G211" s="30">
        <f t="shared" si="23"/>
        <v>360334.27804739313</v>
      </c>
      <c r="H211" s="34"/>
      <c r="I211" s="34"/>
      <c r="J211" s="34"/>
    </row>
    <row r="212" spans="1:10" x14ac:dyDescent="0.25">
      <c r="A212" s="27">
        <f t="shared" ca="1" si="24"/>
        <v>51683</v>
      </c>
      <c r="B212" s="28">
        <f t="shared" si="25"/>
        <v>210</v>
      </c>
      <c r="C212" s="28"/>
      <c r="D212" s="29">
        <f>IFERROR('Plano de Aposentadoria Ideal'!$D$6,"")</f>
        <v>1000</v>
      </c>
      <c r="E212" s="30">
        <f t="shared" si="22"/>
        <v>220000</v>
      </c>
      <c r="F212" s="31">
        <f>IFERROR(G211*'Plano de Aposentadoria Ideal'!$D$29,"")</f>
        <v>1535.1984343180668</v>
      </c>
      <c r="G212" s="30">
        <f t="shared" si="23"/>
        <v>362869.4764817112</v>
      </c>
      <c r="H212" s="34"/>
      <c r="I212" s="34"/>
      <c r="J212" s="34"/>
    </row>
    <row r="213" spans="1:10" x14ac:dyDescent="0.25">
      <c r="A213" s="27">
        <f t="shared" ca="1" si="24"/>
        <v>51714</v>
      </c>
      <c r="B213" s="28">
        <f t="shared" si="25"/>
        <v>211</v>
      </c>
      <c r="C213" s="28"/>
      <c r="D213" s="29">
        <f>IFERROR('Plano de Aposentadoria Ideal'!$D$6,"")</f>
        <v>1000</v>
      </c>
      <c r="E213" s="30">
        <f t="shared" si="22"/>
        <v>221000</v>
      </c>
      <c r="F213" s="31">
        <f>IFERROR(G212*'Plano de Aposentadoria Ideal'!$D$29,"")</f>
        <v>1545.9996067409104</v>
      </c>
      <c r="G213" s="30">
        <f t="shared" si="23"/>
        <v>365415.47608845209</v>
      </c>
      <c r="H213" s="34"/>
      <c r="I213" s="34"/>
      <c r="J213" s="34"/>
    </row>
    <row r="214" spans="1:10" x14ac:dyDescent="0.25">
      <c r="A214" s="27">
        <f t="shared" ca="1" si="24"/>
        <v>51745</v>
      </c>
      <c r="B214" s="28">
        <f t="shared" si="25"/>
        <v>212</v>
      </c>
      <c r="C214" s="28"/>
      <c r="D214" s="29">
        <f>IFERROR('Plano de Aposentadoria Ideal'!$D$6,"")</f>
        <v>1000</v>
      </c>
      <c r="E214" s="30">
        <f t="shared" si="22"/>
        <v>222000</v>
      </c>
      <c r="F214" s="31">
        <f>IFERROR(G213*'Plano de Aposentadoria Ideal'!$D$29,"")</f>
        <v>1556.8467973862837</v>
      </c>
      <c r="G214" s="30">
        <f t="shared" si="23"/>
        <v>367972.3228858384</v>
      </c>
      <c r="H214" s="34"/>
      <c r="I214" s="34"/>
      <c r="J214" s="34"/>
    </row>
    <row r="215" spans="1:10" x14ac:dyDescent="0.25">
      <c r="A215" s="27">
        <f t="shared" ca="1" si="24"/>
        <v>51775</v>
      </c>
      <c r="B215" s="28">
        <f t="shared" si="25"/>
        <v>213</v>
      </c>
      <c r="C215" s="28"/>
      <c r="D215" s="29">
        <f>IFERROR('Plano de Aposentadoria Ideal'!$D$6,"")</f>
        <v>1000</v>
      </c>
      <c r="E215" s="30">
        <f t="shared" si="22"/>
        <v>223000</v>
      </c>
      <c r="F215" s="31">
        <f>IFERROR(G214*'Plano de Aposentadoria Ideal'!$D$29,"")</f>
        <v>1567.7402023140889</v>
      </c>
      <c r="G215" s="30">
        <f t="shared" si="23"/>
        <v>370540.0630881525</v>
      </c>
      <c r="H215" s="34"/>
      <c r="I215" s="34"/>
      <c r="J215" s="34"/>
    </row>
    <row r="216" spans="1:10" x14ac:dyDescent="0.25">
      <c r="A216" s="27">
        <f t="shared" ca="1" si="24"/>
        <v>51806</v>
      </c>
      <c r="B216" s="28">
        <f t="shared" si="25"/>
        <v>214</v>
      </c>
      <c r="C216" s="28"/>
      <c r="D216" s="29">
        <f>IFERROR('Plano de Aposentadoria Ideal'!$D$6,"")</f>
        <v>1000</v>
      </c>
      <c r="E216" s="30">
        <f t="shared" si="22"/>
        <v>224000</v>
      </c>
      <c r="F216" s="31">
        <f>IFERROR(G215*'Plano de Aposentadoria Ideal'!$D$29,"")</f>
        <v>1578.6800184195376</v>
      </c>
      <c r="G216" s="30">
        <f t="shared" si="23"/>
        <v>373118.74310657202</v>
      </c>
      <c r="H216" s="34"/>
      <c r="I216" s="34"/>
      <c r="J216" s="34"/>
    </row>
    <row r="217" spans="1:10" x14ac:dyDescent="0.25">
      <c r="A217" s="27">
        <f t="shared" ca="1" si="24"/>
        <v>51836</v>
      </c>
      <c r="B217" s="28">
        <f t="shared" si="25"/>
        <v>215</v>
      </c>
      <c r="C217" s="28"/>
      <c r="D217" s="29">
        <f>IFERROR('Plano de Aposentadoria Ideal'!$D$6,"")</f>
        <v>1000</v>
      </c>
      <c r="E217" s="30">
        <f t="shared" si="22"/>
        <v>225000</v>
      </c>
      <c r="F217" s="31">
        <f>IFERROR(G216*'Plano de Aposentadoria Ideal'!$D$29,"")</f>
        <v>1589.666443436711</v>
      </c>
      <c r="G217" s="30">
        <f t="shared" si="23"/>
        <v>375708.40955000871</v>
      </c>
      <c r="H217" s="34"/>
      <c r="I217" s="34"/>
      <c r="J217" s="34"/>
    </row>
    <row r="218" spans="1:10" x14ac:dyDescent="0.25">
      <c r="A218" s="27">
        <f t="shared" ca="1" si="24"/>
        <v>51867</v>
      </c>
      <c r="B218" s="28">
        <f t="shared" si="25"/>
        <v>216</v>
      </c>
      <c r="C218" s="28">
        <v>18</v>
      </c>
      <c r="D218" s="29">
        <f>IFERROR('Plano de Aposentadoria Ideal'!$D$6,"")</f>
        <v>1000</v>
      </c>
      <c r="E218" s="30">
        <f t="shared" si="22"/>
        <v>226000</v>
      </c>
      <c r="F218" s="31">
        <f>IFERROR(G217*'Plano de Aposentadoria Ideal'!$D$29,"")</f>
        <v>1600.6996759421324</v>
      </c>
      <c r="G218" s="30">
        <f t="shared" si="23"/>
        <v>378309.10922595084</v>
      </c>
      <c r="H218" s="34"/>
      <c r="I218" s="34"/>
      <c r="J218" s="34"/>
    </row>
    <row r="219" spans="1:10" x14ac:dyDescent="0.25">
      <c r="A219" s="27">
        <f t="shared" ca="1" si="24"/>
        <v>51898</v>
      </c>
      <c r="B219" s="28">
        <f t="shared" si="25"/>
        <v>217</v>
      </c>
      <c r="C219" s="28"/>
      <c r="D219" s="29">
        <f>IFERROR('Plano de Aposentadoria Ideal'!$D$6,"")</f>
        <v>1000</v>
      </c>
      <c r="E219" s="30">
        <f t="shared" si="22"/>
        <v>227000</v>
      </c>
      <c r="F219" s="31">
        <f>IFERROR(G218*'Plano de Aposentadoria Ideal'!$D$29,"")</f>
        <v>1611.7799153583578</v>
      </c>
      <c r="G219" s="30">
        <f t="shared" si="23"/>
        <v>380920.88914130919</v>
      </c>
      <c r="H219" s="34"/>
      <c r="I219" s="34"/>
      <c r="J219" s="34"/>
    </row>
    <row r="220" spans="1:10" x14ac:dyDescent="0.25">
      <c r="A220" s="27">
        <f t="shared" ca="1" si="24"/>
        <v>51926</v>
      </c>
      <c r="B220" s="28">
        <f t="shared" si="25"/>
        <v>218</v>
      </c>
      <c r="C220" s="28"/>
      <c r="D220" s="29">
        <f>IFERROR('Plano de Aposentadoria Ideal'!$D$6,"")</f>
        <v>1000</v>
      </c>
      <c r="E220" s="30">
        <f t="shared" si="22"/>
        <v>228000</v>
      </c>
      <c r="F220" s="31">
        <f>IFERROR(G219*'Plano de Aposentadoria Ideal'!$D$29,"")</f>
        <v>1622.9073619575795</v>
      </c>
      <c r="G220" s="30">
        <f t="shared" si="23"/>
        <v>383543.79650326679</v>
      </c>
      <c r="H220" s="34"/>
      <c r="I220" s="34"/>
      <c r="J220" s="34"/>
    </row>
    <row r="221" spans="1:10" x14ac:dyDescent="0.25">
      <c r="A221" s="27">
        <f t="shared" ca="1" si="24"/>
        <v>51957</v>
      </c>
      <c r="B221" s="28">
        <f t="shared" si="25"/>
        <v>219</v>
      </c>
      <c r="C221" s="28"/>
      <c r="D221" s="29">
        <f>IFERROR('Plano de Aposentadoria Ideal'!$D$6,"")</f>
        <v>1000</v>
      </c>
      <c r="E221" s="30">
        <f t="shared" si="22"/>
        <v>229000</v>
      </c>
      <c r="F221" s="31">
        <f>IFERROR(G220*'Plano de Aposentadoria Ideal'!$D$29,"")</f>
        <v>1634.0822168652469</v>
      </c>
      <c r="G221" s="30">
        <f t="shared" si="23"/>
        <v>386177.87872013205</v>
      </c>
      <c r="H221" s="34"/>
      <c r="I221" s="34"/>
      <c r="J221" s="34"/>
    </row>
    <row r="222" spans="1:10" x14ac:dyDescent="0.25">
      <c r="A222" s="27">
        <f t="shared" ca="1" si="24"/>
        <v>51987</v>
      </c>
      <c r="B222" s="28">
        <f t="shared" si="25"/>
        <v>220</v>
      </c>
      <c r="C222" s="28"/>
      <c r="D222" s="29">
        <f>IFERROR('Plano de Aposentadoria Ideal'!$D$6,"")</f>
        <v>1000</v>
      </c>
      <c r="E222" s="30">
        <f t="shared" si="22"/>
        <v>230000</v>
      </c>
      <c r="F222" s="31">
        <f>IFERROR(G221*'Plano de Aposentadoria Ideal'!$D$29,"")</f>
        <v>1645.3046820637001</v>
      </c>
      <c r="G222" s="30">
        <f t="shared" si="23"/>
        <v>388823.18340219575</v>
      </c>
      <c r="H222" s="34"/>
      <c r="I222" s="34"/>
      <c r="J222" s="34"/>
    </row>
    <row r="223" spans="1:10" x14ac:dyDescent="0.25">
      <c r="A223" s="27">
        <f t="shared" ca="1" si="24"/>
        <v>52018</v>
      </c>
      <c r="B223" s="28">
        <f t="shared" si="25"/>
        <v>221</v>
      </c>
      <c r="C223" s="28"/>
      <c r="D223" s="29">
        <f>IFERROR('Plano de Aposentadoria Ideal'!$D$6,"")</f>
        <v>1000</v>
      </c>
      <c r="E223" s="30">
        <f t="shared" si="22"/>
        <v>231000</v>
      </c>
      <c r="F223" s="31">
        <f>IFERROR(G222*'Plano de Aposentadoria Ideal'!$D$29,"")</f>
        <v>1656.5749603958222</v>
      </c>
      <c r="G223" s="30">
        <f t="shared" si="23"/>
        <v>391479.75836259156</v>
      </c>
      <c r="H223" s="34"/>
      <c r="I223" s="34"/>
      <c r="J223" s="34"/>
    </row>
    <row r="224" spans="1:10" x14ac:dyDescent="0.25">
      <c r="A224" s="27">
        <f t="shared" ca="1" si="24"/>
        <v>52048</v>
      </c>
      <c r="B224" s="28">
        <f t="shared" si="25"/>
        <v>222</v>
      </c>
      <c r="C224" s="28"/>
      <c r="D224" s="29">
        <f>IFERROR('Plano de Aposentadoria Ideal'!$D$6,"")</f>
        <v>1000</v>
      </c>
      <c r="E224" s="30">
        <f t="shared" si="22"/>
        <v>232000</v>
      </c>
      <c r="F224" s="31">
        <f>IFERROR(G223*'Plano de Aposentadoria Ideal'!$D$29,"")</f>
        <v>1667.8932555687056</v>
      </c>
      <c r="G224" s="30">
        <f t="shared" si="23"/>
        <v>394147.65161816025</v>
      </c>
      <c r="H224" s="34"/>
      <c r="I224" s="34"/>
      <c r="J224" s="34"/>
    </row>
    <row r="225" spans="1:10" x14ac:dyDescent="0.25">
      <c r="A225" s="27">
        <f t="shared" ca="1" si="24"/>
        <v>52079</v>
      </c>
      <c r="B225" s="28">
        <f t="shared" si="25"/>
        <v>223</v>
      </c>
      <c r="C225" s="28"/>
      <c r="D225" s="29">
        <f>IFERROR('Plano de Aposentadoria Ideal'!$D$6,"")</f>
        <v>1000</v>
      </c>
      <c r="E225" s="30">
        <f t="shared" si="22"/>
        <v>233000</v>
      </c>
      <c r="F225" s="31">
        <f>IFERROR(G224*'Plano de Aposentadoria Ideal'!$D$29,"")</f>
        <v>1679.2597721573329</v>
      </c>
      <c r="G225" s="30">
        <f t="shared" si="23"/>
        <v>396826.9113903176</v>
      </c>
      <c r="H225" s="34"/>
      <c r="I225" s="34"/>
      <c r="J225" s="34"/>
    </row>
    <row r="226" spans="1:10" x14ac:dyDescent="0.25">
      <c r="A226" s="27">
        <f t="shared" ca="1" si="24"/>
        <v>52110</v>
      </c>
      <c r="B226" s="28">
        <f t="shared" si="25"/>
        <v>224</v>
      </c>
      <c r="C226" s="28"/>
      <c r="D226" s="29">
        <f>IFERROR('Plano de Aposentadoria Ideal'!$D$6,"")</f>
        <v>1000</v>
      </c>
      <c r="E226" s="30">
        <f t="shared" si="22"/>
        <v>234000</v>
      </c>
      <c r="F226" s="31">
        <f>IFERROR(G225*'Plano de Aposentadoria Ideal'!$D$29,"")</f>
        <v>1690.6747156082761</v>
      </c>
      <c r="G226" s="30">
        <f t="shared" si="23"/>
        <v>399517.5861059259</v>
      </c>
      <c r="H226" s="34"/>
      <c r="I226" s="34"/>
      <c r="J226" s="34"/>
    </row>
    <row r="227" spans="1:10" x14ac:dyDescent="0.25">
      <c r="A227" s="27">
        <f t="shared" ca="1" si="24"/>
        <v>52140</v>
      </c>
      <c r="B227" s="28">
        <f t="shared" si="25"/>
        <v>225</v>
      </c>
      <c r="C227" s="28"/>
      <c r="D227" s="29">
        <f>IFERROR('Plano de Aposentadoria Ideal'!$D$6,"")</f>
        <v>1000</v>
      </c>
      <c r="E227" s="30">
        <f t="shared" si="22"/>
        <v>235000</v>
      </c>
      <c r="F227" s="31">
        <f>IFERROR(G226*'Plano de Aposentadoria Ideal'!$D$29,"")</f>
        <v>1702.1382922434075</v>
      </c>
      <c r="G227" s="30">
        <f t="shared" si="23"/>
        <v>402219.72439816932</v>
      </c>
      <c r="H227" s="34"/>
      <c r="I227" s="34"/>
      <c r="J227" s="34"/>
    </row>
    <row r="228" spans="1:10" x14ac:dyDescent="0.25">
      <c r="A228" s="27">
        <f t="shared" ca="1" si="24"/>
        <v>52171</v>
      </c>
      <c r="B228" s="28">
        <f t="shared" si="25"/>
        <v>226</v>
      </c>
      <c r="C228" s="28"/>
      <c r="D228" s="29">
        <f>IFERROR('Plano de Aposentadoria Ideal'!$D$6,"")</f>
        <v>1000</v>
      </c>
      <c r="E228" s="30">
        <f t="shared" si="22"/>
        <v>236000</v>
      </c>
      <c r="F228" s="31">
        <f>IFERROR(G227*'Plano de Aposentadoria Ideal'!$D$29,"")</f>
        <v>1713.6507092636316</v>
      </c>
      <c r="G228" s="30">
        <f t="shared" si="23"/>
        <v>404933.37510743295</v>
      </c>
      <c r="H228" s="34"/>
      <c r="I228" s="34"/>
      <c r="J228" s="34"/>
    </row>
    <row r="229" spans="1:10" x14ac:dyDescent="0.25">
      <c r="A229" s="27">
        <f t="shared" ca="1" si="24"/>
        <v>52201</v>
      </c>
      <c r="B229" s="28">
        <f t="shared" si="25"/>
        <v>227</v>
      </c>
      <c r="C229" s="28"/>
      <c r="D229" s="29">
        <f>IFERROR('Plano de Aposentadoria Ideal'!$D$6,"")</f>
        <v>1000</v>
      </c>
      <c r="E229" s="30">
        <f t="shared" si="22"/>
        <v>237000</v>
      </c>
      <c r="F229" s="31">
        <f>IFERROR(G228*'Plano de Aposentadoria Ideal'!$D$29,"")</f>
        <v>1725.2121747526287</v>
      </c>
      <c r="G229" s="30">
        <f t="shared" si="23"/>
        <v>407658.58728218556</v>
      </c>
      <c r="H229" s="34"/>
      <c r="I229" s="34"/>
      <c r="J229" s="34"/>
    </row>
    <row r="230" spans="1:10" x14ac:dyDescent="0.25">
      <c r="A230" s="27">
        <f t="shared" ca="1" si="24"/>
        <v>52232</v>
      </c>
      <c r="B230" s="28">
        <f t="shared" si="25"/>
        <v>228</v>
      </c>
      <c r="C230" s="28">
        <v>19</v>
      </c>
      <c r="D230" s="29">
        <f>IFERROR('Plano de Aposentadoria Ideal'!$D$6,"")</f>
        <v>1000</v>
      </c>
      <c r="E230" s="30">
        <f t="shared" si="22"/>
        <v>238000</v>
      </c>
      <c r="F230" s="31">
        <f>IFERROR(G229*'Plano de Aposentadoria Ideal'!$D$29,"")</f>
        <v>1736.8228976806165</v>
      </c>
      <c r="G230" s="30">
        <f t="shared" si="23"/>
        <v>410395.41017986619</v>
      </c>
      <c r="H230" s="34"/>
      <c r="I230" s="34"/>
      <c r="J230" s="34"/>
    </row>
    <row r="231" spans="1:10" x14ac:dyDescent="0.25">
      <c r="A231" s="27">
        <f t="shared" ca="1" si="24"/>
        <v>52263</v>
      </c>
      <c r="B231" s="28">
        <f t="shared" si="25"/>
        <v>229</v>
      </c>
      <c r="C231" s="28"/>
      <c r="D231" s="29">
        <f>IFERROR('Plano de Aposentadoria Ideal'!$D$6,"")</f>
        <v>1000</v>
      </c>
      <c r="E231" s="30">
        <f t="shared" si="22"/>
        <v>239000</v>
      </c>
      <c r="F231" s="31">
        <f>IFERROR(G230*'Plano de Aposentadoria Ideal'!$D$29,"")</f>
        <v>1748.4830879081264</v>
      </c>
      <c r="G231" s="30">
        <f t="shared" si="23"/>
        <v>413143.89326777431</v>
      </c>
      <c r="H231" s="34"/>
      <c r="I231" s="34"/>
      <c r="J231" s="34"/>
    </row>
    <row r="232" spans="1:10" x14ac:dyDescent="0.25">
      <c r="A232" s="27">
        <f t="shared" ca="1" si="24"/>
        <v>52291</v>
      </c>
      <c r="B232" s="28">
        <f t="shared" si="25"/>
        <v>230</v>
      </c>
      <c r="C232" s="28"/>
      <c r="D232" s="29">
        <f>IFERROR('Plano de Aposentadoria Ideal'!$D$6,"")</f>
        <v>1000</v>
      </c>
      <c r="E232" s="30">
        <f t="shared" si="22"/>
        <v>240000</v>
      </c>
      <c r="F232" s="31">
        <f>IFERROR(G231*'Plano de Aposentadoria Ideal'!$D$29,"")</f>
        <v>1760.1929561897982</v>
      </c>
      <c r="G232" s="30">
        <f t="shared" si="23"/>
        <v>415904.08622396411</v>
      </c>
      <c r="H232" s="34"/>
      <c r="I232" s="34"/>
      <c r="J232" s="34"/>
    </row>
    <row r="233" spans="1:10" x14ac:dyDescent="0.25">
      <c r="A233" s="27">
        <f t="shared" ca="1" si="24"/>
        <v>52322</v>
      </c>
      <c r="B233" s="28">
        <f t="shared" si="25"/>
        <v>231</v>
      </c>
      <c r="C233" s="28"/>
      <c r="D233" s="29">
        <f>IFERROR('Plano de Aposentadoria Ideal'!$D$6,"")</f>
        <v>1000</v>
      </c>
      <c r="E233" s="30">
        <f t="shared" si="22"/>
        <v>241000</v>
      </c>
      <c r="F233" s="31">
        <f>IFERROR(G232*'Plano de Aposentadoria Ideal'!$D$29,"")</f>
        <v>1771.9527141781875</v>
      </c>
      <c r="G233" s="30">
        <f t="shared" si="23"/>
        <v>418676.0389381423</v>
      </c>
      <c r="H233" s="34"/>
      <c r="I233" s="34"/>
      <c r="J233" s="34"/>
    </row>
    <row r="234" spans="1:10" x14ac:dyDescent="0.25">
      <c r="A234" s="27">
        <f t="shared" ca="1" si="24"/>
        <v>52352</v>
      </c>
      <c r="B234" s="28">
        <f t="shared" si="25"/>
        <v>232</v>
      </c>
      <c r="C234" s="28"/>
      <c r="D234" s="29">
        <f>IFERROR('Plano de Aposentadoria Ideal'!$D$6,"")</f>
        <v>1000</v>
      </c>
      <c r="E234" s="30">
        <f t="shared" si="22"/>
        <v>242000</v>
      </c>
      <c r="F234" s="31">
        <f>IFERROR(G233*'Plano de Aposentadoria Ideal'!$D$29,"")</f>
        <v>1783.7625744275929</v>
      </c>
      <c r="G234" s="30">
        <f t="shared" si="23"/>
        <v>421459.80151256989</v>
      </c>
      <c r="H234" s="34"/>
      <c r="I234" s="34"/>
      <c r="J234" s="34"/>
    </row>
    <row r="235" spans="1:10" x14ac:dyDescent="0.25">
      <c r="A235" s="27">
        <f t="shared" ca="1" si="24"/>
        <v>52383</v>
      </c>
      <c r="B235" s="28">
        <f t="shared" si="25"/>
        <v>233</v>
      </c>
      <c r="C235" s="28"/>
      <c r="D235" s="29">
        <f>IFERROR('Plano de Aposentadoria Ideal'!$D$6,"")</f>
        <v>1000</v>
      </c>
      <c r="E235" s="30">
        <f t="shared" si="22"/>
        <v>243000</v>
      </c>
      <c r="F235" s="31">
        <f>IFERROR(G234*'Plano de Aposentadoria Ideal'!$D$29,"")</f>
        <v>1795.6227503978967</v>
      </c>
      <c r="G235" s="30">
        <f t="shared" si="23"/>
        <v>424255.42426296778</v>
      </c>
      <c r="H235" s="34"/>
      <c r="I235" s="34"/>
      <c r="J235" s="34"/>
    </row>
    <row r="236" spans="1:10" x14ac:dyDescent="0.25">
      <c r="A236" s="27">
        <f t="shared" ca="1" si="24"/>
        <v>52413</v>
      </c>
      <c r="B236" s="28">
        <f t="shared" si="25"/>
        <v>234</v>
      </c>
      <c r="C236" s="28"/>
      <c r="D236" s="29">
        <f>IFERROR('Plano de Aposentadoria Ideal'!$D$6,"")</f>
        <v>1000</v>
      </c>
      <c r="E236" s="30">
        <f t="shared" si="22"/>
        <v>244000</v>
      </c>
      <c r="F236" s="31">
        <f>IFERROR(G235*'Plano de Aposentadoria Ideal'!$D$29,"")</f>
        <v>1807.5334564584239</v>
      </c>
      <c r="G236" s="30">
        <f t="shared" si="23"/>
        <v>427062.95771942619</v>
      </c>
      <c r="H236" s="34"/>
      <c r="I236" s="34"/>
      <c r="J236" s="34"/>
    </row>
    <row r="237" spans="1:10" x14ac:dyDescent="0.25">
      <c r="A237" s="27">
        <f t="shared" ca="1" si="24"/>
        <v>52444</v>
      </c>
      <c r="B237" s="28">
        <f t="shared" si="25"/>
        <v>235</v>
      </c>
      <c r="C237" s="28"/>
      <c r="D237" s="29">
        <f>IFERROR('Plano de Aposentadoria Ideal'!$D$6,"")</f>
        <v>1000</v>
      </c>
      <c r="E237" s="30">
        <f t="shared" si="22"/>
        <v>245000</v>
      </c>
      <c r="F237" s="31">
        <f>IFERROR(G236*'Plano de Aposentadoria Ideal'!$D$29,"")</f>
        <v>1819.4949078918169</v>
      </c>
      <c r="G237" s="30">
        <f t="shared" si="23"/>
        <v>429882.45262731804</v>
      </c>
      <c r="H237" s="34"/>
      <c r="I237" s="34"/>
      <c r="J237" s="34"/>
    </row>
    <row r="238" spans="1:10" x14ac:dyDescent="0.25">
      <c r="A238" s="27">
        <f t="shared" ca="1" si="24"/>
        <v>52475</v>
      </c>
      <c r="B238" s="28">
        <f t="shared" si="25"/>
        <v>236</v>
      </c>
      <c r="C238" s="28"/>
      <c r="D238" s="29">
        <f>IFERROR('Plano de Aposentadoria Ideal'!$D$6,"")</f>
        <v>1000</v>
      </c>
      <c r="E238" s="30">
        <f t="shared" si="22"/>
        <v>246000</v>
      </c>
      <c r="F238" s="31">
        <f>IFERROR(G237*'Plano de Aposentadoria Ideal'!$D$29,"")</f>
        <v>1831.5073208979256</v>
      </c>
      <c r="G238" s="30">
        <f t="shared" si="23"/>
        <v>432713.95994821598</v>
      </c>
      <c r="H238" s="34"/>
      <c r="I238" s="34"/>
      <c r="J238" s="34"/>
    </row>
    <row r="239" spans="1:10" x14ac:dyDescent="0.25">
      <c r="A239" s="27">
        <f t="shared" ca="1" si="24"/>
        <v>52505</v>
      </c>
      <c r="B239" s="28">
        <f t="shared" si="25"/>
        <v>237</v>
      </c>
      <c r="C239" s="28"/>
      <c r="D239" s="29">
        <f>IFERROR('Plano de Aposentadoria Ideal'!$D$6,"")</f>
        <v>1000</v>
      </c>
      <c r="E239" s="30">
        <f t="shared" si="22"/>
        <v>247000</v>
      </c>
      <c r="F239" s="31">
        <f>IFERROR(G238*'Plano de Aposentadoria Ideal'!$D$29,"")</f>
        <v>1843.5709125977164</v>
      </c>
      <c r="G239" s="30">
        <f t="shared" si="23"/>
        <v>435557.53086081368</v>
      </c>
      <c r="H239" s="34"/>
      <c r="I239" s="34"/>
      <c r="J239" s="34"/>
    </row>
    <row r="240" spans="1:10" x14ac:dyDescent="0.25">
      <c r="A240" s="27">
        <f t="shared" ca="1" si="24"/>
        <v>52536</v>
      </c>
      <c r="B240" s="28">
        <f t="shared" si="25"/>
        <v>238</v>
      </c>
      <c r="C240" s="28"/>
      <c r="D240" s="29">
        <f>IFERROR('Plano de Aposentadoria Ideal'!$D$6,"")</f>
        <v>1000</v>
      </c>
      <c r="E240" s="30">
        <f t="shared" si="22"/>
        <v>248000</v>
      </c>
      <c r="F240" s="31">
        <f>IFERROR(G239*'Plano de Aposentadoria Ideal'!$D$29,"")</f>
        <v>1855.6859010371961</v>
      </c>
      <c r="G240" s="30">
        <f t="shared" si="23"/>
        <v>438413.21676185087</v>
      </c>
      <c r="H240" s="34"/>
      <c r="I240" s="34"/>
      <c r="J240" s="34"/>
    </row>
    <row r="241" spans="1:10" x14ac:dyDescent="0.25">
      <c r="A241" s="27">
        <f t="shared" ca="1" si="24"/>
        <v>52566</v>
      </c>
      <c r="B241" s="28">
        <f t="shared" si="25"/>
        <v>239</v>
      </c>
      <c r="C241" s="28"/>
      <c r="D241" s="29">
        <f>IFERROR('Plano de Aposentadoria Ideal'!$D$6,"")</f>
        <v>1000</v>
      </c>
      <c r="E241" s="30">
        <f t="shared" si="22"/>
        <v>249000</v>
      </c>
      <c r="F241" s="31">
        <f>IFERROR(G240*'Plano de Aposentadoria Ideal'!$D$29,"")</f>
        <v>1867.8525051913527</v>
      </c>
      <c r="G241" s="30">
        <f t="shared" si="23"/>
        <v>441281.06926704221</v>
      </c>
      <c r="H241" s="34"/>
      <c r="I241" s="34"/>
      <c r="J241" s="34"/>
    </row>
    <row r="242" spans="1:10" x14ac:dyDescent="0.25">
      <c r="A242" s="27">
        <f t="shared" ca="1" si="24"/>
        <v>52597</v>
      </c>
      <c r="B242" s="28">
        <f t="shared" si="25"/>
        <v>240</v>
      </c>
      <c r="C242" s="28">
        <v>20</v>
      </c>
      <c r="D242" s="29">
        <f>IFERROR('Plano de Aposentadoria Ideal'!$D$6,"")</f>
        <v>1000</v>
      </c>
      <c r="E242" s="30">
        <f t="shared" si="22"/>
        <v>250000</v>
      </c>
      <c r="F242" s="31">
        <f>IFERROR(G241*'Plano de Aposentadoria Ideal'!$D$29,"")</f>
        <v>1880.0709449681142</v>
      </c>
      <c r="G242" s="30">
        <f t="shared" si="23"/>
        <v>444161.1402120103</v>
      </c>
      <c r="H242" s="34"/>
      <c r="I242" s="34"/>
      <c r="J242" s="34"/>
    </row>
    <row r="243" spans="1:10" x14ac:dyDescent="0.25">
      <c r="A243" s="27">
        <f t="shared" ca="1" si="24"/>
        <v>52628</v>
      </c>
      <c r="B243" s="28">
        <f t="shared" si="25"/>
        <v>241</v>
      </c>
      <c r="C243" s="28"/>
      <c r="D243" s="29">
        <f>IFERROR('Plano de Aposentadoria Ideal'!$D$6,"")</f>
        <v>1000</v>
      </c>
      <c r="E243" s="30">
        <f t="shared" si="22"/>
        <v>251000</v>
      </c>
      <c r="F243" s="31">
        <f>IFERROR(G242*'Plano de Aposentadoria Ideal'!$D$29,"")</f>
        <v>1892.3414412123223</v>
      </c>
      <c r="G243" s="30">
        <f t="shared" si="23"/>
        <v>447053.48165322264</v>
      </c>
      <c r="H243" s="34"/>
      <c r="I243" s="34"/>
      <c r="J243" s="34"/>
    </row>
    <row r="244" spans="1:10" x14ac:dyDescent="0.25">
      <c r="A244" s="27">
        <f t="shared" ca="1" si="24"/>
        <v>52657</v>
      </c>
      <c r="B244" s="28">
        <f t="shared" si="25"/>
        <v>242</v>
      </c>
      <c r="C244" s="28"/>
      <c r="D244" s="29">
        <f>IFERROR('Plano de Aposentadoria Ideal'!$D$6,"")</f>
        <v>1000</v>
      </c>
      <c r="E244" s="30">
        <f t="shared" si="22"/>
        <v>252000</v>
      </c>
      <c r="F244" s="31">
        <f>IFERROR(G243*'Plano de Aposentadoria Ideal'!$D$29,"")</f>
        <v>1904.6642157097249</v>
      </c>
      <c r="G244" s="30">
        <f t="shared" si="23"/>
        <v>449958.14586893236</v>
      </c>
      <c r="H244" s="34"/>
      <c r="I244" s="34"/>
      <c r="J244" s="34"/>
    </row>
    <row r="245" spans="1:10" x14ac:dyDescent="0.25">
      <c r="A245" s="27">
        <f t="shared" ca="1" si="24"/>
        <v>52688</v>
      </c>
      <c r="B245" s="28">
        <f t="shared" si="25"/>
        <v>243</v>
      </c>
      <c r="C245" s="28"/>
      <c r="D245" s="29">
        <f>IFERROR('Plano de Aposentadoria Ideal'!$D$6,"")</f>
        <v>1000</v>
      </c>
      <c r="E245" s="30">
        <f t="shared" si="22"/>
        <v>253000</v>
      </c>
      <c r="F245" s="31">
        <f>IFERROR(G244*'Plano de Aposentadoria Ideal'!$D$29,"")</f>
        <v>1917.0394911909846</v>
      </c>
      <c r="G245" s="30">
        <f t="shared" si="23"/>
        <v>452875.18536012335</v>
      </c>
      <c r="H245" s="34"/>
      <c r="I245" s="34"/>
      <c r="J245" s="34"/>
    </row>
    <row r="246" spans="1:10" x14ac:dyDescent="0.25">
      <c r="A246" s="27">
        <f t="shared" ca="1" si="24"/>
        <v>52718</v>
      </c>
      <c r="B246" s="28">
        <f t="shared" si="25"/>
        <v>244</v>
      </c>
      <c r="C246" s="28"/>
      <c r="D246" s="29">
        <f>IFERROR('Plano de Aposentadoria Ideal'!$D$6,"")</f>
        <v>1000</v>
      </c>
      <c r="E246" s="30">
        <f t="shared" si="22"/>
        <v>254000</v>
      </c>
      <c r="F246" s="31">
        <f>IFERROR(G245*'Plano de Aposentadoria Ideal'!$D$29,"")</f>
        <v>1929.4674913357039</v>
      </c>
      <c r="G246" s="30">
        <f t="shared" si="23"/>
        <v>455804.65285145905</v>
      </c>
      <c r="H246" s="34"/>
      <c r="I246" s="34"/>
      <c r="J246" s="34"/>
    </row>
    <row r="247" spans="1:10" x14ac:dyDescent="0.25">
      <c r="A247" s="27">
        <f t="shared" ca="1" si="24"/>
        <v>52749</v>
      </c>
      <c r="B247" s="28">
        <f t="shared" si="25"/>
        <v>245</v>
      </c>
      <c r="C247" s="28"/>
      <c r="D247" s="29">
        <f>IFERROR('Plano de Aposentadoria Ideal'!$D$6,"")</f>
        <v>1000</v>
      </c>
      <c r="E247" s="30">
        <f t="shared" si="22"/>
        <v>255000</v>
      </c>
      <c r="F247" s="31">
        <f>IFERROR(G246*'Plano de Aposentadoria Ideal'!$D$29,"")</f>
        <v>1941.9484407764694</v>
      </c>
      <c r="G247" s="30">
        <f t="shared" si="23"/>
        <v>458746.60129223554</v>
      </c>
      <c r="H247" s="34"/>
      <c r="I247" s="34"/>
      <c r="J247" s="34"/>
    </row>
    <row r="248" spans="1:10" x14ac:dyDescent="0.25">
      <c r="A248" s="27">
        <f t="shared" ca="1" si="24"/>
        <v>52779</v>
      </c>
      <c r="B248" s="28">
        <f t="shared" si="25"/>
        <v>246</v>
      </c>
      <c r="C248" s="28"/>
      <c r="D248" s="29">
        <f>IFERROR('Plano de Aposentadoria Ideal'!$D$6,"")</f>
        <v>1000</v>
      </c>
      <c r="E248" s="30">
        <f t="shared" si="22"/>
        <v>256000</v>
      </c>
      <c r="F248" s="31">
        <f>IFERROR(G247*'Plano de Aposentadoria Ideal'!$D$29,"")</f>
        <v>1954.4825651029109</v>
      </c>
      <c r="G248" s="30">
        <f t="shared" si="23"/>
        <v>461701.08385733847</v>
      </c>
      <c r="H248" s="34"/>
      <c r="I248" s="34"/>
      <c r="J248" s="34"/>
    </row>
    <row r="249" spans="1:10" x14ac:dyDescent="0.25">
      <c r="A249" s="27">
        <f t="shared" ca="1" si="24"/>
        <v>52810</v>
      </c>
      <c r="B249" s="28">
        <f t="shared" si="25"/>
        <v>247</v>
      </c>
      <c r="C249" s="28"/>
      <c r="D249" s="29">
        <f>IFERROR('Plano de Aposentadoria Ideal'!$D$6,"")</f>
        <v>1000</v>
      </c>
      <c r="E249" s="30">
        <f t="shared" si="22"/>
        <v>257000</v>
      </c>
      <c r="F249" s="31">
        <f>IFERROR(G248*'Plano de Aposentadoria Ideal'!$D$29,"")</f>
        <v>1967.0700908657791</v>
      </c>
      <c r="G249" s="30">
        <f t="shared" si="23"/>
        <v>464668.15394820424</v>
      </c>
      <c r="H249" s="34"/>
      <c r="I249" s="34"/>
      <c r="J249" s="34"/>
    </row>
    <row r="250" spans="1:10" x14ac:dyDescent="0.25">
      <c r="A250" s="27">
        <f t="shared" ca="1" si="24"/>
        <v>52841</v>
      </c>
      <c r="B250" s="28">
        <f t="shared" si="25"/>
        <v>248</v>
      </c>
      <c r="C250" s="28"/>
      <c r="D250" s="29">
        <f>IFERROR('Plano de Aposentadoria Ideal'!$D$6,"")</f>
        <v>1000</v>
      </c>
      <c r="E250" s="30">
        <f t="shared" si="22"/>
        <v>258000</v>
      </c>
      <c r="F250" s="31">
        <f>IFERROR(G249*'Plano de Aposentadoria Ideal'!$D$29,"")</f>
        <v>1979.7112455810404</v>
      </c>
      <c r="G250" s="30">
        <f t="shared" si="23"/>
        <v>467647.86519378528</v>
      </c>
      <c r="H250" s="34"/>
      <c r="I250" s="34"/>
      <c r="J250" s="34"/>
    </row>
    <row r="251" spans="1:10" x14ac:dyDescent="0.25">
      <c r="A251" s="27">
        <f t="shared" ca="1" si="24"/>
        <v>52871</v>
      </c>
      <c r="B251" s="28">
        <f t="shared" si="25"/>
        <v>249</v>
      </c>
      <c r="C251" s="28"/>
      <c r="D251" s="29">
        <f>IFERROR('Plano de Aposentadoria Ideal'!$D$6,"")</f>
        <v>1000</v>
      </c>
      <c r="E251" s="30">
        <f t="shared" si="22"/>
        <v>259000</v>
      </c>
      <c r="F251" s="31">
        <f>IFERROR(G250*'Plano de Aposentadoria Ideal'!$D$29,"")</f>
        <v>1992.4062577339898</v>
      </c>
      <c r="G251" s="30">
        <f t="shared" si="23"/>
        <v>470640.27145151928</v>
      </c>
      <c r="H251" s="34"/>
      <c r="I251" s="34"/>
      <c r="J251" s="34"/>
    </row>
    <row r="252" spans="1:10" x14ac:dyDescent="0.25">
      <c r="A252" s="27">
        <f t="shared" ca="1" si="24"/>
        <v>52902</v>
      </c>
      <c r="B252" s="28">
        <f t="shared" si="25"/>
        <v>250</v>
      </c>
      <c r="C252" s="28"/>
      <c r="D252" s="29">
        <f>IFERROR('Plano de Aposentadoria Ideal'!$D$6,"")</f>
        <v>1000</v>
      </c>
      <c r="E252" s="30">
        <f t="shared" si="22"/>
        <v>260000</v>
      </c>
      <c r="F252" s="31">
        <f>IFERROR(G251*'Plano de Aposentadoria Ideal'!$D$29,"")</f>
        <v>2005.1553567833803</v>
      </c>
      <c r="G252" s="30">
        <f t="shared" si="23"/>
        <v>473645.42680830264</v>
      </c>
      <c r="H252" s="34"/>
      <c r="I252" s="34"/>
      <c r="J252" s="34"/>
    </row>
    <row r="253" spans="1:10" x14ac:dyDescent="0.25">
      <c r="A253" s="27">
        <f t="shared" ca="1" si="24"/>
        <v>52932</v>
      </c>
      <c r="B253" s="28">
        <f t="shared" si="25"/>
        <v>251</v>
      </c>
      <c r="C253" s="28"/>
      <c r="D253" s="29">
        <f>IFERROR('Plano de Aposentadoria Ideal'!$D$6,"")</f>
        <v>1000</v>
      </c>
      <c r="E253" s="30">
        <f t="shared" si="22"/>
        <v>261000</v>
      </c>
      <c r="F253" s="31">
        <f>IFERROR(G252*'Plano de Aposentadoria Ideal'!$D$29,"")</f>
        <v>2017.9587731655697</v>
      </c>
      <c r="G253" s="30">
        <f t="shared" si="23"/>
        <v>476663.38558146823</v>
      </c>
      <c r="H253" s="34"/>
      <c r="I253" s="34"/>
      <c r="J253" s="34"/>
    </row>
    <row r="254" spans="1:10" x14ac:dyDescent="0.25">
      <c r="A254" s="27">
        <f t="shared" ca="1" si="24"/>
        <v>52963</v>
      </c>
      <c r="B254" s="28">
        <f t="shared" si="25"/>
        <v>252</v>
      </c>
      <c r="C254" s="28">
        <v>21</v>
      </c>
      <c r="D254" s="29">
        <f>IFERROR('Plano de Aposentadoria Ideal'!$D$6,"")</f>
        <v>1000</v>
      </c>
      <c r="E254" s="30">
        <f t="shared" si="22"/>
        <v>262000</v>
      </c>
      <c r="F254" s="31">
        <f>IFERROR(G253*'Plano de Aposentadoria Ideal'!$D$29,"")</f>
        <v>2030.8167382986867</v>
      </c>
      <c r="G254" s="30">
        <f t="shared" si="23"/>
        <v>479694.20231976692</v>
      </c>
      <c r="H254" s="34"/>
      <c r="I254" s="34"/>
      <c r="J254" s="34"/>
    </row>
    <row r="255" spans="1:10" x14ac:dyDescent="0.25">
      <c r="A255" s="27">
        <f t="shared" ca="1" si="24"/>
        <v>52994</v>
      </c>
      <c r="B255" s="28">
        <f t="shared" si="25"/>
        <v>253</v>
      </c>
      <c r="C255" s="28"/>
      <c r="D255" s="29">
        <f>IFERROR('Plano de Aposentadoria Ideal'!$D$6,"")</f>
        <v>1000</v>
      </c>
      <c r="E255" s="30">
        <f t="shared" si="22"/>
        <v>263000</v>
      </c>
      <c r="F255" s="31">
        <f>IFERROR(G254*'Plano de Aposentadoria Ideal'!$D$29,"")</f>
        <v>2043.729484586813</v>
      </c>
      <c r="G255" s="30">
        <f t="shared" si="23"/>
        <v>482737.93180435372</v>
      </c>
      <c r="H255" s="34"/>
      <c r="I255" s="34"/>
      <c r="J255" s="34"/>
    </row>
    <row r="256" spans="1:10" x14ac:dyDescent="0.25">
      <c r="A256" s="27">
        <f t="shared" ca="1" si="24"/>
        <v>53022</v>
      </c>
      <c r="B256" s="28">
        <f t="shared" si="25"/>
        <v>254</v>
      </c>
      <c r="C256" s="28"/>
      <c r="D256" s="29">
        <f>IFERROR('Plano de Aposentadoria Ideal'!$D$6,"")</f>
        <v>1000</v>
      </c>
      <c r="E256" s="30">
        <f t="shared" si="22"/>
        <v>264000</v>
      </c>
      <c r="F256" s="31">
        <f>IFERROR(G255*'Plano de Aposentadoria Ideal'!$D$29,"")</f>
        <v>2056.6972454241841</v>
      </c>
      <c r="G256" s="30">
        <f t="shared" si="23"/>
        <v>485794.62904977793</v>
      </c>
      <c r="H256" s="34"/>
      <c r="I256" s="34"/>
      <c r="J256" s="34"/>
    </row>
    <row r="257" spans="1:10" x14ac:dyDescent="0.25">
      <c r="A257" s="27">
        <f t="shared" ca="1" si="24"/>
        <v>53053</v>
      </c>
      <c r="B257" s="28">
        <f t="shared" si="25"/>
        <v>255</v>
      </c>
      <c r="C257" s="28"/>
      <c r="D257" s="29">
        <f>IFERROR('Plano de Aposentadoria Ideal'!$D$6,"")</f>
        <v>1000</v>
      </c>
      <c r="E257" s="30">
        <f t="shared" si="22"/>
        <v>265000</v>
      </c>
      <c r="F257" s="31">
        <f>IFERROR(G256*'Plano de Aposentadoria Ideal'!$D$29,"")</f>
        <v>2069.7202551994087</v>
      </c>
      <c r="G257" s="30">
        <f t="shared" si="23"/>
        <v>488864.34930497734</v>
      </c>
      <c r="H257" s="34"/>
      <c r="I257" s="34"/>
      <c r="J257" s="34"/>
    </row>
    <row r="258" spans="1:10" x14ac:dyDescent="0.25">
      <c r="A258" s="27">
        <f t="shared" ca="1" si="24"/>
        <v>53083</v>
      </c>
      <c r="B258" s="28">
        <f t="shared" si="25"/>
        <v>256</v>
      </c>
      <c r="C258" s="28"/>
      <c r="D258" s="29">
        <f>IFERROR('Plano de Aposentadoria Ideal'!$D$6,"")</f>
        <v>1000</v>
      </c>
      <c r="E258" s="30">
        <f t="shared" si="22"/>
        <v>266000</v>
      </c>
      <c r="F258" s="31">
        <f>IFERROR(G257*'Plano de Aposentadoria Ideal'!$D$29,"")</f>
        <v>2082.7987492997026</v>
      </c>
      <c r="G258" s="30">
        <f t="shared" si="23"/>
        <v>491947.14805427706</v>
      </c>
      <c r="H258" s="34"/>
      <c r="I258" s="34"/>
      <c r="J258" s="34"/>
    </row>
    <row r="259" spans="1:10" x14ac:dyDescent="0.25">
      <c r="A259" s="27">
        <f t="shared" ca="1" si="24"/>
        <v>53114</v>
      </c>
      <c r="B259" s="28">
        <f t="shared" si="25"/>
        <v>257</v>
      </c>
      <c r="C259" s="28"/>
      <c r="D259" s="29">
        <f>IFERROR('Plano de Aposentadoria Ideal'!$D$6,"")</f>
        <v>1000</v>
      </c>
      <c r="E259" s="30">
        <f t="shared" si="22"/>
        <v>267000</v>
      </c>
      <c r="F259" s="31">
        <f>IFERROR(G258*'Plano de Aposentadoria Ideal'!$D$29,"")</f>
        <v>2095.9329641151476</v>
      </c>
      <c r="G259" s="30">
        <f t="shared" si="23"/>
        <v>495043.08101839223</v>
      </c>
      <c r="H259" s="34"/>
      <c r="I259" s="34"/>
      <c r="J259" s="34"/>
    </row>
    <row r="260" spans="1:10" x14ac:dyDescent="0.25">
      <c r="A260" s="27">
        <f t="shared" ca="1" si="24"/>
        <v>53144</v>
      </c>
      <c r="B260" s="28">
        <f t="shared" si="25"/>
        <v>258</v>
      </c>
      <c r="C260" s="28"/>
      <c r="D260" s="29">
        <f>IFERROR('Plano de Aposentadoria Ideal'!$D$6,"")</f>
        <v>1000</v>
      </c>
      <c r="E260" s="30">
        <f t="shared" si="22"/>
        <v>268000</v>
      </c>
      <c r="F260" s="31">
        <f>IFERROR(G259*'Plano de Aposentadoria Ideal'!$D$29,"")</f>
        <v>2109.1231370429591</v>
      </c>
      <c r="G260" s="30">
        <f t="shared" si="23"/>
        <v>498152.2041554352</v>
      </c>
      <c r="H260" s="34"/>
      <c r="I260" s="34"/>
      <c r="J260" s="34"/>
    </row>
    <row r="261" spans="1:10" x14ac:dyDescent="0.25">
      <c r="A261" s="27">
        <f t="shared" ca="1" si="24"/>
        <v>53175</v>
      </c>
      <c r="B261" s="28">
        <f t="shared" si="25"/>
        <v>259</v>
      </c>
      <c r="C261" s="28"/>
      <c r="D261" s="29">
        <f>IFERROR('Plano de Aposentadoria Ideal'!$D$6,"")</f>
        <v>1000</v>
      </c>
      <c r="E261" s="30">
        <f t="shared" ref="E261:E324" si="26">IFERROR(E260+D261,"")</f>
        <v>269000</v>
      </c>
      <c r="F261" s="31">
        <f>IFERROR(G260*'Plano de Aposentadoria Ideal'!$D$29,"")</f>
        <v>2122.3695064917815</v>
      </c>
      <c r="G261" s="30">
        <f t="shared" ref="G261:G324" si="27">IFERROR(G260+D261+F261,"")</f>
        <v>501274.57366192696</v>
      </c>
      <c r="H261" s="34"/>
      <c r="I261" s="34"/>
      <c r="J261" s="34"/>
    </row>
    <row r="262" spans="1:10" x14ac:dyDescent="0.25">
      <c r="A262" s="27">
        <f t="shared" ca="1" si="24"/>
        <v>53206</v>
      </c>
      <c r="B262" s="28">
        <f t="shared" si="25"/>
        <v>260</v>
      </c>
      <c r="C262" s="28"/>
      <c r="D262" s="29">
        <f>IFERROR('Plano de Aposentadoria Ideal'!$D$6,"")</f>
        <v>1000</v>
      </c>
      <c r="E262" s="30">
        <f t="shared" si="26"/>
        <v>270000</v>
      </c>
      <c r="F262" s="31">
        <f>IFERROR(G261*'Plano de Aposentadoria Ideal'!$D$29,"")</f>
        <v>2135.6723118859941</v>
      </c>
      <c r="G262" s="30">
        <f t="shared" si="27"/>
        <v>504410.24597381294</v>
      </c>
      <c r="H262" s="34"/>
      <c r="I262" s="34"/>
      <c r="J262" s="34"/>
    </row>
    <row r="263" spans="1:10" x14ac:dyDescent="0.25">
      <c r="A263" s="27">
        <f t="shared" ca="1" si="24"/>
        <v>53236</v>
      </c>
      <c r="B263" s="28">
        <f t="shared" si="25"/>
        <v>261</v>
      </c>
      <c r="C263" s="28"/>
      <c r="D263" s="29">
        <f>IFERROR('Plano de Aposentadoria Ideal'!$D$6,"")</f>
        <v>1000</v>
      </c>
      <c r="E263" s="30">
        <f t="shared" si="26"/>
        <v>271000</v>
      </c>
      <c r="F263" s="31">
        <f>IFERROR(G262*'Plano de Aposentadoria Ideal'!$D$29,"")</f>
        <v>2149.0317936700412</v>
      </c>
      <c r="G263" s="30">
        <f t="shared" si="27"/>
        <v>507559.27776748297</v>
      </c>
      <c r="H263" s="34"/>
      <c r="I263" s="34"/>
      <c r="J263" s="34"/>
    </row>
    <row r="264" spans="1:10" x14ac:dyDescent="0.25">
      <c r="A264" s="27">
        <f t="shared" ca="1" si="24"/>
        <v>53267</v>
      </c>
      <c r="B264" s="28">
        <f t="shared" si="25"/>
        <v>262</v>
      </c>
      <c r="C264" s="28"/>
      <c r="D264" s="29">
        <f>IFERROR('Plano de Aposentadoria Ideal'!$D$6,"")</f>
        <v>1000</v>
      </c>
      <c r="E264" s="30">
        <f t="shared" si="26"/>
        <v>272000</v>
      </c>
      <c r="F264" s="31">
        <f>IFERROR(G263*'Plano de Aposentadoria Ideal'!$D$29,"")</f>
        <v>2162.4481933127759</v>
      </c>
      <c r="G264" s="30">
        <f t="shared" si="27"/>
        <v>510721.72596079577</v>
      </c>
      <c r="H264" s="34"/>
      <c r="I264" s="34"/>
      <c r="J264" s="34"/>
    </row>
    <row r="265" spans="1:10" x14ac:dyDescent="0.25">
      <c r="A265" s="27">
        <f t="shared" ca="1" si="24"/>
        <v>53297</v>
      </c>
      <c r="B265" s="28">
        <f t="shared" si="25"/>
        <v>263</v>
      </c>
      <c r="C265" s="28"/>
      <c r="D265" s="29">
        <f>IFERROR('Plano de Aposentadoria Ideal'!$D$6,"")</f>
        <v>1000</v>
      </c>
      <c r="E265" s="30">
        <f t="shared" si="26"/>
        <v>273000</v>
      </c>
      <c r="F265" s="31">
        <f>IFERROR(G264*'Plano de Aposentadoria Ideal'!$D$29,"")</f>
        <v>2175.9217533118253</v>
      </c>
      <c r="G265" s="30">
        <f t="shared" si="27"/>
        <v>513897.64771410759</v>
      </c>
      <c r="H265" s="34"/>
      <c r="I265" s="34"/>
      <c r="J265" s="34"/>
    </row>
    <row r="266" spans="1:10" x14ac:dyDescent="0.25">
      <c r="A266" s="27">
        <f t="shared" ca="1" si="24"/>
        <v>53328</v>
      </c>
      <c r="B266" s="28">
        <f t="shared" si="25"/>
        <v>264</v>
      </c>
      <c r="C266" s="28">
        <v>22</v>
      </c>
      <c r="D266" s="29">
        <f>IFERROR('Plano de Aposentadoria Ideal'!$D$6,"")</f>
        <v>1000</v>
      </c>
      <c r="E266" s="30">
        <f t="shared" si="26"/>
        <v>274000</v>
      </c>
      <c r="F266" s="31">
        <f>IFERROR(G265*'Plano de Aposentadoria Ideal'!$D$29,"")</f>
        <v>2189.4527171979748</v>
      </c>
      <c r="G266" s="30">
        <f t="shared" si="27"/>
        <v>517087.10043130559</v>
      </c>
      <c r="H266" s="34"/>
      <c r="I266" s="34"/>
      <c r="J266" s="34"/>
    </row>
    <row r="267" spans="1:10" x14ac:dyDescent="0.25">
      <c r="A267" s="27">
        <f t="shared" ca="1" si="24"/>
        <v>53359</v>
      </c>
      <c r="B267" s="28">
        <f t="shared" si="25"/>
        <v>265</v>
      </c>
      <c r="C267" s="28"/>
      <c r="D267" s="29">
        <f>IFERROR('Plano de Aposentadoria Ideal'!$D$6,"")</f>
        <v>1000</v>
      </c>
      <c r="E267" s="30">
        <f t="shared" si="26"/>
        <v>275000</v>
      </c>
      <c r="F267" s="31">
        <f>IFERROR(G266*'Plano de Aposentadoria Ideal'!$D$29,"")</f>
        <v>2203.0413295395679</v>
      </c>
      <c r="G267" s="30">
        <f t="shared" si="27"/>
        <v>520290.14176084514</v>
      </c>
      <c r="H267" s="34"/>
      <c r="I267" s="34"/>
      <c r="J267" s="34"/>
    </row>
    <row r="268" spans="1:10" x14ac:dyDescent="0.25">
      <c r="A268" s="27">
        <f t="shared" ca="1" si="24"/>
        <v>53387</v>
      </c>
      <c r="B268" s="28">
        <f t="shared" si="25"/>
        <v>266</v>
      </c>
      <c r="C268" s="28"/>
      <c r="D268" s="29">
        <f>IFERROR('Plano de Aposentadoria Ideal'!$D$6,"")</f>
        <v>1000</v>
      </c>
      <c r="E268" s="30">
        <f t="shared" si="26"/>
        <v>276000</v>
      </c>
      <c r="F268" s="31">
        <f>IFERROR(G267*'Plano de Aposentadoria Ideal'!$D$29,"")</f>
        <v>2216.6878359469279</v>
      </c>
      <c r="G268" s="30">
        <f t="shared" si="27"/>
        <v>523506.82959679206</v>
      </c>
      <c r="H268" s="34"/>
      <c r="I268" s="34"/>
      <c r="J268" s="34"/>
    </row>
    <row r="269" spans="1:10" x14ac:dyDescent="0.25">
      <c r="A269" s="27">
        <f t="shared" ca="1" si="24"/>
        <v>53418</v>
      </c>
      <c r="B269" s="28">
        <f t="shared" si="25"/>
        <v>267</v>
      </c>
      <c r="C269" s="28"/>
      <c r="D269" s="29">
        <f>IFERROR('Plano de Aposentadoria Ideal'!$D$6,"")</f>
        <v>1000</v>
      </c>
      <c r="E269" s="30">
        <f t="shared" si="26"/>
        <v>277000</v>
      </c>
      <c r="F269" s="31">
        <f>IFERROR(G268*'Plano de Aposentadoria Ideal'!$D$29,"")</f>
        <v>2230.3924830767969</v>
      </c>
      <c r="G269" s="30">
        <f t="shared" si="27"/>
        <v>526737.22207986889</v>
      </c>
      <c r="H269" s="34"/>
      <c r="I269" s="34"/>
      <c r="J269" s="34"/>
    </row>
    <row r="270" spans="1:10" x14ac:dyDescent="0.25">
      <c r="A270" s="27">
        <f t="shared" ca="1" si="24"/>
        <v>53448</v>
      </c>
      <c r="B270" s="28">
        <f t="shared" si="25"/>
        <v>268</v>
      </c>
      <c r="C270" s="28"/>
      <c r="D270" s="29">
        <f>IFERROR('Plano de Aposentadoria Ideal'!$D$6,"")</f>
        <v>1000</v>
      </c>
      <c r="E270" s="30">
        <f t="shared" si="26"/>
        <v>278000</v>
      </c>
      <c r="F270" s="31">
        <f>IFERROR(G269*'Plano de Aposentadoria Ideal'!$D$29,"")</f>
        <v>2244.155518636795</v>
      </c>
      <c r="G270" s="30">
        <f t="shared" si="27"/>
        <v>529981.3775985057</v>
      </c>
      <c r="H270" s="34"/>
      <c r="I270" s="34"/>
      <c r="J270" s="34"/>
    </row>
    <row r="271" spans="1:10" x14ac:dyDescent="0.25">
      <c r="A271" s="27">
        <f t="shared" ref="A271:A334" ca="1" si="28">DATE(YEAR(A270),MONTH(A270)+1,1)</f>
        <v>53479</v>
      </c>
      <c r="B271" s="28">
        <f t="shared" ref="B271:B334" si="29">B270+1</f>
        <v>269</v>
      </c>
      <c r="C271" s="28"/>
      <c r="D271" s="29">
        <f>IFERROR('Plano de Aposentadoria Ideal'!$D$6,"")</f>
        <v>1000</v>
      </c>
      <c r="E271" s="30">
        <f t="shared" si="26"/>
        <v>279000</v>
      </c>
      <c r="F271" s="31">
        <f>IFERROR(G270*'Plano de Aposentadoria Ideal'!$D$29,"")</f>
        <v>2257.9771913898949</v>
      </c>
      <c r="G271" s="30">
        <f t="shared" si="27"/>
        <v>533239.35478989559</v>
      </c>
      <c r="H271" s="34"/>
      <c r="I271" s="34"/>
      <c r="J271" s="34"/>
    </row>
    <row r="272" spans="1:10" x14ac:dyDescent="0.25">
      <c r="A272" s="27">
        <f t="shared" ca="1" si="28"/>
        <v>53509</v>
      </c>
      <c r="B272" s="28">
        <f t="shared" si="29"/>
        <v>270</v>
      </c>
      <c r="C272" s="28"/>
      <c r="D272" s="29">
        <f>IFERROR('Plano de Aposentadoria Ideal'!$D$6,"")</f>
        <v>1000</v>
      </c>
      <c r="E272" s="30">
        <f t="shared" si="26"/>
        <v>280000</v>
      </c>
      <c r="F272" s="31">
        <f>IFERROR(G271*'Plano de Aposentadoria Ideal'!$D$29,"")</f>
        <v>2271.857751158921</v>
      </c>
      <c r="G272" s="30">
        <f t="shared" si="27"/>
        <v>536511.21254105447</v>
      </c>
      <c r="H272" s="34"/>
      <c r="I272" s="34"/>
      <c r="J272" s="34"/>
    </row>
    <row r="273" spans="1:10" x14ac:dyDescent="0.25">
      <c r="A273" s="27">
        <f t="shared" ca="1" si="28"/>
        <v>53540</v>
      </c>
      <c r="B273" s="28">
        <f t="shared" si="29"/>
        <v>271</v>
      </c>
      <c r="C273" s="28"/>
      <c r="D273" s="29">
        <f>IFERROR('Plano de Aposentadoria Ideal'!$D$6,"")</f>
        <v>1000</v>
      </c>
      <c r="E273" s="30">
        <f t="shared" si="26"/>
        <v>281000</v>
      </c>
      <c r="F273" s="31">
        <f>IFERROR(G272*'Plano de Aposentadoria Ideal'!$D$29,"")</f>
        <v>2285.7974488310638</v>
      </c>
      <c r="G273" s="30">
        <f t="shared" si="27"/>
        <v>539797.0099898855</v>
      </c>
      <c r="H273" s="34"/>
      <c r="I273" s="34"/>
      <c r="J273" s="34"/>
    </row>
    <row r="274" spans="1:10" x14ac:dyDescent="0.25">
      <c r="A274" s="27">
        <f t="shared" ca="1" si="28"/>
        <v>53571</v>
      </c>
      <c r="B274" s="28">
        <f t="shared" si="29"/>
        <v>272</v>
      </c>
      <c r="C274" s="28"/>
      <c r="D274" s="29">
        <f>IFERROR('Plano de Aposentadoria Ideal'!$D$6,"")</f>
        <v>1000</v>
      </c>
      <c r="E274" s="30">
        <f t="shared" si="26"/>
        <v>282000</v>
      </c>
      <c r="F274" s="31">
        <f>IFERROR(G273*'Plano de Aposentadoria Ideal'!$D$29,"")</f>
        <v>2299.7965363624148</v>
      </c>
      <c r="G274" s="30">
        <f t="shared" si="27"/>
        <v>543096.80652624788</v>
      </c>
      <c r="H274" s="34"/>
      <c r="I274" s="34"/>
      <c r="J274" s="34"/>
    </row>
    <row r="275" spans="1:10" x14ac:dyDescent="0.25">
      <c r="A275" s="27">
        <f t="shared" ca="1" si="28"/>
        <v>53601</v>
      </c>
      <c r="B275" s="28">
        <f t="shared" si="29"/>
        <v>273</v>
      </c>
      <c r="C275" s="28"/>
      <c r="D275" s="29">
        <f>IFERROR('Plano de Aposentadoria Ideal'!$D$6,"")</f>
        <v>1000</v>
      </c>
      <c r="E275" s="30">
        <f t="shared" si="26"/>
        <v>283000</v>
      </c>
      <c r="F275" s="31">
        <f>IFERROR(G274*'Plano de Aposentadoria Ideal'!$D$29,"")</f>
        <v>2313.8552667825206</v>
      </c>
      <c r="G275" s="30">
        <f t="shared" si="27"/>
        <v>546410.66179303045</v>
      </c>
      <c r="H275" s="34"/>
      <c r="I275" s="34"/>
      <c r="J275" s="34"/>
    </row>
    <row r="276" spans="1:10" x14ac:dyDescent="0.25">
      <c r="A276" s="27">
        <f t="shared" ca="1" si="28"/>
        <v>53632</v>
      </c>
      <c r="B276" s="28">
        <f t="shared" si="29"/>
        <v>274</v>
      </c>
      <c r="C276" s="28"/>
      <c r="D276" s="29">
        <f>IFERROR('Plano de Aposentadoria Ideal'!$D$6,"")</f>
        <v>1000</v>
      </c>
      <c r="E276" s="30">
        <f t="shared" si="26"/>
        <v>284000</v>
      </c>
      <c r="F276" s="31">
        <f>IFERROR(G275*'Plano de Aposentadoria Ideal'!$D$29,"")</f>
        <v>2327.9738941989558</v>
      </c>
      <c r="G276" s="30">
        <f t="shared" si="27"/>
        <v>549738.63568722946</v>
      </c>
      <c r="H276" s="34"/>
      <c r="I276" s="34"/>
      <c r="J276" s="34"/>
    </row>
    <row r="277" spans="1:10" x14ac:dyDescent="0.25">
      <c r="A277" s="27">
        <f t="shared" ca="1" si="28"/>
        <v>53662</v>
      </c>
      <c r="B277" s="28">
        <f t="shared" si="29"/>
        <v>275</v>
      </c>
      <c r="C277" s="28"/>
      <c r="D277" s="29">
        <f>IFERROR('Plano de Aposentadoria Ideal'!$D$6,"")</f>
        <v>1000</v>
      </c>
      <c r="E277" s="30">
        <f t="shared" si="26"/>
        <v>285000</v>
      </c>
      <c r="F277" s="31">
        <f>IFERROR(G276*'Plano de Aposentadoria Ideal'!$D$29,"")</f>
        <v>2342.1526738019156</v>
      </c>
      <c r="G277" s="30">
        <f t="shared" si="27"/>
        <v>553080.78836103133</v>
      </c>
      <c r="H277" s="34"/>
      <c r="I277" s="34"/>
      <c r="J277" s="34"/>
    </row>
    <row r="278" spans="1:10" x14ac:dyDescent="0.25">
      <c r="A278" s="27">
        <f t="shared" ca="1" si="28"/>
        <v>53693</v>
      </c>
      <c r="B278" s="28">
        <f t="shared" si="29"/>
        <v>276</v>
      </c>
      <c r="C278" s="28">
        <v>23</v>
      </c>
      <c r="D278" s="29">
        <f>IFERROR('Plano de Aposentadoria Ideal'!$D$6,"")</f>
        <v>1000</v>
      </c>
      <c r="E278" s="30">
        <f t="shared" si="26"/>
        <v>286000</v>
      </c>
      <c r="F278" s="31">
        <f>IFERROR(G277*'Plano de Aposentadoria Ideal'!$D$29,"")</f>
        <v>2356.3918618688299</v>
      </c>
      <c r="G278" s="30">
        <f t="shared" si="27"/>
        <v>556437.18022290012</v>
      </c>
      <c r="H278" s="34"/>
      <c r="I278" s="34"/>
      <c r="J278" s="34"/>
    </row>
    <row r="279" spans="1:10" x14ac:dyDescent="0.25">
      <c r="A279" s="27">
        <f t="shared" ca="1" si="28"/>
        <v>53724</v>
      </c>
      <c r="B279" s="28">
        <f t="shared" si="29"/>
        <v>277</v>
      </c>
      <c r="C279" s="28"/>
      <c r="D279" s="29">
        <f>IFERROR('Plano de Aposentadoria Ideal'!$D$6,"")</f>
        <v>1000</v>
      </c>
      <c r="E279" s="30">
        <f t="shared" si="26"/>
        <v>287000</v>
      </c>
      <c r="F279" s="31">
        <f>IFERROR(G278*'Plano de Aposentadoria Ideal'!$D$29,"")</f>
        <v>2370.6917157689941</v>
      </c>
      <c r="G279" s="30">
        <f t="shared" si="27"/>
        <v>559807.87193866912</v>
      </c>
      <c r="H279" s="34"/>
      <c r="I279" s="34"/>
      <c r="J279" s="34"/>
    </row>
    <row r="280" spans="1:10" x14ac:dyDescent="0.25">
      <c r="A280" s="27">
        <f t="shared" ca="1" si="28"/>
        <v>53752</v>
      </c>
      <c r="B280" s="28">
        <f t="shared" si="29"/>
        <v>278</v>
      </c>
      <c r="C280" s="28"/>
      <c r="D280" s="29">
        <f>IFERROR('Plano de Aposentadoria Ideal'!$D$6,"")</f>
        <v>1000</v>
      </c>
      <c r="E280" s="30">
        <f t="shared" si="26"/>
        <v>288000</v>
      </c>
      <c r="F280" s="31">
        <f>IFERROR(G279*'Plano de Aposentadoria Ideal'!$D$29,"")</f>
        <v>2385.0524939682218</v>
      </c>
      <c r="G280" s="30">
        <f t="shared" si="27"/>
        <v>563192.9244326374</v>
      </c>
      <c r="H280" s="34"/>
      <c r="I280" s="34"/>
      <c r="J280" s="34"/>
    </row>
    <row r="281" spans="1:10" x14ac:dyDescent="0.25">
      <c r="A281" s="27">
        <f t="shared" ca="1" si="28"/>
        <v>53783</v>
      </c>
      <c r="B281" s="28">
        <f t="shared" si="29"/>
        <v>279</v>
      </c>
      <c r="C281" s="28"/>
      <c r="D281" s="29">
        <f>IFERROR('Plano de Aposentadoria Ideal'!$D$6,"")</f>
        <v>1000</v>
      </c>
      <c r="E281" s="30">
        <f t="shared" si="26"/>
        <v>289000</v>
      </c>
      <c r="F281" s="31">
        <f>IFERROR(G280*'Plano de Aposentadoria Ideal'!$D$29,"")</f>
        <v>2399.4744560335157</v>
      </c>
      <c r="G281" s="30">
        <f t="shared" si="27"/>
        <v>566592.39888867096</v>
      </c>
      <c r="H281" s="34"/>
      <c r="I281" s="34"/>
      <c r="J281" s="34"/>
    </row>
    <row r="282" spans="1:10" x14ac:dyDescent="0.25">
      <c r="A282" s="27">
        <f t="shared" ca="1" si="28"/>
        <v>53813</v>
      </c>
      <c r="B282" s="28">
        <f t="shared" si="29"/>
        <v>280</v>
      </c>
      <c r="C282" s="28"/>
      <c r="D282" s="29">
        <f>IFERROR('Plano de Aposentadoria Ideal'!$D$6,"")</f>
        <v>1000</v>
      </c>
      <c r="E282" s="30">
        <f t="shared" si="26"/>
        <v>290000</v>
      </c>
      <c r="F282" s="31">
        <f>IFERROR(G281*'Plano de Aposentadoria Ideal'!$D$29,"")</f>
        <v>2413.9578626377593</v>
      </c>
      <c r="G282" s="30">
        <f t="shared" si="27"/>
        <v>570006.35675130866</v>
      </c>
      <c r="H282" s="34"/>
      <c r="I282" s="34"/>
      <c r="J282" s="34"/>
    </row>
    <row r="283" spans="1:10" x14ac:dyDescent="0.25">
      <c r="A283" s="27">
        <f t="shared" ca="1" si="28"/>
        <v>53844</v>
      </c>
      <c r="B283" s="28">
        <f t="shared" si="29"/>
        <v>281</v>
      </c>
      <c r="C283" s="28"/>
      <c r="D283" s="29">
        <f>IFERROR('Plano de Aposentadoria Ideal'!$D$6,"")</f>
        <v>1000</v>
      </c>
      <c r="E283" s="30">
        <f t="shared" si="26"/>
        <v>291000</v>
      </c>
      <c r="F283" s="31">
        <f>IFERROR(G282*'Plano de Aposentadoria Ideal'!$D$29,"")</f>
        <v>2428.5029755644291</v>
      </c>
      <c r="G283" s="30">
        <f t="shared" si="27"/>
        <v>573434.85972687311</v>
      </c>
      <c r="H283" s="34"/>
      <c r="I283" s="34"/>
      <c r="J283" s="34"/>
    </row>
    <row r="284" spans="1:10" x14ac:dyDescent="0.25">
      <c r="A284" s="27">
        <f t="shared" ca="1" si="28"/>
        <v>53874</v>
      </c>
      <c r="B284" s="28">
        <f t="shared" si="29"/>
        <v>282</v>
      </c>
      <c r="C284" s="28"/>
      <c r="D284" s="29">
        <f>IFERROR('Plano de Aposentadoria Ideal'!$D$6,"")</f>
        <v>1000</v>
      </c>
      <c r="E284" s="30">
        <f t="shared" si="26"/>
        <v>292000</v>
      </c>
      <c r="F284" s="31">
        <f>IFERROR(G283*'Plano de Aposentadoria Ideal'!$D$29,"")</f>
        <v>2443.1100577123257</v>
      </c>
      <c r="G284" s="30">
        <f t="shared" si="27"/>
        <v>576877.96978458541</v>
      </c>
      <c r="H284" s="34"/>
      <c r="I284" s="34"/>
      <c r="J284" s="34"/>
    </row>
    <row r="285" spans="1:10" x14ac:dyDescent="0.25">
      <c r="A285" s="27">
        <f t="shared" ca="1" si="28"/>
        <v>53905</v>
      </c>
      <c r="B285" s="28">
        <f t="shared" si="29"/>
        <v>283</v>
      </c>
      <c r="C285" s="28"/>
      <c r="D285" s="29">
        <f>IFERROR('Plano de Aposentadoria Ideal'!$D$6,"")</f>
        <v>1000</v>
      </c>
      <c r="E285" s="30">
        <f t="shared" si="26"/>
        <v>293000</v>
      </c>
      <c r="F285" s="31">
        <f>IFERROR(G284*'Plano de Aposentadoria Ideal'!$D$29,"")</f>
        <v>2457.7793731003262</v>
      </c>
      <c r="G285" s="30">
        <f t="shared" si="27"/>
        <v>580335.74915768579</v>
      </c>
      <c r="H285" s="34"/>
      <c r="I285" s="34"/>
      <c r="J285" s="34"/>
    </row>
    <row r="286" spans="1:10" x14ac:dyDescent="0.25">
      <c r="A286" s="27">
        <f t="shared" ca="1" si="28"/>
        <v>53936</v>
      </c>
      <c r="B286" s="28">
        <f t="shared" si="29"/>
        <v>284</v>
      </c>
      <c r="C286" s="28"/>
      <c r="D286" s="29">
        <f>IFERROR('Plano de Aposentadoria Ideal'!$D$6,"")</f>
        <v>1000</v>
      </c>
      <c r="E286" s="30">
        <f t="shared" si="26"/>
        <v>294000</v>
      </c>
      <c r="F286" s="31">
        <f>IFERROR(G285*'Plano de Aposentadoria Ideal'!$D$29,"")</f>
        <v>2472.5111868721565</v>
      </c>
      <c r="G286" s="30">
        <f t="shared" si="27"/>
        <v>583808.26034455793</v>
      </c>
      <c r="H286" s="34"/>
      <c r="I286" s="34"/>
      <c r="J286" s="34"/>
    </row>
    <row r="287" spans="1:10" x14ac:dyDescent="0.25">
      <c r="A287" s="27">
        <f t="shared" ca="1" si="28"/>
        <v>53966</v>
      </c>
      <c r="B287" s="28">
        <f t="shared" si="29"/>
        <v>285</v>
      </c>
      <c r="C287" s="28"/>
      <c r="D287" s="29">
        <f>IFERROR('Plano de Aposentadoria Ideal'!$D$6,"")</f>
        <v>1000</v>
      </c>
      <c r="E287" s="30">
        <f t="shared" si="26"/>
        <v>295000</v>
      </c>
      <c r="F287" s="31">
        <f>IFERROR(G286*'Plano de Aposentadoria Ideal'!$D$29,"")</f>
        <v>2487.3057653011811</v>
      </c>
      <c r="G287" s="30">
        <f t="shared" si="27"/>
        <v>587295.56610985915</v>
      </c>
      <c r="H287" s="34"/>
      <c r="I287" s="34"/>
      <c r="J287" s="34"/>
    </row>
    <row r="288" spans="1:10" x14ac:dyDescent="0.25">
      <c r="A288" s="27">
        <f t="shared" ca="1" si="28"/>
        <v>53997</v>
      </c>
      <c r="B288" s="28">
        <f t="shared" si="29"/>
        <v>286</v>
      </c>
      <c r="C288" s="28"/>
      <c r="D288" s="29">
        <f>IFERROR('Plano de Aposentadoria Ideal'!$D$6,"")</f>
        <v>1000</v>
      </c>
      <c r="E288" s="30">
        <f t="shared" si="26"/>
        <v>296000</v>
      </c>
      <c r="F288" s="31">
        <f>IFERROR(G287*'Plano de Aposentadoria Ideal'!$D$29,"")</f>
        <v>2502.1633757952195</v>
      </c>
      <c r="G288" s="30">
        <f t="shared" si="27"/>
        <v>590797.72948565439</v>
      </c>
      <c r="H288" s="34"/>
      <c r="I288" s="34"/>
      <c r="J288" s="34"/>
    </row>
    <row r="289" spans="1:10" x14ac:dyDescent="0.25">
      <c r="A289" s="27">
        <f t="shared" ca="1" si="28"/>
        <v>54027</v>
      </c>
      <c r="B289" s="28">
        <f t="shared" si="29"/>
        <v>287</v>
      </c>
      <c r="C289" s="28"/>
      <c r="D289" s="29">
        <f>IFERROR('Plano de Aposentadoria Ideal'!$D$6,"")</f>
        <v>1000</v>
      </c>
      <c r="E289" s="30">
        <f t="shared" si="26"/>
        <v>297000</v>
      </c>
      <c r="F289" s="31">
        <f>IFERROR(G288*'Plano de Aposentadoria Ideal'!$D$29,"")</f>
        <v>2517.0842869013782</v>
      </c>
      <c r="G289" s="30">
        <f t="shared" si="27"/>
        <v>594314.81377255579</v>
      </c>
      <c r="H289" s="34"/>
      <c r="I289" s="34"/>
      <c r="J289" s="34"/>
    </row>
    <row r="290" spans="1:10" x14ac:dyDescent="0.25">
      <c r="A290" s="27">
        <f t="shared" ca="1" si="28"/>
        <v>54058</v>
      </c>
      <c r="B290" s="28">
        <f t="shared" si="29"/>
        <v>288</v>
      </c>
      <c r="C290" s="28">
        <v>24</v>
      </c>
      <c r="D290" s="29">
        <f>IFERROR('Plano de Aposentadoria Ideal'!$D$6,"")</f>
        <v>1000</v>
      </c>
      <c r="E290" s="30">
        <f t="shared" si="26"/>
        <v>298000</v>
      </c>
      <c r="F290" s="31">
        <f>IFERROR(G289*'Plano de Aposentadoria Ideal'!$D$29,"")</f>
        <v>2532.0687683109027</v>
      </c>
      <c r="G290" s="30">
        <f t="shared" si="27"/>
        <v>597846.88254086673</v>
      </c>
      <c r="H290" s="34"/>
      <c r="I290" s="34"/>
      <c r="J290" s="34"/>
    </row>
    <row r="291" spans="1:10" x14ac:dyDescent="0.25">
      <c r="A291" s="27">
        <f t="shared" ca="1" si="28"/>
        <v>54089</v>
      </c>
      <c r="B291" s="28">
        <f t="shared" si="29"/>
        <v>289</v>
      </c>
      <c r="C291" s="28"/>
      <c r="D291" s="29">
        <f>IFERROR('Plano de Aposentadoria Ideal'!$D$6,"")</f>
        <v>1000</v>
      </c>
      <c r="E291" s="30">
        <f t="shared" si="26"/>
        <v>299000</v>
      </c>
      <c r="F291" s="31">
        <f>IFERROR(G290*'Plano de Aposentadoria Ideal'!$D$29,"")</f>
        <v>2547.1170908640556</v>
      </c>
      <c r="G291" s="30">
        <f t="shared" si="27"/>
        <v>601393.99963173084</v>
      </c>
      <c r="H291" s="34"/>
      <c r="I291" s="34"/>
      <c r="J291" s="34"/>
    </row>
    <row r="292" spans="1:10" x14ac:dyDescent="0.25">
      <c r="A292" s="27">
        <f t="shared" ca="1" si="28"/>
        <v>54118</v>
      </c>
      <c r="B292" s="28">
        <f t="shared" si="29"/>
        <v>290</v>
      </c>
      <c r="C292" s="28"/>
      <c r="D292" s="29">
        <f>IFERROR('Plano de Aposentadoria Ideal'!$D$6,"")</f>
        <v>1000</v>
      </c>
      <c r="E292" s="30">
        <f t="shared" si="26"/>
        <v>300000</v>
      </c>
      <c r="F292" s="31">
        <f>IFERROR(G291*'Plano de Aposentadoria Ideal'!$D$29,"")</f>
        <v>2562.2295265550097</v>
      </c>
      <c r="G292" s="30">
        <f t="shared" si="27"/>
        <v>604956.22915828589</v>
      </c>
      <c r="H292" s="34"/>
      <c r="I292" s="34"/>
      <c r="J292" s="34"/>
    </row>
    <row r="293" spans="1:10" x14ac:dyDescent="0.25">
      <c r="A293" s="27">
        <f t="shared" ca="1" si="28"/>
        <v>54149</v>
      </c>
      <c r="B293" s="28">
        <f t="shared" si="29"/>
        <v>291</v>
      </c>
      <c r="C293" s="28"/>
      <c r="D293" s="29">
        <f>IFERROR('Plano de Aposentadoria Ideal'!$D$6,"")</f>
        <v>1000</v>
      </c>
      <c r="E293" s="30">
        <f t="shared" si="26"/>
        <v>301000</v>
      </c>
      <c r="F293" s="31">
        <f>IFERROR(G292*'Plano de Aposentadoria Ideal'!$D$29,"")</f>
        <v>2577.4063485367628</v>
      </c>
      <c r="G293" s="30">
        <f t="shared" si="27"/>
        <v>608533.63550682261</v>
      </c>
      <c r="H293" s="34"/>
      <c r="I293" s="34"/>
      <c r="J293" s="34"/>
    </row>
    <row r="294" spans="1:10" x14ac:dyDescent="0.25">
      <c r="A294" s="27">
        <f t="shared" ca="1" si="28"/>
        <v>54179</v>
      </c>
      <c r="B294" s="28">
        <f t="shared" si="29"/>
        <v>292</v>
      </c>
      <c r="C294" s="28"/>
      <c r="D294" s="29">
        <f>IFERROR('Plano de Aposentadoria Ideal'!$D$6,"")</f>
        <v>1000</v>
      </c>
      <c r="E294" s="30">
        <f t="shared" si="26"/>
        <v>302000</v>
      </c>
      <c r="F294" s="31">
        <f>IFERROR(G293*'Plano de Aposentadoria Ideal'!$D$29,"")</f>
        <v>2592.6478311260789</v>
      </c>
      <c r="G294" s="30">
        <f t="shared" si="27"/>
        <v>612126.28333794873</v>
      </c>
      <c r="H294" s="34"/>
      <c r="I294" s="34"/>
      <c r="J294" s="34"/>
    </row>
    <row r="295" spans="1:10" x14ac:dyDescent="0.25">
      <c r="A295" s="27">
        <f t="shared" ca="1" si="28"/>
        <v>54210</v>
      </c>
      <c r="B295" s="28">
        <f t="shared" si="29"/>
        <v>293</v>
      </c>
      <c r="C295" s="28"/>
      <c r="D295" s="29">
        <f>IFERROR('Plano de Aposentadoria Ideal'!$D$6,"")</f>
        <v>1000</v>
      </c>
      <c r="E295" s="30">
        <f t="shared" si="26"/>
        <v>303000</v>
      </c>
      <c r="F295" s="31">
        <f>IFERROR(G294*'Plano de Aposentadoria Ideal'!$D$29,"")</f>
        <v>2607.9542498084434</v>
      </c>
      <c r="G295" s="30">
        <f t="shared" si="27"/>
        <v>615734.23758775718</v>
      </c>
      <c r="H295" s="34"/>
      <c r="I295" s="34"/>
      <c r="J295" s="34"/>
    </row>
    <row r="296" spans="1:10" x14ac:dyDescent="0.25">
      <c r="A296" s="27">
        <f t="shared" ca="1" si="28"/>
        <v>54240</v>
      </c>
      <c r="B296" s="28">
        <f t="shared" si="29"/>
        <v>294</v>
      </c>
      <c r="C296" s="28"/>
      <c r="D296" s="29">
        <f>IFERROR('Plano de Aposentadoria Ideal'!$D$6,"")</f>
        <v>1000</v>
      </c>
      <c r="E296" s="30">
        <f t="shared" si="26"/>
        <v>304000</v>
      </c>
      <c r="F296" s="31">
        <f>IFERROR(G295*'Plano de Aposentadoria Ideal'!$D$29,"")</f>
        <v>2623.3258812430431</v>
      </c>
      <c r="G296" s="30">
        <f t="shared" si="27"/>
        <v>619357.56346900016</v>
      </c>
      <c r="H296" s="34"/>
      <c r="I296" s="34"/>
      <c r="J296" s="34"/>
    </row>
    <row r="297" spans="1:10" x14ac:dyDescent="0.25">
      <c r="A297" s="27">
        <f t="shared" ca="1" si="28"/>
        <v>54271</v>
      </c>
      <c r="B297" s="28">
        <f t="shared" si="29"/>
        <v>295</v>
      </c>
      <c r="C297" s="28"/>
      <c r="D297" s="29">
        <f>IFERROR('Plano de Aposentadoria Ideal'!$D$6,"")</f>
        <v>1000</v>
      </c>
      <c r="E297" s="30">
        <f t="shared" si="26"/>
        <v>305000</v>
      </c>
      <c r="F297" s="31">
        <f>IFERROR(G296*'Plano de Aposentadoria Ideal'!$D$29,"")</f>
        <v>2638.7630032677671</v>
      </c>
      <c r="G297" s="30">
        <f t="shared" si="27"/>
        <v>622996.32647226797</v>
      </c>
      <c r="H297" s="34"/>
      <c r="I297" s="34"/>
      <c r="J297" s="34"/>
    </row>
    <row r="298" spans="1:10" x14ac:dyDescent="0.25">
      <c r="A298" s="27">
        <f t="shared" ca="1" si="28"/>
        <v>54302</v>
      </c>
      <c r="B298" s="28">
        <f t="shared" si="29"/>
        <v>296</v>
      </c>
      <c r="C298" s="28"/>
      <c r="D298" s="29">
        <f>IFERROR('Plano de Aposentadoria Ideal'!$D$6,"")</f>
        <v>1000</v>
      </c>
      <c r="E298" s="30">
        <f t="shared" si="26"/>
        <v>306000</v>
      </c>
      <c r="F298" s="31">
        <f>IFERROR(G297*'Plano de Aposentadoria Ideal'!$D$29,"")</f>
        <v>2654.2658949042284</v>
      </c>
      <c r="G298" s="30">
        <f t="shared" si="27"/>
        <v>626650.59236717224</v>
      </c>
      <c r="H298" s="34"/>
      <c r="I298" s="34"/>
      <c r="J298" s="34"/>
    </row>
    <row r="299" spans="1:10" x14ac:dyDescent="0.25">
      <c r="A299" s="27">
        <f t="shared" ca="1" si="28"/>
        <v>54332</v>
      </c>
      <c r="B299" s="28">
        <f t="shared" si="29"/>
        <v>297</v>
      </c>
      <c r="C299" s="28"/>
      <c r="D299" s="29">
        <f>IFERROR('Plano de Aposentadoria Ideal'!$D$6,"")</f>
        <v>1000</v>
      </c>
      <c r="E299" s="30">
        <f t="shared" si="26"/>
        <v>307000</v>
      </c>
      <c r="F299" s="31">
        <f>IFERROR(G298*'Plano de Aposentadoria Ideal'!$D$29,"")</f>
        <v>2669.8348363628065</v>
      </c>
      <c r="G299" s="30">
        <f t="shared" si="27"/>
        <v>630320.4272035351</v>
      </c>
      <c r="H299" s="34"/>
      <c r="I299" s="34"/>
      <c r="J299" s="34"/>
    </row>
    <row r="300" spans="1:10" x14ac:dyDescent="0.25">
      <c r="A300" s="27">
        <f t="shared" ca="1" si="28"/>
        <v>54363</v>
      </c>
      <c r="B300" s="28">
        <f t="shared" si="29"/>
        <v>298</v>
      </c>
      <c r="C300" s="28"/>
      <c r="D300" s="29">
        <f>IFERROR('Plano de Aposentadoria Ideal'!$D$6,"")</f>
        <v>1000</v>
      </c>
      <c r="E300" s="30">
        <f t="shared" si="26"/>
        <v>308000</v>
      </c>
      <c r="F300" s="31">
        <f>IFERROR(G299*'Plano de Aposentadoria Ideal'!$D$29,"")</f>
        <v>2685.4701090477138</v>
      </c>
      <c r="G300" s="30">
        <f t="shared" si="27"/>
        <v>634005.89731258282</v>
      </c>
      <c r="H300" s="34"/>
      <c r="I300" s="34"/>
      <c r="J300" s="34"/>
    </row>
    <row r="301" spans="1:10" x14ac:dyDescent="0.25">
      <c r="A301" s="27">
        <f t="shared" ca="1" si="28"/>
        <v>54393</v>
      </c>
      <c r="B301" s="28">
        <f t="shared" si="29"/>
        <v>299</v>
      </c>
      <c r="C301" s="28"/>
      <c r="D301" s="29">
        <f>IFERROR('Plano de Aposentadoria Ideal'!$D$6,"")</f>
        <v>1000</v>
      </c>
      <c r="E301" s="30">
        <f t="shared" si="26"/>
        <v>309000</v>
      </c>
      <c r="F301" s="31">
        <f>IFERROR(G300*'Plano de Aposentadoria Ideal'!$D$29,"")</f>
        <v>2701.1719955620797</v>
      </c>
      <c r="G301" s="30">
        <f t="shared" si="27"/>
        <v>637707.06930814486</v>
      </c>
      <c r="H301" s="34"/>
      <c r="I301" s="34"/>
      <c r="J301" s="34"/>
    </row>
    <row r="302" spans="1:10" x14ac:dyDescent="0.25">
      <c r="A302" s="27">
        <f t="shared" ca="1" si="28"/>
        <v>54424</v>
      </c>
      <c r="B302" s="28">
        <f t="shared" si="29"/>
        <v>300</v>
      </c>
      <c r="C302" s="28">
        <v>25</v>
      </c>
      <c r="D302" s="29">
        <f>IFERROR('Plano de Aposentadoria Ideal'!$D$6,"")</f>
        <v>1000</v>
      </c>
      <c r="E302" s="30">
        <f t="shared" si="26"/>
        <v>310000</v>
      </c>
      <c r="F302" s="31">
        <f>IFERROR(G301*'Plano de Aposentadoria Ideal'!$D$29,"")</f>
        <v>2716.9407797130602</v>
      </c>
      <c r="G302" s="30">
        <f t="shared" si="27"/>
        <v>641424.01008785795</v>
      </c>
      <c r="H302" s="34"/>
      <c r="I302" s="34"/>
      <c r="J302" s="34"/>
    </row>
    <row r="303" spans="1:10" x14ac:dyDescent="0.25">
      <c r="A303" s="27">
        <f t="shared" ca="1" si="28"/>
        <v>54455</v>
      </c>
      <c r="B303" s="28">
        <f t="shared" si="29"/>
        <v>301</v>
      </c>
      <c r="C303" s="28"/>
      <c r="D303" s="29">
        <f>IFERROR('Plano de Aposentadoria Ideal'!$D$6,"")</f>
        <v>1000</v>
      </c>
      <c r="E303" s="30">
        <f t="shared" si="26"/>
        <v>311000</v>
      </c>
      <c r="F303" s="31">
        <f>IFERROR(G302*'Plano de Aposentadoria Ideal'!$D$29,"")</f>
        <v>2732.7767465169677</v>
      </c>
      <c r="G303" s="30">
        <f t="shared" si="27"/>
        <v>645156.78683437489</v>
      </c>
      <c r="H303" s="34"/>
      <c r="I303" s="34"/>
      <c r="J303" s="34"/>
    </row>
    <row r="304" spans="1:10" x14ac:dyDescent="0.25">
      <c r="A304" s="27">
        <f t="shared" ca="1" si="28"/>
        <v>54483</v>
      </c>
      <c r="B304" s="28">
        <f t="shared" si="29"/>
        <v>302</v>
      </c>
      <c r="C304" s="28"/>
      <c r="D304" s="29">
        <f>IFERROR('Plano de Aposentadoria Ideal'!$D$6,"")</f>
        <v>1000</v>
      </c>
      <c r="E304" s="30">
        <f t="shared" si="26"/>
        <v>312000</v>
      </c>
      <c r="F304" s="31">
        <f>IFERROR(G303*'Plano de Aposentadoria Ideal'!$D$29,"")</f>
        <v>2748.6801822044213</v>
      </c>
      <c r="G304" s="30">
        <f t="shared" si="27"/>
        <v>648905.46701657935</v>
      </c>
      <c r="H304" s="34"/>
      <c r="I304" s="34"/>
      <c r="J304" s="34"/>
    </row>
    <row r="305" spans="1:10" x14ac:dyDescent="0.25">
      <c r="A305" s="27">
        <f t="shared" ca="1" si="28"/>
        <v>54514</v>
      </c>
      <c r="B305" s="28">
        <f t="shared" si="29"/>
        <v>303</v>
      </c>
      <c r="C305" s="28"/>
      <c r="D305" s="29">
        <f>IFERROR('Plano de Aposentadoria Ideal'!$D$6,"")</f>
        <v>1000</v>
      </c>
      <c r="E305" s="30">
        <f t="shared" si="26"/>
        <v>313000</v>
      </c>
      <c r="F305" s="31">
        <f>IFERROR(G304*'Plano de Aposentadoria Ideal'!$D$29,"")</f>
        <v>2764.6513742255215</v>
      </c>
      <c r="G305" s="30">
        <f t="shared" si="27"/>
        <v>652670.11839080486</v>
      </c>
      <c r="H305" s="34"/>
      <c r="I305" s="34"/>
      <c r="J305" s="34"/>
    </row>
    <row r="306" spans="1:10" x14ac:dyDescent="0.25">
      <c r="A306" s="27">
        <f t="shared" ca="1" si="28"/>
        <v>54544</v>
      </c>
      <c r="B306" s="28">
        <f t="shared" si="29"/>
        <v>304</v>
      </c>
      <c r="C306" s="28"/>
      <c r="D306" s="29">
        <f>IFERROR('Plano de Aposentadoria Ideal'!$D$6,"")</f>
        <v>1000</v>
      </c>
      <c r="E306" s="30">
        <f t="shared" si="26"/>
        <v>314000</v>
      </c>
      <c r="F306" s="31">
        <f>IFERROR(G305*'Plano de Aposentadoria Ideal'!$D$29,"")</f>
        <v>2780.690611255045</v>
      </c>
      <c r="G306" s="30">
        <f t="shared" si="27"/>
        <v>656450.80900205986</v>
      </c>
      <c r="H306" s="34"/>
      <c r="I306" s="34"/>
      <c r="J306" s="34"/>
    </row>
    <row r="307" spans="1:10" x14ac:dyDescent="0.25">
      <c r="A307" s="27">
        <f t="shared" ca="1" si="28"/>
        <v>54575</v>
      </c>
      <c r="B307" s="28">
        <f t="shared" si="29"/>
        <v>305</v>
      </c>
      <c r="C307" s="28"/>
      <c r="D307" s="29">
        <f>IFERROR('Plano de Aposentadoria Ideal'!$D$6,"")</f>
        <v>1000</v>
      </c>
      <c r="E307" s="30">
        <f t="shared" si="26"/>
        <v>315000</v>
      </c>
      <c r="F307" s="31">
        <f>IFERROR(G306*'Plano de Aposentadoria Ideal'!$D$29,"")</f>
        <v>2796.7981831976631</v>
      </c>
      <c r="G307" s="30">
        <f t="shared" si="27"/>
        <v>660247.60718525748</v>
      </c>
      <c r="H307" s="34"/>
      <c r="I307" s="34"/>
      <c r="J307" s="34"/>
    </row>
    <row r="308" spans="1:10" x14ac:dyDescent="0.25">
      <c r="A308" s="27">
        <f t="shared" ca="1" si="28"/>
        <v>54605</v>
      </c>
      <c r="B308" s="28">
        <f t="shared" si="29"/>
        <v>306</v>
      </c>
      <c r="C308" s="28"/>
      <c r="D308" s="29">
        <f>IFERROR('Plano de Aposentadoria Ideal'!$D$6,"")</f>
        <v>1000</v>
      </c>
      <c r="E308" s="30">
        <f t="shared" si="26"/>
        <v>316000</v>
      </c>
      <c r="F308" s="31">
        <f>IFERROR(G307*'Plano de Aposentadoria Ideal'!$D$29,"")</f>
        <v>2812.9743811931808</v>
      </c>
      <c r="G308" s="30">
        <f t="shared" si="27"/>
        <v>664060.58156645065</v>
      </c>
      <c r="H308" s="34"/>
      <c r="I308" s="34"/>
      <c r="J308" s="34"/>
    </row>
    <row r="309" spans="1:10" x14ac:dyDescent="0.25">
      <c r="A309" s="27">
        <f t="shared" ca="1" si="28"/>
        <v>54636</v>
      </c>
      <c r="B309" s="28">
        <f t="shared" si="29"/>
        <v>307</v>
      </c>
      <c r="C309" s="28"/>
      <c r="D309" s="29">
        <f>IFERROR('Plano de Aposentadoria Ideal'!$D$6,"")</f>
        <v>1000</v>
      </c>
      <c r="E309" s="30">
        <f t="shared" si="26"/>
        <v>317000</v>
      </c>
      <c r="F309" s="31">
        <f>IFERROR(G308*'Plano de Aposentadoria Ideal'!$D$29,"")</f>
        <v>2829.2194976218011</v>
      </c>
      <c r="G309" s="30">
        <f t="shared" si="27"/>
        <v>667889.80106407241</v>
      </c>
      <c r="H309" s="34"/>
      <c r="I309" s="34"/>
      <c r="J309" s="34"/>
    </row>
    <row r="310" spans="1:10" x14ac:dyDescent="0.25">
      <c r="A310" s="27">
        <f t="shared" ca="1" si="28"/>
        <v>54667</v>
      </c>
      <c r="B310" s="28">
        <f t="shared" si="29"/>
        <v>308</v>
      </c>
      <c r="C310" s="28"/>
      <c r="D310" s="29">
        <f>IFERROR('Plano de Aposentadoria Ideal'!$D$6,"")</f>
        <v>1000</v>
      </c>
      <c r="E310" s="30">
        <f t="shared" si="26"/>
        <v>318000</v>
      </c>
      <c r="F310" s="31">
        <f>IFERROR(G309*'Plano de Aposentadoria Ideal'!$D$29,"")</f>
        <v>2845.5338261094057</v>
      </c>
      <c r="G310" s="30">
        <f t="shared" si="27"/>
        <v>671735.33489018178</v>
      </c>
      <c r="H310" s="34"/>
      <c r="I310" s="34"/>
      <c r="J310" s="34"/>
    </row>
    <row r="311" spans="1:10" x14ac:dyDescent="0.25">
      <c r="A311" s="27">
        <f t="shared" ca="1" si="28"/>
        <v>54697</v>
      </c>
      <c r="B311" s="28">
        <f t="shared" si="29"/>
        <v>309</v>
      </c>
      <c r="C311" s="28"/>
      <c r="D311" s="29">
        <f>IFERROR('Plano de Aposentadoria Ideal'!$D$6,"")</f>
        <v>1000</v>
      </c>
      <c r="E311" s="30">
        <f t="shared" si="26"/>
        <v>319000</v>
      </c>
      <c r="F311" s="31">
        <f>IFERROR(G310*'Plano de Aposentadoria Ideal'!$D$29,"")</f>
        <v>2861.9176615328674</v>
      </c>
      <c r="G311" s="30">
        <f t="shared" si="27"/>
        <v>675597.25255171466</v>
      </c>
      <c r="H311" s="34"/>
      <c r="I311" s="34"/>
      <c r="J311" s="34"/>
    </row>
    <row r="312" spans="1:10" x14ac:dyDescent="0.25">
      <c r="A312" s="27">
        <f t="shared" ca="1" si="28"/>
        <v>54728</v>
      </c>
      <c r="B312" s="28">
        <f t="shared" si="29"/>
        <v>310</v>
      </c>
      <c r="C312" s="28"/>
      <c r="D312" s="29">
        <f>IFERROR('Plano de Aposentadoria Ideal'!$D$6,"")</f>
        <v>1000</v>
      </c>
      <c r="E312" s="30">
        <f t="shared" si="26"/>
        <v>320000</v>
      </c>
      <c r="F312" s="31">
        <f>IFERROR(G311*'Plano de Aposentadoria Ideal'!$D$29,"")</f>
        <v>2878.3713000253751</v>
      </c>
      <c r="G312" s="30">
        <f t="shared" si="27"/>
        <v>679475.62385174003</v>
      </c>
      <c r="H312" s="34"/>
      <c r="I312" s="34"/>
      <c r="J312" s="34"/>
    </row>
    <row r="313" spans="1:10" x14ac:dyDescent="0.25">
      <c r="A313" s="27">
        <f t="shared" ca="1" si="28"/>
        <v>54758</v>
      </c>
      <c r="B313" s="28">
        <f t="shared" si="29"/>
        <v>311</v>
      </c>
      <c r="C313" s="28"/>
      <c r="D313" s="29">
        <f>IFERROR('Plano de Aposentadoria Ideal'!$D$6,"")</f>
        <v>1000</v>
      </c>
      <c r="E313" s="30">
        <f t="shared" si="26"/>
        <v>321000</v>
      </c>
      <c r="F313" s="31">
        <f>IFERROR(G312*'Plano de Aposentadoria Ideal'!$D$29,"")</f>
        <v>2894.8950389817892</v>
      </c>
      <c r="G313" s="30">
        <f t="shared" si="27"/>
        <v>683370.51889072184</v>
      </c>
      <c r="H313" s="34"/>
      <c r="I313" s="34"/>
      <c r="J313" s="34"/>
    </row>
    <row r="314" spans="1:10" x14ac:dyDescent="0.25">
      <c r="A314" s="27">
        <f t="shared" ca="1" si="28"/>
        <v>54789</v>
      </c>
      <c r="B314" s="28">
        <f t="shared" si="29"/>
        <v>312</v>
      </c>
      <c r="C314" s="28">
        <v>26</v>
      </c>
      <c r="D314" s="29">
        <f>IFERROR('Plano de Aposentadoria Ideal'!$D$6,"")</f>
        <v>1000</v>
      </c>
      <c r="E314" s="30">
        <f t="shared" si="26"/>
        <v>322000</v>
      </c>
      <c r="F314" s="31">
        <f>IFERROR(G313*'Plano de Aposentadoria Ideal'!$D$29,"")</f>
        <v>2911.4891770640165</v>
      </c>
      <c r="G314" s="30">
        <f t="shared" si="27"/>
        <v>687282.00806778588</v>
      </c>
      <c r="H314" s="34"/>
      <c r="I314" s="34"/>
      <c r="J314" s="34"/>
    </row>
    <row r="315" spans="1:10" x14ac:dyDescent="0.25">
      <c r="A315" s="27">
        <f t="shared" ca="1" si="28"/>
        <v>54820</v>
      </c>
      <c r="B315" s="28">
        <f t="shared" si="29"/>
        <v>313</v>
      </c>
      <c r="C315" s="28"/>
      <c r="D315" s="29">
        <f>IFERROR('Plano de Aposentadoria Ideal'!$D$6,"")</f>
        <v>1000</v>
      </c>
      <c r="E315" s="30">
        <f t="shared" si="26"/>
        <v>323000</v>
      </c>
      <c r="F315" s="31">
        <f>IFERROR(G314*'Plano de Aposentadoria Ideal'!$D$29,"")</f>
        <v>2928.1540142064073</v>
      </c>
      <c r="G315" s="30">
        <f t="shared" si="27"/>
        <v>691210.16208199225</v>
      </c>
      <c r="H315" s="34"/>
      <c r="I315" s="34"/>
      <c r="J315" s="34"/>
    </row>
    <row r="316" spans="1:10" x14ac:dyDescent="0.25">
      <c r="A316" s="27">
        <f t="shared" ca="1" si="28"/>
        <v>54848</v>
      </c>
      <c r="B316" s="28">
        <f t="shared" si="29"/>
        <v>314</v>
      </c>
      <c r="C316" s="28"/>
      <c r="D316" s="29">
        <f>IFERROR('Plano de Aposentadoria Ideal'!$D$6,"")</f>
        <v>1000</v>
      </c>
      <c r="E316" s="30">
        <f t="shared" si="26"/>
        <v>324000</v>
      </c>
      <c r="F316" s="31">
        <f>IFERROR(G315*'Plano de Aposentadoria Ideal'!$D$29,"")</f>
        <v>2944.8898516211775</v>
      </c>
      <c r="G316" s="30">
        <f t="shared" si="27"/>
        <v>695155.05193361337</v>
      </c>
      <c r="H316" s="34"/>
      <c r="I316" s="34"/>
      <c r="J316" s="34"/>
    </row>
    <row r="317" spans="1:10" x14ac:dyDescent="0.25">
      <c r="A317" s="27">
        <f t="shared" ca="1" si="28"/>
        <v>54879</v>
      </c>
      <c r="B317" s="28">
        <f t="shared" si="29"/>
        <v>315</v>
      </c>
      <c r="C317" s="28"/>
      <c r="D317" s="29">
        <f>IFERROR('Plano de Aposentadoria Ideal'!$D$6,"")</f>
        <v>1000</v>
      </c>
      <c r="E317" s="30">
        <f t="shared" si="26"/>
        <v>325000</v>
      </c>
      <c r="F317" s="31">
        <f>IFERROR(G316*'Plano de Aposentadoria Ideal'!$D$29,"")</f>
        <v>2961.696991803854</v>
      </c>
      <c r="G317" s="30">
        <f t="shared" si="27"/>
        <v>699116.7489254172</v>
      </c>
      <c r="H317" s="34"/>
      <c r="I317" s="34"/>
      <c r="J317" s="34"/>
    </row>
    <row r="318" spans="1:10" x14ac:dyDescent="0.25">
      <c r="A318" s="27">
        <f t="shared" ca="1" si="28"/>
        <v>54909</v>
      </c>
      <c r="B318" s="28">
        <f t="shared" si="29"/>
        <v>316</v>
      </c>
      <c r="C318" s="28"/>
      <c r="D318" s="29">
        <f>IFERROR('Plano de Aposentadoria Ideal'!$D$6,"")</f>
        <v>1000</v>
      </c>
      <c r="E318" s="30">
        <f t="shared" si="26"/>
        <v>326000</v>
      </c>
      <c r="F318" s="31">
        <f>IFERROR(G317*'Plano de Aposentadoria Ideal'!$D$29,"")</f>
        <v>2978.5757385387396</v>
      </c>
      <c r="G318" s="30">
        <f t="shared" si="27"/>
        <v>703095.32466395595</v>
      </c>
      <c r="H318" s="34"/>
      <c r="I318" s="34"/>
      <c r="J318" s="34"/>
    </row>
    <row r="319" spans="1:10" x14ac:dyDescent="0.25">
      <c r="A319" s="27">
        <f t="shared" ca="1" si="28"/>
        <v>54940</v>
      </c>
      <c r="B319" s="28">
        <f t="shared" si="29"/>
        <v>317</v>
      </c>
      <c r="C319" s="28"/>
      <c r="D319" s="29">
        <f>IFERROR('Plano de Aposentadoria Ideal'!$D$6,"")</f>
        <v>1000</v>
      </c>
      <c r="E319" s="30">
        <f t="shared" si="26"/>
        <v>327000</v>
      </c>
      <c r="F319" s="31">
        <f>IFERROR(G318*'Plano de Aposentadoria Ideal'!$D$29,"")</f>
        <v>2995.5263969044063</v>
      </c>
      <c r="G319" s="30">
        <f t="shared" si="27"/>
        <v>707090.85106086032</v>
      </c>
      <c r="H319" s="34"/>
      <c r="I319" s="34"/>
      <c r="J319" s="34"/>
    </row>
    <row r="320" spans="1:10" x14ac:dyDescent="0.25">
      <c r="A320" s="27">
        <f t="shared" ca="1" si="28"/>
        <v>54970</v>
      </c>
      <c r="B320" s="28">
        <f t="shared" si="29"/>
        <v>318</v>
      </c>
      <c r="C320" s="28"/>
      <c r="D320" s="29">
        <f>IFERROR('Plano de Aposentadoria Ideal'!$D$6,"")</f>
        <v>1000</v>
      </c>
      <c r="E320" s="30">
        <f t="shared" si="26"/>
        <v>328000</v>
      </c>
      <c r="F320" s="31">
        <f>IFERROR(G319*'Plano de Aposentadoria Ideal'!$D$29,"")</f>
        <v>3012.5492732792077</v>
      </c>
      <c r="G320" s="30">
        <f t="shared" si="27"/>
        <v>711103.40033413959</v>
      </c>
      <c r="H320" s="34"/>
      <c r="I320" s="34"/>
      <c r="J320" s="34"/>
    </row>
    <row r="321" spans="1:10" x14ac:dyDescent="0.25">
      <c r="A321" s="27">
        <f t="shared" ca="1" si="28"/>
        <v>55001</v>
      </c>
      <c r="B321" s="28">
        <f t="shared" si="29"/>
        <v>319</v>
      </c>
      <c r="C321" s="28"/>
      <c r="D321" s="29">
        <f>IFERROR('Plano de Aposentadoria Ideal'!$D$6,"")</f>
        <v>1000</v>
      </c>
      <c r="E321" s="30">
        <f t="shared" si="26"/>
        <v>329000</v>
      </c>
      <c r="F321" s="31">
        <f>IFERROR(G320*'Plano de Aposentadoria Ideal'!$D$29,"")</f>
        <v>3029.6446753468185</v>
      </c>
      <c r="G321" s="30">
        <f t="shared" si="27"/>
        <v>715133.04500948638</v>
      </c>
      <c r="H321" s="34"/>
      <c r="I321" s="34"/>
      <c r="J321" s="34"/>
    </row>
    <row r="322" spans="1:10" x14ac:dyDescent="0.25">
      <c r="A322" s="27">
        <f t="shared" ca="1" si="28"/>
        <v>55032</v>
      </c>
      <c r="B322" s="28">
        <f t="shared" si="29"/>
        <v>320</v>
      </c>
      <c r="C322" s="28"/>
      <c r="D322" s="29">
        <f>IFERROR('Plano de Aposentadoria Ideal'!$D$6,"")</f>
        <v>1000</v>
      </c>
      <c r="E322" s="30">
        <f t="shared" si="26"/>
        <v>330000</v>
      </c>
      <c r="F322" s="31">
        <f>IFERROR(G321*'Plano de Aposentadoria Ideal'!$D$29,"")</f>
        <v>3046.8129121017932</v>
      </c>
      <c r="G322" s="30">
        <f t="shared" si="27"/>
        <v>719179.85792158812</v>
      </c>
      <c r="H322" s="34"/>
      <c r="I322" s="34"/>
      <c r="J322" s="34"/>
    </row>
    <row r="323" spans="1:10" x14ac:dyDescent="0.25">
      <c r="A323" s="27">
        <f t="shared" ca="1" si="28"/>
        <v>55062</v>
      </c>
      <c r="B323" s="28">
        <f t="shared" si="29"/>
        <v>321</v>
      </c>
      <c r="C323" s="28"/>
      <c r="D323" s="29">
        <f>IFERROR('Plano de Aposentadoria Ideal'!$D$6,"")</f>
        <v>1000</v>
      </c>
      <c r="E323" s="30">
        <f t="shared" si="26"/>
        <v>331000</v>
      </c>
      <c r="F323" s="31">
        <f>IFERROR(G322*'Plano de Aposentadoria Ideal'!$D$29,"")</f>
        <v>3064.0542938551539</v>
      </c>
      <c r="G323" s="30">
        <f t="shared" si="27"/>
        <v>723243.91221544333</v>
      </c>
      <c r="H323" s="34"/>
      <c r="I323" s="34"/>
      <c r="J323" s="34"/>
    </row>
    <row r="324" spans="1:10" x14ac:dyDescent="0.25">
      <c r="A324" s="27">
        <f t="shared" ca="1" si="28"/>
        <v>55093</v>
      </c>
      <c r="B324" s="28">
        <f t="shared" si="29"/>
        <v>322</v>
      </c>
      <c r="C324" s="28"/>
      <c r="D324" s="29">
        <f>IFERROR('Plano de Aposentadoria Ideal'!$D$6,"")</f>
        <v>1000</v>
      </c>
      <c r="E324" s="30">
        <f t="shared" si="26"/>
        <v>332000</v>
      </c>
      <c r="F324" s="31">
        <f>IFERROR(G323*'Plano de Aposentadoria Ideal'!$D$29,"")</f>
        <v>3081.3691322399982</v>
      </c>
      <c r="G324" s="30">
        <f t="shared" si="27"/>
        <v>727325.28134768328</v>
      </c>
      <c r="H324" s="34"/>
      <c r="I324" s="34"/>
      <c r="J324" s="34"/>
    </row>
    <row r="325" spans="1:10" x14ac:dyDescent="0.25">
      <c r="A325" s="27">
        <f t="shared" ca="1" si="28"/>
        <v>55123</v>
      </c>
      <c r="B325" s="28">
        <f t="shared" si="29"/>
        <v>323</v>
      </c>
      <c r="C325" s="28"/>
      <c r="D325" s="29">
        <f>IFERROR('Plano de Aposentadoria Ideal'!$D$6,"")</f>
        <v>1000</v>
      </c>
      <c r="E325" s="30">
        <f t="shared" ref="E325:E388" si="30">IFERROR(E324+D325,"")</f>
        <v>333000</v>
      </c>
      <c r="F325" s="31">
        <f>IFERROR(G324*'Plano de Aposentadoria Ideal'!$D$29,"")</f>
        <v>3098.7577402171296</v>
      </c>
      <c r="G325" s="30">
        <f t="shared" ref="G325:G388" si="31">IFERROR(G324+D325+F325,"")</f>
        <v>731424.03908790043</v>
      </c>
      <c r="H325" s="34"/>
      <c r="I325" s="34"/>
      <c r="J325" s="34"/>
    </row>
    <row r="326" spans="1:10" x14ac:dyDescent="0.25">
      <c r="A326" s="27">
        <f t="shared" ca="1" si="28"/>
        <v>55154</v>
      </c>
      <c r="B326" s="28">
        <f t="shared" si="29"/>
        <v>324</v>
      </c>
      <c r="C326" s="28">
        <v>27</v>
      </c>
      <c r="D326" s="29">
        <f>IFERROR('Plano de Aposentadoria Ideal'!$D$6,"")</f>
        <v>1000</v>
      </c>
      <c r="E326" s="30">
        <f t="shared" si="30"/>
        <v>334000</v>
      </c>
      <c r="F326" s="31">
        <f>IFERROR(G325*'Plano de Aposentadoria Ideal'!$D$29,"")</f>
        <v>3116.2204320807186</v>
      </c>
      <c r="G326" s="30">
        <f t="shared" si="31"/>
        <v>735540.2595199811</v>
      </c>
      <c r="H326" s="34"/>
      <c r="I326" s="34"/>
      <c r="J326" s="34"/>
    </row>
    <row r="327" spans="1:10" x14ac:dyDescent="0.25">
      <c r="A327" s="27">
        <f t="shared" ca="1" si="28"/>
        <v>55185</v>
      </c>
      <c r="B327" s="28">
        <f t="shared" si="29"/>
        <v>325</v>
      </c>
      <c r="C327" s="28"/>
      <c r="D327" s="29">
        <f>IFERROR('Plano de Aposentadoria Ideal'!$D$6,"")</f>
        <v>1000</v>
      </c>
      <c r="E327" s="30">
        <f t="shared" si="30"/>
        <v>335000</v>
      </c>
      <c r="F327" s="31">
        <f>IFERROR(G326*'Plano de Aposentadoria Ideal'!$D$29,"")</f>
        <v>3133.7575234639789</v>
      </c>
      <c r="G327" s="30">
        <f t="shared" si="31"/>
        <v>739674.01704344503</v>
      </c>
      <c r="H327" s="34"/>
      <c r="I327" s="34"/>
      <c r="J327" s="34"/>
    </row>
    <row r="328" spans="1:10" x14ac:dyDescent="0.25">
      <c r="A328" s="27">
        <f t="shared" ca="1" si="28"/>
        <v>55213</v>
      </c>
      <c r="B328" s="28">
        <f t="shared" si="29"/>
        <v>326</v>
      </c>
      <c r="C328" s="28"/>
      <c r="D328" s="29">
        <f>IFERROR('Plano de Aposentadoria Ideal'!$D$6,"")</f>
        <v>1000</v>
      </c>
      <c r="E328" s="30">
        <f t="shared" si="30"/>
        <v>336000</v>
      </c>
      <c r="F328" s="31">
        <f>IFERROR(G327*'Plano de Aposentadoria Ideal'!$D$29,"")</f>
        <v>3151.3693313448757</v>
      </c>
      <c r="G328" s="30">
        <f t="shared" si="31"/>
        <v>743825.38637478987</v>
      </c>
      <c r="H328" s="34"/>
      <c r="I328" s="34"/>
      <c r="J328" s="34"/>
    </row>
    <row r="329" spans="1:10" x14ac:dyDescent="0.25">
      <c r="A329" s="27">
        <f t="shared" ca="1" si="28"/>
        <v>55244</v>
      </c>
      <c r="B329" s="28">
        <f t="shared" si="29"/>
        <v>327</v>
      </c>
      <c r="C329" s="28"/>
      <c r="D329" s="29">
        <f>IFERROR('Plano de Aposentadoria Ideal'!$D$6,"")</f>
        <v>1000</v>
      </c>
      <c r="E329" s="30">
        <f t="shared" si="30"/>
        <v>337000</v>
      </c>
      <c r="F329" s="31">
        <f>IFERROR(G328*'Plano de Aposentadoria Ideal'!$D$29,"")</f>
        <v>3169.0561740518538</v>
      </c>
      <c r="G329" s="30">
        <f t="shared" si="31"/>
        <v>747994.4425488417</v>
      </c>
      <c r="H329" s="34"/>
      <c r="I329" s="34"/>
      <c r="J329" s="34"/>
    </row>
    <row r="330" spans="1:10" x14ac:dyDescent="0.25">
      <c r="A330" s="27">
        <f t="shared" ca="1" si="28"/>
        <v>55274</v>
      </c>
      <c r="B330" s="28">
        <f t="shared" si="29"/>
        <v>328</v>
      </c>
      <c r="C330" s="28"/>
      <c r="D330" s="29">
        <f>IFERROR('Plano de Aposentadoria Ideal'!$D$6,"")</f>
        <v>1000</v>
      </c>
      <c r="E330" s="30">
        <f t="shared" si="30"/>
        <v>338000</v>
      </c>
      <c r="F330" s="31">
        <f>IFERROR(G329*'Plano de Aposentadoria Ideal'!$D$29,"")</f>
        <v>3186.81837126959</v>
      </c>
      <c r="G330" s="30">
        <f t="shared" si="31"/>
        <v>752181.26092011132</v>
      </c>
      <c r="H330" s="34"/>
      <c r="I330" s="34"/>
      <c r="J330" s="34"/>
    </row>
    <row r="331" spans="1:10" x14ac:dyDescent="0.25">
      <c r="A331" s="27">
        <f t="shared" ca="1" si="28"/>
        <v>55305</v>
      </c>
      <c r="B331" s="28">
        <f t="shared" si="29"/>
        <v>329</v>
      </c>
      <c r="C331" s="28"/>
      <c r="D331" s="29">
        <f>IFERROR('Plano de Aposentadoria Ideal'!$D$6,"")</f>
        <v>1000</v>
      </c>
      <c r="E331" s="30">
        <f t="shared" si="30"/>
        <v>339000</v>
      </c>
      <c r="F331" s="31">
        <f>IFERROR(G330*'Plano de Aposentadoria Ideal'!$D$29,"")</f>
        <v>3204.6562440447742</v>
      </c>
      <c r="G331" s="30">
        <f t="shared" si="31"/>
        <v>756385.9171641561</v>
      </c>
      <c r="H331" s="34"/>
      <c r="I331" s="34"/>
      <c r="J331" s="34"/>
    </row>
    <row r="332" spans="1:10" x14ac:dyDescent="0.25">
      <c r="A332" s="27">
        <f t="shared" ca="1" si="28"/>
        <v>55335</v>
      </c>
      <c r="B332" s="28">
        <f t="shared" si="29"/>
        <v>330</v>
      </c>
      <c r="C332" s="28"/>
      <c r="D332" s="29">
        <f>IFERROR('Plano de Aposentadoria Ideal'!$D$6,"")</f>
        <v>1000</v>
      </c>
      <c r="E332" s="30">
        <f t="shared" si="30"/>
        <v>340000</v>
      </c>
      <c r="F332" s="31">
        <f>IFERROR(G331*'Plano de Aposentadoria Ideal'!$D$29,"")</f>
        <v>3222.5701147919094</v>
      </c>
      <c r="G332" s="30">
        <f t="shared" si="31"/>
        <v>760608.48727894796</v>
      </c>
      <c r="H332" s="34"/>
      <c r="I332" s="34"/>
      <c r="J332" s="34"/>
    </row>
    <row r="333" spans="1:10" x14ac:dyDescent="0.25">
      <c r="A333" s="27">
        <f t="shared" ca="1" si="28"/>
        <v>55366</v>
      </c>
      <c r="B333" s="28">
        <f t="shared" si="29"/>
        <v>331</v>
      </c>
      <c r="C333" s="28"/>
      <c r="D333" s="29">
        <f>IFERROR('Plano de Aposentadoria Ideal'!$D$6,"")</f>
        <v>1000</v>
      </c>
      <c r="E333" s="30">
        <f t="shared" si="30"/>
        <v>341000</v>
      </c>
      <c r="F333" s="31">
        <f>IFERROR(G332*'Plano de Aposentadoria Ideal'!$D$29,"")</f>
        <v>3240.5603072991403</v>
      </c>
      <c r="G333" s="30">
        <f t="shared" si="31"/>
        <v>764849.04758624709</v>
      </c>
      <c r="H333" s="34"/>
      <c r="I333" s="34"/>
      <c r="J333" s="34"/>
    </row>
    <row r="334" spans="1:10" x14ac:dyDescent="0.25">
      <c r="A334" s="27">
        <f t="shared" ca="1" si="28"/>
        <v>55397</v>
      </c>
      <c r="B334" s="28">
        <f t="shared" si="29"/>
        <v>332</v>
      </c>
      <c r="C334" s="28"/>
      <c r="D334" s="29">
        <f>IFERROR('Plano de Aposentadoria Ideal'!$D$6,"")</f>
        <v>1000</v>
      </c>
      <c r="E334" s="30">
        <f t="shared" si="30"/>
        <v>342000</v>
      </c>
      <c r="F334" s="31">
        <f>IFERROR(G333*'Plano de Aposentadoria Ideal'!$D$29,"")</f>
        <v>3258.6271467341071</v>
      </c>
      <c r="G334" s="30">
        <f t="shared" si="31"/>
        <v>769107.67473298125</v>
      </c>
      <c r="H334" s="34"/>
      <c r="I334" s="34"/>
      <c r="J334" s="34"/>
    </row>
    <row r="335" spans="1:10" x14ac:dyDescent="0.25">
      <c r="A335" s="27">
        <f t="shared" ref="A335:A398" ca="1" si="32">DATE(YEAR(A334),MONTH(A334)+1,1)</f>
        <v>55427</v>
      </c>
      <c r="B335" s="28">
        <f t="shared" ref="B335:B398" si="33">B334+1</f>
        <v>333</v>
      </c>
      <c r="C335" s="28"/>
      <c r="D335" s="29">
        <f>IFERROR('Plano de Aposentadoria Ideal'!$D$6,"")</f>
        <v>1000</v>
      </c>
      <c r="E335" s="30">
        <f t="shared" si="30"/>
        <v>343000</v>
      </c>
      <c r="F335" s="31">
        <f>IFERROR(G334*'Plano de Aposentadoria Ideal'!$D$29,"")</f>
        <v>3276.7709596498212</v>
      </c>
      <c r="G335" s="30">
        <f t="shared" si="31"/>
        <v>773384.44569263107</v>
      </c>
      <c r="H335" s="34"/>
      <c r="I335" s="34"/>
      <c r="J335" s="34"/>
    </row>
    <row r="336" spans="1:10" x14ac:dyDescent="0.25">
      <c r="A336" s="27">
        <f t="shared" ca="1" si="32"/>
        <v>55458</v>
      </c>
      <c r="B336" s="28">
        <f t="shared" si="33"/>
        <v>334</v>
      </c>
      <c r="C336" s="28"/>
      <c r="D336" s="29">
        <f>IFERROR('Plano de Aposentadoria Ideal'!$D$6,"")</f>
        <v>1000</v>
      </c>
      <c r="E336" s="30">
        <f t="shared" si="30"/>
        <v>344000</v>
      </c>
      <c r="F336" s="31">
        <f>IFERROR(G335*'Plano de Aposentadoria Ideal'!$D$29,"")</f>
        <v>3294.992073990566</v>
      </c>
      <c r="G336" s="30">
        <f t="shared" si="31"/>
        <v>777679.43776662159</v>
      </c>
      <c r="H336" s="34"/>
      <c r="I336" s="34"/>
      <c r="J336" s="34"/>
    </row>
    <row r="337" spans="1:10" x14ac:dyDescent="0.25">
      <c r="A337" s="27">
        <f t="shared" ca="1" si="32"/>
        <v>55488</v>
      </c>
      <c r="B337" s="28">
        <f t="shared" si="33"/>
        <v>335</v>
      </c>
      <c r="C337" s="28"/>
      <c r="D337" s="29">
        <f>IFERROR('Plano de Aposentadoria Ideal'!$D$6,"")</f>
        <v>1000</v>
      </c>
      <c r="E337" s="30">
        <f t="shared" si="30"/>
        <v>345000</v>
      </c>
      <c r="F337" s="31">
        <f>IFERROR(G336*'Plano de Aposentadoria Ideal'!$D$29,"")</f>
        <v>3313.2908190978287</v>
      </c>
      <c r="G337" s="30">
        <f t="shared" si="31"/>
        <v>781992.72858571936</v>
      </c>
      <c r="H337" s="34"/>
      <c r="I337" s="34"/>
      <c r="J337" s="34"/>
    </row>
    <row r="338" spans="1:10" x14ac:dyDescent="0.25">
      <c r="A338" s="27">
        <f t="shared" ca="1" si="32"/>
        <v>55519</v>
      </c>
      <c r="B338" s="28">
        <f t="shared" si="33"/>
        <v>336</v>
      </c>
      <c r="C338" s="28">
        <v>28</v>
      </c>
      <c r="D338" s="29">
        <f>IFERROR('Plano de Aposentadoria Ideal'!$D$6,"")</f>
        <v>1000</v>
      </c>
      <c r="E338" s="30">
        <f t="shared" si="30"/>
        <v>346000</v>
      </c>
      <c r="F338" s="31">
        <f>IFERROR(G337*'Plano de Aposentadoria Ideal'!$D$29,"")</f>
        <v>3331.6675257162497</v>
      </c>
      <c r="G338" s="30">
        <f t="shared" si="31"/>
        <v>786324.39611143561</v>
      </c>
      <c r="H338" s="34"/>
      <c r="I338" s="34"/>
      <c r="J338" s="34"/>
    </row>
    <row r="339" spans="1:10" x14ac:dyDescent="0.25">
      <c r="A339" s="27">
        <f t="shared" ca="1" si="32"/>
        <v>55550</v>
      </c>
      <c r="B339" s="28">
        <f t="shared" si="33"/>
        <v>337</v>
      </c>
      <c r="C339" s="28"/>
      <c r="D339" s="29">
        <f>IFERROR('Plano de Aposentadoria Ideal'!$D$6,"")</f>
        <v>1000</v>
      </c>
      <c r="E339" s="30">
        <f t="shared" si="30"/>
        <v>347000</v>
      </c>
      <c r="F339" s="31">
        <f>IFERROR(G338*'Plano de Aposentadoria Ideal'!$D$29,"")</f>
        <v>3350.1225259996013</v>
      </c>
      <c r="G339" s="30">
        <f t="shared" si="31"/>
        <v>790674.51863743516</v>
      </c>
      <c r="H339" s="34"/>
      <c r="I339" s="34"/>
      <c r="J339" s="34"/>
    </row>
    <row r="340" spans="1:10" x14ac:dyDescent="0.25">
      <c r="A340" s="27">
        <f t="shared" ca="1" si="32"/>
        <v>55579</v>
      </c>
      <c r="B340" s="28">
        <f t="shared" si="33"/>
        <v>338</v>
      </c>
      <c r="C340" s="28"/>
      <c r="D340" s="29">
        <f>IFERROR('Plano de Aposentadoria Ideal'!$D$6,"")</f>
        <v>1000</v>
      </c>
      <c r="E340" s="30">
        <f t="shared" si="30"/>
        <v>348000</v>
      </c>
      <c r="F340" s="31">
        <f>IFERROR(G339*'Plano de Aposentadoria Ideal'!$D$29,"")</f>
        <v>3368.6561535167921</v>
      </c>
      <c r="G340" s="30">
        <f t="shared" si="31"/>
        <v>795043.17479095201</v>
      </c>
      <c r="H340" s="34"/>
      <c r="I340" s="34"/>
      <c r="J340" s="34"/>
    </row>
    <row r="341" spans="1:10" x14ac:dyDescent="0.25">
      <c r="A341" s="27">
        <f t="shared" ca="1" si="32"/>
        <v>55610</v>
      </c>
      <c r="B341" s="28">
        <f t="shared" si="33"/>
        <v>339</v>
      </c>
      <c r="C341" s="28"/>
      <c r="D341" s="29">
        <f>IFERROR('Plano de Aposentadoria Ideal'!$D$6,"")</f>
        <v>1000</v>
      </c>
      <c r="E341" s="30">
        <f t="shared" si="30"/>
        <v>349000</v>
      </c>
      <c r="F341" s="31">
        <f>IFERROR(G340*'Plano de Aposentadoria Ideal'!$D$29,"")</f>
        <v>3387.2687432578959</v>
      </c>
      <c r="G341" s="30">
        <f t="shared" si="31"/>
        <v>799430.44353420986</v>
      </c>
      <c r="H341" s="34"/>
      <c r="I341" s="34"/>
      <c r="J341" s="34"/>
    </row>
    <row r="342" spans="1:10" x14ac:dyDescent="0.25">
      <c r="A342" s="27">
        <f t="shared" ca="1" si="32"/>
        <v>55640</v>
      </c>
      <c r="B342" s="28">
        <f t="shared" si="33"/>
        <v>340</v>
      </c>
      <c r="C342" s="28"/>
      <c r="D342" s="29">
        <f>IFERROR('Plano de Aposentadoria Ideal'!$D$6,"")</f>
        <v>1000</v>
      </c>
      <c r="E342" s="30">
        <f t="shared" si="30"/>
        <v>350000</v>
      </c>
      <c r="F342" s="31">
        <f>IFERROR(G341*'Plano de Aposentadoria Ideal'!$D$29,"")</f>
        <v>3405.960631640206</v>
      </c>
      <c r="G342" s="30">
        <f t="shared" si="31"/>
        <v>803836.40416585002</v>
      </c>
      <c r="H342" s="34"/>
      <c r="I342" s="34"/>
      <c r="J342" s="34"/>
    </row>
    <row r="343" spans="1:10" x14ac:dyDescent="0.25">
      <c r="A343" s="27">
        <f t="shared" ca="1" si="32"/>
        <v>55671</v>
      </c>
      <c r="B343" s="28">
        <f t="shared" si="33"/>
        <v>341</v>
      </c>
      <c r="C343" s="28"/>
      <c r="D343" s="29">
        <f>IFERROR('Plano de Aposentadoria Ideal'!$D$6,"")</f>
        <v>1000</v>
      </c>
      <c r="E343" s="30">
        <f t="shared" si="30"/>
        <v>351000</v>
      </c>
      <c r="F343" s="31">
        <f>IFERROR(G342*'Plano de Aposentadoria Ideal'!$D$29,"")</f>
        <v>3424.7321565143156</v>
      </c>
      <c r="G343" s="30">
        <f t="shared" si="31"/>
        <v>808261.13632236433</v>
      </c>
      <c r="H343" s="34"/>
      <c r="I343" s="34"/>
      <c r="J343" s="34"/>
    </row>
    <row r="344" spans="1:10" x14ac:dyDescent="0.25">
      <c r="A344" s="27">
        <f t="shared" ca="1" si="32"/>
        <v>55701</v>
      </c>
      <c r="B344" s="28">
        <f t="shared" si="33"/>
        <v>342</v>
      </c>
      <c r="C344" s="28"/>
      <c r="D344" s="29">
        <f>IFERROR('Plano de Aposentadoria Ideal'!$D$6,"")</f>
        <v>1000</v>
      </c>
      <c r="E344" s="30">
        <f t="shared" si="30"/>
        <v>352000</v>
      </c>
      <c r="F344" s="31">
        <f>IFERROR(G343*'Plano de Aposentadoria Ideal'!$D$29,"")</f>
        <v>3443.5836571702266</v>
      </c>
      <c r="G344" s="30">
        <f t="shared" si="31"/>
        <v>812704.71997953451</v>
      </c>
      <c r="H344" s="34"/>
      <c r="I344" s="34"/>
      <c r="J344" s="34"/>
    </row>
    <row r="345" spans="1:10" x14ac:dyDescent="0.25">
      <c r="A345" s="27">
        <f t="shared" ca="1" si="32"/>
        <v>55732</v>
      </c>
      <c r="B345" s="28">
        <f t="shared" si="33"/>
        <v>343</v>
      </c>
      <c r="C345" s="28"/>
      <c r="D345" s="29">
        <f>IFERROR('Plano de Aposentadoria Ideal'!$D$6,"")</f>
        <v>1000</v>
      </c>
      <c r="E345" s="30">
        <f t="shared" si="30"/>
        <v>353000</v>
      </c>
      <c r="F345" s="31">
        <f>IFERROR(G344*'Plano de Aposentadoria Ideal'!$D$29,"")</f>
        <v>3462.5154743434787</v>
      </c>
      <c r="G345" s="30">
        <f t="shared" si="31"/>
        <v>817167.23545387795</v>
      </c>
      <c r="H345" s="34"/>
      <c r="I345" s="34"/>
      <c r="J345" s="34"/>
    </row>
    <row r="346" spans="1:10" x14ac:dyDescent="0.25">
      <c r="A346" s="27">
        <f t="shared" ca="1" si="32"/>
        <v>55763</v>
      </c>
      <c r="B346" s="28">
        <f t="shared" si="33"/>
        <v>344</v>
      </c>
      <c r="C346" s="28"/>
      <c r="D346" s="29">
        <f>IFERROR('Plano de Aposentadoria Ideal'!$D$6,"")</f>
        <v>1000</v>
      </c>
      <c r="E346" s="30">
        <f t="shared" si="30"/>
        <v>354000</v>
      </c>
      <c r="F346" s="31">
        <f>IFERROR(G345*'Plano de Aposentadoria Ideal'!$D$29,"")</f>
        <v>3481.5279502213107</v>
      </c>
      <c r="G346" s="30">
        <f t="shared" si="31"/>
        <v>821648.76340409927</v>
      </c>
      <c r="H346" s="34"/>
      <c r="I346" s="34"/>
      <c r="J346" s="34"/>
    </row>
    <row r="347" spans="1:10" x14ac:dyDescent="0.25">
      <c r="A347" s="27">
        <f t="shared" ca="1" si="32"/>
        <v>55793</v>
      </c>
      <c r="B347" s="28">
        <f t="shared" si="33"/>
        <v>345</v>
      </c>
      <c r="C347" s="28"/>
      <c r="D347" s="29">
        <f>IFERROR('Plano de Aposentadoria Ideal'!$D$6,"")</f>
        <v>1000</v>
      </c>
      <c r="E347" s="30">
        <f t="shared" si="30"/>
        <v>355000</v>
      </c>
      <c r="F347" s="31">
        <f>IFERROR(G346*'Plano de Aposentadoria Ideal'!$D$29,"")</f>
        <v>3500.621428448846</v>
      </c>
      <c r="G347" s="30">
        <f t="shared" si="31"/>
        <v>826149.38483254809</v>
      </c>
      <c r="H347" s="34"/>
      <c r="I347" s="34"/>
      <c r="J347" s="34"/>
    </row>
    <row r="348" spans="1:10" x14ac:dyDescent="0.25">
      <c r="A348" s="27">
        <f t="shared" ca="1" si="32"/>
        <v>55824</v>
      </c>
      <c r="B348" s="28">
        <f t="shared" si="33"/>
        <v>346</v>
      </c>
      <c r="C348" s="28"/>
      <c r="D348" s="29">
        <f>IFERROR('Plano de Aposentadoria Ideal'!$D$6,"")</f>
        <v>1000</v>
      </c>
      <c r="E348" s="30">
        <f t="shared" si="30"/>
        <v>356000</v>
      </c>
      <c r="F348" s="31">
        <f>IFERROR(G347*'Plano de Aposentadoria Ideal'!$D$29,"")</f>
        <v>3519.7962541352995</v>
      </c>
      <c r="G348" s="30">
        <f t="shared" si="31"/>
        <v>830669.18108668341</v>
      </c>
      <c r="H348" s="34"/>
      <c r="I348" s="34"/>
      <c r="J348" s="34"/>
    </row>
    <row r="349" spans="1:10" x14ac:dyDescent="0.25">
      <c r="A349" s="27">
        <f t="shared" ca="1" si="32"/>
        <v>55854</v>
      </c>
      <c r="B349" s="28">
        <f t="shared" si="33"/>
        <v>347</v>
      </c>
      <c r="C349" s="28"/>
      <c r="D349" s="29">
        <f>IFERROR('Plano de Aposentadoria Ideal'!$D$6,"")</f>
        <v>1000</v>
      </c>
      <c r="E349" s="30">
        <f t="shared" si="30"/>
        <v>357000</v>
      </c>
      <c r="F349" s="31">
        <f>IFERROR(G348*'Plano de Aposentadoria Ideal'!$D$29,"")</f>
        <v>3539.0527738602218</v>
      </c>
      <c r="G349" s="30">
        <f t="shared" si="31"/>
        <v>835208.23386054358</v>
      </c>
      <c r="H349" s="34"/>
      <c r="I349" s="34"/>
      <c r="J349" s="34"/>
    </row>
    <row r="350" spans="1:10" x14ac:dyDescent="0.25">
      <c r="A350" s="27">
        <f t="shared" ca="1" si="32"/>
        <v>55885</v>
      </c>
      <c r="B350" s="28">
        <f t="shared" si="33"/>
        <v>348</v>
      </c>
      <c r="C350" s="28">
        <v>29</v>
      </c>
      <c r="D350" s="29">
        <f>IFERROR('Plano de Aposentadoria Ideal'!$D$6,"")</f>
        <v>1000</v>
      </c>
      <c r="E350" s="30">
        <f t="shared" si="30"/>
        <v>358000</v>
      </c>
      <c r="F350" s="31">
        <f>IFERROR(G349*'Plano de Aposentadoria Ideal'!$D$29,"")</f>
        <v>3558.3913356797575</v>
      </c>
      <c r="G350" s="30">
        <f t="shared" si="31"/>
        <v>839766.62519622338</v>
      </c>
      <c r="H350" s="34"/>
      <c r="I350" s="34"/>
      <c r="J350" s="34"/>
    </row>
    <row r="351" spans="1:10" x14ac:dyDescent="0.25">
      <c r="A351" s="27">
        <f t="shared" ca="1" si="32"/>
        <v>55916</v>
      </c>
      <c r="B351" s="28">
        <f t="shared" si="33"/>
        <v>349</v>
      </c>
      <c r="C351" s="28"/>
      <c r="D351" s="29">
        <f>IFERROR('Plano de Aposentadoria Ideal'!$D$6,"")</f>
        <v>1000</v>
      </c>
      <c r="E351" s="30">
        <f t="shared" si="30"/>
        <v>359000</v>
      </c>
      <c r="F351" s="31">
        <f>IFERROR(G350*'Plano de Aposentadoria Ideal'!$D$29,"")</f>
        <v>3577.8122891329404</v>
      </c>
      <c r="G351" s="30">
        <f t="shared" si="31"/>
        <v>844344.43748535635</v>
      </c>
      <c r="H351" s="34"/>
      <c r="I351" s="34"/>
      <c r="J351" s="34"/>
    </row>
    <row r="352" spans="1:10" x14ac:dyDescent="0.25">
      <c r="A352" s="27">
        <f t="shared" ca="1" si="32"/>
        <v>55944</v>
      </c>
      <c r="B352" s="28">
        <f t="shared" si="33"/>
        <v>350</v>
      </c>
      <c r="C352" s="28"/>
      <c r="D352" s="29">
        <f>IFERROR('Plano de Aposentadoria Ideal'!$D$6,"")</f>
        <v>1000</v>
      </c>
      <c r="E352" s="30">
        <f t="shared" si="30"/>
        <v>360000</v>
      </c>
      <c r="F352" s="31">
        <f>IFERROR(G351*'Plano de Aposentadoria Ideal'!$D$29,"")</f>
        <v>3597.3159852480085</v>
      </c>
      <c r="G352" s="30">
        <f t="shared" si="31"/>
        <v>848941.75347060431</v>
      </c>
      <c r="H352" s="34"/>
      <c r="I352" s="34"/>
      <c r="J352" s="34"/>
    </row>
    <row r="353" spans="1:10" x14ac:dyDescent="0.25">
      <c r="A353" s="27">
        <f t="shared" ca="1" si="32"/>
        <v>55975</v>
      </c>
      <c r="B353" s="28">
        <f t="shared" si="33"/>
        <v>351</v>
      </c>
      <c r="C353" s="28"/>
      <c r="D353" s="29">
        <f>IFERROR('Plano de Aposentadoria Ideal'!$D$6,"")</f>
        <v>1000</v>
      </c>
      <c r="E353" s="30">
        <f t="shared" si="30"/>
        <v>361000</v>
      </c>
      <c r="F353" s="31">
        <f>IFERROR(G352*'Plano de Aposentadoria Ideal'!$D$29,"")</f>
        <v>3616.9027765487513</v>
      </c>
      <c r="G353" s="30">
        <f t="shared" si="31"/>
        <v>853558.65624715306</v>
      </c>
      <c r="H353" s="34"/>
      <c r="I353" s="34"/>
      <c r="J353" s="34"/>
    </row>
    <row r="354" spans="1:10" x14ac:dyDescent="0.25">
      <c r="A354" s="27">
        <f t="shared" ca="1" si="32"/>
        <v>56005</v>
      </c>
      <c r="B354" s="28">
        <f t="shared" si="33"/>
        <v>352</v>
      </c>
      <c r="C354" s="28"/>
      <c r="D354" s="29">
        <f>IFERROR('Plano de Aposentadoria Ideal'!$D$6,"")</f>
        <v>1000</v>
      </c>
      <c r="E354" s="30">
        <f t="shared" si="30"/>
        <v>362000</v>
      </c>
      <c r="F354" s="31">
        <f>IFERROR(G353*'Plano de Aposentadoria Ideal'!$D$29,"")</f>
        <v>3636.5730170608799</v>
      </c>
      <c r="G354" s="30">
        <f t="shared" si="31"/>
        <v>858195.22926421394</v>
      </c>
      <c r="H354" s="34"/>
      <c r="I354" s="34"/>
      <c r="J354" s="34"/>
    </row>
    <row r="355" spans="1:10" x14ac:dyDescent="0.25">
      <c r="A355" s="27">
        <f t="shared" ca="1" si="32"/>
        <v>56036</v>
      </c>
      <c r="B355" s="28">
        <f t="shared" si="33"/>
        <v>353</v>
      </c>
      <c r="C355" s="28"/>
      <c r="D355" s="29">
        <f>IFERROR('Plano de Aposentadoria Ideal'!$D$6,"")</f>
        <v>1000</v>
      </c>
      <c r="E355" s="30">
        <f t="shared" si="30"/>
        <v>363000</v>
      </c>
      <c r="F355" s="31">
        <f>IFERROR(G354*'Plano de Aposentadoria Ideal'!$D$29,"")</f>
        <v>3656.3270623184253</v>
      </c>
      <c r="G355" s="30">
        <f t="shared" si="31"/>
        <v>862851.55632653239</v>
      </c>
      <c r="H355" s="34"/>
      <c r="I355" s="34"/>
      <c r="J355" s="34"/>
    </row>
    <row r="356" spans="1:10" x14ac:dyDescent="0.25">
      <c r="A356" s="27">
        <f t="shared" ca="1" si="32"/>
        <v>56066</v>
      </c>
      <c r="B356" s="28">
        <f t="shared" si="33"/>
        <v>354</v>
      </c>
      <c r="C356" s="28"/>
      <c r="D356" s="29">
        <f>IFERROR('Plano de Aposentadoria Ideal'!$D$6,"")</f>
        <v>1000</v>
      </c>
      <c r="E356" s="30">
        <f t="shared" si="30"/>
        <v>364000</v>
      </c>
      <c r="F356" s="31">
        <f>IFERROR(G355*'Plano de Aposentadoria Ideal'!$D$29,"")</f>
        <v>3676.1652693701676</v>
      </c>
      <c r="G356" s="30">
        <f t="shared" si="31"/>
        <v>867527.72159590258</v>
      </c>
      <c r="H356" s="34"/>
      <c r="I356" s="34"/>
      <c r="J356" s="34"/>
    </row>
    <row r="357" spans="1:10" x14ac:dyDescent="0.25">
      <c r="A357" s="27">
        <f t="shared" ca="1" si="32"/>
        <v>56097</v>
      </c>
      <c r="B357" s="28">
        <f t="shared" si="33"/>
        <v>355</v>
      </c>
      <c r="C357" s="28"/>
      <c r="D357" s="29">
        <f>IFERROR('Plano de Aposentadoria Ideal'!$D$6,"")</f>
        <v>1000</v>
      </c>
      <c r="E357" s="30">
        <f t="shared" si="30"/>
        <v>365000</v>
      </c>
      <c r="F357" s="31">
        <f>IFERROR(G356*'Plano de Aposentadoria Ideal'!$D$29,"")</f>
        <v>3696.0879967860851</v>
      </c>
      <c r="G357" s="30">
        <f t="shared" si="31"/>
        <v>872223.80959268869</v>
      </c>
      <c r="H357" s="34"/>
      <c r="I357" s="34"/>
      <c r="J357" s="34"/>
    </row>
    <row r="358" spans="1:10" x14ac:dyDescent="0.25">
      <c r="A358" s="27">
        <f t="shared" ca="1" si="32"/>
        <v>56128</v>
      </c>
      <c r="B358" s="28">
        <f t="shared" si="33"/>
        <v>356</v>
      </c>
      <c r="C358" s="28"/>
      <c r="D358" s="29">
        <f>IFERROR('Plano de Aposentadoria Ideal'!$D$6,"")</f>
        <v>1000</v>
      </c>
      <c r="E358" s="30">
        <f t="shared" si="30"/>
        <v>366000</v>
      </c>
      <c r="F358" s="31">
        <f>IFERROR(G357*'Plano de Aposentadoria Ideal'!$D$29,"")</f>
        <v>3716.0956046638389</v>
      </c>
      <c r="G358" s="30">
        <f t="shared" si="31"/>
        <v>876939.90519735252</v>
      </c>
      <c r="H358" s="34"/>
      <c r="I358" s="34"/>
      <c r="J358" s="34"/>
    </row>
    <row r="359" spans="1:10" x14ac:dyDescent="0.25">
      <c r="A359" s="27">
        <f t="shared" ca="1" si="32"/>
        <v>56158</v>
      </c>
      <c r="B359" s="28">
        <f t="shared" si="33"/>
        <v>357</v>
      </c>
      <c r="C359" s="28"/>
      <c r="D359" s="29">
        <f>IFERROR('Plano de Aposentadoria Ideal'!$D$6,"")</f>
        <v>1000</v>
      </c>
      <c r="E359" s="30">
        <f t="shared" si="30"/>
        <v>367000</v>
      </c>
      <c r="F359" s="31">
        <f>IFERROR(G358*'Plano de Aposentadoria Ideal'!$D$29,"")</f>
        <v>3736.1884546352812</v>
      </c>
      <c r="G359" s="30">
        <f t="shared" si="31"/>
        <v>881676.09365198785</v>
      </c>
      <c r="H359" s="34"/>
      <c r="I359" s="34"/>
      <c r="J359" s="34"/>
    </row>
    <row r="360" spans="1:10" x14ac:dyDescent="0.25">
      <c r="A360" s="27">
        <f t="shared" ca="1" si="32"/>
        <v>56189</v>
      </c>
      <c r="B360" s="28">
        <f t="shared" si="33"/>
        <v>358</v>
      </c>
      <c r="C360" s="28"/>
      <c r="D360" s="29">
        <f>IFERROR('Plano de Aposentadoria Ideal'!$D$6,"")</f>
        <v>1000</v>
      </c>
      <c r="E360" s="30">
        <f t="shared" si="30"/>
        <v>368000</v>
      </c>
      <c r="F360" s="31">
        <f>IFERROR(G359*'Plano de Aposentadoria Ideal'!$D$29,"")</f>
        <v>3756.3669098729902</v>
      </c>
      <c r="G360" s="30">
        <f t="shared" si="31"/>
        <v>886432.46056186082</v>
      </c>
      <c r="H360" s="34"/>
      <c r="I360" s="34"/>
      <c r="J360" s="34"/>
    </row>
    <row r="361" spans="1:10" x14ac:dyDescent="0.25">
      <c r="A361" s="27">
        <f t="shared" ca="1" si="32"/>
        <v>56219</v>
      </c>
      <c r="B361" s="28">
        <f t="shared" si="33"/>
        <v>359</v>
      </c>
      <c r="C361" s="28"/>
      <c r="D361" s="29">
        <f>IFERROR('Plano de Aposentadoria Ideal'!$D$6,"")</f>
        <v>1000</v>
      </c>
      <c r="E361" s="30">
        <f t="shared" si="30"/>
        <v>369000</v>
      </c>
      <c r="F361" s="31">
        <f>IFERROR(G360*'Plano de Aposentadoria Ideal'!$D$29,"")</f>
        <v>3776.6313350968344</v>
      </c>
      <c r="G361" s="30">
        <f t="shared" si="31"/>
        <v>891209.0918969576</v>
      </c>
      <c r="H361" s="34"/>
      <c r="I361" s="34"/>
      <c r="J361" s="34"/>
    </row>
    <row r="362" spans="1:10" x14ac:dyDescent="0.25">
      <c r="A362" s="27">
        <f t="shared" ca="1" si="32"/>
        <v>56250</v>
      </c>
      <c r="B362" s="28">
        <f t="shared" si="33"/>
        <v>360</v>
      </c>
      <c r="C362" s="28">
        <v>30</v>
      </c>
      <c r="D362" s="29">
        <f>IFERROR('Plano de Aposentadoria Ideal'!$D$6,"")</f>
        <v>1000</v>
      </c>
      <c r="E362" s="30">
        <f t="shared" si="30"/>
        <v>370000</v>
      </c>
      <c r="F362" s="31">
        <f>IFERROR(G361*'Plano de Aposentadoria Ideal'!$D$29,"")</f>
        <v>3796.9820965805661</v>
      </c>
      <c r="G362" s="30">
        <f t="shared" si="31"/>
        <v>896006.07399353816</v>
      </c>
      <c r="H362" s="34"/>
      <c r="I362" s="34"/>
      <c r="J362" s="34"/>
    </row>
    <row r="363" spans="1:10" x14ac:dyDescent="0.25">
      <c r="A363" s="27">
        <f t="shared" ca="1" si="32"/>
        <v>56281</v>
      </c>
      <c r="B363" s="28">
        <f t="shared" si="33"/>
        <v>361</v>
      </c>
      <c r="C363" s="28"/>
      <c r="D363" s="29">
        <f>IFERROR('Plano de Aposentadoria Ideal'!$D$6,"")</f>
        <v>1000</v>
      </c>
      <c r="E363" s="30">
        <f t="shared" si="30"/>
        <v>371000</v>
      </c>
      <c r="F363" s="31">
        <f>IFERROR(G362*'Plano de Aposentadoria Ideal'!$D$29,"")</f>
        <v>3817.4195621584417</v>
      </c>
      <c r="G363" s="30">
        <f t="shared" si="31"/>
        <v>900823.49355569656</v>
      </c>
      <c r="H363" s="34"/>
      <c r="I363" s="34"/>
      <c r="J363" s="34"/>
    </row>
    <row r="364" spans="1:10" x14ac:dyDescent="0.25">
      <c r="A364" s="27">
        <f t="shared" ca="1" si="32"/>
        <v>56309</v>
      </c>
      <c r="B364" s="28">
        <f t="shared" si="33"/>
        <v>362</v>
      </c>
      <c r="C364" s="28"/>
      <c r="D364" s="29">
        <f>IFERROR('Plano de Aposentadoria Ideal'!$D$6,"")</f>
        <v>1000</v>
      </c>
      <c r="E364" s="30">
        <f t="shared" si="30"/>
        <v>372000</v>
      </c>
      <c r="F364" s="31">
        <f>IFERROR(G363*'Plano de Aposentadoria Ideal'!$D$29,"")</f>
        <v>3837.9441012318689</v>
      </c>
      <c r="G364" s="30">
        <f t="shared" si="31"/>
        <v>905661.43765692844</v>
      </c>
      <c r="H364" s="34"/>
      <c r="I364" s="34"/>
      <c r="J364" s="34"/>
    </row>
    <row r="365" spans="1:10" x14ac:dyDescent="0.25">
      <c r="A365" s="27">
        <f t="shared" ca="1" si="32"/>
        <v>56340</v>
      </c>
      <c r="B365" s="28">
        <f t="shared" si="33"/>
        <v>363</v>
      </c>
      <c r="C365" s="28"/>
      <c r="D365" s="29">
        <f>IFERROR('Plano de Aposentadoria Ideal'!$D$6,"")</f>
        <v>1000</v>
      </c>
      <c r="E365" s="30">
        <f t="shared" si="30"/>
        <v>373000</v>
      </c>
      <c r="F365" s="31">
        <f>IFERROR(G364*'Plano de Aposentadoria Ideal'!$D$29,"")</f>
        <v>3858.5560847760839</v>
      </c>
      <c r="G365" s="30">
        <f t="shared" si="31"/>
        <v>910519.9937417045</v>
      </c>
      <c r="H365" s="34"/>
      <c r="I365" s="34"/>
      <c r="J365" s="34"/>
    </row>
    <row r="366" spans="1:10" x14ac:dyDescent="0.25">
      <c r="A366" s="27">
        <f t="shared" ca="1" si="32"/>
        <v>56370</v>
      </c>
      <c r="B366" s="28">
        <f t="shared" si="33"/>
        <v>364</v>
      </c>
      <c r="C366" s="28"/>
      <c r="D366" s="29">
        <f>IFERROR('Plano de Aposentadoria Ideal'!$D$6,"")</f>
        <v>1000</v>
      </c>
      <c r="E366" s="30">
        <f t="shared" si="30"/>
        <v>374000</v>
      </c>
      <c r="F366" s="31">
        <f>IFERROR(G365*'Plano de Aposentadoria Ideal'!$D$29,"")</f>
        <v>3879.2558853468577</v>
      </c>
      <c r="G366" s="30">
        <f t="shared" si="31"/>
        <v>915399.24962705141</v>
      </c>
      <c r="H366" s="34"/>
      <c r="I366" s="34"/>
      <c r="J366" s="34"/>
    </row>
    <row r="367" spans="1:10" x14ac:dyDescent="0.25">
      <c r="A367" s="27">
        <f t="shared" ca="1" si="32"/>
        <v>56401</v>
      </c>
      <c r="B367" s="28">
        <f t="shared" si="33"/>
        <v>365</v>
      </c>
      <c r="C367" s="28"/>
      <c r="D367" s="29">
        <f>IFERROR('Plano de Aposentadoria Ideal'!$D$6,"")</f>
        <v>1000</v>
      </c>
      <c r="E367" s="30">
        <f t="shared" si="30"/>
        <v>375000</v>
      </c>
      <c r="F367" s="31">
        <f>IFERROR(G366*'Plano de Aposentadoria Ideal'!$D$29,"")</f>
        <v>3900.0438770872283</v>
      </c>
      <c r="G367" s="30">
        <f t="shared" si="31"/>
        <v>920299.29350413859</v>
      </c>
      <c r="H367" s="34"/>
      <c r="I367" s="34"/>
      <c r="J367" s="34"/>
    </row>
    <row r="368" spans="1:10" x14ac:dyDescent="0.25">
      <c r="A368" s="27">
        <f t="shared" ca="1" si="32"/>
        <v>56431</v>
      </c>
      <c r="B368" s="28">
        <f t="shared" si="33"/>
        <v>366</v>
      </c>
      <c r="C368" s="28"/>
      <c r="D368" s="29">
        <f>IFERROR('Plano de Aposentadoria Ideal'!$D$6,"")</f>
        <v>1000</v>
      </c>
      <c r="E368" s="30">
        <f t="shared" si="30"/>
        <v>376000</v>
      </c>
      <c r="F368" s="31">
        <f>IFERROR(G367*'Plano de Aposentadoria Ideal'!$D$29,"")</f>
        <v>3920.9204357342655</v>
      </c>
      <c r="G368" s="30">
        <f t="shared" si="31"/>
        <v>925220.2139398728</v>
      </c>
      <c r="H368" s="34"/>
      <c r="I368" s="34"/>
      <c r="J368" s="34"/>
    </row>
    <row r="369" spans="1:10" x14ac:dyDescent="0.25">
      <c r="A369" s="27">
        <f t="shared" ca="1" si="32"/>
        <v>56462</v>
      </c>
      <c r="B369" s="28">
        <f t="shared" si="33"/>
        <v>367</v>
      </c>
      <c r="C369" s="28"/>
      <c r="D369" s="29">
        <f>IFERROR('Plano de Aposentadoria Ideal'!$D$6,"")</f>
        <v>1000</v>
      </c>
      <c r="E369" s="30">
        <f t="shared" si="30"/>
        <v>377000</v>
      </c>
      <c r="F369" s="31">
        <f>IFERROR(G368*'Plano de Aposentadoria Ideal'!$D$29,"")</f>
        <v>3941.8859386258591</v>
      </c>
      <c r="G369" s="30">
        <f t="shared" si="31"/>
        <v>930162.0998784987</v>
      </c>
      <c r="H369" s="34"/>
      <c r="I369" s="34"/>
      <c r="J369" s="34"/>
    </row>
    <row r="370" spans="1:10" x14ac:dyDescent="0.25">
      <c r="A370" s="27">
        <f t="shared" ca="1" si="32"/>
        <v>56493</v>
      </c>
      <c r="B370" s="28">
        <f t="shared" si="33"/>
        <v>368</v>
      </c>
      <c r="C370" s="28"/>
      <c r="D370" s="29">
        <f>IFERROR('Plano de Aposentadoria Ideal'!$D$6,"")</f>
        <v>1000</v>
      </c>
      <c r="E370" s="30">
        <f t="shared" si="30"/>
        <v>378000</v>
      </c>
      <c r="F370" s="31">
        <f>IFERROR(G369*'Plano de Aposentadoria Ideal'!$D$29,"")</f>
        <v>3962.9407647075427</v>
      </c>
      <c r="G370" s="30">
        <f t="shared" si="31"/>
        <v>935125.04064320622</v>
      </c>
      <c r="H370" s="34"/>
      <c r="I370" s="34"/>
      <c r="J370" s="34"/>
    </row>
    <row r="371" spans="1:10" x14ac:dyDescent="0.25">
      <c r="A371" s="27">
        <f t="shared" ca="1" si="32"/>
        <v>56523</v>
      </c>
      <c r="B371" s="28">
        <f t="shared" si="33"/>
        <v>369</v>
      </c>
      <c r="C371" s="28"/>
      <c r="D371" s="29">
        <f>IFERROR('Plano de Aposentadoria Ideal'!$D$6,"")</f>
        <v>1000</v>
      </c>
      <c r="E371" s="30">
        <f t="shared" si="30"/>
        <v>379000</v>
      </c>
      <c r="F371" s="31">
        <f>IFERROR(G370*'Plano de Aposentadoria Ideal'!$D$29,"")</f>
        <v>3984.0852945393403</v>
      </c>
      <c r="G371" s="30">
        <f t="shared" si="31"/>
        <v>940109.12593774556</v>
      </c>
      <c r="H371" s="34"/>
      <c r="I371" s="34"/>
      <c r="J371" s="34"/>
    </row>
    <row r="372" spans="1:10" x14ac:dyDescent="0.25">
      <c r="A372" s="27">
        <f t="shared" ca="1" si="32"/>
        <v>56554</v>
      </c>
      <c r="B372" s="28">
        <f t="shared" si="33"/>
        <v>370</v>
      </c>
      <c r="C372" s="28"/>
      <c r="D372" s="29">
        <f>IFERROR('Plano de Aposentadoria Ideal'!$D$6,"")</f>
        <v>1000</v>
      </c>
      <c r="E372" s="30">
        <f t="shared" si="30"/>
        <v>380000</v>
      </c>
      <c r="F372" s="31">
        <f>IFERROR(G371*'Plano de Aposentadoria Ideal'!$D$29,"")</f>
        <v>4005.3199103026459</v>
      </c>
      <c r="G372" s="30">
        <f t="shared" si="31"/>
        <v>945114.4458480482</v>
      </c>
      <c r="H372" s="34"/>
      <c r="I372" s="34"/>
      <c r="J372" s="34"/>
    </row>
    <row r="373" spans="1:10" x14ac:dyDescent="0.25">
      <c r="A373" s="27">
        <f t="shared" ca="1" si="32"/>
        <v>56584</v>
      </c>
      <c r="B373" s="28">
        <f t="shared" si="33"/>
        <v>371</v>
      </c>
      <c r="C373" s="28"/>
      <c r="D373" s="29">
        <f>IFERROR('Plano de Aposentadoria Ideal'!$D$6,"")</f>
        <v>1000</v>
      </c>
      <c r="E373" s="30">
        <f t="shared" si="30"/>
        <v>381000</v>
      </c>
      <c r="F373" s="31">
        <f>IFERROR(G372*'Plano de Aposentadoria Ideal'!$D$29,"")</f>
        <v>4026.6449958071312</v>
      </c>
      <c r="G373" s="30">
        <f t="shared" si="31"/>
        <v>950141.09084385529</v>
      </c>
      <c r="H373" s="34"/>
      <c r="I373" s="34"/>
      <c r="J373" s="34"/>
    </row>
    <row r="374" spans="1:10" x14ac:dyDescent="0.25">
      <c r="A374" s="27">
        <f t="shared" ca="1" si="32"/>
        <v>56615</v>
      </c>
      <c r="B374" s="28">
        <f t="shared" si="33"/>
        <v>372</v>
      </c>
      <c r="C374" s="28">
        <v>31</v>
      </c>
      <c r="D374" s="29">
        <f>IFERROR('Plano de Aposentadoria Ideal'!$D$6,"")</f>
        <v>1000</v>
      </c>
      <c r="E374" s="30">
        <f t="shared" si="30"/>
        <v>382000</v>
      </c>
      <c r="F374" s="31">
        <f>IFERROR(G373*'Plano de Aposentadoria Ideal'!$D$29,"")</f>
        <v>4048.0609364976831</v>
      </c>
      <c r="G374" s="30">
        <f t="shared" si="31"/>
        <v>955189.15178035293</v>
      </c>
      <c r="H374" s="34"/>
      <c r="I374" s="34"/>
      <c r="J374" s="34"/>
    </row>
    <row r="375" spans="1:10" x14ac:dyDescent="0.25">
      <c r="A375" s="27">
        <f t="shared" ca="1" si="32"/>
        <v>56646</v>
      </c>
      <c r="B375" s="28">
        <f t="shared" si="33"/>
        <v>373</v>
      </c>
      <c r="C375" s="28"/>
      <c r="D375" s="29">
        <f>IFERROR('Plano de Aposentadoria Ideal'!$D$6,"")</f>
        <v>1000</v>
      </c>
      <c r="E375" s="30">
        <f t="shared" si="30"/>
        <v>383000</v>
      </c>
      <c r="F375" s="31">
        <f>IFERROR(G374*'Plano de Aposentadoria Ideal'!$D$29,"")</f>
        <v>4069.5681194613699</v>
      </c>
      <c r="G375" s="30">
        <f t="shared" si="31"/>
        <v>960258.71989981434</v>
      </c>
      <c r="H375" s="34"/>
      <c r="I375" s="34"/>
      <c r="J375" s="34"/>
    </row>
    <row r="376" spans="1:10" x14ac:dyDescent="0.25">
      <c r="A376" s="27">
        <f t="shared" ca="1" si="32"/>
        <v>56674</v>
      </c>
      <c r="B376" s="28">
        <f t="shared" si="33"/>
        <v>374</v>
      </c>
      <c r="C376" s="28"/>
      <c r="D376" s="29">
        <f>IFERROR('Plano de Aposentadoria Ideal'!$D$6,"")</f>
        <v>1000</v>
      </c>
      <c r="E376" s="30">
        <f t="shared" si="30"/>
        <v>384000</v>
      </c>
      <c r="F376" s="31">
        <f>IFERROR(G375*'Plano de Aposentadoria Ideal'!$D$29,"")</f>
        <v>4091.1669334344397</v>
      </c>
      <c r="G376" s="30">
        <f t="shared" si="31"/>
        <v>965349.88683324878</v>
      </c>
      <c r="H376" s="34"/>
      <c r="I376" s="34"/>
      <c r="J376" s="34"/>
    </row>
    <row r="377" spans="1:10" x14ac:dyDescent="0.25">
      <c r="A377" s="27">
        <f t="shared" ca="1" si="32"/>
        <v>56705</v>
      </c>
      <c r="B377" s="28">
        <f t="shared" si="33"/>
        <v>375</v>
      </c>
      <c r="C377" s="28"/>
      <c r="D377" s="29">
        <f>IFERROR('Plano de Aposentadoria Ideal'!$D$6,"")</f>
        <v>1000</v>
      </c>
      <c r="E377" s="30">
        <f t="shared" si="30"/>
        <v>385000</v>
      </c>
      <c r="F377" s="31">
        <f>IFERROR(G376*'Plano de Aposentadoria Ideal'!$D$29,"")</f>
        <v>4112.8577688093428</v>
      </c>
      <c r="G377" s="30">
        <f t="shared" si="31"/>
        <v>970462.74460205808</v>
      </c>
      <c r="H377" s="34"/>
      <c r="I377" s="34"/>
      <c r="J377" s="34"/>
    </row>
    <row r="378" spans="1:10" x14ac:dyDescent="0.25">
      <c r="A378" s="27">
        <f t="shared" ca="1" si="32"/>
        <v>56735</v>
      </c>
      <c r="B378" s="28">
        <f t="shared" si="33"/>
        <v>376</v>
      </c>
      <c r="C378" s="28"/>
      <c r="D378" s="29">
        <f>IFERROR('Plano de Aposentadoria Ideal'!$D$6,"")</f>
        <v>1000</v>
      </c>
      <c r="E378" s="30">
        <f t="shared" si="30"/>
        <v>386000</v>
      </c>
      <c r="F378" s="31">
        <f>IFERROR(G377*'Plano de Aposentadoria Ideal'!$D$29,"")</f>
        <v>4134.6410176417912</v>
      </c>
      <c r="G378" s="30">
        <f t="shared" si="31"/>
        <v>975597.38561969984</v>
      </c>
      <c r="H378" s="34"/>
      <c r="I378" s="34"/>
      <c r="J378" s="34"/>
    </row>
    <row r="379" spans="1:10" x14ac:dyDescent="0.25">
      <c r="A379" s="27">
        <f t="shared" ca="1" si="32"/>
        <v>56766</v>
      </c>
      <c r="B379" s="28">
        <f t="shared" si="33"/>
        <v>377</v>
      </c>
      <c r="C379" s="28"/>
      <c r="D379" s="29">
        <f>IFERROR('Plano de Aposentadoria Ideal'!$D$6,"")</f>
        <v>1000</v>
      </c>
      <c r="E379" s="30">
        <f t="shared" si="30"/>
        <v>387000</v>
      </c>
      <c r="F379" s="31">
        <f>IFERROR(G378*'Plano de Aposentadoria Ideal'!$D$29,"")</f>
        <v>4156.5170736578439</v>
      </c>
      <c r="G379" s="30">
        <f t="shared" si="31"/>
        <v>980753.90269335767</v>
      </c>
      <c r="H379" s="34"/>
      <c r="I379" s="34"/>
      <c r="J379" s="34"/>
    </row>
    <row r="380" spans="1:10" x14ac:dyDescent="0.25">
      <c r="A380" s="27">
        <f t="shared" ca="1" si="32"/>
        <v>56796</v>
      </c>
      <c r="B380" s="28">
        <f t="shared" si="33"/>
        <v>378</v>
      </c>
      <c r="C380" s="28"/>
      <c r="D380" s="29">
        <f>IFERROR('Plano de Aposentadoria Ideal'!$D$6,"")</f>
        <v>1000</v>
      </c>
      <c r="E380" s="30">
        <f t="shared" si="30"/>
        <v>388000</v>
      </c>
      <c r="F380" s="31">
        <f>IFERROR(G379*'Plano de Aposentadoria Ideal'!$D$29,"")</f>
        <v>4178.4863322610254</v>
      </c>
      <c r="G380" s="30">
        <f t="shared" si="31"/>
        <v>985932.38902561867</v>
      </c>
      <c r="H380" s="34"/>
      <c r="I380" s="34"/>
      <c r="J380" s="34"/>
    </row>
    <row r="381" spans="1:10" x14ac:dyDescent="0.25">
      <c r="A381" s="27">
        <f t="shared" ca="1" si="32"/>
        <v>56827</v>
      </c>
      <c r="B381" s="28">
        <f t="shared" si="33"/>
        <v>379</v>
      </c>
      <c r="C381" s="28"/>
      <c r="D381" s="29">
        <f>IFERROR('Plano de Aposentadoria Ideal'!$D$6,"")</f>
        <v>1000</v>
      </c>
      <c r="E381" s="30">
        <f t="shared" si="30"/>
        <v>389000</v>
      </c>
      <c r="F381" s="31">
        <f>IFERROR(G380*'Plano de Aposentadoria Ideal'!$D$29,"")</f>
        <v>4200.5491905394683</v>
      </c>
      <c r="G381" s="30">
        <f t="shared" si="31"/>
        <v>991132.93821615819</v>
      </c>
      <c r="H381" s="34"/>
      <c r="I381" s="34"/>
      <c r="J381" s="34"/>
    </row>
    <row r="382" spans="1:10" x14ac:dyDescent="0.25">
      <c r="A382" s="27">
        <f t="shared" ca="1" si="32"/>
        <v>56858</v>
      </c>
      <c r="B382" s="28">
        <f t="shared" si="33"/>
        <v>380</v>
      </c>
      <c r="C382" s="28"/>
      <c r="D382" s="29">
        <f>IFERROR('Plano de Aposentadoria Ideal'!$D$6,"")</f>
        <v>1000</v>
      </c>
      <c r="E382" s="30">
        <f t="shared" si="30"/>
        <v>390000</v>
      </c>
      <c r="F382" s="31">
        <f>IFERROR(G381*'Plano de Aposentadoria Ideal'!$D$29,"")</f>
        <v>4222.7060472730936</v>
      </c>
      <c r="G382" s="30">
        <f t="shared" si="31"/>
        <v>996355.64426343131</v>
      </c>
      <c r="H382" s="34"/>
      <c r="I382" s="34"/>
      <c r="J382" s="34"/>
    </row>
    <row r="383" spans="1:10" x14ac:dyDescent="0.25">
      <c r="A383" s="27">
        <f t="shared" ca="1" si="32"/>
        <v>56888</v>
      </c>
      <c r="B383" s="28">
        <f t="shared" si="33"/>
        <v>381</v>
      </c>
      <c r="C383" s="28"/>
      <c r="D383" s="29">
        <f>IFERROR('Plano de Aposentadoria Ideal'!$D$6,"")</f>
        <v>1000</v>
      </c>
      <c r="E383" s="30">
        <f t="shared" si="30"/>
        <v>391000</v>
      </c>
      <c r="F383" s="31">
        <f>IFERROR(G382*'Plano de Aposentadoria Ideal'!$D$29,"")</f>
        <v>4244.9573029408175</v>
      </c>
      <c r="G383" s="30">
        <f t="shared" si="31"/>
        <v>1001600.6015663721</v>
      </c>
      <c r="H383" s="34"/>
      <c r="I383" s="34"/>
      <c r="J383" s="34"/>
    </row>
    <row r="384" spans="1:10" x14ac:dyDescent="0.25">
      <c r="A384" s="27">
        <f t="shared" ca="1" si="32"/>
        <v>56919</v>
      </c>
      <c r="B384" s="28">
        <f t="shared" si="33"/>
        <v>382</v>
      </c>
      <c r="C384" s="28"/>
      <c r="D384" s="29">
        <f>IFERROR('Plano de Aposentadoria Ideal'!$D$6,"")</f>
        <v>1000</v>
      </c>
      <c r="E384" s="30">
        <f t="shared" si="30"/>
        <v>392000</v>
      </c>
      <c r="F384" s="31">
        <f>IFERROR(G383*'Plano de Aposentadoria Ideal'!$D$29,"")</f>
        <v>4267.3033597277899</v>
      </c>
      <c r="G384" s="30">
        <f t="shared" si="31"/>
        <v>1006867.9049260999</v>
      </c>
      <c r="H384" s="34"/>
      <c r="I384" s="34"/>
      <c r="J384" s="34"/>
    </row>
    <row r="385" spans="1:10" x14ac:dyDescent="0.25">
      <c r="A385" s="27">
        <f t="shared" ca="1" si="32"/>
        <v>56949</v>
      </c>
      <c r="B385" s="28">
        <f t="shared" si="33"/>
        <v>383</v>
      </c>
      <c r="C385" s="28"/>
      <c r="D385" s="29">
        <f>IFERROR('Plano de Aposentadoria Ideal'!$D$6,"")</f>
        <v>1000</v>
      </c>
      <c r="E385" s="30">
        <f t="shared" si="30"/>
        <v>393000</v>
      </c>
      <c r="F385" s="31">
        <f>IFERROR(G384*'Plano de Aposentadoria Ideal'!$D$29,"")</f>
        <v>4289.7446215326654</v>
      </c>
      <c r="G385" s="30">
        <f t="shared" si="31"/>
        <v>1012157.6495476326</v>
      </c>
      <c r="H385" s="34"/>
      <c r="I385" s="34"/>
      <c r="J385" s="34"/>
    </row>
    <row r="386" spans="1:10" x14ac:dyDescent="0.25">
      <c r="A386" s="27">
        <f t="shared" ca="1" si="32"/>
        <v>56980</v>
      </c>
      <c r="B386" s="28">
        <f t="shared" si="33"/>
        <v>384</v>
      </c>
      <c r="C386" s="28">
        <v>32</v>
      </c>
      <c r="D386" s="29">
        <f>IFERROR('Plano de Aposentadoria Ideal'!$D$6,"")</f>
        <v>1000</v>
      </c>
      <c r="E386" s="30">
        <f t="shared" si="30"/>
        <v>394000</v>
      </c>
      <c r="F386" s="31">
        <f>IFERROR(G385*'Plano de Aposentadoria Ideal'!$D$29,"")</f>
        <v>4312.2814939749014</v>
      </c>
      <c r="G386" s="30">
        <f t="shared" si="31"/>
        <v>1017469.9310416074</v>
      </c>
      <c r="H386" s="34"/>
      <c r="I386" s="34"/>
      <c r="J386" s="34"/>
    </row>
    <row r="387" spans="1:10" x14ac:dyDescent="0.25">
      <c r="A387" s="27">
        <f t="shared" ca="1" si="32"/>
        <v>57011</v>
      </c>
      <c r="B387" s="28">
        <f t="shared" si="33"/>
        <v>385</v>
      </c>
      <c r="C387" s="28"/>
      <c r="D387" s="29">
        <f>IFERROR('Plano de Aposentadoria Ideal'!$D$6,"")</f>
        <v>1000</v>
      </c>
      <c r="E387" s="30">
        <f t="shared" si="30"/>
        <v>395000</v>
      </c>
      <c r="F387" s="31">
        <f>IFERROR(G386*'Plano de Aposentadoria Ideal'!$D$29,"")</f>
        <v>4334.9143844020909</v>
      </c>
      <c r="G387" s="30">
        <f t="shared" si="31"/>
        <v>1022804.8454260095</v>
      </c>
      <c r="H387" s="34"/>
      <c r="I387" s="34"/>
      <c r="J387" s="34"/>
    </row>
    <row r="388" spans="1:10" x14ac:dyDescent="0.25">
      <c r="A388" s="27">
        <f t="shared" ca="1" si="32"/>
        <v>57040</v>
      </c>
      <c r="B388" s="28">
        <f t="shared" si="33"/>
        <v>386</v>
      </c>
      <c r="C388" s="28"/>
      <c r="D388" s="29">
        <f>IFERROR('Plano de Aposentadoria Ideal'!$D$6,"")</f>
        <v>1000</v>
      </c>
      <c r="E388" s="30">
        <f t="shared" si="30"/>
        <v>396000</v>
      </c>
      <c r="F388" s="31">
        <f>IFERROR(G387*'Plano de Aposentadoria Ideal'!$D$29,"")</f>
        <v>4357.6437018973247</v>
      </c>
      <c r="G388" s="30">
        <f t="shared" si="31"/>
        <v>1028162.4891279069</v>
      </c>
      <c r="H388" s="34"/>
      <c r="I388" s="34"/>
      <c r="J388" s="34"/>
    </row>
    <row r="389" spans="1:10" x14ac:dyDescent="0.25">
      <c r="A389" s="27">
        <f t="shared" ca="1" si="32"/>
        <v>57071</v>
      </c>
      <c r="B389" s="28">
        <f t="shared" si="33"/>
        <v>387</v>
      </c>
      <c r="C389" s="28"/>
      <c r="D389" s="29">
        <f>IFERROR('Plano de Aposentadoria Ideal'!$D$6,"")</f>
        <v>1000</v>
      </c>
      <c r="E389" s="30">
        <f t="shared" ref="E389:E452" si="34">IFERROR(E388+D389,"")</f>
        <v>397000</v>
      </c>
      <c r="F389" s="31">
        <f>IFERROR(G388*'Plano de Aposentadoria Ideal'!$D$29,"")</f>
        <v>4380.4698572865855</v>
      </c>
      <c r="G389" s="30">
        <f t="shared" ref="G389:G452" si="35">IFERROR(G388+D389+F389,"")</f>
        <v>1033542.9589851934</v>
      </c>
      <c r="H389" s="34"/>
      <c r="I389" s="34"/>
      <c r="J389" s="34"/>
    </row>
    <row r="390" spans="1:10" x14ac:dyDescent="0.25">
      <c r="A390" s="27">
        <f t="shared" ca="1" si="32"/>
        <v>57101</v>
      </c>
      <c r="B390" s="28">
        <f t="shared" si="33"/>
        <v>388</v>
      </c>
      <c r="C390" s="28"/>
      <c r="D390" s="29">
        <f>IFERROR('Plano de Aposentadoria Ideal'!$D$6,"")</f>
        <v>1000</v>
      </c>
      <c r="E390" s="30">
        <f t="shared" si="34"/>
        <v>398000</v>
      </c>
      <c r="F390" s="31">
        <f>IFERROR(G389*'Plano de Aposentadoria Ideal'!$D$29,"")</f>
        <v>4403.393263146173</v>
      </c>
      <c r="G390" s="30">
        <f t="shared" si="35"/>
        <v>1038946.3522483396</v>
      </c>
      <c r="H390" s="34"/>
      <c r="I390" s="34"/>
      <c r="J390" s="34"/>
    </row>
    <row r="391" spans="1:10" x14ac:dyDescent="0.25">
      <c r="A391" s="27">
        <f t="shared" ca="1" si="32"/>
        <v>57132</v>
      </c>
      <c r="B391" s="28">
        <f t="shared" si="33"/>
        <v>389</v>
      </c>
      <c r="C391" s="28"/>
      <c r="D391" s="29">
        <f>IFERROR('Plano de Aposentadoria Ideal'!$D$6,"")</f>
        <v>1000</v>
      </c>
      <c r="E391" s="30">
        <f t="shared" si="34"/>
        <v>399000</v>
      </c>
      <c r="F391" s="31">
        <f>IFERROR(G390*'Plano de Aposentadoria Ideal'!$D$29,"")</f>
        <v>4426.414333810163</v>
      </c>
      <c r="G391" s="30">
        <f t="shared" si="35"/>
        <v>1044372.7665821498</v>
      </c>
      <c r="H391" s="34"/>
      <c r="I391" s="34"/>
      <c r="J391" s="34"/>
    </row>
    <row r="392" spans="1:10" x14ac:dyDescent="0.25">
      <c r="A392" s="27">
        <f t="shared" ca="1" si="32"/>
        <v>57162</v>
      </c>
      <c r="B392" s="28">
        <f t="shared" si="33"/>
        <v>390</v>
      </c>
      <c r="C392" s="28"/>
      <c r="D392" s="29">
        <f>IFERROR('Plano de Aposentadoria Ideal'!$D$6,"")</f>
        <v>1000</v>
      </c>
      <c r="E392" s="30">
        <f t="shared" si="34"/>
        <v>400000</v>
      </c>
      <c r="F392" s="31">
        <f>IFERROR(G391*'Plano de Aposentadoria Ideal'!$D$29,"")</f>
        <v>4449.5334853778941</v>
      </c>
      <c r="G392" s="30">
        <f t="shared" si="35"/>
        <v>1049822.3000675277</v>
      </c>
      <c r="H392" s="34"/>
      <c r="I392" s="34"/>
      <c r="J392" s="34"/>
    </row>
    <row r="393" spans="1:10" x14ac:dyDescent="0.25">
      <c r="A393" s="27">
        <f t="shared" ca="1" si="32"/>
        <v>57193</v>
      </c>
      <c r="B393" s="28">
        <f t="shared" si="33"/>
        <v>391</v>
      </c>
      <c r="C393" s="28"/>
      <c r="D393" s="29">
        <f>IFERROR('Plano de Aposentadoria Ideal'!$D$6,"")</f>
        <v>1000</v>
      </c>
      <c r="E393" s="30">
        <f t="shared" si="34"/>
        <v>401000</v>
      </c>
      <c r="F393" s="31">
        <f>IFERROR(G392*'Plano de Aposentadoria Ideal'!$D$29,"")</f>
        <v>4472.751135721488</v>
      </c>
      <c r="G393" s="30">
        <f t="shared" si="35"/>
        <v>1055295.0512032493</v>
      </c>
      <c r="H393" s="34"/>
      <c r="I393" s="34"/>
      <c r="J393" s="34"/>
    </row>
    <row r="394" spans="1:10" x14ac:dyDescent="0.25">
      <c r="A394" s="27">
        <f t="shared" ca="1" si="32"/>
        <v>57224</v>
      </c>
      <c r="B394" s="28">
        <f t="shared" si="33"/>
        <v>392</v>
      </c>
      <c r="C394" s="28"/>
      <c r="D394" s="29">
        <f>IFERROR('Plano de Aposentadoria Ideal'!$D$6,"")</f>
        <v>1000</v>
      </c>
      <c r="E394" s="30">
        <f t="shared" si="34"/>
        <v>402000</v>
      </c>
      <c r="F394" s="31">
        <f>IFERROR(G393*'Plano de Aposentadoria Ideal'!$D$29,"")</f>
        <v>4496.0677044934082</v>
      </c>
      <c r="G394" s="30">
        <f t="shared" si="35"/>
        <v>1060791.1189077427</v>
      </c>
      <c r="H394" s="34"/>
      <c r="I394" s="34"/>
      <c r="J394" s="34"/>
    </row>
    <row r="395" spans="1:10" x14ac:dyDescent="0.25">
      <c r="A395" s="27">
        <f t="shared" ca="1" si="32"/>
        <v>57254</v>
      </c>
      <c r="B395" s="28">
        <f t="shared" si="33"/>
        <v>393</v>
      </c>
      <c r="C395" s="28"/>
      <c r="D395" s="29">
        <f>IFERROR('Plano de Aposentadoria Ideal'!$D$6,"")</f>
        <v>1000</v>
      </c>
      <c r="E395" s="30">
        <f t="shared" si="34"/>
        <v>403000</v>
      </c>
      <c r="F395" s="31">
        <f>IFERROR(G394*'Plano de Aposentadoria Ideal'!$D$29,"")</f>
        <v>4519.4836131340362</v>
      </c>
      <c r="G395" s="30">
        <f t="shared" si="35"/>
        <v>1066310.6025208768</v>
      </c>
      <c r="H395" s="34"/>
      <c r="I395" s="34"/>
      <c r="J395" s="34"/>
    </row>
    <row r="396" spans="1:10" x14ac:dyDescent="0.25">
      <c r="A396" s="27">
        <f t="shared" ca="1" si="32"/>
        <v>57285</v>
      </c>
      <c r="B396" s="28">
        <f t="shared" si="33"/>
        <v>394</v>
      </c>
      <c r="C396" s="28"/>
      <c r="D396" s="29">
        <f>IFERROR('Plano de Aposentadoria Ideal'!$D$6,"")</f>
        <v>1000</v>
      </c>
      <c r="E396" s="30">
        <f t="shared" si="34"/>
        <v>404000</v>
      </c>
      <c r="F396" s="31">
        <f>IFERROR(G395*'Plano de Aposentadoria Ideal'!$D$29,"")</f>
        <v>4542.9992848792963</v>
      </c>
      <c r="G396" s="30">
        <f t="shared" si="35"/>
        <v>1071853.6018057561</v>
      </c>
      <c r="H396" s="34"/>
      <c r="I396" s="34"/>
      <c r="J396" s="34"/>
    </row>
    <row r="397" spans="1:10" x14ac:dyDescent="0.25">
      <c r="A397" s="27">
        <f t="shared" ca="1" si="32"/>
        <v>57315</v>
      </c>
      <c r="B397" s="28">
        <f t="shared" si="33"/>
        <v>395</v>
      </c>
      <c r="C397" s="28"/>
      <c r="D397" s="29">
        <f>IFERROR('Plano de Aposentadoria Ideal'!$D$6,"")</f>
        <v>1000</v>
      </c>
      <c r="E397" s="30">
        <f t="shared" si="34"/>
        <v>405000</v>
      </c>
      <c r="F397" s="31">
        <f>IFERROR(G396*'Plano de Aposentadoria Ideal'!$D$29,"")</f>
        <v>4566.6151447683014</v>
      </c>
      <c r="G397" s="30">
        <f t="shared" si="35"/>
        <v>1077420.2169505244</v>
      </c>
      <c r="H397" s="34"/>
      <c r="I397" s="34"/>
      <c r="J397" s="34"/>
    </row>
    <row r="398" spans="1:10" x14ac:dyDescent="0.25">
      <c r="A398" s="27">
        <f t="shared" ca="1" si="32"/>
        <v>57346</v>
      </c>
      <c r="B398" s="28">
        <f t="shared" si="33"/>
        <v>396</v>
      </c>
      <c r="C398" s="28">
        <v>33</v>
      </c>
      <c r="D398" s="29">
        <f>IFERROR('Plano de Aposentadoria Ideal'!$D$6,"")</f>
        <v>1000</v>
      </c>
      <c r="E398" s="30">
        <f t="shared" si="34"/>
        <v>406000</v>
      </c>
      <c r="F398" s="31">
        <f>IFERROR(G397*'Plano de Aposentadoria Ideal'!$D$29,"")</f>
        <v>4590.3316196510359</v>
      </c>
      <c r="G398" s="30">
        <f t="shared" si="35"/>
        <v>1083010.5485701754</v>
      </c>
      <c r="H398" s="34"/>
      <c r="I398" s="34"/>
      <c r="J398" s="34"/>
    </row>
    <row r="399" spans="1:10" x14ac:dyDescent="0.25">
      <c r="A399" s="27">
        <f t="shared" ref="A399:A462" ca="1" si="36">DATE(YEAR(A398),MONTH(A398)+1,1)</f>
        <v>57377</v>
      </c>
      <c r="B399" s="28">
        <f t="shared" ref="B399:B462" si="37">B398+1</f>
        <v>397</v>
      </c>
      <c r="C399" s="28"/>
      <c r="D399" s="29">
        <f>IFERROR('Plano de Aposentadoria Ideal'!$D$6,"")</f>
        <v>1000</v>
      </c>
      <c r="E399" s="30">
        <f t="shared" si="34"/>
        <v>407000</v>
      </c>
      <c r="F399" s="31">
        <f>IFERROR(G398*'Plano de Aposentadoria Ideal'!$D$29,"")</f>
        <v>4614.149138196075</v>
      </c>
      <c r="G399" s="30">
        <f t="shared" si="35"/>
        <v>1088624.6977083716</v>
      </c>
      <c r="H399" s="34"/>
      <c r="I399" s="34"/>
      <c r="J399" s="34"/>
    </row>
    <row r="400" spans="1:10" x14ac:dyDescent="0.25">
      <c r="A400" s="27">
        <f t="shared" ca="1" si="36"/>
        <v>57405</v>
      </c>
      <c r="B400" s="28">
        <f t="shared" si="37"/>
        <v>398</v>
      </c>
      <c r="C400" s="28"/>
      <c r="D400" s="29">
        <f>IFERROR('Plano de Aposentadoria Ideal'!$D$6,"")</f>
        <v>1000</v>
      </c>
      <c r="E400" s="30">
        <f t="shared" si="34"/>
        <v>408000</v>
      </c>
      <c r="F400" s="31">
        <f>IFERROR(G399*'Plano de Aposentadoria Ideal'!$D$29,"")</f>
        <v>4638.0681308983276</v>
      </c>
      <c r="G400" s="30">
        <f t="shared" si="35"/>
        <v>1094262.7658392699</v>
      </c>
      <c r="H400" s="34"/>
      <c r="I400" s="34"/>
      <c r="J400" s="34"/>
    </row>
    <row r="401" spans="1:10" x14ac:dyDescent="0.25">
      <c r="A401" s="27">
        <f t="shared" ca="1" si="36"/>
        <v>57436</v>
      </c>
      <c r="B401" s="28">
        <f t="shared" si="37"/>
        <v>399</v>
      </c>
      <c r="C401" s="28"/>
      <c r="D401" s="29">
        <f>IFERROR('Plano de Aposentadoria Ideal'!$D$6,"")</f>
        <v>1000</v>
      </c>
      <c r="E401" s="30">
        <f t="shared" si="34"/>
        <v>409000</v>
      </c>
      <c r="F401" s="31">
        <f>IFERROR(G400*'Plano de Aposentadoria Ideal'!$D$29,"")</f>
        <v>4662.0890300868168</v>
      </c>
      <c r="G401" s="30">
        <f t="shared" si="35"/>
        <v>1099924.8548693566</v>
      </c>
      <c r="H401" s="34"/>
      <c r="I401" s="34"/>
      <c r="J401" s="34"/>
    </row>
    <row r="402" spans="1:10" x14ac:dyDescent="0.25">
      <c r="A402" s="27">
        <f t="shared" ca="1" si="36"/>
        <v>57466</v>
      </c>
      <c r="B402" s="28">
        <f t="shared" si="37"/>
        <v>400</v>
      </c>
      <c r="C402" s="28"/>
      <c r="D402" s="29">
        <f>IFERROR('Plano de Aposentadoria Ideal'!$D$6,"")</f>
        <v>1000</v>
      </c>
      <c r="E402" s="30">
        <f t="shared" si="34"/>
        <v>410000</v>
      </c>
      <c r="F402" s="31">
        <f>IFERROR(G401*'Plano de Aposentadoria Ideal'!$D$29,"")</f>
        <v>4686.2122699325009</v>
      </c>
      <c r="G402" s="30">
        <f t="shared" si="35"/>
        <v>1105611.0671392891</v>
      </c>
      <c r="H402" s="34"/>
      <c r="I402" s="34"/>
      <c r="J402" s="34"/>
    </row>
    <row r="403" spans="1:10" x14ac:dyDescent="0.25">
      <c r="A403" s="27">
        <f t="shared" ca="1" si="36"/>
        <v>57497</v>
      </c>
      <c r="B403" s="28">
        <f t="shared" si="37"/>
        <v>401</v>
      </c>
      <c r="C403" s="28"/>
      <c r="D403" s="29">
        <f>IFERROR('Plano de Aposentadoria Ideal'!$D$6,"")</f>
        <v>1000</v>
      </c>
      <c r="E403" s="30">
        <f t="shared" si="34"/>
        <v>411000</v>
      </c>
      <c r="F403" s="31">
        <f>IFERROR(G402*'Plano de Aposentadoria Ideal'!$D$29,"")</f>
        <v>4710.4382864561148</v>
      </c>
      <c r="G403" s="30">
        <f t="shared" si="35"/>
        <v>1111321.5054257452</v>
      </c>
      <c r="H403" s="34"/>
      <c r="I403" s="34"/>
      <c r="J403" s="34"/>
    </row>
    <row r="404" spans="1:10" x14ac:dyDescent="0.25">
      <c r="A404" s="27">
        <f t="shared" ca="1" si="36"/>
        <v>57527</v>
      </c>
      <c r="B404" s="28">
        <f t="shared" si="37"/>
        <v>402</v>
      </c>
      <c r="C404" s="28"/>
      <c r="D404" s="29">
        <f>IFERROR('Plano de Aposentadoria Ideal'!$D$6,"")</f>
        <v>1000</v>
      </c>
      <c r="E404" s="30">
        <f t="shared" si="34"/>
        <v>412000</v>
      </c>
      <c r="F404" s="31">
        <f>IFERROR(G403*'Plano de Aposentadoria Ideal'!$D$29,"")</f>
        <v>4734.7675175360519</v>
      </c>
      <c r="G404" s="30">
        <f t="shared" si="35"/>
        <v>1117056.2729432811</v>
      </c>
      <c r="H404" s="34"/>
      <c r="I404" s="34"/>
      <c r="J404" s="34"/>
    </row>
    <row r="405" spans="1:10" x14ac:dyDescent="0.25">
      <c r="A405" s="27">
        <f t="shared" ca="1" si="36"/>
        <v>57558</v>
      </c>
      <c r="B405" s="28">
        <f t="shared" si="37"/>
        <v>403</v>
      </c>
      <c r="C405" s="28"/>
      <c r="D405" s="29">
        <f>IFERROR('Plano de Aposentadoria Ideal'!$D$6,"")</f>
        <v>1000</v>
      </c>
      <c r="E405" s="30">
        <f t="shared" si="34"/>
        <v>413000</v>
      </c>
      <c r="F405" s="31">
        <f>IFERROR(G404*'Plano de Aposentadoria Ideal'!$D$29,"")</f>
        <v>4759.2004029162799</v>
      </c>
      <c r="G405" s="30">
        <f t="shared" si="35"/>
        <v>1122815.4733461973</v>
      </c>
      <c r="H405" s="34"/>
      <c r="I405" s="34"/>
      <c r="J405" s="34"/>
    </row>
    <row r="406" spans="1:10" x14ac:dyDescent="0.25">
      <c r="A406" s="27">
        <f t="shared" ca="1" si="36"/>
        <v>57589</v>
      </c>
      <c r="B406" s="28">
        <f t="shared" si="37"/>
        <v>404</v>
      </c>
      <c r="C406" s="28"/>
      <c r="D406" s="29">
        <f>IFERROR('Plano de Aposentadoria Ideal'!$D$6,"")</f>
        <v>1000</v>
      </c>
      <c r="E406" s="30">
        <f t="shared" si="34"/>
        <v>414000</v>
      </c>
      <c r="F406" s="31">
        <f>IFERROR(G405*'Plano de Aposentadoria Ideal'!$D$29,"")</f>
        <v>4783.7373842142906</v>
      </c>
      <c r="G406" s="30">
        <f t="shared" si="35"/>
        <v>1128599.2107304116</v>
      </c>
      <c r="H406" s="34"/>
      <c r="I406" s="34"/>
      <c r="J406" s="34"/>
    </row>
    <row r="407" spans="1:10" x14ac:dyDescent="0.25">
      <c r="A407" s="27">
        <f t="shared" ca="1" si="36"/>
        <v>57619</v>
      </c>
      <c r="B407" s="28">
        <f t="shared" si="37"/>
        <v>405</v>
      </c>
      <c r="C407" s="28"/>
      <c r="D407" s="29">
        <f>IFERROR('Plano de Aposentadoria Ideal'!$D$6,"")</f>
        <v>1000</v>
      </c>
      <c r="E407" s="30">
        <f t="shared" si="34"/>
        <v>415000</v>
      </c>
      <c r="F407" s="31">
        <f>IFERROR(G406*'Plano de Aposentadoria Ideal'!$D$29,"")</f>
        <v>4808.3789049290772</v>
      </c>
      <c r="G407" s="30">
        <f t="shared" si="35"/>
        <v>1134407.5896353407</v>
      </c>
      <c r="H407" s="34"/>
      <c r="I407" s="34"/>
      <c r="J407" s="34"/>
    </row>
    <row r="408" spans="1:10" x14ac:dyDescent="0.25">
      <c r="A408" s="27">
        <f t="shared" ca="1" si="36"/>
        <v>57650</v>
      </c>
      <c r="B408" s="28">
        <f t="shared" si="37"/>
        <v>406</v>
      </c>
      <c r="C408" s="28"/>
      <c r="D408" s="29">
        <f>IFERROR('Plano de Aposentadoria Ideal'!$D$6,"")</f>
        <v>1000</v>
      </c>
      <c r="E408" s="30">
        <f t="shared" si="34"/>
        <v>416000</v>
      </c>
      <c r="F408" s="31">
        <f>IFERROR(G407*'Plano de Aposentadoria Ideal'!$D$29,"")</f>
        <v>4833.1254104491554</v>
      </c>
      <c r="G408" s="30">
        <f t="shared" si="35"/>
        <v>1140240.71504579</v>
      </c>
      <c r="H408" s="34"/>
      <c r="I408" s="34"/>
      <c r="J408" s="34"/>
    </row>
    <row r="409" spans="1:10" x14ac:dyDescent="0.25">
      <c r="A409" s="27">
        <f t="shared" ca="1" si="36"/>
        <v>57680</v>
      </c>
      <c r="B409" s="28">
        <f t="shared" si="37"/>
        <v>407</v>
      </c>
      <c r="C409" s="28"/>
      <c r="D409" s="29">
        <f>IFERROR('Plano de Aposentadoria Ideal'!$D$6,"")</f>
        <v>1000</v>
      </c>
      <c r="E409" s="30">
        <f t="shared" si="34"/>
        <v>417000</v>
      </c>
      <c r="F409" s="31">
        <f>IFERROR(G408*'Plano de Aposentadoria Ideal'!$D$29,"")</f>
        <v>4857.9773480606109</v>
      </c>
      <c r="G409" s="30">
        <f t="shared" si="35"/>
        <v>1146098.6923938505</v>
      </c>
      <c r="H409" s="34"/>
      <c r="I409" s="34"/>
      <c r="J409" s="34"/>
    </row>
    <row r="410" spans="1:10" x14ac:dyDescent="0.25">
      <c r="A410" s="27">
        <f t="shared" ca="1" si="36"/>
        <v>57711</v>
      </c>
      <c r="B410" s="28">
        <f t="shared" si="37"/>
        <v>408</v>
      </c>
      <c r="C410" s="28">
        <v>34</v>
      </c>
      <c r="D410" s="29">
        <f>IFERROR('Plano de Aposentadoria Ideal'!$D$6,"")</f>
        <v>1000</v>
      </c>
      <c r="E410" s="30">
        <f t="shared" si="34"/>
        <v>418000</v>
      </c>
      <c r="F410" s="31">
        <f>IFERROR(G409*'Plano de Aposentadoria Ideal'!$D$29,"")</f>
        <v>4882.9351669551834</v>
      </c>
      <c r="G410" s="30">
        <f t="shared" si="35"/>
        <v>1151981.6275608058</v>
      </c>
      <c r="H410" s="34"/>
      <c r="I410" s="34"/>
      <c r="J410" s="34"/>
    </row>
    <row r="411" spans="1:10" x14ac:dyDescent="0.25">
      <c r="A411" s="27">
        <f t="shared" ca="1" si="36"/>
        <v>57742</v>
      </c>
      <c r="B411" s="28">
        <f t="shared" si="37"/>
        <v>409</v>
      </c>
      <c r="C411" s="28"/>
      <c r="D411" s="29">
        <f>IFERROR('Plano de Aposentadoria Ideal'!$D$6,"")</f>
        <v>1000</v>
      </c>
      <c r="E411" s="30">
        <f t="shared" si="34"/>
        <v>419000</v>
      </c>
      <c r="F411" s="31">
        <f>IFERROR(G410*'Plano de Aposentadoria Ideal'!$D$29,"")</f>
        <v>4907.9993182383887</v>
      </c>
      <c r="G411" s="30">
        <f t="shared" si="35"/>
        <v>1157889.6268790441</v>
      </c>
      <c r="H411" s="34"/>
      <c r="I411" s="34"/>
      <c r="J411" s="34"/>
    </row>
    <row r="412" spans="1:10" x14ac:dyDescent="0.25">
      <c r="A412" s="27">
        <f t="shared" ca="1" si="36"/>
        <v>57770</v>
      </c>
      <c r="B412" s="28">
        <f t="shared" si="37"/>
        <v>410</v>
      </c>
      <c r="C412" s="28"/>
      <c r="D412" s="29">
        <f>IFERROR('Plano de Aposentadoria Ideal'!$D$6,"")</f>
        <v>1000</v>
      </c>
      <c r="E412" s="30">
        <f t="shared" si="34"/>
        <v>420000</v>
      </c>
      <c r="F412" s="31">
        <f>IFERROR(G411*'Plano de Aposentadoria Ideal'!$D$29,"")</f>
        <v>4933.1702549376687</v>
      </c>
      <c r="G412" s="30">
        <f t="shared" si="35"/>
        <v>1163822.7971339817</v>
      </c>
      <c r="H412" s="34"/>
      <c r="I412" s="34"/>
      <c r="J412" s="34"/>
    </row>
    <row r="413" spans="1:10" x14ac:dyDescent="0.25">
      <c r="A413" s="27">
        <f t="shared" ca="1" si="36"/>
        <v>57801</v>
      </c>
      <c r="B413" s="28">
        <f t="shared" si="37"/>
        <v>411</v>
      </c>
      <c r="C413" s="28"/>
      <c r="D413" s="29">
        <f>IFERROR('Plano de Aposentadoria Ideal'!$D$6,"")</f>
        <v>1000</v>
      </c>
      <c r="E413" s="30">
        <f t="shared" si="34"/>
        <v>421000</v>
      </c>
      <c r="F413" s="31">
        <f>IFERROR(G412*'Plano de Aposentadoria Ideal'!$D$29,"")</f>
        <v>4958.448432010583</v>
      </c>
      <c r="G413" s="30">
        <f t="shared" si="35"/>
        <v>1169781.2455659923</v>
      </c>
      <c r="H413" s="34"/>
      <c r="I413" s="34"/>
      <c r="J413" s="34"/>
    </row>
    <row r="414" spans="1:10" x14ac:dyDescent="0.25">
      <c r="A414" s="27">
        <f t="shared" ca="1" si="36"/>
        <v>57831</v>
      </c>
      <c r="B414" s="28">
        <f t="shared" si="37"/>
        <v>412</v>
      </c>
      <c r="C414" s="28"/>
      <c r="D414" s="29">
        <f>IFERROR('Plano de Aposentadoria Ideal'!$D$6,"")</f>
        <v>1000</v>
      </c>
      <c r="E414" s="30">
        <f t="shared" si="34"/>
        <v>422000</v>
      </c>
      <c r="F414" s="31">
        <f>IFERROR(G413*'Plano de Aposentadoria Ideal'!$D$29,"")</f>
        <v>4983.8343063530301</v>
      </c>
      <c r="G414" s="30">
        <f t="shared" si="35"/>
        <v>1175765.0798723453</v>
      </c>
      <c r="H414" s="34"/>
      <c r="I414" s="34"/>
      <c r="J414" s="34"/>
    </row>
    <row r="415" spans="1:10" x14ac:dyDescent="0.25">
      <c r="A415" s="27">
        <f t="shared" ca="1" si="36"/>
        <v>57862</v>
      </c>
      <c r="B415" s="28">
        <f t="shared" si="37"/>
        <v>413</v>
      </c>
      <c r="C415" s="28"/>
      <c r="D415" s="29">
        <f>IFERROR('Plano de Aposentadoria Ideal'!$D$6,"")</f>
        <v>1000</v>
      </c>
      <c r="E415" s="30">
        <f t="shared" si="34"/>
        <v>423000</v>
      </c>
      <c r="F415" s="31">
        <f>IFERROR(G414*'Plano de Aposentadoria Ideal'!$D$29,"")</f>
        <v>5009.3283368075063</v>
      </c>
      <c r="G415" s="30">
        <f t="shared" si="35"/>
        <v>1181774.4082091528</v>
      </c>
      <c r="H415" s="34"/>
      <c r="I415" s="34"/>
      <c r="J415" s="34"/>
    </row>
    <row r="416" spans="1:10" x14ac:dyDescent="0.25">
      <c r="A416" s="27">
        <f t="shared" ca="1" si="36"/>
        <v>57892</v>
      </c>
      <c r="B416" s="28">
        <f t="shared" si="37"/>
        <v>414</v>
      </c>
      <c r="C416" s="28"/>
      <c r="D416" s="29">
        <f>IFERROR('Plano de Aposentadoria Ideal'!$D$6,"")</f>
        <v>1000</v>
      </c>
      <c r="E416" s="30">
        <f t="shared" si="34"/>
        <v>424000</v>
      </c>
      <c r="F416" s="31">
        <f>IFERROR(G415*'Plano de Aposentadoria Ideal'!$D$29,"")</f>
        <v>5034.9309841713984</v>
      </c>
      <c r="G416" s="30">
        <f t="shared" si="35"/>
        <v>1187809.3391933241</v>
      </c>
      <c r="H416" s="34"/>
      <c r="I416" s="34"/>
      <c r="J416" s="34"/>
    </row>
    <row r="417" spans="1:10" x14ac:dyDescent="0.25">
      <c r="A417" s="27">
        <f t="shared" ca="1" si="36"/>
        <v>57923</v>
      </c>
      <c r="B417" s="28">
        <f t="shared" si="37"/>
        <v>415</v>
      </c>
      <c r="C417" s="28"/>
      <c r="D417" s="29">
        <f>IFERROR('Plano de Aposentadoria Ideal'!$D$6,"")</f>
        <v>1000</v>
      </c>
      <c r="E417" s="30">
        <f t="shared" si="34"/>
        <v>425000</v>
      </c>
      <c r="F417" s="31">
        <f>IFERROR(G416*'Plano de Aposentadoria Ideal'!$D$29,"")</f>
        <v>5060.6427112053134</v>
      </c>
      <c r="G417" s="30">
        <f t="shared" si="35"/>
        <v>1193869.9819045295</v>
      </c>
      <c r="H417" s="34"/>
      <c r="I417" s="34"/>
      <c r="J417" s="34"/>
    </row>
    <row r="418" spans="1:10" x14ac:dyDescent="0.25">
      <c r="A418" s="27">
        <f t="shared" ca="1" si="36"/>
        <v>57954</v>
      </c>
      <c r="B418" s="28">
        <f t="shared" si="37"/>
        <v>416</v>
      </c>
      <c r="C418" s="28"/>
      <c r="D418" s="29">
        <f>IFERROR('Plano de Aposentadoria Ideal'!$D$6,"")</f>
        <v>1000</v>
      </c>
      <c r="E418" s="30">
        <f t="shared" si="34"/>
        <v>426000</v>
      </c>
      <c r="F418" s="31">
        <f>IFERROR(G417*'Plano de Aposentadoria Ideal'!$D$29,"")</f>
        <v>5086.4639826414432</v>
      </c>
      <c r="G418" s="30">
        <f t="shared" si="35"/>
        <v>1199956.445887171</v>
      </c>
      <c r="H418" s="34"/>
      <c r="I418" s="34"/>
      <c r="J418" s="34"/>
    </row>
    <row r="419" spans="1:10" x14ac:dyDescent="0.25">
      <c r="A419" s="27">
        <f t="shared" ca="1" si="36"/>
        <v>57984</v>
      </c>
      <c r="B419" s="28">
        <f t="shared" si="37"/>
        <v>417</v>
      </c>
      <c r="C419" s="28"/>
      <c r="D419" s="29">
        <f>IFERROR('Plano de Aposentadoria Ideal'!$D$6,"")</f>
        <v>1000</v>
      </c>
      <c r="E419" s="30">
        <f t="shared" si="34"/>
        <v>427000</v>
      </c>
      <c r="F419" s="31">
        <f>IFERROR(G418*'Plano de Aposentadoria Ideal'!$D$29,"")</f>
        <v>5112.3952651919626</v>
      </c>
      <c r="G419" s="30">
        <f t="shared" si="35"/>
        <v>1206068.841152363</v>
      </c>
      <c r="H419" s="34"/>
      <c r="I419" s="34"/>
      <c r="J419" s="34"/>
    </row>
    <row r="420" spans="1:10" x14ac:dyDescent="0.25">
      <c r="A420" s="27">
        <f t="shared" ca="1" si="36"/>
        <v>58015</v>
      </c>
      <c r="B420" s="28">
        <f t="shared" si="37"/>
        <v>418</v>
      </c>
      <c r="C420" s="28"/>
      <c r="D420" s="29">
        <f>IFERROR('Plano de Aposentadoria Ideal'!$D$6,"")</f>
        <v>1000</v>
      </c>
      <c r="E420" s="30">
        <f t="shared" si="34"/>
        <v>428000</v>
      </c>
      <c r="F420" s="31">
        <f>IFERROR(G419*'Plano de Aposentadoria Ideal'!$D$29,"")</f>
        <v>5138.4370275574674</v>
      </c>
      <c r="G420" s="30">
        <f t="shared" si="35"/>
        <v>1212207.2781799205</v>
      </c>
      <c r="H420" s="34"/>
      <c r="I420" s="34"/>
      <c r="J420" s="34"/>
    </row>
    <row r="421" spans="1:10" x14ac:dyDescent="0.25">
      <c r="A421" s="27">
        <f t="shared" ca="1" si="36"/>
        <v>58045</v>
      </c>
      <c r="B421" s="28">
        <f t="shared" si="37"/>
        <v>419</v>
      </c>
      <c r="C421" s="28"/>
      <c r="D421" s="29">
        <f>IFERROR('Plano de Aposentadoria Ideal'!$D$6,"")</f>
        <v>1000</v>
      </c>
      <c r="E421" s="30">
        <f t="shared" si="34"/>
        <v>429000</v>
      </c>
      <c r="F421" s="31">
        <f>IFERROR(G420*'Plano de Aposentadoria Ideal'!$D$29,"")</f>
        <v>5164.5897404354446</v>
      </c>
      <c r="G421" s="30">
        <f t="shared" si="35"/>
        <v>1218371.8679203559</v>
      </c>
      <c r="H421" s="34"/>
      <c r="I421" s="34"/>
      <c r="J421" s="34"/>
    </row>
    <row r="422" spans="1:10" x14ac:dyDescent="0.25">
      <c r="A422" s="27">
        <f t="shared" ca="1" si="36"/>
        <v>58076</v>
      </c>
      <c r="B422" s="28">
        <f t="shared" si="37"/>
        <v>420</v>
      </c>
      <c r="C422" s="28">
        <v>35</v>
      </c>
      <c r="D422" s="29">
        <f>IFERROR('Plano de Aposentadoria Ideal'!$D$6,"")</f>
        <v>1000</v>
      </c>
      <c r="E422" s="30">
        <f t="shared" si="34"/>
        <v>430000</v>
      </c>
      <c r="F422" s="31">
        <f>IFERROR(G421*'Plano de Aposentadoria Ideal'!$D$29,"")</f>
        <v>5190.8538765287767</v>
      </c>
      <c r="G422" s="30">
        <f t="shared" si="35"/>
        <v>1224562.7217968847</v>
      </c>
      <c r="H422" s="34"/>
      <c r="I422" s="34"/>
      <c r="J422" s="34"/>
    </row>
    <row r="423" spans="1:10" x14ac:dyDescent="0.25">
      <c r="A423" s="27">
        <f t="shared" ca="1" si="36"/>
        <v>58107</v>
      </c>
      <c r="B423" s="28">
        <f t="shared" si="37"/>
        <v>421</v>
      </c>
      <c r="C423" s="28"/>
      <c r="D423" s="29">
        <f>IFERROR('Plano de Aposentadoria Ideal'!$D$6,"")</f>
        <v>1000</v>
      </c>
      <c r="E423" s="30">
        <f t="shared" si="34"/>
        <v>431000</v>
      </c>
      <c r="F423" s="31">
        <f>IFERROR(G422*'Plano de Aposentadoria Ideal'!$D$29,"")</f>
        <v>5217.2299105542961</v>
      </c>
      <c r="G423" s="30">
        <f t="shared" si="35"/>
        <v>1230779.951707439</v>
      </c>
      <c r="H423" s="34"/>
      <c r="I423" s="34"/>
      <c r="J423" s="34"/>
    </row>
    <row r="424" spans="1:10" x14ac:dyDescent="0.25">
      <c r="A424" s="27">
        <f t="shared" ca="1" si="36"/>
        <v>58135</v>
      </c>
      <c r="B424" s="28">
        <f t="shared" si="37"/>
        <v>422</v>
      </c>
      <c r="C424" s="28"/>
      <c r="D424" s="29">
        <f>IFERROR('Plano de Aposentadoria Ideal'!$D$6,"")</f>
        <v>1000</v>
      </c>
      <c r="E424" s="30">
        <f t="shared" si="34"/>
        <v>432000</v>
      </c>
      <c r="F424" s="31">
        <f>IFERROR(G423*'Plano de Aposentadoria Ideal'!$D$29,"")</f>
        <v>5243.7183192513539</v>
      </c>
      <c r="G424" s="30">
        <f t="shared" si="35"/>
        <v>1237023.6700266905</v>
      </c>
      <c r="H424" s="34"/>
      <c r="I424" s="34"/>
      <c r="J424" s="34"/>
    </row>
    <row r="425" spans="1:10" x14ac:dyDescent="0.25">
      <c r="A425" s="27">
        <f t="shared" ca="1" si="36"/>
        <v>58166</v>
      </c>
      <c r="B425" s="28">
        <f t="shared" si="37"/>
        <v>423</v>
      </c>
      <c r="C425" s="28"/>
      <c r="D425" s="29">
        <f>IFERROR('Plano de Aposentadoria Ideal'!$D$6,"")</f>
        <v>1000</v>
      </c>
      <c r="E425" s="30">
        <f t="shared" si="34"/>
        <v>433000</v>
      </c>
      <c r="F425" s="31">
        <f>IFERROR(G424*'Plano de Aposentadoria Ideal'!$D$29,"")</f>
        <v>5270.3195813904422</v>
      </c>
      <c r="G425" s="30">
        <f t="shared" si="35"/>
        <v>1243293.9896080808</v>
      </c>
      <c r="H425" s="34"/>
      <c r="I425" s="34"/>
      <c r="J425" s="34"/>
    </row>
    <row r="426" spans="1:10" x14ac:dyDescent="0.25">
      <c r="A426" s="27">
        <f t="shared" ca="1" si="36"/>
        <v>58196</v>
      </c>
      <c r="B426" s="28">
        <f t="shared" si="37"/>
        <v>424</v>
      </c>
      <c r="C426" s="28"/>
      <c r="D426" s="29">
        <f>IFERROR('Plano de Aposentadoria Ideal'!$D$6,"")</f>
        <v>1000</v>
      </c>
      <c r="E426" s="30">
        <f t="shared" si="34"/>
        <v>434000</v>
      </c>
      <c r="F426" s="31">
        <f>IFERROR(G425*'Plano de Aposentadoria Ideal'!$D$29,"")</f>
        <v>5297.0341777818467</v>
      </c>
      <c r="G426" s="30">
        <f t="shared" si="35"/>
        <v>1249591.0237858626</v>
      </c>
      <c r="H426" s="34"/>
      <c r="I426" s="34"/>
      <c r="J426" s="34"/>
    </row>
    <row r="427" spans="1:10" x14ac:dyDescent="0.25">
      <c r="A427" s="27">
        <f t="shared" ca="1" si="36"/>
        <v>58227</v>
      </c>
      <c r="B427" s="28">
        <f t="shared" si="37"/>
        <v>425</v>
      </c>
      <c r="C427" s="28"/>
      <c r="D427" s="29">
        <f>IFERROR('Plano de Aposentadoria Ideal'!$D$6,"")</f>
        <v>1000</v>
      </c>
      <c r="E427" s="30">
        <f t="shared" si="34"/>
        <v>435000</v>
      </c>
      <c r="F427" s="31">
        <f>IFERROR(G426*'Plano de Aposentadoria Ideal'!$D$29,"")</f>
        <v>5323.8625912843409</v>
      </c>
      <c r="G427" s="30">
        <f t="shared" si="35"/>
        <v>1255914.8863771469</v>
      </c>
      <c r="H427" s="34"/>
      <c r="I427" s="34"/>
      <c r="J427" s="34"/>
    </row>
    <row r="428" spans="1:10" x14ac:dyDescent="0.25">
      <c r="A428" s="27">
        <f t="shared" ca="1" si="36"/>
        <v>58257</v>
      </c>
      <c r="B428" s="28">
        <f t="shared" si="37"/>
        <v>426</v>
      </c>
      <c r="C428" s="28"/>
      <c r="D428" s="29">
        <f>IFERROR('Plano de Aposentadoria Ideal'!$D$6,"")</f>
        <v>1000</v>
      </c>
      <c r="E428" s="30">
        <f t="shared" si="34"/>
        <v>436000</v>
      </c>
      <c r="F428" s="31">
        <f>IFERROR(G427*'Plano de Aposentadoria Ideal'!$D$29,"")</f>
        <v>5350.8053068139061</v>
      </c>
      <c r="G428" s="30">
        <f t="shared" si="35"/>
        <v>1262265.6916839608</v>
      </c>
      <c r="H428" s="34"/>
      <c r="I428" s="34"/>
      <c r="J428" s="34"/>
    </row>
    <row r="429" spans="1:10" x14ac:dyDescent="0.25">
      <c r="A429" s="27">
        <f t="shared" ca="1" si="36"/>
        <v>58288</v>
      </c>
      <c r="B429" s="28">
        <f t="shared" si="37"/>
        <v>427</v>
      </c>
      <c r="C429" s="28"/>
      <c r="D429" s="29">
        <f>IFERROR('Plano de Aposentadoria Ideal'!$D$6,"")</f>
        <v>1000</v>
      </c>
      <c r="E429" s="30">
        <f t="shared" si="34"/>
        <v>437000</v>
      </c>
      <c r="F429" s="31">
        <f>IFERROR(G428*'Plano de Aposentadoria Ideal'!$D$29,"")</f>
        <v>5377.8628113525037</v>
      </c>
      <c r="G429" s="30">
        <f t="shared" si="35"/>
        <v>1268643.5544953134</v>
      </c>
      <c r="H429" s="34"/>
      <c r="I429" s="34"/>
      <c r="J429" s="34"/>
    </row>
    <row r="430" spans="1:10" x14ac:dyDescent="0.25">
      <c r="A430" s="27">
        <f t="shared" ca="1" si="36"/>
        <v>58319</v>
      </c>
      <c r="B430" s="28">
        <f t="shared" si="37"/>
        <v>428</v>
      </c>
      <c r="C430" s="28"/>
      <c r="D430" s="29">
        <f>IFERROR('Plano de Aposentadoria Ideal'!$D$6,"")</f>
        <v>1000</v>
      </c>
      <c r="E430" s="30">
        <f t="shared" si="34"/>
        <v>438000</v>
      </c>
      <c r="F430" s="31">
        <f>IFERROR(G429*'Plano de Aposentadoria Ideal'!$D$29,"")</f>
        <v>5405.0355939568726</v>
      </c>
      <c r="G430" s="30">
        <f t="shared" si="35"/>
        <v>1275048.5900892704</v>
      </c>
      <c r="H430" s="34"/>
      <c r="I430" s="34"/>
      <c r="J430" s="34"/>
    </row>
    <row r="431" spans="1:10" x14ac:dyDescent="0.25">
      <c r="A431" s="27">
        <f t="shared" ca="1" si="36"/>
        <v>58349</v>
      </c>
      <c r="B431" s="28">
        <f t="shared" si="37"/>
        <v>429</v>
      </c>
      <c r="C431" s="28"/>
      <c r="D431" s="29">
        <f>IFERROR('Plano de Aposentadoria Ideal'!$D$6,"")</f>
        <v>1000</v>
      </c>
      <c r="E431" s="30">
        <f t="shared" si="34"/>
        <v>439000</v>
      </c>
      <c r="F431" s="31">
        <f>IFERROR(G430*'Plano de Aposentadoria Ideal'!$D$29,"")</f>
        <v>5432.3241457673685</v>
      </c>
      <c r="G431" s="30">
        <f t="shared" si="35"/>
        <v>1281480.9142350378</v>
      </c>
      <c r="H431" s="34"/>
      <c r="I431" s="34"/>
      <c r="J431" s="34"/>
    </row>
    <row r="432" spans="1:10" x14ac:dyDescent="0.25">
      <c r="A432" s="27">
        <f t="shared" ca="1" si="36"/>
        <v>58380</v>
      </c>
      <c r="B432" s="28">
        <f t="shared" si="37"/>
        <v>430</v>
      </c>
      <c r="C432" s="28"/>
      <c r="D432" s="29">
        <f>IFERROR('Plano de Aposentadoria Ideal'!$D$6,"")</f>
        <v>1000</v>
      </c>
      <c r="E432" s="30">
        <f t="shared" si="34"/>
        <v>440000</v>
      </c>
      <c r="F432" s="31">
        <f>IFERROR(G431*'Plano de Aposentadoria Ideal'!$D$29,"")</f>
        <v>5459.728960016846</v>
      </c>
      <c r="G432" s="30">
        <f t="shared" si="35"/>
        <v>1287940.6431950545</v>
      </c>
      <c r="H432" s="34"/>
      <c r="I432" s="34"/>
      <c r="J432" s="34"/>
    </row>
    <row r="433" spans="1:10" x14ac:dyDescent="0.25">
      <c r="A433" s="27">
        <f t="shared" ca="1" si="36"/>
        <v>58410</v>
      </c>
      <c r="B433" s="28">
        <f t="shared" si="37"/>
        <v>431</v>
      </c>
      <c r="C433" s="28"/>
      <c r="D433" s="29">
        <f>IFERROR('Plano de Aposentadoria Ideal'!$D$6,"")</f>
        <v>1000</v>
      </c>
      <c r="E433" s="30">
        <f t="shared" si="34"/>
        <v>441000</v>
      </c>
      <c r="F433" s="31">
        <f>IFERROR(G432*'Plano de Aposentadoria Ideal'!$D$29,"")</f>
        <v>5487.2505320395685</v>
      </c>
      <c r="G433" s="30">
        <f t="shared" si="35"/>
        <v>1294427.8937270942</v>
      </c>
      <c r="H433" s="34"/>
      <c r="I433" s="34"/>
      <c r="J433" s="34"/>
    </row>
    <row r="434" spans="1:10" x14ac:dyDescent="0.25">
      <c r="A434" s="27">
        <f t="shared" ca="1" si="36"/>
        <v>58441</v>
      </c>
      <c r="B434" s="28">
        <f t="shared" si="37"/>
        <v>432</v>
      </c>
      <c r="C434" s="28">
        <v>36</v>
      </c>
      <c r="D434" s="29">
        <f>IFERROR('Plano de Aposentadoria Ideal'!$D$6,"")</f>
        <v>1000</v>
      </c>
      <c r="E434" s="30">
        <f t="shared" si="34"/>
        <v>442000</v>
      </c>
      <c r="F434" s="31">
        <f>IFERROR(G433*'Plano de Aposentadoria Ideal'!$D$29,"")</f>
        <v>5514.8893592801633</v>
      </c>
      <c r="G434" s="30">
        <f t="shared" si="35"/>
        <v>1300942.7830863744</v>
      </c>
      <c r="H434" s="34"/>
      <c r="I434" s="34"/>
      <c r="J434" s="34"/>
    </row>
    <row r="435" spans="1:10" x14ac:dyDescent="0.25">
      <c r="A435" s="27">
        <f t="shared" ca="1" si="36"/>
        <v>58472</v>
      </c>
      <c r="B435" s="28">
        <f t="shared" si="37"/>
        <v>433</v>
      </c>
      <c r="C435" s="28"/>
      <c r="D435" s="29">
        <f>IFERROR('Plano de Aposentadoria Ideal'!$D$6,"")</f>
        <v>1000</v>
      </c>
      <c r="E435" s="30">
        <f t="shared" si="34"/>
        <v>443000</v>
      </c>
      <c r="F435" s="31">
        <f>IFERROR(G434*'Plano de Aposentadoria Ideal'!$D$29,"")</f>
        <v>5542.6459413026123</v>
      </c>
      <c r="G435" s="30">
        <f t="shared" si="35"/>
        <v>1307485.429027677</v>
      </c>
      <c r="H435" s="34"/>
      <c r="I435" s="34"/>
      <c r="J435" s="34"/>
    </row>
    <row r="436" spans="1:10" x14ac:dyDescent="0.25">
      <c r="A436" s="27">
        <f t="shared" ca="1" si="36"/>
        <v>58501</v>
      </c>
      <c r="B436" s="28">
        <f t="shared" si="37"/>
        <v>434</v>
      </c>
      <c r="C436" s="28"/>
      <c r="D436" s="29">
        <f>IFERROR('Plano de Aposentadoria Ideal'!$D$6,"")</f>
        <v>1000</v>
      </c>
      <c r="E436" s="30">
        <f t="shared" si="34"/>
        <v>444000</v>
      </c>
      <c r="F436" s="31">
        <f>IFERROR(G435*'Plano de Aposentadoria Ideal'!$D$29,"")</f>
        <v>5570.5207797992816</v>
      </c>
      <c r="G436" s="30">
        <f t="shared" si="35"/>
        <v>1314055.9498074763</v>
      </c>
      <c r="H436" s="34"/>
      <c r="I436" s="34"/>
      <c r="J436" s="34"/>
    </row>
    <row r="437" spans="1:10" x14ac:dyDescent="0.25">
      <c r="A437" s="27">
        <f t="shared" ca="1" si="36"/>
        <v>58532</v>
      </c>
      <c r="B437" s="28">
        <f t="shared" si="37"/>
        <v>435</v>
      </c>
      <c r="C437" s="28"/>
      <c r="D437" s="29">
        <f>IFERROR('Plano de Aposentadoria Ideal'!$D$6,"")</f>
        <v>1000</v>
      </c>
      <c r="E437" s="30">
        <f t="shared" si="34"/>
        <v>445000</v>
      </c>
      <c r="F437" s="31">
        <f>IFERROR(G436*'Plano de Aposentadoria Ideal'!$D$29,"")</f>
        <v>5598.5143785999917</v>
      </c>
      <c r="G437" s="30">
        <f t="shared" si="35"/>
        <v>1320654.4641860763</v>
      </c>
      <c r="H437" s="34"/>
      <c r="I437" s="34"/>
      <c r="J437" s="34"/>
    </row>
    <row r="438" spans="1:10" x14ac:dyDescent="0.25">
      <c r="A438" s="27">
        <f t="shared" ca="1" si="36"/>
        <v>58562</v>
      </c>
      <c r="B438" s="28">
        <f t="shared" si="37"/>
        <v>436</v>
      </c>
      <c r="C438" s="28"/>
      <c r="D438" s="29">
        <f>IFERROR('Plano de Aposentadoria Ideal'!$D$6,"")</f>
        <v>1000</v>
      </c>
      <c r="E438" s="30">
        <f t="shared" si="34"/>
        <v>446000</v>
      </c>
      <c r="F438" s="31">
        <f>IFERROR(G437*'Plano de Aposentadoria Ideal'!$D$29,"")</f>
        <v>5626.6272436811196</v>
      </c>
      <c r="G438" s="30">
        <f t="shared" si="35"/>
        <v>1327281.0914297574</v>
      </c>
      <c r="H438" s="34"/>
      <c r="I438" s="34"/>
      <c r="J438" s="34"/>
    </row>
    <row r="439" spans="1:10" x14ac:dyDescent="0.25">
      <c r="A439" s="27">
        <f t="shared" ca="1" si="36"/>
        <v>58593</v>
      </c>
      <c r="B439" s="28">
        <f t="shared" si="37"/>
        <v>437</v>
      </c>
      <c r="C439" s="28"/>
      <c r="D439" s="29">
        <f>IFERROR('Plano de Aposentadoria Ideal'!$D$6,"")</f>
        <v>1000</v>
      </c>
      <c r="E439" s="30">
        <f t="shared" si="34"/>
        <v>447000</v>
      </c>
      <c r="F439" s="31">
        <f>IFERROR(G438*'Plano de Aposentadoria Ideal'!$D$29,"")</f>
        <v>5654.8598831747477</v>
      </c>
      <c r="G439" s="30">
        <f t="shared" si="35"/>
        <v>1333935.9513129322</v>
      </c>
      <c r="H439" s="34"/>
      <c r="I439" s="34"/>
      <c r="J439" s="34"/>
    </row>
    <row r="440" spans="1:10" x14ac:dyDescent="0.25">
      <c r="A440" s="27">
        <f t="shared" ca="1" si="36"/>
        <v>58623</v>
      </c>
      <c r="B440" s="28">
        <f t="shared" si="37"/>
        <v>438</v>
      </c>
      <c r="C440" s="28"/>
      <c r="D440" s="29">
        <f>IFERROR('Plano de Aposentadoria Ideal'!$D$6,"")</f>
        <v>1000</v>
      </c>
      <c r="E440" s="30">
        <f t="shared" si="34"/>
        <v>448000</v>
      </c>
      <c r="F440" s="31">
        <f>IFERROR(G439*'Plano de Aposentadoria Ideal'!$D$29,"")</f>
        <v>5683.2128073778458</v>
      </c>
      <c r="G440" s="30">
        <f t="shared" si="35"/>
        <v>1340619.16412031</v>
      </c>
      <c r="H440" s="34"/>
      <c r="I440" s="34"/>
      <c r="J440" s="34"/>
    </row>
    <row r="441" spans="1:10" x14ac:dyDescent="0.25">
      <c r="A441" s="27">
        <f t="shared" ca="1" si="36"/>
        <v>58654</v>
      </c>
      <c r="B441" s="28">
        <f t="shared" si="37"/>
        <v>439</v>
      </c>
      <c r="C441" s="28"/>
      <c r="D441" s="29">
        <f>IFERROR('Plano de Aposentadoria Ideal'!$D$6,"")</f>
        <v>1000</v>
      </c>
      <c r="E441" s="30">
        <f t="shared" si="34"/>
        <v>449000</v>
      </c>
      <c r="F441" s="31">
        <f>IFERROR(G440*'Plano de Aposentadoria Ideal'!$D$29,"")</f>
        <v>5711.6865287614983</v>
      </c>
      <c r="G441" s="30">
        <f t="shared" si="35"/>
        <v>1347330.8506490714</v>
      </c>
      <c r="H441" s="34"/>
      <c r="I441" s="34"/>
      <c r="J441" s="34"/>
    </row>
    <row r="442" spans="1:10" x14ac:dyDescent="0.25">
      <c r="A442" s="27">
        <f t="shared" ca="1" si="36"/>
        <v>58685</v>
      </c>
      <c r="B442" s="28">
        <f t="shared" si="37"/>
        <v>440</v>
      </c>
      <c r="C442" s="28"/>
      <c r="D442" s="29">
        <f>IFERROR('Plano de Aposentadoria Ideal'!$D$6,"")</f>
        <v>1000</v>
      </c>
      <c r="E442" s="30">
        <f t="shared" si="34"/>
        <v>450000</v>
      </c>
      <c r="F442" s="31">
        <f>IFERROR(G441*'Plano de Aposentadoria Ideal'!$D$29,"")</f>
        <v>5740.2815619801613</v>
      </c>
      <c r="G442" s="30">
        <f t="shared" si="35"/>
        <v>1354071.1322110516</v>
      </c>
      <c r="H442" s="34"/>
      <c r="I442" s="34"/>
      <c r="J442" s="34"/>
    </row>
    <row r="443" spans="1:10" x14ac:dyDescent="0.25">
      <c r="A443" s="27">
        <f t="shared" ca="1" si="36"/>
        <v>58715</v>
      </c>
      <c r="B443" s="28">
        <f t="shared" si="37"/>
        <v>441</v>
      </c>
      <c r="C443" s="28"/>
      <c r="D443" s="29">
        <f>IFERROR('Plano de Aposentadoria Ideal'!$D$6,"")</f>
        <v>1000</v>
      </c>
      <c r="E443" s="30">
        <f t="shared" si="34"/>
        <v>451000</v>
      </c>
      <c r="F443" s="31">
        <f>IFERROR(G442*'Plano de Aposentadoria Ideal'!$D$29,"")</f>
        <v>5768.9984238809711</v>
      </c>
      <c r="G443" s="30">
        <f t="shared" si="35"/>
        <v>1360840.1306349325</v>
      </c>
      <c r="H443" s="34"/>
      <c r="I443" s="34"/>
      <c r="J443" s="34"/>
    </row>
    <row r="444" spans="1:10" x14ac:dyDescent="0.25">
      <c r="A444" s="27">
        <f t="shared" ca="1" si="36"/>
        <v>58746</v>
      </c>
      <c r="B444" s="28">
        <f t="shared" si="37"/>
        <v>442</v>
      </c>
      <c r="C444" s="28"/>
      <c r="D444" s="29">
        <f>IFERROR('Plano de Aposentadoria Ideal'!$D$6,"")</f>
        <v>1000</v>
      </c>
      <c r="E444" s="30">
        <f t="shared" si="34"/>
        <v>452000</v>
      </c>
      <c r="F444" s="31">
        <f>IFERROR(G443*'Plano de Aposentadoria Ideal'!$D$29,"")</f>
        <v>5797.8376335130797</v>
      </c>
      <c r="G444" s="30">
        <f t="shared" si="35"/>
        <v>1367637.9682684457</v>
      </c>
      <c r="H444" s="34"/>
      <c r="I444" s="34"/>
      <c r="J444" s="34"/>
    </row>
    <row r="445" spans="1:10" x14ac:dyDescent="0.25">
      <c r="A445" s="27">
        <f t="shared" ca="1" si="36"/>
        <v>58776</v>
      </c>
      <c r="B445" s="28">
        <f t="shared" si="37"/>
        <v>443</v>
      </c>
      <c r="C445" s="28"/>
      <c r="D445" s="29">
        <f>IFERROR('Plano de Aposentadoria Ideal'!$D$6,"")</f>
        <v>1000</v>
      </c>
      <c r="E445" s="30">
        <f t="shared" si="34"/>
        <v>453000</v>
      </c>
      <c r="F445" s="31">
        <f>IFERROR(G444*'Plano de Aposentadoria Ideal'!$D$29,"")</f>
        <v>5826.7997121370436</v>
      </c>
      <c r="G445" s="30">
        <f t="shared" si="35"/>
        <v>1374464.7679805828</v>
      </c>
      <c r="H445" s="34"/>
      <c r="I445" s="34"/>
      <c r="J445" s="34"/>
    </row>
    <row r="446" spans="1:10" x14ac:dyDescent="0.25">
      <c r="A446" s="27">
        <f t="shared" ca="1" si="36"/>
        <v>58807</v>
      </c>
      <c r="B446" s="28">
        <f t="shared" si="37"/>
        <v>444</v>
      </c>
      <c r="C446" s="28">
        <v>37</v>
      </c>
      <c r="D446" s="29">
        <f>IFERROR('Plano de Aposentadoria Ideal'!$D$6,"")</f>
        <v>1000</v>
      </c>
      <c r="E446" s="30">
        <f t="shared" si="34"/>
        <v>454000</v>
      </c>
      <c r="F446" s="31">
        <f>IFERROR(G445*'Plano de Aposentadoria Ideal'!$D$29,"")</f>
        <v>5855.885183234238</v>
      </c>
      <c r="G446" s="30">
        <f t="shared" si="35"/>
        <v>1381320.653163817</v>
      </c>
      <c r="H446" s="34"/>
      <c r="I446" s="34"/>
      <c r="J446" s="34"/>
    </row>
    <row r="447" spans="1:10" x14ac:dyDescent="0.25">
      <c r="A447" s="27">
        <f t="shared" ca="1" si="36"/>
        <v>58838</v>
      </c>
      <c r="B447" s="28">
        <f t="shared" si="37"/>
        <v>445</v>
      </c>
      <c r="C447" s="28"/>
      <c r="D447" s="29">
        <f>IFERROR('Plano de Aposentadoria Ideal'!$D$6,"")</f>
        <v>1000</v>
      </c>
      <c r="E447" s="30">
        <f t="shared" si="34"/>
        <v>455000</v>
      </c>
      <c r="F447" s="31">
        <f>IFERROR(G446*'Plano de Aposentadoria Ideal'!$D$29,"")</f>
        <v>5885.0945725163238</v>
      </c>
      <c r="G447" s="30">
        <f t="shared" si="35"/>
        <v>1388205.7477363334</v>
      </c>
      <c r="H447" s="34"/>
      <c r="I447" s="34"/>
      <c r="J447" s="34"/>
    </row>
    <row r="448" spans="1:10" x14ac:dyDescent="0.25">
      <c r="A448" s="27">
        <f t="shared" ca="1" si="36"/>
        <v>58866</v>
      </c>
      <c r="B448" s="28">
        <f t="shared" si="37"/>
        <v>446</v>
      </c>
      <c r="C448" s="28"/>
      <c r="D448" s="29">
        <f>IFERROR('Plano de Aposentadoria Ideal'!$D$6,"")</f>
        <v>1000</v>
      </c>
      <c r="E448" s="30">
        <f t="shared" si="34"/>
        <v>456000</v>
      </c>
      <c r="F448" s="31">
        <f>IFERROR(G447*'Plano de Aposentadoria Ideal'!$D$29,"")</f>
        <v>5914.4284079347481</v>
      </c>
      <c r="G448" s="30">
        <f t="shared" si="35"/>
        <v>1395120.1761442681</v>
      </c>
      <c r="H448" s="34"/>
      <c r="I448" s="34"/>
      <c r="J448" s="34"/>
    </row>
    <row r="449" spans="1:10" x14ac:dyDescent="0.25">
      <c r="A449" s="27">
        <f t="shared" ca="1" si="36"/>
        <v>58897</v>
      </c>
      <c r="B449" s="28">
        <f t="shared" si="37"/>
        <v>447</v>
      </c>
      <c r="C449" s="28"/>
      <c r="D449" s="29">
        <f>IFERROR('Plano de Aposentadoria Ideal'!$D$6,"")</f>
        <v>1000</v>
      </c>
      <c r="E449" s="30">
        <f t="shared" si="34"/>
        <v>457000</v>
      </c>
      <c r="F449" s="31">
        <f>IFERROR(G448*'Plano de Aposentadoria Ideal'!$D$29,"")</f>
        <v>5943.8872196902857</v>
      </c>
      <c r="G449" s="30">
        <f t="shared" si="35"/>
        <v>1402064.0633639584</v>
      </c>
      <c r="H449" s="34"/>
      <c r="I449" s="34"/>
      <c r="J449" s="34"/>
    </row>
    <row r="450" spans="1:10" x14ac:dyDescent="0.25">
      <c r="A450" s="27">
        <f t="shared" ca="1" si="36"/>
        <v>58927</v>
      </c>
      <c r="B450" s="28">
        <f t="shared" si="37"/>
        <v>448</v>
      </c>
      <c r="C450" s="28"/>
      <c r="D450" s="29">
        <f>IFERROR('Plano de Aposentadoria Ideal'!$D$6,"")</f>
        <v>1000</v>
      </c>
      <c r="E450" s="30">
        <f t="shared" si="34"/>
        <v>458000</v>
      </c>
      <c r="F450" s="31">
        <f>IFERROR(G449*'Plano de Aposentadoria Ideal'!$D$29,"")</f>
        <v>5973.4715402426255</v>
      </c>
      <c r="G450" s="30">
        <f t="shared" si="35"/>
        <v>1409037.534904201</v>
      </c>
      <c r="H450" s="34"/>
      <c r="I450" s="34"/>
      <c r="J450" s="34"/>
    </row>
    <row r="451" spans="1:10" x14ac:dyDescent="0.25">
      <c r="A451" s="27">
        <f t="shared" ca="1" si="36"/>
        <v>58958</v>
      </c>
      <c r="B451" s="28">
        <f t="shared" si="37"/>
        <v>449</v>
      </c>
      <c r="C451" s="28"/>
      <c r="D451" s="29">
        <f>IFERROR('Plano de Aposentadoria Ideal'!$D$6,"")</f>
        <v>1000</v>
      </c>
      <c r="E451" s="30">
        <f t="shared" si="34"/>
        <v>459000</v>
      </c>
      <c r="F451" s="31">
        <f>IFERROR(G450*'Plano de Aposentadoria Ideal'!$D$29,"")</f>
        <v>6003.1819043199894</v>
      </c>
      <c r="G451" s="30">
        <f t="shared" si="35"/>
        <v>1416040.716808521</v>
      </c>
      <c r="H451" s="34"/>
      <c r="I451" s="34"/>
      <c r="J451" s="34"/>
    </row>
    <row r="452" spans="1:10" x14ac:dyDescent="0.25">
      <c r="A452" s="27">
        <f t="shared" ca="1" si="36"/>
        <v>58988</v>
      </c>
      <c r="B452" s="28">
        <f t="shared" si="37"/>
        <v>450</v>
      </c>
      <c r="C452" s="28"/>
      <c r="D452" s="29">
        <f>IFERROR('Plano de Aposentadoria Ideal'!$D$6,"")</f>
        <v>1000</v>
      </c>
      <c r="E452" s="30">
        <f t="shared" si="34"/>
        <v>460000</v>
      </c>
      <c r="F452" s="31">
        <f>IFERROR(G451*'Plano de Aposentadoria Ideal'!$D$29,"")</f>
        <v>6033.0188489288012</v>
      </c>
      <c r="G452" s="30">
        <f t="shared" si="35"/>
        <v>1423073.7356574498</v>
      </c>
      <c r="H452" s="34"/>
      <c r="I452" s="34"/>
      <c r="J452" s="34"/>
    </row>
    <row r="453" spans="1:10" x14ac:dyDescent="0.25">
      <c r="A453" s="27">
        <f t="shared" ca="1" si="36"/>
        <v>59019</v>
      </c>
      <c r="B453" s="28">
        <f t="shared" si="37"/>
        <v>451</v>
      </c>
      <c r="C453" s="28"/>
      <c r="D453" s="29">
        <f>IFERROR('Plano de Aposentadoria Ideal'!$D$6,"")</f>
        <v>1000</v>
      </c>
      <c r="E453" s="30">
        <f t="shared" ref="E453:E516" si="38">IFERROR(E452+D453,"")</f>
        <v>461000</v>
      </c>
      <c r="F453" s="31">
        <f>IFERROR(G452*'Plano de Aposentadoria Ideal'!$D$29,"")</f>
        <v>6062.9829133633957</v>
      </c>
      <c r="G453" s="30">
        <f t="shared" ref="G453:G516" si="39">IFERROR(G452+D453+F453,"")</f>
        <v>1430136.7185708133</v>
      </c>
      <c r="H453" s="34"/>
      <c r="I453" s="34"/>
      <c r="J453" s="34"/>
    </row>
    <row r="454" spans="1:10" x14ac:dyDescent="0.25">
      <c r="A454" s="27">
        <f t="shared" ca="1" si="36"/>
        <v>59050</v>
      </c>
      <c r="B454" s="28">
        <f t="shared" si="37"/>
        <v>452</v>
      </c>
      <c r="C454" s="28"/>
      <c r="D454" s="29">
        <f>IFERROR('Plano de Aposentadoria Ideal'!$D$6,"")</f>
        <v>1000</v>
      </c>
      <c r="E454" s="30">
        <f t="shared" si="38"/>
        <v>462000</v>
      </c>
      <c r="F454" s="31">
        <f>IFERROR(G453*'Plano de Aposentadoria Ideal'!$D$29,"")</f>
        <v>6093.0746392157571</v>
      </c>
      <c r="G454" s="30">
        <f t="shared" si="39"/>
        <v>1437229.7932100291</v>
      </c>
      <c r="H454" s="34"/>
      <c r="I454" s="34"/>
      <c r="J454" s="34"/>
    </row>
    <row r="455" spans="1:10" x14ac:dyDescent="0.25">
      <c r="A455" s="27">
        <f t="shared" ca="1" si="36"/>
        <v>59080</v>
      </c>
      <c r="B455" s="28">
        <f t="shared" si="37"/>
        <v>453</v>
      </c>
      <c r="C455" s="28"/>
      <c r="D455" s="29">
        <f>IFERROR('Plano de Aposentadoria Ideal'!$D$6,"")</f>
        <v>1000</v>
      </c>
      <c r="E455" s="30">
        <f t="shared" si="38"/>
        <v>463000</v>
      </c>
      <c r="F455" s="31">
        <f>IFERROR(G454*'Plano de Aposentadoria Ideal'!$D$29,"")</f>
        <v>6123.2945703853175</v>
      </c>
      <c r="G455" s="30">
        <f t="shared" si="39"/>
        <v>1444353.0877804144</v>
      </c>
      <c r="H455" s="34"/>
      <c r="I455" s="34"/>
      <c r="J455" s="34"/>
    </row>
    <row r="456" spans="1:10" x14ac:dyDescent="0.25">
      <c r="A456" s="27">
        <f t="shared" ca="1" si="36"/>
        <v>59111</v>
      </c>
      <c r="B456" s="28">
        <f t="shared" si="37"/>
        <v>454</v>
      </c>
      <c r="C456" s="28"/>
      <c r="D456" s="29">
        <f>IFERROR('Plano de Aposentadoria Ideal'!$D$6,"")</f>
        <v>1000</v>
      </c>
      <c r="E456" s="30">
        <f t="shared" si="38"/>
        <v>464000</v>
      </c>
      <c r="F456" s="31">
        <f>IFERROR(G455*'Plano de Aposentadoria Ideal'!$D$29,"")</f>
        <v>6153.6432530887805</v>
      </c>
      <c r="G456" s="30">
        <f t="shared" si="39"/>
        <v>1451506.7310335031</v>
      </c>
      <c r="H456" s="34"/>
      <c r="I456" s="34"/>
      <c r="J456" s="34"/>
    </row>
    <row r="457" spans="1:10" x14ac:dyDescent="0.25">
      <c r="A457" s="27">
        <f t="shared" ca="1" si="36"/>
        <v>59141</v>
      </c>
      <c r="B457" s="28">
        <f t="shared" si="37"/>
        <v>455</v>
      </c>
      <c r="C457" s="28"/>
      <c r="D457" s="29">
        <f>IFERROR('Plano de Aposentadoria Ideal'!$D$6,"")</f>
        <v>1000</v>
      </c>
      <c r="E457" s="30">
        <f t="shared" si="38"/>
        <v>465000</v>
      </c>
      <c r="F457" s="31">
        <f>IFERROR(G456*'Plano de Aposentadoria Ideal'!$D$29,"")</f>
        <v>6184.1212358700004</v>
      </c>
      <c r="G457" s="30">
        <f t="shared" si="39"/>
        <v>1458690.8522693731</v>
      </c>
      <c r="H457" s="34"/>
      <c r="I457" s="34"/>
      <c r="J457" s="34"/>
    </row>
    <row r="458" spans="1:10" x14ac:dyDescent="0.25">
      <c r="A458" s="27">
        <f t="shared" ca="1" si="36"/>
        <v>59172</v>
      </c>
      <c r="B458" s="28">
        <f t="shared" si="37"/>
        <v>456</v>
      </c>
      <c r="C458" s="28">
        <v>38</v>
      </c>
      <c r="D458" s="29">
        <f>IFERROR('Plano de Aposentadoria Ideal'!$D$6,"")</f>
        <v>1000</v>
      </c>
      <c r="E458" s="30">
        <f t="shared" si="38"/>
        <v>466000</v>
      </c>
      <c r="F458" s="31">
        <f>IFERROR(G457*'Plano de Aposentadoria Ideal'!$D$29,"")</f>
        <v>6214.7290696098935</v>
      </c>
      <c r="G458" s="30">
        <f t="shared" si="39"/>
        <v>1465905.581338983</v>
      </c>
      <c r="H458" s="34"/>
      <c r="I458" s="34"/>
      <c r="J458" s="34"/>
    </row>
    <row r="459" spans="1:10" x14ac:dyDescent="0.25">
      <c r="A459" s="27">
        <f t="shared" ca="1" si="36"/>
        <v>59203</v>
      </c>
      <c r="B459" s="28">
        <f t="shared" si="37"/>
        <v>457</v>
      </c>
      <c r="C459" s="28"/>
      <c r="D459" s="29">
        <f>IFERROR('Plano de Aposentadoria Ideal'!$D$6,"")</f>
        <v>1000</v>
      </c>
      <c r="E459" s="30">
        <f t="shared" si="38"/>
        <v>467000</v>
      </c>
      <c r="F459" s="31">
        <f>IFERROR(G458*'Plano de Aposentadoria Ideal'!$D$29,"")</f>
        <v>6245.4673075363926</v>
      </c>
      <c r="G459" s="30">
        <f t="shared" si="39"/>
        <v>1473151.0486465194</v>
      </c>
      <c r="H459" s="34"/>
      <c r="I459" s="34"/>
      <c r="J459" s="34"/>
    </row>
    <row r="460" spans="1:10" x14ac:dyDescent="0.25">
      <c r="A460" s="27">
        <f t="shared" ca="1" si="36"/>
        <v>59231</v>
      </c>
      <c r="B460" s="28">
        <f t="shared" si="37"/>
        <v>458</v>
      </c>
      <c r="C460" s="28"/>
      <c r="D460" s="29">
        <f>IFERROR('Plano de Aposentadoria Ideal'!$D$6,"")</f>
        <v>1000</v>
      </c>
      <c r="E460" s="30">
        <f t="shared" si="38"/>
        <v>468000</v>
      </c>
      <c r="F460" s="31">
        <f>IFERROR(G459*'Plano de Aposentadoria Ideal'!$D$29,"")</f>
        <v>6276.3365052344525</v>
      </c>
      <c r="G460" s="30">
        <f t="shared" si="39"/>
        <v>1480427.3851517539</v>
      </c>
      <c r="H460" s="34"/>
      <c r="I460" s="34"/>
      <c r="J460" s="34"/>
    </row>
    <row r="461" spans="1:10" x14ac:dyDescent="0.25">
      <c r="A461" s="27">
        <f t="shared" ca="1" si="36"/>
        <v>59262</v>
      </c>
      <c r="B461" s="28">
        <f t="shared" si="37"/>
        <v>459</v>
      </c>
      <c r="C461" s="28"/>
      <c r="D461" s="29">
        <f>IFERROR('Plano de Aposentadoria Ideal'!$D$6,"")</f>
        <v>1000</v>
      </c>
      <c r="E461" s="30">
        <f t="shared" si="38"/>
        <v>469000</v>
      </c>
      <c r="F461" s="31">
        <f>IFERROR(G460*'Plano de Aposentadoria Ideal'!$D$29,"")</f>
        <v>6307.3372206560871</v>
      </c>
      <c r="G461" s="30">
        <f t="shared" si="39"/>
        <v>1487734.7223724099</v>
      </c>
      <c r="H461" s="34"/>
      <c r="I461" s="34"/>
      <c r="J461" s="34"/>
    </row>
    <row r="462" spans="1:10" x14ac:dyDescent="0.25">
      <c r="A462" s="27">
        <f t="shared" ca="1" si="36"/>
        <v>59292</v>
      </c>
      <c r="B462" s="28">
        <f t="shared" si="37"/>
        <v>460</v>
      </c>
      <c r="C462" s="28"/>
      <c r="D462" s="29">
        <f>IFERROR('Plano de Aposentadoria Ideal'!$D$6,"")</f>
        <v>1000</v>
      </c>
      <c r="E462" s="30">
        <f t="shared" si="38"/>
        <v>470000</v>
      </c>
      <c r="F462" s="31">
        <f>IFERROR(G461*'Plano de Aposentadoria Ideal'!$D$29,"")</f>
        <v>6338.4700141304556</v>
      </c>
      <c r="G462" s="30">
        <f t="shared" si="39"/>
        <v>1495073.1923865404</v>
      </c>
      <c r="H462" s="34"/>
      <c r="I462" s="34"/>
      <c r="J462" s="34"/>
    </row>
    <row r="463" spans="1:10" x14ac:dyDescent="0.25">
      <c r="A463" s="27">
        <f t="shared" ref="A463:A526" ca="1" si="40">DATE(YEAR(A462),MONTH(A462)+1,1)</f>
        <v>59323</v>
      </c>
      <c r="B463" s="28">
        <f t="shared" ref="B463:B526" si="41">B462+1</f>
        <v>461</v>
      </c>
      <c r="C463" s="28"/>
      <c r="D463" s="29">
        <f>IFERROR('Plano de Aposentadoria Ideal'!$D$6,"")</f>
        <v>1000</v>
      </c>
      <c r="E463" s="30">
        <f t="shared" si="38"/>
        <v>471000</v>
      </c>
      <c r="F463" s="31">
        <f>IFERROR(G462*'Plano de Aposentadoria Ideal'!$D$29,"")</f>
        <v>6369.7354483739928</v>
      </c>
      <c r="G463" s="30">
        <f t="shared" si="39"/>
        <v>1502442.9278349143</v>
      </c>
      <c r="H463" s="34"/>
      <c r="I463" s="34"/>
      <c r="J463" s="34"/>
    </row>
    <row r="464" spans="1:10" x14ac:dyDescent="0.25">
      <c r="A464" s="27">
        <f t="shared" ca="1" si="40"/>
        <v>59353</v>
      </c>
      <c r="B464" s="28">
        <f t="shared" si="41"/>
        <v>462</v>
      </c>
      <c r="C464" s="28"/>
      <c r="D464" s="29">
        <f>IFERROR('Plano de Aposentadoria Ideal'!$D$6,"")</f>
        <v>1000</v>
      </c>
      <c r="E464" s="30">
        <f t="shared" si="38"/>
        <v>472000</v>
      </c>
      <c r="F464" s="31">
        <f>IFERROR(G463*'Plano de Aposentadoria Ideal'!$D$29,"")</f>
        <v>6401.1340885005757</v>
      </c>
      <c r="G464" s="30">
        <f t="shared" si="39"/>
        <v>1509844.0619234149</v>
      </c>
      <c r="H464" s="34"/>
      <c r="I464" s="34"/>
      <c r="J464" s="34"/>
    </row>
    <row r="465" spans="1:10" x14ac:dyDescent="0.25">
      <c r="A465" s="27">
        <f t="shared" ca="1" si="40"/>
        <v>59384</v>
      </c>
      <c r="B465" s="28">
        <f t="shared" si="41"/>
        <v>463</v>
      </c>
      <c r="C465" s="28"/>
      <c r="D465" s="29">
        <f>IFERROR('Plano de Aposentadoria Ideal'!$D$6,"")</f>
        <v>1000</v>
      </c>
      <c r="E465" s="30">
        <f t="shared" si="38"/>
        <v>473000</v>
      </c>
      <c r="F465" s="31">
        <f>IFERROR(G464*'Plano de Aposentadoria Ideal'!$D$29,"")</f>
        <v>6432.6665020317405</v>
      </c>
      <c r="G465" s="30">
        <f t="shared" si="39"/>
        <v>1517276.7284254467</v>
      </c>
      <c r="H465" s="34"/>
      <c r="I465" s="34"/>
      <c r="J465" s="34"/>
    </row>
    <row r="466" spans="1:10" x14ac:dyDescent="0.25">
      <c r="A466" s="27">
        <f t="shared" ca="1" si="40"/>
        <v>59415</v>
      </c>
      <c r="B466" s="28">
        <f t="shared" si="41"/>
        <v>464</v>
      </c>
      <c r="C466" s="28"/>
      <c r="D466" s="29">
        <f>IFERROR('Plano de Aposentadoria Ideal'!$D$6,"")</f>
        <v>1000</v>
      </c>
      <c r="E466" s="30">
        <f t="shared" si="38"/>
        <v>474000</v>
      </c>
      <c r="F466" s="31">
        <f>IFERROR(G465*'Plano de Aposentadoria Ideal'!$D$29,"")</f>
        <v>6464.3332589069405</v>
      </c>
      <c r="G466" s="30">
        <f t="shared" si="39"/>
        <v>1524741.0616843535</v>
      </c>
      <c r="H466" s="34"/>
      <c r="I466" s="34"/>
      <c r="J466" s="34"/>
    </row>
    <row r="467" spans="1:10" x14ac:dyDescent="0.25">
      <c r="A467" s="27">
        <f t="shared" ca="1" si="40"/>
        <v>59445</v>
      </c>
      <c r="B467" s="28">
        <f t="shared" si="41"/>
        <v>465</v>
      </c>
      <c r="C467" s="28"/>
      <c r="D467" s="29">
        <f>IFERROR('Plano de Aposentadoria Ideal'!$D$6,"")</f>
        <v>1000</v>
      </c>
      <c r="E467" s="30">
        <f t="shared" si="38"/>
        <v>475000</v>
      </c>
      <c r="F467" s="31">
        <f>IFERROR(G466*'Plano de Aposentadoria Ideal'!$D$29,"")</f>
        <v>6496.1349314938452</v>
      </c>
      <c r="G467" s="30">
        <f t="shared" si="39"/>
        <v>1532237.1966158473</v>
      </c>
      <c r="H467" s="34"/>
      <c r="I467" s="34"/>
      <c r="J467" s="34"/>
    </row>
    <row r="468" spans="1:10" x14ac:dyDescent="0.25">
      <c r="A468" s="27">
        <f t="shared" ca="1" si="40"/>
        <v>59476</v>
      </c>
      <c r="B468" s="28">
        <f t="shared" si="41"/>
        <v>466</v>
      </c>
      <c r="C468" s="28"/>
      <c r="D468" s="29">
        <f>IFERROR('Plano de Aposentadoria Ideal'!$D$6,"")</f>
        <v>1000</v>
      </c>
      <c r="E468" s="30">
        <f t="shared" si="38"/>
        <v>476000</v>
      </c>
      <c r="F468" s="31">
        <f>IFERROR(G467*'Plano de Aposentadoria Ideal'!$D$29,"")</f>
        <v>6528.0720945986905</v>
      </c>
      <c r="G468" s="30">
        <f t="shared" si="39"/>
        <v>1539765.2687104461</v>
      </c>
      <c r="H468" s="34"/>
      <c r="I468" s="34"/>
      <c r="J468" s="34"/>
    </row>
    <row r="469" spans="1:10" x14ac:dyDescent="0.25">
      <c r="A469" s="27">
        <f t="shared" ca="1" si="40"/>
        <v>59506</v>
      </c>
      <c r="B469" s="28">
        <f t="shared" si="41"/>
        <v>467</v>
      </c>
      <c r="C469" s="28"/>
      <c r="D469" s="29">
        <f>IFERROR('Plano de Aposentadoria Ideal'!$D$6,"")</f>
        <v>1000</v>
      </c>
      <c r="E469" s="30">
        <f t="shared" si="38"/>
        <v>477000</v>
      </c>
      <c r="F469" s="31">
        <f>IFERROR(G468*'Plano de Aposentadoria Ideal'!$D$29,"")</f>
        <v>6560.1453254766629</v>
      </c>
      <c r="G469" s="30">
        <f t="shared" si="39"/>
        <v>1547325.4140359228</v>
      </c>
      <c r="H469" s="34"/>
      <c r="I469" s="34"/>
      <c r="J469" s="34"/>
    </row>
    <row r="470" spans="1:10" x14ac:dyDescent="0.25">
      <c r="A470" s="27">
        <f t="shared" ca="1" si="40"/>
        <v>59537</v>
      </c>
      <c r="B470" s="28">
        <f t="shared" si="41"/>
        <v>468</v>
      </c>
      <c r="C470" s="28">
        <v>39</v>
      </c>
      <c r="D470" s="29">
        <f>IFERROR('Plano de Aposentadoria Ideal'!$D$6,"")</f>
        <v>1000</v>
      </c>
      <c r="E470" s="30">
        <f t="shared" si="38"/>
        <v>478000</v>
      </c>
      <c r="F470" s="31">
        <f>IFERROR(G469*'Plano de Aposentadoria Ideal'!$D$29,"")</f>
        <v>6592.3552038423359</v>
      </c>
      <c r="G470" s="30">
        <f t="shared" si="39"/>
        <v>1554917.7692397651</v>
      </c>
      <c r="H470" s="34"/>
      <c r="I470" s="34"/>
      <c r="J470" s="34"/>
    </row>
    <row r="471" spans="1:10" x14ac:dyDescent="0.25">
      <c r="A471" s="27">
        <f t="shared" ca="1" si="40"/>
        <v>59568</v>
      </c>
      <c r="B471" s="28">
        <f t="shared" si="41"/>
        <v>469</v>
      </c>
      <c r="C471" s="28"/>
      <c r="D471" s="29">
        <f>IFERROR('Plano de Aposentadoria Ideal'!$D$6,"")</f>
        <v>1000</v>
      </c>
      <c r="E471" s="30">
        <f t="shared" si="38"/>
        <v>479000</v>
      </c>
      <c r="F471" s="31">
        <f>IFERROR(G470*'Plano de Aposentadoria Ideal'!$D$29,"")</f>
        <v>6624.7023118801462</v>
      </c>
      <c r="G471" s="30">
        <f t="shared" si="39"/>
        <v>1562542.4715516453</v>
      </c>
      <c r="H471" s="34"/>
      <c r="I471" s="34"/>
      <c r="J471" s="34"/>
    </row>
    <row r="472" spans="1:10" x14ac:dyDescent="0.25">
      <c r="A472" s="27">
        <f t="shared" ca="1" si="40"/>
        <v>59596</v>
      </c>
      <c r="B472" s="28">
        <f t="shared" si="41"/>
        <v>470</v>
      </c>
      <c r="C472" s="28"/>
      <c r="D472" s="29">
        <f>IFERROR('Plano de Aposentadoria Ideal'!$D$6,"")</f>
        <v>1000</v>
      </c>
      <c r="E472" s="30">
        <f t="shared" si="38"/>
        <v>480000</v>
      </c>
      <c r="F472" s="31">
        <f>IFERROR(G471*'Plano de Aposentadoria Ideal'!$D$29,"")</f>
        <v>6657.1872342549195</v>
      </c>
      <c r="G472" s="30">
        <f t="shared" si="39"/>
        <v>1570199.6587859003</v>
      </c>
      <c r="H472" s="34"/>
      <c r="I472" s="34"/>
      <c r="J472" s="34"/>
    </row>
    <row r="473" spans="1:10" x14ac:dyDescent="0.25">
      <c r="A473" s="27">
        <f t="shared" ca="1" si="40"/>
        <v>59627</v>
      </c>
      <c r="B473" s="28">
        <f t="shared" si="41"/>
        <v>471</v>
      </c>
      <c r="C473" s="28"/>
      <c r="D473" s="29">
        <f>IFERROR('Plano de Aposentadoria Ideal'!$D$6,"")</f>
        <v>1000</v>
      </c>
      <c r="E473" s="30">
        <f t="shared" si="38"/>
        <v>481000</v>
      </c>
      <c r="F473" s="31">
        <f>IFERROR(G472*'Plano de Aposentadoria Ideal'!$D$29,"")</f>
        <v>6689.8105581224381</v>
      </c>
      <c r="G473" s="30">
        <f t="shared" si="39"/>
        <v>1577889.4693440227</v>
      </c>
      <c r="H473" s="34"/>
      <c r="I473" s="34"/>
      <c r="J473" s="34"/>
    </row>
    <row r="474" spans="1:10" x14ac:dyDescent="0.25">
      <c r="A474" s="27">
        <f t="shared" ca="1" si="40"/>
        <v>59657</v>
      </c>
      <c r="B474" s="28">
        <f t="shared" si="41"/>
        <v>472</v>
      </c>
      <c r="C474" s="28"/>
      <c r="D474" s="29">
        <f>IFERROR('Plano de Aposentadoria Ideal'!$D$6,"")</f>
        <v>1000</v>
      </c>
      <c r="E474" s="30">
        <f t="shared" si="38"/>
        <v>482000</v>
      </c>
      <c r="F474" s="31">
        <f>IFERROR(G473*'Plano de Aposentadoria Ideal'!$D$29,"")</f>
        <v>6722.5728731400486</v>
      </c>
      <c r="G474" s="30">
        <f t="shared" si="39"/>
        <v>1585612.0422171627</v>
      </c>
      <c r="H474" s="34"/>
      <c r="I474" s="34"/>
      <c r="J474" s="34"/>
    </row>
    <row r="475" spans="1:10" x14ac:dyDescent="0.25">
      <c r="A475" s="27">
        <f t="shared" ca="1" si="40"/>
        <v>59688</v>
      </c>
      <c r="B475" s="28">
        <f t="shared" si="41"/>
        <v>473</v>
      </c>
      <c r="C475" s="28"/>
      <c r="D475" s="29">
        <f>IFERROR('Plano de Aposentadoria Ideal'!$D$6,"")</f>
        <v>1000</v>
      </c>
      <c r="E475" s="30">
        <f t="shared" si="38"/>
        <v>483000</v>
      </c>
      <c r="F475" s="31">
        <f>IFERROR(G474*'Plano de Aposentadoria Ideal'!$D$29,"")</f>
        <v>6755.4747714773266</v>
      </c>
      <c r="G475" s="30">
        <f t="shared" si="39"/>
        <v>1593367.51698864</v>
      </c>
      <c r="H475" s="34"/>
      <c r="I475" s="34"/>
      <c r="J475" s="34"/>
    </row>
    <row r="476" spans="1:10" x14ac:dyDescent="0.25">
      <c r="A476" s="27">
        <f t="shared" ca="1" si="40"/>
        <v>59718</v>
      </c>
      <c r="B476" s="28">
        <f t="shared" si="41"/>
        <v>474</v>
      </c>
      <c r="C476" s="28"/>
      <c r="D476" s="29">
        <f>IFERROR('Plano de Aposentadoria Ideal'!$D$6,"")</f>
        <v>1000</v>
      </c>
      <c r="E476" s="30">
        <f t="shared" si="38"/>
        <v>484000</v>
      </c>
      <c r="F476" s="31">
        <f>IFERROR(G475*'Plano de Aposentadoria Ideal'!$D$29,"")</f>
        <v>6788.5168478267751</v>
      </c>
      <c r="G476" s="30">
        <f t="shared" si="39"/>
        <v>1601156.0338364667</v>
      </c>
      <c r="H476" s="34"/>
      <c r="I476" s="34"/>
      <c r="J476" s="34"/>
    </row>
    <row r="477" spans="1:10" x14ac:dyDescent="0.25">
      <c r="A477" s="27">
        <f t="shared" ca="1" si="40"/>
        <v>59749</v>
      </c>
      <c r="B477" s="28">
        <f t="shared" si="41"/>
        <v>475</v>
      </c>
      <c r="C477" s="28"/>
      <c r="D477" s="29">
        <f>IFERROR('Plano de Aposentadoria Ideal'!$D$6,"")</f>
        <v>1000</v>
      </c>
      <c r="E477" s="30">
        <f t="shared" si="38"/>
        <v>485000</v>
      </c>
      <c r="F477" s="31">
        <f>IFERROR(G476*'Plano de Aposentadoria Ideal'!$D$29,"")</f>
        <v>6821.6996994145738</v>
      </c>
      <c r="G477" s="30">
        <f t="shared" si="39"/>
        <v>1608977.7335358814</v>
      </c>
      <c r="H477" s="34"/>
      <c r="I477" s="34"/>
      <c r="J477" s="34"/>
    </row>
    <row r="478" spans="1:10" x14ac:dyDescent="0.25">
      <c r="A478" s="27">
        <f t="shared" ca="1" si="40"/>
        <v>59780</v>
      </c>
      <c r="B478" s="28">
        <f t="shared" si="41"/>
        <v>476</v>
      </c>
      <c r="C478" s="28"/>
      <c r="D478" s="29">
        <f>IFERROR('Plano de Aposentadoria Ideal'!$D$6,"")</f>
        <v>1000</v>
      </c>
      <c r="E478" s="30">
        <f t="shared" si="38"/>
        <v>486000</v>
      </c>
      <c r="F478" s="31">
        <f>IFERROR(G477*'Plano de Aposentadoria Ideal'!$D$29,"")</f>
        <v>6855.0239260113794</v>
      </c>
      <c r="G478" s="30">
        <f t="shared" si="39"/>
        <v>1616832.7574618927</v>
      </c>
      <c r="H478" s="34"/>
      <c r="I478" s="34"/>
      <c r="J478" s="34"/>
    </row>
    <row r="479" spans="1:10" x14ac:dyDescent="0.25">
      <c r="A479" s="27">
        <f t="shared" ca="1" si="40"/>
        <v>59810</v>
      </c>
      <c r="B479" s="28">
        <f t="shared" si="41"/>
        <v>477</v>
      </c>
      <c r="C479" s="28"/>
      <c r="D479" s="29">
        <f>IFERROR('Plano de Aposentadoria Ideal'!$D$6,"")</f>
        <v>1000</v>
      </c>
      <c r="E479" s="30">
        <f t="shared" si="38"/>
        <v>487000</v>
      </c>
      <c r="F479" s="31">
        <f>IFERROR(G478*'Plano de Aposentadoria Ideal'!$D$29,"")</f>
        <v>6888.4901299431558</v>
      </c>
      <c r="G479" s="30">
        <f t="shared" si="39"/>
        <v>1624721.2475918359</v>
      </c>
      <c r="H479" s="34"/>
      <c r="I479" s="34"/>
      <c r="J479" s="34"/>
    </row>
    <row r="480" spans="1:10" x14ac:dyDescent="0.25">
      <c r="A480" s="27">
        <f t="shared" ca="1" si="40"/>
        <v>59841</v>
      </c>
      <c r="B480" s="28">
        <f t="shared" si="41"/>
        <v>478</v>
      </c>
      <c r="C480" s="28"/>
      <c r="D480" s="29">
        <f>IFERROR('Plano de Aposentadoria Ideal'!$D$6,"")</f>
        <v>1000</v>
      </c>
      <c r="E480" s="30">
        <f t="shared" si="38"/>
        <v>488000</v>
      </c>
      <c r="F480" s="31">
        <f>IFERROR(G479*'Plano de Aposentadoria Ideal'!$D$29,"")</f>
        <v>6922.0989161020725</v>
      </c>
      <c r="G480" s="30">
        <f t="shared" si="39"/>
        <v>1632643.3465079379</v>
      </c>
      <c r="H480" s="34"/>
      <c r="I480" s="34"/>
      <c r="J480" s="34"/>
    </row>
    <row r="481" spans="1:10" x14ac:dyDescent="0.25">
      <c r="A481" s="27">
        <f t="shared" ca="1" si="40"/>
        <v>59871</v>
      </c>
      <c r="B481" s="28">
        <f t="shared" si="41"/>
        <v>479</v>
      </c>
      <c r="C481" s="28"/>
      <c r="D481" s="29">
        <f>IFERROR('Plano de Aposentadoria Ideal'!$D$6,"")</f>
        <v>1000</v>
      </c>
      <c r="E481" s="30">
        <f t="shared" si="38"/>
        <v>489000</v>
      </c>
      <c r="F481" s="31">
        <f>IFERROR(G480*'Plano de Aposentadoria Ideal'!$D$29,"")</f>
        <v>6955.8508919574278</v>
      </c>
      <c r="G481" s="30">
        <f t="shared" si="39"/>
        <v>1640599.1973998954</v>
      </c>
      <c r="H481" s="34"/>
      <c r="I481" s="34"/>
      <c r="J481" s="34"/>
    </row>
    <row r="482" spans="1:10" x14ac:dyDescent="0.25">
      <c r="A482" s="27">
        <f t="shared" ca="1" si="40"/>
        <v>59902</v>
      </c>
      <c r="B482" s="28">
        <f t="shared" si="41"/>
        <v>480</v>
      </c>
      <c r="C482" s="28">
        <v>40</v>
      </c>
      <c r="D482" s="29">
        <f>IFERROR('Plano de Aposentadoria Ideal'!$D$6,"")</f>
        <v>1000</v>
      </c>
      <c r="E482" s="30">
        <f t="shared" si="38"/>
        <v>490000</v>
      </c>
      <c r="F482" s="31">
        <f>IFERROR(G481*'Plano de Aposentadoria Ideal'!$D$29,"")</f>
        <v>6989.7466675666383</v>
      </c>
      <c r="G482" s="30">
        <f t="shared" si="39"/>
        <v>1648588.9440674621</v>
      </c>
      <c r="H482" s="34"/>
      <c r="I482" s="34"/>
      <c r="J482" s="34"/>
    </row>
    <row r="483" spans="1:10" x14ac:dyDescent="0.25">
      <c r="A483" s="27">
        <f t="shared" ca="1" si="40"/>
        <v>59933</v>
      </c>
      <c r="B483" s="28">
        <f t="shared" si="41"/>
        <v>481</v>
      </c>
      <c r="C483" s="28"/>
      <c r="D483" s="29">
        <f>IFERROR('Plano de Aposentadoria Ideal'!$D$6,"")</f>
        <v>1000</v>
      </c>
      <c r="E483" s="30">
        <f t="shared" si="38"/>
        <v>491000</v>
      </c>
      <c r="F483" s="31">
        <f>IFERROR(G482*'Plano de Aposentadoria Ideal'!$D$29,"")</f>
        <v>7023.7868555862551</v>
      </c>
      <c r="G483" s="30">
        <f t="shared" si="39"/>
        <v>1656612.7309230485</v>
      </c>
      <c r="H483" s="34"/>
      <c r="I483" s="34"/>
      <c r="J483" s="34"/>
    </row>
    <row r="484" spans="1:10" x14ac:dyDescent="0.25">
      <c r="A484" s="27">
        <f t="shared" ca="1" si="40"/>
        <v>59962</v>
      </c>
      <c r="B484" s="28">
        <f t="shared" si="41"/>
        <v>482</v>
      </c>
      <c r="C484" s="28"/>
      <c r="D484" s="29">
        <f>IFERROR('Plano de Aposentadoria Ideal'!$D$6,"")</f>
        <v>1000</v>
      </c>
      <c r="E484" s="30">
        <f t="shared" si="38"/>
        <v>492000</v>
      </c>
      <c r="F484" s="31">
        <f>IFERROR(G483*'Plano de Aposentadoria Ideal'!$D$29,"")</f>
        <v>7057.9720712830476</v>
      </c>
      <c r="G484" s="30">
        <f t="shared" si="39"/>
        <v>1664670.7029943315</v>
      </c>
      <c r="H484" s="34"/>
      <c r="I484" s="34"/>
      <c r="J484" s="34"/>
    </row>
    <row r="485" spans="1:10" x14ac:dyDescent="0.25">
      <c r="A485" s="27">
        <f t="shared" ca="1" si="40"/>
        <v>59993</v>
      </c>
      <c r="B485" s="28">
        <f t="shared" si="41"/>
        <v>483</v>
      </c>
      <c r="C485" s="28"/>
      <c r="D485" s="29">
        <f>IFERROR('Plano de Aposentadoria Ideal'!$D$6,"")</f>
        <v>1000</v>
      </c>
      <c r="E485" s="30">
        <f t="shared" si="38"/>
        <v>493000</v>
      </c>
      <c r="F485" s="31">
        <f>IFERROR(G484*'Plano de Aposentadoria Ideal'!$D$29,"")</f>
        <v>7092.3029325451153</v>
      </c>
      <c r="G485" s="30">
        <f t="shared" si="39"/>
        <v>1672763.0059268766</v>
      </c>
      <c r="H485" s="34"/>
      <c r="I485" s="34"/>
      <c r="J485" s="34"/>
    </row>
    <row r="486" spans="1:10" x14ac:dyDescent="0.25">
      <c r="A486" s="27">
        <f t="shared" ca="1" si="40"/>
        <v>60023</v>
      </c>
      <c r="B486" s="28">
        <f t="shared" si="41"/>
        <v>484</v>
      </c>
      <c r="C486" s="28"/>
      <c r="D486" s="29">
        <f>IFERROR('Plano de Aposentadoria Ideal'!$D$6,"")</f>
        <v>1000</v>
      </c>
      <c r="E486" s="30">
        <f t="shared" si="38"/>
        <v>494000</v>
      </c>
      <c r="F486" s="31">
        <f>IFERROR(G485*'Plano de Aposentadoria Ideal'!$D$29,"")</f>
        <v>7126.7800598930626</v>
      </c>
      <c r="G486" s="30">
        <f t="shared" si="39"/>
        <v>1680889.7859867697</v>
      </c>
      <c r="H486" s="34"/>
      <c r="I486" s="34"/>
      <c r="J486" s="34"/>
    </row>
    <row r="487" spans="1:10" x14ac:dyDescent="0.25">
      <c r="A487" s="27">
        <f t="shared" ca="1" si="40"/>
        <v>60054</v>
      </c>
      <c r="B487" s="28">
        <f t="shared" si="41"/>
        <v>485</v>
      </c>
      <c r="C487" s="28"/>
      <c r="D487" s="29">
        <f>IFERROR('Plano de Aposentadoria Ideal'!$D$6,"")</f>
        <v>1000</v>
      </c>
      <c r="E487" s="30">
        <f t="shared" si="38"/>
        <v>495000</v>
      </c>
      <c r="F487" s="31">
        <f>IFERROR(G486*'Plano de Aposentadoria Ideal'!$D$29,"")</f>
        <v>7161.4040764912124</v>
      </c>
      <c r="G487" s="30">
        <f t="shared" si="39"/>
        <v>1689051.190063261</v>
      </c>
      <c r="H487" s="34"/>
      <c r="I487" s="34"/>
      <c r="J487" s="34"/>
    </row>
    <row r="488" spans="1:10" x14ac:dyDescent="0.25">
      <c r="A488" s="27">
        <f t="shared" ca="1" si="40"/>
        <v>60084</v>
      </c>
      <c r="B488" s="28">
        <f t="shared" si="41"/>
        <v>486</v>
      </c>
      <c r="C488" s="28"/>
      <c r="D488" s="29">
        <f>IFERROR('Plano de Aposentadoria Ideal'!$D$6,"")</f>
        <v>1000</v>
      </c>
      <c r="E488" s="30">
        <f t="shared" si="38"/>
        <v>496000</v>
      </c>
      <c r="F488" s="31">
        <f>IFERROR(G487*'Plano de Aposentadoria Ideal'!$D$29,"")</f>
        <v>7196.1756081588674</v>
      </c>
      <c r="G488" s="30">
        <f t="shared" si="39"/>
        <v>1697247.3656714198</v>
      </c>
      <c r="H488" s="34"/>
      <c r="I488" s="34"/>
      <c r="J488" s="34"/>
    </row>
    <row r="489" spans="1:10" x14ac:dyDescent="0.25">
      <c r="A489" s="27">
        <f t="shared" ca="1" si="40"/>
        <v>60115</v>
      </c>
      <c r="B489" s="28">
        <f t="shared" si="41"/>
        <v>487</v>
      </c>
      <c r="C489" s="28"/>
      <c r="D489" s="29">
        <f>IFERROR('Plano de Aposentadoria Ideal'!$D$6,"")</f>
        <v>1000</v>
      </c>
      <c r="E489" s="30">
        <f t="shared" si="38"/>
        <v>497000</v>
      </c>
      <c r="F489" s="31">
        <f>IFERROR(G488*'Plano de Aposentadoria Ideal'!$D$29,"")</f>
        <v>7231.0952833816236</v>
      </c>
      <c r="G489" s="30">
        <f t="shared" si="39"/>
        <v>1705478.4609548014</v>
      </c>
      <c r="H489" s="34"/>
      <c r="I489" s="34"/>
      <c r="J489" s="34"/>
    </row>
    <row r="490" spans="1:10" x14ac:dyDescent="0.25">
      <c r="A490" s="27">
        <f t="shared" ca="1" si="40"/>
        <v>60146</v>
      </c>
      <c r="B490" s="28">
        <f t="shared" si="41"/>
        <v>488</v>
      </c>
      <c r="C490" s="28"/>
      <c r="D490" s="29">
        <f>IFERROR('Plano de Aposentadoria Ideal'!$D$6,"")</f>
        <v>1000</v>
      </c>
      <c r="E490" s="30">
        <f t="shared" si="38"/>
        <v>498000</v>
      </c>
      <c r="F490" s="31">
        <f>IFERROR(G489*'Plano de Aposentadoria Ideal'!$D$29,"")</f>
        <v>7266.1637333227318</v>
      </c>
      <c r="G490" s="30">
        <f t="shared" si="39"/>
        <v>1713744.6246881241</v>
      </c>
      <c r="H490" s="34"/>
      <c r="I490" s="34"/>
      <c r="J490" s="34"/>
    </row>
    <row r="491" spans="1:10" x14ac:dyDescent="0.25">
      <c r="A491" s="27">
        <f t="shared" ca="1" si="40"/>
        <v>60176</v>
      </c>
      <c r="B491" s="28">
        <f t="shared" si="41"/>
        <v>489</v>
      </c>
      <c r="C491" s="28"/>
      <c r="D491" s="29">
        <f>IFERROR('Plano de Aposentadoria Ideal'!$D$6,"")</f>
        <v>1000</v>
      </c>
      <c r="E491" s="30">
        <f t="shared" si="38"/>
        <v>499000</v>
      </c>
      <c r="F491" s="31">
        <f>IFERROR(G490*'Plano de Aposentadoria Ideal'!$D$29,"")</f>
        <v>7301.3815918345017</v>
      </c>
      <c r="G491" s="30">
        <f t="shared" si="39"/>
        <v>1722046.0062799586</v>
      </c>
      <c r="H491" s="34"/>
      <c r="I491" s="34"/>
      <c r="J491" s="34"/>
    </row>
    <row r="492" spans="1:10" x14ac:dyDescent="0.25">
      <c r="A492" s="27">
        <f t="shared" ca="1" si="40"/>
        <v>60207</v>
      </c>
      <c r="B492" s="28">
        <f t="shared" si="41"/>
        <v>490</v>
      </c>
      <c r="C492" s="28"/>
      <c r="D492" s="29">
        <f>IFERROR('Plano de Aposentadoria Ideal'!$D$6,"")</f>
        <v>1000</v>
      </c>
      <c r="E492" s="30">
        <f t="shared" si="38"/>
        <v>500000</v>
      </c>
      <c r="F492" s="31">
        <f>IFERROR(G491*'Plano de Aposentadoria Ideal'!$D$29,"")</f>
        <v>7336.7494954697613</v>
      </c>
      <c r="G492" s="30">
        <f t="shared" si="39"/>
        <v>1730382.7557754284</v>
      </c>
      <c r="H492" s="34"/>
      <c r="I492" s="34"/>
      <c r="J492" s="34"/>
    </row>
    <row r="493" spans="1:10" x14ac:dyDescent="0.25">
      <c r="A493" s="27">
        <f t="shared" ca="1" si="40"/>
        <v>60237</v>
      </c>
      <c r="B493" s="28">
        <f t="shared" si="41"/>
        <v>491</v>
      </c>
      <c r="C493" s="28"/>
      <c r="D493" s="29">
        <f>IFERROR('Plano de Aposentadoria Ideal'!$D$6,"")</f>
        <v>1000</v>
      </c>
      <c r="E493" s="30">
        <f t="shared" si="38"/>
        <v>501000</v>
      </c>
      <c r="F493" s="31">
        <f>IFERROR(G492*'Plano de Aposentadoria Ideal'!$D$29,"")</f>
        <v>7372.2680834933626</v>
      </c>
      <c r="G493" s="30">
        <f t="shared" si="39"/>
        <v>1738755.0238589218</v>
      </c>
      <c r="H493" s="34"/>
      <c r="I493" s="34"/>
      <c r="J493" s="34"/>
    </row>
    <row r="494" spans="1:10" x14ac:dyDescent="0.25">
      <c r="A494" s="27">
        <f t="shared" ca="1" si="40"/>
        <v>60268</v>
      </c>
      <c r="B494" s="28">
        <f t="shared" si="41"/>
        <v>492</v>
      </c>
      <c r="C494" s="28">
        <v>41</v>
      </c>
      <c r="D494" s="29">
        <f>IFERROR('Plano de Aposentadoria Ideal'!$D$6,"")</f>
        <v>1000</v>
      </c>
      <c r="E494" s="30">
        <f t="shared" si="38"/>
        <v>502000</v>
      </c>
      <c r="F494" s="31">
        <f>IFERROR(G493*'Plano de Aposentadoria Ideal'!$D$29,"")</f>
        <v>7407.9379978937341</v>
      </c>
      <c r="G494" s="30">
        <f t="shared" si="39"/>
        <v>1747162.9618568155</v>
      </c>
      <c r="H494" s="34"/>
      <c r="I494" s="34"/>
      <c r="J494" s="34"/>
    </row>
    <row r="495" spans="1:10" x14ac:dyDescent="0.25">
      <c r="A495" s="27">
        <f t="shared" ca="1" si="40"/>
        <v>60299</v>
      </c>
      <c r="B495" s="28">
        <f t="shared" si="41"/>
        <v>493</v>
      </c>
      <c r="C495" s="28"/>
      <c r="D495" s="29">
        <f>IFERROR('Plano de Aposentadoria Ideal'!$D$6,"")</f>
        <v>1000</v>
      </c>
      <c r="E495" s="30">
        <f t="shared" si="38"/>
        <v>503000</v>
      </c>
      <c r="F495" s="31">
        <f>IFERROR(G494*'Plano de Aposentadoria Ideal'!$D$29,"")</f>
        <v>7443.7598833944858</v>
      </c>
      <c r="G495" s="30">
        <f t="shared" si="39"/>
        <v>1755606.72174021</v>
      </c>
      <c r="H495" s="34"/>
      <c r="I495" s="34"/>
      <c r="J495" s="34"/>
    </row>
    <row r="496" spans="1:10" x14ac:dyDescent="0.25">
      <c r="A496" s="27">
        <f t="shared" ca="1" si="40"/>
        <v>60327</v>
      </c>
      <c r="B496" s="28">
        <f t="shared" si="41"/>
        <v>494</v>
      </c>
      <c r="C496" s="28"/>
      <c r="D496" s="29">
        <f>IFERROR('Plano de Aposentadoria Ideal'!$D$6,"")</f>
        <v>1000</v>
      </c>
      <c r="E496" s="30">
        <f t="shared" si="38"/>
        <v>504000</v>
      </c>
      <c r="F496" s="31">
        <f>IFERROR(G495*'Plano de Aposentadoria Ideal'!$D$29,"")</f>
        <v>7479.7343874660637</v>
      </c>
      <c r="G496" s="30">
        <f t="shared" si="39"/>
        <v>1764086.4561276759</v>
      </c>
      <c r="H496" s="34"/>
      <c r="I496" s="34"/>
      <c r="J496" s="34"/>
    </row>
    <row r="497" spans="1:10" x14ac:dyDescent="0.25">
      <c r="A497" s="27">
        <f t="shared" ca="1" si="40"/>
        <v>60358</v>
      </c>
      <c r="B497" s="28">
        <f t="shared" si="41"/>
        <v>495</v>
      </c>
      <c r="C497" s="28"/>
      <c r="D497" s="29">
        <f>IFERROR('Plano de Aposentadoria Ideal'!$D$6,"")</f>
        <v>1000</v>
      </c>
      <c r="E497" s="30">
        <f t="shared" si="38"/>
        <v>505000</v>
      </c>
      <c r="F497" s="31">
        <f>IFERROR(G496*'Plano de Aposentadoria Ideal'!$D$29,"")</f>
        <v>7515.8621603374495</v>
      </c>
      <c r="G497" s="30">
        <f t="shared" si="39"/>
        <v>1772602.3182880133</v>
      </c>
      <c r="H497" s="34"/>
      <c r="I497" s="34"/>
      <c r="J497" s="34"/>
    </row>
    <row r="498" spans="1:10" x14ac:dyDescent="0.25">
      <c r="A498" s="27">
        <f t="shared" ca="1" si="40"/>
        <v>60388</v>
      </c>
      <c r="B498" s="28">
        <f t="shared" si="41"/>
        <v>496</v>
      </c>
      <c r="C498" s="28"/>
      <c r="D498" s="29">
        <f>IFERROR('Plano de Aposentadoria Ideal'!$D$6,"")</f>
        <v>1000</v>
      </c>
      <c r="E498" s="30">
        <f t="shared" si="38"/>
        <v>506000</v>
      </c>
      <c r="F498" s="31">
        <f>IFERROR(G497*'Plano de Aposentadoria Ideal'!$D$29,"")</f>
        <v>7552.1438550079156</v>
      </c>
      <c r="G498" s="30">
        <f t="shared" si="39"/>
        <v>1781154.4621430212</v>
      </c>
      <c r="H498" s="34"/>
      <c r="I498" s="34"/>
      <c r="J498" s="34"/>
    </row>
    <row r="499" spans="1:10" x14ac:dyDescent="0.25">
      <c r="A499" s="27">
        <f t="shared" ca="1" si="40"/>
        <v>60419</v>
      </c>
      <c r="B499" s="28">
        <f t="shared" si="41"/>
        <v>497</v>
      </c>
      <c r="C499" s="28"/>
      <c r="D499" s="29">
        <f>IFERROR('Plano de Aposentadoria Ideal'!$D$6,"")</f>
        <v>1000</v>
      </c>
      <c r="E499" s="30">
        <f t="shared" si="38"/>
        <v>507000</v>
      </c>
      <c r="F499" s="31">
        <f>IFERROR(G498*'Plano de Aposentadoria Ideal'!$D$29,"")</f>
        <v>7588.5801272588278</v>
      </c>
      <c r="G499" s="30">
        <f t="shared" si="39"/>
        <v>1789743.04227028</v>
      </c>
      <c r="H499" s="34"/>
      <c r="I499" s="34"/>
      <c r="J499" s="34"/>
    </row>
    <row r="500" spans="1:10" x14ac:dyDescent="0.25">
      <c r="A500" s="27">
        <f t="shared" ca="1" si="40"/>
        <v>60449</v>
      </c>
      <c r="B500" s="28">
        <f t="shared" si="41"/>
        <v>498</v>
      </c>
      <c r="C500" s="28"/>
      <c r="D500" s="29">
        <f>IFERROR('Plano de Aposentadoria Ideal'!$D$6,"")</f>
        <v>1000</v>
      </c>
      <c r="E500" s="30">
        <f t="shared" si="38"/>
        <v>508000</v>
      </c>
      <c r="F500" s="31">
        <f>IFERROR(G499*'Plano de Aposentadoria Ideal'!$D$29,"")</f>
        <v>7625.1716356654988</v>
      </c>
      <c r="G500" s="30">
        <f t="shared" si="39"/>
        <v>1798368.2139059454</v>
      </c>
      <c r="H500" s="34"/>
      <c r="I500" s="34"/>
      <c r="J500" s="34"/>
    </row>
    <row r="501" spans="1:10" x14ac:dyDescent="0.25">
      <c r="A501" s="27">
        <f t="shared" ca="1" si="40"/>
        <v>60480</v>
      </c>
      <c r="B501" s="28">
        <f t="shared" si="41"/>
        <v>499</v>
      </c>
      <c r="C501" s="28"/>
      <c r="D501" s="29">
        <f>IFERROR('Plano de Aposentadoria Ideal'!$D$6,"")</f>
        <v>1000</v>
      </c>
      <c r="E501" s="30">
        <f t="shared" si="38"/>
        <v>509000</v>
      </c>
      <c r="F501" s="31">
        <f>IFERROR(G500*'Plano de Aposentadoria Ideal'!$D$29,"")</f>
        <v>7661.9190416090896</v>
      </c>
      <c r="G501" s="30">
        <f t="shared" si="39"/>
        <v>1807030.1329475546</v>
      </c>
      <c r="H501" s="34"/>
      <c r="I501" s="34"/>
      <c r="J501" s="34"/>
    </row>
    <row r="502" spans="1:10" x14ac:dyDescent="0.25">
      <c r="A502" s="27">
        <f t="shared" ca="1" si="40"/>
        <v>60511</v>
      </c>
      <c r="B502" s="28">
        <f t="shared" si="41"/>
        <v>500</v>
      </c>
      <c r="C502" s="28"/>
      <c r="D502" s="29">
        <f>IFERROR('Plano de Aposentadoria Ideal'!$D$6,"")</f>
        <v>1000</v>
      </c>
      <c r="E502" s="30">
        <f t="shared" si="38"/>
        <v>510000</v>
      </c>
      <c r="F502" s="31">
        <f>IFERROR(G501*'Plano de Aposentadoria Ideal'!$D$29,"")</f>
        <v>7698.823009288566</v>
      </c>
      <c r="G502" s="30">
        <f t="shared" si="39"/>
        <v>1815728.9559568432</v>
      </c>
      <c r="H502" s="34"/>
      <c r="I502" s="34"/>
      <c r="J502" s="34"/>
    </row>
    <row r="503" spans="1:10" x14ac:dyDescent="0.25">
      <c r="A503" s="27">
        <f t="shared" ca="1" si="40"/>
        <v>60541</v>
      </c>
      <c r="B503" s="28">
        <f t="shared" si="41"/>
        <v>501</v>
      </c>
      <c r="C503" s="28"/>
      <c r="D503" s="29">
        <f>IFERROR('Plano de Aposentadoria Ideal'!$D$6,"")</f>
        <v>1000</v>
      </c>
      <c r="E503" s="30">
        <f t="shared" si="38"/>
        <v>511000</v>
      </c>
      <c r="F503" s="31">
        <f>IFERROR(G502*'Plano de Aposentadoria Ideal'!$D$29,"")</f>
        <v>7735.8842057327001</v>
      </c>
      <c r="G503" s="30">
        <f t="shared" si="39"/>
        <v>1824464.8401625759</v>
      </c>
      <c r="H503" s="34"/>
      <c r="I503" s="34"/>
      <c r="J503" s="34"/>
    </row>
    <row r="504" spans="1:10" x14ac:dyDescent="0.25">
      <c r="A504" s="27">
        <f t="shared" ca="1" si="40"/>
        <v>60572</v>
      </c>
      <c r="B504" s="28">
        <f t="shared" si="41"/>
        <v>502</v>
      </c>
      <c r="C504" s="28"/>
      <c r="D504" s="29">
        <f>IFERROR('Plano de Aposentadoria Ideal'!$D$6,"")</f>
        <v>1000</v>
      </c>
      <c r="E504" s="30">
        <f t="shared" si="38"/>
        <v>512000</v>
      </c>
      <c r="F504" s="31">
        <f>IFERROR(G503*'Plano de Aposentadoria Ideal'!$D$29,"")</f>
        <v>7773.1033008121331</v>
      </c>
      <c r="G504" s="30">
        <f t="shared" si="39"/>
        <v>1833237.9434633881</v>
      </c>
      <c r="H504" s="34"/>
      <c r="I504" s="34"/>
      <c r="J504" s="34"/>
    </row>
    <row r="505" spans="1:10" x14ac:dyDescent="0.25">
      <c r="A505" s="27">
        <f t="shared" ca="1" si="40"/>
        <v>60602</v>
      </c>
      <c r="B505" s="28">
        <f t="shared" si="41"/>
        <v>503</v>
      </c>
      <c r="C505" s="28"/>
      <c r="D505" s="29">
        <f>IFERROR('Plano de Aposentadoria Ideal'!$D$6,"")</f>
        <v>1000</v>
      </c>
      <c r="E505" s="30">
        <f t="shared" si="38"/>
        <v>513000</v>
      </c>
      <c r="F505" s="31">
        <f>IFERROR(G504*'Plano de Aposentadoria Ideal'!$D$29,"")</f>
        <v>7810.4809672514784</v>
      </c>
      <c r="G505" s="30">
        <f t="shared" si="39"/>
        <v>1842048.4244306397</v>
      </c>
      <c r="H505" s="34"/>
      <c r="I505" s="34"/>
      <c r="J505" s="34"/>
    </row>
    <row r="506" spans="1:10" x14ac:dyDescent="0.25">
      <c r="A506" s="27">
        <f t="shared" ca="1" si="40"/>
        <v>60633</v>
      </c>
      <c r="B506" s="28">
        <f t="shared" si="41"/>
        <v>504</v>
      </c>
      <c r="C506" s="28">
        <v>42</v>
      </c>
      <c r="D506" s="29">
        <f>IFERROR('Plano de Aposentadoria Ideal'!$D$6,"")</f>
        <v>1000</v>
      </c>
      <c r="E506" s="30">
        <f t="shared" si="38"/>
        <v>514000</v>
      </c>
      <c r="F506" s="31">
        <f>IFERROR(G505*'Plano de Aposentadoria Ideal'!$D$29,"")</f>
        <v>7848.0178806414797</v>
      </c>
      <c r="G506" s="30">
        <f t="shared" si="39"/>
        <v>1850896.4423112811</v>
      </c>
      <c r="H506" s="34"/>
      <c r="I506" s="34"/>
      <c r="J506" s="34"/>
    </row>
    <row r="507" spans="1:10" x14ac:dyDescent="0.25">
      <c r="A507" s="27">
        <f t="shared" ca="1" si="40"/>
        <v>60664</v>
      </c>
      <c r="B507" s="28">
        <f t="shared" si="41"/>
        <v>505</v>
      </c>
      <c r="C507" s="28"/>
      <c r="D507" s="29">
        <f>IFERROR('Plano de Aposentadoria Ideal'!$D$6,"")</f>
        <v>1000</v>
      </c>
      <c r="E507" s="30">
        <f t="shared" si="38"/>
        <v>515000</v>
      </c>
      <c r="F507" s="31">
        <f>IFERROR(G506*'Plano de Aposentadoria Ideal'!$D$29,"")</f>
        <v>7885.7147194512263</v>
      </c>
      <c r="G507" s="30">
        <f t="shared" si="39"/>
        <v>1859782.1570307324</v>
      </c>
      <c r="H507" s="34"/>
      <c r="I507" s="34"/>
      <c r="J507" s="34"/>
    </row>
    <row r="508" spans="1:10" x14ac:dyDescent="0.25">
      <c r="A508" s="27">
        <f t="shared" ca="1" si="40"/>
        <v>60692</v>
      </c>
      <c r="B508" s="28">
        <f t="shared" si="41"/>
        <v>506</v>
      </c>
      <c r="C508" s="28"/>
      <c r="D508" s="29">
        <f>IFERROR('Plano de Aposentadoria Ideal'!$D$6,"")</f>
        <v>1000</v>
      </c>
      <c r="E508" s="30">
        <f t="shared" si="38"/>
        <v>516000</v>
      </c>
      <c r="F508" s="31">
        <f>IFERROR(G507*'Plano de Aposentadoria Ideal'!$D$29,"")</f>
        <v>7923.5721650404139</v>
      </c>
      <c r="G508" s="30">
        <f t="shared" si="39"/>
        <v>1868705.7291957727</v>
      </c>
      <c r="H508" s="34"/>
      <c r="I508" s="34"/>
      <c r="J508" s="34"/>
    </row>
    <row r="509" spans="1:10" x14ac:dyDescent="0.25">
      <c r="A509" s="27">
        <f t="shared" ca="1" si="40"/>
        <v>60723</v>
      </c>
      <c r="B509" s="28">
        <f t="shared" si="41"/>
        <v>507</v>
      </c>
      <c r="C509" s="28"/>
      <c r="D509" s="29">
        <f>IFERROR('Plano de Aposentadoria Ideal'!$D$6,"")</f>
        <v>1000</v>
      </c>
      <c r="E509" s="30">
        <f t="shared" si="38"/>
        <v>517000</v>
      </c>
      <c r="F509" s="31">
        <f>IFERROR(G508*'Plano de Aposentadoria Ideal'!$D$29,"")</f>
        <v>7961.5909016716605</v>
      </c>
      <c r="G509" s="30">
        <f t="shared" si="39"/>
        <v>1877667.3200974443</v>
      </c>
      <c r="H509" s="34"/>
      <c r="I509" s="34"/>
      <c r="J509" s="34"/>
    </row>
    <row r="510" spans="1:10" x14ac:dyDescent="0.25">
      <c r="A510" s="27">
        <f t="shared" ca="1" si="40"/>
        <v>60753</v>
      </c>
      <c r="B510" s="28">
        <f t="shared" si="41"/>
        <v>508</v>
      </c>
      <c r="C510" s="28"/>
      <c r="D510" s="29">
        <f>IFERROR('Plano de Aposentadoria Ideal'!$D$6,"")</f>
        <v>1000</v>
      </c>
      <c r="E510" s="30">
        <f t="shared" si="38"/>
        <v>518000</v>
      </c>
      <c r="F510" s="31">
        <f>IFERROR(G509*'Plano de Aposentadoria Ideal'!$D$29,"")</f>
        <v>7999.771616522874</v>
      </c>
      <c r="G510" s="30">
        <f t="shared" si="39"/>
        <v>1886667.0917139673</v>
      </c>
      <c r="H510" s="34"/>
      <c r="I510" s="34"/>
      <c r="J510" s="34"/>
    </row>
    <row r="511" spans="1:10" x14ac:dyDescent="0.25">
      <c r="A511" s="27">
        <f t="shared" ca="1" si="40"/>
        <v>60784</v>
      </c>
      <c r="B511" s="28">
        <f t="shared" si="41"/>
        <v>509</v>
      </c>
      <c r="C511" s="28"/>
      <c r="D511" s="29">
        <f>IFERROR('Plano de Aposentadoria Ideal'!$D$6,"")</f>
        <v>1000</v>
      </c>
      <c r="E511" s="30">
        <f t="shared" si="38"/>
        <v>519000</v>
      </c>
      <c r="F511" s="31">
        <f>IFERROR(G510*'Plano de Aposentadoria Ideal'!$D$29,"")</f>
        <v>8038.1149996996728</v>
      </c>
      <c r="G511" s="30">
        <f t="shared" si="39"/>
        <v>1895705.2067136669</v>
      </c>
      <c r="H511" s="34"/>
      <c r="I511" s="34"/>
      <c r="J511" s="34"/>
    </row>
    <row r="512" spans="1:10" x14ac:dyDescent="0.25">
      <c r="A512" s="27">
        <f t="shared" ca="1" si="40"/>
        <v>60814</v>
      </c>
      <c r="B512" s="28">
        <f t="shared" si="41"/>
        <v>510</v>
      </c>
      <c r="C512" s="28"/>
      <c r="D512" s="29">
        <f>IFERROR('Plano de Aposentadoria Ideal'!$D$6,"")</f>
        <v>1000</v>
      </c>
      <c r="E512" s="30">
        <f t="shared" si="38"/>
        <v>520000</v>
      </c>
      <c r="F512" s="31">
        <f>IFERROR(G511*'Plano de Aposentadoria Ideal'!$D$29,"")</f>
        <v>8076.6217442478574</v>
      </c>
      <c r="G512" s="30">
        <f t="shared" si="39"/>
        <v>1904781.8284579148</v>
      </c>
      <c r="H512" s="34"/>
      <c r="I512" s="34"/>
      <c r="J512" s="34"/>
    </row>
    <row r="513" spans="1:10" x14ac:dyDescent="0.25">
      <c r="A513" s="27">
        <f t="shared" ca="1" si="40"/>
        <v>60845</v>
      </c>
      <c r="B513" s="28">
        <f t="shared" si="41"/>
        <v>511</v>
      </c>
      <c r="C513" s="28"/>
      <c r="D513" s="29">
        <f>IFERROR('Plano de Aposentadoria Ideal'!$D$6,"")</f>
        <v>1000</v>
      </c>
      <c r="E513" s="30">
        <f t="shared" si="38"/>
        <v>521000</v>
      </c>
      <c r="F513" s="31">
        <f>IFERROR(G512*'Plano de Aposentadoria Ideal'!$D$29,"")</f>
        <v>8115.2925461659415</v>
      </c>
      <c r="G513" s="30">
        <f t="shared" si="39"/>
        <v>1913897.1210040806</v>
      </c>
      <c r="H513" s="34"/>
      <c r="I513" s="34"/>
      <c r="J513" s="34"/>
    </row>
    <row r="514" spans="1:10" x14ac:dyDescent="0.25">
      <c r="A514" s="27">
        <f t="shared" ca="1" si="40"/>
        <v>60876</v>
      </c>
      <c r="B514" s="28">
        <f t="shared" si="41"/>
        <v>512</v>
      </c>
      <c r="C514" s="28"/>
      <c r="D514" s="29">
        <f>IFERROR('Plano de Aposentadoria Ideal'!$D$6,"")</f>
        <v>1000</v>
      </c>
      <c r="E514" s="30">
        <f t="shared" si="38"/>
        <v>522000</v>
      </c>
      <c r="F514" s="31">
        <f>IFERROR(G513*'Plano de Aposentadoria Ideal'!$D$29,"")</f>
        <v>8154.1281044177276</v>
      </c>
      <c r="G514" s="30">
        <f t="shared" si="39"/>
        <v>1923051.2491084985</v>
      </c>
      <c r="H514" s="34"/>
      <c r="I514" s="34"/>
      <c r="J514" s="34"/>
    </row>
    <row r="515" spans="1:10" x14ac:dyDescent="0.25">
      <c r="A515" s="27">
        <f t="shared" ca="1" si="40"/>
        <v>60906</v>
      </c>
      <c r="B515" s="28">
        <f t="shared" si="41"/>
        <v>513</v>
      </c>
      <c r="C515" s="28"/>
      <c r="D515" s="29">
        <f>IFERROR('Plano de Aposentadoria Ideal'!$D$6,"")</f>
        <v>1000</v>
      </c>
      <c r="E515" s="30">
        <f t="shared" si="38"/>
        <v>523000</v>
      </c>
      <c r="F515" s="31">
        <f>IFERROR(G514*'Plano de Aposentadoria Ideal'!$D$29,"")</f>
        <v>8193.1291209449446</v>
      </c>
      <c r="G515" s="30">
        <f t="shared" si="39"/>
        <v>1932244.3782294434</v>
      </c>
      <c r="H515" s="34"/>
      <c r="I515" s="34"/>
      <c r="J515" s="34"/>
    </row>
    <row r="516" spans="1:10" x14ac:dyDescent="0.25">
      <c r="A516" s="27">
        <f t="shared" ca="1" si="40"/>
        <v>60937</v>
      </c>
      <c r="B516" s="28">
        <f t="shared" si="41"/>
        <v>514</v>
      </c>
      <c r="C516" s="28"/>
      <c r="D516" s="29">
        <f>IFERROR('Plano de Aposentadoria Ideal'!$D$6,"")</f>
        <v>1000</v>
      </c>
      <c r="E516" s="30">
        <f t="shared" si="38"/>
        <v>524000</v>
      </c>
      <c r="F516" s="31">
        <f>IFERROR(G515*'Plano de Aposentadoria Ideal'!$D$29,"")</f>
        <v>8232.2963006799309</v>
      </c>
      <c r="G516" s="30">
        <f t="shared" si="39"/>
        <v>1941476.6745301234</v>
      </c>
      <c r="H516" s="34"/>
      <c r="I516" s="34"/>
      <c r="J516" s="34"/>
    </row>
    <row r="517" spans="1:10" x14ac:dyDescent="0.25">
      <c r="A517" s="27">
        <f t="shared" ca="1" si="40"/>
        <v>60967</v>
      </c>
      <c r="B517" s="28">
        <f t="shared" si="41"/>
        <v>515</v>
      </c>
      <c r="C517" s="28"/>
      <c r="D517" s="29">
        <f>IFERROR('Plano de Aposentadoria Ideal'!$D$6,"")</f>
        <v>1000</v>
      </c>
      <c r="E517" s="30">
        <f t="shared" ref="E517:E580" si="42">IFERROR(E516+D517,"")</f>
        <v>525000</v>
      </c>
      <c r="F517" s="31">
        <f>IFERROR(G516*'Plano de Aposentadoria Ideal'!$D$29,"")</f>
        <v>8271.6303515583768</v>
      </c>
      <c r="G517" s="30">
        <f t="shared" ref="G517:G580" si="43">IFERROR(G516+D517+F517,"")</f>
        <v>1950748.3048816817</v>
      </c>
      <c r="H517" s="34"/>
      <c r="I517" s="34"/>
      <c r="J517" s="34"/>
    </row>
    <row r="518" spans="1:10" x14ac:dyDescent="0.25">
      <c r="A518" s="27">
        <f t="shared" ca="1" si="40"/>
        <v>60998</v>
      </c>
      <c r="B518" s="28">
        <f t="shared" si="41"/>
        <v>516</v>
      </c>
      <c r="C518" s="28">
        <v>43</v>
      </c>
      <c r="D518" s="29">
        <f>IFERROR('Plano de Aposentadoria Ideal'!$D$6,"")</f>
        <v>1000</v>
      </c>
      <c r="E518" s="30">
        <f t="shared" si="42"/>
        <v>526000</v>
      </c>
      <c r="F518" s="31">
        <f>IFERROR(G517*'Plano de Aposentadoria Ideal'!$D$29,"")</f>
        <v>8311.1319845321232</v>
      </c>
      <c r="G518" s="30">
        <f t="shared" si="43"/>
        <v>1960059.4368662138</v>
      </c>
      <c r="H518" s="34"/>
      <c r="I518" s="34"/>
      <c r="J518" s="34"/>
    </row>
    <row r="519" spans="1:10" x14ac:dyDescent="0.25">
      <c r="A519" s="27">
        <f t="shared" ca="1" si="40"/>
        <v>61029</v>
      </c>
      <c r="B519" s="28">
        <f t="shared" si="41"/>
        <v>517</v>
      </c>
      <c r="C519" s="28"/>
      <c r="D519" s="29">
        <f>IFERROR('Plano de Aposentadoria Ideal'!$D$6,"")</f>
        <v>1000</v>
      </c>
      <c r="E519" s="30">
        <f t="shared" si="42"/>
        <v>527000</v>
      </c>
      <c r="F519" s="31">
        <f>IFERROR(G518*'Plano de Aposentadoria Ideal'!$D$29,"")</f>
        <v>8350.8019135820123</v>
      </c>
      <c r="G519" s="30">
        <f t="shared" si="43"/>
        <v>1969410.2387797958</v>
      </c>
      <c r="H519" s="34"/>
      <c r="I519" s="34"/>
      <c r="J519" s="34"/>
    </row>
    <row r="520" spans="1:10" x14ac:dyDescent="0.25">
      <c r="A520" s="27">
        <f t="shared" ca="1" si="40"/>
        <v>61057</v>
      </c>
      <c r="B520" s="28">
        <f t="shared" si="41"/>
        <v>518</v>
      </c>
      <c r="C520" s="28"/>
      <c r="D520" s="29">
        <f>IFERROR('Plano de Aposentadoria Ideal'!$D$6,"")</f>
        <v>1000</v>
      </c>
      <c r="E520" s="30">
        <f t="shared" si="42"/>
        <v>528000</v>
      </c>
      <c r="F520" s="31">
        <f>IFERROR(G519*'Plano de Aposentadoria Ideal'!$D$29,"")</f>
        <v>8390.6408557307841</v>
      </c>
      <c r="G520" s="30">
        <f t="shared" si="43"/>
        <v>1978800.8796355266</v>
      </c>
      <c r="H520" s="34"/>
      <c r="I520" s="34"/>
      <c r="J520" s="34"/>
    </row>
    <row r="521" spans="1:10" x14ac:dyDescent="0.25">
      <c r="A521" s="27">
        <f t="shared" ca="1" si="40"/>
        <v>61088</v>
      </c>
      <c r="B521" s="28">
        <f t="shared" si="41"/>
        <v>519</v>
      </c>
      <c r="C521" s="28"/>
      <c r="D521" s="29">
        <f>IFERROR('Plano de Aposentadoria Ideal'!$D$6,"")</f>
        <v>1000</v>
      </c>
      <c r="E521" s="30">
        <f t="shared" si="42"/>
        <v>529000</v>
      </c>
      <c r="F521" s="31">
        <f>IFERROR(G520*'Plano de Aposentadoria Ideal'!$D$29,"")</f>
        <v>8430.6495310560458</v>
      </c>
      <c r="G521" s="30">
        <f t="shared" si="43"/>
        <v>1988231.5291665825</v>
      </c>
      <c r="H521" s="34"/>
      <c r="I521" s="34"/>
      <c r="J521" s="34"/>
    </row>
    <row r="522" spans="1:10" x14ac:dyDescent="0.25">
      <c r="A522" s="27">
        <f t="shared" ca="1" si="40"/>
        <v>61118</v>
      </c>
      <c r="B522" s="28">
        <f t="shared" si="41"/>
        <v>520</v>
      </c>
      <c r="C522" s="28"/>
      <c r="D522" s="29">
        <f>IFERROR('Plano de Aposentadoria Ideal'!$D$6,"")</f>
        <v>1000</v>
      </c>
      <c r="E522" s="30">
        <f t="shared" si="42"/>
        <v>530000</v>
      </c>
      <c r="F522" s="31">
        <f>IFERROR(G521*'Plano de Aposentadoria Ideal'!$D$29,"")</f>
        <v>8470.8286627032867</v>
      </c>
      <c r="G522" s="30">
        <f t="shared" si="43"/>
        <v>1997702.3578292858</v>
      </c>
      <c r="H522" s="34"/>
      <c r="I522" s="34"/>
      <c r="J522" s="34"/>
    </row>
    <row r="523" spans="1:10" x14ac:dyDescent="0.25">
      <c r="A523" s="27">
        <f t="shared" ca="1" si="40"/>
        <v>61149</v>
      </c>
      <c r="B523" s="28">
        <f t="shared" si="41"/>
        <v>521</v>
      </c>
      <c r="C523" s="28"/>
      <c r="D523" s="29">
        <f>IFERROR('Plano de Aposentadoria Ideal'!$D$6,"")</f>
        <v>1000</v>
      </c>
      <c r="E523" s="30">
        <f t="shared" si="42"/>
        <v>531000</v>
      </c>
      <c r="F523" s="31">
        <f>IFERROR(G522*'Plano de Aposentadoria Ideal'!$D$29,"")</f>
        <v>8511.1789768989402</v>
      </c>
      <c r="G523" s="30">
        <f t="shared" si="43"/>
        <v>2007213.5368061848</v>
      </c>
      <c r="H523" s="34"/>
      <c r="I523" s="34"/>
      <c r="J523" s="34"/>
    </row>
    <row r="524" spans="1:10" x14ac:dyDescent="0.25">
      <c r="A524" s="27">
        <f t="shared" ca="1" si="40"/>
        <v>61179</v>
      </c>
      <c r="B524" s="28">
        <f t="shared" si="41"/>
        <v>522</v>
      </c>
      <c r="C524" s="28"/>
      <c r="D524" s="29">
        <f>IFERROR('Plano de Aposentadoria Ideal'!$D$6,"")</f>
        <v>1000</v>
      </c>
      <c r="E524" s="30">
        <f t="shared" si="42"/>
        <v>532000</v>
      </c>
      <c r="F524" s="31">
        <f>IFERROR(G523*'Plano de Aposentadoria Ideal'!$D$29,"")</f>
        <v>8551.7012029635225</v>
      </c>
      <c r="G524" s="30">
        <f t="shared" si="43"/>
        <v>2016765.2380091483</v>
      </c>
      <c r="H524" s="34"/>
      <c r="I524" s="34"/>
      <c r="J524" s="34"/>
    </row>
    <row r="525" spans="1:10" x14ac:dyDescent="0.25">
      <c r="A525" s="27">
        <f t="shared" ca="1" si="40"/>
        <v>61210</v>
      </c>
      <c r="B525" s="28">
        <f t="shared" si="41"/>
        <v>523</v>
      </c>
      <c r="C525" s="28"/>
      <c r="D525" s="29">
        <f>IFERROR('Plano de Aposentadoria Ideal'!$D$6,"")</f>
        <v>1000</v>
      </c>
      <c r="E525" s="30">
        <f t="shared" si="42"/>
        <v>533000</v>
      </c>
      <c r="F525" s="31">
        <f>IFERROR(G524*'Plano de Aposentadoria Ideal'!$D$29,"")</f>
        <v>8592.3960733248005</v>
      </c>
      <c r="G525" s="30">
        <f t="shared" si="43"/>
        <v>2026357.6340824731</v>
      </c>
      <c r="H525" s="34"/>
      <c r="I525" s="34"/>
      <c r="J525" s="34"/>
    </row>
    <row r="526" spans="1:10" x14ac:dyDescent="0.25">
      <c r="A526" s="27">
        <f t="shared" ca="1" si="40"/>
        <v>61241</v>
      </c>
      <c r="B526" s="28">
        <f t="shared" si="41"/>
        <v>524</v>
      </c>
      <c r="C526" s="28"/>
      <c r="D526" s="29">
        <f>IFERROR('Plano de Aposentadoria Ideal'!$D$6,"")</f>
        <v>1000</v>
      </c>
      <c r="E526" s="30">
        <f t="shared" si="42"/>
        <v>534000</v>
      </c>
      <c r="F526" s="31">
        <f>IFERROR(G525*'Plano de Aposentadoria Ideal'!$D$29,"")</f>
        <v>8633.2643235310443</v>
      </c>
      <c r="G526" s="30">
        <f t="shared" si="43"/>
        <v>2035990.8984060041</v>
      </c>
      <c r="H526" s="34"/>
      <c r="I526" s="34"/>
      <c r="J526" s="34"/>
    </row>
    <row r="527" spans="1:10" x14ac:dyDescent="0.25">
      <c r="A527" s="27">
        <f t="shared" ref="A527:A590" ca="1" si="44">DATE(YEAR(A526),MONTH(A526)+1,1)</f>
        <v>61271</v>
      </c>
      <c r="B527" s="28">
        <f t="shared" ref="B527:B590" si="45">B526+1</f>
        <v>525</v>
      </c>
      <c r="C527" s="28"/>
      <c r="D527" s="29">
        <f>IFERROR('Plano de Aposentadoria Ideal'!$D$6,"")</f>
        <v>1000</v>
      </c>
      <c r="E527" s="30">
        <f t="shared" si="42"/>
        <v>535000</v>
      </c>
      <c r="F527" s="31">
        <f>IFERROR(G526*'Plano de Aposentadoria Ideal'!$D$29,"")</f>
        <v>8674.306692264312</v>
      </c>
      <c r="G527" s="30">
        <f t="shared" si="43"/>
        <v>2045665.2050982683</v>
      </c>
      <c r="H527" s="34"/>
      <c r="I527" s="34"/>
      <c r="J527" s="34"/>
    </row>
    <row r="528" spans="1:10" x14ac:dyDescent="0.25">
      <c r="A528" s="27">
        <f t="shared" ca="1" si="44"/>
        <v>61302</v>
      </c>
      <c r="B528" s="28">
        <f t="shared" si="45"/>
        <v>526</v>
      </c>
      <c r="C528" s="28"/>
      <c r="D528" s="29">
        <f>IFERROR('Plano de Aposentadoria Ideal'!$D$6,"")</f>
        <v>1000</v>
      </c>
      <c r="E528" s="30">
        <f t="shared" si="42"/>
        <v>536000</v>
      </c>
      <c r="F528" s="31">
        <f>IFERROR(G527*'Plano de Aposentadoria Ideal'!$D$29,"")</f>
        <v>8715.5239213538061</v>
      </c>
      <c r="G528" s="30">
        <f t="shared" si="43"/>
        <v>2055380.7290196221</v>
      </c>
      <c r="H528" s="34"/>
      <c r="I528" s="34"/>
      <c r="J528" s="34"/>
    </row>
    <row r="529" spans="1:10" x14ac:dyDescent="0.25">
      <c r="A529" s="27">
        <f t="shared" ca="1" si="44"/>
        <v>61332</v>
      </c>
      <c r="B529" s="28">
        <f t="shared" si="45"/>
        <v>527</v>
      </c>
      <c r="C529" s="28"/>
      <c r="D529" s="29">
        <f>IFERROR('Plano de Aposentadoria Ideal'!$D$6,"")</f>
        <v>1000</v>
      </c>
      <c r="E529" s="30">
        <f t="shared" si="42"/>
        <v>537000</v>
      </c>
      <c r="F529" s="31">
        <f>IFERROR(G528*'Plano de Aposentadoria Ideal'!$D$29,"")</f>
        <v>8756.9167557892815</v>
      </c>
      <c r="G529" s="30">
        <f t="shared" si="43"/>
        <v>2065137.6457754113</v>
      </c>
      <c r="H529" s="34"/>
      <c r="I529" s="34"/>
      <c r="J529" s="34"/>
    </row>
    <row r="530" spans="1:10" x14ac:dyDescent="0.25">
      <c r="A530" s="27">
        <f t="shared" ca="1" si="44"/>
        <v>61363</v>
      </c>
      <c r="B530" s="28">
        <f t="shared" si="45"/>
        <v>528</v>
      </c>
      <c r="C530" s="28">
        <v>44</v>
      </c>
      <c r="D530" s="29">
        <f>IFERROR('Plano de Aposentadoria Ideal'!$D$6,"")</f>
        <v>1000</v>
      </c>
      <c r="E530" s="30">
        <f t="shared" si="42"/>
        <v>538000</v>
      </c>
      <c r="F530" s="31">
        <f>IFERROR(G529*'Plano de Aposentadoria Ideal'!$D$29,"")</f>
        <v>8798.4859437345058</v>
      </c>
      <c r="G530" s="30">
        <f t="shared" si="43"/>
        <v>2074936.1317191457</v>
      </c>
      <c r="H530" s="34"/>
      <c r="I530" s="34"/>
      <c r="J530" s="34"/>
    </row>
    <row r="531" spans="1:10" x14ac:dyDescent="0.25">
      <c r="A531" s="27">
        <f t="shared" ca="1" si="44"/>
        <v>61394</v>
      </c>
      <c r="B531" s="28">
        <f t="shared" si="45"/>
        <v>529</v>
      </c>
      <c r="C531" s="28"/>
      <c r="D531" s="29">
        <f>IFERROR('Plano de Aposentadoria Ideal'!$D$6,"")</f>
        <v>1000</v>
      </c>
      <c r="E531" s="30">
        <f t="shared" si="42"/>
        <v>539000</v>
      </c>
      <c r="F531" s="31">
        <f>IFERROR(G530*'Plano de Aposentadoria Ideal'!$D$29,"")</f>
        <v>8840.2322365407945</v>
      </c>
      <c r="G531" s="30">
        <f t="shared" si="43"/>
        <v>2084776.3639556866</v>
      </c>
      <c r="H531" s="34"/>
      <c r="I531" s="34"/>
      <c r="J531" s="34"/>
    </row>
    <row r="532" spans="1:10" x14ac:dyDescent="0.25">
      <c r="A532" s="27">
        <f t="shared" ca="1" si="44"/>
        <v>61423</v>
      </c>
      <c r="B532" s="28">
        <f t="shared" si="45"/>
        <v>530</v>
      </c>
      <c r="C532" s="28"/>
      <c r="D532" s="29">
        <f>IFERROR('Plano de Aposentadoria Ideal'!$D$6,"")</f>
        <v>1000</v>
      </c>
      <c r="E532" s="30">
        <f t="shared" si="42"/>
        <v>540000</v>
      </c>
      <c r="F532" s="31">
        <f>IFERROR(G531*'Plano de Aposentadoria Ideal'!$D$29,"")</f>
        <v>8882.1563887605753</v>
      </c>
      <c r="G532" s="30">
        <f t="shared" si="43"/>
        <v>2094658.5203444471</v>
      </c>
      <c r="H532" s="34"/>
      <c r="I532" s="34"/>
      <c r="J532" s="34"/>
    </row>
    <row r="533" spans="1:10" x14ac:dyDescent="0.25">
      <c r="A533" s="27">
        <f t="shared" ca="1" si="44"/>
        <v>61454</v>
      </c>
      <c r="B533" s="28">
        <f t="shared" si="45"/>
        <v>531</v>
      </c>
      <c r="C533" s="28"/>
      <c r="D533" s="29">
        <f>IFERROR('Plano de Aposentadoria Ideal'!$D$6,"")</f>
        <v>1000</v>
      </c>
      <c r="E533" s="30">
        <f t="shared" si="42"/>
        <v>541000</v>
      </c>
      <c r="F533" s="31">
        <f>IFERROR(G532*'Plano de Aposentadoria Ideal'!$D$29,"")</f>
        <v>8924.2591581610377</v>
      </c>
      <c r="G533" s="30">
        <f t="shared" si="43"/>
        <v>2104582.7795026083</v>
      </c>
      <c r="H533" s="34"/>
      <c r="I533" s="34"/>
      <c r="J533" s="34"/>
    </row>
    <row r="534" spans="1:10" x14ac:dyDescent="0.25">
      <c r="A534" s="27">
        <f t="shared" ca="1" si="44"/>
        <v>61484</v>
      </c>
      <c r="B534" s="28">
        <f t="shared" si="45"/>
        <v>532</v>
      </c>
      <c r="C534" s="28"/>
      <c r="D534" s="29">
        <f>IFERROR('Plano de Aposentadoria Ideal'!$D$6,"")</f>
        <v>1000</v>
      </c>
      <c r="E534" s="30">
        <f t="shared" si="42"/>
        <v>542000</v>
      </c>
      <c r="F534" s="31">
        <f>IFERROR(G533*'Plano de Aposentadoria Ideal'!$D$29,"")</f>
        <v>8966.5413057378264</v>
      </c>
      <c r="G534" s="30">
        <f t="shared" si="43"/>
        <v>2114549.3208083464</v>
      </c>
      <c r="H534" s="34"/>
      <c r="I534" s="34"/>
      <c r="J534" s="34"/>
    </row>
    <row r="535" spans="1:10" x14ac:dyDescent="0.25">
      <c r="A535" s="27">
        <f t="shared" ca="1" si="44"/>
        <v>61515</v>
      </c>
      <c r="B535" s="28">
        <f t="shared" si="45"/>
        <v>533</v>
      </c>
      <c r="C535" s="28"/>
      <c r="D535" s="29">
        <f>IFERROR('Plano de Aposentadoria Ideal'!$D$6,"")</f>
        <v>1000</v>
      </c>
      <c r="E535" s="30">
        <f t="shared" si="42"/>
        <v>543000</v>
      </c>
      <c r="F535" s="31">
        <f>IFERROR(G534*'Plano de Aposentadoria Ideal'!$D$29,"")</f>
        <v>9009.0035957287982</v>
      </c>
      <c r="G535" s="30">
        <f t="shared" si="43"/>
        <v>2124558.3244040753</v>
      </c>
      <c r="H535" s="34"/>
      <c r="I535" s="34"/>
      <c r="J535" s="34"/>
    </row>
    <row r="536" spans="1:10" x14ac:dyDescent="0.25">
      <c r="A536" s="27">
        <f t="shared" ca="1" si="44"/>
        <v>61545</v>
      </c>
      <c r="B536" s="28">
        <f t="shared" si="45"/>
        <v>534</v>
      </c>
      <c r="C536" s="28"/>
      <c r="D536" s="29">
        <f>IFERROR('Plano de Aposentadoria Ideal'!$D$6,"")</f>
        <v>1000</v>
      </c>
      <c r="E536" s="30">
        <f t="shared" si="42"/>
        <v>544000</v>
      </c>
      <c r="F536" s="31">
        <f>IFERROR(G535*'Plano de Aposentadoria Ideal'!$D$29,"")</f>
        <v>9051.6467956278248</v>
      </c>
      <c r="G536" s="30">
        <f t="shared" si="43"/>
        <v>2134609.9711997029</v>
      </c>
      <c r="H536" s="34"/>
      <c r="I536" s="34"/>
      <c r="J536" s="34"/>
    </row>
    <row r="537" spans="1:10" x14ac:dyDescent="0.25">
      <c r="A537" s="27">
        <f t="shared" ca="1" si="44"/>
        <v>61576</v>
      </c>
      <c r="B537" s="28">
        <f t="shared" si="45"/>
        <v>535</v>
      </c>
      <c r="C537" s="28"/>
      <c r="D537" s="29">
        <f>IFERROR('Plano de Aposentadoria Ideal'!$D$6,"")</f>
        <v>1000</v>
      </c>
      <c r="E537" s="30">
        <f t="shared" si="42"/>
        <v>545000</v>
      </c>
      <c r="F537" s="31">
        <f>IFERROR(G536*'Plano de Aposentadoria Ideal'!$D$29,"")</f>
        <v>9094.471676198682</v>
      </c>
      <c r="G537" s="30">
        <f t="shared" si="43"/>
        <v>2144704.4428759017</v>
      </c>
      <c r="H537" s="34"/>
      <c r="I537" s="34"/>
      <c r="J537" s="34"/>
    </row>
    <row r="538" spans="1:10" x14ac:dyDescent="0.25">
      <c r="A538" s="27">
        <f t="shared" ca="1" si="44"/>
        <v>61607</v>
      </c>
      <c r="B538" s="28">
        <f t="shared" si="45"/>
        <v>536</v>
      </c>
      <c r="C538" s="28"/>
      <c r="D538" s="29">
        <f>IFERROR('Plano de Aposentadoria Ideal'!$D$6,"")</f>
        <v>1000</v>
      </c>
      <c r="E538" s="30">
        <f t="shared" si="42"/>
        <v>546000</v>
      </c>
      <c r="F538" s="31">
        <f>IFERROR(G537*'Plano de Aposentadoria Ideal'!$D$29,"")</f>
        <v>9137.4790114889711</v>
      </c>
      <c r="G538" s="30">
        <f t="shared" si="43"/>
        <v>2154841.9218873908</v>
      </c>
      <c r="H538" s="34"/>
      <c r="I538" s="34"/>
      <c r="J538" s="34"/>
    </row>
    <row r="539" spans="1:10" x14ac:dyDescent="0.25">
      <c r="A539" s="27">
        <f t="shared" ca="1" si="44"/>
        <v>61637</v>
      </c>
      <c r="B539" s="28">
        <f t="shared" si="45"/>
        <v>537</v>
      </c>
      <c r="C539" s="28"/>
      <c r="D539" s="29">
        <f>IFERROR('Plano de Aposentadoria Ideal'!$D$6,"")</f>
        <v>1000</v>
      </c>
      <c r="E539" s="30">
        <f t="shared" si="42"/>
        <v>547000</v>
      </c>
      <c r="F539" s="31">
        <f>IFERROR(G538*'Plano de Aposentadoria Ideal'!$D$29,"")</f>
        <v>9180.6695788441084</v>
      </c>
      <c r="G539" s="30">
        <f t="shared" si="43"/>
        <v>2165022.591466235</v>
      </c>
      <c r="H539" s="34"/>
      <c r="I539" s="34"/>
      <c r="J539" s="34"/>
    </row>
    <row r="540" spans="1:10" x14ac:dyDescent="0.25">
      <c r="A540" s="27">
        <f t="shared" ca="1" si="44"/>
        <v>61668</v>
      </c>
      <c r="B540" s="28">
        <f t="shared" si="45"/>
        <v>538</v>
      </c>
      <c r="C540" s="28"/>
      <c r="D540" s="29">
        <f>IFERROR('Plano de Aposentadoria Ideal'!$D$6,"")</f>
        <v>1000</v>
      </c>
      <c r="E540" s="30">
        <f t="shared" si="42"/>
        <v>548000</v>
      </c>
      <c r="F540" s="31">
        <f>IFERROR(G539*'Plano de Aposentadoria Ideal'!$D$29,"")</f>
        <v>9224.0441589213751</v>
      </c>
      <c r="G540" s="30">
        <f t="shared" si="43"/>
        <v>2175246.6356251566</v>
      </c>
      <c r="H540" s="34"/>
      <c r="I540" s="34"/>
      <c r="J540" s="34"/>
    </row>
    <row r="541" spans="1:10" x14ac:dyDescent="0.25">
      <c r="A541" s="27">
        <f t="shared" ca="1" si="44"/>
        <v>61698</v>
      </c>
      <c r="B541" s="28">
        <f t="shared" si="45"/>
        <v>539</v>
      </c>
      <c r="C541" s="28"/>
      <c r="D541" s="29">
        <f>IFERROR('Plano de Aposentadoria Ideal'!$D$6,"")</f>
        <v>1000</v>
      </c>
      <c r="E541" s="30">
        <f t="shared" si="42"/>
        <v>549000</v>
      </c>
      <c r="F541" s="31">
        <f>IFERROR(G540*'Plano de Aposentadoria Ideal'!$D$29,"")</f>
        <v>9267.6035357040382</v>
      </c>
      <c r="G541" s="30">
        <f t="shared" si="43"/>
        <v>2185514.2391608604</v>
      </c>
      <c r="H541" s="34"/>
      <c r="I541" s="34"/>
      <c r="J541" s="34"/>
    </row>
    <row r="542" spans="1:10" x14ac:dyDescent="0.25">
      <c r="A542" s="27">
        <f t="shared" ca="1" si="44"/>
        <v>61729</v>
      </c>
      <c r="B542" s="28">
        <f t="shared" si="45"/>
        <v>540</v>
      </c>
      <c r="C542" s="28">
        <v>45</v>
      </c>
      <c r="D542" s="29">
        <f>IFERROR('Plano de Aposentadoria Ideal'!$D$6,"")</f>
        <v>1000</v>
      </c>
      <c r="E542" s="30">
        <f t="shared" si="42"/>
        <v>550000</v>
      </c>
      <c r="F542" s="31">
        <f>IFERROR(G541*'Plano de Aposentadoria Ideal'!$D$29,"")</f>
        <v>9311.3484965155058</v>
      </c>
      <c r="G542" s="30">
        <f t="shared" si="43"/>
        <v>2195825.5876573757</v>
      </c>
      <c r="H542" s="34"/>
      <c r="I542" s="34"/>
      <c r="J542" s="34"/>
    </row>
    <row r="543" spans="1:10" x14ac:dyDescent="0.25">
      <c r="A543" s="27">
        <f t="shared" ca="1" si="44"/>
        <v>61760</v>
      </c>
      <c r="B543" s="28">
        <f t="shared" si="45"/>
        <v>541</v>
      </c>
      <c r="C543" s="28"/>
      <c r="D543" s="29">
        <f>IFERROR('Plano de Aposentadoria Ideal'!$D$6,"")</f>
        <v>1000</v>
      </c>
      <c r="E543" s="30">
        <f t="shared" si="42"/>
        <v>551000</v>
      </c>
      <c r="F543" s="31">
        <f>IFERROR(G542*'Plano de Aposentadoria Ideal'!$D$29,"")</f>
        <v>9355.279832033566</v>
      </c>
      <c r="G543" s="30">
        <f t="shared" si="43"/>
        <v>2206180.8674894092</v>
      </c>
      <c r="H543" s="34"/>
      <c r="I543" s="34"/>
      <c r="J543" s="34"/>
    </row>
    <row r="544" spans="1:10" x14ac:dyDescent="0.25">
      <c r="A544" s="27">
        <f t="shared" ca="1" si="44"/>
        <v>61788</v>
      </c>
      <c r="B544" s="28">
        <f t="shared" si="45"/>
        <v>542</v>
      </c>
      <c r="C544" s="28"/>
      <c r="D544" s="29">
        <f>IFERROR('Plano de Aposentadoria Ideal'!$D$6,"")</f>
        <v>1000</v>
      </c>
      <c r="E544" s="30">
        <f t="shared" si="42"/>
        <v>552000</v>
      </c>
      <c r="F544" s="31">
        <f>IFERROR(G543*'Plano de Aposentadoria Ideal'!$D$29,"")</f>
        <v>9399.3983363046809</v>
      </c>
      <c r="G544" s="30">
        <f t="shared" si="43"/>
        <v>2216580.265825714</v>
      </c>
      <c r="H544" s="34"/>
      <c r="I544" s="34"/>
      <c r="J544" s="34"/>
    </row>
    <row r="545" spans="1:10" x14ac:dyDescent="0.25">
      <c r="A545" s="27">
        <f t="shared" ca="1" si="44"/>
        <v>61819</v>
      </c>
      <c r="B545" s="28">
        <f t="shared" si="45"/>
        <v>543</v>
      </c>
      <c r="C545" s="28"/>
      <c r="D545" s="29">
        <f>IFERROR('Plano de Aposentadoria Ideal'!$D$6,"")</f>
        <v>1000</v>
      </c>
      <c r="E545" s="30">
        <f t="shared" si="42"/>
        <v>553000</v>
      </c>
      <c r="F545" s="31">
        <f>IFERROR(G544*'Plano de Aposentadoria Ideal'!$D$29,"")</f>
        <v>9443.7048067583346</v>
      </c>
      <c r="G545" s="30">
        <f t="shared" si="43"/>
        <v>2227023.9706324725</v>
      </c>
      <c r="H545" s="34"/>
      <c r="I545" s="34"/>
      <c r="J545" s="34"/>
    </row>
    <row r="546" spans="1:10" x14ac:dyDescent="0.25">
      <c r="A546" s="27">
        <f t="shared" ca="1" si="44"/>
        <v>61849</v>
      </c>
      <c r="B546" s="28">
        <f t="shared" si="45"/>
        <v>544</v>
      </c>
      <c r="C546" s="28"/>
      <c r="D546" s="29">
        <f>IFERROR('Plano de Aposentadoria Ideal'!$D$6,"")</f>
        <v>1000</v>
      </c>
      <c r="E546" s="30">
        <f t="shared" si="42"/>
        <v>554000</v>
      </c>
      <c r="F546" s="31">
        <f>IFERROR(G545*'Plano de Aposentadoria Ideal'!$D$29,"")</f>
        <v>9488.2000442214412</v>
      </c>
      <c r="G546" s="30">
        <f t="shared" si="43"/>
        <v>2237512.1706766938</v>
      </c>
      <c r="H546" s="34"/>
      <c r="I546" s="34"/>
      <c r="J546" s="34"/>
    </row>
    <row r="547" spans="1:10" x14ac:dyDescent="0.25">
      <c r="A547" s="27">
        <f t="shared" ca="1" si="44"/>
        <v>61880</v>
      </c>
      <c r="B547" s="28">
        <f t="shared" si="45"/>
        <v>545</v>
      </c>
      <c r="C547" s="28"/>
      <c r="D547" s="29">
        <f>IFERROR('Plano de Aposentadoria Ideal'!$D$6,"")</f>
        <v>1000</v>
      </c>
      <c r="E547" s="30">
        <f t="shared" si="42"/>
        <v>555000</v>
      </c>
      <c r="F547" s="31">
        <f>IFERROR(G546*'Plano de Aposentadoria Ideal'!$D$29,"")</f>
        <v>9532.8848529328261</v>
      </c>
      <c r="G547" s="30">
        <f t="shared" si="43"/>
        <v>2248045.0555296266</v>
      </c>
      <c r="H547" s="34"/>
      <c r="I547" s="34"/>
      <c r="J547" s="34"/>
    </row>
    <row r="548" spans="1:10" x14ac:dyDescent="0.25">
      <c r="A548" s="27">
        <f t="shared" ca="1" si="44"/>
        <v>61910</v>
      </c>
      <c r="B548" s="28">
        <f t="shared" si="45"/>
        <v>546</v>
      </c>
      <c r="C548" s="28"/>
      <c r="D548" s="29">
        <f>IFERROR('Plano de Aposentadoria Ideal'!$D$6,"")</f>
        <v>1000</v>
      </c>
      <c r="E548" s="30">
        <f t="shared" si="42"/>
        <v>556000</v>
      </c>
      <c r="F548" s="31">
        <f>IFERROR(G547*'Plano de Aposentadoria Ideal'!$D$29,"")</f>
        <v>9577.7600405577687</v>
      </c>
      <c r="G548" s="30">
        <f t="shared" si="43"/>
        <v>2258622.8155701845</v>
      </c>
      <c r="H548" s="34"/>
      <c r="I548" s="34"/>
      <c r="J548" s="34"/>
    </row>
    <row r="549" spans="1:10" x14ac:dyDescent="0.25">
      <c r="A549" s="27">
        <f t="shared" ca="1" si="44"/>
        <v>61941</v>
      </c>
      <c r="B549" s="28">
        <f t="shared" si="45"/>
        <v>547</v>
      </c>
      <c r="C549" s="28"/>
      <c r="D549" s="29">
        <f>IFERROR('Plano de Aposentadoria Ideal'!$D$6,"")</f>
        <v>1000</v>
      </c>
      <c r="E549" s="30">
        <f t="shared" si="42"/>
        <v>557000</v>
      </c>
      <c r="F549" s="31">
        <f>IFERROR(G548*'Plano de Aposentadoria Ideal'!$D$29,"")</f>
        <v>9622.8264182025869</v>
      </c>
      <c r="G549" s="30">
        <f t="shared" si="43"/>
        <v>2269245.6419883869</v>
      </c>
      <c r="H549" s="34"/>
      <c r="I549" s="34"/>
      <c r="J549" s="34"/>
    </row>
    <row r="550" spans="1:10" x14ac:dyDescent="0.25">
      <c r="A550" s="27">
        <f t="shared" ca="1" si="44"/>
        <v>61972</v>
      </c>
      <c r="B550" s="28">
        <f t="shared" si="45"/>
        <v>548</v>
      </c>
      <c r="C550" s="28"/>
      <c r="D550" s="29">
        <f>IFERROR('Plano de Aposentadoria Ideal'!$D$6,"")</f>
        <v>1000</v>
      </c>
      <c r="E550" s="30">
        <f t="shared" si="42"/>
        <v>558000</v>
      </c>
      <c r="F550" s="31">
        <f>IFERROR(G549*'Plano de Aposentadoria Ideal'!$D$29,"")</f>
        <v>9668.0848004293039</v>
      </c>
      <c r="G550" s="30">
        <f t="shared" si="43"/>
        <v>2279913.726788816</v>
      </c>
      <c r="H550" s="34"/>
      <c r="I550" s="34"/>
      <c r="J550" s="34"/>
    </row>
    <row r="551" spans="1:10" x14ac:dyDescent="0.25">
      <c r="A551" s="27">
        <f t="shared" ca="1" si="44"/>
        <v>62002</v>
      </c>
      <c r="B551" s="28">
        <f t="shared" si="45"/>
        <v>549</v>
      </c>
      <c r="C551" s="28"/>
      <c r="D551" s="29">
        <f>IFERROR('Plano de Aposentadoria Ideal'!$D$6,"")</f>
        <v>1000</v>
      </c>
      <c r="E551" s="30">
        <f t="shared" si="42"/>
        <v>559000</v>
      </c>
      <c r="F551" s="31">
        <f>IFERROR(G550*'Plano de Aposentadoria Ideal'!$D$29,"")</f>
        <v>9713.5360052703727</v>
      </c>
      <c r="G551" s="30">
        <f t="shared" si="43"/>
        <v>2290627.2627940862</v>
      </c>
      <c r="H551" s="34"/>
      <c r="I551" s="34"/>
      <c r="J551" s="34"/>
    </row>
    <row r="552" spans="1:10" x14ac:dyDescent="0.25">
      <c r="A552" s="27">
        <f t="shared" ca="1" si="44"/>
        <v>62033</v>
      </c>
      <c r="B552" s="28">
        <f t="shared" si="45"/>
        <v>550</v>
      </c>
      <c r="C552" s="28"/>
      <c r="D552" s="29">
        <f>IFERROR('Plano de Aposentadoria Ideal'!$D$6,"")</f>
        <v>1000</v>
      </c>
      <c r="E552" s="30">
        <f t="shared" si="42"/>
        <v>560000</v>
      </c>
      <c r="F552" s="31">
        <f>IFERROR(G551*'Plano de Aposentadoria Ideal'!$D$29,"")</f>
        <v>9759.1808542434646</v>
      </c>
      <c r="G552" s="30">
        <f t="shared" si="43"/>
        <v>2301386.4436483299</v>
      </c>
      <c r="H552" s="34"/>
      <c r="I552" s="34"/>
      <c r="J552" s="34"/>
    </row>
    <row r="553" spans="1:10" x14ac:dyDescent="0.25">
      <c r="A553" s="27">
        <f t="shared" ca="1" si="44"/>
        <v>62063</v>
      </c>
      <c r="B553" s="28">
        <f t="shared" si="45"/>
        <v>551</v>
      </c>
      <c r="C553" s="28"/>
      <c r="D553" s="29">
        <f>IFERROR('Plano de Aposentadoria Ideal'!$D$6,"")</f>
        <v>1000</v>
      </c>
      <c r="E553" s="30">
        <f t="shared" si="42"/>
        <v>561000</v>
      </c>
      <c r="F553" s="31">
        <f>IFERROR(G552*'Plano de Aposentadoria Ideal'!$D$29,"")</f>
        <v>9805.0201723663085</v>
      </c>
      <c r="G553" s="30">
        <f t="shared" si="43"/>
        <v>2312191.4638206963</v>
      </c>
      <c r="H553" s="34"/>
      <c r="I553" s="34"/>
      <c r="J553" s="34"/>
    </row>
    <row r="554" spans="1:10" x14ac:dyDescent="0.25">
      <c r="A554" s="27">
        <f t="shared" ca="1" si="44"/>
        <v>62094</v>
      </c>
      <c r="B554" s="28">
        <f t="shared" si="45"/>
        <v>552</v>
      </c>
      <c r="C554" s="28">
        <v>46</v>
      </c>
      <c r="D554" s="29">
        <f>IFERROR('Plano de Aposentadoria Ideal'!$D$6,"")</f>
        <v>1000</v>
      </c>
      <c r="E554" s="30">
        <f t="shared" si="42"/>
        <v>562000</v>
      </c>
      <c r="F554" s="31">
        <f>IFERROR(G553*'Plano de Aposentadoria Ideal'!$D$29,"")</f>
        <v>9851.0547881716084</v>
      </c>
      <c r="G554" s="30">
        <f t="shared" si="43"/>
        <v>2323042.5186088681</v>
      </c>
      <c r="H554" s="34"/>
      <c r="I554" s="34"/>
      <c r="J554" s="34"/>
    </row>
    <row r="555" spans="1:10" x14ac:dyDescent="0.25">
      <c r="A555" s="27">
        <f t="shared" ca="1" si="44"/>
        <v>62125</v>
      </c>
      <c r="B555" s="28">
        <f t="shared" si="45"/>
        <v>553</v>
      </c>
      <c r="C555" s="28"/>
      <c r="D555" s="29">
        <f>IFERROR('Plano de Aposentadoria Ideal'!$D$6,"")</f>
        <v>1000</v>
      </c>
      <c r="E555" s="30">
        <f t="shared" si="42"/>
        <v>563000</v>
      </c>
      <c r="F555" s="31">
        <f>IFERROR(G554*'Plano de Aposentadoria Ideal'!$D$29,"")</f>
        <v>9897.2855337220226</v>
      </c>
      <c r="G555" s="30">
        <f t="shared" si="43"/>
        <v>2333939.8041425901</v>
      </c>
      <c r="H555" s="34"/>
      <c r="I555" s="34"/>
      <c r="J555" s="34"/>
    </row>
    <row r="556" spans="1:10" x14ac:dyDescent="0.25">
      <c r="A556" s="27">
        <f t="shared" ca="1" si="44"/>
        <v>62153</v>
      </c>
      <c r="B556" s="28">
        <f t="shared" si="45"/>
        <v>554</v>
      </c>
      <c r="C556" s="28"/>
      <c r="D556" s="29">
        <f>IFERROR('Plano de Aposentadoria Ideal'!$D$6,"")</f>
        <v>1000</v>
      </c>
      <c r="E556" s="30">
        <f t="shared" si="42"/>
        <v>564000</v>
      </c>
      <c r="F556" s="31">
        <f>IFERROR(G555*'Plano de Aposentadoria Ideal'!$D$29,"")</f>
        <v>9943.7132446251926</v>
      </c>
      <c r="G556" s="30">
        <f t="shared" si="43"/>
        <v>2344883.5173872155</v>
      </c>
      <c r="H556" s="34"/>
      <c r="I556" s="34"/>
      <c r="J556" s="34"/>
    </row>
    <row r="557" spans="1:10" x14ac:dyDescent="0.25">
      <c r="A557" s="27">
        <f t="shared" ca="1" si="44"/>
        <v>62184</v>
      </c>
      <c r="B557" s="28">
        <f t="shared" si="45"/>
        <v>555</v>
      </c>
      <c r="C557" s="28"/>
      <c r="D557" s="29">
        <f>IFERROR('Plano de Aposentadoria Ideal'!$D$6,"")</f>
        <v>1000</v>
      </c>
      <c r="E557" s="30">
        <f t="shared" si="42"/>
        <v>565000</v>
      </c>
      <c r="F557" s="31">
        <f>IFERROR(G556*'Plano de Aposentadoria Ideal'!$D$29,"")</f>
        <v>9990.3387600488604</v>
      </c>
      <c r="G557" s="30">
        <f t="shared" si="43"/>
        <v>2355873.8561472646</v>
      </c>
      <c r="H557" s="34"/>
      <c r="I557" s="34"/>
      <c r="J557" s="34"/>
    </row>
    <row r="558" spans="1:10" x14ac:dyDescent="0.25">
      <c r="A558" s="27">
        <f t="shared" ca="1" si="44"/>
        <v>62214</v>
      </c>
      <c r="B558" s="28">
        <f t="shared" si="45"/>
        <v>556</v>
      </c>
      <c r="C558" s="28"/>
      <c r="D558" s="29">
        <f>IFERROR('Plano de Aposentadoria Ideal'!$D$6,"")</f>
        <v>1000</v>
      </c>
      <c r="E558" s="30">
        <f t="shared" si="42"/>
        <v>566000</v>
      </c>
      <c r="F558" s="31">
        <f>IFERROR(G557*'Plano de Aposentadoria Ideal'!$D$29,"")</f>
        <v>10037.162922736023</v>
      </c>
      <c r="G558" s="30">
        <f t="shared" si="43"/>
        <v>2366911.0190700004</v>
      </c>
      <c r="H558" s="34"/>
      <c r="I558" s="34"/>
      <c r="J558" s="34"/>
    </row>
    <row r="559" spans="1:10" x14ac:dyDescent="0.25">
      <c r="A559" s="27">
        <f t="shared" ca="1" si="44"/>
        <v>62245</v>
      </c>
      <c r="B559" s="28">
        <f t="shared" si="45"/>
        <v>557</v>
      </c>
      <c r="C559" s="28"/>
      <c r="D559" s="29">
        <f>IFERROR('Plano de Aposentadoria Ideal'!$D$6,"")</f>
        <v>1000</v>
      </c>
      <c r="E559" s="30">
        <f t="shared" si="42"/>
        <v>567000</v>
      </c>
      <c r="F559" s="31">
        <f>IFERROR(G558*'Plano de Aposentadoria Ideal'!$D$29,"")</f>
        <v>10084.186579020172</v>
      </c>
      <c r="G559" s="30">
        <f t="shared" si="43"/>
        <v>2377995.2056490206</v>
      </c>
      <c r="H559" s="34"/>
      <c r="I559" s="34"/>
      <c r="J559" s="34"/>
    </row>
    <row r="560" spans="1:10" x14ac:dyDescent="0.25">
      <c r="A560" s="27">
        <f t="shared" ca="1" si="44"/>
        <v>62275</v>
      </c>
      <c r="B560" s="28">
        <f t="shared" si="45"/>
        <v>558</v>
      </c>
      <c r="C560" s="28"/>
      <c r="D560" s="29">
        <f>IFERROR('Plano de Aposentadoria Ideal'!$D$6,"")</f>
        <v>1000</v>
      </c>
      <c r="E560" s="30">
        <f t="shared" si="42"/>
        <v>568000</v>
      </c>
      <c r="F560" s="31">
        <f>IFERROR(G559*'Plano de Aposentadoria Ideal'!$D$29,"")</f>
        <v>10131.41057884059</v>
      </c>
      <c r="G560" s="30">
        <f t="shared" si="43"/>
        <v>2389126.616227861</v>
      </c>
      <c r="H560" s="34"/>
      <c r="I560" s="34"/>
      <c r="J560" s="34"/>
    </row>
    <row r="561" spans="1:10" x14ac:dyDescent="0.25">
      <c r="A561" s="27">
        <f t="shared" ca="1" si="44"/>
        <v>62306</v>
      </c>
      <c r="B561" s="28">
        <f t="shared" si="45"/>
        <v>559</v>
      </c>
      <c r="C561" s="28"/>
      <c r="D561" s="29">
        <f>IFERROR('Plano de Aposentadoria Ideal'!$D$6,"")</f>
        <v>1000</v>
      </c>
      <c r="E561" s="30">
        <f t="shared" si="42"/>
        <v>569000</v>
      </c>
      <c r="F561" s="31">
        <f>IFERROR(G560*'Plano de Aposentadoria Ideal'!$D$29,"")</f>
        <v>10178.835775757716</v>
      </c>
      <c r="G561" s="30">
        <f t="shared" si="43"/>
        <v>2400305.4520036187</v>
      </c>
      <c r="H561" s="34"/>
      <c r="I561" s="34"/>
      <c r="J561" s="34"/>
    </row>
    <row r="562" spans="1:10" x14ac:dyDescent="0.25">
      <c r="A562" s="27">
        <f t="shared" ca="1" si="44"/>
        <v>62337</v>
      </c>
      <c r="B562" s="28">
        <f t="shared" si="45"/>
        <v>560</v>
      </c>
      <c r="C562" s="28"/>
      <c r="D562" s="29">
        <f>IFERROR('Plano de Aposentadoria Ideal'!$D$6,"")</f>
        <v>1000</v>
      </c>
      <c r="E562" s="30">
        <f t="shared" si="42"/>
        <v>570000</v>
      </c>
      <c r="F562" s="31">
        <f>IFERROR(G561*'Plano de Aposentadoria Ideal'!$D$29,"")</f>
        <v>10226.46302696856</v>
      </c>
      <c r="G562" s="30">
        <f t="shared" si="43"/>
        <v>2411531.9150305875</v>
      </c>
      <c r="H562" s="34"/>
      <c r="I562" s="34"/>
      <c r="J562" s="34"/>
    </row>
    <row r="563" spans="1:10" x14ac:dyDescent="0.25">
      <c r="A563" s="27">
        <f t="shared" ca="1" si="44"/>
        <v>62367</v>
      </c>
      <c r="B563" s="28">
        <f t="shared" si="45"/>
        <v>561</v>
      </c>
      <c r="C563" s="28"/>
      <c r="D563" s="29">
        <f>IFERROR('Plano de Aposentadoria Ideal'!$D$6,"")</f>
        <v>1000</v>
      </c>
      <c r="E563" s="30">
        <f t="shared" si="42"/>
        <v>571000</v>
      </c>
      <c r="F563" s="31">
        <f>IFERROR(G562*'Plano de Aposentadoria Ideal'!$D$29,"")</f>
        <v>10274.293193322219</v>
      </c>
      <c r="G563" s="30">
        <f t="shared" si="43"/>
        <v>2422806.2082239096</v>
      </c>
      <c r="H563" s="34"/>
      <c r="I563" s="34"/>
      <c r="J563" s="34"/>
    </row>
    <row r="564" spans="1:10" x14ac:dyDescent="0.25">
      <c r="A564" s="27">
        <f t="shared" ca="1" si="44"/>
        <v>62398</v>
      </c>
      <c r="B564" s="28">
        <f t="shared" si="45"/>
        <v>562</v>
      </c>
      <c r="C564" s="28"/>
      <c r="D564" s="29">
        <f>IFERROR('Plano de Aposentadoria Ideal'!$D$6,"")</f>
        <v>1000</v>
      </c>
      <c r="E564" s="30">
        <f t="shared" si="42"/>
        <v>572000</v>
      </c>
      <c r="F564" s="31">
        <f>IFERROR(G563*'Plano de Aposentadoria Ideal'!$D$29,"")</f>
        <v>10322.327139335412</v>
      </c>
      <c r="G564" s="30">
        <f t="shared" si="43"/>
        <v>2434128.5353632448</v>
      </c>
      <c r="H564" s="34"/>
      <c r="I564" s="34"/>
      <c r="J564" s="34"/>
    </row>
    <row r="565" spans="1:10" x14ac:dyDescent="0.25">
      <c r="A565" s="27">
        <f t="shared" ca="1" si="44"/>
        <v>62428</v>
      </c>
      <c r="B565" s="28">
        <f t="shared" si="45"/>
        <v>563</v>
      </c>
      <c r="C565" s="28"/>
      <c r="D565" s="29">
        <f>IFERROR('Plano de Aposentadoria Ideal'!$D$6,"")</f>
        <v>1000</v>
      </c>
      <c r="E565" s="30">
        <f t="shared" si="42"/>
        <v>573000</v>
      </c>
      <c r="F565" s="31">
        <f>IFERROR(G564*'Plano de Aposentadoria Ideal'!$D$29,"")</f>
        <v>10370.565733208121</v>
      </c>
      <c r="G565" s="30">
        <f t="shared" si="43"/>
        <v>2445499.1010964531</v>
      </c>
      <c r="H565" s="34"/>
      <c r="I565" s="34"/>
      <c r="J565" s="34"/>
    </row>
    <row r="566" spans="1:10" x14ac:dyDescent="0.25">
      <c r="A566" s="27">
        <f t="shared" ca="1" si="44"/>
        <v>62459</v>
      </c>
      <c r="B566" s="28">
        <f t="shared" si="45"/>
        <v>564</v>
      </c>
      <c r="C566" s="28">
        <v>47</v>
      </c>
      <c r="D566" s="29">
        <f>IFERROR('Plano de Aposentadoria Ideal'!$D$6,"")</f>
        <v>1000</v>
      </c>
      <c r="E566" s="30">
        <f t="shared" si="42"/>
        <v>574000</v>
      </c>
      <c r="F566" s="31">
        <f>IFERROR(G565*'Plano de Aposentadoria Ideal'!$D$29,"")</f>
        <v>10419.009846839288</v>
      </c>
      <c r="G566" s="30">
        <f t="shared" si="43"/>
        <v>2456918.1109432923</v>
      </c>
      <c r="H566" s="34"/>
      <c r="I566" s="34"/>
      <c r="J566" s="34"/>
    </row>
    <row r="567" spans="1:10" x14ac:dyDescent="0.25">
      <c r="A567" s="27">
        <f t="shared" ca="1" si="44"/>
        <v>62490</v>
      </c>
      <c r="B567" s="28">
        <f t="shared" si="45"/>
        <v>565</v>
      </c>
      <c r="C567" s="28"/>
      <c r="D567" s="29">
        <f>IFERROR('Plano de Aposentadoria Ideal'!$D$6,"")</f>
        <v>1000</v>
      </c>
      <c r="E567" s="30">
        <f t="shared" si="42"/>
        <v>575000</v>
      </c>
      <c r="F567" s="31">
        <f>IFERROR(G566*'Plano de Aposentadoria Ideal'!$D$29,"")</f>
        <v>10467.660355842554</v>
      </c>
      <c r="G567" s="30">
        <f t="shared" si="43"/>
        <v>2468385.7712991349</v>
      </c>
      <c r="H567" s="34"/>
      <c r="I567" s="34"/>
      <c r="J567" s="34"/>
    </row>
    <row r="568" spans="1:10" x14ac:dyDescent="0.25">
      <c r="A568" s="27">
        <f t="shared" ca="1" si="44"/>
        <v>62518</v>
      </c>
      <c r="B568" s="28">
        <f t="shared" si="45"/>
        <v>566</v>
      </c>
      <c r="C568" s="28"/>
      <c r="D568" s="29">
        <f>IFERROR('Plano de Aposentadoria Ideal'!$D$6,"")</f>
        <v>1000</v>
      </c>
      <c r="E568" s="30">
        <f t="shared" si="42"/>
        <v>576000</v>
      </c>
      <c r="F568" s="31">
        <f>IFERROR(G567*'Plano de Aposentadoria Ideal'!$D$29,"")</f>
        <v>10516.518139562108</v>
      </c>
      <c r="G568" s="30">
        <f t="shared" si="43"/>
        <v>2479902.289438697</v>
      </c>
      <c r="H568" s="34"/>
      <c r="I568" s="34"/>
      <c r="J568" s="34"/>
    </row>
    <row r="569" spans="1:10" x14ac:dyDescent="0.25">
      <c r="A569" s="27">
        <f t="shared" ca="1" si="44"/>
        <v>62549</v>
      </c>
      <c r="B569" s="28">
        <f t="shared" si="45"/>
        <v>567</v>
      </c>
      <c r="C569" s="28"/>
      <c r="D569" s="29">
        <f>IFERROR('Plano de Aposentadoria Ideal'!$D$6,"")</f>
        <v>1000</v>
      </c>
      <c r="E569" s="30">
        <f t="shared" si="42"/>
        <v>577000</v>
      </c>
      <c r="F569" s="31">
        <f>IFERROR(G568*'Plano de Aposentadoria Ideal'!$D$29,"")</f>
        <v>10565.584081088564</v>
      </c>
      <c r="G569" s="30">
        <f t="shared" si="43"/>
        <v>2491467.8735197857</v>
      </c>
      <c r="H569" s="34"/>
      <c r="I569" s="34"/>
      <c r="J569" s="34"/>
    </row>
    <row r="570" spans="1:10" x14ac:dyDescent="0.25">
      <c r="A570" s="27">
        <f t="shared" ca="1" si="44"/>
        <v>62579</v>
      </c>
      <c r="B570" s="28">
        <f t="shared" si="45"/>
        <v>568</v>
      </c>
      <c r="C570" s="28"/>
      <c r="D570" s="29">
        <f>IFERROR('Plano de Aposentadoria Ideal'!$D$6,"")</f>
        <v>1000</v>
      </c>
      <c r="E570" s="30">
        <f t="shared" si="42"/>
        <v>578000</v>
      </c>
      <c r="F570" s="31">
        <f>IFERROR(G569*'Plano de Aposentadoria Ideal'!$D$29,"")</f>
        <v>10614.859067274934</v>
      </c>
      <c r="G570" s="30">
        <f t="shared" si="43"/>
        <v>2503082.7325870604</v>
      </c>
      <c r="H570" s="34"/>
      <c r="I570" s="34"/>
      <c r="J570" s="34"/>
    </row>
    <row r="571" spans="1:10" x14ac:dyDescent="0.25">
      <c r="A571" s="27">
        <f t="shared" ca="1" si="44"/>
        <v>62610</v>
      </c>
      <c r="B571" s="28">
        <f t="shared" si="45"/>
        <v>569</v>
      </c>
      <c r="C571" s="28"/>
      <c r="D571" s="29">
        <f>IFERROR('Plano de Aposentadoria Ideal'!$D$6,"")</f>
        <v>1000</v>
      </c>
      <c r="E571" s="30">
        <f t="shared" si="42"/>
        <v>579000</v>
      </c>
      <c r="F571" s="31">
        <f>IFERROR(G570*'Plano de Aposentadoria Ideal'!$D$29,"")</f>
        <v>10664.343988752651</v>
      </c>
      <c r="G571" s="30">
        <f t="shared" si="43"/>
        <v>2514747.0765758129</v>
      </c>
      <c r="H571" s="34"/>
      <c r="I571" s="34"/>
      <c r="J571" s="34"/>
    </row>
    <row r="572" spans="1:10" x14ac:dyDescent="0.25">
      <c r="A572" s="27">
        <f t="shared" ca="1" si="44"/>
        <v>62640</v>
      </c>
      <c r="B572" s="28">
        <f t="shared" si="45"/>
        <v>570</v>
      </c>
      <c r="C572" s="28"/>
      <c r="D572" s="29">
        <f>IFERROR('Plano de Aposentadoria Ideal'!$D$6,"")</f>
        <v>1000</v>
      </c>
      <c r="E572" s="30">
        <f t="shared" si="42"/>
        <v>580000</v>
      </c>
      <c r="F572" s="31">
        <f>IFERROR(G571*'Plano de Aposentadoria Ideal'!$D$29,"")</f>
        <v>10714.039739947671</v>
      </c>
      <c r="G572" s="30">
        <f t="shared" si="43"/>
        <v>2526461.1163157606</v>
      </c>
      <c r="H572" s="34"/>
      <c r="I572" s="34"/>
      <c r="J572" s="34"/>
    </row>
    <row r="573" spans="1:10" x14ac:dyDescent="0.25">
      <c r="A573" s="27">
        <f t="shared" ca="1" si="44"/>
        <v>62671</v>
      </c>
      <c r="B573" s="28">
        <f t="shared" si="45"/>
        <v>571</v>
      </c>
      <c r="C573" s="28"/>
      <c r="D573" s="29">
        <f>IFERROR('Plano de Aposentadoria Ideal'!$D$6,"")</f>
        <v>1000</v>
      </c>
      <c r="E573" s="30">
        <f t="shared" si="42"/>
        <v>581000</v>
      </c>
      <c r="F573" s="31">
        <f>IFERROR(G572*'Plano de Aposentadoria Ideal'!$D$29,"")</f>
        <v>10763.947219096635</v>
      </c>
      <c r="G573" s="30">
        <f t="shared" si="43"/>
        <v>2538225.0635348572</v>
      </c>
      <c r="H573" s="34"/>
      <c r="I573" s="34"/>
      <c r="J573" s="34"/>
    </row>
    <row r="574" spans="1:10" x14ac:dyDescent="0.25">
      <c r="A574" s="27">
        <f t="shared" ca="1" si="44"/>
        <v>62702</v>
      </c>
      <c r="B574" s="28">
        <f t="shared" si="45"/>
        <v>572</v>
      </c>
      <c r="C574" s="28"/>
      <c r="D574" s="29">
        <f>IFERROR('Plano de Aposentadoria Ideal'!$D$6,"")</f>
        <v>1000</v>
      </c>
      <c r="E574" s="30">
        <f t="shared" si="42"/>
        <v>582000</v>
      </c>
      <c r="F574" s="31">
        <f>IFERROR(G573*'Plano de Aposentadoria Ideal'!$D$29,"")</f>
        <v>10814.067328263109</v>
      </c>
      <c r="G574" s="30">
        <f t="shared" si="43"/>
        <v>2550039.1308631203</v>
      </c>
      <c r="H574" s="34"/>
      <c r="I574" s="34"/>
      <c r="J574" s="34"/>
    </row>
    <row r="575" spans="1:10" x14ac:dyDescent="0.25">
      <c r="A575" s="27">
        <f t="shared" ca="1" si="44"/>
        <v>62732</v>
      </c>
      <c r="B575" s="28">
        <f t="shared" si="45"/>
        <v>573</v>
      </c>
      <c r="C575" s="28"/>
      <c r="D575" s="29">
        <f>IFERROR('Plano de Aposentadoria Ideal'!$D$6,"")</f>
        <v>1000</v>
      </c>
      <c r="E575" s="30">
        <f t="shared" si="42"/>
        <v>583000</v>
      </c>
      <c r="F575" s="31">
        <f>IFERROR(G574*'Plano de Aposentadoria Ideal'!$D$29,"")</f>
        <v>10864.400973353882</v>
      </c>
      <c r="G575" s="30">
        <f t="shared" si="43"/>
        <v>2561903.5318364743</v>
      </c>
      <c r="H575" s="34"/>
      <c r="I575" s="34"/>
      <c r="J575" s="34"/>
    </row>
    <row r="576" spans="1:10" x14ac:dyDescent="0.25">
      <c r="A576" s="27">
        <f t="shared" ca="1" si="44"/>
        <v>62763</v>
      </c>
      <c r="B576" s="28">
        <f t="shared" si="45"/>
        <v>574</v>
      </c>
      <c r="C576" s="28"/>
      <c r="D576" s="29">
        <f>IFERROR('Plano de Aposentadoria Ideal'!$D$6,"")</f>
        <v>1000</v>
      </c>
      <c r="E576" s="30">
        <f t="shared" si="42"/>
        <v>584000</v>
      </c>
      <c r="F576" s="31">
        <f>IFERROR(G575*'Plano de Aposentadoria Ideal'!$D$29,"")</f>
        <v>10914.949064135351</v>
      </c>
      <c r="G576" s="30">
        <f t="shared" si="43"/>
        <v>2573818.4809006099</v>
      </c>
      <c r="H576" s="34"/>
      <c r="I576" s="34"/>
      <c r="J576" s="34"/>
    </row>
    <row r="577" spans="1:10" x14ac:dyDescent="0.25">
      <c r="A577" s="27">
        <f t="shared" ca="1" si="44"/>
        <v>62793</v>
      </c>
      <c r="B577" s="28">
        <f t="shared" si="45"/>
        <v>575</v>
      </c>
      <c r="C577" s="28"/>
      <c r="D577" s="29">
        <f>IFERROR('Plano de Aposentadoria Ideal'!$D$6,"")</f>
        <v>1000</v>
      </c>
      <c r="E577" s="30">
        <f t="shared" si="42"/>
        <v>585000</v>
      </c>
      <c r="F577" s="31">
        <f>IFERROR(G576*'Plano de Aposentadoria Ideal'!$D$29,"")</f>
        <v>10965.712514249954</v>
      </c>
      <c r="G577" s="30">
        <f t="shared" si="43"/>
        <v>2585784.1934148599</v>
      </c>
      <c r="H577" s="34"/>
      <c r="I577" s="34"/>
      <c r="J577" s="34"/>
    </row>
    <row r="578" spans="1:10" x14ac:dyDescent="0.25">
      <c r="A578" s="27">
        <f t="shared" ca="1" si="44"/>
        <v>62824</v>
      </c>
      <c r="B578" s="28">
        <f t="shared" si="45"/>
        <v>576</v>
      </c>
      <c r="C578" s="28">
        <v>48</v>
      </c>
      <c r="D578" s="29">
        <f>IFERROR('Plano de Aposentadoria Ideal'!$D$6,"")</f>
        <v>1000</v>
      </c>
      <c r="E578" s="30">
        <f t="shared" si="42"/>
        <v>586000</v>
      </c>
      <c r="F578" s="31">
        <f>IFERROR(G577*'Plano de Aposentadoria Ideal'!$D$29,"")</f>
        <v>11016.692241232689</v>
      </c>
      <c r="G578" s="30">
        <f t="shared" si="43"/>
        <v>2597800.8856560928</v>
      </c>
      <c r="H578" s="34"/>
      <c r="I578" s="34"/>
      <c r="J578" s="34"/>
    </row>
    <row r="579" spans="1:10" x14ac:dyDescent="0.25">
      <c r="A579" s="27">
        <f t="shared" ca="1" si="44"/>
        <v>62855</v>
      </c>
      <c r="B579" s="28">
        <f t="shared" si="45"/>
        <v>577</v>
      </c>
      <c r="C579" s="28"/>
      <c r="D579" s="29">
        <f>IFERROR('Plano de Aposentadoria Ideal'!$D$6,"")</f>
        <v>1000</v>
      </c>
      <c r="E579" s="30">
        <f t="shared" si="42"/>
        <v>587000</v>
      </c>
      <c r="F579" s="31">
        <f>IFERROR(G578*'Plano de Aposentadoria Ideal'!$D$29,"")</f>
        <v>11067.889166527695</v>
      </c>
      <c r="G579" s="30">
        <f t="shared" si="43"/>
        <v>2609868.7748226207</v>
      </c>
      <c r="H579" s="34"/>
      <c r="I579" s="34"/>
      <c r="J579" s="34"/>
    </row>
    <row r="580" spans="1:10" x14ac:dyDescent="0.25">
      <c r="A580" s="27">
        <f t="shared" ca="1" si="44"/>
        <v>62884</v>
      </c>
      <c r="B580" s="28">
        <f t="shared" si="45"/>
        <v>578</v>
      </c>
      <c r="C580" s="28"/>
      <c r="D580" s="29">
        <f>IFERROR('Plano de Aposentadoria Ideal'!$D$6,"")</f>
        <v>1000</v>
      </c>
      <c r="E580" s="30">
        <f t="shared" si="42"/>
        <v>588000</v>
      </c>
      <c r="F580" s="31">
        <f>IFERROR(G579*'Plano de Aposentadoria Ideal'!$D$29,"")</f>
        <v>11119.304215504915</v>
      </c>
      <c r="G580" s="30">
        <f t="shared" si="43"/>
        <v>2621988.0790381255</v>
      </c>
      <c r="H580" s="34"/>
      <c r="I580" s="34"/>
      <c r="J580" s="34"/>
    </row>
    <row r="581" spans="1:10" x14ac:dyDescent="0.25">
      <c r="A581" s="27">
        <f t="shared" ca="1" si="44"/>
        <v>62915</v>
      </c>
      <c r="B581" s="28">
        <f t="shared" si="45"/>
        <v>579</v>
      </c>
      <c r="C581" s="28"/>
      <c r="D581" s="29">
        <f>IFERROR('Plano de Aposentadoria Ideal'!$D$6,"")</f>
        <v>1000</v>
      </c>
      <c r="E581" s="30">
        <f t="shared" ref="E581:E644" si="46">IFERROR(E580+D581,"")</f>
        <v>589000</v>
      </c>
      <c r="F581" s="31">
        <f>IFERROR(G580*'Plano de Aposentadoria Ideal'!$D$29,"")</f>
        <v>11170.938317476806</v>
      </c>
      <c r="G581" s="30">
        <f t="shared" ref="G581:G644" si="47">IFERROR(G580+D581+F581,"")</f>
        <v>2634159.0173556022</v>
      </c>
      <c r="H581" s="34"/>
      <c r="I581" s="34"/>
      <c r="J581" s="34"/>
    </row>
    <row r="582" spans="1:10" x14ac:dyDescent="0.25">
      <c r="A582" s="27">
        <f t="shared" ca="1" si="44"/>
        <v>62945</v>
      </c>
      <c r="B582" s="28">
        <f t="shared" si="45"/>
        <v>580</v>
      </c>
      <c r="C582" s="28"/>
      <c r="D582" s="29">
        <f>IFERROR('Plano de Aposentadoria Ideal'!$D$6,"")</f>
        <v>1000</v>
      </c>
      <c r="E582" s="30">
        <f t="shared" si="46"/>
        <v>590000</v>
      </c>
      <c r="F582" s="31">
        <f>IFERROR(G581*'Plano de Aposentadoria Ideal'!$D$29,"")</f>
        <v>11222.792405715158</v>
      </c>
      <c r="G582" s="30">
        <f t="shared" si="47"/>
        <v>2646381.8097613174</v>
      </c>
      <c r="H582" s="34"/>
      <c r="I582" s="34"/>
      <c r="J582" s="34"/>
    </row>
    <row r="583" spans="1:10" x14ac:dyDescent="0.25">
      <c r="A583" s="27">
        <f t="shared" ca="1" si="44"/>
        <v>62976</v>
      </c>
      <c r="B583" s="28">
        <f t="shared" si="45"/>
        <v>581</v>
      </c>
      <c r="C583" s="28"/>
      <c r="D583" s="29">
        <f>IFERROR('Plano de Aposentadoria Ideal'!$D$6,"")</f>
        <v>1000</v>
      </c>
      <c r="E583" s="30">
        <f t="shared" si="46"/>
        <v>591000</v>
      </c>
      <c r="F583" s="31">
        <f>IFERROR(G582*'Plano de Aposentadoria Ideal'!$D$29,"")</f>
        <v>11274.867417467942</v>
      </c>
      <c r="G583" s="30">
        <f t="shared" si="47"/>
        <v>2658656.6771787852</v>
      </c>
      <c r="H583" s="34"/>
      <c r="I583" s="34"/>
      <c r="J583" s="34"/>
    </row>
    <row r="584" spans="1:10" x14ac:dyDescent="0.25">
      <c r="A584" s="27">
        <f t="shared" ca="1" si="44"/>
        <v>63006</v>
      </c>
      <c r="B584" s="28">
        <f t="shared" si="45"/>
        <v>582</v>
      </c>
      <c r="C584" s="28"/>
      <c r="D584" s="29">
        <f>IFERROR('Plano de Aposentadoria Ideal'!$D$6,"")</f>
        <v>1000</v>
      </c>
      <c r="E584" s="30">
        <f t="shared" si="46"/>
        <v>592000</v>
      </c>
      <c r="F584" s="31">
        <f>IFERROR(G583*'Plano de Aposentadoria Ideal'!$D$29,"")</f>
        <v>11327.164293976261</v>
      </c>
      <c r="G584" s="30">
        <f t="shared" si="47"/>
        <v>2670983.8414727612</v>
      </c>
      <c r="H584" s="34"/>
      <c r="I584" s="34"/>
      <c r="J584" s="34"/>
    </row>
    <row r="585" spans="1:10" x14ac:dyDescent="0.25">
      <c r="A585" s="27">
        <f t="shared" ca="1" si="44"/>
        <v>63037</v>
      </c>
      <c r="B585" s="28">
        <f t="shared" si="45"/>
        <v>583</v>
      </c>
      <c r="C585" s="28"/>
      <c r="D585" s="29">
        <f>IFERROR('Plano de Aposentadoria Ideal'!$D$6,"")</f>
        <v>1000</v>
      </c>
      <c r="E585" s="30">
        <f t="shared" si="46"/>
        <v>593000</v>
      </c>
      <c r="F585" s="31">
        <f>IFERROR(G584*'Plano de Aposentadoria Ideal'!$D$29,"")</f>
        <v>11379.683980491358</v>
      </c>
      <c r="G585" s="30">
        <f t="shared" si="47"/>
        <v>2683363.5254532527</v>
      </c>
      <c r="H585" s="34"/>
      <c r="I585" s="34"/>
      <c r="J585" s="34"/>
    </row>
    <row r="586" spans="1:10" x14ac:dyDescent="0.25">
      <c r="A586" s="27">
        <f t="shared" ca="1" si="44"/>
        <v>63068</v>
      </c>
      <c r="B586" s="28">
        <f t="shared" si="45"/>
        <v>584</v>
      </c>
      <c r="C586" s="28"/>
      <c r="D586" s="29">
        <f>IFERROR('Plano de Aposentadoria Ideal'!$D$6,"")</f>
        <v>1000</v>
      </c>
      <c r="E586" s="30">
        <f t="shared" si="46"/>
        <v>594000</v>
      </c>
      <c r="F586" s="31">
        <f>IFERROR(G585*'Plano de Aposentadoria Ideal'!$D$29,"")</f>
        <v>11432.427426291715</v>
      </c>
      <c r="G586" s="30">
        <f t="shared" si="47"/>
        <v>2695795.9528795443</v>
      </c>
      <c r="H586" s="34"/>
      <c r="I586" s="34"/>
      <c r="J586" s="34"/>
    </row>
    <row r="587" spans="1:10" x14ac:dyDescent="0.25">
      <c r="A587" s="27">
        <f t="shared" ca="1" si="44"/>
        <v>63098</v>
      </c>
      <c r="B587" s="28">
        <f t="shared" si="45"/>
        <v>585</v>
      </c>
      <c r="C587" s="28"/>
      <c r="D587" s="29">
        <f>IFERROR('Plano de Aposentadoria Ideal'!$D$6,"")</f>
        <v>1000</v>
      </c>
      <c r="E587" s="30">
        <f t="shared" si="46"/>
        <v>595000</v>
      </c>
      <c r="F587" s="31">
        <f>IFERROR(G586*'Plano de Aposentadoria Ideal'!$D$29,"")</f>
        <v>11485.395584700183</v>
      </c>
      <c r="G587" s="30">
        <f t="shared" si="47"/>
        <v>2708281.3484642445</v>
      </c>
      <c r="H587" s="34"/>
      <c r="I587" s="34"/>
      <c r="J587" s="34"/>
    </row>
    <row r="588" spans="1:10" x14ac:dyDescent="0.25">
      <c r="A588" s="27">
        <f t="shared" ca="1" si="44"/>
        <v>63129</v>
      </c>
      <c r="B588" s="28">
        <f t="shared" si="45"/>
        <v>586</v>
      </c>
      <c r="C588" s="28"/>
      <c r="D588" s="29">
        <f>IFERROR('Plano de Aposentadoria Ideal'!$D$6,"")</f>
        <v>1000</v>
      </c>
      <c r="E588" s="30">
        <f t="shared" si="46"/>
        <v>596000</v>
      </c>
      <c r="F588" s="31">
        <f>IFERROR(G587*'Plano de Aposentadoria Ideal'!$D$29,"")</f>
        <v>11538.589413101245</v>
      </c>
      <c r="G588" s="30">
        <f t="shared" si="47"/>
        <v>2720819.9378773458</v>
      </c>
      <c r="H588" s="34"/>
      <c r="I588" s="34"/>
      <c r="J588" s="34"/>
    </row>
    <row r="589" spans="1:10" x14ac:dyDescent="0.25">
      <c r="A589" s="27">
        <f t="shared" ca="1" si="44"/>
        <v>63159</v>
      </c>
      <c r="B589" s="28">
        <f t="shared" si="45"/>
        <v>587</v>
      </c>
      <c r="C589" s="28"/>
      <c r="D589" s="29">
        <f>IFERROR('Plano de Aposentadoria Ideal'!$D$6,"")</f>
        <v>1000</v>
      </c>
      <c r="E589" s="30">
        <f t="shared" si="46"/>
        <v>597000</v>
      </c>
      <c r="F589" s="31">
        <f>IFERROR(G588*'Plano de Aposentadoria Ideal'!$D$29,"")</f>
        <v>11592.009872958297</v>
      </c>
      <c r="G589" s="30">
        <f t="shared" si="47"/>
        <v>2733411.9477503039</v>
      </c>
      <c r="H589" s="34"/>
      <c r="I589" s="34"/>
      <c r="J589" s="34"/>
    </row>
    <row r="590" spans="1:10" x14ac:dyDescent="0.25">
      <c r="A590" s="27">
        <f t="shared" ca="1" si="44"/>
        <v>63190</v>
      </c>
      <c r="B590" s="28">
        <f t="shared" si="45"/>
        <v>588</v>
      </c>
      <c r="C590" s="28">
        <v>49</v>
      </c>
      <c r="D590" s="29">
        <f>IFERROR('Plano de Aposentadoria Ideal'!$D$6,"")</f>
        <v>1000</v>
      </c>
      <c r="E590" s="30">
        <f t="shared" si="46"/>
        <v>598000</v>
      </c>
      <c r="F590" s="31">
        <f>IFERROR(G589*'Plano de Aposentadoria Ideal'!$D$29,"")</f>
        <v>11645.657929831033</v>
      </c>
      <c r="G590" s="30">
        <f t="shared" si="47"/>
        <v>2746057.6056801351</v>
      </c>
      <c r="H590" s="34"/>
      <c r="I590" s="34"/>
      <c r="J590" s="34"/>
    </row>
    <row r="591" spans="1:10" x14ac:dyDescent="0.25">
      <c r="A591" s="27">
        <f t="shared" ref="A591:A654" ca="1" si="48">DATE(YEAR(A590),MONTH(A590)+1,1)</f>
        <v>63221</v>
      </c>
      <c r="B591" s="28">
        <f t="shared" ref="B591:B654" si="49">B590+1</f>
        <v>589</v>
      </c>
      <c r="C591" s="28"/>
      <c r="D591" s="29">
        <f>IFERROR('Plano de Aposentadoria Ideal'!$D$6,"")</f>
        <v>1000</v>
      </c>
      <c r="E591" s="30">
        <f t="shared" si="46"/>
        <v>599000</v>
      </c>
      <c r="F591" s="31">
        <f>IFERROR(G590*'Plano de Aposentadoria Ideal'!$D$29,"")</f>
        <v>11699.534553392905</v>
      </c>
      <c r="G591" s="30">
        <f t="shared" si="47"/>
        <v>2758757.1402335279</v>
      </c>
      <c r="H591" s="34"/>
      <c r="I591" s="34"/>
      <c r="J591" s="34"/>
    </row>
    <row r="592" spans="1:10" x14ac:dyDescent="0.25">
      <c r="A592" s="27">
        <f t="shared" ca="1" si="48"/>
        <v>63249</v>
      </c>
      <c r="B592" s="28">
        <f t="shared" si="49"/>
        <v>590</v>
      </c>
      <c r="C592" s="28"/>
      <c r="D592" s="29">
        <f>IFERROR('Plano de Aposentadoria Ideal'!$D$6,"")</f>
        <v>1000</v>
      </c>
      <c r="E592" s="30">
        <f t="shared" si="46"/>
        <v>600000</v>
      </c>
      <c r="F592" s="31">
        <f>IFERROR(G591*'Plano de Aposentadoria Ideal'!$D$29,"")</f>
        <v>11753.640717448639</v>
      </c>
      <c r="G592" s="30">
        <f t="shared" si="47"/>
        <v>2771510.7809509765</v>
      </c>
      <c r="H592" s="34"/>
      <c r="I592" s="34"/>
      <c r="J592" s="34"/>
    </row>
    <row r="593" spans="1:10" x14ac:dyDescent="0.25">
      <c r="A593" s="27">
        <f t="shared" ca="1" si="48"/>
        <v>63280</v>
      </c>
      <c r="B593" s="28">
        <f t="shared" si="49"/>
        <v>591</v>
      </c>
      <c r="C593" s="28"/>
      <c r="D593" s="29">
        <f>IFERROR('Plano de Aposentadoria Ideal'!$D$6,"")</f>
        <v>1000</v>
      </c>
      <c r="E593" s="30">
        <f t="shared" si="46"/>
        <v>601000</v>
      </c>
      <c r="F593" s="31">
        <f>IFERROR(G592*'Plano de Aposentadoria Ideal'!$D$29,"")</f>
        <v>11807.977399951844</v>
      </c>
      <c r="G593" s="30">
        <f t="shared" si="47"/>
        <v>2784318.7583509283</v>
      </c>
      <c r="H593" s="34"/>
      <c r="I593" s="34"/>
      <c r="J593" s="34"/>
    </row>
    <row r="594" spans="1:10" x14ac:dyDescent="0.25">
      <c r="A594" s="27">
        <f t="shared" ca="1" si="48"/>
        <v>63310</v>
      </c>
      <c r="B594" s="28">
        <f t="shared" si="49"/>
        <v>592</v>
      </c>
      <c r="C594" s="28"/>
      <c r="D594" s="29">
        <f>IFERROR('Plano de Aposentadoria Ideal'!$D$6,"")</f>
        <v>1000</v>
      </c>
      <c r="E594" s="30">
        <f t="shared" si="46"/>
        <v>602000</v>
      </c>
      <c r="F594" s="31">
        <f>IFERROR(G593*'Plano de Aposentadoria Ideal'!$D$29,"")</f>
        <v>11862.545583022678</v>
      </c>
      <c r="G594" s="30">
        <f t="shared" si="47"/>
        <v>2797181.3039339511</v>
      </c>
      <c r="H594" s="34"/>
      <c r="I594" s="34"/>
      <c r="J594" s="34"/>
    </row>
    <row r="595" spans="1:10" x14ac:dyDescent="0.25">
      <c r="A595" s="27">
        <f t="shared" ca="1" si="48"/>
        <v>63341</v>
      </c>
      <c r="B595" s="28">
        <f t="shared" si="49"/>
        <v>593</v>
      </c>
      <c r="C595" s="28"/>
      <c r="D595" s="29">
        <f>IFERROR('Plano de Aposentadoria Ideal'!$D$6,"")</f>
        <v>1000</v>
      </c>
      <c r="E595" s="30">
        <f t="shared" si="46"/>
        <v>603000</v>
      </c>
      <c r="F595" s="31">
        <f>IFERROR(G594*'Plano de Aposentadoria Ideal'!$D$29,"")</f>
        <v>11917.346252965614</v>
      </c>
      <c r="G595" s="30">
        <f t="shared" si="47"/>
        <v>2810098.6501869168</v>
      </c>
      <c r="H595" s="34"/>
      <c r="I595" s="34"/>
      <c r="J595" s="34"/>
    </row>
    <row r="596" spans="1:10" x14ac:dyDescent="0.25">
      <c r="A596" s="27">
        <f t="shared" ca="1" si="48"/>
        <v>63371</v>
      </c>
      <c r="B596" s="28">
        <f t="shared" si="49"/>
        <v>594</v>
      </c>
      <c r="C596" s="28"/>
      <c r="D596" s="29">
        <f>IFERROR('Plano de Aposentadoria Ideal'!$D$6,"")</f>
        <v>1000</v>
      </c>
      <c r="E596" s="30">
        <f t="shared" si="46"/>
        <v>604000</v>
      </c>
      <c r="F596" s="31">
        <f>IFERROR(G595*'Plano de Aposentadoria Ideal'!$D$29,"")</f>
        <v>11972.380400287255</v>
      </c>
      <c r="G596" s="30">
        <f t="shared" si="47"/>
        <v>2823071.0305872043</v>
      </c>
      <c r="H596" s="34"/>
      <c r="I596" s="34"/>
      <c r="J596" s="34"/>
    </row>
    <row r="597" spans="1:10" x14ac:dyDescent="0.25">
      <c r="A597" s="27">
        <f t="shared" ca="1" si="48"/>
        <v>63402</v>
      </c>
      <c r="B597" s="28">
        <f t="shared" si="49"/>
        <v>595</v>
      </c>
      <c r="C597" s="28"/>
      <c r="D597" s="29">
        <f>IFERROR('Plano de Aposentadoria Ideal'!$D$6,"")</f>
        <v>1000</v>
      </c>
      <c r="E597" s="30">
        <f t="shared" si="46"/>
        <v>605000</v>
      </c>
      <c r="F597" s="31">
        <f>IFERROR(G596*'Plano de Aposentadoria Ideal'!$D$29,"")</f>
        <v>12027.649019714243</v>
      </c>
      <c r="G597" s="30">
        <f t="shared" si="47"/>
        <v>2836098.6796069187</v>
      </c>
      <c r="H597" s="34"/>
      <c r="I597" s="34"/>
      <c r="J597" s="34"/>
    </row>
    <row r="598" spans="1:10" x14ac:dyDescent="0.25">
      <c r="A598" s="27">
        <f t="shared" ca="1" si="48"/>
        <v>63433</v>
      </c>
      <c r="B598" s="28">
        <f t="shared" si="49"/>
        <v>596</v>
      </c>
      <c r="C598" s="28"/>
      <c r="D598" s="29">
        <f>IFERROR('Plano de Aposentadoria Ideal'!$D$6,"")</f>
        <v>1000</v>
      </c>
      <c r="E598" s="30">
        <f t="shared" si="46"/>
        <v>606000</v>
      </c>
      <c r="F598" s="31">
        <f>IFERROR(G597*'Plano de Aposentadoria Ideal'!$D$29,"")</f>
        <v>12083.153110211235</v>
      </c>
      <c r="G598" s="30">
        <f t="shared" si="47"/>
        <v>2849181.83271713</v>
      </c>
      <c r="H598" s="34"/>
      <c r="I598" s="34"/>
      <c r="J598" s="34"/>
    </row>
    <row r="599" spans="1:10" x14ac:dyDescent="0.25">
      <c r="A599" s="27">
        <f t="shared" ca="1" si="48"/>
        <v>63463</v>
      </c>
      <c r="B599" s="28">
        <f t="shared" si="49"/>
        <v>597</v>
      </c>
      <c r="C599" s="28"/>
      <c r="D599" s="29">
        <f>IFERROR('Plano de Aposentadoria Ideal'!$D$6,"")</f>
        <v>1000</v>
      </c>
      <c r="E599" s="30">
        <f t="shared" si="46"/>
        <v>607000</v>
      </c>
      <c r="F599" s="31">
        <f>IFERROR(G598*'Plano de Aposentadoria Ideal'!$D$29,"")</f>
        <v>12138.893674998963</v>
      </c>
      <c r="G599" s="30">
        <f t="shared" si="47"/>
        <v>2862320.726392129</v>
      </c>
      <c r="H599" s="34"/>
      <c r="I599" s="34"/>
      <c r="J599" s="34"/>
    </row>
    <row r="600" spans="1:10" x14ac:dyDescent="0.25">
      <c r="A600" s="27">
        <f t="shared" ca="1" si="48"/>
        <v>63494</v>
      </c>
      <c r="B600" s="28">
        <f t="shared" si="49"/>
        <v>598</v>
      </c>
      <c r="C600" s="28"/>
      <c r="D600" s="29">
        <f>IFERROR('Plano de Aposentadoria Ideal'!$D$6,"")</f>
        <v>1000</v>
      </c>
      <c r="E600" s="30">
        <f t="shared" si="46"/>
        <v>608000</v>
      </c>
      <c r="F600" s="31">
        <f>IFERROR(G599*'Plano de Aposentadoria Ideal'!$D$29,"")</f>
        <v>12194.871721572365</v>
      </c>
      <c r="G600" s="30">
        <f t="shared" si="47"/>
        <v>2875515.5981137012</v>
      </c>
      <c r="H600" s="34"/>
      <c r="I600" s="34"/>
      <c r="J600" s="34"/>
    </row>
    <row r="601" spans="1:10" x14ac:dyDescent="0.25">
      <c r="A601" s="27">
        <f t="shared" ca="1" si="48"/>
        <v>63524</v>
      </c>
      <c r="B601" s="28">
        <f t="shared" si="49"/>
        <v>599</v>
      </c>
      <c r="C601" s="28"/>
      <c r="D601" s="29">
        <f>IFERROR('Plano de Aposentadoria Ideal'!$D$6,"")</f>
        <v>1000</v>
      </c>
      <c r="E601" s="30">
        <f t="shared" si="46"/>
        <v>609000</v>
      </c>
      <c r="F601" s="31">
        <f>IFERROR(G600*'Plano de Aposentadoria Ideal'!$D$29,"")</f>
        <v>12251.088261718793</v>
      </c>
      <c r="G601" s="30">
        <f t="shared" si="47"/>
        <v>2888766.6863754201</v>
      </c>
      <c r="H601" s="34"/>
      <c r="I601" s="34"/>
      <c r="J601" s="34"/>
    </row>
    <row r="602" spans="1:10" x14ac:dyDescent="0.25">
      <c r="A602" s="27">
        <f t="shared" ca="1" si="48"/>
        <v>63555</v>
      </c>
      <c r="B602" s="28">
        <f t="shared" si="49"/>
        <v>600</v>
      </c>
      <c r="C602" s="28">
        <v>50</v>
      </c>
      <c r="D602" s="29">
        <f>IFERROR('Plano de Aposentadoria Ideal'!$D$6,"")</f>
        <v>1000</v>
      </c>
      <c r="E602" s="30">
        <f t="shared" si="46"/>
        <v>610000</v>
      </c>
      <c r="F602" s="31">
        <f>IFERROR(G601*'Plano de Aposentadoria Ideal'!$D$29,"")</f>
        <v>12307.544311536305</v>
      </c>
      <c r="G602" s="30">
        <f t="shared" si="47"/>
        <v>2902074.2306869566</v>
      </c>
      <c r="H602" s="34"/>
      <c r="I602" s="34"/>
      <c r="J602" s="34"/>
    </row>
    <row r="603" spans="1:10" x14ac:dyDescent="0.25">
      <c r="A603" s="27">
        <f t="shared" ca="1" si="48"/>
        <v>63586</v>
      </c>
      <c r="B603" s="28">
        <f t="shared" si="49"/>
        <v>601</v>
      </c>
      <c r="C603" s="28"/>
      <c r="D603" s="29">
        <f>IFERROR('Plano de Aposentadoria Ideal'!$D$6,"")</f>
        <v>1000</v>
      </c>
      <c r="E603" s="30">
        <f t="shared" si="46"/>
        <v>611000</v>
      </c>
      <c r="F603" s="31">
        <f>IFERROR(G602*'Plano de Aposentadoria Ideal'!$D$29,"")</f>
        <v>12364.240891452031</v>
      </c>
      <c r="G603" s="30">
        <f t="shared" si="47"/>
        <v>2915438.4715784085</v>
      </c>
      <c r="H603" s="34"/>
      <c r="I603" s="34"/>
      <c r="J603" s="34"/>
    </row>
    <row r="604" spans="1:10" x14ac:dyDescent="0.25">
      <c r="A604" s="27">
        <f t="shared" ca="1" si="48"/>
        <v>63614</v>
      </c>
      <c r="B604" s="28">
        <f t="shared" si="49"/>
        <v>602</v>
      </c>
      <c r="C604" s="28"/>
      <c r="D604" s="29">
        <f>IFERROR('Plano de Aposentadoria Ideal'!$D$6,"")</f>
        <v>1000</v>
      </c>
      <c r="E604" s="30">
        <f t="shared" si="46"/>
        <v>612000</v>
      </c>
      <c r="F604" s="31">
        <f>IFERROR(G603*'Plano de Aposentadoria Ideal'!$D$29,"")</f>
        <v>12421.179026240607</v>
      </c>
      <c r="G604" s="30">
        <f t="shared" si="47"/>
        <v>2928859.650604649</v>
      </c>
      <c r="H604" s="34"/>
      <c r="I604" s="34"/>
      <c r="J604" s="34"/>
    </row>
    <row r="605" spans="1:10" x14ac:dyDescent="0.25">
      <c r="A605" s="27">
        <f t="shared" ca="1" si="48"/>
        <v>63645</v>
      </c>
      <c r="B605" s="28">
        <f t="shared" si="49"/>
        <v>603</v>
      </c>
      <c r="C605" s="28"/>
      <c r="D605" s="29">
        <f>IFERROR('Plano de Aposentadoria Ideal'!$D$6,"")</f>
        <v>1000</v>
      </c>
      <c r="E605" s="30">
        <f t="shared" si="46"/>
        <v>613000</v>
      </c>
      <c r="F605" s="31">
        <f>IFERROR(G604*'Plano de Aposentadoria Ideal'!$D$29,"")</f>
        <v>12478.35974504271</v>
      </c>
      <c r="G605" s="30">
        <f t="shared" si="47"/>
        <v>2942338.0103496918</v>
      </c>
      <c r="H605" s="34"/>
      <c r="I605" s="34"/>
      <c r="J605" s="34"/>
    </row>
    <row r="606" spans="1:10" x14ac:dyDescent="0.25">
      <c r="A606" s="27">
        <f t="shared" ca="1" si="48"/>
        <v>63675</v>
      </c>
      <c r="B606" s="28">
        <f t="shared" si="49"/>
        <v>604</v>
      </c>
      <c r="C606" s="28"/>
      <c r="D606" s="29">
        <f>IFERROR('Plano de Aposentadoria Ideal'!$D$6,"")</f>
        <v>1000</v>
      </c>
      <c r="E606" s="30">
        <f t="shared" si="46"/>
        <v>614000</v>
      </c>
      <c r="F606" s="31">
        <f>IFERROR(G605*'Plano de Aposentadoria Ideal'!$D$29,"")</f>
        <v>12535.784081383656</v>
      </c>
      <c r="G606" s="30">
        <f t="shared" si="47"/>
        <v>2955873.7944310755</v>
      </c>
      <c r="H606" s="34"/>
      <c r="I606" s="34"/>
      <c r="J606" s="34"/>
    </row>
    <row r="607" spans="1:10" x14ac:dyDescent="0.25">
      <c r="A607" s="27">
        <f t="shared" ca="1" si="48"/>
        <v>63706</v>
      </c>
      <c r="B607" s="28">
        <f t="shared" si="49"/>
        <v>605</v>
      </c>
      <c r="C607" s="28"/>
      <c r="D607" s="29">
        <f>IFERROR('Plano de Aposentadoria Ideal'!$D$6,"")</f>
        <v>1000</v>
      </c>
      <c r="E607" s="30">
        <f t="shared" si="46"/>
        <v>615000</v>
      </c>
      <c r="F607" s="31">
        <f>IFERROR(G606*'Plano de Aposentadoria Ideal'!$D$29,"")</f>
        <v>12593.453073192075</v>
      </c>
      <c r="G607" s="30">
        <f t="shared" si="47"/>
        <v>2969467.2475042674</v>
      </c>
      <c r="H607" s="34"/>
      <c r="I607" s="34"/>
      <c r="J607" s="34"/>
    </row>
    <row r="608" spans="1:10" x14ac:dyDescent="0.25">
      <c r="A608" s="27">
        <f t="shared" ca="1" si="48"/>
        <v>63736</v>
      </c>
      <c r="B608" s="28">
        <f t="shared" si="49"/>
        <v>606</v>
      </c>
      <c r="C608" s="28"/>
      <c r="D608" s="29">
        <f>IFERROR('Plano de Aposentadoria Ideal'!$D$6,"")</f>
        <v>1000</v>
      </c>
      <c r="E608" s="30">
        <f t="shared" si="46"/>
        <v>616000</v>
      </c>
      <c r="F608" s="31">
        <f>IFERROR(G607*'Plano de Aposentadoria Ideal'!$D$29,"")</f>
        <v>12651.367762818676</v>
      </c>
      <c r="G608" s="30">
        <f t="shared" si="47"/>
        <v>2983118.6152670858</v>
      </c>
      <c r="H608" s="34"/>
      <c r="I608" s="34"/>
      <c r="J608" s="34"/>
    </row>
    <row r="609" spans="1:10" x14ac:dyDescent="0.25">
      <c r="A609" s="27">
        <f t="shared" ca="1" si="48"/>
        <v>63767</v>
      </c>
      <c r="B609" s="28">
        <f t="shared" si="49"/>
        <v>607</v>
      </c>
      <c r="C609" s="28"/>
      <c r="D609" s="29">
        <f>IFERROR('Plano de Aposentadoria Ideal'!$D$6,"")</f>
        <v>1000</v>
      </c>
      <c r="E609" s="30">
        <f t="shared" si="46"/>
        <v>617000</v>
      </c>
      <c r="F609" s="31">
        <f>IFERROR(G608*'Plano de Aposentadoria Ideal'!$D$29,"")</f>
        <v>12709.52919705509</v>
      </c>
      <c r="G609" s="30">
        <f t="shared" si="47"/>
        <v>2996828.1444641408</v>
      </c>
      <c r="H609" s="34"/>
      <c r="I609" s="34"/>
      <c r="J609" s="34"/>
    </row>
    <row r="610" spans="1:10" x14ac:dyDescent="0.25">
      <c r="A610" s="27">
        <f t="shared" ca="1" si="48"/>
        <v>63798</v>
      </c>
      <c r="B610" s="28">
        <f t="shared" si="49"/>
        <v>608</v>
      </c>
      <c r="C610" s="28"/>
      <c r="D610" s="29">
        <f>IFERROR('Plano de Aposentadoria Ideal'!$D$6,"")</f>
        <v>1000</v>
      </c>
      <c r="E610" s="30">
        <f t="shared" si="46"/>
        <v>618000</v>
      </c>
      <c r="F610" s="31">
        <f>IFERROR(G609*'Plano de Aposentadoria Ideal'!$D$29,"")</f>
        <v>12767.938427152783</v>
      </c>
      <c r="G610" s="30">
        <f t="shared" si="47"/>
        <v>3010596.0828912933</v>
      </c>
      <c r="H610" s="34"/>
      <c r="I610" s="34"/>
      <c r="J610" s="34"/>
    </row>
    <row r="611" spans="1:10" x14ac:dyDescent="0.25">
      <c r="A611" s="27">
        <f t="shared" ca="1" si="48"/>
        <v>63828</v>
      </c>
      <c r="B611" s="28">
        <f t="shared" si="49"/>
        <v>609</v>
      </c>
      <c r="C611" s="28"/>
      <c r="D611" s="29">
        <f>IFERROR('Plano de Aposentadoria Ideal'!$D$6,"")</f>
        <v>1000</v>
      </c>
      <c r="E611" s="30">
        <f t="shared" si="46"/>
        <v>619000</v>
      </c>
      <c r="F611" s="31">
        <f>IFERROR(G610*'Plano de Aposentadoria Ideal'!$D$29,"")</f>
        <v>12826.596508842063</v>
      </c>
      <c r="G611" s="30">
        <f t="shared" si="47"/>
        <v>3024422.6794001353</v>
      </c>
      <c r="H611" s="34"/>
      <c r="I611" s="34"/>
      <c r="J611" s="34"/>
    </row>
    <row r="612" spans="1:10" x14ac:dyDescent="0.25">
      <c r="A612" s="27">
        <f t="shared" ca="1" si="48"/>
        <v>63859</v>
      </c>
      <c r="B612" s="28">
        <f t="shared" si="49"/>
        <v>610</v>
      </c>
      <c r="C612" s="28"/>
      <c r="D612" s="29">
        <f>IFERROR('Plano de Aposentadoria Ideal'!$D$6,"")</f>
        <v>1000</v>
      </c>
      <c r="E612" s="30">
        <f t="shared" si="46"/>
        <v>620000</v>
      </c>
      <c r="F612" s="31">
        <f>IFERROR(G611*'Plano de Aposentadoria Ideal'!$D$29,"")</f>
        <v>12885.504502351163</v>
      </c>
      <c r="G612" s="30">
        <f t="shared" si="47"/>
        <v>3038308.1839024862</v>
      </c>
      <c r="H612" s="34"/>
      <c r="I612" s="34"/>
      <c r="J612" s="34"/>
    </row>
    <row r="613" spans="1:10" x14ac:dyDescent="0.25">
      <c r="A613" s="27">
        <f t="shared" ca="1" si="48"/>
        <v>63889</v>
      </c>
      <c r="B613" s="28">
        <f t="shared" si="49"/>
        <v>611</v>
      </c>
      <c r="C613" s="28"/>
      <c r="D613" s="29">
        <f>IFERROR('Plano de Aposentadoria Ideal'!$D$6,"")</f>
        <v>1000</v>
      </c>
      <c r="E613" s="30">
        <f t="shared" si="46"/>
        <v>621000</v>
      </c>
      <c r="F613" s="31">
        <f>IFERROR(G612*'Plano de Aposentadoria Ideal'!$D$29,"")</f>
        <v>12944.663472425395</v>
      </c>
      <c r="G613" s="30">
        <f t="shared" si="47"/>
        <v>3052252.8473749114</v>
      </c>
      <c r="H613" s="34"/>
      <c r="I613" s="34"/>
      <c r="J613" s="34"/>
    </row>
    <row r="614" spans="1:10" x14ac:dyDescent="0.25">
      <c r="A614" s="27">
        <f t="shared" ca="1" si="48"/>
        <v>63920</v>
      </c>
      <c r="B614" s="28">
        <f t="shared" si="49"/>
        <v>612</v>
      </c>
      <c r="C614" s="28">
        <v>51</v>
      </c>
      <c r="D614" s="29">
        <f>IFERROR('Plano de Aposentadoria Ideal'!$D$6,"")</f>
        <v>1000</v>
      </c>
      <c r="E614" s="30">
        <f t="shared" si="46"/>
        <v>622000</v>
      </c>
      <c r="F614" s="31">
        <f>IFERROR(G613*'Plano de Aposentadoria Ideal'!$D$29,"")</f>
        <v>13004.074488346407</v>
      </c>
      <c r="G614" s="30">
        <f t="shared" si="47"/>
        <v>3066256.9218632579</v>
      </c>
      <c r="H614" s="34"/>
      <c r="I614" s="34"/>
      <c r="J614" s="34"/>
    </row>
    <row r="615" spans="1:10" x14ac:dyDescent="0.25">
      <c r="A615" s="27">
        <f t="shared" ca="1" si="48"/>
        <v>63951</v>
      </c>
      <c r="B615" s="28">
        <f t="shared" si="49"/>
        <v>613</v>
      </c>
      <c r="C615" s="28"/>
      <c r="D615" s="29">
        <f>IFERROR('Plano de Aposentadoria Ideal'!$D$6,"")</f>
        <v>1000</v>
      </c>
      <c r="E615" s="30">
        <f t="shared" si="46"/>
        <v>623000</v>
      </c>
      <c r="F615" s="31">
        <f>IFERROR(G614*'Plano de Aposentadoria Ideal'!$D$29,"")</f>
        <v>13063.7386239515</v>
      </c>
      <c r="G615" s="30">
        <f t="shared" si="47"/>
        <v>3080320.6604872094</v>
      </c>
      <c r="H615" s="34"/>
      <c r="I615" s="34"/>
      <c r="J615" s="34"/>
    </row>
    <row r="616" spans="1:10" x14ac:dyDescent="0.25">
      <c r="A616" s="27">
        <f t="shared" ca="1" si="48"/>
        <v>63979</v>
      </c>
      <c r="B616" s="28">
        <f t="shared" si="49"/>
        <v>614</v>
      </c>
      <c r="C616" s="28"/>
      <c r="D616" s="29">
        <f>IFERROR('Plano de Aposentadoria Ideal'!$D$6,"")</f>
        <v>1000</v>
      </c>
      <c r="E616" s="30">
        <f t="shared" si="46"/>
        <v>624000</v>
      </c>
      <c r="F616" s="31">
        <f>IFERROR(G615*'Plano de Aposentadoria Ideal'!$D$29,"")</f>
        <v>13123.656957653044</v>
      </c>
      <c r="G616" s="30">
        <f t="shared" si="47"/>
        <v>3094444.3174448623</v>
      </c>
      <c r="H616" s="34"/>
      <c r="I616" s="34"/>
      <c r="J616" s="34"/>
    </row>
    <row r="617" spans="1:10" x14ac:dyDescent="0.25">
      <c r="A617" s="27">
        <f t="shared" ca="1" si="48"/>
        <v>64010</v>
      </c>
      <c r="B617" s="28">
        <f t="shared" si="49"/>
        <v>615</v>
      </c>
      <c r="C617" s="28"/>
      <c r="D617" s="29">
        <f>IFERROR('Plano de Aposentadoria Ideal'!$D$6,"")</f>
        <v>1000</v>
      </c>
      <c r="E617" s="30">
        <f t="shared" si="46"/>
        <v>625000</v>
      </c>
      <c r="F617" s="31">
        <f>IFERROR(G616*'Plano de Aposentadoria Ideal'!$D$29,"")</f>
        <v>13183.830572457968</v>
      </c>
      <c r="G617" s="30">
        <f t="shared" si="47"/>
        <v>3108628.1480173203</v>
      </c>
      <c r="H617" s="34"/>
      <c r="I617" s="34"/>
      <c r="J617" s="34"/>
    </row>
    <row r="618" spans="1:10" x14ac:dyDescent="0.25">
      <c r="A618" s="27">
        <f t="shared" ca="1" si="48"/>
        <v>64040</v>
      </c>
      <c r="B618" s="28">
        <f t="shared" si="49"/>
        <v>616</v>
      </c>
      <c r="C618" s="28"/>
      <c r="D618" s="29">
        <f>IFERROR('Plano de Aposentadoria Ideal'!$D$6,"")</f>
        <v>1000</v>
      </c>
      <c r="E618" s="30">
        <f t="shared" si="46"/>
        <v>626000</v>
      </c>
      <c r="F618" s="31">
        <f>IFERROR(G617*'Plano de Aposentadoria Ideal'!$D$29,"")</f>
        <v>13244.260555987335</v>
      </c>
      <c r="G618" s="30">
        <f t="shared" si="47"/>
        <v>3122872.4085733076</v>
      </c>
      <c r="H618" s="34"/>
      <c r="I618" s="34"/>
      <c r="J618" s="34"/>
    </row>
    <row r="619" spans="1:10" x14ac:dyDescent="0.25">
      <c r="A619" s="27">
        <f t="shared" ca="1" si="48"/>
        <v>64071</v>
      </c>
      <c r="B619" s="28">
        <f t="shared" si="49"/>
        <v>617</v>
      </c>
      <c r="C619" s="28"/>
      <c r="D619" s="29">
        <f>IFERROR('Plano de Aposentadoria Ideal'!$D$6,"")</f>
        <v>1000</v>
      </c>
      <c r="E619" s="30">
        <f t="shared" si="46"/>
        <v>627000</v>
      </c>
      <c r="F619" s="31">
        <f>IFERROR(G618*'Plano de Aposentadoria Ideal'!$D$29,"")</f>
        <v>13304.948000495997</v>
      </c>
      <c r="G619" s="30">
        <f t="shared" si="47"/>
        <v>3137177.3565738034</v>
      </c>
      <c r="H619" s="34"/>
      <c r="I619" s="34"/>
      <c r="J619" s="34"/>
    </row>
    <row r="620" spans="1:10" x14ac:dyDescent="0.25">
      <c r="A620" s="27">
        <f t="shared" ca="1" si="48"/>
        <v>64101</v>
      </c>
      <c r="B620" s="28">
        <f t="shared" si="49"/>
        <v>618</v>
      </c>
      <c r="C620" s="28"/>
      <c r="D620" s="29">
        <f>IFERROR('Plano de Aposentadoria Ideal'!$D$6,"")</f>
        <v>1000</v>
      </c>
      <c r="E620" s="30">
        <f t="shared" si="46"/>
        <v>628000</v>
      </c>
      <c r="F620" s="31">
        <f>IFERROR(G619*'Plano de Aposentadoria Ideal'!$D$29,"")</f>
        <v>13365.894002892344</v>
      </c>
      <c r="G620" s="30">
        <f t="shared" si="47"/>
        <v>3151543.2505766959</v>
      </c>
      <c r="H620" s="34"/>
      <c r="I620" s="34"/>
      <c r="J620" s="34"/>
    </row>
    <row r="621" spans="1:10" x14ac:dyDescent="0.25">
      <c r="A621" s="27">
        <f t="shared" ca="1" si="48"/>
        <v>64132</v>
      </c>
      <c r="B621" s="28">
        <f t="shared" si="49"/>
        <v>619</v>
      </c>
      <c r="C621" s="28"/>
      <c r="D621" s="29">
        <f>IFERROR('Plano de Aposentadoria Ideal'!$D$6,"")</f>
        <v>1000</v>
      </c>
      <c r="E621" s="30">
        <f t="shared" si="46"/>
        <v>629000</v>
      </c>
      <c r="F621" s="31">
        <f>IFERROR(G620*'Plano de Aposentadoria Ideal'!$D$29,"")</f>
        <v>13427.099664758129</v>
      </c>
      <c r="G621" s="30">
        <f t="shared" si="47"/>
        <v>3165970.3502414539</v>
      </c>
      <c r="H621" s="34"/>
      <c r="I621" s="34"/>
      <c r="J621" s="34"/>
    </row>
    <row r="622" spans="1:10" x14ac:dyDescent="0.25">
      <c r="A622" s="27">
        <f t="shared" ca="1" si="48"/>
        <v>64163</v>
      </c>
      <c r="B622" s="28">
        <f t="shared" si="49"/>
        <v>620</v>
      </c>
      <c r="C622" s="28"/>
      <c r="D622" s="29">
        <f>IFERROR('Plano de Aposentadoria Ideal'!$D$6,"")</f>
        <v>1000</v>
      </c>
      <c r="E622" s="30">
        <f t="shared" si="46"/>
        <v>630000</v>
      </c>
      <c r="F622" s="31">
        <f>IFERROR(G621*'Plano de Aposentadoria Ideal'!$D$29,"")</f>
        <v>13488.566092368364</v>
      </c>
      <c r="G622" s="30">
        <f t="shared" si="47"/>
        <v>3180458.9163338221</v>
      </c>
      <c r="H622" s="34"/>
      <c r="I622" s="34"/>
      <c r="J622" s="34"/>
    </row>
    <row r="623" spans="1:10" x14ac:dyDescent="0.25">
      <c r="A623" s="27">
        <f t="shared" ca="1" si="48"/>
        <v>64193</v>
      </c>
      <c r="B623" s="28">
        <f t="shared" si="49"/>
        <v>621</v>
      </c>
      <c r="C623" s="28"/>
      <c r="D623" s="29">
        <f>IFERROR('Plano de Aposentadoria Ideal'!$D$6,"")</f>
        <v>1000</v>
      </c>
      <c r="E623" s="30">
        <f t="shared" si="46"/>
        <v>631000</v>
      </c>
      <c r="F623" s="31">
        <f>IFERROR(G622*'Plano de Aposentadoria Ideal'!$D$29,"")</f>
        <v>13550.294396711346</v>
      </c>
      <c r="G623" s="30">
        <f t="shared" si="47"/>
        <v>3195009.2107305336</v>
      </c>
      <c r="H623" s="34"/>
      <c r="I623" s="34"/>
      <c r="J623" s="34"/>
    </row>
    <row r="624" spans="1:10" x14ac:dyDescent="0.25">
      <c r="A624" s="27">
        <f t="shared" ca="1" si="48"/>
        <v>64224</v>
      </c>
      <c r="B624" s="28">
        <f t="shared" si="49"/>
        <v>622</v>
      </c>
      <c r="C624" s="28"/>
      <c r="D624" s="29">
        <f>IFERROR('Plano de Aposentadoria Ideal'!$D$6,"")</f>
        <v>1000</v>
      </c>
      <c r="E624" s="30">
        <f t="shared" si="46"/>
        <v>632000</v>
      </c>
      <c r="F624" s="31">
        <f>IFERROR(G623*'Plano de Aposentadoria Ideal'!$D$29,"")</f>
        <v>13612.285693508706</v>
      </c>
      <c r="G624" s="30">
        <f t="shared" si="47"/>
        <v>3209621.4964240422</v>
      </c>
      <c r="H624" s="34"/>
      <c r="I624" s="34"/>
      <c r="J624" s="34"/>
    </row>
    <row r="625" spans="1:10" x14ac:dyDescent="0.25">
      <c r="A625" s="27">
        <f t="shared" ca="1" si="48"/>
        <v>64254</v>
      </c>
      <c r="B625" s="28">
        <f t="shared" si="49"/>
        <v>623</v>
      </c>
      <c r="C625" s="28"/>
      <c r="D625" s="29">
        <f>IFERROR('Plano de Aposentadoria Ideal'!$D$6,"")</f>
        <v>1000</v>
      </c>
      <c r="E625" s="30">
        <f t="shared" si="46"/>
        <v>633000</v>
      </c>
      <c r="F625" s="31">
        <f>IFERROR(G624*'Plano de Aposentadoria Ideal'!$D$29,"")</f>
        <v>13674.541103235593</v>
      </c>
      <c r="G625" s="30">
        <f t="shared" si="47"/>
        <v>3224296.0375272776</v>
      </c>
      <c r="H625" s="34"/>
      <c r="I625" s="34"/>
      <c r="J625" s="34"/>
    </row>
    <row r="626" spans="1:10" x14ac:dyDescent="0.25">
      <c r="A626" s="27">
        <f t="shared" ca="1" si="48"/>
        <v>64285</v>
      </c>
      <c r="B626" s="28">
        <f t="shared" si="49"/>
        <v>624</v>
      </c>
      <c r="C626" s="28">
        <v>52</v>
      </c>
      <c r="D626" s="29">
        <f>IFERROR('Plano de Aposentadoria Ideal'!$D$6,"")</f>
        <v>1000</v>
      </c>
      <c r="E626" s="30">
        <f t="shared" si="46"/>
        <v>634000</v>
      </c>
      <c r="F626" s="31">
        <f>IFERROR(G625*'Plano de Aposentadoria Ideal'!$D$29,"")</f>
        <v>13737.061751140925</v>
      </c>
      <c r="G626" s="30">
        <f t="shared" si="47"/>
        <v>3239033.0992784183</v>
      </c>
      <c r="H626" s="34"/>
      <c r="I626" s="34"/>
      <c r="J626" s="34"/>
    </row>
    <row r="627" spans="1:10" x14ac:dyDescent="0.25">
      <c r="A627" s="27">
        <f t="shared" ca="1" si="48"/>
        <v>64316</v>
      </c>
      <c r="B627" s="28">
        <f t="shared" si="49"/>
        <v>625</v>
      </c>
      <c r="C627" s="28"/>
      <c r="D627" s="29">
        <f>IFERROR('Plano de Aposentadoria Ideal'!$D$6,"")</f>
        <v>1000</v>
      </c>
      <c r="E627" s="30">
        <f t="shared" si="46"/>
        <v>635000</v>
      </c>
      <c r="F627" s="31">
        <f>IFERROR(G626*'Plano de Aposentadoria Ideal'!$D$29,"")</f>
        <v>13799.848767267724</v>
      </c>
      <c r="G627" s="30">
        <f t="shared" si="47"/>
        <v>3253832.9480456859</v>
      </c>
      <c r="H627" s="34"/>
      <c r="I627" s="34"/>
      <c r="J627" s="34"/>
    </row>
    <row r="628" spans="1:10" x14ac:dyDescent="0.25">
      <c r="A628" s="27">
        <f t="shared" ca="1" si="48"/>
        <v>64345</v>
      </c>
      <c r="B628" s="28">
        <f t="shared" si="49"/>
        <v>626</v>
      </c>
      <c r="C628" s="28"/>
      <c r="D628" s="29">
        <f>IFERROR('Plano de Aposentadoria Ideal'!$D$6,"")</f>
        <v>1000</v>
      </c>
      <c r="E628" s="30">
        <f t="shared" si="46"/>
        <v>636000</v>
      </c>
      <c r="F628" s="31">
        <f>IFERROR(G627*'Plano de Aposentadoria Ideal'!$D$29,"")</f>
        <v>13862.90328647354</v>
      </c>
      <c r="G628" s="30">
        <f t="shared" si="47"/>
        <v>3268695.8513321592</v>
      </c>
      <c r="H628" s="34"/>
      <c r="I628" s="34"/>
      <c r="J628" s="34"/>
    </row>
    <row r="629" spans="1:10" x14ac:dyDescent="0.25">
      <c r="A629" s="27">
        <f t="shared" ca="1" si="48"/>
        <v>64376</v>
      </c>
      <c r="B629" s="28">
        <f t="shared" si="49"/>
        <v>627</v>
      </c>
      <c r="C629" s="28"/>
      <c r="D629" s="29">
        <f>IFERROR('Plano de Aposentadoria Ideal'!$D$6,"")</f>
        <v>1000</v>
      </c>
      <c r="E629" s="30">
        <f t="shared" si="46"/>
        <v>637000</v>
      </c>
      <c r="F629" s="31">
        <f>IFERROR(G628*'Plano de Aposentadoria Ideal'!$D$29,"")</f>
        <v>13926.226448450969</v>
      </c>
      <c r="G629" s="30">
        <f t="shared" si="47"/>
        <v>3283622.0777806104</v>
      </c>
      <c r="H629" s="34"/>
      <c r="I629" s="34"/>
      <c r="J629" s="34"/>
    </row>
    <row r="630" spans="1:10" x14ac:dyDescent="0.25">
      <c r="A630" s="27">
        <f t="shared" ca="1" si="48"/>
        <v>64406</v>
      </c>
      <c r="B630" s="28">
        <f t="shared" si="49"/>
        <v>628</v>
      </c>
      <c r="C630" s="28"/>
      <c r="D630" s="29">
        <f>IFERROR('Plano de Aposentadoria Ideal'!$D$6,"")</f>
        <v>1000</v>
      </c>
      <c r="E630" s="30">
        <f t="shared" si="46"/>
        <v>638000</v>
      </c>
      <c r="F630" s="31">
        <f>IFERROR(G629*'Plano de Aposentadoria Ideal'!$D$29,"")</f>
        <v>13989.819397748246</v>
      </c>
      <c r="G630" s="30">
        <f t="shared" si="47"/>
        <v>3298611.8971783589</v>
      </c>
      <c r="H630" s="34"/>
      <c r="I630" s="34"/>
      <c r="J630" s="34"/>
    </row>
    <row r="631" spans="1:10" x14ac:dyDescent="0.25">
      <c r="A631" s="27">
        <f t="shared" ca="1" si="48"/>
        <v>64437</v>
      </c>
      <c r="B631" s="28">
        <f t="shared" si="49"/>
        <v>629</v>
      </c>
      <c r="C631" s="28"/>
      <c r="D631" s="29">
        <f>IFERROR('Plano de Aposentadoria Ideal'!$D$6,"")</f>
        <v>1000</v>
      </c>
      <c r="E631" s="30">
        <f t="shared" si="46"/>
        <v>639000</v>
      </c>
      <c r="F631" s="31">
        <f>IFERROR(G630*'Plano de Aposentadoria Ideal'!$D$29,"")</f>
        <v>14053.683283789938</v>
      </c>
      <c r="G631" s="30">
        <f t="shared" si="47"/>
        <v>3313665.5804621489</v>
      </c>
      <c r="H631" s="34"/>
      <c r="I631" s="34"/>
      <c r="J631" s="34"/>
    </row>
    <row r="632" spans="1:10" x14ac:dyDescent="0.25">
      <c r="A632" s="27">
        <f t="shared" ca="1" si="48"/>
        <v>64467</v>
      </c>
      <c r="B632" s="28">
        <f t="shared" si="49"/>
        <v>630</v>
      </c>
      <c r="C632" s="28"/>
      <c r="D632" s="29">
        <f>IFERROR('Plano de Aposentadoria Ideal'!$D$6,"")</f>
        <v>1000</v>
      </c>
      <c r="E632" s="30">
        <f t="shared" si="46"/>
        <v>640000</v>
      </c>
      <c r="F632" s="31">
        <f>IFERROR(G631*'Plano de Aposentadoria Ideal'!$D$29,"")</f>
        <v>14117.819260897713</v>
      </c>
      <c r="G632" s="30">
        <f t="shared" si="47"/>
        <v>3328783.3997230465</v>
      </c>
      <c r="H632" s="34"/>
      <c r="I632" s="34"/>
      <c r="J632" s="34"/>
    </row>
    <row r="633" spans="1:10" x14ac:dyDescent="0.25">
      <c r="A633" s="27">
        <f t="shared" ca="1" si="48"/>
        <v>64498</v>
      </c>
      <c r="B633" s="28">
        <f t="shared" si="49"/>
        <v>631</v>
      </c>
      <c r="C633" s="28"/>
      <c r="D633" s="29">
        <f>IFERROR('Plano de Aposentadoria Ideal'!$D$6,"")</f>
        <v>1000</v>
      </c>
      <c r="E633" s="30">
        <f t="shared" si="46"/>
        <v>641000</v>
      </c>
      <c r="F633" s="31">
        <f>IFERROR(G632*'Plano de Aposentadoria Ideal'!$D$29,"")</f>
        <v>14182.228488311213</v>
      </c>
      <c r="G633" s="30">
        <f t="shared" si="47"/>
        <v>3343965.6282113576</v>
      </c>
      <c r="H633" s="34"/>
      <c r="I633" s="34"/>
      <c r="J633" s="34"/>
    </row>
    <row r="634" spans="1:10" x14ac:dyDescent="0.25">
      <c r="A634" s="27">
        <f t="shared" ca="1" si="48"/>
        <v>64529</v>
      </c>
      <c r="B634" s="28">
        <f t="shared" si="49"/>
        <v>632</v>
      </c>
      <c r="C634" s="28"/>
      <c r="D634" s="29">
        <f>IFERROR('Plano de Aposentadoria Ideal'!$D$6,"")</f>
        <v>1000</v>
      </c>
      <c r="E634" s="30">
        <f t="shared" si="46"/>
        <v>642000</v>
      </c>
      <c r="F634" s="31">
        <f>IFERROR(G633*'Plano de Aposentadoria Ideal'!$D$29,"")</f>
        <v>14246.912130208997</v>
      </c>
      <c r="G634" s="30">
        <f t="shared" si="47"/>
        <v>3359212.5403415668</v>
      </c>
      <c r="H634" s="34"/>
      <c r="I634" s="34"/>
      <c r="J634" s="34"/>
    </row>
    <row r="635" spans="1:10" x14ac:dyDescent="0.25">
      <c r="A635" s="27">
        <f t="shared" ca="1" si="48"/>
        <v>64559</v>
      </c>
      <c r="B635" s="28">
        <f t="shared" si="49"/>
        <v>633</v>
      </c>
      <c r="C635" s="28"/>
      <c r="D635" s="29">
        <f>IFERROR('Plano de Aposentadoria Ideal'!$D$6,"")</f>
        <v>1000</v>
      </c>
      <c r="E635" s="30">
        <f t="shared" si="46"/>
        <v>643000</v>
      </c>
      <c r="F635" s="31">
        <f>IFERROR(G634*'Plano de Aposentadoria Ideal'!$D$29,"")</f>
        <v>14311.871355729596</v>
      </c>
      <c r="G635" s="30">
        <f t="shared" si="47"/>
        <v>3374524.4116972964</v>
      </c>
      <c r="H635" s="34"/>
      <c r="I635" s="34"/>
      <c r="J635" s="34"/>
    </row>
    <row r="636" spans="1:10" x14ac:dyDescent="0.25">
      <c r="A636" s="27">
        <f t="shared" ca="1" si="48"/>
        <v>64590</v>
      </c>
      <c r="B636" s="28">
        <f t="shared" si="49"/>
        <v>634</v>
      </c>
      <c r="C636" s="28"/>
      <c r="D636" s="29">
        <f>IFERROR('Plano de Aposentadoria Ideal'!$D$6,"")</f>
        <v>1000</v>
      </c>
      <c r="E636" s="30">
        <f t="shared" si="46"/>
        <v>644000</v>
      </c>
      <c r="F636" s="31">
        <f>IFERROR(G635*'Plano de Aposentadoria Ideal'!$D$29,"")</f>
        <v>14377.107338992626</v>
      </c>
      <c r="G636" s="30">
        <f t="shared" si="47"/>
        <v>3389901.5190362888</v>
      </c>
      <c r="H636" s="34"/>
      <c r="I636" s="34"/>
      <c r="J636" s="34"/>
    </row>
    <row r="637" spans="1:10" x14ac:dyDescent="0.25">
      <c r="A637" s="27">
        <f t="shared" ca="1" si="48"/>
        <v>64620</v>
      </c>
      <c r="B637" s="28">
        <f t="shared" si="49"/>
        <v>635</v>
      </c>
      <c r="C637" s="28"/>
      <c r="D637" s="29">
        <f>IFERROR('Plano de Aposentadoria Ideal'!$D$6,"")</f>
        <v>1000</v>
      </c>
      <c r="E637" s="30">
        <f t="shared" si="46"/>
        <v>645000</v>
      </c>
      <c r="F637" s="31">
        <f>IFERROR(G636*'Plano de Aposentadoria Ideal'!$D$29,"")</f>
        <v>14442.621259120027</v>
      </c>
      <c r="G637" s="30">
        <f t="shared" si="47"/>
        <v>3405344.1402954087</v>
      </c>
      <c r="H637" s="34"/>
      <c r="I637" s="34"/>
      <c r="J637" s="34"/>
    </row>
    <row r="638" spans="1:10" x14ac:dyDescent="0.25">
      <c r="A638" s="27">
        <f t="shared" ca="1" si="48"/>
        <v>64651</v>
      </c>
      <c r="B638" s="28">
        <f t="shared" si="49"/>
        <v>636</v>
      </c>
      <c r="C638" s="28">
        <v>53</v>
      </c>
      <c r="D638" s="29">
        <f>IFERROR('Plano de Aposentadoria Ideal'!$D$6,"")</f>
        <v>1000</v>
      </c>
      <c r="E638" s="30">
        <f t="shared" si="46"/>
        <v>646000</v>
      </c>
      <c r="F638" s="31">
        <f>IFERROR(G637*'Plano de Aposentadoria Ideal'!$D$29,"")</f>
        <v>14508.414300257373</v>
      </c>
      <c r="G638" s="30">
        <f t="shared" si="47"/>
        <v>3420852.554595666</v>
      </c>
      <c r="H638" s="34"/>
      <c r="I638" s="34"/>
      <c r="J638" s="34"/>
    </row>
    <row r="639" spans="1:10" x14ac:dyDescent="0.25">
      <c r="A639" s="27">
        <f t="shared" ca="1" si="48"/>
        <v>64682</v>
      </c>
      <c r="B639" s="28">
        <f t="shared" si="49"/>
        <v>637</v>
      </c>
      <c r="C639" s="28"/>
      <c r="D639" s="29">
        <f>IFERROR('Plano de Aposentadoria Ideal'!$D$6,"")</f>
        <v>1000</v>
      </c>
      <c r="E639" s="30">
        <f t="shared" si="46"/>
        <v>647000</v>
      </c>
      <c r="F639" s="31">
        <f>IFERROR(G638*'Plano de Aposentadoria Ideal'!$D$29,"")</f>
        <v>14574.487651595264</v>
      </c>
      <c r="G639" s="30">
        <f t="shared" si="47"/>
        <v>3436427.0422472614</v>
      </c>
      <c r="H639" s="34"/>
      <c r="I639" s="34"/>
      <c r="J639" s="34"/>
    </row>
    <row r="640" spans="1:10" x14ac:dyDescent="0.25">
      <c r="A640" s="27">
        <f t="shared" ca="1" si="48"/>
        <v>64710</v>
      </c>
      <c r="B640" s="28">
        <f t="shared" si="49"/>
        <v>638</v>
      </c>
      <c r="C640" s="28"/>
      <c r="D640" s="29">
        <f>IFERROR('Plano de Aposentadoria Ideal'!$D$6,"")</f>
        <v>1000</v>
      </c>
      <c r="E640" s="30">
        <f t="shared" si="46"/>
        <v>648000</v>
      </c>
      <c r="F640" s="31">
        <f>IFERROR(G639*'Plano de Aposentadoria Ideal'!$D$29,"")</f>
        <v>14640.842507390833</v>
      </c>
      <c r="G640" s="30">
        <f t="shared" si="47"/>
        <v>3452067.8847546522</v>
      </c>
      <c r="H640" s="34"/>
      <c r="I640" s="34"/>
      <c r="J640" s="34"/>
    </row>
    <row r="641" spans="1:10" x14ac:dyDescent="0.25">
      <c r="A641" s="27">
        <f t="shared" ca="1" si="48"/>
        <v>64741</v>
      </c>
      <c r="B641" s="28">
        <f t="shared" si="49"/>
        <v>639</v>
      </c>
      <c r="C641" s="28"/>
      <c r="D641" s="29">
        <f>IFERROR('Plano de Aposentadoria Ideal'!$D$6,"")</f>
        <v>1000</v>
      </c>
      <c r="E641" s="30">
        <f t="shared" si="46"/>
        <v>649000</v>
      </c>
      <c r="F641" s="31">
        <f>IFERROR(G640*'Plano de Aposentadoria Ideal'!$D$29,"")</f>
        <v>14707.480066989323</v>
      </c>
      <c r="G641" s="30">
        <f t="shared" si="47"/>
        <v>3467775.3648216417</v>
      </c>
      <c r="H641" s="34"/>
      <c r="I641" s="34"/>
      <c r="J641" s="34"/>
    </row>
    <row r="642" spans="1:10" x14ac:dyDescent="0.25">
      <c r="A642" s="27">
        <f t="shared" ca="1" si="48"/>
        <v>64771</v>
      </c>
      <c r="B642" s="28">
        <f t="shared" si="49"/>
        <v>640</v>
      </c>
      <c r="C642" s="28"/>
      <c r="D642" s="29">
        <f>IFERROR('Plano de Aposentadoria Ideal'!$D$6,"")</f>
        <v>1000</v>
      </c>
      <c r="E642" s="30">
        <f t="shared" si="46"/>
        <v>650000</v>
      </c>
      <c r="F642" s="31">
        <f>IFERROR(G641*'Plano de Aposentadoria Ideal'!$D$29,"")</f>
        <v>14774.401534845769</v>
      </c>
      <c r="G642" s="30">
        <f t="shared" si="47"/>
        <v>3483549.7663564873</v>
      </c>
      <c r="H642" s="34"/>
      <c r="I642" s="34"/>
      <c r="J642" s="34"/>
    </row>
    <row r="643" spans="1:10" x14ac:dyDescent="0.25">
      <c r="A643" s="27">
        <f t="shared" ca="1" si="48"/>
        <v>64802</v>
      </c>
      <c r="B643" s="28">
        <f t="shared" si="49"/>
        <v>641</v>
      </c>
      <c r="C643" s="28"/>
      <c r="D643" s="29">
        <f>IFERROR('Plano de Aposentadoria Ideal'!$D$6,"")</f>
        <v>1000</v>
      </c>
      <c r="E643" s="30">
        <f t="shared" si="46"/>
        <v>651000</v>
      </c>
      <c r="F643" s="31">
        <f>IFERROR(G642*'Plano de Aposentadoria Ideal'!$D$29,"")</f>
        <v>14841.608120546767</v>
      </c>
      <c r="G643" s="30">
        <f t="shared" si="47"/>
        <v>3499391.374477034</v>
      </c>
      <c r="H643" s="34"/>
      <c r="I643" s="34"/>
      <c r="J643" s="34"/>
    </row>
    <row r="644" spans="1:10" x14ac:dyDescent="0.25">
      <c r="A644" s="27">
        <f t="shared" ca="1" si="48"/>
        <v>64832</v>
      </c>
      <c r="B644" s="28">
        <f t="shared" si="49"/>
        <v>642</v>
      </c>
      <c r="C644" s="28"/>
      <c r="D644" s="29">
        <f>IFERROR('Plano de Aposentadoria Ideal'!$D$6,"")</f>
        <v>1000</v>
      </c>
      <c r="E644" s="30">
        <f t="shared" si="46"/>
        <v>652000</v>
      </c>
      <c r="F644" s="31">
        <f>IFERROR(G643*'Plano de Aposentadoria Ideal'!$D$29,"")</f>
        <v>14909.101038832341</v>
      </c>
      <c r="G644" s="30">
        <f t="shared" si="47"/>
        <v>3515300.4755158662</v>
      </c>
      <c r="H644" s="34"/>
      <c r="I644" s="34"/>
      <c r="J644" s="34"/>
    </row>
    <row r="645" spans="1:10" x14ac:dyDescent="0.25">
      <c r="A645" s="27">
        <f t="shared" ca="1" si="48"/>
        <v>64863</v>
      </c>
      <c r="B645" s="28">
        <f t="shared" si="49"/>
        <v>643</v>
      </c>
      <c r="C645" s="28"/>
      <c r="D645" s="29">
        <f>IFERROR('Plano de Aposentadoria Ideal'!$D$6,"")</f>
        <v>1000</v>
      </c>
      <c r="E645" s="30">
        <f t="shared" ref="E645:E708" si="50">IFERROR(E644+D645,"")</f>
        <v>653000</v>
      </c>
      <c r="F645" s="31">
        <f>IFERROR(G644*'Plano de Aposentadoria Ideal'!$D$29,"")</f>
        <v>14976.88150961789</v>
      </c>
      <c r="G645" s="30">
        <f t="shared" ref="G645:G708" si="51">IFERROR(G644+D645+F645,"")</f>
        <v>3531277.3570254841</v>
      </c>
      <c r="H645" s="34"/>
      <c r="I645" s="34"/>
      <c r="J645" s="34"/>
    </row>
    <row r="646" spans="1:10" x14ac:dyDescent="0.25">
      <c r="A646" s="27">
        <f t="shared" ca="1" si="48"/>
        <v>64894</v>
      </c>
      <c r="B646" s="28">
        <f t="shared" si="49"/>
        <v>644</v>
      </c>
      <c r="C646" s="28"/>
      <c r="D646" s="29">
        <f>IFERROR('Plano de Aposentadoria Ideal'!$D$6,"")</f>
        <v>1000</v>
      </c>
      <c r="E646" s="30">
        <f t="shared" si="50"/>
        <v>654000</v>
      </c>
      <c r="F646" s="31">
        <f>IFERROR(G645*'Plano de Aposentadoria Ideal'!$D$29,"")</f>
        <v>15044.950758016246</v>
      </c>
      <c r="G646" s="30">
        <f t="shared" si="51"/>
        <v>3547322.3077835003</v>
      </c>
      <c r="H646" s="34"/>
      <c r="I646" s="34"/>
      <c r="J646" s="34"/>
    </row>
    <row r="647" spans="1:10" x14ac:dyDescent="0.25">
      <c r="A647" s="27">
        <f t="shared" ca="1" si="48"/>
        <v>64924</v>
      </c>
      <c r="B647" s="28">
        <f t="shared" si="49"/>
        <v>645</v>
      </c>
      <c r="C647" s="28"/>
      <c r="D647" s="29">
        <f>IFERROR('Plano de Aposentadoria Ideal'!$D$6,"")</f>
        <v>1000</v>
      </c>
      <c r="E647" s="30">
        <f t="shared" si="50"/>
        <v>655000</v>
      </c>
      <c r="F647" s="31">
        <f>IFERROR(G646*'Plano de Aposentadoria Ideal'!$D$29,"")</f>
        <v>15113.310014359817</v>
      </c>
      <c r="G647" s="30">
        <f t="shared" si="51"/>
        <v>3563435.6177978599</v>
      </c>
      <c r="H647" s="34"/>
      <c r="I647" s="34"/>
      <c r="J647" s="34"/>
    </row>
    <row r="648" spans="1:10" x14ac:dyDescent="0.25">
      <c r="A648" s="27">
        <f t="shared" ca="1" si="48"/>
        <v>64955</v>
      </c>
      <c r="B648" s="28">
        <f t="shared" si="49"/>
        <v>646</v>
      </c>
      <c r="C648" s="28"/>
      <c r="D648" s="29">
        <f>IFERROR('Plano de Aposentadoria Ideal'!$D$6,"")</f>
        <v>1000</v>
      </c>
      <c r="E648" s="30">
        <f t="shared" si="50"/>
        <v>656000</v>
      </c>
      <c r="F648" s="31">
        <f>IFERROR(G647*'Plano de Aposentadoria Ideal'!$D$29,"")</f>
        <v>15181.960514222816</v>
      </c>
      <c r="G648" s="30">
        <f t="shared" si="51"/>
        <v>3579617.5783120827</v>
      </c>
      <c r="H648" s="34"/>
      <c r="I648" s="34"/>
      <c r="J648" s="34"/>
    </row>
    <row r="649" spans="1:10" x14ac:dyDescent="0.25">
      <c r="A649" s="27">
        <f t="shared" ca="1" si="48"/>
        <v>64985</v>
      </c>
      <c r="B649" s="28">
        <f t="shared" si="49"/>
        <v>647</v>
      </c>
      <c r="C649" s="28"/>
      <c r="D649" s="29">
        <f>IFERROR('Plano de Aposentadoria Ideal'!$D$6,"")</f>
        <v>1000</v>
      </c>
      <c r="E649" s="30">
        <f t="shared" si="50"/>
        <v>657000</v>
      </c>
      <c r="F649" s="31">
        <f>IFERROR(G648*'Plano de Aposentadoria Ideal'!$D$29,"")</f>
        <v>15250.903498443608</v>
      </c>
      <c r="G649" s="30">
        <f t="shared" si="51"/>
        <v>3595868.4818105265</v>
      </c>
      <c r="H649" s="34"/>
      <c r="I649" s="34"/>
      <c r="J649" s="34"/>
    </row>
    <row r="650" spans="1:10" x14ac:dyDescent="0.25">
      <c r="A650" s="27">
        <f t="shared" ca="1" si="48"/>
        <v>65016</v>
      </c>
      <c r="B650" s="28">
        <f t="shared" si="49"/>
        <v>648</v>
      </c>
      <c r="C650" s="28">
        <v>54</v>
      </c>
      <c r="D650" s="29">
        <f>IFERROR('Plano de Aposentadoria Ideal'!$D$6,"")</f>
        <v>1000</v>
      </c>
      <c r="E650" s="30">
        <f t="shared" si="50"/>
        <v>658000</v>
      </c>
      <c r="F650" s="31">
        <f>IFERROR(G649*'Plano de Aposentadoria Ideal'!$D$29,"")</f>
        <v>15320.140213147124</v>
      </c>
      <c r="G650" s="30">
        <f t="shared" si="51"/>
        <v>3612188.6220236737</v>
      </c>
      <c r="H650" s="34"/>
      <c r="I650" s="34"/>
      <c r="J650" s="34"/>
    </row>
    <row r="651" spans="1:10" x14ac:dyDescent="0.25">
      <c r="A651" s="27">
        <f t="shared" ca="1" si="48"/>
        <v>65047</v>
      </c>
      <c r="B651" s="28">
        <f t="shared" si="49"/>
        <v>649</v>
      </c>
      <c r="C651" s="28"/>
      <c r="D651" s="29">
        <f>IFERROR('Plano de Aposentadoria Ideal'!$D$6,"")</f>
        <v>1000</v>
      </c>
      <c r="E651" s="30">
        <f t="shared" si="50"/>
        <v>659000</v>
      </c>
      <c r="F651" s="31">
        <f>IFERROR(G650*'Plano de Aposentadoria Ideal'!$D$29,"")</f>
        <v>15389.671909767392</v>
      </c>
      <c r="G651" s="30">
        <f t="shared" si="51"/>
        <v>3628578.2939334409</v>
      </c>
      <c r="H651" s="34"/>
      <c r="I651" s="34"/>
      <c r="J651" s="34"/>
    </row>
    <row r="652" spans="1:10" x14ac:dyDescent="0.25">
      <c r="A652" s="27">
        <f t="shared" ca="1" si="48"/>
        <v>65075</v>
      </c>
      <c r="B652" s="28">
        <f t="shared" si="49"/>
        <v>650</v>
      </c>
      <c r="C652" s="28"/>
      <c r="D652" s="29">
        <f>IFERROR('Plano de Aposentadoria Ideal'!$D$6,"")</f>
        <v>1000</v>
      </c>
      <c r="E652" s="30">
        <f t="shared" si="50"/>
        <v>660000</v>
      </c>
      <c r="F652" s="31">
        <f>IFERROR(G651*'Plano de Aposentadoria Ideal'!$D$29,"")</f>
        <v>15459.499845070155</v>
      </c>
      <c r="G652" s="30">
        <f t="shared" si="51"/>
        <v>3645037.7937785112</v>
      </c>
      <c r="H652" s="34"/>
      <c r="I652" s="34"/>
      <c r="J652" s="34"/>
    </row>
    <row r="653" spans="1:10" x14ac:dyDescent="0.25">
      <c r="A653" s="27">
        <f t="shared" ca="1" si="48"/>
        <v>65106</v>
      </c>
      <c r="B653" s="28">
        <f t="shared" si="49"/>
        <v>651</v>
      </c>
      <c r="C653" s="28"/>
      <c r="D653" s="29">
        <f>IFERROR('Plano de Aposentadoria Ideal'!$D$6,"")</f>
        <v>1000</v>
      </c>
      <c r="E653" s="30">
        <f t="shared" si="50"/>
        <v>661000</v>
      </c>
      <c r="F653" s="31">
        <f>IFERROR(G652*'Plano de Aposentadoria Ideal'!$D$29,"")</f>
        <v>15529.625281175591</v>
      </c>
      <c r="G653" s="30">
        <f t="shared" si="51"/>
        <v>3661567.4190596868</v>
      </c>
      <c r="H653" s="34"/>
      <c r="I653" s="34"/>
      <c r="J653" s="34"/>
    </row>
    <row r="654" spans="1:10" x14ac:dyDescent="0.25">
      <c r="A654" s="27">
        <f t="shared" ca="1" si="48"/>
        <v>65136</v>
      </c>
      <c r="B654" s="28">
        <f t="shared" si="49"/>
        <v>652</v>
      </c>
      <c r="C654" s="28"/>
      <c r="D654" s="29">
        <f>IFERROR('Plano de Aposentadoria Ideal'!$D$6,"")</f>
        <v>1000</v>
      </c>
      <c r="E654" s="30">
        <f t="shared" si="50"/>
        <v>662000</v>
      </c>
      <c r="F654" s="31">
        <f>IFERROR(G653*'Plano de Aposentadoria Ideal'!$D$29,"")</f>
        <v>15600.04948558111</v>
      </c>
      <c r="G654" s="30">
        <f t="shared" si="51"/>
        <v>3678167.4685452678</v>
      </c>
      <c r="H654" s="34"/>
      <c r="I654" s="34"/>
      <c r="J654" s="34"/>
    </row>
    <row r="655" spans="1:10" x14ac:dyDescent="0.25">
      <c r="A655" s="27">
        <f t="shared" ref="A655:A722" ca="1" si="52">DATE(YEAR(A654),MONTH(A654)+1,1)</f>
        <v>65167</v>
      </c>
      <c r="B655" s="28">
        <f t="shared" ref="B655:B722" si="53">B654+1</f>
        <v>653</v>
      </c>
      <c r="C655" s="28"/>
      <c r="D655" s="29">
        <f>IFERROR('Plano de Aposentadoria Ideal'!$D$6,"")</f>
        <v>1000</v>
      </c>
      <c r="E655" s="30">
        <f t="shared" si="50"/>
        <v>663000</v>
      </c>
      <c r="F655" s="31">
        <f>IFERROR(G654*'Plano de Aposentadoria Ideal'!$D$29,"")</f>
        <v>15670.773731184285</v>
      </c>
      <c r="G655" s="30">
        <f t="shared" si="51"/>
        <v>3694838.242276452</v>
      </c>
      <c r="H655" s="34"/>
      <c r="I655" s="34"/>
      <c r="J655" s="34"/>
    </row>
    <row r="656" spans="1:10" x14ac:dyDescent="0.25">
      <c r="A656" s="27">
        <f t="shared" ca="1" si="52"/>
        <v>65197</v>
      </c>
      <c r="B656" s="28">
        <f t="shared" si="53"/>
        <v>654</v>
      </c>
      <c r="C656" s="28"/>
      <c r="D656" s="29">
        <f>IFERROR('Plano de Aposentadoria Ideal'!$D$6,"")</f>
        <v>1000</v>
      </c>
      <c r="E656" s="30">
        <f t="shared" si="50"/>
        <v>664000</v>
      </c>
      <c r="F656" s="31">
        <f>IFERROR(G655*'Plano de Aposentadoria Ideal'!$D$29,"")</f>
        <v>15741.799296305842</v>
      </c>
      <c r="G656" s="30">
        <f t="shared" si="51"/>
        <v>3711580.041572758</v>
      </c>
      <c r="H656" s="34"/>
      <c r="I656" s="34"/>
      <c r="J656" s="34"/>
    </row>
    <row r="657" spans="1:10" x14ac:dyDescent="0.25">
      <c r="A657" s="27">
        <f t="shared" ca="1" si="52"/>
        <v>65228</v>
      </c>
      <c r="B657" s="28">
        <f t="shared" si="53"/>
        <v>655</v>
      </c>
      <c r="C657" s="28"/>
      <c r="D657" s="29">
        <f>IFERROR('Plano de Aposentadoria Ideal'!$D$6,"")</f>
        <v>1000</v>
      </c>
      <c r="E657" s="30">
        <f t="shared" si="50"/>
        <v>665000</v>
      </c>
      <c r="F657" s="31">
        <f>IFERROR(G656*'Plano de Aposentadoria Ideal'!$D$29,"")</f>
        <v>15813.127464712779</v>
      </c>
      <c r="G657" s="30">
        <f t="shared" si="51"/>
        <v>3728393.1690374706</v>
      </c>
      <c r="H657" s="34"/>
      <c r="I657" s="34"/>
      <c r="J657" s="34"/>
    </row>
    <row r="658" spans="1:10" x14ac:dyDescent="0.25">
      <c r="A658" s="27">
        <f t="shared" ca="1" si="52"/>
        <v>65259</v>
      </c>
      <c r="B658" s="28">
        <f t="shared" si="53"/>
        <v>656</v>
      </c>
      <c r="C658" s="28"/>
      <c r="D658" s="29">
        <f>IFERROR('Plano de Aposentadoria Ideal'!$D$6,"")</f>
        <v>1000</v>
      </c>
      <c r="E658" s="30">
        <f t="shared" si="50"/>
        <v>666000</v>
      </c>
      <c r="F658" s="31">
        <f>IFERROR(G657*'Plano de Aposentadoria Ideal'!$D$29,"")</f>
        <v>15884.759525641553</v>
      </c>
      <c r="G658" s="30">
        <f t="shared" si="51"/>
        <v>3745277.9285631119</v>
      </c>
      <c r="H658" s="34"/>
      <c r="I658" s="34"/>
      <c r="J658" s="34"/>
    </row>
    <row r="659" spans="1:10" x14ac:dyDescent="0.25">
      <c r="A659" s="27">
        <f t="shared" ca="1" si="52"/>
        <v>65289</v>
      </c>
      <c r="B659" s="28">
        <f t="shared" si="53"/>
        <v>657</v>
      </c>
      <c r="C659" s="28"/>
      <c r="D659" s="29">
        <f>IFERROR('Plano de Aposentadoria Ideal'!$D$6,"")</f>
        <v>1000</v>
      </c>
      <c r="E659" s="30">
        <f t="shared" si="50"/>
        <v>667000</v>
      </c>
      <c r="F659" s="31">
        <f>IFERROR(G658*'Plano de Aposentadoria Ideal'!$D$29,"")</f>
        <v>15956.696773821403</v>
      </c>
      <c r="G659" s="30">
        <f t="shared" si="51"/>
        <v>3762234.6253369334</v>
      </c>
      <c r="H659" s="34"/>
      <c r="I659" s="34"/>
      <c r="J659" s="34"/>
    </row>
    <row r="660" spans="1:10" x14ac:dyDescent="0.25">
      <c r="A660" s="27">
        <f t="shared" ca="1" si="52"/>
        <v>65320</v>
      </c>
      <c r="B660" s="28">
        <f t="shared" si="53"/>
        <v>658</v>
      </c>
      <c r="C660" s="28"/>
      <c r="D660" s="29">
        <f>IFERROR('Plano de Aposentadoria Ideal'!$D$6,"")</f>
        <v>1000</v>
      </c>
      <c r="E660" s="30">
        <f t="shared" si="50"/>
        <v>668000</v>
      </c>
      <c r="F660" s="31">
        <f>IFERROR(G659*'Plano de Aposentadoria Ideal'!$D$29,"")</f>
        <v>16028.940509497732</v>
      </c>
      <c r="G660" s="30">
        <f t="shared" si="51"/>
        <v>3779263.5658464311</v>
      </c>
      <c r="H660" s="34"/>
      <c r="I660" s="34"/>
      <c r="J660" s="34"/>
    </row>
    <row r="661" spans="1:10" x14ac:dyDescent="0.25">
      <c r="A661" s="27">
        <f t="shared" ca="1" si="52"/>
        <v>65350</v>
      </c>
      <c r="B661" s="28">
        <f t="shared" si="53"/>
        <v>659</v>
      </c>
      <c r="C661" s="28"/>
      <c r="D661" s="29">
        <f>IFERROR('Plano de Aposentadoria Ideal'!$D$6,"")</f>
        <v>1000</v>
      </c>
      <c r="E661" s="30">
        <f t="shared" si="50"/>
        <v>669000</v>
      </c>
      <c r="F661" s="31">
        <f>IFERROR(G660*'Plano de Aposentadoria Ideal'!$D$29,"")</f>
        <v>16101.492038455623</v>
      </c>
      <c r="G661" s="30">
        <f t="shared" si="51"/>
        <v>3796365.0578848869</v>
      </c>
      <c r="H661" s="34"/>
      <c r="I661" s="34"/>
      <c r="J661" s="34"/>
    </row>
    <row r="662" spans="1:10" x14ac:dyDescent="0.25">
      <c r="A662" s="27">
        <f t="shared" ca="1" si="52"/>
        <v>65381</v>
      </c>
      <c r="B662" s="28">
        <f t="shared" si="53"/>
        <v>660</v>
      </c>
      <c r="C662" s="28">
        <v>55</v>
      </c>
      <c r="D662" s="29">
        <f>IFERROR('Plano de Aposentadoria Ideal'!$D$6,"")</f>
        <v>1000</v>
      </c>
      <c r="E662" s="30">
        <f t="shared" si="50"/>
        <v>670000</v>
      </c>
      <c r="F662" s="31">
        <f>IFERROR(G661*'Plano de Aposentadoria Ideal'!$D$29,"")</f>
        <v>16174.352672043437</v>
      </c>
      <c r="G662" s="30">
        <f t="shared" si="51"/>
        <v>3813539.4105569301</v>
      </c>
      <c r="H662" s="34"/>
      <c r="I662" s="34"/>
      <c r="J662" s="34"/>
    </row>
    <row r="663" spans="1:10" x14ac:dyDescent="0.25">
      <c r="A663" s="27">
        <f t="shared" ca="1" si="52"/>
        <v>65412</v>
      </c>
      <c r="B663" s="28">
        <f t="shared" si="53"/>
        <v>661</v>
      </c>
      <c r="C663" s="28"/>
      <c r="D663" s="29">
        <f>IFERROR('Plano de Aposentadoria Ideal'!$D$6,"")</f>
        <v>1000</v>
      </c>
      <c r="E663" s="30">
        <f t="shared" si="50"/>
        <v>671000</v>
      </c>
      <c r="F663" s="31">
        <f>IFERROR(G662*'Plano de Aposentadoria Ideal'!$D$29,"")</f>
        <v>16247.523727196505</v>
      </c>
      <c r="G663" s="30">
        <f t="shared" si="51"/>
        <v>3830786.9342841269</v>
      </c>
      <c r="H663" s="34"/>
      <c r="I663" s="34"/>
      <c r="J663" s="34"/>
    </row>
    <row r="664" spans="1:10" x14ac:dyDescent="0.25">
      <c r="A664" s="27">
        <f t="shared" ca="1" si="52"/>
        <v>65440</v>
      </c>
      <c r="B664" s="28">
        <f t="shared" si="53"/>
        <v>662</v>
      </c>
      <c r="C664" s="28"/>
      <c r="D664" s="29">
        <f>IFERROR('Plano de Aposentadoria Ideal'!$D$6,"")</f>
        <v>1000</v>
      </c>
      <c r="E664" s="30">
        <f t="shared" si="50"/>
        <v>672000</v>
      </c>
      <c r="F664" s="31">
        <f>IFERROR(G663*'Plano de Aposentadoria Ideal'!$D$29,"")</f>
        <v>16321.006526460953</v>
      </c>
      <c r="G664" s="30">
        <f t="shared" si="51"/>
        <v>3848107.9408105877</v>
      </c>
      <c r="H664" s="34"/>
      <c r="I664" s="34"/>
      <c r="J664" s="34"/>
    </row>
    <row r="665" spans="1:10" x14ac:dyDescent="0.25">
      <c r="A665" s="27">
        <f t="shared" ca="1" si="52"/>
        <v>65471</v>
      </c>
      <c r="B665" s="28">
        <f t="shared" si="53"/>
        <v>663</v>
      </c>
      <c r="C665" s="28"/>
      <c r="D665" s="29">
        <f>IFERROR('Plano de Aposentadoria Ideal'!$D$6,"")</f>
        <v>1000</v>
      </c>
      <c r="E665" s="30">
        <f t="shared" si="50"/>
        <v>673000</v>
      </c>
      <c r="F665" s="31">
        <f>IFERROR(G664*'Plano de Aposentadoria Ideal'!$D$29,"")</f>
        <v>16394.802398017579</v>
      </c>
      <c r="G665" s="30">
        <f t="shared" si="51"/>
        <v>3865502.7432086053</v>
      </c>
      <c r="H665" s="34"/>
      <c r="I665" s="34"/>
      <c r="J665" s="34"/>
    </row>
    <row r="666" spans="1:10" x14ac:dyDescent="0.25">
      <c r="A666" s="27">
        <f t="shared" ca="1" si="52"/>
        <v>65501</v>
      </c>
      <c r="B666" s="28">
        <f t="shared" si="53"/>
        <v>664</v>
      </c>
      <c r="C666" s="28"/>
      <c r="D666" s="29">
        <f>IFERROR('Plano de Aposentadoria Ideal'!$D$6,"")</f>
        <v>1000</v>
      </c>
      <c r="E666" s="30">
        <f t="shared" si="50"/>
        <v>674000</v>
      </c>
      <c r="F666" s="31">
        <f>IFERROR(G665*'Plano de Aposentadoria Ideal'!$D$29,"")</f>
        <v>16468.912675705891</v>
      </c>
      <c r="G666" s="30">
        <f t="shared" si="51"/>
        <v>3882971.6558843111</v>
      </c>
      <c r="H666" s="34"/>
      <c r="I666" s="34"/>
      <c r="J666" s="34"/>
    </row>
    <row r="667" spans="1:10" x14ac:dyDescent="0.25">
      <c r="A667" s="27">
        <f t="shared" ca="1" si="52"/>
        <v>65532</v>
      </c>
      <c r="B667" s="28">
        <f t="shared" si="53"/>
        <v>665</v>
      </c>
      <c r="C667" s="28"/>
      <c r="D667" s="29">
        <f>IFERROR('Plano de Aposentadoria Ideal'!$D$6,"")</f>
        <v>1000</v>
      </c>
      <c r="E667" s="30">
        <f t="shared" si="50"/>
        <v>675000</v>
      </c>
      <c r="F667" s="31">
        <f>IFERROR(G666*'Plano de Aposentadoria Ideal'!$D$29,"")</f>
        <v>16543.338699048181</v>
      </c>
      <c r="G667" s="30">
        <f t="shared" si="51"/>
        <v>3900514.9945833595</v>
      </c>
      <c r="H667" s="34"/>
      <c r="I667" s="34"/>
      <c r="J667" s="34"/>
    </row>
    <row r="668" spans="1:10" x14ac:dyDescent="0.25">
      <c r="A668" s="27">
        <f t="shared" ca="1" si="52"/>
        <v>65562</v>
      </c>
      <c r="B668" s="28">
        <f t="shared" si="53"/>
        <v>666</v>
      </c>
      <c r="C668" s="28"/>
      <c r="D668" s="29">
        <f>IFERROR('Plano de Aposentadoria Ideal'!$D$6,"")</f>
        <v>1000</v>
      </c>
      <c r="E668" s="30">
        <f t="shared" si="50"/>
        <v>676000</v>
      </c>
      <c r="F668" s="31">
        <f>IFERROR(G667*'Plano de Aposentadoria Ideal'!$D$29,"")</f>
        <v>16618.081813273766</v>
      </c>
      <c r="G668" s="30">
        <f t="shared" si="51"/>
        <v>3918133.0763966334</v>
      </c>
      <c r="H668" s="34"/>
      <c r="I668" s="34"/>
      <c r="J668" s="34"/>
    </row>
    <row r="669" spans="1:10" x14ac:dyDescent="0.25">
      <c r="A669" s="27">
        <f t="shared" ca="1" si="52"/>
        <v>65593</v>
      </c>
      <c r="B669" s="28">
        <f t="shared" si="53"/>
        <v>667</v>
      </c>
      <c r="C669" s="28"/>
      <c r="D669" s="29">
        <f>IFERROR('Plano de Aposentadoria Ideal'!$D$6,"")</f>
        <v>1000</v>
      </c>
      <c r="E669" s="30">
        <f t="shared" si="50"/>
        <v>677000</v>
      </c>
      <c r="F669" s="31">
        <f>IFERROR(G668*'Plano de Aposentadoria Ideal'!$D$29,"")</f>
        <v>16693.143369343292</v>
      </c>
      <c r="G669" s="30">
        <f t="shared" si="51"/>
        <v>3935826.2197659765</v>
      </c>
      <c r="H669" s="34"/>
      <c r="I669" s="34"/>
      <c r="J669" s="34"/>
    </row>
    <row r="670" spans="1:10" x14ac:dyDescent="0.25">
      <c r="A670" s="27">
        <f t="shared" ca="1" si="52"/>
        <v>65624</v>
      </c>
      <c r="B670" s="28">
        <f t="shared" si="53"/>
        <v>668</v>
      </c>
      <c r="C670" s="28"/>
      <c r="D670" s="29">
        <f>IFERROR('Plano de Aposentadoria Ideal'!$D$6,"")</f>
        <v>1000</v>
      </c>
      <c r="E670" s="30">
        <f t="shared" si="50"/>
        <v>678000</v>
      </c>
      <c r="F670" s="31">
        <f>IFERROR(G669*'Plano de Aposentadoria Ideal'!$D$29,"")</f>
        <v>16768.524723973136</v>
      </c>
      <c r="G670" s="30">
        <f t="shared" si="51"/>
        <v>3953594.7444899497</v>
      </c>
      <c r="H670" s="34"/>
      <c r="I670" s="34"/>
      <c r="J670" s="34"/>
    </row>
    <row r="671" spans="1:10" x14ac:dyDescent="0.25">
      <c r="A671" s="27">
        <f t="shared" ca="1" si="52"/>
        <v>65654</v>
      </c>
      <c r="B671" s="28">
        <f t="shared" si="53"/>
        <v>669</v>
      </c>
      <c r="C671" s="28"/>
      <c r="D671" s="29">
        <f>IFERROR('Plano de Aposentadoria Ideal'!$D$6,"")</f>
        <v>1000</v>
      </c>
      <c r="E671" s="30">
        <f t="shared" si="50"/>
        <v>679000</v>
      </c>
      <c r="F671" s="31">
        <f>IFERROR(G670*'Plano de Aposentadoria Ideal'!$D$29,"")</f>
        <v>16844.227239659969</v>
      </c>
      <c r="G671" s="30">
        <f t="shared" si="51"/>
        <v>3971438.9717296096</v>
      </c>
      <c r="H671" s="34"/>
      <c r="I671" s="34"/>
      <c r="J671" s="34"/>
    </row>
    <row r="672" spans="1:10" x14ac:dyDescent="0.25">
      <c r="A672" s="27">
        <f t="shared" ca="1" si="52"/>
        <v>65685</v>
      </c>
      <c r="B672" s="28">
        <f t="shared" si="53"/>
        <v>670</v>
      </c>
      <c r="C672" s="28"/>
      <c r="D672" s="29">
        <f>IFERROR('Plano de Aposentadoria Ideal'!$D$6,"")</f>
        <v>1000</v>
      </c>
      <c r="E672" s="30">
        <f t="shared" si="50"/>
        <v>680000</v>
      </c>
      <c r="F672" s="31">
        <f>IFERROR(G671*'Plano de Aposentadoria Ideal'!$D$29,"")</f>
        <v>16920.252284705333</v>
      </c>
      <c r="G672" s="30">
        <f t="shared" si="51"/>
        <v>3989359.2240143148</v>
      </c>
      <c r="H672" s="34"/>
      <c r="I672" s="34"/>
      <c r="J672" s="34"/>
    </row>
    <row r="673" spans="1:10" x14ac:dyDescent="0.25">
      <c r="A673" s="27">
        <f t="shared" ca="1" si="52"/>
        <v>65715</v>
      </c>
      <c r="B673" s="28">
        <f t="shared" si="53"/>
        <v>671</v>
      </c>
      <c r="C673" s="28"/>
      <c r="D673" s="29">
        <f>IFERROR('Plano de Aposentadoria Ideal'!$D$6,"")</f>
        <v>1000</v>
      </c>
      <c r="E673" s="30">
        <f t="shared" si="50"/>
        <v>681000</v>
      </c>
      <c r="F673" s="31">
        <f>IFERROR(G672*'Plano de Aposentadoria Ideal'!$D$29,"")</f>
        <v>16996.601233240406</v>
      </c>
      <c r="G673" s="30">
        <f t="shared" si="51"/>
        <v>4007355.825247555</v>
      </c>
      <c r="H673" s="34"/>
      <c r="I673" s="34"/>
      <c r="J673" s="34"/>
    </row>
    <row r="674" spans="1:10" x14ac:dyDescent="0.25">
      <c r="A674" s="27">
        <f t="shared" ca="1" si="52"/>
        <v>65746</v>
      </c>
      <c r="B674" s="28">
        <f t="shared" si="53"/>
        <v>672</v>
      </c>
      <c r="C674" s="28">
        <v>56</v>
      </c>
      <c r="D674" s="29">
        <f>IFERROR('Plano de Aposentadoria Ideal'!$D$6,"")</f>
        <v>1000</v>
      </c>
      <c r="E674" s="30">
        <f t="shared" si="50"/>
        <v>682000</v>
      </c>
      <c r="F674" s="31">
        <f>IFERROR(G673*'Plano de Aposentadoria Ideal'!$D$29,"")</f>
        <v>17073.275465250837</v>
      </c>
      <c r="G674" s="30">
        <f t="shared" si="51"/>
        <v>4025429.100712806</v>
      </c>
      <c r="H674" s="34"/>
      <c r="I674" s="34"/>
      <c r="J674" s="34"/>
    </row>
    <row r="675" spans="1:10" x14ac:dyDescent="0.25">
      <c r="A675" s="27">
        <f t="shared" ca="1" si="52"/>
        <v>65777</v>
      </c>
      <c r="B675" s="28">
        <f t="shared" si="53"/>
        <v>673</v>
      </c>
      <c r="C675" s="28"/>
      <c r="D675" s="29">
        <f>IFERROR('Plano de Aposentadoria Ideal'!$D$6,"")</f>
        <v>1000</v>
      </c>
      <c r="E675" s="30">
        <f t="shared" si="50"/>
        <v>683000</v>
      </c>
      <c r="F675" s="31">
        <f>IFERROR(G674*'Plano de Aposentadoria Ideal'!$D$29,"")</f>
        <v>17150.276366601676</v>
      </c>
      <c r="G675" s="30">
        <f t="shared" si="51"/>
        <v>4043579.3770794077</v>
      </c>
      <c r="H675" s="34"/>
      <c r="I675" s="34"/>
      <c r="J675" s="34"/>
    </row>
    <row r="676" spans="1:10" x14ac:dyDescent="0.25">
      <c r="A676" s="27">
        <f t="shared" ca="1" si="52"/>
        <v>65806</v>
      </c>
      <c r="B676" s="28">
        <f t="shared" si="53"/>
        <v>674</v>
      </c>
      <c r="C676" s="28"/>
      <c r="D676" s="29">
        <f>IFERROR('Plano de Aposentadoria Ideal'!$D$6,"")</f>
        <v>1000</v>
      </c>
      <c r="E676" s="30">
        <f t="shared" si="50"/>
        <v>684000</v>
      </c>
      <c r="F676" s="31">
        <f>IFERROR(G675*'Plano de Aposentadoria Ideal'!$D$29,"")</f>
        <v>17227.605329062422</v>
      </c>
      <c r="G676" s="30">
        <f t="shared" si="51"/>
        <v>4061806.98240847</v>
      </c>
      <c r="H676" s="34"/>
      <c r="I676" s="34"/>
      <c r="J676" s="34"/>
    </row>
    <row r="677" spans="1:10" x14ac:dyDescent="0.25">
      <c r="A677" s="27">
        <f t="shared" ca="1" si="52"/>
        <v>65837</v>
      </c>
      <c r="B677" s="28">
        <f t="shared" si="53"/>
        <v>675</v>
      </c>
      <c r="C677" s="28"/>
      <c r="D677" s="29">
        <f>IFERROR('Plano de Aposentadoria Ideal'!$D$6,"")</f>
        <v>1000</v>
      </c>
      <c r="E677" s="30">
        <f t="shared" si="50"/>
        <v>685000</v>
      </c>
      <c r="F677" s="31">
        <f>IFERROR(G676*'Plano de Aposentadoria Ideal'!$D$29,"")</f>
        <v>17305.263750332197</v>
      </c>
      <c r="G677" s="30">
        <f t="shared" si="51"/>
        <v>4080112.2461588024</v>
      </c>
      <c r="H677" s="34"/>
      <c r="I677" s="34"/>
      <c r="J677" s="34"/>
    </row>
    <row r="678" spans="1:10" x14ac:dyDescent="0.25">
      <c r="A678" s="27">
        <f t="shared" ca="1" si="52"/>
        <v>65867</v>
      </c>
      <c r="B678" s="28">
        <f t="shared" si="53"/>
        <v>676</v>
      </c>
      <c r="C678" s="28"/>
      <c r="D678" s="29">
        <f>IFERROR('Plano de Aposentadoria Ideal'!$D$6,"")</f>
        <v>1000</v>
      </c>
      <c r="E678" s="30">
        <f t="shared" si="50"/>
        <v>686000</v>
      </c>
      <c r="F678" s="31">
        <f>IFERROR(G677*'Plano de Aposentadoria Ideal'!$D$29,"")</f>
        <v>17383.25303406499</v>
      </c>
      <c r="G678" s="30">
        <f t="shared" si="51"/>
        <v>4098495.4991928674</v>
      </c>
      <c r="H678" s="34"/>
      <c r="I678" s="34"/>
      <c r="J678" s="34"/>
    </row>
    <row r="679" spans="1:10" x14ac:dyDescent="0.25">
      <c r="A679" s="27">
        <f t="shared" ca="1" si="52"/>
        <v>65898</v>
      </c>
      <c r="B679" s="28">
        <f t="shared" si="53"/>
        <v>677</v>
      </c>
      <c r="C679" s="28"/>
      <c r="D679" s="29">
        <f>IFERROR('Plano de Aposentadoria Ideal'!$D$6,"")</f>
        <v>1000</v>
      </c>
      <c r="E679" s="30">
        <f t="shared" si="50"/>
        <v>687000</v>
      </c>
      <c r="F679" s="31">
        <f>IFERROR(G678*'Plano de Aposentadoria Ideal'!$D$29,"")</f>
        <v>17461.574589895041</v>
      </c>
      <c r="G679" s="30">
        <f t="shared" si="51"/>
        <v>4116957.0737827625</v>
      </c>
      <c r="H679" s="34"/>
      <c r="I679" s="34"/>
      <c r="J679" s="34"/>
    </row>
    <row r="680" spans="1:10" x14ac:dyDescent="0.25">
      <c r="A680" s="27">
        <f t="shared" ca="1" si="52"/>
        <v>65928</v>
      </c>
      <c r="B680" s="28">
        <f t="shared" si="53"/>
        <v>678</v>
      </c>
      <c r="C680" s="28"/>
      <c r="D680" s="29">
        <f>IFERROR('Plano de Aposentadoria Ideal'!$D$6,"")</f>
        <v>1000</v>
      </c>
      <c r="E680" s="30">
        <f t="shared" si="50"/>
        <v>688000</v>
      </c>
      <c r="F680" s="31">
        <f>IFERROR(G679*'Plano de Aposentadoria Ideal'!$D$29,"")</f>
        <v>17540.229833462308</v>
      </c>
      <c r="G680" s="30">
        <f t="shared" si="51"/>
        <v>4135497.3036162248</v>
      </c>
      <c r="H680" s="34"/>
      <c r="I680" s="34"/>
      <c r="J680" s="34"/>
    </row>
    <row r="681" spans="1:10" x14ac:dyDescent="0.25">
      <c r="A681" s="27">
        <f t="shared" ca="1" si="52"/>
        <v>65959</v>
      </c>
      <c r="B681" s="28">
        <f t="shared" si="53"/>
        <v>679</v>
      </c>
      <c r="C681" s="28"/>
      <c r="D681" s="29">
        <f>IFERROR('Plano de Aposentadoria Ideal'!$D$6,"")</f>
        <v>1000</v>
      </c>
      <c r="E681" s="30">
        <f t="shared" si="50"/>
        <v>689000</v>
      </c>
      <c r="F681" s="31">
        <f>IFERROR(G680*'Plano de Aposentadoria Ideal'!$D$29,"")</f>
        <v>17619.220186438066</v>
      </c>
      <c r="G681" s="30">
        <f t="shared" si="51"/>
        <v>4154116.5238026627</v>
      </c>
      <c r="H681" s="34"/>
      <c r="I681" s="34"/>
      <c r="J681" s="34"/>
    </row>
    <row r="682" spans="1:10" x14ac:dyDescent="0.25">
      <c r="A682" s="27">
        <f t="shared" ca="1" si="52"/>
        <v>65990</v>
      </c>
      <c r="B682" s="28">
        <f t="shared" si="53"/>
        <v>680</v>
      </c>
      <c r="C682" s="28"/>
      <c r="D682" s="29">
        <f>IFERROR('Plano de Aposentadoria Ideal'!$D$6,"")</f>
        <v>1000</v>
      </c>
      <c r="E682" s="30">
        <f t="shared" si="50"/>
        <v>690000</v>
      </c>
      <c r="F682" s="31">
        <f>IFERROR(G681*'Plano de Aposentadoria Ideal'!$D$29,"")</f>
        <v>17698.547076550592</v>
      </c>
      <c r="G682" s="30">
        <f t="shared" si="51"/>
        <v>4172815.0708792135</v>
      </c>
      <c r="H682" s="34"/>
      <c r="I682" s="34"/>
      <c r="J682" s="34"/>
    </row>
    <row r="683" spans="1:10" x14ac:dyDescent="0.25">
      <c r="A683" s="27">
        <f t="shared" ca="1" si="52"/>
        <v>66020</v>
      </c>
      <c r="B683" s="28">
        <f t="shared" si="53"/>
        <v>681</v>
      </c>
      <c r="C683" s="28"/>
      <c r="D683" s="29">
        <f>IFERROR('Plano de Aposentadoria Ideal'!$D$6,"")</f>
        <v>1000</v>
      </c>
      <c r="E683" s="30">
        <f t="shared" si="50"/>
        <v>691000</v>
      </c>
      <c r="F683" s="31">
        <f>IFERROR(G682*'Plano de Aposentadoria Ideal'!$D$29,"")</f>
        <v>17778.211937610988</v>
      </c>
      <c r="G683" s="30">
        <f t="shared" si="51"/>
        <v>4191593.2828168245</v>
      </c>
      <c r="H683" s="34"/>
      <c r="I683" s="34"/>
      <c r="J683" s="34"/>
    </row>
    <row r="684" spans="1:10" x14ac:dyDescent="0.25">
      <c r="A684" s="27">
        <f t="shared" ca="1" si="52"/>
        <v>66051</v>
      </c>
      <c r="B684" s="28">
        <f t="shared" si="53"/>
        <v>682</v>
      </c>
      <c r="C684" s="28"/>
      <c r="D684" s="29">
        <f>IFERROR('Plano de Aposentadoria Ideal'!$D$6,"")</f>
        <v>1000</v>
      </c>
      <c r="E684" s="30">
        <f t="shared" si="50"/>
        <v>692000</v>
      </c>
      <c r="F684" s="31">
        <f>IFERROR(G683*'Plano de Aposentadoria Ideal'!$D$29,"")</f>
        <v>17858.21620953907</v>
      </c>
      <c r="G684" s="30">
        <f t="shared" si="51"/>
        <v>4210451.4990263637</v>
      </c>
      <c r="H684" s="34"/>
      <c r="I684" s="34"/>
      <c r="J684" s="34"/>
    </row>
    <row r="685" spans="1:10" x14ac:dyDescent="0.25">
      <c r="A685" s="27">
        <f t="shared" ca="1" si="52"/>
        <v>66081</v>
      </c>
      <c r="B685" s="28">
        <f t="shared" si="53"/>
        <v>683</v>
      </c>
      <c r="C685" s="28"/>
      <c r="D685" s="29">
        <f>IFERROR('Plano de Aposentadoria Ideal'!$D$6,"")</f>
        <v>1000</v>
      </c>
      <c r="E685" s="30">
        <f t="shared" si="50"/>
        <v>693000</v>
      </c>
      <c r="F685" s="31">
        <f>IFERROR(G684*'Plano de Aposentadoria Ideal'!$D$29,"")</f>
        <v>17938.561338389423</v>
      </c>
      <c r="G685" s="30">
        <f t="shared" si="51"/>
        <v>4229390.060364753</v>
      </c>
      <c r="H685" s="34"/>
      <c r="I685" s="34"/>
      <c r="J685" s="34"/>
    </row>
    <row r="686" spans="1:10" x14ac:dyDescent="0.25">
      <c r="A686" s="27">
        <f t="shared" ca="1" si="52"/>
        <v>66112</v>
      </c>
      <c r="B686" s="28">
        <f t="shared" si="53"/>
        <v>684</v>
      </c>
      <c r="C686" s="28">
        <v>57</v>
      </c>
      <c r="D686" s="29">
        <f>IFERROR('Plano de Aposentadoria Ideal'!$D$6,"")</f>
        <v>1000</v>
      </c>
      <c r="E686" s="30">
        <f t="shared" si="50"/>
        <v>694000</v>
      </c>
      <c r="F686" s="31">
        <f>IFERROR(G685*'Plano de Aposentadoria Ideal'!$D$29,"")</f>
        <v>18019.248776377513</v>
      </c>
      <c r="G686" s="30">
        <f t="shared" si="51"/>
        <v>4248409.3091411302</v>
      </c>
      <c r="H686" s="34"/>
      <c r="I686" s="34"/>
      <c r="J686" s="34"/>
    </row>
    <row r="687" spans="1:10" x14ac:dyDescent="0.25">
      <c r="A687" s="27">
        <f t="shared" ca="1" si="52"/>
        <v>66143</v>
      </c>
      <c r="B687" s="28">
        <f t="shared" si="53"/>
        <v>685</v>
      </c>
      <c r="C687" s="28"/>
      <c r="D687" s="29">
        <f>IFERROR('Plano de Aposentadoria Ideal'!$D$6,"")</f>
        <v>1000</v>
      </c>
      <c r="E687" s="30">
        <f t="shared" si="50"/>
        <v>695000</v>
      </c>
      <c r="F687" s="31">
        <f>IFERROR(G686*'Plano de Aposentadoria Ideal'!$D$29,"")</f>
        <v>18100.279981905951</v>
      </c>
      <c r="G687" s="30">
        <f t="shared" si="51"/>
        <v>4267509.5891230358</v>
      </c>
      <c r="H687" s="34"/>
      <c r="I687" s="34"/>
      <c r="J687" s="34"/>
    </row>
    <row r="688" spans="1:10" x14ac:dyDescent="0.25">
      <c r="A688" s="27">
        <f t="shared" ca="1" si="52"/>
        <v>66171</v>
      </c>
      <c r="B688" s="28">
        <f t="shared" si="53"/>
        <v>686</v>
      </c>
      <c r="C688" s="28"/>
      <c r="D688" s="29">
        <f>IFERROR('Plano de Aposentadoria Ideal'!$D$6,"")</f>
        <v>1000</v>
      </c>
      <c r="E688" s="30">
        <f t="shared" si="50"/>
        <v>696000</v>
      </c>
      <c r="F688" s="31">
        <f>IFERROR(G687*'Plano de Aposentadoria Ideal'!$D$29,"")</f>
        <v>18181.656419590854</v>
      </c>
      <c r="G688" s="30">
        <f t="shared" si="51"/>
        <v>4286691.2455426268</v>
      </c>
      <c r="H688" s="34"/>
      <c r="I688" s="34"/>
      <c r="J688" s="34"/>
    </row>
    <row r="689" spans="1:10" x14ac:dyDescent="0.25">
      <c r="A689" s="27">
        <f t="shared" ca="1" si="52"/>
        <v>66202</v>
      </c>
      <c r="B689" s="28">
        <f t="shared" si="53"/>
        <v>687</v>
      </c>
      <c r="C689" s="28"/>
      <c r="D689" s="29">
        <f>IFERROR('Plano de Aposentadoria Ideal'!$D$6,"")</f>
        <v>1000</v>
      </c>
      <c r="E689" s="30">
        <f t="shared" si="50"/>
        <v>697000</v>
      </c>
      <c r="F689" s="31">
        <f>IFERROR(G688*'Plano de Aposentadoria Ideal'!$D$29,"")</f>
        <v>18263.379560288311</v>
      </c>
      <c r="G689" s="30">
        <f t="shared" si="51"/>
        <v>4305954.6251029149</v>
      </c>
      <c r="H689" s="34"/>
      <c r="I689" s="34"/>
      <c r="J689" s="34"/>
    </row>
    <row r="690" spans="1:10" x14ac:dyDescent="0.25">
      <c r="A690" s="27">
        <f t="shared" ca="1" si="52"/>
        <v>66232</v>
      </c>
      <c r="B690" s="28">
        <f t="shared" si="53"/>
        <v>688</v>
      </c>
      <c r="C690" s="28"/>
      <c r="D690" s="29">
        <f>IFERROR('Plano de Aposentadoria Ideal'!$D$6,"")</f>
        <v>1000</v>
      </c>
      <c r="E690" s="30">
        <f t="shared" si="50"/>
        <v>698000</v>
      </c>
      <c r="F690" s="31">
        <f>IFERROR(G689*'Plano de Aposentadoria Ideal'!$D$29,"")</f>
        <v>18345.45088112096</v>
      </c>
      <c r="G690" s="30">
        <f t="shared" si="51"/>
        <v>4325300.0759840356</v>
      </c>
      <c r="H690" s="34"/>
      <c r="I690" s="34"/>
      <c r="J690" s="34"/>
    </row>
    <row r="691" spans="1:10" x14ac:dyDescent="0.25">
      <c r="A691" s="27">
        <f t="shared" ca="1" si="52"/>
        <v>66263</v>
      </c>
      <c r="B691" s="28">
        <f t="shared" si="53"/>
        <v>689</v>
      </c>
      <c r="C691" s="28"/>
      <c r="D691" s="29">
        <f>IFERROR('Plano de Aposentadoria Ideal'!$D$6,"")</f>
        <v>1000</v>
      </c>
      <c r="E691" s="30">
        <f t="shared" si="50"/>
        <v>699000</v>
      </c>
      <c r="F691" s="31">
        <f>IFERROR(G690*'Plano de Aposentadoria Ideal'!$D$29,"")</f>
        <v>18427.871865504709</v>
      </c>
      <c r="G691" s="30">
        <f t="shared" si="51"/>
        <v>4344727.94784954</v>
      </c>
      <c r="H691" s="34"/>
      <c r="I691" s="34"/>
      <c r="J691" s="34"/>
    </row>
    <row r="692" spans="1:10" x14ac:dyDescent="0.25">
      <c r="A692" s="27">
        <f t="shared" ca="1" si="52"/>
        <v>66293</v>
      </c>
      <c r="B692" s="28">
        <f t="shared" si="53"/>
        <v>690</v>
      </c>
      <c r="C692" s="28"/>
      <c r="D692" s="29">
        <f>IFERROR('Plano de Aposentadoria Ideal'!$D$6,"")</f>
        <v>1000</v>
      </c>
      <c r="E692" s="30">
        <f t="shared" si="50"/>
        <v>700000</v>
      </c>
      <c r="F692" s="31">
        <f>IFERROR(G691*'Plano de Aposentadoria Ideal'!$D$29,"")</f>
        <v>18510.64400317553</v>
      </c>
      <c r="G692" s="30">
        <f t="shared" si="51"/>
        <v>4364238.5918527152</v>
      </c>
      <c r="H692" s="34"/>
      <c r="I692" s="34"/>
      <c r="J692" s="34"/>
    </row>
    <row r="693" spans="1:10" x14ac:dyDescent="0.25">
      <c r="A693" s="27">
        <f t="shared" ca="1" si="52"/>
        <v>66324</v>
      </c>
      <c r="B693" s="28">
        <f t="shared" si="53"/>
        <v>691</v>
      </c>
      <c r="C693" s="28"/>
      <c r="D693" s="29">
        <f>IFERROR('Plano de Aposentadoria Ideal'!$D$6,"")</f>
        <v>1000</v>
      </c>
      <c r="E693" s="30">
        <f t="shared" si="50"/>
        <v>701000</v>
      </c>
      <c r="F693" s="31">
        <f>IFERROR(G692*'Plano de Aposentadoria Ideal'!$D$29,"")</f>
        <v>18593.768790216389</v>
      </c>
      <c r="G693" s="30">
        <f t="shared" si="51"/>
        <v>4383832.3606429314</v>
      </c>
      <c r="H693" s="34"/>
      <c r="I693" s="34"/>
      <c r="J693" s="34"/>
    </row>
    <row r="694" spans="1:10" x14ac:dyDescent="0.25">
      <c r="A694" s="27">
        <f t="shared" ca="1" si="52"/>
        <v>66355</v>
      </c>
      <c r="B694" s="28">
        <f t="shared" si="53"/>
        <v>692</v>
      </c>
      <c r="C694" s="28"/>
      <c r="D694" s="29">
        <f>IFERROR('Plano de Aposentadoria Ideal'!$D$6,"")</f>
        <v>1000</v>
      </c>
      <c r="E694" s="30">
        <f t="shared" si="50"/>
        <v>702000</v>
      </c>
      <c r="F694" s="31">
        <f>IFERROR(G693*'Plano de Aposentadoria Ideal'!$D$29,"")</f>
        <v>18677.247729084298</v>
      </c>
      <c r="G694" s="30">
        <f t="shared" si="51"/>
        <v>4403509.6083720159</v>
      </c>
      <c r="H694" s="34"/>
      <c r="I694" s="34"/>
      <c r="J694" s="34"/>
    </row>
    <row r="695" spans="1:10" x14ac:dyDescent="0.25">
      <c r="A695" s="27">
        <f t="shared" ca="1" si="52"/>
        <v>66385</v>
      </c>
      <c r="B695" s="28">
        <f t="shared" si="53"/>
        <v>693</v>
      </c>
      <c r="C695" s="28"/>
      <c r="D695" s="29">
        <f>IFERROR('Plano de Aposentadoria Ideal'!$D$6,"")</f>
        <v>1000</v>
      </c>
      <c r="E695" s="30">
        <f t="shared" si="50"/>
        <v>703000</v>
      </c>
      <c r="F695" s="31">
        <f>IFERROR(G694*'Plano de Aposentadoria Ideal'!$D$29,"")</f>
        <v>18761.082328637454</v>
      </c>
      <c r="G695" s="30">
        <f t="shared" si="51"/>
        <v>4423270.690700653</v>
      </c>
      <c r="H695" s="34"/>
      <c r="I695" s="34"/>
      <c r="J695" s="34"/>
    </row>
    <row r="696" spans="1:10" x14ac:dyDescent="0.25">
      <c r="A696" s="27">
        <f t="shared" ca="1" si="52"/>
        <v>66416</v>
      </c>
      <c r="B696" s="28">
        <f t="shared" si="53"/>
        <v>694</v>
      </c>
      <c r="C696" s="28"/>
      <c r="D696" s="29">
        <f>IFERROR('Plano de Aposentadoria Ideal'!$D$6,"")</f>
        <v>1000</v>
      </c>
      <c r="E696" s="30">
        <f t="shared" si="50"/>
        <v>704000</v>
      </c>
      <c r="F696" s="31">
        <f>IFERROR(G695*'Plano de Aposentadoria Ideal'!$D$29,"")</f>
        <v>18845.274104162523</v>
      </c>
      <c r="G696" s="30">
        <f t="shared" si="51"/>
        <v>4443115.9648048151</v>
      </c>
      <c r="H696" s="34"/>
      <c r="I696" s="34"/>
      <c r="J696" s="34"/>
    </row>
    <row r="697" spans="1:10" x14ac:dyDescent="0.25">
      <c r="A697" s="27">
        <f t="shared" ca="1" si="52"/>
        <v>66446</v>
      </c>
      <c r="B697" s="28">
        <f t="shared" si="53"/>
        <v>695</v>
      </c>
      <c r="C697" s="28"/>
      <c r="D697" s="29">
        <f>IFERROR('Plano de Aposentadoria Ideal'!$D$6,"")</f>
        <v>1000</v>
      </c>
      <c r="E697" s="30">
        <f t="shared" si="50"/>
        <v>705000</v>
      </c>
      <c r="F697" s="31">
        <f>IFERROR(G696*'Plano de Aposentadoria Ideal'!$D$29,"")</f>
        <v>18929.824577402029</v>
      </c>
      <c r="G697" s="30">
        <f t="shared" si="51"/>
        <v>4463045.7893822175</v>
      </c>
      <c r="H697" s="34"/>
      <c r="I697" s="34"/>
      <c r="J697" s="34"/>
    </row>
    <row r="698" spans="1:10" x14ac:dyDescent="0.25">
      <c r="A698" s="27">
        <f t="shared" ca="1" si="52"/>
        <v>66477</v>
      </c>
      <c r="B698" s="28">
        <f t="shared" si="53"/>
        <v>696</v>
      </c>
      <c r="C698" s="28">
        <v>58</v>
      </c>
      <c r="D698" s="29">
        <f>IFERROR('Plano de Aposentadoria Ideal'!$D$6,"")</f>
        <v>1000</v>
      </c>
      <c r="E698" s="30">
        <f t="shared" si="50"/>
        <v>706000</v>
      </c>
      <c r="F698" s="31">
        <f>IFERROR(G697*'Plano de Aposentadoria Ideal'!$D$29,"")</f>
        <v>19014.735276581854</v>
      </c>
      <c r="G698" s="30">
        <f t="shared" si="51"/>
        <v>4483060.5246587992</v>
      </c>
      <c r="H698" s="34"/>
      <c r="I698" s="34"/>
      <c r="J698" s="34"/>
    </row>
    <row r="699" spans="1:10" x14ac:dyDescent="0.25">
      <c r="A699" s="27">
        <f t="shared" ca="1" si="52"/>
        <v>66508</v>
      </c>
      <c r="B699" s="28">
        <f t="shared" si="53"/>
        <v>697</v>
      </c>
      <c r="C699" s="28"/>
      <c r="D699" s="29">
        <f>IFERROR('Plano de Aposentadoria Ideal'!$D$6,"")</f>
        <v>1000</v>
      </c>
      <c r="E699" s="30">
        <f t="shared" si="50"/>
        <v>707000</v>
      </c>
      <c r="F699" s="31">
        <f>IFERROR(G698*'Plano de Aposentadoria Ideal'!$D$29,"")</f>
        <v>19100.00773643886</v>
      </c>
      <c r="G699" s="30">
        <f t="shared" si="51"/>
        <v>4503160.5323952381</v>
      </c>
      <c r="H699" s="34"/>
      <c r="I699" s="34"/>
      <c r="J699" s="34"/>
    </row>
    <row r="700" spans="1:10" x14ac:dyDescent="0.25">
      <c r="A700" s="27">
        <f t="shared" ca="1" si="52"/>
        <v>66536</v>
      </c>
      <c r="B700" s="28">
        <f t="shared" si="53"/>
        <v>698</v>
      </c>
      <c r="C700" s="28"/>
      <c r="D700" s="29">
        <f>IFERROR('Plano de Aposentadoria Ideal'!$D$6,"")</f>
        <v>1000</v>
      </c>
      <c r="E700" s="30">
        <f t="shared" si="50"/>
        <v>708000</v>
      </c>
      <c r="F700" s="31">
        <f>IFERROR(G699*'Plano de Aposentadoria Ideal'!$D$29,"")</f>
        <v>19185.643498248628</v>
      </c>
      <c r="G700" s="30">
        <f t="shared" si="51"/>
        <v>4523346.1758934865</v>
      </c>
      <c r="H700" s="34"/>
      <c r="I700" s="34"/>
      <c r="J700" s="34"/>
    </row>
    <row r="701" spans="1:10" x14ac:dyDescent="0.25">
      <c r="A701" s="27">
        <f t="shared" ca="1" si="52"/>
        <v>66567</v>
      </c>
      <c r="B701" s="28">
        <f t="shared" si="53"/>
        <v>699</v>
      </c>
      <c r="C701" s="28"/>
      <c r="D701" s="29">
        <f>IFERROR('Plano de Aposentadoria Ideal'!$D$6,"")</f>
        <v>1000</v>
      </c>
      <c r="E701" s="30">
        <f t="shared" si="50"/>
        <v>709000</v>
      </c>
      <c r="F701" s="31">
        <f>IFERROR(G700*'Plano de Aposentadoria Ideal'!$D$29,"")</f>
        <v>19271.644109853329</v>
      </c>
      <c r="G701" s="30">
        <f t="shared" si="51"/>
        <v>4543617.82000334</v>
      </c>
      <c r="H701" s="34"/>
      <c r="I701" s="34"/>
      <c r="J701" s="34"/>
    </row>
    <row r="702" spans="1:10" x14ac:dyDescent="0.25">
      <c r="A702" s="27">
        <f t="shared" ca="1" si="52"/>
        <v>66597</v>
      </c>
      <c r="B702" s="28">
        <f t="shared" si="53"/>
        <v>700</v>
      </c>
      <c r="C702" s="28"/>
      <c r="D702" s="29">
        <f>IFERROR('Plano de Aposentadoria Ideal'!$D$6,"")</f>
        <v>1000</v>
      </c>
      <c r="E702" s="30">
        <f t="shared" si="50"/>
        <v>710000</v>
      </c>
      <c r="F702" s="31">
        <f>IFERROR(G701*'Plano de Aposentadoria Ideal'!$D$29,"")</f>
        <v>19358.011125689682</v>
      </c>
      <c r="G702" s="30">
        <f t="shared" si="51"/>
        <v>4563975.8311290294</v>
      </c>
      <c r="H702" s="34"/>
      <c r="I702" s="34"/>
      <c r="J702" s="34"/>
    </row>
    <row r="703" spans="1:10" x14ac:dyDescent="0.25">
      <c r="A703" s="27">
        <f t="shared" ca="1" si="52"/>
        <v>66628</v>
      </c>
      <c r="B703" s="28">
        <f t="shared" si="53"/>
        <v>701</v>
      </c>
      <c r="C703" s="28"/>
      <c r="D703" s="29">
        <f>IFERROR('Plano de Aposentadoria Ideal'!$D$6,"")</f>
        <v>1000</v>
      </c>
      <c r="E703" s="30">
        <f t="shared" si="50"/>
        <v>711000</v>
      </c>
      <c r="F703" s="31">
        <f>IFERROR(G702*'Plano de Aposentadoria Ideal'!$D$29,"")</f>
        <v>19444.74610681706</v>
      </c>
      <c r="G703" s="30">
        <f t="shared" si="51"/>
        <v>4584420.5772358468</v>
      </c>
      <c r="H703" s="34"/>
      <c r="I703" s="34"/>
      <c r="J703" s="34"/>
    </row>
    <row r="704" spans="1:10" x14ac:dyDescent="0.25">
      <c r="A704" s="27">
        <f t="shared" ca="1" si="52"/>
        <v>66658</v>
      </c>
      <c r="B704" s="28">
        <f t="shared" si="53"/>
        <v>702</v>
      </c>
      <c r="C704" s="28"/>
      <c r="D704" s="29">
        <f>IFERROR('Plano de Aposentadoria Ideal'!$D$6,"")</f>
        <v>1000</v>
      </c>
      <c r="E704" s="30">
        <f t="shared" si="50"/>
        <v>712000</v>
      </c>
      <c r="F704" s="31">
        <f>IFERROR(G703*'Plano de Aposentadoria Ideal'!$D$29,"")</f>
        <v>19531.850620945712</v>
      </c>
      <c r="G704" s="30">
        <f t="shared" si="51"/>
        <v>4604952.4278567927</v>
      </c>
      <c r="H704" s="34"/>
      <c r="I704" s="34"/>
      <c r="J704" s="34"/>
    </row>
    <row r="705" spans="1:10" x14ac:dyDescent="0.25">
      <c r="A705" s="27">
        <f t="shared" ca="1" si="52"/>
        <v>66689</v>
      </c>
      <c r="B705" s="28">
        <f t="shared" si="53"/>
        <v>703</v>
      </c>
      <c r="C705" s="28"/>
      <c r="D705" s="29">
        <f>IFERROR('Plano de Aposentadoria Ideal'!$D$6,"")</f>
        <v>1000</v>
      </c>
      <c r="E705" s="30">
        <f t="shared" si="50"/>
        <v>713000</v>
      </c>
      <c r="F705" s="31">
        <f>IFERROR(G704*'Plano de Aposentadoria Ideal'!$D$29,"")</f>
        <v>19619.326242465078</v>
      </c>
      <c r="G705" s="30">
        <f t="shared" si="51"/>
        <v>4625571.7540992582</v>
      </c>
      <c r="H705" s="34"/>
      <c r="I705" s="34"/>
      <c r="J705" s="34"/>
    </row>
    <row r="706" spans="1:10" x14ac:dyDescent="0.25">
      <c r="A706" s="27">
        <f t="shared" ca="1" si="52"/>
        <v>66720</v>
      </c>
      <c r="B706" s="28">
        <f t="shared" si="53"/>
        <v>704</v>
      </c>
      <c r="C706" s="28"/>
      <c r="D706" s="29">
        <f>IFERROR('Plano de Aposentadoria Ideal'!$D$6,"")</f>
        <v>1000</v>
      </c>
      <c r="E706" s="30">
        <f t="shared" si="50"/>
        <v>714000</v>
      </c>
      <c r="F706" s="31">
        <f>IFERROR(G705*'Plano de Aposentadoria Ideal'!$D$29,"")</f>
        <v>19707.174552472276</v>
      </c>
      <c r="G706" s="30">
        <f t="shared" si="51"/>
        <v>4646278.9286517305</v>
      </c>
      <c r="H706" s="34"/>
      <c r="I706" s="34"/>
      <c r="J706" s="34"/>
    </row>
    <row r="707" spans="1:10" x14ac:dyDescent="0.25">
      <c r="A707" s="27">
        <f t="shared" ca="1" si="52"/>
        <v>66750</v>
      </c>
      <c r="B707" s="28">
        <f t="shared" si="53"/>
        <v>705</v>
      </c>
      <c r="C707" s="28"/>
      <c r="D707" s="29">
        <f>IFERROR('Plano de Aposentadoria Ideal'!$D$6,"")</f>
        <v>1000</v>
      </c>
      <c r="E707" s="30">
        <f t="shared" si="50"/>
        <v>715000</v>
      </c>
      <c r="F707" s="31">
        <f>IFERROR(G706*'Plano de Aposentadoria Ideal'!$D$29,"")</f>
        <v>19795.397138800643</v>
      </c>
      <c r="G707" s="30">
        <f t="shared" si="51"/>
        <v>4667074.325790531</v>
      </c>
      <c r="H707" s="34"/>
      <c r="I707" s="34"/>
      <c r="J707" s="34"/>
    </row>
    <row r="708" spans="1:10" x14ac:dyDescent="0.25">
      <c r="A708" s="27">
        <f t="shared" ca="1" si="52"/>
        <v>66781</v>
      </c>
      <c r="B708" s="28">
        <f t="shared" si="53"/>
        <v>706</v>
      </c>
      <c r="C708" s="28"/>
      <c r="D708" s="29">
        <f>IFERROR('Plano de Aposentadoria Ideal'!$D$6,"")</f>
        <v>1000</v>
      </c>
      <c r="E708" s="30">
        <f t="shared" si="50"/>
        <v>716000</v>
      </c>
      <c r="F708" s="31">
        <f>IFERROR(G707*'Plano de Aposentadoria Ideal'!$D$29,"")</f>
        <v>19883.995596048473</v>
      </c>
      <c r="G708" s="30">
        <f t="shared" si="51"/>
        <v>4687958.3213865794</v>
      </c>
      <c r="H708" s="34"/>
      <c r="I708" s="34"/>
      <c r="J708" s="34"/>
    </row>
    <row r="709" spans="1:10" x14ac:dyDescent="0.25">
      <c r="A709" s="27">
        <f t="shared" ca="1" si="52"/>
        <v>66811</v>
      </c>
      <c r="B709" s="28">
        <f t="shared" si="53"/>
        <v>707</v>
      </c>
      <c r="C709" s="28"/>
      <c r="D709" s="29">
        <f>IFERROR('Plano de Aposentadoria Ideal'!$D$6,"")</f>
        <v>1000</v>
      </c>
      <c r="E709" s="30">
        <f t="shared" ref="E709:E722" si="54">IFERROR(E708+D709,"")</f>
        <v>717000</v>
      </c>
      <c r="F709" s="31">
        <f>IFERROR(G708*'Plano de Aposentadoria Ideal'!$D$29,"")</f>
        <v>19972.971525607809</v>
      </c>
      <c r="G709" s="30">
        <f t="shared" ref="G709:G722" si="55">IFERROR(G708+D709+F709,"")</f>
        <v>4708931.2929121871</v>
      </c>
      <c r="H709" s="34"/>
      <c r="I709" s="34"/>
      <c r="J709" s="34"/>
    </row>
    <row r="710" spans="1:10" x14ac:dyDescent="0.25">
      <c r="A710" s="27">
        <f t="shared" ca="1" si="52"/>
        <v>66842</v>
      </c>
      <c r="B710" s="28">
        <f t="shared" si="53"/>
        <v>708</v>
      </c>
      <c r="C710" s="28">
        <v>59</v>
      </c>
      <c r="D710" s="29">
        <f>IFERROR('Plano de Aposentadoria Ideal'!$D$6,"")</f>
        <v>1000</v>
      </c>
      <c r="E710" s="30">
        <f t="shared" si="54"/>
        <v>718000</v>
      </c>
      <c r="F710" s="31">
        <f>IFERROR(G709*'Plano de Aposentadoria Ideal'!$D$29,"")</f>
        <v>20062.326535693403</v>
      </c>
      <c r="G710" s="30">
        <f t="shared" si="55"/>
        <v>4729993.6194478804</v>
      </c>
      <c r="H710" s="34"/>
      <c r="I710" s="34"/>
      <c r="J710" s="34"/>
    </row>
    <row r="711" spans="1:10" x14ac:dyDescent="0.25">
      <c r="A711" s="27">
        <f t="shared" ca="1" si="52"/>
        <v>66873</v>
      </c>
      <c r="B711" s="28">
        <f t="shared" si="53"/>
        <v>709</v>
      </c>
      <c r="C711" s="28"/>
      <c r="D711" s="29">
        <f>IFERROR('Plano de Aposentadoria Ideal'!$D$6,"")</f>
        <v>1000</v>
      </c>
      <c r="E711" s="30">
        <f t="shared" si="54"/>
        <v>719000</v>
      </c>
      <c r="F711" s="31">
        <f>IFERROR(G710*'Plano de Aposentadoria Ideal'!$D$29,"")</f>
        <v>20152.062241371783</v>
      </c>
      <c r="G711" s="30">
        <f t="shared" si="55"/>
        <v>4751145.6816892521</v>
      </c>
      <c r="H711" s="34"/>
      <c r="I711" s="34"/>
      <c r="J711" s="34"/>
    </row>
    <row r="712" spans="1:10" x14ac:dyDescent="0.25">
      <c r="A712" s="27">
        <f t="shared" ca="1" si="52"/>
        <v>66901</v>
      </c>
      <c r="B712" s="28">
        <f t="shared" si="53"/>
        <v>710</v>
      </c>
      <c r="C712" s="28"/>
      <c r="D712" s="29">
        <f>IFERROR('Plano de Aposentadoria Ideal'!$D$6,"")</f>
        <v>1000</v>
      </c>
      <c r="E712" s="30">
        <f t="shared" si="54"/>
        <v>720000</v>
      </c>
      <c r="F712" s="31">
        <f>IFERROR(G711*'Plano de Aposentadoria Ideal'!$D$29,"")</f>
        <v>20242.180264590435</v>
      </c>
      <c r="G712" s="30">
        <f t="shared" si="55"/>
        <v>4772387.8619538425</v>
      </c>
      <c r="H712" s="34"/>
      <c r="I712" s="34"/>
      <c r="J712" s="34"/>
    </row>
    <row r="713" spans="1:10" x14ac:dyDescent="0.25">
      <c r="A713" s="27">
        <f t="shared" ca="1" si="52"/>
        <v>66932</v>
      </c>
      <c r="B713" s="28">
        <f t="shared" si="53"/>
        <v>711</v>
      </c>
      <c r="C713" s="28"/>
      <c r="D713" s="29">
        <f>IFERROR('Plano de Aposentadoria Ideal'!$D$6,"")</f>
        <v>1000</v>
      </c>
      <c r="E713" s="30">
        <f t="shared" si="54"/>
        <v>721000</v>
      </c>
      <c r="F713" s="31">
        <f>IFERROR(G712*'Plano de Aposentadoria Ideal'!$D$29,"")</f>
        <v>20332.682234207139</v>
      </c>
      <c r="G713" s="30">
        <f t="shared" si="55"/>
        <v>4793720.5441880496</v>
      </c>
      <c r="H713" s="34"/>
      <c r="I713" s="34"/>
      <c r="J713" s="34"/>
    </row>
    <row r="714" spans="1:10" x14ac:dyDescent="0.25">
      <c r="A714" s="27">
        <f t="shared" ca="1" si="52"/>
        <v>66962</v>
      </c>
      <c r="B714" s="28">
        <f t="shared" si="53"/>
        <v>712</v>
      </c>
      <c r="C714" s="28"/>
      <c r="D714" s="29">
        <f>IFERROR('Plano de Aposentadoria Ideal'!$D$6,"")</f>
        <v>1000</v>
      </c>
      <c r="E714" s="30">
        <f t="shared" si="54"/>
        <v>722000</v>
      </c>
      <c r="F714" s="31">
        <f>IFERROR(G713*'Plano de Aposentadoria Ideal'!$D$29,"")</f>
        <v>20423.56978601938</v>
      </c>
      <c r="G714" s="30">
        <f t="shared" si="55"/>
        <v>4815144.1139740692</v>
      </c>
      <c r="H714" s="34"/>
      <c r="I714" s="34"/>
      <c r="J714" s="34"/>
    </row>
    <row r="715" spans="1:10" x14ac:dyDescent="0.25">
      <c r="A715" s="27">
        <f t="shared" ca="1" si="52"/>
        <v>66993</v>
      </c>
      <c r="B715" s="28">
        <f t="shared" si="53"/>
        <v>713</v>
      </c>
      <c r="C715" s="28"/>
      <c r="D715" s="29">
        <f>IFERROR('Plano de Aposentadoria Ideal'!$D$6,"")</f>
        <v>1000</v>
      </c>
      <c r="E715" s="30">
        <f t="shared" si="54"/>
        <v>723000</v>
      </c>
      <c r="F715" s="31">
        <f>IFERROR(G714*'Plano de Aposentadoria Ideal'!$D$29,"")</f>
        <v>20514.844562793951</v>
      </c>
      <c r="G715" s="30">
        <f t="shared" si="55"/>
        <v>4836658.9585368633</v>
      </c>
      <c r="H715" s="34"/>
      <c r="I715" s="34"/>
      <c r="J715" s="34"/>
    </row>
    <row r="716" spans="1:10" x14ac:dyDescent="0.25">
      <c r="A716" s="27">
        <f t="shared" ca="1" si="52"/>
        <v>67023</v>
      </c>
      <c r="B716" s="28">
        <f t="shared" si="53"/>
        <v>714</v>
      </c>
      <c r="C716" s="28"/>
      <c r="D716" s="29">
        <f>IFERROR('Plano de Aposentadoria Ideal'!$D$6,"")</f>
        <v>1000</v>
      </c>
      <c r="E716" s="30">
        <f t="shared" si="54"/>
        <v>724000</v>
      </c>
      <c r="F716" s="31">
        <f>IFERROR(G715*'Plano de Aposentadoria Ideal'!$D$29,"")</f>
        <v>20606.508214296606</v>
      </c>
      <c r="G716" s="30">
        <f t="shared" si="55"/>
        <v>4858265.4667511601</v>
      </c>
      <c r="H716" s="34"/>
      <c r="I716" s="34"/>
      <c r="J716" s="34"/>
    </row>
    <row r="717" spans="1:10" x14ac:dyDescent="0.25">
      <c r="A717" s="27">
        <f t="shared" ca="1" si="52"/>
        <v>67054</v>
      </c>
      <c r="B717" s="28">
        <f t="shared" si="53"/>
        <v>715</v>
      </c>
      <c r="C717" s="28"/>
      <c r="D717" s="29">
        <f>IFERROR('Plano de Aposentadoria Ideal'!$D$6,"")</f>
        <v>1000</v>
      </c>
      <c r="E717" s="30">
        <f t="shared" si="54"/>
        <v>725000</v>
      </c>
      <c r="F717" s="31">
        <f>IFERROR(G716*'Plano de Aposentadoria Ideal'!$D$29,"")</f>
        <v>20698.562397321919</v>
      </c>
      <c r="G717" s="30">
        <f t="shared" si="55"/>
        <v>4879964.0291484818</v>
      </c>
      <c r="H717" s="34"/>
      <c r="I717" s="34"/>
      <c r="J717" s="34"/>
    </row>
    <row r="718" spans="1:10" x14ac:dyDescent="0.25">
      <c r="A718" s="27">
        <f t="shared" ca="1" si="52"/>
        <v>67085</v>
      </c>
      <c r="B718" s="28">
        <f t="shared" si="53"/>
        <v>716</v>
      </c>
      <c r="C718" s="28"/>
      <c r="D718" s="29">
        <f>IFERROR('Plano de Aposentadoria Ideal'!$D$6,"")</f>
        <v>1000</v>
      </c>
      <c r="E718" s="30">
        <f t="shared" si="54"/>
        <v>726000</v>
      </c>
      <c r="F718" s="31">
        <f>IFERROR(G717*'Plano de Aposentadoria Ideal'!$D$29,"")</f>
        <v>20791.0087757232</v>
      </c>
      <c r="G718" s="30">
        <f t="shared" si="55"/>
        <v>4901755.037924205</v>
      </c>
      <c r="H718" s="34"/>
      <c r="I718" s="34"/>
      <c r="J718" s="34"/>
    </row>
    <row r="719" spans="1:10" x14ac:dyDescent="0.25">
      <c r="A719" s="27">
        <f t="shared" ca="1" si="52"/>
        <v>67115</v>
      </c>
      <c r="B719" s="28">
        <f t="shared" si="53"/>
        <v>717</v>
      </c>
      <c r="C719" s="28"/>
      <c r="D719" s="29">
        <f>IFERROR('Plano de Aposentadoria Ideal'!$D$6,"")</f>
        <v>1000</v>
      </c>
      <c r="E719" s="30">
        <f t="shared" si="54"/>
        <v>727000</v>
      </c>
      <c r="F719" s="31">
        <f>IFERROR(G718*'Plano de Aposentadoria Ideal'!$D$29,"")</f>
        <v>20883.84902044258</v>
      </c>
      <c r="G719" s="30">
        <f t="shared" si="55"/>
        <v>4923638.8869446479</v>
      </c>
      <c r="H719" s="34"/>
      <c r="I719" s="34"/>
      <c r="J719" s="34"/>
    </row>
    <row r="720" spans="1:10" x14ac:dyDescent="0.25">
      <c r="A720" s="27">
        <f t="shared" ca="1" si="52"/>
        <v>67146</v>
      </c>
      <c r="B720" s="28">
        <f t="shared" si="53"/>
        <v>718</v>
      </c>
      <c r="C720" s="28"/>
      <c r="D720" s="29">
        <f>IFERROR('Plano de Aposentadoria Ideal'!$D$6,"")</f>
        <v>1000</v>
      </c>
      <c r="E720" s="30">
        <f t="shared" si="54"/>
        <v>728000</v>
      </c>
      <c r="F720" s="31">
        <f>IFERROR(G719*'Plano de Aposentadoria Ideal'!$D$29,"")</f>
        <v>20977.084809541218</v>
      </c>
      <c r="G720" s="30">
        <f t="shared" si="55"/>
        <v>4945615.9717541886</v>
      </c>
      <c r="H720" s="34"/>
      <c r="I720" s="34"/>
      <c r="J720" s="34"/>
    </row>
    <row r="721" spans="1:10" x14ac:dyDescent="0.25">
      <c r="A721" s="27">
        <f t="shared" ca="1" si="52"/>
        <v>67176</v>
      </c>
      <c r="B721" s="28">
        <f t="shared" si="53"/>
        <v>719</v>
      </c>
      <c r="C721" s="28"/>
      <c r="D721" s="29">
        <f>IFERROR('Plano de Aposentadoria Ideal'!$D$6,"")</f>
        <v>1000</v>
      </c>
      <c r="E721" s="30">
        <f t="shared" si="54"/>
        <v>729000</v>
      </c>
      <c r="F721" s="31">
        <f>IFERROR(G720*'Plano de Aposentadoria Ideal'!$D$29,"")</f>
        <v>21070.717828229619</v>
      </c>
      <c r="G721" s="30">
        <f t="shared" si="55"/>
        <v>4967686.6895824187</v>
      </c>
      <c r="H721" s="34"/>
      <c r="I721" s="34"/>
      <c r="J721" s="34"/>
    </row>
    <row r="722" spans="1:10" x14ac:dyDescent="0.25">
      <c r="A722" s="27">
        <f t="shared" ca="1" si="52"/>
        <v>67207</v>
      </c>
      <c r="B722" s="28">
        <f t="shared" si="53"/>
        <v>720</v>
      </c>
      <c r="C722" s="28">
        <v>60</v>
      </c>
      <c r="D722" s="29">
        <f>IFERROR('Plano de Aposentadoria Ideal'!$D$6,"")</f>
        <v>1000</v>
      </c>
      <c r="E722" s="30">
        <f t="shared" si="54"/>
        <v>730000</v>
      </c>
      <c r="F722" s="31">
        <f>IFERROR(G721*'Plano de Aposentadoria Ideal'!$D$29,"")</f>
        <v>21164.749768898106</v>
      </c>
      <c r="G722" s="30">
        <f t="shared" si="55"/>
        <v>4989851.4393513165</v>
      </c>
      <c r="H722" s="34"/>
      <c r="I722" s="34"/>
      <c r="J722" s="34"/>
    </row>
  </sheetData>
  <sheetProtection algorithmName="SHA-512" hashValue="whjS+/Ofj7LuUOtu1FPL2xeFn3cwme/yhs1IbXKUhP+Y1B2PReraJvWlu5+WJmsl8b8EvoxtSVB/WCjL2xp/yA==" saltValue="9Pu/CIR+4+/8ElmuE3GYNA==" spinCount="100000" sheet="1" objects="1" scenarios="1" selectLockedCells="1" autoFilter="0"/>
  <mergeCells count="1">
    <mergeCell ref="A1:J1"/>
  </mergeCell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39B2-873C-43DF-A7F3-2D7074ECF846}">
  <sheetPr codeName="Planilha10"/>
  <dimension ref="A1:B13"/>
  <sheetViews>
    <sheetView workbookViewId="0">
      <selection activeCell="AF46" sqref="AF46"/>
    </sheetView>
  </sheetViews>
  <sheetFormatPr defaultRowHeight="14.25" x14ac:dyDescent="0.3"/>
  <cols>
    <col min="1" max="16384" width="9.140625" style="74"/>
  </cols>
  <sheetData>
    <row r="1" spans="1:2" x14ac:dyDescent="0.3">
      <c r="A1" s="312" t="s">
        <v>84</v>
      </c>
      <c r="B1" s="312"/>
    </row>
    <row r="2" spans="1:2" x14ac:dyDescent="0.3">
      <c r="A2" s="75" t="s">
        <v>85</v>
      </c>
      <c r="B2" s="76">
        <f>B6*20%</f>
        <v>469430.23128792224</v>
      </c>
    </row>
    <row r="3" spans="1:2" x14ac:dyDescent="0.3">
      <c r="A3" s="75" t="s">
        <v>86</v>
      </c>
      <c r="B3" s="76">
        <f>B6*20%</f>
        <v>469430.23128792224</v>
      </c>
    </row>
    <row r="4" spans="1:2" x14ac:dyDescent="0.3">
      <c r="A4" s="75" t="s">
        <v>87</v>
      </c>
      <c r="B4" s="76">
        <f>B6*40%</f>
        <v>938860.46257584449</v>
      </c>
    </row>
    <row r="5" spans="1:2" x14ac:dyDescent="0.3">
      <c r="A5" s="75" t="s">
        <v>88</v>
      </c>
      <c r="B5" s="76">
        <f>B6*20%</f>
        <v>469430.23128792224</v>
      </c>
    </row>
    <row r="6" spans="1:2" x14ac:dyDescent="0.3">
      <c r="A6" s="75" t="s">
        <v>11</v>
      </c>
      <c r="B6" s="76">
        <f>IFERROR('Plano de Aposentadoria Ideal'!D24,"")</f>
        <v>2347151.1564396112</v>
      </c>
    </row>
    <row r="7" spans="1:2" x14ac:dyDescent="0.3">
      <c r="A7" s="77"/>
      <c r="B7" s="78"/>
    </row>
    <row r="8" spans="1:2" x14ac:dyDescent="0.3">
      <c r="A8" s="75" t="s">
        <v>89</v>
      </c>
      <c r="B8" s="79">
        <f>Resumo!D21</f>
        <v>0</v>
      </c>
    </row>
    <row r="9" spans="1:2" x14ac:dyDescent="0.3">
      <c r="A9" s="77"/>
      <c r="B9" s="77"/>
    </row>
    <row r="10" spans="1:2" x14ac:dyDescent="0.3">
      <c r="A10" s="312" t="s">
        <v>90</v>
      </c>
      <c r="B10" s="312"/>
    </row>
    <row r="11" spans="1:2" x14ac:dyDescent="0.3">
      <c r="A11" s="75" t="s">
        <v>91</v>
      </c>
      <c r="B11" s="76">
        <f>B8</f>
        <v>0</v>
      </c>
    </row>
    <row r="12" spans="1:2" x14ac:dyDescent="0.3">
      <c r="A12" s="75" t="s">
        <v>90</v>
      </c>
      <c r="B12" s="76">
        <f>B6*2.5%</f>
        <v>58678.778910990281</v>
      </c>
    </row>
    <row r="13" spans="1:2" x14ac:dyDescent="0.3">
      <c r="A13" s="75" t="s">
        <v>92</v>
      </c>
      <c r="B13" s="76">
        <f>B6</f>
        <v>2347151.1564396112</v>
      </c>
    </row>
  </sheetData>
  <sheetProtection algorithmName="SHA-512" hashValue="B9fizbzzZ//hcd4hvAnMEVkMYqyLDJ5Yx9S4AgLjYjuMpejC31xbtiCHHwXCSQVeUEyByBBimIDoAF2jV2UT2w==" saltValue="ceK0AhGq1ucHIzrKV8Ricg==" spinCount="100000" sheet="1" objects="1" scenarios="1" selectLockedCells="1"/>
  <mergeCells count="2">
    <mergeCell ref="A1:B1"/>
    <mergeCell ref="A10:B10"/>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8225-C556-43A4-9AAE-C0DDD5656830}">
  <sheetPr codeName="Planilha15"/>
  <dimension ref="A1"/>
  <sheetViews>
    <sheetView workbookViewId="0">
      <selection activeCell="AF46" sqref="AF46"/>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outlinePr summaryBelow="0" summaryRight="0"/>
  </sheetPr>
  <dimension ref="A1:K54"/>
  <sheetViews>
    <sheetView showGridLines="0" topLeftCell="A15" zoomScale="90" zoomScaleNormal="90" workbookViewId="0">
      <selection activeCell="C26" sqref="C26"/>
    </sheetView>
  </sheetViews>
  <sheetFormatPr defaultColWidth="0" defaultRowHeight="15" customHeight="1" x14ac:dyDescent="0.25"/>
  <cols>
    <col min="1" max="1" width="34.85546875" style="142" customWidth="1"/>
    <col min="2" max="2" width="1.7109375" style="143" customWidth="1"/>
    <col min="3" max="8" width="21.7109375" style="143" customWidth="1"/>
    <col min="9" max="9" width="18.85546875" style="143" bestFit="1" customWidth="1"/>
    <col min="10" max="10" width="1.7109375" style="143" customWidth="1"/>
    <col min="11" max="11" width="0" style="144" hidden="1" customWidth="1"/>
    <col min="12" max="16384" width="14.42578125" style="144" hidden="1"/>
  </cols>
  <sheetData>
    <row r="1" spans="1:10" ht="15" customHeight="1" thickBot="1" x14ac:dyDescent="0.3"/>
    <row r="2" spans="1:10" s="145" customFormat="1" ht="24" customHeight="1" x14ac:dyDescent="0.25">
      <c r="A2" s="142"/>
      <c r="B2" s="143"/>
      <c r="C2" s="313" t="s">
        <v>810</v>
      </c>
      <c r="D2" s="314"/>
      <c r="E2" s="314"/>
      <c r="F2" s="314"/>
      <c r="G2" s="314"/>
      <c r="H2" s="314"/>
      <c r="I2" s="315"/>
      <c r="J2" s="143"/>
    </row>
    <row r="3" spans="1:10" s="145" customFormat="1" ht="24" customHeight="1" thickBot="1" x14ac:dyDescent="0.3">
      <c r="A3" s="142"/>
      <c r="B3" s="143"/>
      <c r="C3" s="316"/>
      <c r="D3" s="317"/>
      <c r="E3" s="317"/>
      <c r="F3" s="317"/>
      <c r="G3" s="317"/>
      <c r="H3" s="317"/>
      <c r="I3" s="318"/>
      <c r="J3" s="143"/>
    </row>
    <row r="5" spans="1:10" ht="56.25" customHeight="1" x14ac:dyDescent="0.25">
      <c r="C5" s="146"/>
    </row>
    <row r="6" spans="1:10" ht="26.1" customHeight="1" x14ac:dyDescent="0.25"/>
    <row r="7" spans="1:10" ht="26.1" customHeight="1" x14ac:dyDescent="0.25">
      <c r="C7" s="147"/>
    </row>
    <row r="8" spans="1:10" ht="26.1" customHeight="1" x14ac:dyDescent="0.25"/>
    <row r="9" spans="1:10" ht="26.1" customHeight="1" x14ac:dyDescent="0.25">
      <c r="C9" s="147"/>
    </row>
    <row r="10" spans="1:10" ht="26.1" customHeight="1" x14ac:dyDescent="0.25"/>
    <row r="12" spans="1:10" ht="15" customHeight="1" x14ac:dyDescent="0.25">
      <c r="H12" s="148"/>
      <c r="I12" s="149"/>
    </row>
    <row r="13" spans="1:10" ht="15" customHeight="1" x14ac:dyDescent="0.25">
      <c r="H13" s="148"/>
      <c r="I13" s="149"/>
    </row>
    <row r="14" spans="1:10" ht="15" customHeight="1" x14ac:dyDescent="0.25">
      <c r="H14" s="148"/>
      <c r="I14" s="149"/>
    </row>
    <row r="15" spans="1:10" s="145" customFormat="1" ht="15" customHeight="1" x14ac:dyDescent="0.25">
      <c r="A15" s="142"/>
      <c r="B15" s="143"/>
      <c r="C15" s="143"/>
      <c r="D15" s="143"/>
      <c r="E15" s="143"/>
      <c r="F15" s="143"/>
      <c r="G15" s="143"/>
      <c r="H15" s="143"/>
      <c r="I15" s="143"/>
      <c r="J15" s="143"/>
    </row>
    <row r="16" spans="1:10" s="145" customFormat="1" ht="15" customHeight="1" x14ac:dyDescent="0.25">
      <c r="A16" s="142"/>
      <c r="B16" s="143"/>
      <c r="C16" s="143"/>
      <c r="D16" s="143"/>
      <c r="E16" s="143"/>
      <c r="F16" s="143"/>
      <c r="G16" s="143"/>
      <c r="H16" s="143"/>
      <c r="I16" s="143"/>
      <c r="J16" s="143"/>
    </row>
    <row r="17" spans="1:11" s="145" customFormat="1" ht="43.5" customHeight="1" thickBot="1" x14ac:dyDescent="0.3">
      <c r="A17" s="142"/>
      <c r="B17" s="143"/>
      <c r="C17" s="143"/>
      <c r="D17" s="143"/>
      <c r="E17" s="143"/>
      <c r="F17" s="143"/>
      <c r="G17" s="143"/>
      <c r="H17" s="143"/>
      <c r="I17" s="143"/>
      <c r="J17" s="143"/>
    </row>
    <row r="18" spans="1:11" s="145" customFormat="1" ht="26.25" customHeight="1" thickBot="1" x14ac:dyDescent="0.3">
      <c r="A18" s="142"/>
      <c r="B18" s="143"/>
      <c r="C18" s="150"/>
      <c r="D18" s="319" t="s">
        <v>1119</v>
      </c>
      <c r="E18" s="319"/>
      <c r="F18" s="319"/>
      <c r="G18" s="319"/>
      <c r="H18" s="319"/>
      <c r="I18" s="143"/>
      <c r="J18" s="143"/>
    </row>
    <row r="19" spans="1:11" s="145" customFormat="1" ht="6" customHeight="1" x14ac:dyDescent="0.25">
      <c r="A19" s="142"/>
      <c r="B19" s="143"/>
      <c r="C19" s="151"/>
      <c r="D19" s="151"/>
      <c r="E19" s="151"/>
      <c r="F19" s="151"/>
      <c r="G19" s="151"/>
      <c r="H19" s="143"/>
      <c r="I19" s="143"/>
      <c r="J19" s="143"/>
    </row>
    <row r="20" spans="1:11" s="145" customFormat="1" ht="34.5" customHeight="1" x14ac:dyDescent="0.25">
      <c r="A20" s="142"/>
      <c r="B20" s="143"/>
      <c r="C20" s="151"/>
      <c r="D20" s="151"/>
      <c r="E20" s="151"/>
      <c r="F20" s="151"/>
      <c r="G20" s="151"/>
      <c r="H20" s="143"/>
      <c r="I20" s="143"/>
      <c r="J20" s="143"/>
    </row>
    <row r="21" spans="1:11" s="145" customFormat="1" ht="13.5" hidden="1" x14ac:dyDescent="0.25">
      <c r="A21" s="142"/>
      <c r="B21" s="143"/>
      <c r="C21" s="152" t="s">
        <v>93</v>
      </c>
      <c r="D21" s="153">
        <f>G28</f>
        <v>0</v>
      </c>
      <c r="E21" s="152" t="s">
        <v>94</v>
      </c>
      <c r="F21" s="154">
        <f>SUMIF(Tabela7[C/V],"c",Tabela7[Valor Total])</f>
        <v>0</v>
      </c>
      <c r="G21" s="152" t="s">
        <v>95</v>
      </c>
      <c r="H21" s="155" t="str">
        <f>IFERROR(((D21+Proventos!D2)/F21),"")</f>
        <v/>
      </c>
      <c r="I21" s="156"/>
      <c r="J21" s="143"/>
    </row>
    <row r="22" spans="1:11" ht="13.5" x14ac:dyDescent="0.25"/>
    <row r="23" spans="1:11" s="145" customFormat="1" ht="13.5" x14ac:dyDescent="0.25">
      <c r="A23" s="142"/>
      <c r="B23" s="143"/>
      <c r="C23" s="157" t="s">
        <v>0</v>
      </c>
      <c r="D23" s="158" t="s">
        <v>1</v>
      </c>
      <c r="E23" s="158" t="s">
        <v>2</v>
      </c>
      <c r="F23" s="158" t="s">
        <v>3</v>
      </c>
      <c r="G23" s="158" t="s">
        <v>4</v>
      </c>
      <c r="H23" s="158" t="s">
        <v>5</v>
      </c>
      <c r="I23" s="159" t="s">
        <v>6</v>
      </c>
      <c r="J23" s="143"/>
    </row>
    <row r="24" spans="1:11" s="145" customFormat="1" ht="13.5" x14ac:dyDescent="0.25">
      <c r="A24" s="142"/>
      <c r="B24" s="143"/>
      <c r="C24" s="160" t="s">
        <v>7</v>
      </c>
      <c r="D24" s="161">
        <f>FARC!$C$2/3</f>
        <v>6.9999999999999993E-2</v>
      </c>
      <c r="E24" s="161" t="e">
        <f>G24/$G$28</f>
        <v>#DIV/0!</v>
      </c>
      <c r="F24" s="161" t="e">
        <f>D24-E24</f>
        <v>#DIV/0!</v>
      </c>
      <c r="G24" s="162">
        <f>'Ações Internacionais'!F3</f>
        <v>0</v>
      </c>
      <c r="H24" s="162">
        <f>$G$28*D24</f>
        <v>0</v>
      </c>
      <c r="I24" s="163">
        <f>H24-G24</f>
        <v>0</v>
      </c>
      <c r="J24" s="164"/>
    </row>
    <row r="25" spans="1:11" s="145" customFormat="1" ht="13.5" x14ac:dyDescent="0.25">
      <c r="A25" s="142"/>
      <c r="B25" s="143"/>
      <c r="C25" s="160" t="s">
        <v>8</v>
      </c>
      <c r="D25" s="161">
        <f>FARC!$C$2/3</f>
        <v>6.9999999999999993E-2</v>
      </c>
      <c r="E25" s="161" t="e">
        <f>G25/$G$28</f>
        <v>#DIV/0!</v>
      </c>
      <c r="F25" s="161" t="e">
        <f>D25-E25</f>
        <v>#DIV/0!</v>
      </c>
      <c r="G25" s="162">
        <f>'Ações Brasileiras'!F3</f>
        <v>0</v>
      </c>
      <c r="H25" s="162">
        <f>$G$28*D25</f>
        <v>0</v>
      </c>
      <c r="I25" s="163">
        <f>H25-G25</f>
        <v>0</v>
      </c>
      <c r="J25" s="143"/>
    </row>
    <row r="26" spans="1:11" s="145" customFormat="1" ht="13.5" x14ac:dyDescent="0.25">
      <c r="A26" s="142"/>
      <c r="B26" s="143"/>
      <c r="C26" s="160" t="s">
        <v>9</v>
      </c>
      <c r="D26" s="161">
        <f>FARC!$C$2/3</f>
        <v>6.9999999999999993E-2</v>
      </c>
      <c r="E26" s="161" t="e">
        <f>G26/$G$28</f>
        <v>#DIV/0!</v>
      </c>
      <c r="F26" s="161" t="e">
        <f>D26-E26</f>
        <v>#DIV/0!</v>
      </c>
      <c r="G26" s="162">
        <f>'Fundos Imobiliarios'!F3</f>
        <v>0</v>
      </c>
      <c r="H26" s="162">
        <f>$G$28*D26</f>
        <v>0</v>
      </c>
      <c r="I26" s="163">
        <f>H26-G26</f>
        <v>0</v>
      </c>
      <c r="J26" s="143"/>
    </row>
    <row r="27" spans="1:11" s="145" customFormat="1" ht="13.5" x14ac:dyDescent="0.25">
      <c r="A27" s="142"/>
      <c r="B27" s="143"/>
      <c r="C27" s="160" t="s">
        <v>10</v>
      </c>
      <c r="D27" s="161">
        <f>100%-FARC!C2</f>
        <v>0.79</v>
      </c>
      <c r="E27" s="161" t="e">
        <f>G27/$G$28</f>
        <v>#DIV/0!</v>
      </c>
      <c r="F27" s="161" t="e">
        <f>D27-E27</f>
        <v>#DIV/0!</v>
      </c>
      <c r="G27" s="162">
        <f>'Renda Fixa'!F3</f>
        <v>0</v>
      </c>
      <c r="H27" s="162">
        <f>$G$28*D27</f>
        <v>0</v>
      </c>
      <c r="I27" s="163">
        <f>H27-G27</f>
        <v>0</v>
      </c>
      <c r="J27" s="143"/>
      <c r="K27" s="165"/>
    </row>
    <row r="28" spans="1:11" s="145" customFormat="1" ht="13.5" x14ac:dyDescent="0.25">
      <c r="A28" s="142"/>
      <c r="B28" s="143"/>
      <c r="C28" s="166" t="s">
        <v>11</v>
      </c>
      <c r="D28" s="167">
        <f>SUM(D24:D27)</f>
        <v>1</v>
      </c>
      <c r="E28" s="167" t="e">
        <f>G28/$G$28</f>
        <v>#DIV/0!</v>
      </c>
      <c r="F28" s="167"/>
      <c r="G28" s="168">
        <f>SUM(G24:G27)</f>
        <v>0</v>
      </c>
      <c r="H28" s="168">
        <f>$G$28*D28</f>
        <v>0</v>
      </c>
      <c r="I28" s="169"/>
      <c r="J28" s="143"/>
    </row>
    <row r="29" spans="1:11" ht="9" customHeight="1" x14ac:dyDescent="0.25"/>
    <row r="30" spans="1:11" ht="15" customHeight="1" x14ac:dyDescent="0.25">
      <c r="H30" s="170"/>
    </row>
    <row r="33" spans="7:7" ht="15" customHeight="1" x14ac:dyDescent="0.25">
      <c r="G33" s="171"/>
    </row>
    <row r="52" spans="6:6" ht="13.5" x14ac:dyDescent="0.25"/>
    <row r="54" spans="6:6" ht="15" customHeight="1" x14ac:dyDescent="0.25">
      <c r="F54" s="164"/>
    </row>
  </sheetData>
  <sheetProtection algorithmName="SHA-512" hashValue="N0Yy1H5mr6W7JgZosmT9TUpzxDOFks42rcDZDK8QB46Jis2ghhcCfy8hway4SKlFybOxjA+3qknoNvgWywWLgQ==" saltValue="KENxIAAekQGpv9pC6jESxw==" spinCount="100000" sheet="1" objects="1" scenarios="1" selectLockedCells="1"/>
  <mergeCells count="2">
    <mergeCell ref="C2:I3"/>
    <mergeCell ref="D18:H18"/>
  </mergeCell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AFAD-15AC-4D02-8922-10FD3291C7BD}">
  <sheetPr codeName="Planilha8"/>
  <dimension ref="A1:F1010"/>
  <sheetViews>
    <sheetView showGridLines="0" topLeftCell="A3" zoomScale="90" zoomScaleNormal="90" workbookViewId="0">
      <selection activeCell="D15" sqref="D15"/>
    </sheetView>
  </sheetViews>
  <sheetFormatPr defaultColWidth="0" defaultRowHeight="13.5" zeroHeight="1" x14ac:dyDescent="0.25"/>
  <cols>
    <col min="1" max="1" width="34.85546875" style="172" customWidth="1"/>
    <col min="2" max="2" width="1.7109375" style="173" customWidth="1"/>
    <col min="3" max="3" width="41.85546875" style="173" bestFit="1" customWidth="1"/>
    <col min="4" max="4" width="32.5703125" style="173" customWidth="1"/>
    <col min="5" max="5" width="1.140625" style="174" customWidth="1"/>
    <col min="6" max="6" width="1.140625" style="175" customWidth="1"/>
    <col min="7" max="16383" width="14.42578125" style="176" hidden="1"/>
    <col min="16384" max="16384" width="14.42578125" style="176" hidden="1" customWidth="1"/>
  </cols>
  <sheetData>
    <row r="1" spans="1:6" ht="6.6" customHeight="1" x14ac:dyDescent="0.25"/>
    <row r="2" spans="1:6" ht="33" customHeight="1" x14ac:dyDescent="0.25">
      <c r="C2" s="320" t="s">
        <v>72</v>
      </c>
      <c r="D2" s="320"/>
      <c r="E2" s="177"/>
    </row>
    <row r="3" spans="1:6" ht="6.6" customHeight="1" x14ac:dyDescent="0.25">
      <c r="C3" s="178"/>
      <c r="D3" s="178"/>
      <c r="E3" s="177"/>
    </row>
    <row r="4" spans="1:6" s="184" customFormat="1" ht="33" customHeight="1" x14ac:dyDescent="0.25">
      <c r="A4" s="179"/>
      <c r="B4" s="180"/>
      <c r="C4" s="181" t="s">
        <v>103</v>
      </c>
      <c r="D4" s="282">
        <v>45078</v>
      </c>
      <c r="E4" s="182"/>
      <c r="F4" s="183"/>
    </row>
    <row r="5" spans="1:6" s="184" customFormat="1" ht="33" customHeight="1" x14ac:dyDescent="0.25">
      <c r="A5" s="179"/>
      <c r="B5" s="180"/>
      <c r="C5" s="185" t="s">
        <v>39</v>
      </c>
      <c r="D5" s="283">
        <v>10000</v>
      </c>
      <c r="E5" s="186"/>
      <c r="F5" s="183"/>
    </row>
    <row r="6" spans="1:6" s="184" customFormat="1" ht="33" customHeight="1" x14ac:dyDescent="0.25">
      <c r="A6" s="179"/>
      <c r="B6" s="180"/>
      <c r="C6" s="185" t="s">
        <v>74</v>
      </c>
      <c r="D6" s="283">
        <v>1000</v>
      </c>
      <c r="E6" s="186"/>
      <c r="F6" s="183"/>
    </row>
    <row r="7" spans="1:6" s="184" customFormat="1" ht="33" customHeight="1" x14ac:dyDescent="0.25">
      <c r="A7" s="179"/>
      <c r="B7" s="180"/>
      <c r="C7" s="185" t="s">
        <v>75</v>
      </c>
      <c r="D7" s="282">
        <v>59702</v>
      </c>
      <c r="E7" s="186"/>
      <c r="F7" s="183"/>
    </row>
    <row r="8" spans="1:6" s="184" customFormat="1" ht="33" customHeight="1" x14ac:dyDescent="0.25">
      <c r="A8" s="179"/>
      <c r="B8" s="180"/>
      <c r="C8" s="185" t="s">
        <v>76</v>
      </c>
      <c r="D8" s="283">
        <v>0</v>
      </c>
      <c r="E8" s="186"/>
      <c r="F8" s="183"/>
    </row>
    <row r="9" spans="1:6" s="184" customFormat="1" ht="33" customHeight="1" x14ac:dyDescent="0.25">
      <c r="A9" s="179"/>
      <c r="B9" s="180"/>
      <c r="C9" s="185" t="s">
        <v>83</v>
      </c>
      <c r="D9" s="187">
        <f>IFERROR(YEAR(D7)-YEAR(D4),"-")</f>
        <v>40</v>
      </c>
      <c r="E9" s="186"/>
      <c r="F9" s="183"/>
    </row>
    <row r="10" spans="1:6" s="184" customFormat="1" ht="33" customHeight="1" x14ac:dyDescent="0.25">
      <c r="A10" s="179"/>
      <c r="B10" s="180"/>
      <c r="C10" s="185" t="s">
        <v>78</v>
      </c>
      <c r="D10" s="188" t="str">
        <f>IFERROR(RATE((D9*12),-D6,-D5,D8)*12,"-")</f>
        <v>-</v>
      </c>
      <c r="E10" s="186"/>
      <c r="F10" s="183"/>
    </row>
    <row r="11" spans="1:6" s="184" customFormat="1" ht="33" customHeight="1" x14ac:dyDescent="0.25">
      <c r="A11" s="179"/>
      <c r="B11" s="180"/>
      <c r="C11" s="185" t="s">
        <v>77</v>
      </c>
      <c r="D11" s="283">
        <v>7500</v>
      </c>
      <c r="E11" s="186"/>
      <c r="F11" s="183"/>
    </row>
    <row r="12" spans="1:6" ht="6.6" customHeight="1" x14ac:dyDescent="0.25">
      <c r="C12" s="189"/>
      <c r="D12" s="190"/>
    </row>
    <row r="13" spans="1:6" ht="33" customHeight="1" x14ac:dyDescent="0.25">
      <c r="C13" s="320" t="s">
        <v>81</v>
      </c>
      <c r="D13" s="320"/>
      <c r="E13" s="191"/>
    </row>
    <row r="14" spans="1:6" ht="6.6" customHeight="1" x14ac:dyDescent="0.25">
      <c r="C14" s="192"/>
    </row>
    <row r="15" spans="1:6" s="184" customFormat="1" ht="33" customHeight="1" x14ac:dyDescent="0.25">
      <c r="A15" s="179"/>
      <c r="B15" s="180"/>
      <c r="C15" s="181" t="s">
        <v>63</v>
      </c>
      <c r="D15" s="284">
        <v>4</v>
      </c>
      <c r="E15" s="186"/>
      <c r="F15" s="183"/>
    </row>
    <row r="16" spans="1:6" s="184" customFormat="1" ht="33" customHeight="1" x14ac:dyDescent="0.25">
      <c r="A16" s="179"/>
      <c r="B16" s="180"/>
      <c r="C16" s="181" t="s">
        <v>64</v>
      </c>
      <c r="D16" s="285">
        <v>15</v>
      </c>
      <c r="E16" s="186"/>
      <c r="F16" s="183"/>
    </row>
    <row r="17" spans="1:6" ht="6.6" customHeight="1" x14ac:dyDescent="0.25">
      <c r="C17" s="194"/>
      <c r="D17" s="195"/>
    </row>
    <row r="18" spans="1:6" ht="33" customHeight="1" x14ac:dyDescent="0.25">
      <c r="C18" s="320" t="s">
        <v>73</v>
      </c>
      <c r="D18" s="320"/>
      <c r="E18" s="191"/>
    </row>
    <row r="19" spans="1:6" ht="6.6" customHeight="1" x14ac:dyDescent="0.25"/>
    <row r="20" spans="1:6" s="184" customFormat="1" ht="33" customHeight="1" x14ac:dyDescent="0.25">
      <c r="A20" s="179"/>
      <c r="B20" s="180"/>
      <c r="C20" s="181" t="s">
        <v>40</v>
      </c>
      <c r="D20" s="286">
        <v>40</v>
      </c>
      <c r="E20" s="186"/>
      <c r="F20" s="183"/>
    </row>
    <row r="21" spans="1:6" s="184" customFormat="1" ht="33" customHeight="1" x14ac:dyDescent="0.25">
      <c r="A21" s="179"/>
      <c r="B21" s="180"/>
      <c r="C21" s="181" t="s">
        <v>41</v>
      </c>
      <c r="D21" s="283">
        <v>10000</v>
      </c>
      <c r="E21" s="186"/>
      <c r="F21" s="183"/>
    </row>
    <row r="22" spans="1:6" s="184" customFormat="1" ht="33" customHeight="1" x14ac:dyDescent="0.25">
      <c r="A22" s="179"/>
      <c r="B22" s="180"/>
      <c r="C22" s="181" t="s">
        <v>65</v>
      </c>
      <c r="D22" s="193" t="str">
        <f>CONCATENATE(D20*12," ","Meses")</f>
        <v>480 Meses</v>
      </c>
      <c r="E22" s="186"/>
      <c r="F22" s="183"/>
    </row>
    <row r="23" spans="1:6" s="184" customFormat="1" ht="33" customHeight="1" x14ac:dyDescent="0.25">
      <c r="A23" s="179"/>
      <c r="B23" s="180"/>
      <c r="C23" s="181" t="s">
        <v>58</v>
      </c>
      <c r="D23" s="196">
        <f>FARC!D26</f>
        <v>5.2340999999999999E-2</v>
      </c>
      <c r="E23" s="186"/>
      <c r="F23" s="183"/>
    </row>
    <row r="24" spans="1:6" s="184" customFormat="1" ht="33" customHeight="1" x14ac:dyDescent="0.25">
      <c r="A24" s="179"/>
      <c r="B24" s="180"/>
      <c r="C24" s="181" t="s">
        <v>61</v>
      </c>
      <c r="D24" s="197">
        <f>(D21)/((D23+1)^(1/12)-1)</f>
        <v>2347151.1564396112</v>
      </c>
      <c r="E24" s="198"/>
      <c r="F24" s="183"/>
    </row>
    <row r="25" spans="1:6" s="184" customFormat="1" ht="33" customHeight="1" x14ac:dyDescent="0.25">
      <c r="A25" s="179"/>
      <c r="B25" s="180"/>
      <c r="C25" s="181" t="s">
        <v>62</v>
      </c>
      <c r="D25" s="199" cm="1">
        <f t="array" aca="1" ref="D25" ca="1">IFERROR(INDEX(Historico!$A$3:$A$722,MATCH(D24,Historico!$G$3:$G$722,1)+1,0),"")</f>
        <v>62184</v>
      </c>
      <c r="E25" s="186"/>
      <c r="F25" s="183"/>
    </row>
    <row r="26" spans="1:6" ht="6.6" customHeight="1" x14ac:dyDescent="0.25"/>
    <row r="27" spans="1:6" ht="33" customHeight="1" x14ac:dyDescent="0.25">
      <c r="C27" s="320" t="s">
        <v>44</v>
      </c>
      <c r="D27" s="320"/>
      <c r="E27" s="191"/>
    </row>
    <row r="28" spans="1:6" ht="6.6" customHeight="1" x14ac:dyDescent="0.25">
      <c r="C28" s="192"/>
    </row>
    <row r="29" spans="1:6" s="184" customFormat="1" ht="33" customHeight="1" x14ac:dyDescent="0.25">
      <c r="A29" s="179"/>
      <c r="B29" s="180"/>
      <c r="C29" s="181" t="s">
        <v>80</v>
      </c>
      <c r="D29" s="200">
        <f>(1+D23)^(1/12)-1</f>
        <v>4.2604840223281482E-3</v>
      </c>
      <c r="E29" s="186"/>
      <c r="F29" s="183"/>
    </row>
    <row r="30" spans="1:6" ht="6.6" customHeight="1" x14ac:dyDescent="0.25"/>
    <row r="31" spans="1:6" ht="33" customHeight="1" x14ac:dyDescent="0.25">
      <c r="C31" s="320" t="s">
        <v>82</v>
      </c>
      <c r="D31" s="320"/>
      <c r="E31" s="191"/>
    </row>
    <row r="32" spans="1:6" ht="6.6" customHeight="1" x14ac:dyDescent="0.25">
      <c r="C32" s="192"/>
    </row>
    <row r="33" spans="1:6" s="184" customFormat="1" ht="33" customHeight="1" x14ac:dyDescent="0.25">
      <c r="A33" s="179"/>
      <c r="B33" s="180"/>
      <c r="C33" s="181" t="str">
        <f>"Plano Inicial em "&amp;""&amp;D9&amp;" Anos"</f>
        <v>Plano Inicial em 40 Anos</v>
      </c>
      <c r="D33" s="201">
        <f>D11</f>
        <v>7500</v>
      </c>
      <c r="E33" s="186"/>
      <c r="F33" s="183"/>
    </row>
    <row r="34" spans="1:6" s="184" customFormat="1" ht="33" customHeight="1" x14ac:dyDescent="0.25">
      <c r="A34" s="179"/>
      <c r="B34" s="180"/>
      <c r="C34" s="181" t="str">
        <f ca="1">"Poupa Tempo Em "&amp;TEXT(E34,"mmm-aa")</f>
        <v>Poupa Tempo Em abr-65</v>
      </c>
      <c r="D34" s="201" cm="1">
        <f t="array" ref="D34">IFERROR(INDEX(Historico!$F$3:$F$722,MATCH(D33,Historico!$F$3:$F$722,1)+1,0),"")</f>
        <v>7515.8621603374495</v>
      </c>
      <c r="E34" s="202" cm="1">
        <f t="array" aca="1" ref="E34" ca="1">IFERROR(INDEX(Historico!$A$3:$A$722,MATCH(D34,Historico!$F$3:$F$722,1),0),"")</f>
        <v>60358</v>
      </c>
      <c r="F34" s="203"/>
    </row>
    <row r="35" spans="1:6" ht="35.25" customHeight="1" x14ac:dyDescent="0.25">
      <c r="C35" s="288" t="s">
        <v>79</v>
      </c>
      <c r="D35" s="287">
        <f ca="1">IFERROR(YEAR(E34)-YEAR(D7),"-")</f>
        <v>2</v>
      </c>
    </row>
    <row r="36" spans="1:6" s="184" customFormat="1" ht="33" customHeight="1" x14ac:dyDescent="0.25">
      <c r="A36" s="179"/>
      <c r="B36" s="180"/>
      <c r="C36" s="181" t="str">
        <f>CONCATENATE("Poupa Tempo em ",D20," Anos")</f>
        <v>Poupa Tempo em 40 Anos</v>
      </c>
      <c r="D36" s="201">
        <f ca="1">FARC!B23*D29</f>
        <v>7023.7868555862551</v>
      </c>
      <c r="E36" s="186"/>
      <c r="F36" s="183"/>
    </row>
    <row r="37" spans="1:6" s="184" customFormat="1" ht="33" customHeight="1" x14ac:dyDescent="0.25">
      <c r="A37" s="179"/>
      <c r="B37" s="180"/>
      <c r="C37" s="181" t="str">
        <f ca="1">"Aposentadoria dos Sonhos Em "&amp;TEXT(E37,"mmm-aa")</f>
        <v>Aposentadoria dos Sonhos Em mai-70</v>
      </c>
      <c r="D37" s="201" cm="1">
        <f t="array" ref="D37">IFERROR(INDEX(Historico!$F$3:$F$722,MATCH(D21,Historico!$F$3:$F$722,1)+1,0),"")</f>
        <v>10037.162922736023</v>
      </c>
      <c r="E37" s="202" cm="1">
        <f t="array" aca="1" ref="E37" ca="1">IFERROR(INDEX(Historico!$A$3:$A$722,MATCH(D37,Historico!$F$3:$F$722,1),0),"")</f>
        <v>62214</v>
      </c>
      <c r="F37" s="183"/>
    </row>
    <row r="988" spans="4:4" x14ac:dyDescent="0.25">
      <c r="D988" s="175"/>
    </row>
    <row r="989" spans="4:4" x14ac:dyDescent="0.25"/>
    <row r="990" spans="4:4" x14ac:dyDescent="0.25"/>
    <row r="991" spans="4:4" x14ac:dyDescent="0.25"/>
    <row r="992" spans="4:4"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sheetData>
  <sheetProtection algorithmName="SHA-512" hashValue="LLaQLHRx5ZqSw5aegH7fNk/3LHZNJVK45Apn9/3xYYiBg99/oTgJWS68OR9d5Ud2W+BEZdcvipbVg08TdjcKxQ==" saltValue="oPYXJuq+SycHHt1lnG8fuQ==" spinCount="100000" sheet="1" objects="1" scenarios="1" selectLockedCells="1"/>
  <mergeCells count="5">
    <mergeCell ref="C2:D2"/>
    <mergeCell ref="C13:D13"/>
    <mergeCell ref="C18:D18"/>
    <mergeCell ref="C27:D27"/>
    <mergeCell ref="C31:D3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94898-2FA8-4F50-9EA3-570868CC2411}">
  <sheetPr codeName="Planilha9"/>
  <dimension ref="A1:J115"/>
  <sheetViews>
    <sheetView showGridLines="0" zoomScale="90" zoomScaleNormal="90" workbookViewId="0">
      <pane xSplit="1" ySplit="5" topLeftCell="B9" activePane="bottomRight" state="frozen"/>
      <selection pane="topRight" activeCell="B1" sqref="B1"/>
      <selection pane="bottomLeft" activeCell="A7" sqref="A7"/>
      <selection pane="bottomRight" activeCell="F14" sqref="F14"/>
    </sheetView>
  </sheetViews>
  <sheetFormatPr defaultColWidth="0" defaultRowHeight="17.25" x14ac:dyDescent="0.3"/>
  <cols>
    <col min="1" max="1" width="34.85546875" style="204" customWidth="1"/>
    <col min="2" max="2" width="1.7109375" style="205" customWidth="1"/>
    <col min="3" max="3" width="4.5703125" style="205" bestFit="1" customWidth="1"/>
    <col min="4" max="4" width="12.28515625" style="205" bestFit="1" customWidth="1"/>
    <col min="5" max="5" width="36.28515625" style="205" customWidth="1"/>
    <col min="6" max="6" width="24.42578125" style="206" bestFit="1" customWidth="1"/>
    <col min="7" max="7" width="1.7109375" style="205" customWidth="1"/>
    <col min="8" max="8" width="40.42578125" style="207" hidden="1" customWidth="1"/>
    <col min="9" max="9" width="15" style="207" hidden="1" customWidth="1"/>
    <col min="10" max="10" width="13.7109375" style="207" hidden="1" customWidth="1"/>
    <col min="11" max="16384" width="8.85546875" style="207" hidden="1"/>
  </cols>
  <sheetData>
    <row r="1" spans="1:8" ht="9" customHeight="1" thickBot="1" x14ac:dyDescent="0.35"/>
    <row r="2" spans="1:8" ht="18.75" thickTop="1" thickBot="1" x14ac:dyDescent="0.35">
      <c r="C2" s="322" t="s">
        <v>104</v>
      </c>
      <c r="D2" s="323"/>
      <c r="E2" s="323"/>
      <c r="F2" s="289">
        <v>0</v>
      </c>
    </row>
    <row r="3" spans="1:8" s="209" customFormat="1" ht="18.75" thickTop="1" thickBot="1" x14ac:dyDescent="0.35">
      <c r="A3" s="204"/>
      <c r="B3" s="205"/>
      <c r="C3" s="322" t="s">
        <v>55</v>
      </c>
      <c r="D3" s="323"/>
      <c r="E3" s="323"/>
      <c r="F3" s="208">
        <f>SUM(F14,F25,F36,F47,F58,F69,F80,F91,F102,F113)</f>
        <v>0</v>
      </c>
      <c r="G3" s="205"/>
    </row>
    <row r="4" spans="1:8" s="209" customFormat="1" ht="18.75" thickTop="1" thickBot="1" x14ac:dyDescent="0.35">
      <c r="A4" s="204"/>
      <c r="B4" s="205"/>
      <c r="C4" s="322" t="s">
        <v>57</v>
      </c>
      <c r="D4" s="323"/>
      <c r="E4" s="323"/>
      <c r="F4" s="208">
        <f>SUM(F13,F24,F35,F46,F57,F68,F79,F90,F101,F112)</f>
        <v>0</v>
      </c>
      <c r="G4" s="205"/>
    </row>
    <row r="5" spans="1:8" s="205" customFormat="1" ht="7.5" customHeight="1" thickTop="1" thickBot="1" x14ac:dyDescent="0.35">
      <c r="A5" s="204"/>
      <c r="D5" s="210"/>
      <c r="E5" s="211"/>
      <c r="F5" s="212"/>
    </row>
    <row r="6" spans="1:8" s="205" customFormat="1" ht="7.5" customHeight="1" thickTop="1" thickBot="1" x14ac:dyDescent="0.35">
      <c r="A6" s="204"/>
      <c r="D6" s="210"/>
      <c r="E6" s="210"/>
      <c r="F6" s="212"/>
    </row>
    <row r="7" spans="1:8" ht="18" thickBot="1" x14ac:dyDescent="0.35">
      <c r="C7" s="213"/>
      <c r="D7" s="324" t="str" cm="1">
        <f t="array" ref="D7">IFERROR(_xlfn.IFS('Pontos Interesses'!H11=0," ",'Pontos Interesses'!H11&lt;12,"Curto Prazo",'Pontos Interesses'!H11&lt;60,"Medio Prazo",'Pontos Interesses'!H11&gt;60,"Longo Prazo")," ")</f>
        <v xml:space="preserve"> </v>
      </c>
      <c r="E7" s="325"/>
      <c r="F7" s="326"/>
    </row>
    <row r="8" spans="1:8" ht="18" thickBot="1" x14ac:dyDescent="0.35">
      <c r="C8" s="327">
        <v>1</v>
      </c>
      <c r="D8" s="321" t="s">
        <v>45</v>
      </c>
      <c r="E8" s="290" t="s">
        <v>1122</v>
      </c>
      <c r="F8" s="214"/>
    </row>
    <row r="9" spans="1:8" ht="18" thickBot="1" x14ac:dyDescent="0.35">
      <c r="C9" s="327"/>
      <c r="D9" s="321"/>
      <c r="E9" s="290" t="s">
        <v>46</v>
      </c>
      <c r="F9" s="215"/>
    </row>
    <row r="10" spans="1:8" ht="18" thickBot="1" x14ac:dyDescent="0.35">
      <c r="C10" s="327"/>
      <c r="D10" s="321" t="s">
        <v>47</v>
      </c>
      <c r="E10" s="290" t="s">
        <v>48</v>
      </c>
      <c r="F10" s="215"/>
    </row>
    <row r="11" spans="1:8" ht="18" thickBot="1" x14ac:dyDescent="0.35">
      <c r="C11" s="327"/>
      <c r="D11" s="321"/>
      <c r="E11" s="290" t="s">
        <v>49</v>
      </c>
      <c r="F11" s="292" t="str">
        <f>CONCATENATE(DATEDIF('Pontos Interesses'!F9,'Pontos Interesses'!F10,"m")," ","Meses")</f>
        <v>0 Meses</v>
      </c>
      <c r="H11" s="216">
        <f>DATEDIF('Pontos Interesses'!F9,'Pontos Interesses'!F10,"m")</f>
        <v>0</v>
      </c>
    </row>
    <row r="12" spans="1:8" ht="18" thickBot="1" x14ac:dyDescent="0.35">
      <c r="C12" s="327"/>
      <c r="D12" s="291" t="s">
        <v>50</v>
      </c>
      <c r="E12" s="290" t="s">
        <v>51</v>
      </c>
      <c r="F12" s="217"/>
    </row>
    <row r="13" spans="1:8" ht="18" thickBot="1" x14ac:dyDescent="0.35">
      <c r="C13" s="327"/>
      <c r="D13" s="321" t="s">
        <v>52</v>
      </c>
      <c r="E13" s="290" t="s">
        <v>53</v>
      </c>
      <c r="F13" s="217"/>
    </row>
    <row r="14" spans="1:8" ht="18" thickBot="1" x14ac:dyDescent="0.35">
      <c r="C14" s="327"/>
      <c r="D14" s="321"/>
      <c r="E14" s="290" t="s">
        <v>54</v>
      </c>
      <c r="F14" s="217"/>
    </row>
    <row r="15" spans="1:8" ht="18" thickBot="1" x14ac:dyDescent="0.35">
      <c r="C15" s="327"/>
      <c r="D15" s="321" t="s">
        <v>56</v>
      </c>
      <c r="E15" s="290" t="s">
        <v>66</v>
      </c>
      <c r="F15" s="293" t="str">
        <f>IFERROR((1+F16)^12-1," ")</f>
        <v xml:space="preserve"> </v>
      </c>
    </row>
    <row r="16" spans="1:8" ht="18" thickBot="1" x14ac:dyDescent="0.35">
      <c r="C16" s="328"/>
      <c r="D16" s="321"/>
      <c r="E16" s="290" t="s">
        <v>67</v>
      </c>
      <c r="F16" s="293" t="str">
        <f>IFERROR(RATE('Pontos Interesses'!H11,-F14,-F13,F12,0)," ")</f>
        <v xml:space="preserve"> </v>
      </c>
    </row>
    <row r="17" spans="3:9" ht="18" thickBot="1" x14ac:dyDescent="0.35">
      <c r="H17" s="218"/>
      <c r="I17" s="219"/>
    </row>
    <row r="18" spans="3:9" ht="18" thickBot="1" x14ac:dyDescent="0.35">
      <c r="C18" s="213"/>
      <c r="D18" s="324" t="str" cm="1">
        <f t="array" ref="D18">IFERROR(_xlfn.IFS('Pontos Interesses'!H22=0," ",'Pontos Interesses'!H22&lt;12,"Curto Prazo",'Pontos Interesses'!H22&lt;60,"Medio Prazo",'Pontos Interesses'!H22&gt;60,"Longo Prazo")," ")</f>
        <v xml:space="preserve"> </v>
      </c>
      <c r="E18" s="325"/>
      <c r="F18" s="326"/>
    </row>
    <row r="19" spans="3:9" ht="18" thickBot="1" x14ac:dyDescent="0.35">
      <c r="C19" s="327">
        <v>2</v>
      </c>
      <c r="D19" s="321" t="s">
        <v>45</v>
      </c>
      <c r="E19" s="290" t="s">
        <v>1122</v>
      </c>
      <c r="F19" s="214"/>
    </row>
    <row r="20" spans="3:9" ht="18" thickBot="1" x14ac:dyDescent="0.35">
      <c r="C20" s="327"/>
      <c r="D20" s="321"/>
      <c r="E20" s="290" t="s">
        <v>46</v>
      </c>
      <c r="F20" s="215"/>
    </row>
    <row r="21" spans="3:9" ht="18" thickBot="1" x14ac:dyDescent="0.35">
      <c r="C21" s="327"/>
      <c r="D21" s="321" t="s">
        <v>47</v>
      </c>
      <c r="E21" s="290" t="s">
        <v>48</v>
      </c>
      <c r="F21" s="215"/>
    </row>
    <row r="22" spans="3:9" ht="18" thickBot="1" x14ac:dyDescent="0.35">
      <c r="C22" s="327"/>
      <c r="D22" s="321"/>
      <c r="E22" s="290" t="s">
        <v>49</v>
      </c>
      <c r="F22" s="292" t="str">
        <f>CONCATENATE(DATEDIF('Pontos Interesses'!F20,'Pontos Interesses'!F21,"m")," ","Meses")</f>
        <v>0 Meses</v>
      </c>
      <c r="H22" s="216">
        <f>DATEDIF('Pontos Interesses'!F20,'Pontos Interesses'!F21,"m")</f>
        <v>0</v>
      </c>
    </row>
    <row r="23" spans="3:9" ht="18" thickBot="1" x14ac:dyDescent="0.35">
      <c r="C23" s="327"/>
      <c r="D23" s="291" t="s">
        <v>50</v>
      </c>
      <c r="E23" s="290" t="s">
        <v>51</v>
      </c>
      <c r="F23" s="217"/>
    </row>
    <row r="24" spans="3:9" ht="18" thickBot="1" x14ac:dyDescent="0.35">
      <c r="C24" s="327"/>
      <c r="D24" s="321" t="s">
        <v>52</v>
      </c>
      <c r="E24" s="290" t="s">
        <v>53</v>
      </c>
      <c r="F24" s="217"/>
    </row>
    <row r="25" spans="3:9" ht="18" thickBot="1" x14ac:dyDescent="0.35">
      <c r="C25" s="327"/>
      <c r="D25" s="321"/>
      <c r="E25" s="290" t="s">
        <v>54</v>
      </c>
      <c r="F25" s="217"/>
    </row>
    <row r="26" spans="3:9" ht="18" thickBot="1" x14ac:dyDescent="0.35">
      <c r="C26" s="327"/>
      <c r="D26" s="321" t="s">
        <v>56</v>
      </c>
      <c r="E26" s="290" t="s">
        <v>66</v>
      </c>
      <c r="F26" s="293" t="str">
        <f>IFERROR((1+F27)^12-1," ")</f>
        <v xml:space="preserve"> </v>
      </c>
    </row>
    <row r="27" spans="3:9" ht="18" thickBot="1" x14ac:dyDescent="0.35">
      <c r="C27" s="328"/>
      <c r="D27" s="321"/>
      <c r="E27" s="290" t="s">
        <v>67</v>
      </c>
      <c r="F27" s="293" t="str">
        <f>IFERROR(RATE('Pontos Interesses'!H22,-F25,-F24,F23,0)," ")</f>
        <v xml:space="preserve"> </v>
      </c>
    </row>
    <row r="28" spans="3:9" ht="18" thickBot="1" x14ac:dyDescent="0.35"/>
    <row r="29" spans="3:9" ht="18" thickBot="1" x14ac:dyDescent="0.35">
      <c r="C29" s="213"/>
      <c r="D29" s="324" t="str" cm="1">
        <f t="array" ref="D29">IFERROR(_xlfn.IFS('Pontos Interesses'!H33=0," ",'Pontos Interesses'!H33&lt;12,"Curto Prazo",'Pontos Interesses'!H33&lt;60,"Medio Prazo",'Pontos Interesses'!H33&gt;60,"Longo Prazo")," ")</f>
        <v xml:space="preserve"> </v>
      </c>
      <c r="E29" s="325"/>
      <c r="F29" s="326"/>
    </row>
    <row r="30" spans="3:9" ht="18" thickBot="1" x14ac:dyDescent="0.35">
      <c r="C30" s="327">
        <v>3</v>
      </c>
      <c r="D30" s="321" t="s">
        <v>45</v>
      </c>
      <c r="E30" s="290" t="s">
        <v>1122</v>
      </c>
      <c r="F30" s="214"/>
    </row>
    <row r="31" spans="3:9" ht="18" thickBot="1" x14ac:dyDescent="0.35">
      <c r="C31" s="327"/>
      <c r="D31" s="321"/>
      <c r="E31" s="290" t="s">
        <v>46</v>
      </c>
      <c r="F31" s="215"/>
    </row>
    <row r="32" spans="3:9" ht="18" thickBot="1" x14ac:dyDescent="0.35">
      <c r="C32" s="327"/>
      <c r="D32" s="321" t="s">
        <v>47</v>
      </c>
      <c r="E32" s="290" t="s">
        <v>48</v>
      </c>
      <c r="F32" s="215"/>
    </row>
    <row r="33" spans="3:8" ht="18" thickBot="1" x14ac:dyDescent="0.35">
      <c r="C33" s="327"/>
      <c r="D33" s="321"/>
      <c r="E33" s="290" t="s">
        <v>49</v>
      </c>
      <c r="F33" s="292" t="str">
        <f>CONCATENATE(DATEDIF('Pontos Interesses'!F31,'Pontos Interesses'!F32,"m")," ","Meses")</f>
        <v>0 Meses</v>
      </c>
      <c r="H33" s="216">
        <f>DATEDIF('Pontos Interesses'!F31,'Pontos Interesses'!F32,"m")</f>
        <v>0</v>
      </c>
    </row>
    <row r="34" spans="3:8" ht="18" thickBot="1" x14ac:dyDescent="0.35">
      <c r="C34" s="327"/>
      <c r="D34" s="291" t="s">
        <v>50</v>
      </c>
      <c r="E34" s="290" t="s">
        <v>51</v>
      </c>
      <c r="F34" s="217"/>
    </row>
    <row r="35" spans="3:8" ht="18" thickBot="1" x14ac:dyDescent="0.35">
      <c r="C35" s="327"/>
      <c r="D35" s="321" t="s">
        <v>52</v>
      </c>
      <c r="E35" s="290" t="s">
        <v>53</v>
      </c>
      <c r="F35" s="217"/>
    </row>
    <row r="36" spans="3:8" ht="18" thickBot="1" x14ac:dyDescent="0.35">
      <c r="C36" s="327"/>
      <c r="D36" s="321"/>
      <c r="E36" s="290" t="s">
        <v>54</v>
      </c>
      <c r="F36" s="217"/>
    </row>
    <row r="37" spans="3:8" ht="18" thickBot="1" x14ac:dyDescent="0.35">
      <c r="C37" s="327"/>
      <c r="D37" s="321" t="s">
        <v>56</v>
      </c>
      <c r="E37" s="290" t="s">
        <v>66</v>
      </c>
      <c r="F37" s="293" t="str">
        <f>IFERROR((1+F38)^12-1," ")</f>
        <v xml:space="preserve"> </v>
      </c>
    </row>
    <row r="38" spans="3:8" ht="18" thickBot="1" x14ac:dyDescent="0.35">
      <c r="C38" s="328"/>
      <c r="D38" s="321"/>
      <c r="E38" s="290" t="s">
        <v>67</v>
      </c>
      <c r="F38" s="293" t="str">
        <f>IFERROR(RATE('Pontos Interesses'!H33,-F36,-F35,F34,0)," ")</f>
        <v xml:space="preserve"> </v>
      </c>
    </row>
    <row r="39" spans="3:8" ht="18" thickBot="1" x14ac:dyDescent="0.35"/>
    <row r="40" spans="3:8" ht="18" thickBot="1" x14ac:dyDescent="0.35">
      <c r="C40" s="213"/>
      <c r="D40" s="324" t="str" cm="1">
        <f t="array" ref="D40">IFERROR(_xlfn.IFS('Pontos Interesses'!H44=0," ",'Pontos Interesses'!H44&lt;12,"Curto Prazo",'Pontos Interesses'!H44&lt;60,"Medio Prazo",'Pontos Interesses'!H44&gt;60,"Longo Prazo")," ")</f>
        <v xml:space="preserve"> </v>
      </c>
      <c r="E40" s="325"/>
      <c r="F40" s="326"/>
    </row>
    <row r="41" spans="3:8" ht="18" thickBot="1" x14ac:dyDescent="0.35">
      <c r="C41" s="327">
        <v>4</v>
      </c>
      <c r="D41" s="321" t="s">
        <v>45</v>
      </c>
      <c r="E41" s="290" t="s">
        <v>1122</v>
      </c>
      <c r="F41" s="214"/>
    </row>
    <row r="42" spans="3:8" ht="18" thickBot="1" x14ac:dyDescent="0.35">
      <c r="C42" s="327"/>
      <c r="D42" s="321"/>
      <c r="E42" s="290" t="s">
        <v>46</v>
      </c>
      <c r="F42" s="215"/>
    </row>
    <row r="43" spans="3:8" ht="18" thickBot="1" x14ac:dyDescent="0.35">
      <c r="C43" s="327"/>
      <c r="D43" s="321" t="s">
        <v>47</v>
      </c>
      <c r="E43" s="290" t="s">
        <v>48</v>
      </c>
      <c r="F43" s="215"/>
    </row>
    <row r="44" spans="3:8" ht="18" thickBot="1" x14ac:dyDescent="0.35">
      <c r="C44" s="327"/>
      <c r="D44" s="321"/>
      <c r="E44" s="290" t="s">
        <v>49</v>
      </c>
      <c r="F44" s="292" t="str">
        <f>CONCATENATE(DATEDIF('Pontos Interesses'!F42,'Pontos Interesses'!F43,"m")," ","Meses")</f>
        <v>0 Meses</v>
      </c>
      <c r="H44" s="216">
        <f>DATEDIF('Pontos Interesses'!F42,'Pontos Interesses'!F43,"m")</f>
        <v>0</v>
      </c>
    </row>
    <row r="45" spans="3:8" ht="18" thickBot="1" x14ac:dyDescent="0.35">
      <c r="C45" s="327"/>
      <c r="D45" s="291" t="s">
        <v>50</v>
      </c>
      <c r="E45" s="290" t="s">
        <v>51</v>
      </c>
      <c r="F45" s="217"/>
    </row>
    <row r="46" spans="3:8" ht="18" thickBot="1" x14ac:dyDescent="0.35">
      <c r="C46" s="327"/>
      <c r="D46" s="321" t="s">
        <v>52</v>
      </c>
      <c r="E46" s="290" t="s">
        <v>53</v>
      </c>
      <c r="F46" s="217"/>
    </row>
    <row r="47" spans="3:8" ht="18" thickBot="1" x14ac:dyDescent="0.35">
      <c r="C47" s="327"/>
      <c r="D47" s="321"/>
      <c r="E47" s="290" t="s">
        <v>54</v>
      </c>
      <c r="F47" s="217"/>
    </row>
    <row r="48" spans="3:8" ht="18" thickBot="1" x14ac:dyDescent="0.35">
      <c r="C48" s="327"/>
      <c r="D48" s="321" t="s">
        <v>56</v>
      </c>
      <c r="E48" s="290" t="s">
        <v>66</v>
      </c>
      <c r="F48" s="293" t="str">
        <f>IFERROR((1+F49)^12-1," ")</f>
        <v xml:space="preserve"> </v>
      </c>
    </row>
    <row r="49" spans="3:8" ht="18" thickBot="1" x14ac:dyDescent="0.35">
      <c r="C49" s="328"/>
      <c r="D49" s="321"/>
      <c r="E49" s="290" t="s">
        <v>67</v>
      </c>
      <c r="F49" s="293" t="str">
        <f>IFERROR(RATE('Pontos Interesses'!H44,-F47,-F46,F45,0)," ")</f>
        <v xml:space="preserve"> </v>
      </c>
    </row>
    <row r="50" spans="3:8" ht="18" thickBot="1" x14ac:dyDescent="0.35"/>
    <row r="51" spans="3:8" ht="18" thickBot="1" x14ac:dyDescent="0.35">
      <c r="C51" s="213"/>
      <c r="D51" s="324" t="str" cm="1">
        <f t="array" ref="D51">IFERROR(_xlfn.IFS('Pontos Interesses'!H55=0," ",'Pontos Interesses'!H55&lt;12,"Curto Prazo",'Pontos Interesses'!H55&lt;60,"Medio Prazo",'Pontos Interesses'!H55&gt;60,"Longo Prazo")," ")</f>
        <v xml:space="preserve"> </v>
      </c>
      <c r="E51" s="325"/>
      <c r="F51" s="326"/>
    </row>
    <row r="52" spans="3:8" ht="18" thickBot="1" x14ac:dyDescent="0.35">
      <c r="C52" s="327">
        <v>5</v>
      </c>
      <c r="D52" s="321" t="s">
        <v>45</v>
      </c>
      <c r="E52" s="290" t="s">
        <v>1122</v>
      </c>
      <c r="F52" s="214"/>
    </row>
    <row r="53" spans="3:8" ht="18" thickBot="1" x14ac:dyDescent="0.35">
      <c r="C53" s="327"/>
      <c r="D53" s="321"/>
      <c r="E53" s="290" t="s">
        <v>46</v>
      </c>
      <c r="F53" s="215"/>
    </row>
    <row r="54" spans="3:8" ht="18" thickBot="1" x14ac:dyDescent="0.35">
      <c r="C54" s="327"/>
      <c r="D54" s="321" t="s">
        <v>47</v>
      </c>
      <c r="E54" s="290" t="s">
        <v>48</v>
      </c>
      <c r="F54" s="215"/>
    </row>
    <row r="55" spans="3:8" ht="18" thickBot="1" x14ac:dyDescent="0.35">
      <c r="C55" s="327"/>
      <c r="D55" s="321"/>
      <c r="E55" s="290" t="s">
        <v>49</v>
      </c>
      <c r="F55" s="292" t="str">
        <f>CONCATENATE(DATEDIF('Pontos Interesses'!F53,'Pontos Interesses'!F54,"m")," ","Meses")</f>
        <v>0 Meses</v>
      </c>
      <c r="H55" s="216">
        <f>DATEDIF('Pontos Interesses'!F53,'Pontos Interesses'!F54,"m")</f>
        <v>0</v>
      </c>
    </row>
    <row r="56" spans="3:8" ht="18" thickBot="1" x14ac:dyDescent="0.35">
      <c r="C56" s="327"/>
      <c r="D56" s="291" t="s">
        <v>50</v>
      </c>
      <c r="E56" s="290" t="s">
        <v>51</v>
      </c>
      <c r="F56" s="217"/>
    </row>
    <row r="57" spans="3:8" ht="18" thickBot="1" x14ac:dyDescent="0.35">
      <c r="C57" s="327"/>
      <c r="D57" s="321" t="s">
        <v>52</v>
      </c>
      <c r="E57" s="290" t="s">
        <v>53</v>
      </c>
      <c r="F57" s="217"/>
    </row>
    <row r="58" spans="3:8" ht="18" thickBot="1" x14ac:dyDescent="0.35">
      <c r="C58" s="327"/>
      <c r="D58" s="321"/>
      <c r="E58" s="290" t="s">
        <v>54</v>
      </c>
      <c r="F58" s="217"/>
    </row>
    <row r="59" spans="3:8" ht="18" thickBot="1" x14ac:dyDescent="0.35">
      <c r="C59" s="327"/>
      <c r="D59" s="321" t="s">
        <v>56</v>
      </c>
      <c r="E59" s="290" t="s">
        <v>66</v>
      </c>
      <c r="F59" s="293" t="str">
        <f>IFERROR((1+F60)^12-1," ")</f>
        <v xml:space="preserve"> </v>
      </c>
    </row>
    <row r="60" spans="3:8" ht="18" thickBot="1" x14ac:dyDescent="0.35">
      <c r="C60" s="328"/>
      <c r="D60" s="321"/>
      <c r="E60" s="290" t="s">
        <v>67</v>
      </c>
      <c r="F60" s="293" t="str">
        <f>IFERROR(RATE('Pontos Interesses'!H55,-F58,-F57,F56,0)," ")</f>
        <v xml:space="preserve"> </v>
      </c>
    </row>
    <row r="61" spans="3:8" ht="18" thickBot="1" x14ac:dyDescent="0.35"/>
    <row r="62" spans="3:8" ht="18" thickBot="1" x14ac:dyDescent="0.35">
      <c r="C62" s="213"/>
      <c r="D62" s="324" t="str" cm="1">
        <f t="array" ref="D62">IFERROR(_xlfn.IFS('Pontos Interesses'!H66=0," ",'Pontos Interesses'!H66&lt;12,"Curto Prazo",'Pontos Interesses'!H66&lt;60,"Medio Prazo",'Pontos Interesses'!H66&gt;60,"Longo Prazo")," ")</f>
        <v xml:space="preserve"> </v>
      </c>
      <c r="E62" s="325"/>
      <c r="F62" s="326"/>
    </row>
    <row r="63" spans="3:8" ht="18" thickBot="1" x14ac:dyDescent="0.35">
      <c r="C63" s="327">
        <v>6</v>
      </c>
      <c r="D63" s="321" t="s">
        <v>45</v>
      </c>
      <c r="E63" s="290" t="s">
        <v>1122</v>
      </c>
      <c r="F63" s="214"/>
    </row>
    <row r="64" spans="3:8" ht="18" thickBot="1" x14ac:dyDescent="0.35">
      <c r="C64" s="327"/>
      <c r="D64" s="321"/>
      <c r="E64" s="290" t="s">
        <v>46</v>
      </c>
      <c r="F64" s="215"/>
    </row>
    <row r="65" spans="3:8" ht="18" thickBot="1" x14ac:dyDescent="0.35">
      <c r="C65" s="327"/>
      <c r="D65" s="321" t="s">
        <v>47</v>
      </c>
      <c r="E65" s="290" t="s">
        <v>48</v>
      </c>
      <c r="F65" s="215"/>
    </row>
    <row r="66" spans="3:8" ht="18" thickBot="1" x14ac:dyDescent="0.35">
      <c r="C66" s="327"/>
      <c r="D66" s="321"/>
      <c r="E66" s="290" t="s">
        <v>49</v>
      </c>
      <c r="F66" s="292" t="str">
        <f>CONCATENATE(DATEDIF('Pontos Interesses'!F64,'Pontos Interesses'!F65,"m")," ","Meses")</f>
        <v>0 Meses</v>
      </c>
      <c r="H66" s="216">
        <f>DATEDIF('Pontos Interesses'!F64,'Pontos Interesses'!F65,"m")</f>
        <v>0</v>
      </c>
    </row>
    <row r="67" spans="3:8" ht="18" thickBot="1" x14ac:dyDescent="0.35">
      <c r="C67" s="327"/>
      <c r="D67" s="291" t="s">
        <v>50</v>
      </c>
      <c r="E67" s="290" t="s">
        <v>51</v>
      </c>
      <c r="F67" s="217"/>
    </row>
    <row r="68" spans="3:8" ht="18" thickBot="1" x14ac:dyDescent="0.35">
      <c r="C68" s="327"/>
      <c r="D68" s="321" t="s">
        <v>52</v>
      </c>
      <c r="E68" s="290" t="s">
        <v>53</v>
      </c>
      <c r="F68" s="217"/>
    </row>
    <row r="69" spans="3:8" ht="18" thickBot="1" x14ac:dyDescent="0.35">
      <c r="C69" s="327"/>
      <c r="D69" s="321"/>
      <c r="E69" s="290" t="s">
        <v>54</v>
      </c>
      <c r="F69" s="217"/>
    </row>
    <row r="70" spans="3:8" ht="18" thickBot="1" x14ac:dyDescent="0.35">
      <c r="C70" s="327"/>
      <c r="D70" s="321" t="s">
        <v>56</v>
      </c>
      <c r="E70" s="290" t="s">
        <v>66</v>
      </c>
      <c r="F70" s="293" t="str">
        <f>IFERROR((1+F71)^12-1," ")</f>
        <v xml:space="preserve"> </v>
      </c>
    </row>
    <row r="71" spans="3:8" ht="18" thickBot="1" x14ac:dyDescent="0.35">
      <c r="C71" s="328"/>
      <c r="D71" s="321"/>
      <c r="E71" s="290" t="s">
        <v>67</v>
      </c>
      <c r="F71" s="293" t="str">
        <f>IFERROR(RATE('Pontos Interesses'!H66,-F69,-F68,F67,0)," ")</f>
        <v xml:space="preserve"> </v>
      </c>
    </row>
    <row r="72" spans="3:8" ht="18" thickBot="1" x14ac:dyDescent="0.35"/>
    <row r="73" spans="3:8" ht="18" thickBot="1" x14ac:dyDescent="0.35">
      <c r="C73" s="213"/>
      <c r="D73" s="324" t="str" cm="1">
        <f t="array" ref="D73">IFERROR(_xlfn.IFS('Pontos Interesses'!H77=0," ",'Pontos Interesses'!H77&lt;12,"Curto Prazo",'Pontos Interesses'!H77&lt;60,"Medio Prazo",'Pontos Interesses'!H77&gt;60,"Longo Prazo")," ")</f>
        <v xml:space="preserve"> </v>
      </c>
      <c r="E73" s="325"/>
      <c r="F73" s="326"/>
    </row>
    <row r="74" spans="3:8" ht="18" thickBot="1" x14ac:dyDescent="0.35">
      <c r="C74" s="327">
        <v>7</v>
      </c>
      <c r="D74" s="321" t="s">
        <v>45</v>
      </c>
      <c r="E74" s="290" t="s">
        <v>1122</v>
      </c>
      <c r="F74" s="214"/>
    </row>
    <row r="75" spans="3:8" ht="18" thickBot="1" x14ac:dyDescent="0.35">
      <c r="C75" s="327"/>
      <c r="D75" s="321"/>
      <c r="E75" s="290" t="s">
        <v>46</v>
      </c>
      <c r="F75" s="215"/>
    </row>
    <row r="76" spans="3:8" ht="18" thickBot="1" x14ac:dyDescent="0.35">
      <c r="C76" s="327"/>
      <c r="D76" s="321" t="s">
        <v>47</v>
      </c>
      <c r="E76" s="290" t="s">
        <v>48</v>
      </c>
      <c r="F76" s="215"/>
    </row>
    <row r="77" spans="3:8" ht="18" thickBot="1" x14ac:dyDescent="0.35">
      <c r="C77" s="327"/>
      <c r="D77" s="321"/>
      <c r="E77" s="290" t="s">
        <v>49</v>
      </c>
      <c r="F77" s="292" t="str">
        <f>CONCATENATE(DATEDIF('Pontos Interesses'!F75,'Pontos Interesses'!F76,"m")," ","Meses")</f>
        <v>0 Meses</v>
      </c>
      <c r="H77" s="216">
        <f>DATEDIF('Pontos Interesses'!F75,'Pontos Interesses'!F76,"m")</f>
        <v>0</v>
      </c>
    </row>
    <row r="78" spans="3:8" ht="18" thickBot="1" x14ac:dyDescent="0.35">
      <c r="C78" s="327"/>
      <c r="D78" s="291" t="s">
        <v>50</v>
      </c>
      <c r="E78" s="290" t="s">
        <v>51</v>
      </c>
      <c r="F78" s="217"/>
    </row>
    <row r="79" spans="3:8" ht="18" thickBot="1" x14ac:dyDescent="0.35">
      <c r="C79" s="327"/>
      <c r="D79" s="321" t="s">
        <v>52</v>
      </c>
      <c r="E79" s="290" t="s">
        <v>53</v>
      </c>
      <c r="F79" s="217"/>
    </row>
    <row r="80" spans="3:8" ht="18" thickBot="1" x14ac:dyDescent="0.35">
      <c r="C80" s="327"/>
      <c r="D80" s="321"/>
      <c r="E80" s="290" t="s">
        <v>54</v>
      </c>
      <c r="F80" s="217"/>
    </row>
    <row r="81" spans="1:8" ht="18" thickBot="1" x14ac:dyDescent="0.35">
      <c r="C81" s="327"/>
      <c r="D81" s="321" t="s">
        <v>56</v>
      </c>
      <c r="E81" s="290" t="s">
        <v>66</v>
      </c>
      <c r="F81" s="293" t="str">
        <f>IFERROR((1+F82)^12-1," ")</f>
        <v xml:space="preserve"> </v>
      </c>
    </row>
    <row r="82" spans="1:8" ht="18" thickBot="1" x14ac:dyDescent="0.35">
      <c r="C82" s="328"/>
      <c r="D82" s="321"/>
      <c r="E82" s="290" t="s">
        <v>67</v>
      </c>
      <c r="F82" s="293" t="str">
        <f>IFERROR(RATE('Pontos Interesses'!H77,-F80,-F79,F78,0)," ")</f>
        <v xml:space="preserve"> </v>
      </c>
    </row>
    <row r="83" spans="1:8" ht="18" thickBot="1" x14ac:dyDescent="0.35"/>
    <row r="84" spans="1:8" ht="18" thickBot="1" x14ac:dyDescent="0.35">
      <c r="C84" s="213"/>
      <c r="D84" s="324" t="str" cm="1">
        <f t="array" ref="D84">IFERROR(_xlfn.IFS('Pontos Interesses'!H88=0," ",'Pontos Interesses'!H88&lt;12,"Curto Prazo",'Pontos Interesses'!H88&lt;60,"Medio Prazo",'Pontos Interesses'!H88&gt;60,"Longo Prazo")," ")</f>
        <v xml:space="preserve"> </v>
      </c>
      <c r="E84" s="325"/>
      <c r="F84" s="326"/>
    </row>
    <row r="85" spans="1:8" ht="18" thickBot="1" x14ac:dyDescent="0.35">
      <c r="C85" s="327">
        <v>8</v>
      </c>
      <c r="D85" s="321" t="s">
        <v>45</v>
      </c>
      <c r="E85" s="290" t="s">
        <v>1122</v>
      </c>
      <c r="F85" s="214"/>
    </row>
    <row r="86" spans="1:8" ht="18" thickBot="1" x14ac:dyDescent="0.35">
      <c r="C86" s="327"/>
      <c r="D86" s="321"/>
      <c r="E86" s="290" t="s">
        <v>46</v>
      </c>
      <c r="F86" s="215"/>
    </row>
    <row r="87" spans="1:8" ht="18" thickBot="1" x14ac:dyDescent="0.35">
      <c r="C87" s="327"/>
      <c r="D87" s="321" t="s">
        <v>47</v>
      </c>
      <c r="E87" s="290" t="s">
        <v>48</v>
      </c>
      <c r="F87" s="215"/>
    </row>
    <row r="88" spans="1:8" ht="18" thickBot="1" x14ac:dyDescent="0.35">
      <c r="C88" s="327"/>
      <c r="D88" s="321"/>
      <c r="E88" s="290" t="s">
        <v>49</v>
      </c>
      <c r="F88" s="292" t="str">
        <f>CONCATENATE(DATEDIF('Pontos Interesses'!F86,'Pontos Interesses'!F87,"m")," ","Meses")</f>
        <v>0 Meses</v>
      </c>
      <c r="H88" s="216">
        <f>DATEDIF('Pontos Interesses'!F86,'Pontos Interesses'!F87,"m")</f>
        <v>0</v>
      </c>
    </row>
    <row r="89" spans="1:8" ht="18" thickBot="1" x14ac:dyDescent="0.35">
      <c r="C89" s="327"/>
      <c r="D89" s="291" t="s">
        <v>50</v>
      </c>
      <c r="E89" s="290" t="s">
        <v>51</v>
      </c>
      <c r="F89" s="217"/>
    </row>
    <row r="90" spans="1:8" ht="18" thickBot="1" x14ac:dyDescent="0.35">
      <c r="C90" s="327"/>
      <c r="D90" s="321" t="s">
        <v>52</v>
      </c>
      <c r="E90" s="290" t="s">
        <v>53</v>
      </c>
      <c r="F90" s="217"/>
    </row>
    <row r="91" spans="1:8" ht="18" thickBot="1" x14ac:dyDescent="0.35">
      <c r="C91" s="327"/>
      <c r="D91" s="321"/>
      <c r="E91" s="290" t="s">
        <v>54</v>
      </c>
      <c r="F91" s="217"/>
    </row>
    <row r="92" spans="1:8" ht="18" thickBot="1" x14ac:dyDescent="0.35">
      <c r="C92" s="327"/>
      <c r="D92" s="321" t="s">
        <v>56</v>
      </c>
      <c r="E92" s="290" t="s">
        <v>66</v>
      </c>
      <c r="F92" s="293" t="str">
        <f>IFERROR((1+F93)^12-1," ")</f>
        <v xml:space="preserve"> </v>
      </c>
    </row>
    <row r="93" spans="1:8" ht="18" thickBot="1" x14ac:dyDescent="0.35">
      <c r="C93" s="328"/>
      <c r="D93" s="321"/>
      <c r="E93" s="290" t="s">
        <v>67</v>
      </c>
      <c r="F93" s="293" t="str">
        <f>IFERROR(RATE('Pontos Interesses'!H88,-F91,-F90,F89,0)," ")</f>
        <v xml:space="preserve"> </v>
      </c>
    </row>
    <row r="94" spans="1:8" s="205" customFormat="1" ht="18" thickBot="1" x14ac:dyDescent="0.35">
      <c r="A94" s="204"/>
      <c r="F94" s="206"/>
    </row>
    <row r="95" spans="1:8" ht="18" thickBot="1" x14ac:dyDescent="0.35">
      <c r="C95" s="213"/>
      <c r="D95" s="324" t="str" cm="1">
        <f t="array" ref="D95">IFERROR(_xlfn.IFS('Pontos Interesses'!H99=0," ",'Pontos Interesses'!H99&lt;12,"Curto Prazo",'Pontos Interesses'!H99&lt;60,"Medio Prazo",'Pontos Interesses'!H99&gt;60,"Longo Prazo")," ")</f>
        <v xml:space="preserve"> </v>
      </c>
      <c r="E95" s="325"/>
      <c r="F95" s="326"/>
    </row>
    <row r="96" spans="1:8" ht="18" thickBot="1" x14ac:dyDescent="0.35">
      <c r="C96" s="327">
        <v>9</v>
      </c>
      <c r="D96" s="321" t="s">
        <v>45</v>
      </c>
      <c r="E96" s="290" t="s">
        <v>1122</v>
      </c>
      <c r="F96" s="214"/>
    </row>
    <row r="97" spans="1:8" ht="18" thickBot="1" x14ac:dyDescent="0.35">
      <c r="C97" s="327"/>
      <c r="D97" s="321"/>
      <c r="E97" s="290" t="s">
        <v>46</v>
      </c>
      <c r="F97" s="215"/>
    </row>
    <row r="98" spans="1:8" ht="18" thickBot="1" x14ac:dyDescent="0.35">
      <c r="C98" s="327"/>
      <c r="D98" s="321" t="s">
        <v>47</v>
      </c>
      <c r="E98" s="290" t="s">
        <v>48</v>
      </c>
      <c r="F98" s="215"/>
    </row>
    <row r="99" spans="1:8" ht="18" thickBot="1" x14ac:dyDescent="0.35">
      <c r="C99" s="327"/>
      <c r="D99" s="321"/>
      <c r="E99" s="290" t="s">
        <v>49</v>
      </c>
      <c r="F99" s="292" t="str">
        <f>CONCATENATE(DATEDIF('Pontos Interesses'!F97,'Pontos Interesses'!F98,"m")," ","Meses")</f>
        <v>0 Meses</v>
      </c>
      <c r="H99" s="216">
        <f>DATEDIF('Pontos Interesses'!F97,'Pontos Interesses'!F98,"m")</f>
        <v>0</v>
      </c>
    </row>
    <row r="100" spans="1:8" ht="18" thickBot="1" x14ac:dyDescent="0.35">
      <c r="C100" s="327"/>
      <c r="D100" s="291" t="s">
        <v>50</v>
      </c>
      <c r="E100" s="290" t="s">
        <v>51</v>
      </c>
      <c r="F100" s="217"/>
    </row>
    <row r="101" spans="1:8" ht="18" thickBot="1" x14ac:dyDescent="0.35">
      <c r="C101" s="327"/>
      <c r="D101" s="321" t="s">
        <v>52</v>
      </c>
      <c r="E101" s="290" t="s">
        <v>53</v>
      </c>
      <c r="F101" s="217"/>
    </row>
    <row r="102" spans="1:8" ht="18" thickBot="1" x14ac:dyDescent="0.35">
      <c r="C102" s="327"/>
      <c r="D102" s="321"/>
      <c r="E102" s="290" t="s">
        <v>54</v>
      </c>
      <c r="F102" s="217"/>
    </row>
    <row r="103" spans="1:8" ht="18" thickBot="1" x14ac:dyDescent="0.35">
      <c r="C103" s="327"/>
      <c r="D103" s="321" t="s">
        <v>56</v>
      </c>
      <c r="E103" s="290" t="s">
        <v>66</v>
      </c>
      <c r="F103" s="293" t="str">
        <f>IFERROR((1+F104)^12-1," ")</f>
        <v xml:space="preserve"> </v>
      </c>
    </row>
    <row r="104" spans="1:8" ht="18" thickBot="1" x14ac:dyDescent="0.35">
      <c r="C104" s="328"/>
      <c r="D104" s="321"/>
      <c r="E104" s="290" t="s">
        <v>67</v>
      </c>
      <c r="F104" s="293" t="str">
        <f>IFERROR(RATE('Pontos Interesses'!H99,-F102,-F101,F100,0)," ")</f>
        <v xml:space="preserve"> </v>
      </c>
    </row>
    <row r="105" spans="1:8" s="205" customFormat="1" ht="18" thickBot="1" x14ac:dyDescent="0.35">
      <c r="A105" s="204"/>
      <c r="F105" s="206"/>
    </row>
    <row r="106" spans="1:8" ht="18" thickBot="1" x14ac:dyDescent="0.35">
      <c r="C106" s="213"/>
      <c r="D106" s="324" t="str" cm="1">
        <f t="array" ref="D106">IFERROR(_xlfn.IFS('Pontos Interesses'!H110=0," ",'Pontos Interesses'!H110&lt;12,"Curto Prazo",'Pontos Interesses'!H110&lt;60,"Medio Prazo",'Pontos Interesses'!H110&gt;60,"Longo Prazo")," ")</f>
        <v xml:space="preserve"> </v>
      </c>
      <c r="E106" s="325"/>
      <c r="F106" s="326"/>
    </row>
    <row r="107" spans="1:8" ht="18" thickBot="1" x14ac:dyDescent="0.35">
      <c r="C107" s="327">
        <v>10</v>
      </c>
      <c r="D107" s="321" t="s">
        <v>45</v>
      </c>
      <c r="E107" s="290" t="s">
        <v>1122</v>
      </c>
      <c r="F107" s="214"/>
    </row>
    <row r="108" spans="1:8" ht="18" thickBot="1" x14ac:dyDescent="0.35">
      <c r="C108" s="327"/>
      <c r="D108" s="321"/>
      <c r="E108" s="290" t="s">
        <v>46</v>
      </c>
      <c r="F108" s="215"/>
    </row>
    <row r="109" spans="1:8" ht="18" thickBot="1" x14ac:dyDescent="0.35">
      <c r="C109" s="327"/>
      <c r="D109" s="321" t="s">
        <v>47</v>
      </c>
      <c r="E109" s="290" t="s">
        <v>48</v>
      </c>
      <c r="F109" s="215"/>
    </row>
    <row r="110" spans="1:8" ht="18" thickBot="1" x14ac:dyDescent="0.35">
      <c r="C110" s="327"/>
      <c r="D110" s="321"/>
      <c r="E110" s="290" t="s">
        <v>49</v>
      </c>
      <c r="F110" s="292" t="str">
        <f>CONCATENATE(DATEDIF('Pontos Interesses'!F108,'Pontos Interesses'!F109,"m")," ","Meses")</f>
        <v>0 Meses</v>
      </c>
      <c r="H110" s="216">
        <f>DATEDIF('Pontos Interesses'!F108,'Pontos Interesses'!F109,"m")</f>
        <v>0</v>
      </c>
    </row>
    <row r="111" spans="1:8" ht="18" thickBot="1" x14ac:dyDescent="0.35">
      <c r="C111" s="327"/>
      <c r="D111" s="291" t="s">
        <v>50</v>
      </c>
      <c r="E111" s="290" t="s">
        <v>51</v>
      </c>
      <c r="F111" s="217"/>
    </row>
    <row r="112" spans="1:8" ht="18" thickBot="1" x14ac:dyDescent="0.35">
      <c r="C112" s="327"/>
      <c r="D112" s="321" t="s">
        <v>52</v>
      </c>
      <c r="E112" s="290" t="s">
        <v>53</v>
      </c>
      <c r="F112" s="217"/>
    </row>
    <row r="113" spans="3:6" ht="18" thickBot="1" x14ac:dyDescent="0.35">
      <c r="C113" s="327"/>
      <c r="D113" s="321"/>
      <c r="E113" s="290" t="s">
        <v>54</v>
      </c>
      <c r="F113" s="217"/>
    </row>
    <row r="114" spans="3:6" ht="18" thickBot="1" x14ac:dyDescent="0.35">
      <c r="C114" s="327"/>
      <c r="D114" s="321" t="s">
        <v>56</v>
      </c>
      <c r="E114" s="290" t="s">
        <v>66</v>
      </c>
      <c r="F114" s="293" t="str">
        <f>IFERROR((1+F115)^12-1," ")</f>
        <v xml:space="preserve"> </v>
      </c>
    </row>
    <row r="115" spans="3:6" ht="18" thickBot="1" x14ac:dyDescent="0.35">
      <c r="C115" s="328"/>
      <c r="D115" s="321"/>
      <c r="E115" s="290" t="s">
        <v>67</v>
      </c>
      <c r="F115" s="293" t="str">
        <f>IFERROR(RATE('Pontos Interesses'!H110,-F113,-F112,F111,0)," ")</f>
        <v xml:space="preserve"> </v>
      </c>
    </row>
  </sheetData>
  <sheetProtection algorithmName="SHA-512" hashValue="VhF4E9lvORxkIHhqNqejXAyNX/JW/mW5O2oHV9tds+setODrBcem8OyOYyvttAg1as/DfxtEDNKvbNbRLH+URw==" saltValue="duIi/R4P7yzHXnSCUfEWhg==" spinCount="100000" sheet="1" objects="1" scenarios="1" selectLockedCells="1"/>
  <mergeCells count="63">
    <mergeCell ref="D106:F106"/>
    <mergeCell ref="C107:C115"/>
    <mergeCell ref="D107:D108"/>
    <mergeCell ref="D109:D110"/>
    <mergeCell ref="D112:D113"/>
    <mergeCell ref="D114:D115"/>
    <mergeCell ref="D95:F95"/>
    <mergeCell ref="C96:C104"/>
    <mergeCell ref="D96:D97"/>
    <mergeCell ref="D98:D99"/>
    <mergeCell ref="D101:D102"/>
    <mergeCell ref="D103:D104"/>
    <mergeCell ref="D84:F84"/>
    <mergeCell ref="C85:C93"/>
    <mergeCell ref="D85:D86"/>
    <mergeCell ref="D87:D88"/>
    <mergeCell ref="D90:D91"/>
    <mergeCell ref="D92:D93"/>
    <mergeCell ref="D73:F73"/>
    <mergeCell ref="C74:C82"/>
    <mergeCell ref="D74:D75"/>
    <mergeCell ref="D76:D77"/>
    <mergeCell ref="D79:D80"/>
    <mergeCell ref="D81:D82"/>
    <mergeCell ref="C19:C27"/>
    <mergeCell ref="C30:C38"/>
    <mergeCell ref="C41:C49"/>
    <mergeCell ref="C52:C60"/>
    <mergeCell ref="C63:C71"/>
    <mergeCell ref="D62:F62"/>
    <mergeCell ref="D63:D64"/>
    <mergeCell ref="D65:D66"/>
    <mergeCell ref="D68:D69"/>
    <mergeCell ref="D70:D71"/>
    <mergeCell ref="D51:F51"/>
    <mergeCell ref="D52:D53"/>
    <mergeCell ref="D54:D55"/>
    <mergeCell ref="D57:D58"/>
    <mergeCell ref="D59:D60"/>
    <mergeCell ref="D40:F40"/>
    <mergeCell ref="D41:D42"/>
    <mergeCell ref="D43:D44"/>
    <mergeCell ref="D46:D47"/>
    <mergeCell ref="D48:D49"/>
    <mergeCell ref="D29:F29"/>
    <mergeCell ref="D30:D31"/>
    <mergeCell ref="D32:D33"/>
    <mergeCell ref="D35:D36"/>
    <mergeCell ref="D37:D38"/>
    <mergeCell ref="D18:F18"/>
    <mergeCell ref="D19:D20"/>
    <mergeCell ref="D21:D22"/>
    <mergeCell ref="D24:D25"/>
    <mergeCell ref="D26:D27"/>
    <mergeCell ref="D13:D14"/>
    <mergeCell ref="D15:D16"/>
    <mergeCell ref="D8:D9"/>
    <mergeCell ref="D10:D11"/>
    <mergeCell ref="C2:E2"/>
    <mergeCell ref="C3:E3"/>
    <mergeCell ref="C4:E4"/>
    <mergeCell ref="D7:F7"/>
    <mergeCell ref="C8:C16"/>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outlinePr summaryBelow="0" summaryRight="0"/>
  </sheetPr>
  <dimension ref="A1:AK1000"/>
  <sheetViews>
    <sheetView showGridLines="0" zoomScale="90" zoomScaleNormal="90" workbookViewId="0">
      <selection activeCell="D3" sqref="D3"/>
    </sheetView>
  </sheetViews>
  <sheetFormatPr defaultColWidth="14.42578125" defaultRowHeight="15" customHeight="1" x14ac:dyDescent="0.3"/>
  <cols>
    <col min="1" max="1" width="34.85546875" style="38" customWidth="1"/>
    <col min="2" max="2" width="1.7109375" style="37" customWidth="1"/>
    <col min="3" max="3" width="23.42578125" style="89" bestFit="1" customWidth="1"/>
    <col min="4" max="4" width="17.85546875" style="89" customWidth="1"/>
    <col min="5" max="5" width="15.42578125" style="89" customWidth="1"/>
    <col min="6" max="9" width="15.42578125" style="221" customWidth="1"/>
    <col min="10" max="10" width="20.28515625" style="84" customWidth="1"/>
    <col min="11" max="11" width="15.42578125" style="224" customWidth="1"/>
    <col min="12" max="12" width="21.42578125" style="84" customWidth="1"/>
    <col min="13" max="13" width="23.42578125" style="37" customWidth="1"/>
    <col min="14" max="14" width="14.42578125" style="37"/>
    <col min="15" max="15" width="17" style="37" customWidth="1"/>
    <col min="16" max="18" width="14.42578125" style="37"/>
    <col min="19" max="19" width="1.7109375" style="37" customWidth="1"/>
    <col min="20" max="20" width="19.5703125" style="37" customWidth="1"/>
    <col min="21" max="21" width="15.7109375" style="37" customWidth="1"/>
    <col min="22" max="22" width="1.7109375" style="37" customWidth="1"/>
    <col min="23" max="24" width="14.42578125" style="37"/>
    <col min="25" max="25" width="20.140625" style="37" customWidth="1"/>
    <col min="26" max="26" width="18.140625" style="37" customWidth="1"/>
    <col min="27" max="16384" width="14.42578125" style="37"/>
  </cols>
  <sheetData>
    <row r="1" spans="3:37" ht="15" customHeight="1" x14ac:dyDescent="0.3">
      <c r="C1" s="37"/>
      <c r="D1" s="37"/>
      <c r="E1" s="37"/>
      <c r="F1" s="37"/>
      <c r="G1" s="37"/>
      <c r="H1" s="37"/>
      <c r="I1" s="37"/>
      <c r="J1" s="37"/>
    </row>
    <row r="2" spans="3:37" ht="23.25" customHeight="1" x14ac:dyDescent="0.3">
      <c r="C2" s="329" t="s">
        <v>124</v>
      </c>
      <c r="D2" s="329"/>
      <c r="E2" s="329"/>
      <c r="F2" s="329"/>
      <c r="G2" s="329"/>
      <c r="H2" s="329"/>
      <c r="I2" s="329"/>
      <c r="J2" s="40"/>
      <c r="K2" s="227"/>
      <c r="L2" s="237"/>
      <c r="M2" s="42"/>
      <c r="N2" s="42"/>
      <c r="O2" s="46"/>
      <c r="P2" s="49"/>
      <c r="Q2" s="49"/>
      <c r="R2" s="49"/>
      <c r="S2" s="42"/>
      <c r="T2" s="42"/>
      <c r="U2" s="42"/>
      <c r="V2" s="42"/>
      <c r="W2" s="42"/>
      <c r="X2" s="42"/>
      <c r="Y2" s="42"/>
      <c r="Z2" s="42"/>
      <c r="AA2" s="42"/>
      <c r="AB2" s="42"/>
      <c r="AC2" s="42"/>
      <c r="AD2" s="42"/>
      <c r="AE2" s="42"/>
      <c r="AF2" s="42"/>
      <c r="AG2" s="42"/>
      <c r="AH2" s="42"/>
      <c r="AI2" s="42"/>
      <c r="AJ2" s="42"/>
      <c r="AK2" s="42"/>
    </row>
    <row r="3" spans="3:37" ht="14.25" x14ac:dyDescent="0.3">
      <c r="C3" s="59" t="s">
        <v>14</v>
      </c>
      <c r="D3" s="241">
        <v>0</v>
      </c>
      <c r="E3" s="59" t="s">
        <v>12</v>
      </c>
      <c r="F3" s="92">
        <f>SUM(I8:I1500)</f>
        <v>0</v>
      </c>
      <c r="G3" s="59" t="s">
        <v>15</v>
      </c>
      <c r="H3" s="93">
        <f>IFERROR(Resumo!H26,"")</f>
        <v>0</v>
      </c>
      <c r="I3" s="94"/>
      <c r="J3" s="50"/>
      <c r="K3" s="235"/>
      <c r="L3" s="238"/>
      <c r="M3" s="45"/>
      <c r="N3" s="45"/>
      <c r="O3" s="48"/>
      <c r="P3" s="51"/>
      <c r="Q3" s="51"/>
      <c r="R3" s="51"/>
      <c r="S3" s="45"/>
      <c r="T3" s="45"/>
      <c r="U3" s="45"/>
      <c r="V3" s="45"/>
      <c r="W3" s="45"/>
      <c r="X3" s="45"/>
      <c r="Y3" s="45"/>
      <c r="Z3" s="45"/>
      <c r="AA3" s="45"/>
      <c r="AB3" s="45"/>
      <c r="AC3" s="45"/>
      <c r="AD3" s="45"/>
      <c r="AE3" s="45"/>
      <c r="AF3" s="45"/>
      <c r="AG3" s="45"/>
      <c r="AH3" s="45"/>
      <c r="AI3" s="45"/>
      <c r="AJ3" s="45"/>
      <c r="AK3" s="45"/>
    </row>
    <row r="4" spans="3:37" ht="14.25" x14ac:dyDescent="0.3">
      <c r="C4" s="55" t="s">
        <v>16</v>
      </c>
      <c r="D4" s="96" t="e">
        <f>100%/D3</f>
        <v>#DIV/0!</v>
      </c>
      <c r="E4" s="55" t="s">
        <v>17</v>
      </c>
      <c r="F4" s="97" t="str">
        <f>IFERROR(H3/D3,"")</f>
        <v/>
      </c>
      <c r="G4" s="55" t="s">
        <v>809</v>
      </c>
      <c r="H4" s="96" t="str">
        <f>IFERROR(AVERAGE(K8:K36),"")</f>
        <v/>
      </c>
      <c r="I4" s="95"/>
      <c r="J4" s="42"/>
      <c r="K4" s="236"/>
      <c r="L4" s="237"/>
      <c r="M4" s="42"/>
      <c r="N4" s="42"/>
      <c r="O4" s="46"/>
      <c r="P4" s="49"/>
      <c r="Q4" s="49"/>
      <c r="R4" s="49"/>
      <c r="S4" s="42"/>
      <c r="T4" s="46"/>
      <c r="U4" s="42"/>
      <c r="V4" s="42"/>
      <c r="W4" s="42"/>
      <c r="X4" s="42"/>
      <c r="Y4" s="42"/>
      <c r="Z4" s="42"/>
      <c r="AA4" s="42"/>
      <c r="AB4" s="42"/>
      <c r="AC4" s="42"/>
      <c r="AD4" s="42"/>
      <c r="AE4" s="42"/>
      <c r="AF4" s="42"/>
      <c r="AG4" s="42"/>
      <c r="AH4" s="42"/>
      <c r="AI4" s="42"/>
      <c r="AJ4" s="42"/>
      <c r="AK4" s="42"/>
    </row>
    <row r="5" spans="3:37" ht="14.25" x14ac:dyDescent="0.3">
      <c r="C5" s="45"/>
      <c r="D5" s="45"/>
      <c r="E5" s="45"/>
      <c r="F5" s="45"/>
      <c r="G5" s="45"/>
      <c r="H5" s="45"/>
      <c r="I5" s="45"/>
      <c r="J5" s="45"/>
      <c r="K5" s="235"/>
      <c r="L5" s="238"/>
      <c r="M5" s="45"/>
      <c r="N5" s="45"/>
      <c r="O5" s="48"/>
      <c r="P5" s="51"/>
      <c r="Q5" s="51"/>
      <c r="R5" s="51"/>
      <c r="S5" s="45"/>
      <c r="T5" s="45"/>
      <c r="U5" s="45"/>
      <c r="V5" s="45"/>
      <c r="W5" s="45"/>
      <c r="X5" s="45"/>
      <c r="Y5" s="45"/>
      <c r="Z5" s="45"/>
      <c r="AA5" s="45"/>
      <c r="AB5" s="45"/>
      <c r="AC5" s="45"/>
      <c r="AD5" s="45"/>
      <c r="AE5" s="45"/>
      <c r="AF5" s="45"/>
      <c r="AG5" s="45"/>
      <c r="AH5" s="45"/>
      <c r="AI5" s="45"/>
      <c r="AJ5" s="45"/>
      <c r="AK5" s="45"/>
    </row>
    <row r="6" spans="3:37" ht="15" customHeight="1" x14ac:dyDescent="0.3">
      <c r="C6" s="37"/>
      <c r="D6" s="37"/>
      <c r="E6" s="37"/>
      <c r="F6" s="37"/>
      <c r="G6" s="37"/>
      <c r="H6" s="37"/>
      <c r="I6" s="37"/>
      <c r="J6" s="37"/>
    </row>
    <row r="7" spans="3:37" ht="31.5" customHeight="1" x14ac:dyDescent="0.3">
      <c r="C7" s="72" t="s">
        <v>120</v>
      </c>
      <c r="D7" s="72" t="s">
        <v>107</v>
      </c>
      <c r="E7" s="72" t="s">
        <v>109</v>
      </c>
      <c r="F7" s="72" t="s">
        <v>69</v>
      </c>
      <c r="G7" s="72" t="s">
        <v>811</v>
      </c>
      <c r="H7" s="72" t="s">
        <v>70</v>
      </c>
      <c r="I7" s="72" t="s">
        <v>71</v>
      </c>
      <c r="J7" s="72" t="s">
        <v>102</v>
      </c>
      <c r="K7" s="222" t="s">
        <v>809</v>
      </c>
      <c r="L7" s="230" t="s">
        <v>6</v>
      </c>
    </row>
    <row r="8" spans="3:37" ht="15" customHeight="1" x14ac:dyDescent="0.3">
      <c r="C8" s="87" t="str" cm="1">
        <f t="array" ref="C8">IFERROR(_xlfn._xlws.FILTER(Apuração!C:C,Apuração!$B:$B=C2),"")</f>
        <v/>
      </c>
      <c r="D8" s="87" t="str" cm="1">
        <f t="array" ref="D8">IFERROR(_xlfn._xlws.FILTER(Apuração!D:D,Apuração!$B:$B=C2),"")</f>
        <v/>
      </c>
      <c r="E8" s="87" t="str" cm="1">
        <f t="array" ref="E8">IFERROR(_xlfn._xlws.FILTER(Apuração!E:E,Apuração!$B:$B=C2),"")</f>
        <v/>
      </c>
      <c r="F8" s="90" t="str" cm="1">
        <f t="array" ref="F8">IFERROR(_xlfn._xlws.FILTER(Apuração!F:F,Apuração!$B:$B=C2),"")</f>
        <v/>
      </c>
      <c r="G8" s="90" t="str" cm="1">
        <f t="array" ref="G8">IFERROR(_xlfn._xlws.FILTER(Apuração!G:G,Apuração!$B:$B=C2),"")</f>
        <v/>
      </c>
      <c r="H8" s="90" t="str" cm="1">
        <f t="array" ref="H8">IFERROR(_xlfn._xlws.FILTER(Apuração!I:I,Apuração!$B:$B=C2),"")</f>
        <v/>
      </c>
      <c r="I8" s="90" t="str" cm="1">
        <f t="array" ref="I8">IFERROR(_xlfn._xlws.FILTER(Apuração!J:J,Apuração!$B:$B=C2),"")</f>
        <v/>
      </c>
      <c r="J8" s="90" t="str" cm="1">
        <f t="array" ref="J8">IFERROR(_xlfn._xlws.FILTER(Apuração!K:K,Apuração!$B:$B=C2),"")</f>
        <v/>
      </c>
      <c r="K8" s="108" t="str" cm="1">
        <f t="array" ref="K8">IFERROR(_xlfn._xlws.FILTER(Apuração!V:V,Apuração!$B:$B=C2),"")</f>
        <v/>
      </c>
      <c r="L8" s="90" t="str">
        <f>IFERROR(IF(I8&gt;0,I8-$F$4,""),"")</f>
        <v/>
      </c>
    </row>
    <row r="9" spans="3:37" ht="15" customHeight="1" x14ac:dyDescent="0.3">
      <c r="C9" s="88"/>
      <c r="D9" s="88"/>
      <c r="E9" s="88"/>
      <c r="F9" s="220"/>
      <c r="G9" s="220"/>
      <c r="H9" s="220"/>
      <c r="I9" s="220"/>
      <c r="J9" s="90"/>
      <c r="K9" s="108"/>
      <c r="L9" s="90" t="str">
        <f t="shared" ref="L9:L36" si="0">IFERROR(IF(I9&gt;0,I9-$F$4,""),"")</f>
        <v/>
      </c>
    </row>
    <row r="10" spans="3:37" ht="15" customHeight="1" x14ac:dyDescent="0.3">
      <c r="C10" s="88"/>
      <c r="D10" s="88"/>
      <c r="E10" s="88"/>
      <c r="F10" s="220"/>
      <c r="G10" s="220"/>
      <c r="H10" s="220"/>
      <c r="I10" s="220"/>
      <c r="J10" s="90"/>
      <c r="K10" s="108"/>
      <c r="L10" s="90" t="str">
        <f t="shared" si="0"/>
        <v/>
      </c>
    </row>
    <row r="11" spans="3:37" ht="15" customHeight="1" x14ac:dyDescent="0.3">
      <c r="C11" s="88"/>
      <c r="D11" s="88"/>
      <c r="E11" s="88"/>
      <c r="F11" s="220"/>
      <c r="G11" s="220"/>
      <c r="H11" s="220"/>
      <c r="I11" s="220"/>
      <c r="J11" s="90"/>
      <c r="K11" s="108"/>
      <c r="L11" s="90" t="str">
        <f t="shared" si="0"/>
        <v/>
      </c>
    </row>
    <row r="12" spans="3:37" ht="15" customHeight="1" x14ac:dyDescent="0.3">
      <c r="C12" s="88"/>
      <c r="D12" s="88"/>
      <c r="E12" s="88"/>
      <c r="F12" s="220"/>
      <c r="G12" s="220"/>
      <c r="H12" s="220"/>
      <c r="I12" s="220"/>
      <c r="J12" s="90"/>
      <c r="K12" s="108"/>
      <c r="L12" s="90" t="str">
        <f t="shared" si="0"/>
        <v/>
      </c>
    </row>
    <row r="13" spans="3:37" ht="15" customHeight="1" x14ac:dyDescent="0.3">
      <c r="C13" s="88"/>
      <c r="D13" s="88"/>
      <c r="E13" s="88"/>
      <c r="F13" s="220"/>
      <c r="G13" s="220"/>
      <c r="H13" s="220"/>
      <c r="I13" s="220"/>
      <c r="J13" s="90"/>
      <c r="K13" s="108"/>
      <c r="L13" s="90" t="str">
        <f t="shared" si="0"/>
        <v/>
      </c>
    </row>
    <row r="14" spans="3:37" ht="15" customHeight="1" x14ac:dyDescent="0.3">
      <c r="C14" s="88"/>
      <c r="D14" s="88"/>
      <c r="E14" s="88"/>
      <c r="F14" s="220"/>
      <c r="G14" s="220"/>
      <c r="H14" s="220"/>
      <c r="I14" s="220"/>
      <c r="J14" s="90"/>
      <c r="K14" s="108"/>
      <c r="L14" s="90" t="str">
        <f t="shared" si="0"/>
        <v/>
      </c>
    </row>
    <row r="15" spans="3:37" ht="15" customHeight="1" x14ac:dyDescent="0.3">
      <c r="C15" s="88"/>
      <c r="D15" s="88"/>
      <c r="E15" s="88"/>
      <c r="F15" s="220"/>
      <c r="G15" s="220"/>
      <c r="H15" s="220"/>
      <c r="I15" s="220"/>
      <c r="J15" s="90"/>
      <c r="K15" s="108"/>
      <c r="L15" s="90" t="str">
        <f t="shared" si="0"/>
        <v/>
      </c>
    </row>
    <row r="16" spans="3:37" ht="15" customHeight="1" x14ac:dyDescent="0.3">
      <c r="C16" s="88"/>
      <c r="D16" s="88"/>
      <c r="E16" s="88"/>
      <c r="F16" s="220"/>
      <c r="G16" s="220"/>
      <c r="H16" s="220"/>
      <c r="I16" s="220"/>
      <c r="J16" s="90"/>
      <c r="K16" s="108"/>
      <c r="L16" s="90" t="str">
        <f t="shared" si="0"/>
        <v/>
      </c>
    </row>
    <row r="17" spans="3:12" ht="15" customHeight="1" x14ac:dyDescent="0.3">
      <c r="C17" s="88"/>
      <c r="D17" s="88"/>
      <c r="E17" s="88"/>
      <c r="F17" s="220"/>
      <c r="G17" s="220"/>
      <c r="H17" s="220"/>
      <c r="I17" s="220"/>
      <c r="J17" s="90"/>
      <c r="K17" s="108"/>
      <c r="L17" s="90" t="str">
        <f t="shared" si="0"/>
        <v/>
      </c>
    </row>
    <row r="18" spans="3:12" ht="15" customHeight="1" x14ac:dyDescent="0.3">
      <c r="C18" s="88"/>
      <c r="D18" s="88"/>
      <c r="E18" s="88"/>
      <c r="F18" s="220"/>
      <c r="G18" s="220"/>
      <c r="H18" s="220"/>
      <c r="I18" s="220"/>
      <c r="J18" s="90"/>
      <c r="K18" s="108"/>
      <c r="L18" s="90" t="str">
        <f t="shared" si="0"/>
        <v/>
      </c>
    </row>
    <row r="19" spans="3:12" ht="15" customHeight="1" x14ac:dyDescent="0.3">
      <c r="C19" s="88"/>
      <c r="D19" s="88"/>
      <c r="E19" s="88"/>
      <c r="F19" s="220"/>
      <c r="G19" s="220"/>
      <c r="H19" s="220"/>
      <c r="I19" s="220"/>
      <c r="J19" s="90"/>
      <c r="K19" s="108"/>
      <c r="L19" s="90" t="str">
        <f t="shared" si="0"/>
        <v/>
      </c>
    </row>
    <row r="20" spans="3:12" ht="15" customHeight="1" x14ac:dyDescent="0.3">
      <c r="C20" s="88"/>
      <c r="D20" s="88"/>
      <c r="E20" s="88"/>
      <c r="F20" s="220"/>
      <c r="G20" s="220"/>
      <c r="H20" s="220"/>
      <c r="I20" s="220"/>
      <c r="J20" s="90"/>
      <c r="K20" s="108"/>
      <c r="L20" s="90" t="str">
        <f t="shared" si="0"/>
        <v/>
      </c>
    </row>
    <row r="21" spans="3:12" ht="15" customHeight="1" x14ac:dyDescent="0.3">
      <c r="C21" s="88"/>
      <c r="D21" s="88"/>
      <c r="E21" s="88"/>
      <c r="F21" s="220"/>
      <c r="G21" s="220"/>
      <c r="H21" s="220"/>
      <c r="I21" s="220"/>
      <c r="J21" s="90"/>
      <c r="K21" s="108"/>
      <c r="L21" s="90" t="str">
        <f t="shared" si="0"/>
        <v/>
      </c>
    </row>
    <row r="22" spans="3:12" ht="15" customHeight="1" x14ac:dyDescent="0.3">
      <c r="C22" s="88"/>
      <c r="D22" s="88"/>
      <c r="E22" s="88"/>
      <c r="F22" s="220"/>
      <c r="G22" s="220"/>
      <c r="H22" s="220"/>
      <c r="I22" s="220"/>
      <c r="J22" s="90"/>
      <c r="K22" s="108"/>
      <c r="L22" s="90" t="str">
        <f t="shared" si="0"/>
        <v/>
      </c>
    </row>
    <row r="23" spans="3:12" ht="15" customHeight="1" x14ac:dyDescent="0.3">
      <c r="C23" s="88"/>
      <c r="D23" s="88"/>
      <c r="E23" s="88"/>
      <c r="F23" s="220"/>
      <c r="G23" s="220"/>
      <c r="H23" s="220"/>
      <c r="I23" s="220"/>
      <c r="J23" s="90"/>
      <c r="K23" s="108"/>
      <c r="L23" s="90" t="str">
        <f t="shared" si="0"/>
        <v/>
      </c>
    </row>
    <row r="24" spans="3:12" ht="15" customHeight="1" x14ac:dyDescent="0.3">
      <c r="C24" s="88"/>
      <c r="D24" s="88"/>
      <c r="E24" s="88"/>
      <c r="F24" s="220"/>
      <c r="G24" s="220"/>
      <c r="H24" s="220"/>
      <c r="I24" s="220"/>
      <c r="J24" s="90"/>
      <c r="K24" s="108"/>
      <c r="L24" s="90" t="str">
        <f t="shared" si="0"/>
        <v/>
      </c>
    </row>
    <row r="25" spans="3:12" ht="15" customHeight="1" x14ac:dyDescent="0.3">
      <c r="C25" s="88"/>
      <c r="D25" s="88"/>
      <c r="E25" s="88"/>
      <c r="F25" s="220"/>
      <c r="G25" s="220"/>
      <c r="H25" s="220"/>
      <c r="I25" s="220"/>
      <c r="J25" s="90"/>
      <c r="K25" s="108"/>
      <c r="L25" s="90" t="str">
        <f t="shared" si="0"/>
        <v/>
      </c>
    </row>
    <row r="26" spans="3:12" ht="15" customHeight="1" x14ac:dyDescent="0.3">
      <c r="C26" s="88"/>
      <c r="D26" s="88"/>
      <c r="E26" s="88"/>
      <c r="F26" s="220"/>
      <c r="G26" s="220"/>
      <c r="H26" s="220"/>
      <c r="I26" s="220"/>
      <c r="J26" s="90"/>
      <c r="K26" s="108"/>
      <c r="L26" s="90" t="str">
        <f t="shared" si="0"/>
        <v/>
      </c>
    </row>
    <row r="27" spans="3:12" ht="15" customHeight="1" x14ac:dyDescent="0.3">
      <c r="C27" s="88"/>
      <c r="D27" s="88"/>
      <c r="E27" s="88"/>
      <c r="F27" s="220"/>
      <c r="G27" s="220"/>
      <c r="H27" s="220"/>
      <c r="I27" s="220"/>
      <c r="J27" s="90"/>
      <c r="K27" s="108"/>
      <c r="L27" s="90" t="str">
        <f t="shared" si="0"/>
        <v/>
      </c>
    </row>
    <row r="28" spans="3:12" ht="15" customHeight="1" x14ac:dyDescent="0.3">
      <c r="C28" s="88"/>
      <c r="D28" s="88"/>
      <c r="E28" s="88"/>
      <c r="F28" s="220"/>
      <c r="G28" s="220"/>
      <c r="H28" s="220"/>
      <c r="I28" s="220"/>
      <c r="J28" s="90"/>
      <c r="K28" s="108"/>
      <c r="L28" s="90" t="str">
        <f t="shared" si="0"/>
        <v/>
      </c>
    </row>
    <row r="29" spans="3:12" ht="15" customHeight="1" x14ac:dyDescent="0.3">
      <c r="C29" s="88"/>
      <c r="D29" s="88"/>
      <c r="E29" s="88"/>
      <c r="F29" s="220"/>
      <c r="G29" s="220"/>
      <c r="H29" s="220"/>
      <c r="I29" s="220"/>
      <c r="J29" s="90"/>
      <c r="K29" s="108"/>
      <c r="L29" s="90" t="str">
        <f t="shared" si="0"/>
        <v/>
      </c>
    </row>
    <row r="30" spans="3:12" ht="15" customHeight="1" x14ac:dyDescent="0.3">
      <c r="C30" s="88"/>
      <c r="D30" s="88"/>
      <c r="E30" s="88"/>
      <c r="F30" s="220"/>
      <c r="G30" s="220"/>
      <c r="H30" s="220"/>
      <c r="I30" s="220"/>
      <c r="J30" s="90"/>
      <c r="K30" s="108"/>
      <c r="L30" s="90" t="str">
        <f t="shared" si="0"/>
        <v/>
      </c>
    </row>
    <row r="31" spans="3:12" ht="15" customHeight="1" x14ac:dyDescent="0.3">
      <c r="C31" s="88"/>
      <c r="D31" s="88"/>
      <c r="E31" s="88"/>
      <c r="F31" s="220"/>
      <c r="G31" s="220"/>
      <c r="H31" s="220"/>
      <c r="I31" s="220"/>
      <c r="J31" s="90"/>
      <c r="K31" s="108"/>
      <c r="L31" s="90" t="str">
        <f t="shared" si="0"/>
        <v/>
      </c>
    </row>
    <row r="32" spans="3:12" ht="15" customHeight="1" x14ac:dyDescent="0.3">
      <c r="C32" s="88"/>
      <c r="D32" s="88"/>
      <c r="E32" s="88"/>
      <c r="F32" s="220"/>
      <c r="G32" s="220"/>
      <c r="H32" s="220"/>
      <c r="I32" s="220"/>
      <c r="J32" s="90"/>
      <c r="K32" s="108"/>
      <c r="L32" s="90" t="str">
        <f t="shared" si="0"/>
        <v/>
      </c>
    </row>
    <row r="33" spans="3:12" ht="15" customHeight="1" x14ac:dyDescent="0.3">
      <c r="C33" s="88"/>
      <c r="D33" s="88"/>
      <c r="E33" s="88"/>
      <c r="F33" s="220"/>
      <c r="G33" s="220"/>
      <c r="H33" s="220"/>
      <c r="I33" s="220"/>
      <c r="J33" s="90"/>
      <c r="K33" s="108"/>
      <c r="L33" s="90" t="str">
        <f t="shared" si="0"/>
        <v/>
      </c>
    </row>
    <row r="34" spans="3:12" ht="15" customHeight="1" x14ac:dyDescent="0.3">
      <c r="C34" s="88"/>
      <c r="D34" s="88"/>
      <c r="E34" s="88"/>
      <c r="F34" s="220"/>
      <c r="G34" s="220"/>
      <c r="H34" s="220"/>
      <c r="I34" s="220"/>
      <c r="J34" s="90"/>
      <c r="K34" s="108"/>
      <c r="L34" s="90" t="str">
        <f t="shared" si="0"/>
        <v/>
      </c>
    </row>
    <row r="35" spans="3:12" ht="15" customHeight="1" x14ac:dyDescent="0.3">
      <c r="C35" s="88"/>
      <c r="D35" s="88"/>
      <c r="E35" s="88"/>
      <c r="F35" s="220"/>
      <c r="G35" s="220"/>
      <c r="H35" s="220"/>
      <c r="I35" s="220"/>
      <c r="J35" s="90"/>
      <c r="K35" s="108"/>
      <c r="L35" s="90" t="str">
        <f t="shared" si="0"/>
        <v/>
      </c>
    </row>
    <row r="36" spans="3:12" ht="15" customHeight="1" x14ac:dyDescent="0.3">
      <c r="C36" s="88"/>
      <c r="D36" s="88"/>
      <c r="E36" s="88"/>
      <c r="F36" s="220"/>
      <c r="G36" s="220"/>
      <c r="H36" s="220"/>
      <c r="I36" s="220"/>
      <c r="J36" s="90"/>
      <c r="K36" s="108"/>
      <c r="L36" s="90" t="str">
        <f t="shared" si="0"/>
        <v/>
      </c>
    </row>
    <row r="37" spans="3:12" ht="15" customHeight="1" x14ac:dyDescent="0.3">
      <c r="C37" s="88"/>
      <c r="D37" s="88"/>
      <c r="E37" s="88"/>
      <c r="F37" s="220"/>
      <c r="G37" s="220"/>
      <c r="H37" s="220"/>
      <c r="I37" s="220"/>
      <c r="J37" s="90"/>
      <c r="K37" s="108"/>
      <c r="L37" s="90" t="str">
        <f t="shared" ref="L37:L100" si="1">IFERROR(IF(I37&gt;0,I37-$F$4,""),"")</f>
        <v/>
      </c>
    </row>
    <row r="38" spans="3:12" ht="15" customHeight="1" x14ac:dyDescent="0.3">
      <c r="C38" s="88"/>
      <c r="D38" s="88"/>
      <c r="E38" s="88"/>
      <c r="F38" s="220"/>
      <c r="G38" s="220"/>
      <c r="H38" s="220"/>
      <c r="I38" s="220"/>
      <c r="J38" s="90"/>
      <c r="K38" s="108"/>
      <c r="L38" s="90" t="str">
        <f t="shared" si="1"/>
        <v/>
      </c>
    </row>
    <row r="39" spans="3:12" ht="15" customHeight="1" x14ac:dyDescent="0.3">
      <c r="C39" s="88"/>
      <c r="D39" s="88"/>
      <c r="E39" s="88"/>
      <c r="F39" s="220"/>
      <c r="G39" s="220"/>
      <c r="H39" s="220"/>
      <c r="I39" s="220"/>
      <c r="J39" s="90"/>
      <c r="K39" s="108"/>
      <c r="L39" s="90" t="str">
        <f t="shared" si="1"/>
        <v/>
      </c>
    </row>
    <row r="40" spans="3:12" ht="15" customHeight="1" x14ac:dyDescent="0.3">
      <c r="C40" s="88"/>
      <c r="D40" s="88"/>
      <c r="E40" s="88"/>
      <c r="F40" s="220"/>
      <c r="G40" s="220"/>
      <c r="H40" s="220"/>
      <c r="I40" s="220"/>
      <c r="J40" s="90"/>
      <c r="K40" s="108"/>
      <c r="L40" s="90" t="str">
        <f t="shared" si="1"/>
        <v/>
      </c>
    </row>
    <row r="41" spans="3:12" ht="15" customHeight="1" x14ac:dyDescent="0.3">
      <c r="C41" s="88"/>
      <c r="D41" s="88"/>
      <c r="E41" s="88"/>
      <c r="F41" s="220"/>
      <c r="G41" s="220"/>
      <c r="H41" s="220"/>
      <c r="I41" s="220"/>
      <c r="J41" s="90"/>
      <c r="K41" s="108"/>
      <c r="L41" s="90" t="str">
        <f t="shared" si="1"/>
        <v/>
      </c>
    </row>
    <row r="42" spans="3:12" ht="15" customHeight="1" x14ac:dyDescent="0.3">
      <c r="C42" s="88"/>
      <c r="D42" s="88"/>
      <c r="E42" s="88"/>
      <c r="F42" s="220"/>
      <c r="G42" s="220"/>
      <c r="H42" s="220"/>
      <c r="I42" s="220"/>
      <c r="J42" s="90"/>
      <c r="K42" s="108"/>
      <c r="L42" s="90" t="str">
        <f t="shared" si="1"/>
        <v/>
      </c>
    </row>
    <row r="43" spans="3:12" ht="15" customHeight="1" x14ac:dyDescent="0.3">
      <c r="C43" s="88"/>
      <c r="D43" s="88"/>
      <c r="E43" s="88"/>
      <c r="F43" s="220"/>
      <c r="G43" s="220"/>
      <c r="H43" s="220"/>
      <c r="I43" s="220"/>
      <c r="J43" s="90"/>
      <c r="K43" s="108"/>
      <c r="L43" s="90" t="str">
        <f t="shared" si="1"/>
        <v/>
      </c>
    </row>
    <row r="44" spans="3:12" ht="15" customHeight="1" x14ac:dyDescent="0.3">
      <c r="C44" s="88"/>
      <c r="D44" s="88"/>
      <c r="E44" s="88"/>
      <c r="F44" s="220"/>
      <c r="G44" s="220"/>
      <c r="H44" s="220"/>
      <c r="I44" s="220"/>
      <c r="J44" s="90"/>
      <c r="K44" s="108"/>
      <c r="L44" s="90" t="str">
        <f t="shared" si="1"/>
        <v/>
      </c>
    </row>
    <row r="45" spans="3:12" ht="15" customHeight="1" x14ac:dyDescent="0.3">
      <c r="C45" s="88"/>
      <c r="D45" s="88"/>
      <c r="E45" s="88"/>
      <c r="F45" s="220"/>
      <c r="G45" s="220"/>
      <c r="H45" s="220"/>
      <c r="I45" s="220"/>
      <c r="J45" s="90"/>
      <c r="K45" s="108"/>
      <c r="L45" s="90" t="str">
        <f t="shared" si="1"/>
        <v/>
      </c>
    </row>
    <row r="46" spans="3:12" ht="15" customHeight="1" x14ac:dyDescent="0.3">
      <c r="C46" s="88"/>
      <c r="D46" s="88"/>
      <c r="E46" s="88"/>
      <c r="F46" s="220"/>
      <c r="G46" s="220"/>
      <c r="H46" s="220"/>
      <c r="I46" s="220"/>
      <c r="J46" s="90"/>
      <c r="K46" s="108"/>
      <c r="L46" s="90" t="str">
        <f t="shared" si="1"/>
        <v/>
      </c>
    </row>
    <row r="47" spans="3:12" ht="15" customHeight="1" x14ac:dyDescent="0.3">
      <c r="C47" s="88"/>
      <c r="D47" s="88"/>
      <c r="E47" s="88"/>
      <c r="F47" s="220"/>
      <c r="G47" s="220"/>
      <c r="H47" s="220"/>
      <c r="I47" s="220"/>
      <c r="J47" s="90"/>
      <c r="K47" s="108"/>
      <c r="L47" s="90" t="str">
        <f t="shared" si="1"/>
        <v/>
      </c>
    </row>
    <row r="48" spans="3:12" ht="15" customHeight="1" x14ac:dyDescent="0.3">
      <c r="C48" s="88"/>
      <c r="D48" s="88"/>
      <c r="E48" s="88"/>
      <c r="F48" s="220"/>
      <c r="G48" s="220"/>
      <c r="H48" s="220"/>
      <c r="I48" s="220"/>
      <c r="J48" s="90"/>
      <c r="K48" s="108"/>
      <c r="L48" s="90" t="str">
        <f t="shared" si="1"/>
        <v/>
      </c>
    </row>
    <row r="49" spans="3:12" ht="15" customHeight="1" x14ac:dyDescent="0.3">
      <c r="C49" s="88"/>
      <c r="D49" s="88"/>
      <c r="E49" s="88"/>
      <c r="F49" s="220"/>
      <c r="G49" s="220"/>
      <c r="H49" s="220"/>
      <c r="I49" s="220"/>
      <c r="J49" s="90"/>
      <c r="K49" s="108"/>
      <c r="L49" s="90" t="str">
        <f t="shared" si="1"/>
        <v/>
      </c>
    </row>
    <row r="50" spans="3:12" ht="15" customHeight="1" x14ac:dyDescent="0.3">
      <c r="C50" s="88"/>
      <c r="D50" s="88"/>
      <c r="E50" s="88"/>
      <c r="F50" s="220"/>
      <c r="G50" s="220"/>
      <c r="H50" s="220"/>
      <c r="I50" s="220"/>
      <c r="J50" s="90"/>
      <c r="K50" s="108"/>
      <c r="L50" s="90" t="str">
        <f t="shared" si="1"/>
        <v/>
      </c>
    </row>
    <row r="51" spans="3:12" ht="15" customHeight="1" x14ac:dyDescent="0.3">
      <c r="C51" s="88"/>
      <c r="D51" s="88"/>
      <c r="E51" s="88"/>
      <c r="F51" s="220"/>
      <c r="G51" s="220"/>
      <c r="H51" s="220"/>
      <c r="I51" s="220"/>
      <c r="J51" s="90"/>
      <c r="K51" s="108"/>
      <c r="L51" s="90" t="str">
        <f t="shared" si="1"/>
        <v/>
      </c>
    </row>
    <row r="52" spans="3:12" ht="15" customHeight="1" x14ac:dyDescent="0.3">
      <c r="C52" s="88"/>
      <c r="D52" s="88"/>
      <c r="E52" s="88"/>
      <c r="F52" s="220"/>
      <c r="G52" s="220"/>
      <c r="H52" s="220"/>
      <c r="I52" s="220"/>
      <c r="J52" s="90"/>
      <c r="K52" s="108"/>
      <c r="L52" s="90" t="str">
        <f t="shared" si="1"/>
        <v/>
      </c>
    </row>
    <row r="53" spans="3:12" ht="15" customHeight="1" x14ac:dyDescent="0.3">
      <c r="C53" s="88"/>
      <c r="D53" s="88"/>
      <c r="E53" s="88"/>
      <c r="F53" s="220"/>
      <c r="G53" s="220"/>
      <c r="H53" s="220"/>
      <c r="I53" s="220"/>
      <c r="J53" s="90"/>
      <c r="K53" s="108"/>
      <c r="L53" s="90" t="str">
        <f t="shared" si="1"/>
        <v/>
      </c>
    </row>
    <row r="54" spans="3:12" ht="15" customHeight="1" x14ac:dyDescent="0.3">
      <c r="C54" s="88"/>
      <c r="D54" s="88"/>
      <c r="E54" s="88"/>
      <c r="F54" s="220"/>
      <c r="G54" s="220"/>
      <c r="H54" s="220"/>
      <c r="I54" s="220"/>
      <c r="J54" s="90"/>
      <c r="K54" s="108"/>
      <c r="L54" s="90" t="str">
        <f t="shared" si="1"/>
        <v/>
      </c>
    </row>
    <row r="55" spans="3:12" ht="15" customHeight="1" x14ac:dyDescent="0.3">
      <c r="C55" s="88"/>
      <c r="D55" s="88"/>
      <c r="E55" s="88"/>
      <c r="F55" s="220"/>
      <c r="G55" s="220"/>
      <c r="H55" s="220"/>
      <c r="I55" s="220"/>
      <c r="J55" s="90"/>
      <c r="K55" s="108"/>
      <c r="L55" s="90" t="str">
        <f t="shared" si="1"/>
        <v/>
      </c>
    </row>
    <row r="56" spans="3:12" ht="15" customHeight="1" x14ac:dyDescent="0.3">
      <c r="C56" s="88"/>
      <c r="D56" s="88"/>
      <c r="E56" s="88"/>
      <c r="F56" s="220"/>
      <c r="G56" s="220"/>
      <c r="H56" s="220"/>
      <c r="I56" s="220"/>
      <c r="J56" s="90"/>
      <c r="K56" s="108"/>
      <c r="L56" s="90" t="str">
        <f t="shared" si="1"/>
        <v/>
      </c>
    </row>
    <row r="57" spans="3:12" ht="15" customHeight="1" x14ac:dyDescent="0.3">
      <c r="C57" s="88"/>
      <c r="D57" s="88"/>
      <c r="E57" s="88"/>
      <c r="F57" s="220"/>
      <c r="G57" s="220"/>
      <c r="H57" s="220"/>
      <c r="I57" s="220"/>
      <c r="J57" s="90"/>
      <c r="K57" s="108"/>
      <c r="L57" s="90" t="str">
        <f t="shared" si="1"/>
        <v/>
      </c>
    </row>
    <row r="58" spans="3:12" ht="15" customHeight="1" x14ac:dyDescent="0.3">
      <c r="C58" s="88"/>
      <c r="D58" s="88"/>
      <c r="E58" s="88"/>
      <c r="F58" s="220"/>
      <c r="G58" s="220"/>
      <c r="H58" s="220"/>
      <c r="I58" s="220"/>
      <c r="J58" s="90"/>
      <c r="K58" s="108"/>
      <c r="L58" s="90" t="str">
        <f t="shared" si="1"/>
        <v/>
      </c>
    </row>
    <row r="59" spans="3:12" ht="15" customHeight="1" x14ac:dyDescent="0.3">
      <c r="C59" s="88"/>
      <c r="D59" s="88"/>
      <c r="E59" s="88"/>
      <c r="F59" s="220"/>
      <c r="G59" s="220"/>
      <c r="H59" s="220"/>
      <c r="I59" s="220"/>
      <c r="J59" s="90"/>
      <c r="K59" s="108"/>
      <c r="L59" s="90" t="str">
        <f t="shared" si="1"/>
        <v/>
      </c>
    </row>
    <row r="60" spans="3:12" ht="15" customHeight="1" x14ac:dyDescent="0.3">
      <c r="C60" s="88"/>
      <c r="D60" s="88"/>
      <c r="E60" s="88"/>
      <c r="F60" s="220"/>
      <c r="G60" s="220"/>
      <c r="H60" s="220"/>
      <c r="I60" s="220"/>
      <c r="J60" s="90"/>
      <c r="K60" s="108"/>
      <c r="L60" s="90" t="str">
        <f t="shared" si="1"/>
        <v/>
      </c>
    </row>
    <row r="61" spans="3:12" ht="15" customHeight="1" x14ac:dyDescent="0.3">
      <c r="C61" s="88"/>
      <c r="D61" s="88"/>
      <c r="E61" s="88"/>
      <c r="F61" s="220"/>
      <c r="G61" s="220"/>
      <c r="H61" s="220"/>
      <c r="I61" s="220"/>
      <c r="J61" s="90"/>
      <c r="K61" s="108"/>
      <c r="L61" s="90" t="str">
        <f t="shared" si="1"/>
        <v/>
      </c>
    </row>
    <row r="62" spans="3:12" ht="15" customHeight="1" x14ac:dyDescent="0.3">
      <c r="C62" s="88"/>
      <c r="D62" s="88"/>
      <c r="E62" s="88"/>
      <c r="F62" s="220"/>
      <c r="G62" s="220"/>
      <c r="H62" s="220"/>
      <c r="I62" s="220"/>
      <c r="J62" s="90"/>
      <c r="K62" s="108"/>
      <c r="L62" s="90" t="str">
        <f t="shared" si="1"/>
        <v/>
      </c>
    </row>
    <row r="63" spans="3:12" ht="15" customHeight="1" x14ac:dyDescent="0.3">
      <c r="C63" s="88"/>
      <c r="D63" s="88"/>
      <c r="E63" s="88"/>
      <c r="F63" s="220"/>
      <c r="G63" s="220"/>
      <c r="H63" s="220"/>
      <c r="I63" s="220"/>
      <c r="J63" s="90"/>
      <c r="K63" s="108"/>
      <c r="L63" s="90" t="str">
        <f t="shared" si="1"/>
        <v/>
      </c>
    </row>
    <row r="64" spans="3:12" ht="15" customHeight="1" x14ac:dyDescent="0.3">
      <c r="C64" s="88"/>
      <c r="D64" s="88"/>
      <c r="E64" s="88"/>
      <c r="F64" s="220"/>
      <c r="G64" s="220"/>
      <c r="H64" s="220"/>
      <c r="I64" s="220"/>
      <c r="J64" s="90"/>
      <c r="K64" s="108"/>
      <c r="L64" s="90" t="str">
        <f t="shared" si="1"/>
        <v/>
      </c>
    </row>
    <row r="65" spans="3:12" ht="15" customHeight="1" x14ac:dyDescent="0.3">
      <c r="C65" s="88"/>
      <c r="D65" s="88"/>
      <c r="E65" s="88"/>
      <c r="F65" s="220"/>
      <c r="G65" s="220"/>
      <c r="H65" s="220"/>
      <c r="I65" s="220"/>
      <c r="J65" s="90"/>
      <c r="K65" s="108"/>
      <c r="L65" s="90" t="str">
        <f t="shared" si="1"/>
        <v/>
      </c>
    </row>
    <row r="66" spans="3:12" ht="15" customHeight="1" x14ac:dyDescent="0.3">
      <c r="C66" s="88"/>
      <c r="D66" s="88"/>
      <c r="E66" s="88"/>
      <c r="F66" s="220"/>
      <c r="G66" s="220"/>
      <c r="H66" s="220"/>
      <c r="I66" s="220"/>
      <c r="J66" s="90"/>
      <c r="K66" s="108"/>
      <c r="L66" s="90" t="str">
        <f t="shared" si="1"/>
        <v/>
      </c>
    </row>
    <row r="67" spans="3:12" ht="15" customHeight="1" x14ac:dyDescent="0.3">
      <c r="C67" s="88"/>
      <c r="D67" s="88"/>
      <c r="E67" s="88"/>
      <c r="F67" s="220"/>
      <c r="G67" s="220"/>
      <c r="H67" s="220"/>
      <c r="I67" s="220"/>
      <c r="J67" s="90"/>
      <c r="K67" s="108"/>
      <c r="L67" s="90" t="str">
        <f t="shared" si="1"/>
        <v/>
      </c>
    </row>
    <row r="68" spans="3:12" ht="15" customHeight="1" x14ac:dyDescent="0.3">
      <c r="C68" s="88"/>
      <c r="D68" s="88"/>
      <c r="E68" s="88"/>
      <c r="F68" s="220"/>
      <c r="G68" s="220"/>
      <c r="H68" s="220"/>
      <c r="I68" s="220"/>
      <c r="J68" s="90"/>
      <c r="K68" s="108"/>
      <c r="L68" s="90" t="str">
        <f t="shared" si="1"/>
        <v/>
      </c>
    </row>
    <row r="69" spans="3:12" ht="15" customHeight="1" x14ac:dyDescent="0.3">
      <c r="C69" s="88"/>
      <c r="D69" s="88"/>
      <c r="E69" s="88"/>
      <c r="F69" s="220"/>
      <c r="G69" s="220"/>
      <c r="H69" s="220"/>
      <c r="I69" s="220"/>
      <c r="J69" s="90"/>
      <c r="K69" s="108"/>
      <c r="L69" s="90" t="str">
        <f t="shared" si="1"/>
        <v/>
      </c>
    </row>
    <row r="70" spans="3:12" ht="15" customHeight="1" x14ac:dyDescent="0.3">
      <c r="C70" s="88"/>
      <c r="D70" s="88"/>
      <c r="E70" s="88"/>
      <c r="F70" s="220"/>
      <c r="G70" s="220"/>
      <c r="H70" s="220"/>
      <c r="I70" s="220"/>
      <c r="J70" s="90"/>
      <c r="K70" s="108"/>
      <c r="L70" s="90" t="str">
        <f t="shared" si="1"/>
        <v/>
      </c>
    </row>
    <row r="71" spans="3:12" ht="15" customHeight="1" x14ac:dyDescent="0.3">
      <c r="C71" s="88"/>
      <c r="D71" s="88"/>
      <c r="E71" s="88"/>
      <c r="F71" s="220"/>
      <c r="G71" s="220"/>
      <c r="H71" s="220"/>
      <c r="I71" s="220"/>
      <c r="J71" s="90"/>
      <c r="K71" s="108"/>
      <c r="L71" s="90" t="str">
        <f t="shared" si="1"/>
        <v/>
      </c>
    </row>
    <row r="72" spans="3:12" ht="15" customHeight="1" x14ac:dyDescent="0.3">
      <c r="C72" s="88"/>
      <c r="D72" s="88"/>
      <c r="E72" s="88"/>
      <c r="F72" s="220"/>
      <c r="G72" s="220"/>
      <c r="H72" s="220"/>
      <c r="I72" s="220"/>
      <c r="J72" s="90"/>
      <c r="K72" s="108"/>
      <c r="L72" s="90" t="str">
        <f t="shared" si="1"/>
        <v/>
      </c>
    </row>
    <row r="73" spans="3:12" ht="15" customHeight="1" x14ac:dyDescent="0.3">
      <c r="C73" s="88"/>
      <c r="D73" s="88"/>
      <c r="E73" s="88"/>
      <c r="F73" s="220"/>
      <c r="G73" s="220"/>
      <c r="H73" s="220"/>
      <c r="I73" s="220"/>
      <c r="J73" s="90"/>
      <c r="K73" s="108"/>
      <c r="L73" s="90" t="str">
        <f t="shared" si="1"/>
        <v/>
      </c>
    </row>
    <row r="74" spans="3:12" ht="15" customHeight="1" x14ac:dyDescent="0.3">
      <c r="C74" s="88"/>
      <c r="D74" s="88"/>
      <c r="E74" s="88"/>
      <c r="F74" s="220"/>
      <c r="G74" s="220"/>
      <c r="H74" s="220"/>
      <c r="I74" s="220"/>
      <c r="J74" s="90"/>
      <c r="K74" s="108"/>
      <c r="L74" s="90" t="str">
        <f t="shared" si="1"/>
        <v/>
      </c>
    </row>
    <row r="75" spans="3:12" ht="15" customHeight="1" x14ac:dyDescent="0.3">
      <c r="C75" s="88"/>
      <c r="D75" s="88"/>
      <c r="E75" s="88"/>
      <c r="F75" s="220"/>
      <c r="G75" s="220"/>
      <c r="H75" s="220"/>
      <c r="I75" s="220"/>
      <c r="J75" s="90"/>
      <c r="K75" s="108"/>
      <c r="L75" s="90" t="str">
        <f t="shared" si="1"/>
        <v/>
      </c>
    </row>
    <row r="76" spans="3:12" ht="15" customHeight="1" x14ac:dyDescent="0.3">
      <c r="C76" s="88"/>
      <c r="D76" s="88"/>
      <c r="E76" s="88"/>
      <c r="F76" s="220"/>
      <c r="G76" s="220"/>
      <c r="H76" s="220"/>
      <c r="I76" s="220"/>
      <c r="J76" s="90"/>
      <c r="K76" s="108"/>
      <c r="L76" s="90" t="str">
        <f t="shared" si="1"/>
        <v/>
      </c>
    </row>
    <row r="77" spans="3:12" ht="15" customHeight="1" x14ac:dyDescent="0.3">
      <c r="C77" s="88"/>
      <c r="D77" s="88"/>
      <c r="E77" s="88"/>
      <c r="F77" s="220"/>
      <c r="G77" s="220"/>
      <c r="H77" s="220"/>
      <c r="I77" s="220"/>
      <c r="J77" s="90"/>
      <c r="K77" s="108"/>
      <c r="L77" s="90" t="str">
        <f t="shared" si="1"/>
        <v/>
      </c>
    </row>
    <row r="78" spans="3:12" ht="15" customHeight="1" x14ac:dyDescent="0.3">
      <c r="C78" s="88"/>
      <c r="D78" s="88"/>
      <c r="E78" s="88"/>
      <c r="F78" s="220"/>
      <c r="G78" s="220"/>
      <c r="H78" s="220"/>
      <c r="I78" s="220"/>
      <c r="J78" s="90"/>
      <c r="K78" s="108"/>
      <c r="L78" s="90" t="str">
        <f t="shared" si="1"/>
        <v/>
      </c>
    </row>
    <row r="79" spans="3:12" ht="15" customHeight="1" x14ac:dyDescent="0.3">
      <c r="C79" s="88"/>
      <c r="D79" s="88"/>
      <c r="E79" s="88"/>
      <c r="F79" s="220"/>
      <c r="G79" s="220"/>
      <c r="H79" s="220"/>
      <c r="I79" s="220"/>
      <c r="J79" s="90"/>
      <c r="K79" s="108"/>
      <c r="L79" s="90" t="str">
        <f t="shared" si="1"/>
        <v/>
      </c>
    </row>
    <row r="80" spans="3:12" ht="15" customHeight="1" x14ac:dyDescent="0.3">
      <c r="C80" s="88"/>
      <c r="D80" s="88"/>
      <c r="E80" s="88"/>
      <c r="F80" s="220"/>
      <c r="G80" s="220"/>
      <c r="H80" s="220"/>
      <c r="I80" s="220"/>
      <c r="J80" s="90"/>
      <c r="K80" s="108"/>
      <c r="L80" s="90" t="str">
        <f t="shared" si="1"/>
        <v/>
      </c>
    </row>
    <row r="81" spans="3:12" ht="15" customHeight="1" x14ac:dyDescent="0.3">
      <c r="C81" s="88"/>
      <c r="D81" s="88"/>
      <c r="E81" s="88"/>
      <c r="F81" s="220"/>
      <c r="G81" s="220"/>
      <c r="H81" s="220"/>
      <c r="I81" s="220"/>
      <c r="J81" s="90"/>
      <c r="K81" s="108"/>
      <c r="L81" s="90" t="str">
        <f t="shared" si="1"/>
        <v/>
      </c>
    </row>
    <row r="82" spans="3:12" ht="15" customHeight="1" x14ac:dyDescent="0.3">
      <c r="C82" s="88"/>
      <c r="D82" s="88"/>
      <c r="E82" s="88"/>
      <c r="F82" s="220"/>
      <c r="G82" s="220"/>
      <c r="H82" s="220"/>
      <c r="I82" s="220"/>
      <c r="J82" s="90"/>
      <c r="K82" s="108"/>
      <c r="L82" s="90" t="str">
        <f t="shared" si="1"/>
        <v/>
      </c>
    </row>
    <row r="83" spans="3:12" ht="15" customHeight="1" x14ac:dyDescent="0.3">
      <c r="C83" s="88"/>
      <c r="D83" s="88"/>
      <c r="E83" s="88"/>
      <c r="F83" s="220"/>
      <c r="G83" s="220"/>
      <c r="H83" s="220"/>
      <c r="I83" s="220"/>
      <c r="J83" s="90"/>
      <c r="K83" s="108"/>
      <c r="L83" s="90" t="str">
        <f t="shared" si="1"/>
        <v/>
      </c>
    </row>
    <row r="84" spans="3:12" ht="15" customHeight="1" x14ac:dyDescent="0.3">
      <c r="C84" s="88"/>
      <c r="D84" s="88"/>
      <c r="E84" s="88"/>
      <c r="F84" s="220"/>
      <c r="G84" s="220"/>
      <c r="H84" s="220"/>
      <c r="I84" s="220"/>
      <c r="J84" s="90"/>
      <c r="K84" s="108"/>
      <c r="L84" s="90" t="str">
        <f t="shared" si="1"/>
        <v/>
      </c>
    </row>
    <row r="85" spans="3:12" ht="15" customHeight="1" x14ac:dyDescent="0.3">
      <c r="C85" s="88"/>
      <c r="D85" s="88"/>
      <c r="E85" s="88"/>
      <c r="F85" s="220"/>
      <c r="G85" s="220"/>
      <c r="H85" s="220"/>
      <c r="I85" s="220"/>
      <c r="J85" s="90"/>
      <c r="K85" s="108"/>
      <c r="L85" s="90" t="str">
        <f t="shared" si="1"/>
        <v/>
      </c>
    </row>
    <row r="86" spans="3:12" ht="15" customHeight="1" x14ac:dyDescent="0.3">
      <c r="C86" s="88"/>
      <c r="D86" s="88"/>
      <c r="E86" s="88"/>
      <c r="F86" s="220"/>
      <c r="G86" s="220"/>
      <c r="H86" s="220"/>
      <c r="I86" s="220"/>
      <c r="J86" s="90"/>
      <c r="K86" s="108"/>
      <c r="L86" s="90" t="str">
        <f t="shared" si="1"/>
        <v/>
      </c>
    </row>
    <row r="87" spans="3:12" ht="15" customHeight="1" x14ac:dyDescent="0.3">
      <c r="C87" s="88"/>
      <c r="D87" s="88"/>
      <c r="E87" s="88"/>
      <c r="F87" s="220"/>
      <c r="G87" s="220"/>
      <c r="H87" s="220"/>
      <c r="I87" s="220"/>
      <c r="J87" s="90"/>
      <c r="K87" s="108"/>
      <c r="L87" s="90" t="str">
        <f t="shared" si="1"/>
        <v/>
      </c>
    </row>
    <row r="88" spans="3:12" ht="15" customHeight="1" x14ac:dyDescent="0.3">
      <c r="C88" s="88"/>
      <c r="D88" s="88"/>
      <c r="E88" s="88"/>
      <c r="F88" s="220"/>
      <c r="G88" s="220"/>
      <c r="H88" s="220"/>
      <c r="I88" s="220"/>
      <c r="J88" s="90"/>
      <c r="K88" s="108"/>
      <c r="L88" s="90" t="str">
        <f t="shared" si="1"/>
        <v/>
      </c>
    </row>
    <row r="89" spans="3:12" ht="15" customHeight="1" x14ac:dyDescent="0.3">
      <c r="C89" s="88"/>
      <c r="D89" s="88"/>
      <c r="E89" s="88"/>
      <c r="F89" s="220"/>
      <c r="G89" s="220"/>
      <c r="H89" s="220"/>
      <c r="I89" s="220"/>
      <c r="J89" s="90"/>
      <c r="K89" s="108"/>
      <c r="L89" s="90" t="str">
        <f t="shared" si="1"/>
        <v/>
      </c>
    </row>
    <row r="90" spans="3:12" ht="15" customHeight="1" x14ac:dyDescent="0.3">
      <c r="C90" s="88"/>
      <c r="D90" s="88"/>
      <c r="E90" s="88"/>
      <c r="F90" s="220"/>
      <c r="G90" s="220"/>
      <c r="H90" s="220"/>
      <c r="I90" s="220"/>
      <c r="J90" s="90"/>
      <c r="K90" s="108"/>
      <c r="L90" s="90" t="str">
        <f t="shared" si="1"/>
        <v/>
      </c>
    </row>
    <row r="91" spans="3:12" ht="15" customHeight="1" x14ac:dyDescent="0.3">
      <c r="C91" s="88"/>
      <c r="D91" s="88"/>
      <c r="E91" s="88"/>
      <c r="F91" s="220"/>
      <c r="G91" s="220"/>
      <c r="H91" s="220"/>
      <c r="I91" s="220"/>
      <c r="J91" s="90"/>
      <c r="K91" s="108"/>
      <c r="L91" s="90" t="str">
        <f t="shared" si="1"/>
        <v/>
      </c>
    </row>
    <row r="92" spans="3:12" ht="15" customHeight="1" x14ac:dyDescent="0.3">
      <c r="C92" s="88"/>
      <c r="D92" s="88"/>
      <c r="E92" s="88"/>
      <c r="F92" s="220"/>
      <c r="G92" s="220"/>
      <c r="H92" s="220"/>
      <c r="I92" s="220"/>
      <c r="J92" s="90"/>
      <c r="K92" s="108"/>
      <c r="L92" s="90" t="str">
        <f t="shared" si="1"/>
        <v/>
      </c>
    </row>
    <row r="93" spans="3:12" ht="15" customHeight="1" x14ac:dyDescent="0.3">
      <c r="C93" s="88"/>
      <c r="D93" s="88"/>
      <c r="E93" s="88"/>
      <c r="F93" s="220"/>
      <c r="G93" s="220"/>
      <c r="H93" s="220"/>
      <c r="I93" s="220"/>
      <c r="J93" s="90"/>
      <c r="K93" s="108"/>
      <c r="L93" s="90" t="str">
        <f t="shared" si="1"/>
        <v/>
      </c>
    </row>
    <row r="94" spans="3:12" ht="15" customHeight="1" x14ac:dyDescent="0.3">
      <c r="C94" s="88"/>
      <c r="D94" s="88"/>
      <c r="E94" s="88"/>
      <c r="F94" s="220"/>
      <c r="G94" s="220"/>
      <c r="H94" s="220"/>
      <c r="I94" s="220"/>
      <c r="J94" s="90"/>
      <c r="K94" s="108"/>
      <c r="L94" s="90" t="str">
        <f t="shared" si="1"/>
        <v/>
      </c>
    </row>
    <row r="95" spans="3:12" ht="15" customHeight="1" x14ac:dyDescent="0.3">
      <c r="C95" s="88"/>
      <c r="D95" s="88"/>
      <c r="E95" s="88"/>
      <c r="F95" s="220"/>
      <c r="G95" s="220"/>
      <c r="H95" s="220"/>
      <c r="I95" s="220"/>
      <c r="J95" s="90"/>
      <c r="K95" s="108"/>
      <c r="L95" s="90" t="str">
        <f t="shared" si="1"/>
        <v/>
      </c>
    </row>
    <row r="96" spans="3:12" ht="15" customHeight="1" x14ac:dyDescent="0.3">
      <c r="C96" s="88"/>
      <c r="D96" s="88"/>
      <c r="E96" s="88"/>
      <c r="F96" s="220"/>
      <c r="G96" s="220"/>
      <c r="H96" s="220"/>
      <c r="I96" s="220"/>
      <c r="J96" s="90"/>
      <c r="K96" s="108"/>
      <c r="L96" s="90" t="str">
        <f t="shared" si="1"/>
        <v/>
      </c>
    </row>
    <row r="97" spans="3:12" ht="15" customHeight="1" x14ac:dyDescent="0.3">
      <c r="C97" s="88"/>
      <c r="D97" s="88"/>
      <c r="E97" s="88"/>
      <c r="F97" s="220"/>
      <c r="G97" s="220"/>
      <c r="H97" s="220"/>
      <c r="I97" s="220"/>
      <c r="J97" s="90"/>
      <c r="K97" s="108"/>
      <c r="L97" s="90" t="str">
        <f t="shared" si="1"/>
        <v/>
      </c>
    </row>
    <row r="98" spans="3:12" ht="15" customHeight="1" x14ac:dyDescent="0.3">
      <c r="C98" s="88"/>
      <c r="D98" s="88"/>
      <c r="E98" s="88"/>
      <c r="F98" s="220"/>
      <c r="G98" s="220"/>
      <c r="H98" s="220"/>
      <c r="I98" s="220"/>
      <c r="J98" s="90"/>
      <c r="K98" s="108"/>
      <c r="L98" s="90" t="str">
        <f t="shared" si="1"/>
        <v/>
      </c>
    </row>
    <row r="99" spans="3:12" ht="15" customHeight="1" x14ac:dyDescent="0.3">
      <c r="C99" s="88"/>
      <c r="D99" s="88"/>
      <c r="E99" s="88"/>
      <c r="F99" s="220"/>
      <c r="G99" s="220"/>
      <c r="H99" s="220"/>
      <c r="I99" s="220"/>
      <c r="J99" s="90"/>
      <c r="K99" s="108"/>
      <c r="L99" s="90" t="str">
        <f t="shared" si="1"/>
        <v/>
      </c>
    </row>
    <row r="100" spans="3:12" ht="15" customHeight="1" x14ac:dyDescent="0.3">
      <c r="C100" s="88"/>
      <c r="D100" s="88"/>
      <c r="E100" s="88"/>
      <c r="F100" s="220"/>
      <c r="G100" s="220"/>
      <c r="H100" s="220"/>
      <c r="I100" s="220"/>
      <c r="J100" s="90"/>
      <c r="K100" s="108"/>
      <c r="L100" s="90" t="str">
        <f t="shared" si="1"/>
        <v/>
      </c>
    </row>
    <row r="101" spans="3:12" ht="15" customHeight="1" x14ac:dyDescent="0.3">
      <c r="C101" s="88"/>
      <c r="D101" s="88"/>
      <c r="E101" s="88"/>
      <c r="F101" s="220"/>
      <c r="G101" s="220"/>
      <c r="H101" s="220"/>
      <c r="I101" s="220"/>
      <c r="J101" s="90"/>
      <c r="K101" s="108"/>
      <c r="L101" s="90" t="str">
        <f t="shared" ref="L101:L164" si="2">IFERROR(IF(I101&gt;0,I101-$F$4,""),"")</f>
        <v/>
      </c>
    </row>
    <row r="102" spans="3:12" ht="15" customHeight="1" x14ac:dyDescent="0.3">
      <c r="C102" s="88"/>
      <c r="D102" s="88"/>
      <c r="E102" s="88"/>
      <c r="F102" s="220"/>
      <c r="G102" s="220"/>
      <c r="H102" s="220"/>
      <c r="I102" s="220"/>
      <c r="J102" s="90"/>
      <c r="K102" s="108"/>
      <c r="L102" s="90" t="str">
        <f t="shared" si="2"/>
        <v/>
      </c>
    </row>
    <row r="103" spans="3:12" ht="15" customHeight="1" x14ac:dyDescent="0.3">
      <c r="C103" s="88"/>
      <c r="D103" s="88"/>
      <c r="E103" s="88"/>
      <c r="F103" s="220"/>
      <c r="G103" s="220"/>
      <c r="H103" s="220"/>
      <c r="I103" s="220"/>
      <c r="J103" s="90"/>
      <c r="K103" s="108"/>
      <c r="L103" s="90" t="str">
        <f t="shared" si="2"/>
        <v/>
      </c>
    </row>
    <row r="104" spans="3:12" ht="15" customHeight="1" x14ac:dyDescent="0.3">
      <c r="C104" s="88"/>
      <c r="D104" s="88"/>
      <c r="E104" s="88"/>
      <c r="F104" s="220"/>
      <c r="G104" s="220"/>
      <c r="H104" s="220"/>
      <c r="I104" s="220"/>
      <c r="J104" s="90"/>
      <c r="K104" s="108"/>
      <c r="L104" s="90" t="str">
        <f t="shared" si="2"/>
        <v/>
      </c>
    </row>
    <row r="105" spans="3:12" ht="15" customHeight="1" x14ac:dyDescent="0.3">
      <c r="C105" s="88"/>
      <c r="D105" s="88"/>
      <c r="E105" s="88"/>
      <c r="F105" s="220"/>
      <c r="G105" s="220"/>
      <c r="H105" s="220"/>
      <c r="I105" s="220"/>
      <c r="J105" s="90"/>
      <c r="K105" s="108"/>
      <c r="L105" s="90" t="str">
        <f t="shared" si="2"/>
        <v/>
      </c>
    </row>
    <row r="106" spans="3:12" ht="15" customHeight="1" x14ac:dyDescent="0.3">
      <c r="C106" s="88"/>
      <c r="D106" s="88"/>
      <c r="E106" s="88"/>
      <c r="F106" s="220"/>
      <c r="G106" s="220"/>
      <c r="H106" s="220"/>
      <c r="I106" s="220"/>
      <c r="J106" s="90"/>
      <c r="K106" s="108"/>
      <c r="L106" s="90" t="str">
        <f t="shared" si="2"/>
        <v/>
      </c>
    </row>
    <row r="107" spans="3:12" ht="15" customHeight="1" x14ac:dyDescent="0.3">
      <c r="C107" s="88"/>
      <c r="D107" s="88"/>
      <c r="E107" s="88"/>
      <c r="F107" s="220"/>
      <c r="G107" s="220"/>
      <c r="H107" s="220"/>
      <c r="I107" s="220"/>
      <c r="J107" s="90"/>
      <c r="K107" s="108"/>
      <c r="L107" s="90" t="str">
        <f t="shared" si="2"/>
        <v/>
      </c>
    </row>
    <row r="108" spans="3:12" ht="15" customHeight="1" x14ac:dyDescent="0.3">
      <c r="C108" s="88"/>
      <c r="D108" s="88"/>
      <c r="E108" s="88"/>
      <c r="F108" s="220"/>
      <c r="G108" s="220"/>
      <c r="H108" s="220"/>
      <c r="I108" s="220"/>
      <c r="J108" s="90"/>
      <c r="K108" s="108"/>
      <c r="L108" s="90" t="str">
        <f t="shared" si="2"/>
        <v/>
      </c>
    </row>
    <row r="109" spans="3:12" ht="15" customHeight="1" x14ac:dyDescent="0.3">
      <c r="C109" s="88"/>
      <c r="D109" s="88"/>
      <c r="E109" s="88"/>
      <c r="F109" s="220"/>
      <c r="G109" s="220"/>
      <c r="H109" s="220"/>
      <c r="I109" s="220"/>
      <c r="J109" s="90"/>
      <c r="K109" s="108"/>
      <c r="L109" s="90" t="str">
        <f t="shared" si="2"/>
        <v/>
      </c>
    </row>
    <row r="110" spans="3:12" ht="15" customHeight="1" x14ac:dyDescent="0.3">
      <c r="C110" s="88"/>
      <c r="D110" s="88"/>
      <c r="E110" s="88"/>
      <c r="F110" s="220"/>
      <c r="G110" s="220"/>
      <c r="H110" s="220"/>
      <c r="I110" s="220"/>
      <c r="J110" s="90"/>
      <c r="K110" s="108"/>
      <c r="L110" s="90" t="str">
        <f t="shared" si="2"/>
        <v/>
      </c>
    </row>
    <row r="111" spans="3:12" ht="15" customHeight="1" x14ac:dyDescent="0.3">
      <c r="C111" s="88"/>
      <c r="D111" s="88"/>
      <c r="E111" s="88"/>
      <c r="F111" s="220"/>
      <c r="G111" s="220"/>
      <c r="H111" s="220"/>
      <c r="I111" s="220"/>
      <c r="J111" s="90"/>
      <c r="K111" s="108"/>
      <c r="L111" s="90" t="str">
        <f t="shared" si="2"/>
        <v/>
      </c>
    </row>
    <row r="112" spans="3:12" ht="15" customHeight="1" x14ac:dyDescent="0.3">
      <c r="C112" s="88"/>
      <c r="D112" s="88"/>
      <c r="E112" s="88"/>
      <c r="F112" s="220"/>
      <c r="G112" s="220"/>
      <c r="H112" s="220"/>
      <c r="I112" s="220"/>
      <c r="J112" s="90"/>
      <c r="K112" s="108"/>
      <c r="L112" s="90" t="str">
        <f t="shared" si="2"/>
        <v/>
      </c>
    </row>
    <row r="113" spans="3:12" ht="15" customHeight="1" x14ac:dyDescent="0.3">
      <c r="C113" s="88"/>
      <c r="D113" s="88"/>
      <c r="E113" s="88"/>
      <c r="F113" s="220"/>
      <c r="G113" s="220"/>
      <c r="H113" s="220"/>
      <c r="I113" s="220"/>
      <c r="J113" s="90"/>
      <c r="K113" s="108"/>
      <c r="L113" s="90" t="str">
        <f t="shared" si="2"/>
        <v/>
      </c>
    </row>
    <row r="114" spans="3:12" ht="15" customHeight="1" x14ac:dyDescent="0.3">
      <c r="C114" s="88"/>
      <c r="D114" s="88"/>
      <c r="E114" s="88"/>
      <c r="F114" s="220"/>
      <c r="G114" s="220"/>
      <c r="H114" s="220"/>
      <c r="I114" s="220"/>
      <c r="J114" s="90"/>
      <c r="K114" s="108"/>
      <c r="L114" s="90" t="str">
        <f t="shared" si="2"/>
        <v/>
      </c>
    </row>
    <row r="115" spans="3:12" ht="15" customHeight="1" x14ac:dyDescent="0.3">
      <c r="C115" s="88"/>
      <c r="D115" s="88"/>
      <c r="E115" s="88"/>
      <c r="F115" s="220"/>
      <c r="G115" s="220"/>
      <c r="H115" s="220"/>
      <c r="I115" s="220"/>
      <c r="J115" s="90"/>
      <c r="K115" s="108"/>
      <c r="L115" s="90" t="str">
        <f t="shared" si="2"/>
        <v/>
      </c>
    </row>
    <row r="116" spans="3:12" ht="15" customHeight="1" x14ac:dyDescent="0.3">
      <c r="C116" s="88"/>
      <c r="D116" s="88"/>
      <c r="E116" s="88"/>
      <c r="F116" s="220"/>
      <c r="G116" s="220"/>
      <c r="H116" s="220"/>
      <c r="I116" s="220"/>
      <c r="J116" s="90"/>
      <c r="K116" s="108"/>
      <c r="L116" s="90" t="str">
        <f t="shared" si="2"/>
        <v/>
      </c>
    </row>
    <row r="117" spans="3:12" ht="15" customHeight="1" x14ac:dyDescent="0.3">
      <c r="C117" s="88"/>
      <c r="D117" s="88"/>
      <c r="E117" s="88"/>
      <c r="F117" s="220"/>
      <c r="G117" s="220"/>
      <c r="H117" s="220"/>
      <c r="I117" s="220"/>
      <c r="J117" s="90"/>
      <c r="K117" s="108"/>
      <c r="L117" s="90" t="str">
        <f t="shared" si="2"/>
        <v/>
      </c>
    </row>
    <row r="118" spans="3:12" ht="15" customHeight="1" x14ac:dyDescent="0.3">
      <c r="C118" s="88"/>
      <c r="D118" s="88"/>
      <c r="E118" s="88"/>
      <c r="F118" s="220"/>
      <c r="G118" s="220"/>
      <c r="H118" s="220"/>
      <c r="I118" s="220"/>
      <c r="J118" s="90"/>
      <c r="K118" s="108"/>
      <c r="L118" s="90" t="str">
        <f t="shared" si="2"/>
        <v/>
      </c>
    </row>
    <row r="119" spans="3:12" ht="15" customHeight="1" x14ac:dyDescent="0.3">
      <c r="C119" s="88"/>
      <c r="D119" s="88"/>
      <c r="E119" s="88"/>
      <c r="F119" s="220"/>
      <c r="G119" s="220"/>
      <c r="H119" s="220"/>
      <c r="I119" s="220"/>
      <c r="J119" s="90"/>
      <c r="K119" s="108"/>
      <c r="L119" s="90" t="str">
        <f t="shared" si="2"/>
        <v/>
      </c>
    </row>
    <row r="120" spans="3:12" ht="15" customHeight="1" x14ac:dyDescent="0.3">
      <c r="C120" s="88"/>
      <c r="D120" s="88"/>
      <c r="E120" s="88"/>
      <c r="F120" s="220"/>
      <c r="G120" s="220"/>
      <c r="H120" s="220"/>
      <c r="I120" s="220"/>
      <c r="J120" s="90"/>
      <c r="K120" s="108"/>
      <c r="L120" s="90" t="str">
        <f t="shared" si="2"/>
        <v/>
      </c>
    </row>
    <row r="121" spans="3:12" ht="15" customHeight="1" x14ac:dyDescent="0.3">
      <c r="C121" s="88"/>
      <c r="D121" s="88"/>
      <c r="E121" s="88"/>
      <c r="F121" s="220"/>
      <c r="G121" s="220"/>
      <c r="H121" s="220"/>
      <c r="I121" s="220"/>
      <c r="J121" s="90"/>
      <c r="K121" s="108"/>
      <c r="L121" s="90" t="str">
        <f t="shared" si="2"/>
        <v/>
      </c>
    </row>
    <row r="122" spans="3:12" ht="15" customHeight="1" x14ac:dyDescent="0.3">
      <c r="C122" s="88"/>
      <c r="D122" s="88"/>
      <c r="E122" s="88"/>
      <c r="F122" s="220"/>
      <c r="G122" s="220"/>
      <c r="H122" s="220"/>
      <c r="I122" s="220"/>
      <c r="J122" s="90"/>
      <c r="K122" s="108"/>
      <c r="L122" s="90" t="str">
        <f t="shared" si="2"/>
        <v/>
      </c>
    </row>
    <row r="123" spans="3:12" ht="15" customHeight="1" x14ac:dyDescent="0.3">
      <c r="C123" s="88"/>
      <c r="D123" s="88"/>
      <c r="E123" s="88"/>
      <c r="F123" s="220"/>
      <c r="G123" s="220"/>
      <c r="H123" s="220"/>
      <c r="I123" s="220"/>
      <c r="J123" s="90"/>
      <c r="K123" s="108"/>
      <c r="L123" s="90" t="str">
        <f t="shared" si="2"/>
        <v/>
      </c>
    </row>
    <row r="124" spans="3:12" ht="15" customHeight="1" x14ac:dyDescent="0.3">
      <c r="C124" s="88"/>
      <c r="D124" s="88"/>
      <c r="E124" s="88"/>
      <c r="F124" s="220"/>
      <c r="G124" s="220"/>
      <c r="H124" s="220"/>
      <c r="I124" s="220"/>
      <c r="J124" s="90"/>
      <c r="K124" s="108"/>
      <c r="L124" s="90" t="str">
        <f t="shared" si="2"/>
        <v/>
      </c>
    </row>
    <row r="125" spans="3:12" ht="15" customHeight="1" x14ac:dyDescent="0.3">
      <c r="C125" s="88"/>
      <c r="D125" s="88"/>
      <c r="E125" s="88"/>
      <c r="F125" s="220"/>
      <c r="G125" s="220"/>
      <c r="H125" s="220"/>
      <c r="I125" s="220"/>
      <c r="J125" s="90"/>
      <c r="K125" s="108"/>
      <c r="L125" s="90" t="str">
        <f t="shared" si="2"/>
        <v/>
      </c>
    </row>
    <row r="126" spans="3:12" ht="15" customHeight="1" x14ac:dyDescent="0.3">
      <c r="C126" s="88"/>
      <c r="D126" s="88"/>
      <c r="E126" s="88"/>
      <c r="F126" s="220"/>
      <c r="G126" s="220"/>
      <c r="H126" s="220"/>
      <c r="I126" s="220"/>
      <c r="J126" s="90"/>
      <c r="K126" s="108"/>
      <c r="L126" s="90" t="str">
        <f t="shared" si="2"/>
        <v/>
      </c>
    </row>
    <row r="127" spans="3:12" ht="15" customHeight="1" x14ac:dyDescent="0.3">
      <c r="C127" s="88"/>
      <c r="D127" s="88"/>
      <c r="E127" s="88"/>
      <c r="F127" s="220"/>
      <c r="G127" s="220"/>
      <c r="H127" s="220"/>
      <c r="I127" s="220"/>
      <c r="J127" s="90"/>
      <c r="K127" s="108"/>
      <c r="L127" s="90" t="str">
        <f t="shared" si="2"/>
        <v/>
      </c>
    </row>
    <row r="128" spans="3:12" ht="15" customHeight="1" x14ac:dyDescent="0.3">
      <c r="C128" s="88"/>
      <c r="D128" s="88"/>
      <c r="E128" s="88"/>
      <c r="F128" s="220"/>
      <c r="G128" s="220"/>
      <c r="H128" s="220"/>
      <c r="I128" s="220"/>
      <c r="J128" s="90"/>
      <c r="K128" s="108"/>
      <c r="L128" s="90" t="str">
        <f t="shared" si="2"/>
        <v/>
      </c>
    </row>
    <row r="129" spans="3:12" ht="15" customHeight="1" x14ac:dyDescent="0.3">
      <c r="C129" s="88"/>
      <c r="D129" s="88"/>
      <c r="E129" s="88"/>
      <c r="F129" s="220"/>
      <c r="G129" s="220"/>
      <c r="H129" s="220"/>
      <c r="I129" s="220"/>
      <c r="J129" s="90"/>
      <c r="K129" s="108"/>
      <c r="L129" s="90" t="str">
        <f t="shared" si="2"/>
        <v/>
      </c>
    </row>
    <row r="130" spans="3:12" ht="15" customHeight="1" x14ac:dyDescent="0.3">
      <c r="C130" s="88"/>
      <c r="D130" s="88"/>
      <c r="E130" s="88"/>
      <c r="F130" s="220"/>
      <c r="G130" s="220"/>
      <c r="H130" s="220"/>
      <c r="I130" s="220"/>
      <c r="J130" s="90"/>
      <c r="K130" s="108"/>
      <c r="L130" s="90" t="str">
        <f t="shared" si="2"/>
        <v/>
      </c>
    </row>
    <row r="131" spans="3:12" ht="15" customHeight="1" x14ac:dyDescent="0.3">
      <c r="C131" s="88"/>
      <c r="D131" s="88"/>
      <c r="E131" s="88"/>
      <c r="F131" s="220"/>
      <c r="G131" s="220"/>
      <c r="H131" s="220"/>
      <c r="I131" s="220"/>
      <c r="J131" s="90"/>
      <c r="K131" s="108"/>
      <c r="L131" s="90" t="str">
        <f t="shared" si="2"/>
        <v/>
      </c>
    </row>
    <row r="132" spans="3:12" ht="15" customHeight="1" x14ac:dyDescent="0.3">
      <c r="C132" s="88"/>
      <c r="D132" s="88"/>
      <c r="E132" s="88"/>
      <c r="F132" s="220"/>
      <c r="G132" s="220"/>
      <c r="H132" s="220"/>
      <c r="I132" s="220"/>
      <c r="J132" s="90"/>
      <c r="K132" s="108"/>
      <c r="L132" s="90" t="str">
        <f t="shared" si="2"/>
        <v/>
      </c>
    </row>
    <row r="133" spans="3:12" ht="15" customHeight="1" x14ac:dyDescent="0.3">
      <c r="C133" s="88"/>
      <c r="D133" s="88"/>
      <c r="E133" s="88"/>
      <c r="F133" s="220"/>
      <c r="G133" s="220"/>
      <c r="H133" s="220"/>
      <c r="I133" s="220"/>
      <c r="J133" s="90"/>
      <c r="K133" s="108"/>
      <c r="L133" s="90" t="str">
        <f t="shared" si="2"/>
        <v/>
      </c>
    </row>
    <row r="134" spans="3:12" ht="15" customHeight="1" x14ac:dyDescent="0.3">
      <c r="C134" s="88"/>
      <c r="D134" s="88"/>
      <c r="E134" s="88"/>
      <c r="F134" s="220"/>
      <c r="G134" s="220"/>
      <c r="H134" s="220"/>
      <c r="I134" s="220"/>
      <c r="J134" s="90"/>
      <c r="K134" s="108"/>
      <c r="L134" s="90" t="str">
        <f t="shared" si="2"/>
        <v/>
      </c>
    </row>
    <row r="135" spans="3:12" ht="15" customHeight="1" x14ac:dyDescent="0.3">
      <c r="C135" s="88"/>
      <c r="D135" s="88"/>
      <c r="E135" s="88"/>
      <c r="F135" s="220"/>
      <c r="G135" s="220"/>
      <c r="H135" s="220"/>
      <c r="I135" s="220"/>
      <c r="J135" s="90"/>
      <c r="K135" s="108"/>
      <c r="L135" s="90" t="str">
        <f t="shared" si="2"/>
        <v/>
      </c>
    </row>
    <row r="136" spans="3:12" ht="15" customHeight="1" x14ac:dyDescent="0.3">
      <c r="C136" s="88"/>
      <c r="D136" s="88"/>
      <c r="E136" s="88"/>
      <c r="F136" s="220"/>
      <c r="G136" s="220"/>
      <c r="H136" s="220"/>
      <c r="I136" s="220"/>
      <c r="J136" s="90"/>
      <c r="K136" s="108"/>
      <c r="L136" s="90" t="str">
        <f t="shared" si="2"/>
        <v/>
      </c>
    </row>
    <row r="137" spans="3:12" ht="15" customHeight="1" x14ac:dyDescent="0.3">
      <c r="C137" s="88"/>
      <c r="D137" s="88"/>
      <c r="E137" s="88"/>
      <c r="F137" s="220"/>
      <c r="G137" s="220"/>
      <c r="H137" s="220"/>
      <c r="I137" s="220"/>
      <c r="J137" s="90"/>
      <c r="K137" s="108"/>
      <c r="L137" s="90" t="str">
        <f t="shared" si="2"/>
        <v/>
      </c>
    </row>
    <row r="138" spans="3:12" ht="15" customHeight="1" x14ac:dyDescent="0.3">
      <c r="C138" s="88"/>
      <c r="D138" s="88"/>
      <c r="E138" s="88"/>
      <c r="F138" s="220"/>
      <c r="G138" s="220"/>
      <c r="H138" s="220"/>
      <c r="I138" s="220"/>
      <c r="J138" s="90"/>
      <c r="K138" s="108"/>
      <c r="L138" s="90" t="str">
        <f t="shared" si="2"/>
        <v/>
      </c>
    </row>
    <row r="139" spans="3:12" ht="15" customHeight="1" x14ac:dyDescent="0.3">
      <c r="C139" s="88"/>
      <c r="D139" s="88"/>
      <c r="E139" s="88"/>
      <c r="F139" s="220"/>
      <c r="G139" s="220"/>
      <c r="H139" s="220"/>
      <c r="I139" s="220"/>
      <c r="J139" s="90"/>
      <c r="K139" s="108"/>
      <c r="L139" s="90" t="str">
        <f t="shared" si="2"/>
        <v/>
      </c>
    </row>
    <row r="140" spans="3:12" ht="15" customHeight="1" x14ac:dyDescent="0.3">
      <c r="C140" s="88"/>
      <c r="D140" s="88"/>
      <c r="E140" s="88"/>
      <c r="F140" s="220"/>
      <c r="G140" s="220"/>
      <c r="H140" s="220"/>
      <c r="I140" s="220"/>
      <c r="J140" s="90"/>
      <c r="K140" s="108"/>
      <c r="L140" s="90" t="str">
        <f t="shared" si="2"/>
        <v/>
      </c>
    </row>
    <row r="141" spans="3:12" ht="15" customHeight="1" x14ac:dyDescent="0.3">
      <c r="C141" s="88"/>
      <c r="D141" s="88"/>
      <c r="E141" s="88"/>
      <c r="F141" s="220"/>
      <c r="G141" s="220"/>
      <c r="H141" s="220"/>
      <c r="I141" s="220"/>
      <c r="J141" s="90"/>
      <c r="K141" s="108"/>
      <c r="L141" s="90" t="str">
        <f t="shared" si="2"/>
        <v/>
      </c>
    </row>
    <row r="142" spans="3:12" ht="15" customHeight="1" x14ac:dyDescent="0.3">
      <c r="C142" s="88"/>
      <c r="D142" s="88"/>
      <c r="E142" s="88"/>
      <c r="F142" s="220"/>
      <c r="G142" s="220"/>
      <c r="H142" s="220"/>
      <c r="I142" s="220"/>
      <c r="J142" s="90"/>
      <c r="K142" s="108"/>
      <c r="L142" s="90" t="str">
        <f t="shared" si="2"/>
        <v/>
      </c>
    </row>
    <row r="143" spans="3:12" ht="15" customHeight="1" x14ac:dyDescent="0.3">
      <c r="C143" s="88"/>
      <c r="D143" s="88"/>
      <c r="E143" s="88"/>
      <c r="F143" s="220"/>
      <c r="G143" s="220"/>
      <c r="H143" s="220"/>
      <c r="I143" s="220"/>
      <c r="J143" s="90"/>
      <c r="K143" s="108"/>
      <c r="L143" s="90" t="str">
        <f t="shared" si="2"/>
        <v/>
      </c>
    </row>
    <row r="144" spans="3:12" ht="15" customHeight="1" x14ac:dyDescent="0.3">
      <c r="C144" s="88"/>
      <c r="D144" s="88"/>
      <c r="E144" s="88"/>
      <c r="F144" s="220"/>
      <c r="G144" s="220"/>
      <c r="H144" s="220"/>
      <c r="I144" s="220"/>
      <c r="J144" s="90"/>
      <c r="K144" s="108"/>
      <c r="L144" s="90" t="str">
        <f t="shared" si="2"/>
        <v/>
      </c>
    </row>
    <row r="145" spans="3:12" ht="15" customHeight="1" x14ac:dyDescent="0.3">
      <c r="C145" s="88"/>
      <c r="D145" s="88"/>
      <c r="E145" s="88"/>
      <c r="F145" s="220"/>
      <c r="G145" s="220"/>
      <c r="H145" s="220"/>
      <c r="I145" s="220"/>
      <c r="J145" s="90"/>
      <c r="K145" s="108"/>
      <c r="L145" s="90" t="str">
        <f t="shared" si="2"/>
        <v/>
      </c>
    </row>
    <row r="146" spans="3:12" ht="15" customHeight="1" x14ac:dyDescent="0.3">
      <c r="C146" s="88"/>
      <c r="D146" s="88"/>
      <c r="E146" s="88"/>
      <c r="F146" s="220"/>
      <c r="G146" s="220"/>
      <c r="H146" s="220"/>
      <c r="I146" s="220"/>
      <c r="J146" s="90"/>
      <c r="K146" s="108"/>
      <c r="L146" s="90" t="str">
        <f t="shared" si="2"/>
        <v/>
      </c>
    </row>
    <row r="147" spans="3:12" ht="15" customHeight="1" x14ac:dyDescent="0.3">
      <c r="C147" s="88"/>
      <c r="D147" s="88"/>
      <c r="E147" s="88"/>
      <c r="F147" s="220"/>
      <c r="G147" s="220"/>
      <c r="H147" s="220"/>
      <c r="I147" s="220"/>
      <c r="J147" s="90"/>
      <c r="K147" s="108"/>
      <c r="L147" s="90" t="str">
        <f t="shared" si="2"/>
        <v/>
      </c>
    </row>
    <row r="148" spans="3:12" ht="15" customHeight="1" x14ac:dyDescent="0.3">
      <c r="C148" s="88"/>
      <c r="D148" s="88"/>
      <c r="E148" s="88"/>
      <c r="F148" s="220"/>
      <c r="G148" s="220"/>
      <c r="H148" s="220"/>
      <c r="I148" s="220"/>
      <c r="J148" s="90"/>
      <c r="K148" s="108"/>
      <c r="L148" s="90" t="str">
        <f t="shared" si="2"/>
        <v/>
      </c>
    </row>
    <row r="149" spans="3:12" ht="15" customHeight="1" x14ac:dyDescent="0.3">
      <c r="C149" s="88"/>
      <c r="D149" s="88"/>
      <c r="E149" s="88"/>
      <c r="F149" s="220"/>
      <c r="G149" s="220"/>
      <c r="H149" s="220"/>
      <c r="I149" s="220"/>
      <c r="J149" s="90"/>
      <c r="K149" s="108"/>
      <c r="L149" s="90" t="str">
        <f t="shared" si="2"/>
        <v/>
      </c>
    </row>
    <row r="150" spans="3:12" ht="15" customHeight="1" x14ac:dyDescent="0.3">
      <c r="C150" s="88"/>
      <c r="D150" s="88"/>
      <c r="E150" s="88"/>
      <c r="F150" s="220"/>
      <c r="G150" s="220"/>
      <c r="H150" s="220"/>
      <c r="I150" s="220"/>
      <c r="J150" s="90"/>
      <c r="K150" s="108"/>
      <c r="L150" s="90" t="str">
        <f t="shared" si="2"/>
        <v/>
      </c>
    </row>
    <row r="151" spans="3:12" ht="15" customHeight="1" x14ac:dyDescent="0.3">
      <c r="C151" s="88"/>
      <c r="D151" s="88"/>
      <c r="E151" s="88"/>
      <c r="F151" s="220"/>
      <c r="G151" s="220"/>
      <c r="H151" s="220"/>
      <c r="I151" s="220"/>
      <c r="J151" s="90"/>
      <c r="K151" s="108"/>
      <c r="L151" s="90" t="str">
        <f t="shared" si="2"/>
        <v/>
      </c>
    </row>
    <row r="152" spans="3:12" ht="15" customHeight="1" x14ac:dyDescent="0.3">
      <c r="C152" s="88"/>
      <c r="D152" s="88"/>
      <c r="E152" s="88"/>
      <c r="F152" s="220"/>
      <c r="G152" s="220"/>
      <c r="H152" s="220"/>
      <c r="I152" s="220"/>
      <c r="J152" s="90"/>
      <c r="K152" s="108"/>
      <c r="L152" s="90" t="str">
        <f t="shared" si="2"/>
        <v/>
      </c>
    </row>
    <row r="153" spans="3:12" ht="15" customHeight="1" x14ac:dyDescent="0.3">
      <c r="C153" s="88"/>
      <c r="D153" s="88"/>
      <c r="E153" s="88"/>
      <c r="F153" s="220"/>
      <c r="G153" s="220"/>
      <c r="H153" s="220"/>
      <c r="I153" s="220"/>
      <c r="J153" s="90"/>
      <c r="K153" s="108"/>
      <c r="L153" s="90" t="str">
        <f t="shared" si="2"/>
        <v/>
      </c>
    </row>
    <row r="154" spans="3:12" ht="15" customHeight="1" x14ac:dyDescent="0.3">
      <c r="C154" s="88"/>
      <c r="D154" s="88"/>
      <c r="E154" s="88"/>
      <c r="F154" s="220"/>
      <c r="G154" s="220"/>
      <c r="H154" s="220"/>
      <c r="I154" s="220"/>
      <c r="J154" s="90"/>
      <c r="K154" s="108"/>
      <c r="L154" s="90" t="str">
        <f t="shared" si="2"/>
        <v/>
      </c>
    </row>
    <row r="155" spans="3:12" ht="15" customHeight="1" x14ac:dyDescent="0.3">
      <c r="C155" s="88"/>
      <c r="D155" s="88"/>
      <c r="E155" s="88"/>
      <c r="F155" s="220"/>
      <c r="G155" s="220"/>
      <c r="H155" s="220"/>
      <c r="I155" s="220"/>
      <c r="J155" s="90"/>
      <c r="K155" s="108"/>
      <c r="L155" s="90" t="str">
        <f t="shared" si="2"/>
        <v/>
      </c>
    </row>
    <row r="156" spans="3:12" ht="15" customHeight="1" x14ac:dyDescent="0.3">
      <c r="C156" s="88"/>
      <c r="D156" s="88"/>
      <c r="E156" s="88"/>
      <c r="F156" s="220"/>
      <c r="G156" s="220"/>
      <c r="H156" s="220"/>
      <c r="I156" s="220"/>
      <c r="J156" s="90"/>
      <c r="K156" s="108"/>
      <c r="L156" s="90" t="str">
        <f t="shared" si="2"/>
        <v/>
      </c>
    </row>
    <row r="157" spans="3:12" ht="15" customHeight="1" x14ac:dyDescent="0.3">
      <c r="C157" s="88"/>
      <c r="D157" s="88"/>
      <c r="E157" s="88"/>
      <c r="F157" s="220"/>
      <c r="G157" s="220"/>
      <c r="H157" s="220"/>
      <c r="I157" s="220"/>
      <c r="J157" s="90"/>
      <c r="K157" s="108"/>
      <c r="L157" s="90" t="str">
        <f t="shared" si="2"/>
        <v/>
      </c>
    </row>
    <row r="158" spans="3:12" ht="15" customHeight="1" x14ac:dyDescent="0.3">
      <c r="C158" s="88"/>
      <c r="D158" s="88"/>
      <c r="E158" s="88"/>
      <c r="F158" s="220"/>
      <c r="G158" s="220"/>
      <c r="H158" s="220"/>
      <c r="I158" s="220"/>
      <c r="J158" s="90"/>
      <c r="K158" s="108"/>
      <c r="L158" s="90" t="str">
        <f t="shared" si="2"/>
        <v/>
      </c>
    </row>
    <row r="159" spans="3:12" ht="15" customHeight="1" x14ac:dyDescent="0.3">
      <c r="C159" s="88"/>
      <c r="D159" s="88"/>
      <c r="E159" s="88"/>
      <c r="F159" s="220"/>
      <c r="G159" s="220"/>
      <c r="H159" s="220"/>
      <c r="I159" s="220"/>
      <c r="J159" s="90"/>
      <c r="K159" s="108"/>
      <c r="L159" s="90" t="str">
        <f t="shared" si="2"/>
        <v/>
      </c>
    </row>
    <row r="160" spans="3:12" ht="15" customHeight="1" x14ac:dyDescent="0.3">
      <c r="C160" s="88"/>
      <c r="D160" s="88"/>
      <c r="E160" s="88"/>
      <c r="F160" s="220"/>
      <c r="G160" s="220"/>
      <c r="H160" s="220"/>
      <c r="I160" s="220"/>
      <c r="J160" s="90"/>
      <c r="K160" s="108"/>
      <c r="L160" s="90" t="str">
        <f t="shared" si="2"/>
        <v/>
      </c>
    </row>
    <row r="161" spans="3:12" ht="15" customHeight="1" x14ac:dyDescent="0.3">
      <c r="C161" s="88"/>
      <c r="D161" s="88"/>
      <c r="E161" s="88"/>
      <c r="F161" s="220"/>
      <c r="G161" s="220"/>
      <c r="H161" s="220"/>
      <c r="I161" s="220"/>
      <c r="J161" s="90"/>
      <c r="K161" s="108"/>
      <c r="L161" s="90" t="str">
        <f t="shared" si="2"/>
        <v/>
      </c>
    </row>
    <row r="162" spans="3:12" ht="15" customHeight="1" x14ac:dyDescent="0.3">
      <c r="C162" s="88"/>
      <c r="D162" s="88"/>
      <c r="E162" s="88"/>
      <c r="F162" s="220"/>
      <c r="G162" s="220"/>
      <c r="H162" s="220"/>
      <c r="I162" s="220"/>
      <c r="J162" s="90"/>
      <c r="K162" s="108"/>
      <c r="L162" s="90" t="str">
        <f t="shared" si="2"/>
        <v/>
      </c>
    </row>
    <row r="163" spans="3:12" ht="15" customHeight="1" x14ac:dyDescent="0.3">
      <c r="C163" s="88"/>
      <c r="D163" s="88"/>
      <c r="E163" s="88"/>
      <c r="F163" s="220"/>
      <c r="G163" s="220"/>
      <c r="H163" s="220"/>
      <c r="I163" s="220"/>
      <c r="J163" s="90"/>
      <c r="K163" s="108"/>
      <c r="L163" s="90" t="str">
        <f t="shared" si="2"/>
        <v/>
      </c>
    </row>
    <row r="164" spans="3:12" ht="15" customHeight="1" x14ac:dyDescent="0.3">
      <c r="C164" s="88"/>
      <c r="D164" s="88"/>
      <c r="E164" s="88"/>
      <c r="F164" s="220"/>
      <c r="G164" s="220"/>
      <c r="H164" s="220"/>
      <c r="I164" s="220"/>
      <c r="J164" s="90"/>
      <c r="K164" s="108"/>
      <c r="L164" s="90" t="str">
        <f t="shared" si="2"/>
        <v/>
      </c>
    </row>
    <row r="165" spans="3:12" ht="15" customHeight="1" x14ac:dyDescent="0.3">
      <c r="C165" s="88"/>
      <c r="D165" s="88"/>
      <c r="E165" s="88"/>
      <c r="F165" s="220"/>
      <c r="G165" s="220"/>
      <c r="H165" s="220"/>
      <c r="I165" s="220"/>
      <c r="J165" s="90"/>
      <c r="K165" s="108"/>
      <c r="L165" s="90" t="str">
        <f t="shared" ref="L165:L228" si="3">IFERROR(IF(I165&gt;0,I165-$F$4,""),"")</f>
        <v/>
      </c>
    </row>
    <row r="166" spans="3:12" ht="15" customHeight="1" x14ac:dyDescent="0.3">
      <c r="C166" s="88"/>
      <c r="D166" s="88"/>
      <c r="E166" s="88"/>
      <c r="F166" s="220"/>
      <c r="G166" s="220"/>
      <c r="H166" s="220"/>
      <c r="I166" s="220"/>
      <c r="J166" s="90"/>
      <c r="K166" s="108"/>
      <c r="L166" s="90" t="str">
        <f t="shared" si="3"/>
        <v/>
      </c>
    </row>
    <row r="167" spans="3:12" ht="15" customHeight="1" x14ac:dyDescent="0.3">
      <c r="C167" s="88"/>
      <c r="D167" s="88"/>
      <c r="E167" s="88"/>
      <c r="F167" s="220"/>
      <c r="G167" s="220"/>
      <c r="H167" s="220"/>
      <c r="I167" s="220"/>
      <c r="J167" s="90"/>
      <c r="K167" s="108"/>
      <c r="L167" s="90" t="str">
        <f t="shared" si="3"/>
        <v/>
      </c>
    </row>
    <row r="168" spans="3:12" ht="15" customHeight="1" x14ac:dyDescent="0.3">
      <c r="C168" s="88"/>
      <c r="D168" s="88"/>
      <c r="E168" s="88"/>
      <c r="F168" s="220"/>
      <c r="G168" s="220"/>
      <c r="H168" s="220"/>
      <c r="I168" s="220"/>
      <c r="J168" s="90"/>
      <c r="K168" s="108"/>
      <c r="L168" s="90" t="str">
        <f t="shared" si="3"/>
        <v/>
      </c>
    </row>
    <row r="169" spans="3:12" ht="15" customHeight="1" x14ac:dyDescent="0.3">
      <c r="C169" s="88"/>
      <c r="D169" s="88"/>
      <c r="E169" s="88"/>
      <c r="F169" s="220"/>
      <c r="G169" s="220"/>
      <c r="H169" s="220"/>
      <c r="I169" s="220"/>
      <c r="J169" s="90"/>
      <c r="K169" s="108"/>
      <c r="L169" s="90" t="str">
        <f t="shared" si="3"/>
        <v/>
      </c>
    </row>
    <row r="170" spans="3:12" ht="15" customHeight="1" x14ac:dyDescent="0.3">
      <c r="C170" s="88"/>
      <c r="D170" s="88"/>
      <c r="E170" s="88"/>
      <c r="F170" s="220"/>
      <c r="G170" s="220"/>
      <c r="H170" s="220"/>
      <c r="I170" s="220"/>
      <c r="J170" s="90"/>
      <c r="K170" s="108"/>
      <c r="L170" s="90" t="str">
        <f t="shared" si="3"/>
        <v/>
      </c>
    </row>
    <row r="171" spans="3:12" ht="15" customHeight="1" x14ac:dyDescent="0.3">
      <c r="C171" s="88"/>
      <c r="D171" s="88"/>
      <c r="E171" s="88"/>
      <c r="F171" s="220"/>
      <c r="G171" s="220"/>
      <c r="H171" s="220"/>
      <c r="I171" s="220"/>
      <c r="J171" s="90"/>
      <c r="K171" s="108"/>
      <c r="L171" s="90" t="str">
        <f t="shared" si="3"/>
        <v/>
      </c>
    </row>
    <row r="172" spans="3:12" ht="15" customHeight="1" x14ac:dyDescent="0.3">
      <c r="C172" s="88"/>
      <c r="D172" s="88"/>
      <c r="E172" s="88"/>
      <c r="F172" s="220"/>
      <c r="G172" s="220"/>
      <c r="H172" s="220"/>
      <c r="I172" s="220"/>
      <c r="J172" s="90"/>
      <c r="K172" s="108"/>
      <c r="L172" s="90" t="str">
        <f t="shared" si="3"/>
        <v/>
      </c>
    </row>
    <row r="173" spans="3:12" ht="15" customHeight="1" x14ac:dyDescent="0.3">
      <c r="C173" s="88"/>
      <c r="D173" s="88"/>
      <c r="E173" s="88"/>
      <c r="F173" s="220"/>
      <c r="G173" s="220"/>
      <c r="H173" s="220"/>
      <c r="I173" s="220"/>
      <c r="J173" s="90"/>
      <c r="K173" s="108"/>
      <c r="L173" s="90" t="str">
        <f t="shared" si="3"/>
        <v/>
      </c>
    </row>
    <row r="174" spans="3:12" ht="15" customHeight="1" x14ac:dyDescent="0.3">
      <c r="C174" s="88"/>
      <c r="D174" s="88"/>
      <c r="E174" s="88"/>
      <c r="F174" s="220"/>
      <c r="G174" s="220"/>
      <c r="H174" s="220"/>
      <c r="I174" s="220"/>
      <c r="J174" s="90"/>
      <c r="K174" s="108"/>
      <c r="L174" s="90" t="str">
        <f t="shared" si="3"/>
        <v/>
      </c>
    </row>
    <row r="175" spans="3:12" ht="15" customHeight="1" x14ac:dyDescent="0.3">
      <c r="C175" s="88"/>
      <c r="D175" s="88"/>
      <c r="E175" s="88"/>
      <c r="F175" s="220"/>
      <c r="G175" s="220"/>
      <c r="H175" s="220"/>
      <c r="I175" s="220"/>
      <c r="J175" s="90"/>
      <c r="K175" s="108"/>
      <c r="L175" s="90" t="str">
        <f t="shared" si="3"/>
        <v/>
      </c>
    </row>
    <row r="176" spans="3:12" ht="15" customHeight="1" x14ac:dyDescent="0.3">
      <c r="C176" s="88"/>
      <c r="D176" s="88"/>
      <c r="E176" s="88"/>
      <c r="F176" s="220"/>
      <c r="G176" s="220"/>
      <c r="H176" s="220"/>
      <c r="I176" s="220"/>
      <c r="J176" s="90"/>
      <c r="K176" s="108"/>
      <c r="L176" s="90" t="str">
        <f t="shared" si="3"/>
        <v/>
      </c>
    </row>
    <row r="177" spans="3:12" ht="15" customHeight="1" x14ac:dyDescent="0.3">
      <c r="C177" s="88"/>
      <c r="D177" s="88"/>
      <c r="E177" s="88"/>
      <c r="F177" s="220"/>
      <c r="G177" s="220"/>
      <c r="H177" s="220"/>
      <c r="I177" s="220"/>
      <c r="J177" s="90"/>
      <c r="K177" s="108"/>
      <c r="L177" s="90" t="str">
        <f t="shared" si="3"/>
        <v/>
      </c>
    </row>
    <row r="178" spans="3:12" ht="15" customHeight="1" x14ac:dyDescent="0.3">
      <c r="C178" s="88"/>
      <c r="D178" s="88"/>
      <c r="E178" s="88"/>
      <c r="F178" s="220"/>
      <c r="G178" s="220"/>
      <c r="H178" s="220"/>
      <c r="I178" s="220"/>
      <c r="J178" s="90"/>
      <c r="K178" s="108"/>
      <c r="L178" s="90" t="str">
        <f t="shared" si="3"/>
        <v/>
      </c>
    </row>
    <row r="179" spans="3:12" ht="15" customHeight="1" x14ac:dyDescent="0.3">
      <c r="C179" s="88"/>
      <c r="D179" s="88"/>
      <c r="E179" s="88"/>
      <c r="F179" s="220"/>
      <c r="G179" s="220"/>
      <c r="H179" s="220"/>
      <c r="I179" s="220"/>
      <c r="J179" s="90"/>
      <c r="K179" s="108"/>
      <c r="L179" s="90" t="str">
        <f t="shared" si="3"/>
        <v/>
      </c>
    </row>
    <row r="180" spans="3:12" ht="15" customHeight="1" x14ac:dyDescent="0.3">
      <c r="C180" s="88"/>
      <c r="D180" s="88"/>
      <c r="E180" s="88"/>
      <c r="F180" s="220"/>
      <c r="G180" s="220"/>
      <c r="H180" s="220"/>
      <c r="I180" s="220"/>
      <c r="J180" s="90"/>
      <c r="K180" s="108"/>
      <c r="L180" s="90" t="str">
        <f t="shared" si="3"/>
        <v/>
      </c>
    </row>
    <row r="181" spans="3:12" ht="15" customHeight="1" x14ac:dyDescent="0.3">
      <c r="C181" s="88"/>
      <c r="D181" s="88"/>
      <c r="E181" s="88"/>
      <c r="F181" s="220"/>
      <c r="G181" s="220"/>
      <c r="H181" s="220"/>
      <c r="I181" s="220"/>
      <c r="J181" s="90"/>
      <c r="K181" s="108"/>
      <c r="L181" s="90" t="str">
        <f t="shared" si="3"/>
        <v/>
      </c>
    </row>
    <row r="182" spans="3:12" ht="15" customHeight="1" x14ac:dyDescent="0.3">
      <c r="C182" s="88"/>
      <c r="D182" s="88"/>
      <c r="E182" s="88"/>
      <c r="F182" s="220"/>
      <c r="G182" s="220"/>
      <c r="H182" s="220"/>
      <c r="I182" s="220"/>
      <c r="J182" s="90"/>
      <c r="K182" s="108"/>
      <c r="L182" s="90" t="str">
        <f t="shared" si="3"/>
        <v/>
      </c>
    </row>
    <row r="183" spans="3:12" ht="15" customHeight="1" x14ac:dyDescent="0.3">
      <c r="C183" s="88"/>
      <c r="D183" s="88"/>
      <c r="E183" s="88"/>
      <c r="F183" s="220"/>
      <c r="G183" s="220"/>
      <c r="H183" s="220"/>
      <c r="I183" s="220"/>
      <c r="J183" s="90"/>
      <c r="K183" s="108"/>
      <c r="L183" s="90" t="str">
        <f t="shared" si="3"/>
        <v/>
      </c>
    </row>
    <row r="184" spans="3:12" ht="15" customHeight="1" x14ac:dyDescent="0.3">
      <c r="C184" s="88"/>
      <c r="D184" s="88"/>
      <c r="E184" s="88"/>
      <c r="F184" s="220"/>
      <c r="G184" s="220"/>
      <c r="H184" s="220"/>
      <c r="I184" s="220"/>
      <c r="J184" s="90"/>
      <c r="K184" s="108"/>
      <c r="L184" s="90" t="str">
        <f t="shared" si="3"/>
        <v/>
      </c>
    </row>
    <row r="185" spans="3:12" ht="15" customHeight="1" x14ac:dyDescent="0.3">
      <c r="C185" s="88"/>
      <c r="D185" s="88"/>
      <c r="E185" s="88"/>
      <c r="F185" s="220"/>
      <c r="G185" s="220"/>
      <c r="H185" s="220"/>
      <c r="I185" s="220"/>
      <c r="J185" s="90"/>
      <c r="K185" s="108"/>
      <c r="L185" s="90" t="str">
        <f t="shared" si="3"/>
        <v/>
      </c>
    </row>
    <row r="186" spans="3:12" ht="15" customHeight="1" x14ac:dyDescent="0.3">
      <c r="C186" s="88"/>
      <c r="D186" s="88"/>
      <c r="E186" s="88"/>
      <c r="F186" s="220"/>
      <c r="G186" s="220"/>
      <c r="H186" s="220"/>
      <c r="I186" s="220"/>
      <c r="J186" s="90"/>
      <c r="K186" s="108"/>
      <c r="L186" s="90" t="str">
        <f t="shared" si="3"/>
        <v/>
      </c>
    </row>
    <row r="187" spans="3:12" ht="15" customHeight="1" x14ac:dyDescent="0.3">
      <c r="C187" s="88"/>
      <c r="D187" s="88"/>
      <c r="E187" s="88"/>
      <c r="F187" s="220"/>
      <c r="G187" s="220"/>
      <c r="H187" s="220"/>
      <c r="I187" s="220"/>
      <c r="J187" s="90"/>
      <c r="K187" s="108"/>
      <c r="L187" s="90" t="str">
        <f t="shared" si="3"/>
        <v/>
      </c>
    </row>
    <row r="188" spans="3:12" ht="15" customHeight="1" x14ac:dyDescent="0.3">
      <c r="C188" s="88"/>
      <c r="D188" s="88"/>
      <c r="E188" s="88"/>
      <c r="F188" s="220"/>
      <c r="G188" s="220"/>
      <c r="H188" s="220"/>
      <c r="I188" s="220"/>
      <c r="J188" s="90"/>
      <c r="K188" s="108"/>
      <c r="L188" s="90" t="str">
        <f t="shared" si="3"/>
        <v/>
      </c>
    </row>
    <row r="189" spans="3:12" ht="15" customHeight="1" x14ac:dyDescent="0.3">
      <c r="C189" s="88"/>
      <c r="D189" s="88"/>
      <c r="E189" s="88"/>
      <c r="F189" s="220"/>
      <c r="G189" s="220"/>
      <c r="H189" s="220"/>
      <c r="I189" s="220"/>
      <c r="J189" s="90"/>
      <c r="K189" s="108"/>
      <c r="L189" s="90" t="str">
        <f t="shared" si="3"/>
        <v/>
      </c>
    </row>
    <row r="190" spans="3:12" ht="15" customHeight="1" x14ac:dyDescent="0.3">
      <c r="C190" s="88"/>
      <c r="D190" s="88"/>
      <c r="E190" s="88"/>
      <c r="F190" s="220"/>
      <c r="G190" s="220"/>
      <c r="H190" s="220"/>
      <c r="I190" s="220"/>
      <c r="J190" s="90"/>
      <c r="K190" s="108"/>
      <c r="L190" s="90" t="str">
        <f t="shared" si="3"/>
        <v/>
      </c>
    </row>
    <row r="191" spans="3:12" ht="15" customHeight="1" x14ac:dyDescent="0.3">
      <c r="C191" s="88"/>
      <c r="D191" s="88"/>
      <c r="E191" s="88"/>
      <c r="F191" s="220"/>
      <c r="G191" s="220"/>
      <c r="H191" s="220"/>
      <c r="I191" s="220"/>
      <c r="J191" s="90"/>
      <c r="K191" s="108"/>
      <c r="L191" s="90" t="str">
        <f t="shared" si="3"/>
        <v/>
      </c>
    </row>
    <row r="192" spans="3:12" ht="15" customHeight="1" x14ac:dyDescent="0.3">
      <c r="C192" s="88"/>
      <c r="D192" s="88"/>
      <c r="E192" s="88"/>
      <c r="F192" s="220"/>
      <c r="G192" s="220"/>
      <c r="H192" s="220"/>
      <c r="I192" s="220"/>
      <c r="J192" s="90"/>
      <c r="K192" s="108"/>
      <c r="L192" s="90" t="str">
        <f t="shared" si="3"/>
        <v/>
      </c>
    </row>
    <row r="193" spans="3:12" ht="15" customHeight="1" x14ac:dyDescent="0.3">
      <c r="C193" s="88"/>
      <c r="D193" s="88"/>
      <c r="E193" s="88"/>
      <c r="F193" s="220"/>
      <c r="G193" s="220"/>
      <c r="H193" s="220"/>
      <c r="I193" s="220"/>
      <c r="J193" s="90"/>
      <c r="K193" s="108"/>
      <c r="L193" s="90" t="str">
        <f t="shared" si="3"/>
        <v/>
      </c>
    </row>
    <row r="194" spans="3:12" ht="15" customHeight="1" x14ac:dyDescent="0.3">
      <c r="C194" s="88"/>
      <c r="D194" s="88"/>
      <c r="E194" s="88"/>
      <c r="F194" s="220"/>
      <c r="G194" s="220"/>
      <c r="H194" s="220"/>
      <c r="I194" s="220"/>
      <c r="J194" s="90"/>
      <c r="K194" s="108"/>
      <c r="L194" s="90" t="str">
        <f t="shared" si="3"/>
        <v/>
      </c>
    </row>
    <row r="195" spans="3:12" ht="15" customHeight="1" x14ac:dyDescent="0.3">
      <c r="C195" s="88"/>
      <c r="D195" s="88"/>
      <c r="E195" s="88"/>
      <c r="F195" s="220"/>
      <c r="G195" s="220"/>
      <c r="H195" s="220"/>
      <c r="I195" s="220"/>
      <c r="J195" s="90"/>
      <c r="K195" s="108"/>
      <c r="L195" s="90" t="str">
        <f t="shared" si="3"/>
        <v/>
      </c>
    </row>
    <row r="196" spans="3:12" ht="15" customHeight="1" x14ac:dyDescent="0.3">
      <c r="C196" s="88"/>
      <c r="D196" s="88"/>
      <c r="E196" s="88"/>
      <c r="F196" s="220"/>
      <c r="G196" s="220"/>
      <c r="H196" s="220"/>
      <c r="I196" s="220"/>
      <c r="J196" s="90"/>
      <c r="K196" s="108"/>
      <c r="L196" s="90" t="str">
        <f t="shared" si="3"/>
        <v/>
      </c>
    </row>
    <row r="197" spans="3:12" ht="15" customHeight="1" x14ac:dyDescent="0.3">
      <c r="C197" s="88"/>
      <c r="D197" s="88"/>
      <c r="E197" s="88"/>
      <c r="F197" s="220"/>
      <c r="G197" s="220"/>
      <c r="H197" s="220"/>
      <c r="I197" s="220"/>
      <c r="J197" s="90"/>
      <c r="K197" s="108"/>
      <c r="L197" s="90" t="str">
        <f t="shared" si="3"/>
        <v/>
      </c>
    </row>
    <row r="198" spans="3:12" ht="15" customHeight="1" x14ac:dyDescent="0.3">
      <c r="C198" s="88"/>
      <c r="D198" s="88"/>
      <c r="E198" s="88"/>
      <c r="F198" s="220"/>
      <c r="G198" s="220"/>
      <c r="H198" s="220"/>
      <c r="I198" s="220"/>
      <c r="J198" s="90"/>
      <c r="K198" s="108"/>
      <c r="L198" s="90" t="str">
        <f t="shared" si="3"/>
        <v/>
      </c>
    </row>
    <row r="199" spans="3:12" ht="15" customHeight="1" x14ac:dyDescent="0.3">
      <c r="C199" s="88"/>
      <c r="D199" s="88"/>
      <c r="E199" s="88"/>
      <c r="F199" s="220"/>
      <c r="G199" s="220"/>
      <c r="H199" s="220"/>
      <c r="I199" s="220"/>
      <c r="J199" s="90"/>
      <c r="K199" s="108"/>
      <c r="L199" s="90" t="str">
        <f t="shared" si="3"/>
        <v/>
      </c>
    </row>
    <row r="200" spans="3:12" ht="15" customHeight="1" x14ac:dyDescent="0.3">
      <c r="C200" s="88"/>
      <c r="D200" s="88"/>
      <c r="E200" s="88"/>
      <c r="F200" s="220"/>
      <c r="G200" s="220"/>
      <c r="H200" s="220"/>
      <c r="I200" s="220"/>
      <c r="J200" s="90"/>
      <c r="K200" s="108"/>
      <c r="L200" s="90" t="str">
        <f t="shared" si="3"/>
        <v/>
      </c>
    </row>
    <row r="201" spans="3:12" ht="15" customHeight="1" x14ac:dyDescent="0.3">
      <c r="C201" s="88"/>
      <c r="D201" s="88"/>
      <c r="E201" s="88"/>
      <c r="F201" s="220"/>
      <c r="G201" s="220"/>
      <c r="H201" s="220"/>
      <c r="I201" s="220"/>
      <c r="J201" s="90"/>
      <c r="K201" s="108"/>
      <c r="L201" s="90" t="str">
        <f t="shared" si="3"/>
        <v/>
      </c>
    </row>
    <row r="202" spans="3:12" ht="15" customHeight="1" x14ac:dyDescent="0.3">
      <c r="C202" s="88"/>
      <c r="D202" s="88"/>
      <c r="E202" s="88"/>
      <c r="F202" s="220"/>
      <c r="G202" s="220"/>
      <c r="H202" s="220"/>
      <c r="I202" s="220"/>
      <c r="J202" s="90"/>
      <c r="K202" s="108"/>
      <c r="L202" s="90" t="str">
        <f t="shared" si="3"/>
        <v/>
      </c>
    </row>
    <row r="203" spans="3:12" ht="15" customHeight="1" x14ac:dyDescent="0.3">
      <c r="C203" s="88"/>
      <c r="D203" s="88"/>
      <c r="E203" s="88"/>
      <c r="F203" s="220"/>
      <c r="G203" s="220"/>
      <c r="H203" s="220"/>
      <c r="I203" s="220"/>
      <c r="J203" s="90"/>
      <c r="K203" s="108"/>
      <c r="L203" s="90" t="str">
        <f t="shared" si="3"/>
        <v/>
      </c>
    </row>
    <row r="204" spans="3:12" ht="15" customHeight="1" x14ac:dyDescent="0.3">
      <c r="C204" s="88"/>
      <c r="D204" s="88"/>
      <c r="E204" s="88"/>
      <c r="F204" s="220"/>
      <c r="G204" s="220"/>
      <c r="H204" s="220"/>
      <c r="I204" s="220"/>
      <c r="J204" s="90"/>
      <c r="K204" s="108"/>
      <c r="L204" s="90" t="str">
        <f t="shared" si="3"/>
        <v/>
      </c>
    </row>
    <row r="205" spans="3:12" ht="15" customHeight="1" x14ac:dyDescent="0.3">
      <c r="C205" s="88"/>
      <c r="D205" s="88"/>
      <c r="E205" s="88"/>
      <c r="F205" s="220"/>
      <c r="G205" s="220"/>
      <c r="H205" s="220"/>
      <c r="I205" s="220"/>
      <c r="J205" s="90"/>
      <c r="K205" s="108"/>
      <c r="L205" s="90" t="str">
        <f t="shared" si="3"/>
        <v/>
      </c>
    </row>
    <row r="206" spans="3:12" ht="15" customHeight="1" x14ac:dyDescent="0.3">
      <c r="C206" s="88"/>
      <c r="D206" s="88"/>
      <c r="E206" s="88"/>
      <c r="F206" s="220"/>
      <c r="G206" s="220"/>
      <c r="H206" s="220"/>
      <c r="I206" s="220"/>
      <c r="J206" s="90"/>
      <c r="K206" s="108"/>
      <c r="L206" s="90" t="str">
        <f t="shared" si="3"/>
        <v/>
      </c>
    </row>
    <row r="207" spans="3:12" ht="15" customHeight="1" x14ac:dyDescent="0.3">
      <c r="C207" s="88"/>
      <c r="D207" s="88"/>
      <c r="E207" s="88"/>
      <c r="F207" s="220"/>
      <c r="G207" s="220"/>
      <c r="H207" s="220"/>
      <c r="I207" s="220"/>
      <c r="J207" s="90"/>
      <c r="K207" s="108"/>
      <c r="L207" s="90" t="str">
        <f t="shared" si="3"/>
        <v/>
      </c>
    </row>
    <row r="208" spans="3:12" ht="15" customHeight="1" x14ac:dyDescent="0.3">
      <c r="C208" s="88"/>
      <c r="D208" s="88"/>
      <c r="E208" s="88"/>
      <c r="F208" s="220"/>
      <c r="G208" s="220"/>
      <c r="H208" s="220"/>
      <c r="I208" s="220"/>
      <c r="J208" s="90"/>
      <c r="K208" s="108"/>
      <c r="L208" s="90" t="str">
        <f t="shared" si="3"/>
        <v/>
      </c>
    </row>
    <row r="209" spans="3:12" ht="15" customHeight="1" x14ac:dyDescent="0.3">
      <c r="C209" s="88"/>
      <c r="D209" s="88"/>
      <c r="E209" s="88"/>
      <c r="F209" s="220"/>
      <c r="G209" s="220"/>
      <c r="H209" s="220"/>
      <c r="I209" s="220"/>
      <c r="J209" s="90"/>
      <c r="K209" s="108"/>
      <c r="L209" s="90" t="str">
        <f t="shared" si="3"/>
        <v/>
      </c>
    </row>
    <row r="210" spans="3:12" ht="15" customHeight="1" x14ac:dyDescent="0.3">
      <c r="C210" s="88"/>
      <c r="D210" s="88"/>
      <c r="E210" s="88"/>
      <c r="F210" s="220"/>
      <c r="G210" s="220"/>
      <c r="H210" s="220"/>
      <c r="I210" s="220"/>
      <c r="J210" s="90"/>
      <c r="K210" s="108"/>
      <c r="L210" s="90" t="str">
        <f t="shared" si="3"/>
        <v/>
      </c>
    </row>
    <row r="211" spans="3:12" ht="15" customHeight="1" x14ac:dyDescent="0.3">
      <c r="C211" s="88"/>
      <c r="D211" s="88"/>
      <c r="E211" s="88"/>
      <c r="F211" s="220"/>
      <c r="G211" s="220"/>
      <c r="H211" s="220"/>
      <c r="I211" s="220"/>
      <c r="J211" s="90"/>
      <c r="K211" s="108"/>
      <c r="L211" s="90" t="str">
        <f t="shared" si="3"/>
        <v/>
      </c>
    </row>
    <row r="212" spans="3:12" ht="15" customHeight="1" x14ac:dyDescent="0.3">
      <c r="C212" s="88"/>
      <c r="D212" s="88"/>
      <c r="E212" s="88"/>
      <c r="F212" s="220"/>
      <c r="G212" s="220"/>
      <c r="H212" s="220"/>
      <c r="I212" s="220"/>
      <c r="J212" s="90"/>
      <c r="K212" s="108"/>
      <c r="L212" s="90" t="str">
        <f t="shared" si="3"/>
        <v/>
      </c>
    </row>
    <row r="213" spans="3:12" ht="15" customHeight="1" x14ac:dyDescent="0.3">
      <c r="C213" s="88"/>
      <c r="D213" s="88"/>
      <c r="E213" s="88"/>
      <c r="F213" s="220"/>
      <c r="G213" s="220"/>
      <c r="H213" s="220"/>
      <c r="I213" s="220"/>
      <c r="J213" s="90"/>
      <c r="K213" s="108"/>
      <c r="L213" s="90" t="str">
        <f t="shared" si="3"/>
        <v/>
      </c>
    </row>
    <row r="214" spans="3:12" ht="15" customHeight="1" x14ac:dyDescent="0.3">
      <c r="C214" s="88"/>
      <c r="D214" s="88"/>
      <c r="E214" s="88"/>
      <c r="F214" s="220"/>
      <c r="G214" s="220"/>
      <c r="H214" s="220"/>
      <c r="I214" s="220"/>
      <c r="J214" s="90"/>
      <c r="K214" s="108"/>
      <c r="L214" s="90" t="str">
        <f t="shared" si="3"/>
        <v/>
      </c>
    </row>
    <row r="215" spans="3:12" ht="15" customHeight="1" x14ac:dyDescent="0.3">
      <c r="C215" s="88"/>
      <c r="D215" s="88"/>
      <c r="E215" s="88"/>
      <c r="F215" s="220"/>
      <c r="G215" s="220"/>
      <c r="H215" s="220"/>
      <c r="I215" s="220"/>
      <c r="J215" s="90"/>
      <c r="K215" s="108"/>
      <c r="L215" s="90" t="str">
        <f t="shared" si="3"/>
        <v/>
      </c>
    </row>
    <row r="216" spans="3:12" ht="15" customHeight="1" x14ac:dyDescent="0.3">
      <c r="C216" s="88"/>
      <c r="D216" s="88"/>
      <c r="E216" s="88"/>
      <c r="F216" s="220"/>
      <c r="G216" s="220"/>
      <c r="H216" s="220"/>
      <c r="I216" s="220"/>
      <c r="J216" s="90"/>
      <c r="K216" s="108"/>
      <c r="L216" s="90" t="str">
        <f t="shared" si="3"/>
        <v/>
      </c>
    </row>
    <row r="217" spans="3:12" ht="15" customHeight="1" x14ac:dyDescent="0.3">
      <c r="C217" s="88"/>
      <c r="D217" s="88"/>
      <c r="E217" s="88"/>
      <c r="F217" s="220"/>
      <c r="G217" s="220"/>
      <c r="H217" s="220"/>
      <c r="I217" s="220"/>
      <c r="J217" s="90"/>
      <c r="K217" s="108"/>
      <c r="L217" s="90" t="str">
        <f t="shared" si="3"/>
        <v/>
      </c>
    </row>
    <row r="218" spans="3:12" ht="15" customHeight="1" x14ac:dyDescent="0.3">
      <c r="C218" s="88"/>
      <c r="D218" s="88"/>
      <c r="E218" s="88"/>
      <c r="F218" s="220"/>
      <c r="G218" s="220"/>
      <c r="H218" s="220"/>
      <c r="I218" s="220"/>
      <c r="J218" s="90"/>
      <c r="K218" s="108"/>
      <c r="L218" s="90" t="str">
        <f t="shared" si="3"/>
        <v/>
      </c>
    </row>
    <row r="219" spans="3:12" ht="15" customHeight="1" x14ac:dyDescent="0.3">
      <c r="C219" s="88"/>
      <c r="D219" s="88"/>
      <c r="E219" s="88"/>
      <c r="F219" s="220"/>
      <c r="G219" s="220"/>
      <c r="H219" s="220"/>
      <c r="I219" s="220"/>
      <c r="J219" s="90"/>
      <c r="K219" s="108"/>
      <c r="L219" s="90" t="str">
        <f t="shared" si="3"/>
        <v/>
      </c>
    </row>
    <row r="220" spans="3:12" ht="15" customHeight="1" x14ac:dyDescent="0.3">
      <c r="C220" s="88"/>
      <c r="D220" s="88"/>
      <c r="E220" s="88"/>
      <c r="F220" s="220"/>
      <c r="G220" s="220"/>
      <c r="H220" s="220"/>
      <c r="I220" s="220"/>
      <c r="J220" s="90"/>
      <c r="K220" s="108"/>
      <c r="L220" s="90" t="str">
        <f t="shared" si="3"/>
        <v/>
      </c>
    </row>
    <row r="221" spans="3:12" ht="15" customHeight="1" x14ac:dyDescent="0.3">
      <c r="C221" s="88"/>
      <c r="D221" s="88"/>
      <c r="E221" s="88"/>
      <c r="F221" s="220"/>
      <c r="G221" s="220"/>
      <c r="H221" s="220"/>
      <c r="I221" s="220"/>
      <c r="J221" s="90"/>
      <c r="K221" s="108"/>
      <c r="L221" s="90" t="str">
        <f t="shared" si="3"/>
        <v/>
      </c>
    </row>
    <row r="222" spans="3:12" ht="15" customHeight="1" x14ac:dyDescent="0.3">
      <c r="C222" s="88"/>
      <c r="D222" s="88"/>
      <c r="E222" s="88"/>
      <c r="F222" s="220"/>
      <c r="G222" s="220"/>
      <c r="H222" s="220"/>
      <c r="I222" s="220"/>
      <c r="J222" s="90"/>
      <c r="K222" s="108"/>
      <c r="L222" s="90" t="str">
        <f t="shared" si="3"/>
        <v/>
      </c>
    </row>
    <row r="223" spans="3:12" ht="15" customHeight="1" x14ac:dyDescent="0.3">
      <c r="C223" s="88"/>
      <c r="D223" s="88"/>
      <c r="E223" s="88"/>
      <c r="F223" s="220"/>
      <c r="G223" s="220"/>
      <c r="H223" s="220"/>
      <c r="I223" s="220"/>
      <c r="J223" s="90"/>
      <c r="K223" s="108"/>
      <c r="L223" s="90" t="str">
        <f t="shared" si="3"/>
        <v/>
      </c>
    </row>
    <row r="224" spans="3:12" ht="15" customHeight="1" x14ac:dyDescent="0.3">
      <c r="C224" s="88"/>
      <c r="D224" s="88"/>
      <c r="E224" s="88"/>
      <c r="F224" s="220"/>
      <c r="G224" s="220"/>
      <c r="H224" s="220"/>
      <c r="I224" s="220"/>
      <c r="J224" s="90"/>
      <c r="K224" s="108"/>
      <c r="L224" s="90" t="str">
        <f t="shared" si="3"/>
        <v/>
      </c>
    </row>
    <row r="225" spans="3:12" ht="15" customHeight="1" x14ac:dyDescent="0.3">
      <c r="C225" s="88"/>
      <c r="D225" s="88"/>
      <c r="E225" s="88"/>
      <c r="F225" s="220"/>
      <c r="G225" s="220"/>
      <c r="H225" s="220"/>
      <c r="I225" s="220"/>
      <c r="J225" s="90"/>
      <c r="K225" s="108"/>
      <c r="L225" s="90" t="str">
        <f t="shared" si="3"/>
        <v/>
      </c>
    </row>
    <row r="226" spans="3:12" ht="15" customHeight="1" x14ac:dyDescent="0.3">
      <c r="C226" s="88"/>
      <c r="D226" s="88"/>
      <c r="E226" s="88"/>
      <c r="F226" s="220"/>
      <c r="G226" s="220"/>
      <c r="H226" s="220"/>
      <c r="I226" s="220"/>
      <c r="J226" s="90"/>
      <c r="K226" s="108"/>
      <c r="L226" s="90" t="str">
        <f t="shared" si="3"/>
        <v/>
      </c>
    </row>
    <row r="227" spans="3:12" ht="15" customHeight="1" x14ac:dyDescent="0.3">
      <c r="C227" s="88"/>
      <c r="D227" s="88"/>
      <c r="E227" s="88"/>
      <c r="F227" s="220"/>
      <c r="G227" s="220"/>
      <c r="H227" s="220"/>
      <c r="I227" s="220"/>
      <c r="J227" s="90"/>
      <c r="K227" s="108"/>
      <c r="L227" s="90" t="str">
        <f t="shared" si="3"/>
        <v/>
      </c>
    </row>
    <row r="228" spans="3:12" ht="15" customHeight="1" x14ac:dyDescent="0.3">
      <c r="C228" s="88"/>
      <c r="D228" s="88"/>
      <c r="E228" s="88"/>
      <c r="F228" s="220"/>
      <c r="G228" s="220"/>
      <c r="H228" s="220"/>
      <c r="I228" s="220"/>
      <c r="J228" s="90"/>
      <c r="K228" s="108"/>
      <c r="L228" s="90" t="str">
        <f t="shared" si="3"/>
        <v/>
      </c>
    </row>
    <row r="229" spans="3:12" ht="15" customHeight="1" x14ac:dyDescent="0.3">
      <c r="C229" s="88"/>
      <c r="D229" s="88"/>
      <c r="E229" s="88"/>
      <c r="F229" s="220"/>
      <c r="G229" s="220"/>
      <c r="H229" s="220"/>
      <c r="I229" s="220"/>
      <c r="J229" s="90"/>
      <c r="K229" s="108"/>
      <c r="L229" s="90" t="str">
        <f t="shared" ref="L229:L292" si="4">IFERROR(IF(I229&gt;0,I229-$F$4,""),"")</f>
        <v/>
      </c>
    </row>
    <row r="230" spans="3:12" ht="15" customHeight="1" x14ac:dyDescent="0.3">
      <c r="C230" s="88"/>
      <c r="D230" s="88"/>
      <c r="E230" s="88"/>
      <c r="F230" s="220"/>
      <c r="G230" s="220"/>
      <c r="H230" s="220"/>
      <c r="I230" s="220"/>
      <c r="J230" s="90"/>
      <c r="K230" s="108"/>
      <c r="L230" s="90" t="str">
        <f t="shared" si="4"/>
        <v/>
      </c>
    </row>
    <row r="231" spans="3:12" ht="15" customHeight="1" x14ac:dyDescent="0.3">
      <c r="C231" s="88"/>
      <c r="D231" s="88"/>
      <c r="E231" s="88"/>
      <c r="F231" s="220"/>
      <c r="G231" s="220"/>
      <c r="H231" s="220"/>
      <c r="I231" s="220"/>
      <c r="J231" s="90"/>
      <c r="K231" s="108"/>
      <c r="L231" s="90" t="str">
        <f t="shared" si="4"/>
        <v/>
      </c>
    </row>
    <row r="232" spans="3:12" ht="15" customHeight="1" x14ac:dyDescent="0.3">
      <c r="C232" s="88"/>
      <c r="D232" s="88"/>
      <c r="E232" s="88"/>
      <c r="F232" s="220"/>
      <c r="G232" s="220"/>
      <c r="H232" s="220"/>
      <c r="I232" s="220"/>
      <c r="J232" s="90"/>
      <c r="K232" s="108"/>
      <c r="L232" s="90" t="str">
        <f t="shared" si="4"/>
        <v/>
      </c>
    </row>
    <row r="233" spans="3:12" ht="15" customHeight="1" x14ac:dyDescent="0.3">
      <c r="C233" s="88"/>
      <c r="D233" s="88"/>
      <c r="E233" s="88"/>
      <c r="F233" s="220"/>
      <c r="G233" s="220"/>
      <c r="H233" s="220"/>
      <c r="I233" s="220"/>
      <c r="J233" s="90"/>
      <c r="K233" s="108"/>
      <c r="L233" s="90" t="str">
        <f t="shared" si="4"/>
        <v/>
      </c>
    </row>
    <row r="234" spans="3:12" ht="15" customHeight="1" x14ac:dyDescent="0.3">
      <c r="C234" s="88"/>
      <c r="D234" s="88"/>
      <c r="E234" s="88"/>
      <c r="F234" s="220"/>
      <c r="G234" s="220"/>
      <c r="H234" s="220"/>
      <c r="I234" s="220"/>
      <c r="J234" s="90"/>
      <c r="K234" s="108"/>
      <c r="L234" s="90" t="str">
        <f t="shared" si="4"/>
        <v/>
      </c>
    </row>
    <row r="235" spans="3:12" ht="15" customHeight="1" x14ac:dyDescent="0.3">
      <c r="C235" s="88"/>
      <c r="D235" s="88"/>
      <c r="E235" s="88"/>
      <c r="F235" s="220"/>
      <c r="G235" s="220"/>
      <c r="H235" s="220"/>
      <c r="I235" s="220"/>
      <c r="J235" s="90"/>
      <c r="K235" s="108"/>
      <c r="L235" s="90" t="str">
        <f t="shared" si="4"/>
        <v/>
      </c>
    </row>
    <row r="236" spans="3:12" ht="15" customHeight="1" x14ac:dyDescent="0.3">
      <c r="C236" s="88"/>
      <c r="D236" s="88"/>
      <c r="E236" s="88"/>
      <c r="F236" s="220"/>
      <c r="G236" s="220"/>
      <c r="H236" s="220"/>
      <c r="I236" s="220"/>
      <c r="J236" s="90"/>
      <c r="K236" s="108"/>
      <c r="L236" s="90" t="str">
        <f t="shared" si="4"/>
        <v/>
      </c>
    </row>
    <row r="237" spans="3:12" ht="15" customHeight="1" x14ac:dyDescent="0.3">
      <c r="C237" s="88"/>
      <c r="D237" s="88"/>
      <c r="E237" s="88"/>
      <c r="F237" s="220"/>
      <c r="G237" s="220"/>
      <c r="H237" s="220"/>
      <c r="I237" s="220"/>
      <c r="J237" s="90"/>
      <c r="K237" s="108"/>
      <c r="L237" s="90" t="str">
        <f t="shared" si="4"/>
        <v/>
      </c>
    </row>
    <row r="238" spans="3:12" ht="15" customHeight="1" x14ac:dyDescent="0.3">
      <c r="C238" s="88"/>
      <c r="D238" s="88"/>
      <c r="E238" s="88"/>
      <c r="F238" s="220"/>
      <c r="G238" s="220"/>
      <c r="H238" s="220"/>
      <c r="I238" s="220"/>
      <c r="J238" s="90"/>
      <c r="K238" s="108"/>
      <c r="L238" s="90" t="str">
        <f t="shared" si="4"/>
        <v/>
      </c>
    </row>
    <row r="239" spans="3:12" ht="15" customHeight="1" x14ac:dyDescent="0.3">
      <c r="C239" s="88"/>
      <c r="D239" s="88"/>
      <c r="E239" s="88"/>
      <c r="F239" s="220"/>
      <c r="G239" s="220"/>
      <c r="H239" s="220"/>
      <c r="I239" s="220"/>
      <c r="J239" s="90"/>
      <c r="K239" s="108"/>
      <c r="L239" s="90" t="str">
        <f t="shared" si="4"/>
        <v/>
      </c>
    </row>
    <row r="240" spans="3:12" ht="15" customHeight="1" x14ac:dyDescent="0.3">
      <c r="C240" s="88"/>
      <c r="D240" s="88"/>
      <c r="E240" s="88"/>
      <c r="F240" s="220"/>
      <c r="G240" s="220"/>
      <c r="H240" s="220"/>
      <c r="I240" s="220"/>
      <c r="J240" s="90"/>
      <c r="K240" s="108"/>
      <c r="L240" s="90" t="str">
        <f t="shared" si="4"/>
        <v/>
      </c>
    </row>
    <row r="241" spans="3:12" ht="15" customHeight="1" x14ac:dyDescent="0.3">
      <c r="C241" s="88"/>
      <c r="D241" s="88"/>
      <c r="E241" s="88"/>
      <c r="F241" s="220"/>
      <c r="G241" s="220"/>
      <c r="H241" s="220"/>
      <c r="I241" s="220"/>
      <c r="J241" s="90"/>
      <c r="K241" s="108"/>
      <c r="L241" s="90" t="str">
        <f t="shared" si="4"/>
        <v/>
      </c>
    </row>
    <row r="242" spans="3:12" ht="15" customHeight="1" x14ac:dyDescent="0.3">
      <c r="C242" s="88"/>
      <c r="D242" s="88"/>
      <c r="E242" s="88"/>
      <c r="F242" s="220"/>
      <c r="G242" s="220"/>
      <c r="H242" s="220"/>
      <c r="I242" s="220"/>
      <c r="J242" s="90"/>
      <c r="K242" s="108"/>
      <c r="L242" s="90" t="str">
        <f t="shared" si="4"/>
        <v/>
      </c>
    </row>
    <row r="243" spans="3:12" ht="15" customHeight="1" x14ac:dyDescent="0.3">
      <c r="C243" s="88"/>
      <c r="D243" s="88"/>
      <c r="E243" s="88"/>
      <c r="F243" s="220"/>
      <c r="G243" s="220"/>
      <c r="H243" s="220"/>
      <c r="I243" s="220"/>
      <c r="J243" s="90"/>
      <c r="K243" s="108"/>
      <c r="L243" s="90" t="str">
        <f t="shared" si="4"/>
        <v/>
      </c>
    </row>
    <row r="244" spans="3:12" ht="15" customHeight="1" x14ac:dyDescent="0.3">
      <c r="C244" s="88"/>
      <c r="D244" s="88"/>
      <c r="E244" s="88"/>
      <c r="F244" s="220"/>
      <c r="G244" s="220"/>
      <c r="H244" s="220"/>
      <c r="I244" s="220"/>
      <c r="J244" s="90"/>
      <c r="K244" s="108"/>
      <c r="L244" s="90" t="str">
        <f t="shared" si="4"/>
        <v/>
      </c>
    </row>
    <row r="245" spans="3:12" ht="15" customHeight="1" x14ac:dyDescent="0.3">
      <c r="C245" s="88"/>
      <c r="D245" s="88"/>
      <c r="E245" s="88"/>
      <c r="F245" s="220"/>
      <c r="G245" s="220"/>
      <c r="H245" s="220"/>
      <c r="I245" s="220"/>
      <c r="J245" s="90"/>
      <c r="K245" s="108"/>
      <c r="L245" s="90" t="str">
        <f t="shared" si="4"/>
        <v/>
      </c>
    </row>
    <row r="246" spans="3:12" ht="15" customHeight="1" x14ac:dyDescent="0.3">
      <c r="C246" s="88"/>
      <c r="D246" s="88"/>
      <c r="E246" s="88"/>
      <c r="F246" s="220"/>
      <c r="G246" s="220"/>
      <c r="H246" s="220"/>
      <c r="I246" s="220"/>
      <c r="J246" s="90"/>
      <c r="K246" s="108"/>
      <c r="L246" s="90" t="str">
        <f t="shared" si="4"/>
        <v/>
      </c>
    </row>
    <row r="247" spans="3:12" ht="15" customHeight="1" x14ac:dyDescent="0.3">
      <c r="C247" s="88"/>
      <c r="D247" s="88"/>
      <c r="E247" s="88"/>
      <c r="F247" s="220"/>
      <c r="G247" s="220"/>
      <c r="H247" s="220"/>
      <c r="I247" s="220"/>
      <c r="J247" s="90"/>
      <c r="K247" s="108"/>
      <c r="L247" s="90" t="str">
        <f t="shared" si="4"/>
        <v/>
      </c>
    </row>
    <row r="248" spans="3:12" ht="15" customHeight="1" x14ac:dyDescent="0.3">
      <c r="C248" s="88"/>
      <c r="D248" s="88"/>
      <c r="E248" s="88"/>
      <c r="F248" s="220"/>
      <c r="G248" s="220"/>
      <c r="H248" s="220"/>
      <c r="I248" s="220"/>
      <c r="J248" s="90"/>
      <c r="K248" s="108"/>
      <c r="L248" s="90" t="str">
        <f t="shared" si="4"/>
        <v/>
      </c>
    </row>
    <row r="249" spans="3:12" ht="15" customHeight="1" x14ac:dyDescent="0.3">
      <c r="C249" s="88"/>
      <c r="D249" s="88"/>
      <c r="E249" s="88"/>
      <c r="F249" s="220"/>
      <c r="G249" s="220"/>
      <c r="H249" s="220"/>
      <c r="I249" s="220"/>
      <c r="J249" s="90"/>
      <c r="K249" s="108"/>
      <c r="L249" s="90" t="str">
        <f t="shared" si="4"/>
        <v/>
      </c>
    </row>
    <row r="250" spans="3:12" ht="15" customHeight="1" x14ac:dyDescent="0.3">
      <c r="C250" s="88"/>
      <c r="D250" s="88"/>
      <c r="E250" s="88"/>
      <c r="F250" s="220"/>
      <c r="G250" s="220"/>
      <c r="H250" s="220"/>
      <c r="I250" s="220"/>
      <c r="J250" s="90"/>
      <c r="K250" s="108"/>
      <c r="L250" s="90" t="str">
        <f t="shared" si="4"/>
        <v/>
      </c>
    </row>
    <row r="251" spans="3:12" ht="15" customHeight="1" x14ac:dyDescent="0.3">
      <c r="C251" s="88"/>
      <c r="D251" s="88"/>
      <c r="E251" s="88"/>
      <c r="F251" s="220"/>
      <c r="G251" s="220"/>
      <c r="H251" s="220"/>
      <c r="I251" s="220"/>
      <c r="J251" s="90"/>
      <c r="K251" s="108"/>
      <c r="L251" s="90" t="str">
        <f t="shared" si="4"/>
        <v/>
      </c>
    </row>
    <row r="252" spans="3:12" ht="15" customHeight="1" x14ac:dyDescent="0.3">
      <c r="C252" s="88"/>
      <c r="D252" s="88"/>
      <c r="E252" s="88"/>
      <c r="F252" s="220"/>
      <c r="G252" s="220"/>
      <c r="H252" s="220"/>
      <c r="I252" s="220"/>
      <c r="J252" s="90"/>
      <c r="K252" s="108"/>
      <c r="L252" s="90" t="str">
        <f t="shared" si="4"/>
        <v/>
      </c>
    </row>
    <row r="253" spans="3:12" ht="15" customHeight="1" x14ac:dyDescent="0.3">
      <c r="C253" s="88"/>
      <c r="D253" s="88"/>
      <c r="E253" s="88"/>
      <c r="F253" s="220"/>
      <c r="G253" s="220"/>
      <c r="H253" s="220"/>
      <c r="I253" s="220"/>
      <c r="J253" s="90"/>
      <c r="K253" s="108"/>
      <c r="L253" s="90" t="str">
        <f t="shared" si="4"/>
        <v/>
      </c>
    </row>
    <row r="254" spans="3:12" ht="15" customHeight="1" x14ac:dyDescent="0.3">
      <c r="C254" s="88"/>
      <c r="D254" s="88"/>
      <c r="E254" s="88"/>
      <c r="F254" s="220"/>
      <c r="G254" s="220"/>
      <c r="H254" s="220"/>
      <c r="I254" s="220"/>
      <c r="J254" s="90"/>
      <c r="K254" s="108"/>
      <c r="L254" s="90" t="str">
        <f t="shared" si="4"/>
        <v/>
      </c>
    </row>
    <row r="255" spans="3:12" ht="15" customHeight="1" x14ac:dyDescent="0.3">
      <c r="C255" s="88"/>
      <c r="D255" s="88"/>
      <c r="E255" s="88"/>
      <c r="F255" s="220"/>
      <c r="G255" s="220"/>
      <c r="H255" s="220"/>
      <c r="I255" s="220"/>
      <c r="J255" s="90"/>
      <c r="K255" s="108"/>
      <c r="L255" s="90" t="str">
        <f t="shared" si="4"/>
        <v/>
      </c>
    </row>
    <row r="256" spans="3:12" ht="15" customHeight="1" x14ac:dyDescent="0.3">
      <c r="C256" s="88"/>
      <c r="D256" s="88"/>
      <c r="E256" s="88"/>
      <c r="F256" s="220"/>
      <c r="G256" s="220"/>
      <c r="H256" s="220"/>
      <c r="I256" s="220"/>
      <c r="J256" s="90"/>
      <c r="K256" s="108"/>
      <c r="L256" s="90" t="str">
        <f t="shared" si="4"/>
        <v/>
      </c>
    </row>
    <row r="257" spans="3:12" ht="15" customHeight="1" x14ac:dyDescent="0.3">
      <c r="C257" s="88"/>
      <c r="D257" s="88"/>
      <c r="E257" s="88"/>
      <c r="F257" s="220"/>
      <c r="G257" s="220"/>
      <c r="H257" s="220"/>
      <c r="I257" s="220"/>
      <c r="J257" s="90"/>
      <c r="K257" s="108"/>
      <c r="L257" s="90" t="str">
        <f t="shared" si="4"/>
        <v/>
      </c>
    </row>
    <row r="258" spans="3:12" ht="15" customHeight="1" x14ac:dyDescent="0.3">
      <c r="C258" s="88"/>
      <c r="D258" s="88"/>
      <c r="E258" s="88"/>
      <c r="F258" s="220"/>
      <c r="G258" s="220"/>
      <c r="H258" s="220"/>
      <c r="I258" s="220"/>
      <c r="J258" s="90"/>
      <c r="K258" s="108"/>
      <c r="L258" s="90" t="str">
        <f t="shared" si="4"/>
        <v/>
      </c>
    </row>
    <row r="259" spans="3:12" ht="15" customHeight="1" x14ac:dyDescent="0.3">
      <c r="C259" s="88"/>
      <c r="D259" s="88"/>
      <c r="E259" s="88"/>
      <c r="F259" s="220"/>
      <c r="G259" s="220"/>
      <c r="H259" s="220"/>
      <c r="I259" s="220"/>
      <c r="J259" s="90"/>
      <c r="K259" s="108"/>
      <c r="L259" s="90" t="str">
        <f t="shared" si="4"/>
        <v/>
      </c>
    </row>
    <row r="260" spans="3:12" ht="15" customHeight="1" x14ac:dyDescent="0.3">
      <c r="C260" s="88"/>
      <c r="D260" s="88"/>
      <c r="E260" s="88"/>
      <c r="F260" s="220"/>
      <c r="G260" s="220"/>
      <c r="H260" s="220"/>
      <c r="I260" s="220"/>
      <c r="J260" s="90"/>
      <c r="K260" s="108"/>
      <c r="L260" s="90" t="str">
        <f t="shared" si="4"/>
        <v/>
      </c>
    </row>
    <row r="261" spans="3:12" ht="15" customHeight="1" x14ac:dyDescent="0.3">
      <c r="C261" s="88"/>
      <c r="D261" s="88"/>
      <c r="E261" s="88"/>
      <c r="F261" s="220"/>
      <c r="G261" s="220"/>
      <c r="H261" s="220"/>
      <c r="I261" s="220"/>
      <c r="J261" s="90"/>
      <c r="K261" s="108"/>
      <c r="L261" s="90" t="str">
        <f t="shared" si="4"/>
        <v/>
      </c>
    </row>
    <row r="262" spans="3:12" ht="15" customHeight="1" x14ac:dyDescent="0.3">
      <c r="C262" s="88"/>
      <c r="D262" s="88"/>
      <c r="E262" s="88"/>
      <c r="F262" s="220"/>
      <c r="G262" s="220"/>
      <c r="H262" s="220"/>
      <c r="I262" s="220"/>
      <c r="J262" s="90"/>
      <c r="K262" s="108"/>
      <c r="L262" s="90" t="str">
        <f t="shared" si="4"/>
        <v/>
      </c>
    </row>
    <row r="263" spans="3:12" ht="15" customHeight="1" x14ac:dyDescent="0.3">
      <c r="C263" s="88"/>
      <c r="D263" s="88"/>
      <c r="E263" s="88"/>
      <c r="F263" s="220"/>
      <c r="G263" s="220"/>
      <c r="H263" s="220"/>
      <c r="I263" s="220"/>
      <c r="J263" s="90"/>
      <c r="K263" s="108"/>
      <c r="L263" s="90" t="str">
        <f t="shared" si="4"/>
        <v/>
      </c>
    </row>
    <row r="264" spans="3:12" ht="15" customHeight="1" x14ac:dyDescent="0.3">
      <c r="C264" s="88"/>
      <c r="D264" s="88"/>
      <c r="E264" s="88"/>
      <c r="F264" s="220"/>
      <c r="G264" s="220"/>
      <c r="H264" s="220"/>
      <c r="I264" s="220"/>
      <c r="J264" s="90"/>
      <c r="K264" s="108"/>
      <c r="L264" s="90" t="str">
        <f t="shared" si="4"/>
        <v/>
      </c>
    </row>
    <row r="265" spans="3:12" ht="15" customHeight="1" x14ac:dyDescent="0.3">
      <c r="C265" s="88"/>
      <c r="D265" s="88"/>
      <c r="E265" s="88"/>
      <c r="F265" s="220"/>
      <c r="G265" s="220"/>
      <c r="H265" s="220"/>
      <c r="I265" s="220"/>
      <c r="J265" s="90"/>
      <c r="K265" s="108"/>
      <c r="L265" s="90" t="str">
        <f t="shared" si="4"/>
        <v/>
      </c>
    </row>
    <row r="266" spans="3:12" ht="15" customHeight="1" x14ac:dyDescent="0.3">
      <c r="C266" s="88"/>
      <c r="D266" s="88"/>
      <c r="E266" s="88"/>
      <c r="F266" s="220"/>
      <c r="G266" s="220"/>
      <c r="H266" s="220"/>
      <c r="I266" s="220"/>
      <c r="J266" s="90"/>
      <c r="K266" s="108"/>
      <c r="L266" s="90" t="str">
        <f t="shared" si="4"/>
        <v/>
      </c>
    </row>
    <row r="267" spans="3:12" ht="15" customHeight="1" x14ac:dyDescent="0.3">
      <c r="C267" s="88"/>
      <c r="D267" s="88"/>
      <c r="E267" s="88"/>
      <c r="F267" s="220"/>
      <c r="G267" s="220"/>
      <c r="H267" s="220"/>
      <c r="I267" s="220"/>
      <c r="J267" s="90"/>
      <c r="K267" s="108"/>
      <c r="L267" s="90" t="str">
        <f t="shared" si="4"/>
        <v/>
      </c>
    </row>
    <row r="268" spans="3:12" ht="15" customHeight="1" x14ac:dyDescent="0.3">
      <c r="C268" s="88"/>
      <c r="D268" s="88"/>
      <c r="E268" s="88"/>
      <c r="F268" s="220"/>
      <c r="G268" s="220"/>
      <c r="H268" s="220"/>
      <c r="I268" s="220"/>
      <c r="J268" s="90"/>
      <c r="K268" s="108"/>
      <c r="L268" s="90" t="str">
        <f t="shared" si="4"/>
        <v/>
      </c>
    </row>
    <row r="269" spans="3:12" ht="15" customHeight="1" x14ac:dyDescent="0.3">
      <c r="C269" s="88"/>
      <c r="D269" s="88"/>
      <c r="E269" s="88"/>
      <c r="F269" s="220"/>
      <c r="G269" s="220"/>
      <c r="H269" s="220"/>
      <c r="I269" s="220"/>
      <c r="J269" s="90"/>
      <c r="K269" s="108"/>
      <c r="L269" s="90" t="str">
        <f t="shared" si="4"/>
        <v/>
      </c>
    </row>
    <row r="270" spans="3:12" ht="15" customHeight="1" x14ac:dyDescent="0.3">
      <c r="C270" s="88"/>
      <c r="D270" s="88"/>
      <c r="E270" s="88"/>
      <c r="F270" s="220"/>
      <c r="G270" s="220"/>
      <c r="H270" s="220"/>
      <c r="I270" s="220"/>
      <c r="J270" s="90"/>
      <c r="K270" s="108"/>
      <c r="L270" s="90" t="str">
        <f t="shared" si="4"/>
        <v/>
      </c>
    </row>
    <row r="271" spans="3:12" ht="15" customHeight="1" x14ac:dyDescent="0.3">
      <c r="C271" s="88"/>
      <c r="D271" s="88"/>
      <c r="E271" s="88"/>
      <c r="F271" s="220"/>
      <c r="G271" s="220"/>
      <c r="H271" s="220"/>
      <c r="I271" s="220"/>
      <c r="J271" s="90"/>
      <c r="K271" s="108"/>
      <c r="L271" s="90" t="str">
        <f t="shared" si="4"/>
        <v/>
      </c>
    </row>
    <row r="272" spans="3:12" ht="15" customHeight="1" x14ac:dyDescent="0.3">
      <c r="C272" s="88"/>
      <c r="D272" s="88"/>
      <c r="E272" s="88"/>
      <c r="F272" s="220"/>
      <c r="G272" s="220"/>
      <c r="H272" s="220"/>
      <c r="I272" s="220"/>
      <c r="J272" s="90"/>
      <c r="K272" s="108"/>
      <c r="L272" s="90" t="str">
        <f t="shared" si="4"/>
        <v/>
      </c>
    </row>
    <row r="273" spans="3:12" ht="15" customHeight="1" x14ac:dyDescent="0.3">
      <c r="C273" s="88"/>
      <c r="D273" s="88"/>
      <c r="E273" s="88"/>
      <c r="F273" s="220"/>
      <c r="G273" s="220"/>
      <c r="H273" s="220"/>
      <c r="I273" s="220"/>
      <c r="J273" s="90"/>
      <c r="K273" s="108"/>
      <c r="L273" s="90" t="str">
        <f t="shared" si="4"/>
        <v/>
      </c>
    </row>
    <row r="274" spans="3:12" ht="15" customHeight="1" x14ac:dyDescent="0.3">
      <c r="C274" s="88"/>
      <c r="D274" s="88"/>
      <c r="E274" s="88"/>
      <c r="F274" s="220"/>
      <c r="G274" s="220"/>
      <c r="H274" s="220"/>
      <c r="I274" s="220"/>
      <c r="J274" s="90"/>
      <c r="K274" s="108"/>
      <c r="L274" s="90" t="str">
        <f t="shared" si="4"/>
        <v/>
      </c>
    </row>
    <row r="275" spans="3:12" ht="15" customHeight="1" x14ac:dyDescent="0.3">
      <c r="C275" s="88"/>
      <c r="D275" s="88"/>
      <c r="E275" s="88"/>
      <c r="F275" s="220"/>
      <c r="G275" s="220"/>
      <c r="H275" s="220"/>
      <c r="I275" s="220"/>
      <c r="J275" s="90"/>
      <c r="K275" s="108"/>
      <c r="L275" s="90" t="str">
        <f t="shared" si="4"/>
        <v/>
      </c>
    </row>
    <row r="276" spans="3:12" ht="15" customHeight="1" x14ac:dyDescent="0.3">
      <c r="C276" s="88"/>
      <c r="D276" s="88"/>
      <c r="E276" s="88"/>
      <c r="F276" s="220"/>
      <c r="G276" s="220"/>
      <c r="H276" s="220"/>
      <c r="I276" s="220"/>
      <c r="J276" s="90"/>
      <c r="K276" s="108"/>
      <c r="L276" s="90" t="str">
        <f t="shared" si="4"/>
        <v/>
      </c>
    </row>
    <row r="277" spans="3:12" ht="15" customHeight="1" x14ac:dyDescent="0.3">
      <c r="C277" s="88"/>
      <c r="D277" s="88"/>
      <c r="E277" s="88"/>
      <c r="F277" s="220"/>
      <c r="G277" s="220"/>
      <c r="H277" s="220"/>
      <c r="I277" s="220"/>
      <c r="J277" s="90"/>
      <c r="K277" s="108"/>
      <c r="L277" s="90" t="str">
        <f t="shared" si="4"/>
        <v/>
      </c>
    </row>
    <row r="278" spans="3:12" ht="15" customHeight="1" x14ac:dyDescent="0.3">
      <c r="C278" s="88"/>
      <c r="D278" s="88"/>
      <c r="E278" s="88"/>
      <c r="F278" s="220"/>
      <c r="G278" s="220"/>
      <c r="H278" s="220"/>
      <c r="I278" s="220"/>
      <c r="J278" s="90"/>
      <c r="K278" s="108"/>
      <c r="L278" s="90" t="str">
        <f t="shared" si="4"/>
        <v/>
      </c>
    </row>
    <row r="279" spans="3:12" ht="15" customHeight="1" x14ac:dyDescent="0.3">
      <c r="C279" s="88"/>
      <c r="D279" s="88"/>
      <c r="E279" s="88"/>
      <c r="F279" s="220"/>
      <c r="G279" s="220"/>
      <c r="H279" s="220"/>
      <c r="I279" s="220"/>
      <c r="J279" s="90"/>
      <c r="K279" s="108"/>
      <c r="L279" s="90" t="str">
        <f t="shared" si="4"/>
        <v/>
      </c>
    </row>
    <row r="280" spans="3:12" ht="15" customHeight="1" x14ac:dyDescent="0.3">
      <c r="C280" s="88"/>
      <c r="D280" s="88"/>
      <c r="E280" s="88"/>
      <c r="F280" s="220"/>
      <c r="G280" s="220"/>
      <c r="H280" s="220"/>
      <c r="I280" s="220"/>
      <c r="J280" s="90"/>
      <c r="K280" s="108"/>
      <c r="L280" s="90" t="str">
        <f t="shared" si="4"/>
        <v/>
      </c>
    </row>
    <row r="281" spans="3:12" ht="15" customHeight="1" x14ac:dyDescent="0.3">
      <c r="C281" s="88"/>
      <c r="D281" s="88"/>
      <c r="E281" s="88"/>
      <c r="F281" s="220"/>
      <c r="G281" s="220"/>
      <c r="H281" s="220"/>
      <c r="I281" s="220"/>
      <c r="J281" s="90"/>
      <c r="K281" s="108"/>
      <c r="L281" s="90" t="str">
        <f t="shared" si="4"/>
        <v/>
      </c>
    </row>
    <row r="282" spans="3:12" ht="15" customHeight="1" x14ac:dyDescent="0.3">
      <c r="C282" s="88"/>
      <c r="D282" s="88"/>
      <c r="E282" s="88"/>
      <c r="F282" s="220"/>
      <c r="G282" s="220"/>
      <c r="H282" s="220"/>
      <c r="I282" s="220"/>
      <c r="J282" s="90"/>
      <c r="K282" s="108"/>
      <c r="L282" s="90" t="str">
        <f t="shared" si="4"/>
        <v/>
      </c>
    </row>
    <row r="283" spans="3:12" ht="15" customHeight="1" x14ac:dyDescent="0.3">
      <c r="C283" s="88"/>
      <c r="D283" s="88"/>
      <c r="E283" s="88"/>
      <c r="F283" s="220"/>
      <c r="G283" s="220"/>
      <c r="H283" s="220"/>
      <c r="I283" s="220"/>
      <c r="J283" s="90"/>
      <c r="K283" s="108"/>
      <c r="L283" s="90" t="str">
        <f t="shared" si="4"/>
        <v/>
      </c>
    </row>
    <row r="284" spans="3:12" ht="15" customHeight="1" x14ac:dyDescent="0.3">
      <c r="C284" s="88"/>
      <c r="D284" s="88"/>
      <c r="E284" s="88"/>
      <c r="F284" s="220"/>
      <c r="G284" s="220"/>
      <c r="H284" s="220"/>
      <c r="I284" s="220"/>
      <c r="J284" s="90"/>
      <c r="K284" s="108"/>
      <c r="L284" s="90" t="str">
        <f t="shared" si="4"/>
        <v/>
      </c>
    </row>
    <row r="285" spans="3:12" ht="15" customHeight="1" x14ac:dyDescent="0.3">
      <c r="C285" s="88"/>
      <c r="D285" s="88"/>
      <c r="E285" s="88"/>
      <c r="F285" s="220"/>
      <c r="G285" s="220"/>
      <c r="H285" s="220"/>
      <c r="I285" s="220"/>
      <c r="J285" s="90"/>
      <c r="K285" s="108"/>
      <c r="L285" s="90" t="str">
        <f t="shared" si="4"/>
        <v/>
      </c>
    </row>
    <row r="286" spans="3:12" ht="15" customHeight="1" x14ac:dyDescent="0.3">
      <c r="C286" s="88"/>
      <c r="D286" s="88"/>
      <c r="E286" s="88"/>
      <c r="F286" s="220"/>
      <c r="G286" s="220"/>
      <c r="H286" s="220"/>
      <c r="I286" s="220"/>
      <c r="J286" s="90"/>
      <c r="K286" s="108"/>
      <c r="L286" s="90" t="str">
        <f t="shared" si="4"/>
        <v/>
      </c>
    </row>
    <row r="287" spans="3:12" ht="15" customHeight="1" x14ac:dyDescent="0.3">
      <c r="C287" s="88"/>
      <c r="D287" s="88"/>
      <c r="E287" s="88"/>
      <c r="F287" s="220"/>
      <c r="G287" s="220"/>
      <c r="H287" s="220"/>
      <c r="I287" s="220"/>
      <c r="J287" s="90"/>
      <c r="K287" s="108"/>
      <c r="L287" s="90" t="str">
        <f t="shared" si="4"/>
        <v/>
      </c>
    </row>
    <row r="288" spans="3:12" ht="15" customHeight="1" x14ac:dyDescent="0.3">
      <c r="C288" s="88"/>
      <c r="D288" s="88"/>
      <c r="E288" s="88"/>
      <c r="F288" s="220"/>
      <c r="G288" s="220"/>
      <c r="H288" s="220"/>
      <c r="I288" s="220"/>
      <c r="J288" s="90"/>
      <c r="K288" s="108"/>
      <c r="L288" s="90" t="str">
        <f t="shared" si="4"/>
        <v/>
      </c>
    </row>
    <row r="289" spans="3:12" ht="15" customHeight="1" x14ac:dyDescent="0.3">
      <c r="C289" s="88"/>
      <c r="D289" s="88"/>
      <c r="E289" s="88"/>
      <c r="F289" s="220"/>
      <c r="G289" s="220"/>
      <c r="H289" s="220"/>
      <c r="I289" s="220"/>
      <c r="J289" s="90"/>
      <c r="K289" s="108"/>
      <c r="L289" s="90" t="str">
        <f t="shared" si="4"/>
        <v/>
      </c>
    </row>
    <row r="290" spans="3:12" ht="15" customHeight="1" x14ac:dyDescent="0.3">
      <c r="C290" s="88"/>
      <c r="D290" s="88"/>
      <c r="E290" s="88"/>
      <c r="F290" s="220"/>
      <c r="G290" s="220"/>
      <c r="H290" s="220"/>
      <c r="I290" s="220"/>
      <c r="J290" s="90"/>
      <c r="K290" s="108"/>
      <c r="L290" s="90" t="str">
        <f t="shared" si="4"/>
        <v/>
      </c>
    </row>
    <row r="291" spans="3:12" ht="15" customHeight="1" x14ac:dyDescent="0.3">
      <c r="C291" s="88"/>
      <c r="D291" s="88"/>
      <c r="E291" s="88"/>
      <c r="F291" s="220"/>
      <c r="G291" s="220"/>
      <c r="H291" s="220"/>
      <c r="I291" s="220"/>
      <c r="J291" s="90"/>
      <c r="K291" s="108"/>
      <c r="L291" s="90" t="str">
        <f t="shared" si="4"/>
        <v/>
      </c>
    </row>
    <row r="292" spans="3:12" ht="15" customHeight="1" x14ac:dyDescent="0.3">
      <c r="C292" s="88"/>
      <c r="D292" s="88"/>
      <c r="E292" s="88"/>
      <c r="F292" s="220"/>
      <c r="G292" s="220"/>
      <c r="H292" s="220"/>
      <c r="I292" s="220"/>
      <c r="J292" s="90"/>
      <c r="K292" s="108"/>
      <c r="L292" s="90" t="str">
        <f t="shared" si="4"/>
        <v/>
      </c>
    </row>
    <row r="293" spans="3:12" ht="15" customHeight="1" x14ac:dyDescent="0.3">
      <c r="C293" s="88"/>
      <c r="D293" s="88"/>
      <c r="E293" s="88"/>
      <c r="F293" s="220"/>
      <c r="G293" s="220"/>
      <c r="H293" s="220"/>
      <c r="I293" s="220"/>
      <c r="J293" s="90"/>
      <c r="K293" s="108"/>
      <c r="L293" s="90" t="str">
        <f t="shared" ref="L293:L356" si="5">IFERROR(IF(I293&gt;0,I293-$F$4,""),"")</f>
        <v/>
      </c>
    </row>
    <row r="294" spans="3:12" ht="15" customHeight="1" x14ac:dyDescent="0.3">
      <c r="C294" s="88"/>
      <c r="D294" s="88"/>
      <c r="E294" s="88"/>
      <c r="F294" s="220"/>
      <c r="G294" s="220"/>
      <c r="H294" s="220"/>
      <c r="I294" s="220"/>
      <c r="J294" s="90"/>
      <c r="K294" s="108"/>
      <c r="L294" s="90" t="str">
        <f t="shared" si="5"/>
        <v/>
      </c>
    </row>
    <row r="295" spans="3:12" ht="15" customHeight="1" x14ac:dyDescent="0.3">
      <c r="C295" s="88"/>
      <c r="D295" s="88"/>
      <c r="E295" s="88"/>
      <c r="F295" s="220"/>
      <c r="G295" s="220"/>
      <c r="H295" s="220"/>
      <c r="I295" s="220"/>
      <c r="J295" s="90"/>
      <c r="K295" s="108"/>
      <c r="L295" s="90" t="str">
        <f t="shared" si="5"/>
        <v/>
      </c>
    </row>
    <row r="296" spans="3:12" ht="15" customHeight="1" x14ac:dyDescent="0.3">
      <c r="C296" s="88"/>
      <c r="D296" s="88"/>
      <c r="E296" s="88"/>
      <c r="F296" s="220"/>
      <c r="G296" s="220"/>
      <c r="H296" s="220"/>
      <c r="I296" s="220"/>
      <c r="J296" s="90"/>
      <c r="K296" s="108"/>
      <c r="L296" s="90" t="str">
        <f t="shared" si="5"/>
        <v/>
      </c>
    </row>
    <row r="297" spans="3:12" ht="15" customHeight="1" x14ac:dyDescent="0.3">
      <c r="C297" s="88"/>
      <c r="D297" s="88"/>
      <c r="E297" s="88"/>
      <c r="F297" s="220"/>
      <c r="G297" s="220"/>
      <c r="H297" s="220"/>
      <c r="I297" s="220"/>
      <c r="J297" s="90"/>
      <c r="K297" s="108"/>
      <c r="L297" s="90" t="str">
        <f t="shared" si="5"/>
        <v/>
      </c>
    </row>
    <row r="298" spans="3:12" ht="15" customHeight="1" x14ac:dyDescent="0.3">
      <c r="C298" s="88"/>
      <c r="D298" s="88"/>
      <c r="E298" s="88"/>
      <c r="F298" s="220"/>
      <c r="G298" s="220"/>
      <c r="H298" s="220"/>
      <c r="I298" s="220"/>
      <c r="J298" s="90"/>
      <c r="K298" s="108"/>
      <c r="L298" s="90" t="str">
        <f t="shared" si="5"/>
        <v/>
      </c>
    </row>
    <row r="299" spans="3:12" ht="15" customHeight="1" x14ac:dyDescent="0.3">
      <c r="C299" s="88"/>
      <c r="D299" s="88"/>
      <c r="E299" s="88"/>
      <c r="F299" s="220"/>
      <c r="G299" s="220"/>
      <c r="H299" s="220"/>
      <c r="I299" s="220"/>
      <c r="J299" s="90"/>
      <c r="K299" s="108"/>
      <c r="L299" s="90" t="str">
        <f t="shared" si="5"/>
        <v/>
      </c>
    </row>
    <row r="300" spans="3:12" ht="15" customHeight="1" x14ac:dyDescent="0.3">
      <c r="C300" s="88"/>
      <c r="D300" s="88"/>
      <c r="E300" s="88"/>
      <c r="F300" s="220"/>
      <c r="G300" s="220"/>
      <c r="H300" s="220"/>
      <c r="I300" s="220"/>
      <c r="J300" s="90"/>
      <c r="K300" s="108"/>
      <c r="L300" s="90" t="str">
        <f t="shared" si="5"/>
        <v/>
      </c>
    </row>
    <row r="301" spans="3:12" ht="15" customHeight="1" x14ac:dyDescent="0.3">
      <c r="C301" s="88"/>
      <c r="D301" s="88"/>
      <c r="E301" s="88"/>
      <c r="F301" s="220"/>
      <c r="G301" s="220"/>
      <c r="H301" s="220"/>
      <c r="I301" s="220"/>
      <c r="J301" s="90"/>
      <c r="K301" s="108"/>
      <c r="L301" s="90" t="str">
        <f t="shared" si="5"/>
        <v/>
      </c>
    </row>
    <row r="302" spans="3:12" ht="15" customHeight="1" x14ac:dyDescent="0.3">
      <c r="C302" s="88"/>
      <c r="D302" s="88"/>
      <c r="E302" s="88"/>
      <c r="F302" s="220"/>
      <c r="G302" s="220"/>
      <c r="H302" s="220"/>
      <c r="I302" s="220"/>
      <c r="J302" s="90"/>
      <c r="K302" s="108"/>
      <c r="L302" s="90" t="str">
        <f t="shared" si="5"/>
        <v/>
      </c>
    </row>
    <row r="303" spans="3:12" ht="15" customHeight="1" x14ac:dyDescent="0.3">
      <c r="C303" s="88"/>
      <c r="D303" s="88"/>
      <c r="E303" s="88"/>
      <c r="F303" s="220"/>
      <c r="G303" s="220"/>
      <c r="H303" s="220"/>
      <c r="I303" s="220"/>
      <c r="J303" s="90"/>
      <c r="K303" s="108"/>
      <c r="L303" s="90" t="str">
        <f t="shared" si="5"/>
        <v/>
      </c>
    </row>
    <row r="304" spans="3:12" ht="15" customHeight="1" x14ac:dyDescent="0.3">
      <c r="C304" s="88"/>
      <c r="D304" s="88"/>
      <c r="E304" s="88"/>
      <c r="F304" s="220"/>
      <c r="G304" s="220"/>
      <c r="H304" s="220"/>
      <c r="I304" s="220"/>
      <c r="J304" s="90"/>
      <c r="K304" s="108"/>
      <c r="L304" s="90" t="str">
        <f t="shared" si="5"/>
        <v/>
      </c>
    </row>
    <row r="305" spans="3:12" ht="15" customHeight="1" x14ac:dyDescent="0.3">
      <c r="C305" s="88"/>
      <c r="D305" s="88"/>
      <c r="E305" s="88"/>
      <c r="F305" s="220"/>
      <c r="G305" s="220"/>
      <c r="H305" s="220"/>
      <c r="I305" s="220"/>
      <c r="J305" s="90"/>
      <c r="K305" s="108"/>
      <c r="L305" s="90" t="str">
        <f t="shared" si="5"/>
        <v/>
      </c>
    </row>
    <row r="306" spans="3:12" ht="15" customHeight="1" x14ac:dyDescent="0.3">
      <c r="C306" s="88"/>
      <c r="D306" s="88"/>
      <c r="E306" s="88"/>
      <c r="F306" s="220"/>
      <c r="G306" s="220"/>
      <c r="H306" s="220"/>
      <c r="I306" s="220"/>
      <c r="J306" s="90"/>
      <c r="K306" s="108"/>
      <c r="L306" s="90" t="str">
        <f t="shared" si="5"/>
        <v/>
      </c>
    </row>
    <row r="307" spans="3:12" ht="15" customHeight="1" x14ac:dyDescent="0.3">
      <c r="C307" s="88"/>
      <c r="D307" s="88"/>
      <c r="E307" s="88"/>
      <c r="F307" s="220"/>
      <c r="G307" s="220"/>
      <c r="H307" s="220"/>
      <c r="I307" s="220"/>
      <c r="J307" s="90"/>
      <c r="K307" s="108"/>
      <c r="L307" s="90" t="str">
        <f t="shared" si="5"/>
        <v/>
      </c>
    </row>
    <row r="308" spans="3:12" ht="15" customHeight="1" x14ac:dyDescent="0.3">
      <c r="C308" s="88"/>
      <c r="D308" s="88"/>
      <c r="E308" s="88"/>
      <c r="F308" s="220"/>
      <c r="G308" s="220"/>
      <c r="H308" s="220"/>
      <c r="I308" s="220"/>
      <c r="J308" s="90"/>
      <c r="K308" s="108"/>
      <c r="L308" s="90" t="str">
        <f t="shared" si="5"/>
        <v/>
      </c>
    </row>
    <row r="309" spans="3:12" ht="15" customHeight="1" x14ac:dyDescent="0.3">
      <c r="C309" s="88"/>
      <c r="D309" s="88"/>
      <c r="E309" s="88"/>
      <c r="F309" s="220"/>
      <c r="G309" s="220"/>
      <c r="H309" s="220"/>
      <c r="I309" s="220"/>
      <c r="J309" s="90"/>
      <c r="K309" s="108"/>
      <c r="L309" s="90" t="str">
        <f t="shared" si="5"/>
        <v/>
      </c>
    </row>
    <row r="310" spans="3:12" ht="15" customHeight="1" x14ac:dyDescent="0.3">
      <c r="C310" s="88"/>
      <c r="D310" s="88"/>
      <c r="E310" s="88"/>
      <c r="F310" s="220"/>
      <c r="G310" s="220"/>
      <c r="H310" s="220"/>
      <c r="I310" s="220"/>
      <c r="J310" s="90"/>
      <c r="K310" s="108"/>
      <c r="L310" s="90" t="str">
        <f t="shared" si="5"/>
        <v/>
      </c>
    </row>
    <row r="311" spans="3:12" ht="15" customHeight="1" x14ac:dyDescent="0.3">
      <c r="C311" s="88"/>
      <c r="D311" s="88"/>
      <c r="E311" s="88"/>
      <c r="F311" s="220"/>
      <c r="G311" s="220"/>
      <c r="H311" s="220"/>
      <c r="I311" s="220"/>
      <c r="J311" s="90"/>
      <c r="K311" s="108"/>
      <c r="L311" s="90" t="str">
        <f t="shared" si="5"/>
        <v/>
      </c>
    </row>
    <row r="312" spans="3:12" ht="15" customHeight="1" x14ac:dyDescent="0.3">
      <c r="C312" s="88"/>
      <c r="D312" s="88"/>
      <c r="E312" s="88"/>
      <c r="F312" s="220"/>
      <c r="G312" s="220"/>
      <c r="H312" s="220"/>
      <c r="I312" s="220"/>
      <c r="J312" s="90"/>
      <c r="K312" s="108"/>
      <c r="L312" s="90" t="str">
        <f t="shared" si="5"/>
        <v/>
      </c>
    </row>
    <row r="313" spans="3:12" ht="15" customHeight="1" x14ac:dyDescent="0.3">
      <c r="C313" s="88"/>
      <c r="D313" s="88"/>
      <c r="E313" s="88"/>
      <c r="F313" s="220"/>
      <c r="G313" s="220"/>
      <c r="H313" s="220"/>
      <c r="I313" s="220"/>
      <c r="J313" s="90"/>
      <c r="K313" s="108"/>
      <c r="L313" s="90" t="str">
        <f t="shared" si="5"/>
        <v/>
      </c>
    </row>
    <row r="314" spans="3:12" ht="15" customHeight="1" x14ac:dyDescent="0.3">
      <c r="C314" s="88"/>
      <c r="D314" s="88"/>
      <c r="E314" s="88"/>
      <c r="F314" s="220"/>
      <c r="G314" s="220"/>
      <c r="H314" s="220"/>
      <c r="I314" s="220"/>
      <c r="J314" s="90"/>
      <c r="K314" s="108"/>
      <c r="L314" s="90" t="str">
        <f t="shared" si="5"/>
        <v/>
      </c>
    </row>
    <row r="315" spans="3:12" ht="15" customHeight="1" x14ac:dyDescent="0.3">
      <c r="C315" s="88"/>
      <c r="D315" s="88"/>
      <c r="E315" s="88"/>
      <c r="F315" s="220"/>
      <c r="G315" s="220"/>
      <c r="H315" s="220"/>
      <c r="I315" s="220"/>
      <c r="J315" s="90"/>
      <c r="K315" s="108"/>
      <c r="L315" s="90" t="str">
        <f t="shared" si="5"/>
        <v/>
      </c>
    </row>
    <row r="316" spans="3:12" ht="15" customHeight="1" x14ac:dyDescent="0.3">
      <c r="C316" s="88"/>
      <c r="D316" s="88"/>
      <c r="E316" s="88"/>
      <c r="F316" s="220"/>
      <c r="G316" s="220"/>
      <c r="H316" s="220"/>
      <c r="I316" s="220"/>
      <c r="J316" s="90"/>
      <c r="K316" s="108"/>
      <c r="L316" s="90" t="str">
        <f t="shared" si="5"/>
        <v/>
      </c>
    </row>
    <row r="317" spans="3:12" ht="15" customHeight="1" x14ac:dyDescent="0.3">
      <c r="C317" s="88"/>
      <c r="D317" s="88"/>
      <c r="E317" s="88"/>
      <c r="F317" s="220"/>
      <c r="G317" s="220"/>
      <c r="H317" s="220"/>
      <c r="I317" s="220"/>
      <c r="J317" s="90"/>
      <c r="K317" s="108"/>
      <c r="L317" s="90" t="str">
        <f t="shared" si="5"/>
        <v/>
      </c>
    </row>
    <row r="318" spans="3:12" ht="15" customHeight="1" x14ac:dyDescent="0.3">
      <c r="C318" s="88"/>
      <c r="D318" s="88"/>
      <c r="E318" s="88"/>
      <c r="F318" s="220"/>
      <c r="G318" s="220"/>
      <c r="H318" s="220"/>
      <c r="I318" s="220"/>
      <c r="J318" s="90"/>
      <c r="K318" s="108"/>
      <c r="L318" s="90" t="str">
        <f t="shared" si="5"/>
        <v/>
      </c>
    </row>
    <row r="319" spans="3:12" ht="15" customHeight="1" x14ac:dyDescent="0.3">
      <c r="C319" s="88"/>
      <c r="D319" s="88"/>
      <c r="E319" s="88"/>
      <c r="F319" s="220"/>
      <c r="G319" s="220"/>
      <c r="H319" s="220"/>
      <c r="I319" s="220"/>
      <c r="J319" s="90"/>
      <c r="K319" s="108"/>
      <c r="L319" s="90" t="str">
        <f t="shared" si="5"/>
        <v/>
      </c>
    </row>
    <row r="320" spans="3:12" ht="15" customHeight="1" x14ac:dyDescent="0.3">
      <c r="C320" s="88"/>
      <c r="D320" s="88"/>
      <c r="E320" s="88"/>
      <c r="F320" s="220"/>
      <c r="G320" s="220"/>
      <c r="H320" s="220"/>
      <c r="I320" s="220"/>
      <c r="J320" s="90"/>
      <c r="K320" s="108"/>
      <c r="L320" s="90" t="str">
        <f t="shared" si="5"/>
        <v/>
      </c>
    </row>
    <row r="321" spans="3:12" ht="15" customHeight="1" x14ac:dyDescent="0.3">
      <c r="C321" s="88"/>
      <c r="D321" s="88"/>
      <c r="E321" s="88"/>
      <c r="F321" s="220"/>
      <c r="G321" s="220"/>
      <c r="H321" s="220"/>
      <c r="I321" s="220"/>
      <c r="J321" s="90"/>
      <c r="K321" s="108"/>
      <c r="L321" s="90" t="str">
        <f t="shared" si="5"/>
        <v/>
      </c>
    </row>
    <row r="322" spans="3:12" ht="15" customHeight="1" x14ac:dyDescent="0.3">
      <c r="C322" s="88"/>
      <c r="D322" s="88"/>
      <c r="E322" s="88"/>
      <c r="F322" s="220"/>
      <c r="G322" s="220"/>
      <c r="H322" s="220"/>
      <c r="I322" s="220"/>
      <c r="J322" s="90"/>
      <c r="K322" s="108"/>
      <c r="L322" s="90" t="str">
        <f t="shared" si="5"/>
        <v/>
      </c>
    </row>
    <row r="323" spans="3:12" ht="15" customHeight="1" x14ac:dyDescent="0.3">
      <c r="C323" s="88"/>
      <c r="D323" s="88"/>
      <c r="E323" s="88"/>
      <c r="F323" s="220"/>
      <c r="G323" s="220"/>
      <c r="H323" s="220"/>
      <c r="I323" s="220"/>
      <c r="J323" s="90"/>
      <c r="K323" s="108"/>
      <c r="L323" s="90" t="str">
        <f t="shared" si="5"/>
        <v/>
      </c>
    </row>
    <row r="324" spans="3:12" ht="15" customHeight="1" x14ac:dyDescent="0.3">
      <c r="C324" s="88"/>
      <c r="D324" s="88"/>
      <c r="E324" s="88"/>
      <c r="F324" s="220"/>
      <c r="G324" s="220"/>
      <c r="H324" s="220"/>
      <c r="I324" s="220"/>
      <c r="J324" s="90"/>
      <c r="K324" s="108"/>
      <c r="L324" s="90" t="str">
        <f t="shared" si="5"/>
        <v/>
      </c>
    </row>
    <row r="325" spans="3:12" ht="15" customHeight="1" x14ac:dyDescent="0.3">
      <c r="C325" s="88"/>
      <c r="D325" s="88"/>
      <c r="E325" s="88"/>
      <c r="F325" s="220"/>
      <c r="G325" s="220"/>
      <c r="H325" s="220"/>
      <c r="I325" s="220"/>
      <c r="J325" s="90"/>
      <c r="K325" s="108"/>
      <c r="L325" s="90" t="str">
        <f t="shared" si="5"/>
        <v/>
      </c>
    </row>
    <row r="326" spans="3:12" ht="15" customHeight="1" x14ac:dyDescent="0.3">
      <c r="C326" s="88"/>
      <c r="D326" s="88"/>
      <c r="E326" s="88"/>
      <c r="F326" s="220"/>
      <c r="G326" s="220"/>
      <c r="H326" s="220"/>
      <c r="I326" s="220"/>
      <c r="J326" s="90"/>
      <c r="K326" s="108"/>
      <c r="L326" s="90" t="str">
        <f t="shared" si="5"/>
        <v/>
      </c>
    </row>
    <row r="327" spans="3:12" ht="15" customHeight="1" x14ac:dyDescent="0.3">
      <c r="C327" s="88"/>
      <c r="D327" s="88"/>
      <c r="E327" s="88"/>
      <c r="F327" s="220"/>
      <c r="G327" s="220"/>
      <c r="H327" s="220"/>
      <c r="I327" s="220"/>
      <c r="J327" s="90"/>
      <c r="K327" s="108"/>
      <c r="L327" s="90" t="str">
        <f t="shared" si="5"/>
        <v/>
      </c>
    </row>
    <row r="328" spans="3:12" ht="15" customHeight="1" x14ac:dyDescent="0.3">
      <c r="C328" s="88"/>
      <c r="D328" s="88"/>
      <c r="E328" s="88"/>
      <c r="F328" s="220"/>
      <c r="G328" s="220"/>
      <c r="H328" s="220"/>
      <c r="I328" s="220"/>
      <c r="J328" s="90"/>
      <c r="K328" s="108"/>
      <c r="L328" s="90" t="str">
        <f t="shared" si="5"/>
        <v/>
      </c>
    </row>
    <row r="329" spans="3:12" ht="15" customHeight="1" x14ac:dyDescent="0.3">
      <c r="C329" s="88"/>
      <c r="D329" s="88"/>
      <c r="E329" s="88"/>
      <c r="F329" s="220"/>
      <c r="G329" s="220"/>
      <c r="H329" s="220"/>
      <c r="I329" s="220"/>
      <c r="J329" s="90"/>
      <c r="K329" s="108"/>
      <c r="L329" s="90" t="str">
        <f t="shared" si="5"/>
        <v/>
      </c>
    </row>
    <row r="330" spans="3:12" ht="15" customHeight="1" x14ac:dyDescent="0.3">
      <c r="C330" s="88"/>
      <c r="D330" s="88"/>
      <c r="E330" s="88"/>
      <c r="F330" s="220"/>
      <c r="G330" s="220"/>
      <c r="H330" s="220"/>
      <c r="I330" s="220"/>
      <c r="J330" s="90"/>
      <c r="K330" s="108"/>
      <c r="L330" s="90" t="str">
        <f t="shared" si="5"/>
        <v/>
      </c>
    </row>
    <row r="331" spans="3:12" ht="15" customHeight="1" x14ac:dyDescent="0.3">
      <c r="C331" s="88"/>
      <c r="D331" s="88"/>
      <c r="E331" s="88"/>
      <c r="F331" s="220"/>
      <c r="G331" s="220"/>
      <c r="H331" s="220"/>
      <c r="I331" s="220"/>
      <c r="J331" s="90"/>
      <c r="K331" s="108"/>
      <c r="L331" s="90" t="str">
        <f t="shared" si="5"/>
        <v/>
      </c>
    </row>
    <row r="332" spans="3:12" ht="15" customHeight="1" x14ac:dyDescent="0.3">
      <c r="C332" s="88"/>
      <c r="D332" s="88"/>
      <c r="E332" s="88"/>
      <c r="F332" s="220"/>
      <c r="G332" s="220"/>
      <c r="H332" s="220"/>
      <c r="I332" s="220"/>
      <c r="J332" s="90"/>
      <c r="K332" s="108"/>
      <c r="L332" s="90" t="str">
        <f t="shared" si="5"/>
        <v/>
      </c>
    </row>
    <row r="333" spans="3:12" ht="15" customHeight="1" x14ac:dyDescent="0.3">
      <c r="C333" s="88"/>
      <c r="D333" s="88"/>
      <c r="E333" s="88"/>
      <c r="F333" s="220"/>
      <c r="G333" s="220"/>
      <c r="H333" s="220"/>
      <c r="I333" s="220"/>
      <c r="J333" s="90"/>
      <c r="K333" s="108"/>
      <c r="L333" s="90" t="str">
        <f t="shared" si="5"/>
        <v/>
      </c>
    </row>
    <row r="334" spans="3:12" ht="15" customHeight="1" x14ac:dyDescent="0.3">
      <c r="C334" s="88"/>
      <c r="D334" s="88"/>
      <c r="E334" s="88"/>
      <c r="F334" s="220"/>
      <c r="G334" s="220"/>
      <c r="H334" s="220"/>
      <c r="I334" s="220"/>
      <c r="J334" s="90"/>
      <c r="K334" s="108"/>
      <c r="L334" s="90" t="str">
        <f t="shared" si="5"/>
        <v/>
      </c>
    </row>
    <row r="335" spans="3:12" ht="15" customHeight="1" x14ac:dyDescent="0.3">
      <c r="C335" s="88"/>
      <c r="D335" s="88"/>
      <c r="E335" s="88"/>
      <c r="F335" s="220"/>
      <c r="G335" s="220"/>
      <c r="H335" s="220"/>
      <c r="I335" s="220"/>
      <c r="J335" s="90"/>
      <c r="K335" s="108"/>
      <c r="L335" s="90" t="str">
        <f t="shared" si="5"/>
        <v/>
      </c>
    </row>
    <row r="336" spans="3:12" ht="15" customHeight="1" x14ac:dyDescent="0.3">
      <c r="C336" s="88"/>
      <c r="D336" s="88"/>
      <c r="E336" s="88"/>
      <c r="F336" s="220"/>
      <c r="G336" s="220"/>
      <c r="H336" s="220"/>
      <c r="I336" s="220"/>
      <c r="J336" s="90"/>
      <c r="K336" s="108"/>
      <c r="L336" s="90" t="str">
        <f t="shared" si="5"/>
        <v/>
      </c>
    </row>
    <row r="337" spans="3:12" ht="15" customHeight="1" x14ac:dyDescent="0.3">
      <c r="C337" s="88"/>
      <c r="D337" s="88"/>
      <c r="E337" s="88"/>
      <c r="F337" s="220"/>
      <c r="G337" s="220"/>
      <c r="H337" s="220"/>
      <c r="I337" s="220"/>
      <c r="J337" s="90"/>
      <c r="K337" s="108"/>
      <c r="L337" s="90" t="str">
        <f t="shared" si="5"/>
        <v/>
      </c>
    </row>
    <row r="338" spans="3:12" ht="15" customHeight="1" x14ac:dyDescent="0.3">
      <c r="C338" s="88"/>
      <c r="D338" s="88"/>
      <c r="E338" s="88"/>
      <c r="F338" s="220"/>
      <c r="G338" s="220"/>
      <c r="H338" s="220"/>
      <c r="I338" s="220"/>
      <c r="J338" s="90"/>
      <c r="K338" s="108"/>
      <c r="L338" s="90" t="str">
        <f t="shared" si="5"/>
        <v/>
      </c>
    </row>
    <row r="339" spans="3:12" ht="15" customHeight="1" x14ac:dyDescent="0.3">
      <c r="C339" s="88"/>
      <c r="D339" s="88"/>
      <c r="E339" s="88"/>
      <c r="F339" s="220"/>
      <c r="G339" s="220"/>
      <c r="H339" s="220"/>
      <c r="I339" s="220"/>
      <c r="J339" s="90"/>
      <c r="K339" s="108"/>
      <c r="L339" s="90" t="str">
        <f t="shared" si="5"/>
        <v/>
      </c>
    </row>
    <row r="340" spans="3:12" ht="15" customHeight="1" x14ac:dyDescent="0.3">
      <c r="C340" s="88"/>
      <c r="D340" s="88"/>
      <c r="E340" s="88"/>
      <c r="F340" s="220"/>
      <c r="G340" s="220"/>
      <c r="H340" s="220"/>
      <c r="I340" s="220"/>
      <c r="J340" s="90"/>
      <c r="K340" s="108"/>
      <c r="L340" s="90" t="str">
        <f t="shared" si="5"/>
        <v/>
      </c>
    </row>
    <row r="341" spans="3:12" ht="15" customHeight="1" x14ac:dyDescent="0.3">
      <c r="C341" s="88"/>
      <c r="D341" s="88"/>
      <c r="E341" s="88"/>
      <c r="F341" s="220"/>
      <c r="G341" s="220"/>
      <c r="H341" s="220"/>
      <c r="I341" s="220"/>
      <c r="J341" s="90"/>
      <c r="K341" s="108"/>
      <c r="L341" s="90" t="str">
        <f t="shared" si="5"/>
        <v/>
      </c>
    </row>
    <row r="342" spans="3:12" ht="15" customHeight="1" x14ac:dyDescent="0.3">
      <c r="C342" s="88"/>
      <c r="D342" s="88"/>
      <c r="E342" s="88"/>
      <c r="F342" s="220"/>
      <c r="G342" s="220"/>
      <c r="H342" s="220"/>
      <c r="I342" s="220"/>
      <c r="J342" s="90"/>
      <c r="K342" s="108"/>
      <c r="L342" s="90" t="str">
        <f t="shared" si="5"/>
        <v/>
      </c>
    </row>
    <row r="343" spans="3:12" ht="15" customHeight="1" x14ac:dyDescent="0.3">
      <c r="C343" s="88"/>
      <c r="D343" s="88"/>
      <c r="E343" s="88"/>
      <c r="F343" s="220"/>
      <c r="G343" s="220"/>
      <c r="H343" s="220"/>
      <c r="I343" s="220"/>
      <c r="J343" s="90"/>
      <c r="K343" s="108"/>
      <c r="L343" s="90" t="str">
        <f t="shared" si="5"/>
        <v/>
      </c>
    </row>
    <row r="344" spans="3:12" ht="15" customHeight="1" x14ac:dyDescent="0.3">
      <c r="C344" s="88"/>
      <c r="D344" s="88"/>
      <c r="E344" s="88"/>
      <c r="F344" s="220"/>
      <c r="G344" s="220"/>
      <c r="H344" s="220"/>
      <c r="I344" s="220"/>
      <c r="J344" s="90"/>
      <c r="K344" s="108"/>
      <c r="L344" s="90" t="str">
        <f t="shared" si="5"/>
        <v/>
      </c>
    </row>
    <row r="345" spans="3:12" ht="15" customHeight="1" x14ac:dyDescent="0.3">
      <c r="C345" s="88"/>
      <c r="D345" s="88"/>
      <c r="E345" s="88"/>
      <c r="F345" s="220"/>
      <c r="G345" s="220"/>
      <c r="H345" s="220"/>
      <c r="I345" s="220"/>
      <c r="J345" s="90"/>
      <c r="K345" s="108"/>
      <c r="L345" s="90" t="str">
        <f t="shared" si="5"/>
        <v/>
      </c>
    </row>
    <row r="346" spans="3:12" ht="15" customHeight="1" x14ac:dyDescent="0.3">
      <c r="C346" s="88"/>
      <c r="D346" s="88"/>
      <c r="E346" s="88"/>
      <c r="F346" s="220"/>
      <c r="G346" s="220"/>
      <c r="H346" s="220"/>
      <c r="I346" s="220"/>
      <c r="J346" s="90"/>
      <c r="K346" s="108"/>
      <c r="L346" s="90" t="str">
        <f t="shared" si="5"/>
        <v/>
      </c>
    </row>
    <row r="347" spans="3:12" ht="15" customHeight="1" x14ac:dyDescent="0.3">
      <c r="C347" s="88"/>
      <c r="D347" s="88"/>
      <c r="E347" s="88"/>
      <c r="F347" s="220"/>
      <c r="G347" s="220"/>
      <c r="H347" s="220"/>
      <c r="I347" s="220"/>
      <c r="J347" s="90"/>
      <c r="K347" s="108"/>
      <c r="L347" s="90" t="str">
        <f t="shared" si="5"/>
        <v/>
      </c>
    </row>
    <row r="348" spans="3:12" ht="15" customHeight="1" x14ac:dyDescent="0.3">
      <c r="C348" s="88"/>
      <c r="D348" s="88"/>
      <c r="E348" s="88"/>
      <c r="F348" s="220"/>
      <c r="G348" s="220"/>
      <c r="H348" s="220"/>
      <c r="I348" s="220"/>
      <c r="J348" s="90"/>
      <c r="K348" s="108"/>
      <c r="L348" s="90" t="str">
        <f t="shared" si="5"/>
        <v/>
      </c>
    </row>
    <row r="349" spans="3:12" ht="15" customHeight="1" x14ac:dyDescent="0.3">
      <c r="C349" s="88"/>
      <c r="D349" s="88"/>
      <c r="E349" s="88"/>
      <c r="F349" s="220"/>
      <c r="G349" s="220"/>
      <c r="H349" s="220"/>
      <c r="I349" s="220"/>
      <c r="J349" s="90"/>
      <c r="K349" s="108"/>
      <c r="L349" s="90" t="str">
        <f t="shared" si="5"/>
        <v/>
      </c>
    </row>
    <row r="350" spans="3:12" ht="15" customHeight="1" x14ac:dyDescent="0.3">
      <c r="C350" s="88"/>
      <c r="D350" s="88"/>
      <c r="E350" s="88"/>
      <c r="F350" s="220"/>
      <c r="G350" s="220"/>
      <c r="H350" s="220"/>
      <c r="I350" s="220"/>
      <c r="J350" s="90"/>
      <c r="K350" s="108"/>
      <c r="L350" s="90" t="str">
        <f t="shared" si="5"/>
        <v/>
      </c>
    </row>
    <row r="351" spans="3:12" ht="15" customHeight="1" x14ac:dyDescent="0.3">
      <c r="C351" s="88"/>
      <c r="D351" s="88"/>
      <c r="E351" s="88"/>
      <c r="F351" s="220"/>
      <c r="G351" s="220"/>
      <c r="H351" s="220"/>
      <c r="I351" s="220"/>
      <c r="J351" s="90"/>
      <c r="K351" s="108"/>
      <c r="L351" s="90" t="str">
        <f t="shared" si="5"/>
        <v/>
      </c>
    </row>
    <row r="352" spans="3:12" ht="15" customHeight="1" x14ac:dyDescent="0.3">
      <c r="C352" s="88"/>
      <c r="D352" s="88"/>
      <c r="E352" s="88"/>
      <c r="F352" s="220"/>
      <c r="G352" s="220"/>
      <c r="H352" s="220"/>
      <c r="I352" s="220"/>
      <c r="J352" s="90"/>
      <c r="K352" s="108"/>
      <c r="L352" s="90" t="str">
        <f t="shared" si="5"/>
        <v/>
      </c>
    </row>
    <row r="353" spans="3:12" ht="15" customHeight="1" x14ac:dyDescent="0.3">
      <c r="C353" s="88"/>
      <c r="D353" s="88"/>
      <c r="E353" s="88"/>
      <c r="F353" s="220"/>
      <c r="G353" s="220"/>
      <c r="H353" s="220"/>
      <c r="I353" s="220"/>
      <c r="J353" s="90"/>
      <c r="K353" s="108"/>
      <c r="L353" s="90" t="str">
        <f t="shared" si="5"/>
        <v/>
      </c>
    </row>
    <row r="354" spans="3:12" ht="15" customHeight="1" x14ac:dyDescent="0.3">
      <c r="C354" s="88"/>
      <c r="D354" s="88"/>
      <c r="E354" s="88"/>
      <c r="F354" s="220"/>
      <c r="G354" s="220"/>
      <c r="H354" s="220"/>
      <c r="I354" s="220"/>
      <c r="J354" s="90"/>
      <c r="K354" s="108"/>
      <c r="L354" s="90" t="str">
        <f t="shared" si="5"/>
        <v/>
      </c>
    </row>
    <row r="355" spans="3:12" ht="15" customHeight="1" x14ac:dyDescent="0.3">
      <c r="C355" s="88"/>
      <c r="D355" s="88"/>
      <c r="E355" s="88"/>
      <c r="F355" s="220"/>
      <c r="G355" s="220"/>
      <c r="H355" s="220"/>
      <c r="I355" s="220"/>
      <c r="J355" s="90"/>
      <c r="K355" s="108"/>
      <c r="L355" s="90" t="str">
        <f t="shared" si="5"/>
        <v/>
      </c>
    </row>
    <row r="356" spans="3:12" ht="15" customHeight="1" x14ac:dyDescent="0.3">
      <c r="C356" s="88"/>
      <c r="D356" s="88"/>
      <c r="E356" s="88"/>
      <c r="F356" s="220"/>
      <c r="G356" s="220"/>
      <c r="H356" s="220"/>
      <c r="I356" s="220"/>
      <c r="J356" s="90"/>
      <c r="K356" s="108"/>
      <c r="L356" s="90" t="str">
        <f t="shared" si="5"/>
        <v/>
      </c>
    </row>
    <row r="357" spans="3:12" ht="15" customHeight="1" x14ac:dyDescent="0.3">
      <c r="C357" s="88"/>
      <c r="D357" s="88"/>
      <c r="E357" s="88"/>
      <c r="F357" s="220"/>
      <c r="G357" s="220"/>
      <c r="H357" s="220"/>
      <c r="I357" s="220"/>
      <c r="J357" s="90"/>
      <c r="K357" s="108"/>
      <c r="L357" s="90" t="str">
        <f t="shared" ref="L357:L420" si="6">IFERROR(IF(I357&gt;0,I357-$F$4,""),"")</f>
        <v/>
      </c>
    </row>
    <row r="358" spans="3:12" ht="15" customHeight="1" x14ac:dyDescent="0.3">
      <c r="C358" s="88"/>
      <c r="D358" s="88"/>
      <c r="E358" s="88"/>
      <c r="F358" s="220"/>
      <c r="G358" s="220"/>
      <c r="H358" s="220"/>
      <c r="I358" s="220"/>
      <c r="J358" s="90"/>
      <c r="K358" s="108"/>
      <c r="L358" s="90" t="str">
        <f t="shared" si="6"/>
        <v/>
      </c>
    </row>
    <row r="359" spans="3:12" ht="15" customHeight="1" x14ac:dyDescent="0.3">
      <c r="C359" s="88"/>
      <c r="D359" s="88"/>
      <c r="E359" s="88"/>
      <c r="F359" s="220"/>
      <c r="G359" s="220"/>
      <c r="H359" s="220"/>
      <c r="I359" s="220"/>
      <c r="J359" s="90"/>
      <c r="K359" s="108"/>
      <c r="L359" s="90" t="str">
        <f t="shared" si="6"/>
        <v/>
      </c>
    </row>
    <row r="360" spans="3:12" ht="15" customHeight="1" x14ac:dyDescent="0.3">
      <c r="C360" s="88"/>
      <c r="D360" s="88"/>
      <c r="E360" s="88"/>
      <c r="F360" s="220"/>
      <c r="G360" s="220"/>
      <c r="H360" s="220"/>
      <c r="I360" s="220"/>
      <c r="J360" s="90"/>
      <c r="K360" s="108"/>
      <c r="L360" s="90" t="str">
        <f t="shared" si="6"/>
        <v/>
      </c>
    </row>
    <row r="361" spans="3:12" ht="15" customHeight="1" x14ac:dyDescent="0.3">
      <c r="C361" s="88"/>
      <c r="D361" s="88"/>
      <c r="E361" s="88"/>
      <c r="F361" s="220"/>
      <c r="G361" s="220"/>
      <c r="H361" s="220"/>
      <c r="I361" s="220"/>
      <c r="J361" s="90"/>
      <c r="K361" s="108"/>
      <c r="L361" s="90" t="str">
        <f t="shared" si="6"/>
        <v/>
      </c>
    </row>
    <row r="362" spans="3:12" ht="15" customHeight="1" x14ac:dyDescent="0.3">
      <c r="C362" s="88"/>
      <c r="D362" s="88"/>
      <c r="E362" s="88"/>
      <c r="F362" s="220"/>
      <c r="G362" s="220"/>
      <c r="H362" s="220"/>
      <c r="I362" s="220"/>
      <c r="J362" s="90"/>
      <c r="K362" s="108"/>
      <c r="L362" s="90" t="str">
        <f t="shared" si="6"/>
        <v/>
      </c>
    </row>
    <row r="363" spans="3:12" ht="15" customHeight="1" x14ac:dyDescent="0.3">
      <c r="C363" s="88"/>
      <c r="D363" s="88"/>
      <c r="E363" s="88"/>
      <c r="F363" s="220"/>
      <c r="G363" s="220"/>
      <c r="H363" s="220"/>
      <c r="I363" s="220"/>
      <c r="J363" s="90"/>
      <c r="K363" s="108"/>
      <c r="L363" s="90" t="str">
        <f t="shared" si="6"/>
        <v/>
      </c>
    </row>
    <row r="364" spans="3:12" ht="15" customHeight="1" x14ac:dyDescent="0.3">
      <c r="C364" s="88"/>
      <c r="D364" s="88"/>
      <c r="E364" s="88"/>
      <c r="F364" s="220"/>
      <c r="G364" s="220"/>
      <c r="H364" s="220"/>
      <c r="I364" s="220"/>
      <c r="J364" s="90"/>
      <c r="K364" s="108"/>
      <c r="L364" s="90" t="str">
        <f t="shared" si="6"/>
        <v/>
      </c>
    </row>
    <row r="365" spans="3:12" ht="15" customHeight="1" x14ac:dyDescent="0.3">
      <c r="C365" s="88"/>
      <c r="D365" s="88"/>
      <c r="E365" s="88"/>
      <c r="F365" s="220"/>
      <c r="G365" s="220"/>
      <c r="H365" s="220"/>
      <c r="I365" s="220"/>
      <c r="J365" s="90"/>
      <c r="K365" s="108"/>
      <c r="L365" s="90" t="str">
        <f t="shared" si="6"/>
        <v/>
      </c>
    </row>
    <row r="366" spans="3:12" ht="15" customHeight="1" x14ac:dyDescent="0.3">
      <c r="C366" s="88"/>
      <c r="D366" s="88"/>
      <c r="E366" s="88"/>
      <c r="F366" s="220"/>
      <c r="G366" s="220"/>
      <c r="H366" s="220"/>
      <c r="I366" s="220"/>
      <c r="J366" s="90"/>
      <c r="K366" s="108"/>
      <c r="L366" s="90" t="str">
        <f t="shared" si="6"/>
        <v/>
      </c>
    </row>
    <row r="367" spans="3:12" ht="15" customHeight="1" x14ac:dyDescent="0.3">
      <c r="C367" s="88"/>
      <c r="D367" s="88"/>
      <c r="E367" s="88"/>
      <c r="F367" s="220"/>
      <c r="G367" s="220"/>
      <c r="H367" s="220"/>
      <c r="I367" s="220"/>
      <c r="J367" s="90"/>
      <c r="K367" s="108"/>
      <c r="L367" s="90" t="str">
        <f t="shared" si="6"/>
        <v/>
      </c>
    </row>
    <row r="368" spans="3:12" ht="15" customHeight="1" x14ac:dyDescent="0.3">
      <c r="C368" s="88"/>
      <c r="D368" s="88"/>
      <c r="E368" s="88"/>
      <c r="F368" s="220"/>
      <c r="G368" s="220"/>
      <c r="H368" s="220"/>
      <c r="I368" s="220"/>
      <c r="J368" s="90"/>
      <c r="K368" s="108"/>
      <c r="L368" s="90" t="str">
        <f t="shared" si="6"/>
        <v/>
      </c>
    </row>
    <row r="369" spans="3:12" ht="15" customHeight="1" x14ac:dyDescent="0.3">
      <c r="C369" s="88"/>
      <c r="D369" s="88"/>
      <c r="E369" s="88"/>
      <c r="F369" s="220"/>
      <c r="G369" s="220"/>
      <c r="H369" s="220"/>
      <c r="I369" s="220"/>
      <c r="J369" s="90"/>
      <c r="K369" s="108"/>
      <c r="L369" s="90" t="str">
        <f t="shared" si="6"/>
        <v/>
      </c>
    </row>
    <row r="370" spans="3:12" ht="15" customHeight="1" x14ac:dyDescent="0.3">
      <c r="C370" s="88"/>
      <c r="D370" s="88"/>
      <c r="E370" s="88"/>
      <c r="F370" s="220"/>
      <c r="G370" s="220"/>
      <c r="H370" s="220"/>
      <c r="I370" s="220"/>
      <c r="J370" s="90"/>
      <c r="K370" s="108"/>
      <c r="L370" s="90" t="str">
        <f t="shared" si="6"/>
        <v/>
      </c>
    </row>
    <row r="371" spans="3:12" ht="15" customHeight="1" x14ac:dyDescent="0.3">
      <c r="C371" s="88"/>
      <c r="D371" s="88"/>
      <c r="E371" s="88"/>
      <c r="F371" s="220"/>
      <c r="G371" s="220"/>
      <c r="H371" s="220"/>
      <c r="I371" s="220"/>
      <c r="J371" s="90"/>
      <c r="K371" s="108"/>
      <c r="L371" s="90" t="str">
        <f t="shared" si="6"/>
        <v/>
      </c>
    </row>
    <row r="372" spans="3:12" ht="15" customHeight="1" x14ac:dyDescent="0.3">
      <c r="C372" s="88"/>
      <c r="D372" s="88"/>
      <c r="E372" s="88"/>
      <c r="F372" s="220"/>
      <c r="G372" s="220"/>
      <c r="H372" s="220"/>
      <c r="I372" s="220"/>
      <c r="J372" s="90"/>
      <c r="K372" s="108"/>
      <c r="L372" s="90" t="str">
        <f t="shared" si="6"/>
        <v/>
      </c>
    </row>
    <row r="373" spans="3:12" ht="15" customHeight="1" x14ac:dyDescent="0.3">
      <c r="C373" s="88"/>
      <c r="D373" s="88"/>
      <c r="E373" s="88"/>
      <c r="F373" s="220"/>
      <c r="G373" s="220"/>
      <c r="H373" s="220"/>
      <c r="I373" s="220"/>
      <c r="J373" s="90"/>
      <c r="K373" s="108"/>
      <c r="L373" s="90" t="str">
        <f t="shared" si="6"/>
        <v/>
      </c>
    </row>
    <row r="374" spans="3:12" ht="15" customHeight="1" x14ac:dyDescent="0.3">
      <c r="C374" s="88"/>
      <c r="D374" s="88"/>
      <c r="E374" s="88"/>
      <c r="F374" s="220"/>
      <c r="G374" s="220"/>
      <c r="H374" s="220"/>
      <c r="I374" s="220"/>
      <c r="J374" s="90"/>
      <c r="K374" s="108"/>
      <c r="L374" s="90" t="str">
        <f t="shared" si="6"/>
        <v/>
      </c>
    </row>
    <row r="375" spans="3:12" ht="15" customHeight="1" x14ac:dyDescent="0.3">
      <c r="C375" s="88"/>
      <c r="D375" s="88"/>
      <c r="E375" s="88"/>
      <c r="F375" s="220"/>
      <c r="G375" s="220"/>
      <c r="H375" s="220"/>
      <c r="I375" s="220"/>
      <c r="J375" s="90"/>
      <c r="K375" s="108"/>
      <c r="L375" s="90" t="str">
        <f t="shared" si="6"/>
        <v/>
      </c>
    </row>
    <row r="376" spans="3:12" ht="15" customHeight="1" x14ac:dyDescent="0.3">
      <c r="C376" s="88"/>
      <c r="D376" s="88"/>
      <c r="E376" s="88"/>
      <c r="F376" s="220"/>
      <c r="G376" s="220"/>
      <c r="H376" s="220"/>
      <c r="I376" s="220"/>
      <c r="J376" s="90"/>
      <c r="K376" s="108"/>
      <c r="L376" s="90" t="str">
        <f t="shared" si="6"/>
        <v/>
      </c>
    </row>
    <row r="377" spans="3:12" ht="15" customHeight="1" x14ac:dyDescent="0.3">
      <c r="C377" s="88"/>
      <c r="D377" s="88"/>
      <c r="E377" s="88"/>
      <c r="F377" s="220"/>
      <c r="G377" s="220"/>
      <c r="H377" s="220"/>
      <c r="I377" s="220"/>
      <c r="J377" s="90"/>
      <c r="K377" s="108"/>
      <c r="L377" s="90" t="str">
        <f t="shared" si="6"/>
        <v/>
      </c>
    </row>
    <row r="378" spans="3:12" ht="15" customHeight="1" x14ac:dyDescent="0.3">
      <c r="C378" s="88"/>
      <c r="D378" s="88"/>
      <c r="E378" s="88"/>
      <c r="F378" s="220"/>
      <c r="G378" s="220"/>
      <c r="H378" s="220"/>
      <c r="I378" s="220"/>
      <c r="J378" s="90"/>
      <c r="K378" s="108"/>
      <c r="L378" s="90" t="str">
        <f t="shared" si="6"/>
        <v/>
      </c>
    </row>
    <row r="379" spans="3:12" ht="15" customHeight="1" x14ac:dyDescent="0.3">
      <c r="C379" s="88"/>
      <c r="D379" s="88"/>
      <c r="E379" s="88"/>
      <c r="F379" s="220"/>
      <c r="G379" s="220"/>
      <c r="H379" s="220"/>
      <c r="I379" s="220"/>
      <c r="J379" s="90"/>
      <c r="K379" s="108"/>
      <c r="L379" s="90" t="str">
        <f t="shared" si="6"/>
        <v/>
      </c>
    </row>
    <row r="380" spans="3:12" ht="15" customHeight="1" x14ac:dyDescent="0.3">
      <c r="C380" s="88"/>
      <c r="D380" s="88"/>
      <c r="E380" s="88"/>
      <c r="F380" s="220"/>
      <c r="G380" s="220"/>
      <c r="H380" s="220"/>
      <c r="I380" s="220"/>
      <c r="J380" s="90"/>
      <c r="K380" s="108"/>
      <c r="L380" s="90" t="str">
        <f t="shared" si="6"/>
        <v/>
      </c>
    </row>
    <row r="381" spans="3:12" ht="15" customHeight="1" x14ac:dyDescent="0.3">
      <c r="C381" s="88"/>
      <c r="D381" s="88"/>
      <c r="E381" s="88"/>
      <c r="F381" s="220"/>
      <c r="G381" s="220"/>
      <c r="H381" s="220"/>
      <c r="I381" s="220"/>
      <c r="J381" s="90"/>
      <c r="K381" s="108"/>
      <c r="L381" s="90" t="str">
        <f t="shared" si="6"/>
        <v/>
      </c>
    </row>
    <row r="382" spans="3:12" ht="15" customHeight="1" x14ac:dyDescent="0.3">
      <c r="C382" s="88"/>
      <c r="D382" s="88"/>
      <c r="E382" s="88"/>
      <c r="F382" s="220"/>
      <c r="G382" s="220"/>
      <c r="H382" s="220"/>
      <c r="I382" s="220"/>
      <c r="J382" s="90"/>
      <c r="K382" s="108"/>
      <c r="L382" s="90" t="str">
        <f t="shared" si="6"/>
        <v/>
      </c>
    </row>
    <row r="383" spans="3:12" ht="15" customHeight="1" x14ac:dyDescent="0.3">
      <c r="C383" s="88"/>
      <c r="D383" s="88"/>
      <c r="E383" s="88"/>
      <c r="F383" s="220"/>
      <c r="G383" s="220"/>
      <c r="H383" s="220"/>
      <c r="I383" s="220"/>
      <c r="J383" s="90"/>
      <c r="K383" s="108"/>
      <c r="L383" s="90" t="str">
        <f t="shared" si="6"/>
        <v/>
      </c>
    </row>
    <row r="384" spans="3:12" ht="15" customHeight="1" x14ac:dyDescent="0.3">
      <c r="C384" s="88"/>
      <c r="D384" s="88"/>
      <c r="E384" s="88"/>
      <c r="F384" s="220"/>
      <c r="G384" s="220"/>
      <c r="H384" s="220"/>
      <c r="I384" s="220"/>
      <c r="J384" s="90"/>
      <c r="K384" s="108"/>
      <c r="L384" s="90" t="str">
        <f t="shared" si="6"/>
        <v/>
      </c>
    </row>
    <row r="385" spans="3:12" ht="15" customHeight="1" x14ac:dyDescent="0.3">
      <c r="C385" s="88"/>
      <c r="D385" s="88"/>
      <c r="E385" s="88"/>
      <c r="F385" s="220"/>
      <c r="G385" s="220"/>
      <c r="H385" s="220"/>
      <c r="I385" s="220"/>
      <c r="J385" s="90"/>
      <c r="K385" s="108"/>
      <c r="L385" s="90" t="str">
        <f t="shared" si="6"/>
        <v/>
      </c>
    </row>
    <row r="386" spans="3:12" ht="15" customHeight="1" x14ac:dyDescent="0.3">
      <c r="C386" s="88"/>
      <c r="D386" s="88"/>
      <c r="E386" s="88"/>
      <c r="F386" s="220"/>
      <c r="G386" s="220"/>
      <c r="H386" s="220"/>
      <c r="I386" s="220"/>
      <c r="J386" s="90"/>
      <c r="K386" s="108"/>
      <c r="L386" s="90" t="str">
        <f t="shared" si="6"/>
        <v/>
      </c>
    </row>
    <row r="387" spans="3:12" ht="15" customHeight="1" x14ac:dyDescent="0.3">
      <c r="C387" s="88"/>
      <c r="D387" s="88"/>
      <c r="E387" s="88"/>
      <c r="F387" s="220"/>
      <c r="G387" s="220"/>
      <c r="H387" s="220"/>
      <c r="I387" s="220"/>
      <c r="J387" s="90"/>
      <c r="K387" s="108"/>
      <c r="L387" s="90" t="str">
        <f t="shared" si="6"/>
        <v/>
      </c>
    </row>
    <row r="388" spans="3:12" ht="15" customHeight="1" x14ac:dyDescent="0.3">
      <c r="C388" s="88"/>
      <c r="D388" s="88"/>
      <c r="E388" s="88"/>
      <c r="F388" s="220"/>
      <c r="G388" s="220"/>
      <c r="H388" s="220"/>
      <c r="I388" s="220"/>
      <c r="J388" s="90"/>
      <c r="K388" s="108"/>
      <c r="L388" s="90" t="str">
        <f t="shared" si="6"/>
        <v/>
      </c>
    </row>
    <row r="389" spans="3:12" ht="15" customHeight="1" x14ac:dyDescent="0.3">
      <c r="C389" s="88"/>
      <c r="D389" s="88"/>
      <c r="E389" s="88"/>
      <c r="F389" s="220"/>
      <c r="G389" s="220"/>
      <c r="H389" s="220"/>
      <c r="I389" s="220"/>
      <c r="J389" s="90"/>
      <c r="K389" s="108"/>
      <c r="L389" s="90" t="str">
        <f t="shared" si="6"/>
        <v/>
      </c>
    </row>
    <row r="390" spans="3:12" ht="15" customHeight="1" x14ac:dyDescent="0.3">
      <c r="C390" s="88"/>
      <c r="D390" s="88"/>
      <c r="E390" s="88"/>
      <c r="F390" s="220"/>
      <c r="G390" s="220"/>
      <c r="H390" s="220"/>
      <c r="I390" s="220"/>
      <c r="J390" s="90"/>
      <c r="K390" s="108"/>
      <c r="L390" s="90" t="str">
        <f t="shared" si="6"/>
        <v/>
      </c>
    </row>
    <row r="391" spans="3:12" ht="15" customHeight="1" x14ac:dyDescent="0.3">
      <c r="C391" s="88"/>
      <c r="D391" s="88"/>
      <c r="E391" s="88"/>
      <c r="F391" s="220"/>
      <c r="G391" s="220"/>
      <c r="H391" s="220"/>
      <c r="I391" s="220"/>
      <c r="J391" s="90"/>
      <c r="K391" s="108"/>
      <c r="L391" s="90" t="str">
        <f t="shared" si="6"/>
        <v/>
      </c>
    </row>
    <row r="392" spans="3:12" ht="15" customHeight="1" x14ac:dyDescent="0.3">
      <c r="C392" s="88"/>
      <c r="D392" s="88"/>
      <c r="E392" s="88"/>
      <c r="F392" s="220"/>
      <c r="G392" s="220"/>
      <c r="H392" s="220"/>
      <c r="I392" s="220"/>
      <c r="J392" s="90"/>
      <c r="K392" s="108"/>
      <c r="L392" s="90" t="str">
        <f t="shared" si="6"/>
        <v/>
      </c>
    </row>
    <row r="393" spans="3:12" ht="15" customHeight="1" x14ac:dyDescent="0.3">
      <c r="C393" s="88"/>
      <c r="D393" s="88"/>
      <c r="E393" s="88"/>
      <c r="F393" s="220"/>
      <c r="G393" s="220"/>
      <c r="H393" s="220"/>
      <c r="I393" s="220"/>
      <c r="J393" s="90"/>
      <c r="K393" s="108"/>
      <c r="L393" s="90" t="str">
        <f t="shared" si="6"/>
        <v/>
      </c>
    </row>
    <row r="394" spans="3:12" ht="15" customHeight="1" x14ac:dyDescent="0.3">
      <c r="C394" s="88"/>
      <c r="D394" s="88"/>
      <c r="E394" s="88"/>
      <c r="F394" s="220"/>
      <c r="G394" s="220"/>
      <c r="H394" s="220"/>
      <c r="I394" s="220"/>
      <c r="J394" s="90"/>
      <c r="K394" s="108"/>
      <c r="L394" s="90" t="str">
        <f t="shared" si="6"/>
        <v/>
      </c>
    </row>
    <row r="395" spans="3:12" ht="15" customHeight="1" x14ac:dyDescent="0.3">
      <c r="C395" s="88"/>
      <c r="D395" s="88"/>
      <c r="E395" s="88"/>
      <c r="F395" s="220"/>
      <c r="G395" s="220"/>
      <c r="H395" s="220"/>
      <c r="I395" s="220"/>
      <c r="J395" s="90"/>
      <c r="K395" s="108"/>
      <c r="L395" s="90" t="str">
        <f t="shared" si="6"/>
        <v/>
      </c>
    </row>
    <row r="396" spans="3:12" ht="15" customHeight="1" x14ac:dyDescent="0.3">
      <c r="C396" s="88"/>
      <c r="D396" s="88"/>
      <c r="E396" s="88"/>
      <c r="F396" s="220"/>
      <c r="G396" s="220"/>
      <c r="H396" s="220"/>
      <c r="I396" s="220"/>
      <c r="J396" s="90"/>
      <c r="K396" s="108"/>
      <c r="L396" s="90" t="str">
        <f t="shared" si="6"/>
        <v/>
      </c>
    </row>
    <row r="397" spans="3:12" ht="15" customHeight="1" x14ac:dyDescent="0.3">
      <c r="C397" s="88"/>
      <c r="D397" s="88"/>
      <c r="E397" s="88"/>
      <c r="F397" s="220"/>
      <c r="G397" s="220"/>
      <c r="H397" s="220"/>
      <c r="I397" s="220"/>
      <c r="J397" s="90"/>
      <c r="K397" s="108"/>
      <c r="L397" s="90" t="str">
        <f t="shared" si="6"/>
        <v/>
      </c>
    </row>
    <row r="398" spans="3:12" ht="15" customHeight="1" x14ac:dyDescent="0.3">
      <c r="C398" s="88"/>
      <c r="D398" s="88"/>
      <c r="E398" s="88"/>
      <c r="F398" s="220"/>
      <c r="G398" s="220"/>
      <c r="H398" s="220"/>
      <c r="I398" s="220"/>
      <c r="J398" s="90"/>
      <c r="K398" s="108"/>
      <c r="L398" s="90" t="str">
        <f t="shared" si="6"/>
        <v/>
      </c>
    </row>
    <row r="399" spans="3:12" ht="15" customHeight="1" x14ac:dyDescent="0.3">
      <c r="C399" s="88"/>
      <c r="D399" s="88"/>
      <c r="E399" s="88"/>
      <c r="F399" s="220"/>
      <c r="G399" s="220"/>
      <c r="H399" s="220"/>
      <c r="I399" s="220"/>
      <c r="J399" s="90"/>
      <c r="K399" s="108"/>
      <c r="L399" s="90" t="str">
        <f t="shared" si="6"/>
        <v/>
      </c>
    </row>
    <row r="400" spans="3:12" ht="15" customHeight="1" x14ac:dyDescent="0.3">
      <c r="C400" s="88"/>
      <c r="D400" s="88"/>
      <c r="E400" s="88"/>
      <c r="F400" s="220"/>
      <c r="G400" s="220"/>
      <c r="H400" s="220"/>
      <c r="I400" s="220"/>
      <c r="J400" s="90"/>
      <c r="K400" s="108"/>
      <c r="L400" s="90" t="str">
        <f t="shared" si="6"/>
        <v/>
      </c>
    </row>
    <row r="401" spans="3:12" ht="15" customHeight="1" x14ac:dyDescent="0.3">
      <c r="C401" s="88"/>
      <c r="D401" s="88"/>
      <c r="E401" s="88"/>
      <c r="F401" s="220"/>
      <c r="G401" s="220"/>
      <c r="H401" s="220"/>
      <c r="I401" s="220"/>
      <c r="J401" s="90"/>
      <c r="K401" s="108"/>
      <c r="L401" s="90" t="str">
        <f t="shared" si="6"/>
        <v/>
      </c>
    </row>
    <row r="402" spans="3:12" ht="15" customHeight="1" x14ac:dyDescent="0.3">
      <c r="C402" s="88"/>
      <c r="D402" s="88"/>
      <c r="E402" s="88"/>
      <c r="F402" s="220"/>
      <c r="G402" s="220"/>
      <c r="H402" s="220"/>
      <c r="I402" s="220"/>
      <c r="J402" s="90"/>
      <c r="K402" s="108"/>
      <c r="L402" s="90" t="str">
        <f t="shared" si="6"/>
        <v/>
      </c>
    </row>
    <row r="403" spans="3:12" ht="15" customHeight="1" x14ac:dyDescent="0.3">
      <c r="C403" s="88"/>
      <c r="D403" s="88"/>
      <c r="E403" s="88"/>
      <c r="F403" s="220"/>
      <c r="G403" s="220"/>
      <c r="H403" s="220"/>
      <c r="I403" s="220"/>
      <c r="J403" s="90"/>
      <c r="K403" s="108"/>
      <c r="L403" s="90" t="str">
        <f t="shared" si="6"/>
        <v/>
      </c>
    </row>
    <row r="404" spans="3:12" ht="15" customHeight="1" x14ac:dyDescent="0.3">
      <c r="C404" s="88"/>
      <c r="D404" s="88"/>
      <c r="E404" s="88"/>
      <c r="F404" s="220"/>
      <c r="G404" s="220"/>
      <c r="H404" s="220"/>
      <c r="I404" s="220"/>
      <c r="J404" s="90"/>
      <c r="K404" s="108"/>
      <c r="L404" s="90" t="str">
        <f t="shared" si="6"/>
        <v/>
      </c>
    </row>
    <row r="405" spans="3:12" ht="15" customHeight="1" x14ac:dyDescent="0.3">
      <c r="C405" s="88"/>
      <c r="D405" s="88"/>
      <c r="E405" s="88"/>
      <c r="F405" s="220"/>
      <c r="G405" s="220"/>
      <c r="H405" s="220"/>
      <c r="I405" s="220"/>
      <c r="J405" s="90"/>
      <c r="K405" s="108"/>
      <c r="L405" s="90" t="str">
        <f t="shared" si="6"/>
        <v/>
      </c>
    </row>
    <row r="406" spans="3:12" ht="15" customHeight="1" x14ac:dyDescent="0.3">
      <c r="C406" s="88"/>
      <c r="D406" s="88"/>
      <c r="E406" s="88"/>
      <c r="F406" s="220"/>
      <c r="G406" s="220"/>
      <c r="H406" s="220"/>
      <c r="I406" s="220"/>
      <c r="J406" s="90"/>
      <c r="K406" s="108"/>
      <c r="L406" s="90" t="str">
        <f t="shared" si="6"/>
        <v/>
      </c>
    </row>
    <row r="407" spans="3:12" ht="15" customHeight="1" x14ac:dyDescent="0.3">
      <c r="C407" s="88"/>
      <c r="D407" s="88"/>
      <c r="E407" s="88"/>
      <c r="F407" s="220"/>
      <c r="G407" s="220"/>
      <c r="H407" s="220"/>
      <c r="I407" s="220"/>
      <c r="J407" s="90"/>
      <c r="K407" s="108"/>
      <c r="L407" s="90" t="str">
        <f t="shared" si="6"/>
        <v/>
      </c>
    </row>
    <row r="408" spans="3:12" ht="15" customHeight="1" x14ac:dyDescent="0.3">
      <c r="C408" s="88"/>
      <c r="D408" s="88"/>
      <c r="E408" s="88"/>
      <c r="F408" s="220"/>
      <c r="G408" s="220"/>
      <c r="H408" s="220"/>
      <c r="I408" s="220"/>
      <c r="J408" s="90"/>
      <c r="K408" s="108"/>
      <c r="L408" s="90" t="str">
        <f t="shared" si="6"/>
        <v/>
      </c>
    </row>
    <row r="409" spans="3:12" ht="15" customHeight="1" x14ac:dyDescent="0.3">
      <c r="C409" s="88"/>
      <c r="D409" s="88"/>
      <c r="E409" s="88"/>
      <c r="F409" s="220"/>
      <c r="G409" s="220"/>
      <c r="H409" s="220"/>
      <c r="I409" s="220"/>
      <c r="J409" s="90"/>
      <c r="K409" s="108"/>
      <c r="L409" s="90" t="str">
        <f t="shared" si="6"/>
        <v/>
      </c>
    </row>
    <row r="410" spans="3:12" ht="15" customHeight="1" x14ac:dyDescent="0.3">
      <c r="C410" s="88"/>
      <c r="D410" s="88"/>
      <c r="E410" s="88"/>
      <c r="F410" s="220"/>
      <c r="G410" s="220"/>
      <c r="H410" s="220"/>
      <c r="I410" s="220"/>
      <c r="J410" s="90"/>
      <c r="K410" s="108"/>
      <c r="L410" s="90" t="str">
        <f t="shared" si="6"/>
        <v/>
      </c>
    </row>
    <row r="411" spans="3:12" ht="15" customHeight="1" x14ac:dyDescent="0.3">
      <c r="C411" s="88"/>
      <c r="D411" s="88"/>
      <c r="E411" s="88"/>
      <c r="F411" s="220"/>
      <c r="G411" s="220"/>
      <c r="H411" s="220"/>
      <c r="I411" s="220"/>
      <c r="J411" s="90"/>
      <c r="K411" s="108"/>
      <c r="L411" s="90" t="str">
        <f t="shared" si="6"/>
        <v/>
      </c>
    </row>
    <row r="412" spans="3:12" ht="15" customHeight="1" x14ac:dyDescent="0.3">
      <c r="C412" s="88"/>
      <c r="D412" s="88"/>
      <c r="E412" s="88"/>
      <c r="F412" s="220"/>
      <c r="G412" s="220"/>
      <c r="H412" s="220"/>
      <c r="I412" s="220"/>
      <c r="J412" s="90"/>
      <c r="K412" s="108"/>
      <c r="L412" s="90" t="str">
        <f t="shared" si="6"/>
        <v/>
      </c>
    </row>
    <row r="413" spans="3:12" ht="15" customHeight="1" x14ac:dyDescent="0.3">
      <c r="C413" s="88"/>
      <c r="D413" s="88"/>
      <c r="E413" s="88"/>
      <c r="F413" s="220"/>
      <c r="G413" s="220"/>
      <c r="H413" s="220"/>
      <c r="I413" s="220"/>
      <c r="J413" s="90"/>
      <c r="K413" s="108"/>
      <c r="L413" s="90" t="str">
        <f t="shared" si="6"/>
        <v/>
      </c>
    </row>
    <row r="414" spans="3:12" ht="15" customHeight="1" x14ac:dyDescent="0.3">
      <c r="C414" s="88"/>
      <c r="D414" s="88"/>
      <c r="E414" s="88"/>
      <c r="F414" s="220"/>
      <c r="G414" s="220"/>
      <c r="H414" s="220"/>
      <c r="I414" s="220"/>
      <c r="J414" s="90"/>
      <c r="K414" s="108"/>
      <c r="L414" s="90" t="str">
        <f t="shared" si="6"/>
        <v/>
      </c>
    </row>
    <row r="415" spans="3:12" ht="15" customHeight="1" x14ac:dyDescent="0.3">
      <c r="C415" s="88"/>
      <c r="D415" s="88"/>
      <c r="E415" s="88"/>
      <c r="F415" s="220"/>
      <c r="G415" s="220"/>
      <c r="H415" s="220"/>
      <c r="I415" s="220"/>
      <c r="J415" s="90"/>
      <c r="K415" s="108"/>
      <c r="L415" s="90" t="str">
        <f t="shared" si="6"/>
        <v/>
      </c>
    </row>
    <row r="416" spans="3:12" ht="15" customHeight="1" x14ac:dyDescent="0.3">
      <c r="C416" s="88"/>
      <c r="D416" s="88"/>
      <c r="E416" s="88"/>
      <c r="F416" s="220"/>
      <c r="G416" s="220"/>
      <c r="H416" s="220"/>
      <c r="I416" s="220"/>
      <c r="J416" s="90"/>
      <c r="K416" s="108"/>
      <c r="L416" s="90" t="str">
        <f t="shared" si="6"/>
        <v/>
      </c>
    </row>
    <row r="417" spans="3:12" ht="15" customHeight="1" x14ac:dyDescent="0.3">
      <c r="C417" s="88"/>
      <c r="D417" s="88"/>
      <c r="E417" s="88"/>
      <c r="F417" s="220"/>
      <c r="G417" s="220"/>
      <c r="H417" s="220"/>
      <c r="I417" s="220"/>
      <c r="J417" s="90"/>
      <c r="K417" s="108"/>
      <c r="L417" s="90" t="str">
        <f t="shared" si="6"/>
        <v/>
      </c>
    </row>
    <row r="418" spans="3:12" ht="15" customHeight="1" x14ac:dyDescent="0.3">
      <c r="C418" s="88"/>
      <c r="D418" s="88"/>
      <c r="E418" s="88"/>
      <c r="F418" s="220"/>
      <c r="G418" s="220"/>
      <c r="H418" s="220"/>
      <c r="I418" s="220"/>
      <c r="J418" s="90"/>
      <c r="K418" s="108"/>
      <c r="L418" s="90" t="str">
        <f t="shared" si="6"/>
        <v/>
      </c>
    </row>
    <row r="419" spans="3:12" ht="15" customHeight="1" x14ac:dyDescent="0.3">
      <c r="C419" s="88"/>
      <c r="D419" s="88"/>
      <c r="E419" s="88"/>
      <c r="F419" s="220"/>
      <c r="G419" s="220"/>
      <c r="H419" s="220"/>
      <c r="I419" s="220"/>
      <c r="J419" s="90"/>
      <c r="K419" s="108"/>
      <c r="L419" s="90" t="str">
        <f t="shared" si="6"/>
        <v/>
      </c>
    </row>
    <row r="420" spans="3:12" ht="15" customHeight="1" x14ac:dyDescent="0.3">
      <c r="C420" s="88"/>
      <c r="D420" s="88"/>
      <c r="E420" s="88"/>
      <c r="F420" s="220"/>
      <c r="G420" s="220"/>
      <c r="H420" s="220"/>
      <c r="I420" s="220"/>
      <c r="J420" s="90"/>
      <c r="K420" s="108"/>
      <c r="L420" s="90" t="str">
        <f t="shared" si="6"/>
        <v/>
      </c>
    </row>
    <row r="421" spans="3:12" ht="15" customHeight="1" x14ac:dyDescent="0.3">
      <c r="C421" s="88"/>
      <c r="D421" s="88"/>
      <c r="E421" s="88"/>
      <c r="F421" s="220"/>
      <c r="G421" s="220"/>
      <c r="H421" s="220"/>
      <c r="I421" s="220"/>
      <c r="J421" s="90"/>
      <c r="K421" s="108"/>
      <c r="L421" s="90" t="str">
        <f t="shared" ref="L421:L484" si="7">IFERROR(IF(I421&gt;0,I421-$F$4,""),"")</f>
        <v/>
      </c>
    </row>
    <row r="422" spans="3:12" ht="15" customHeight="1" x14ac:dyDescent="0.3">
      <c r="C422" s="88"/>
      <c r="D422" s="88"/>
      <c r="E422" s="88"/>
      <c r="F422" s="220"/>
      <c r="G422" s="220"/>
      <c r="H422" s="220"/>
      <c r="I422" s="220"/>
      <c r="J422" s="90"/>
      <c r="K422" s="108"/>
      <c r="L422" s="90" t="str">
        <f t="shared" si="7"/>
        <v/>
      </c>
    </row>
    <row r="423" spans="3:12" ht="15" customHeight="1" x14ac:dyDescent="0.3">
      <c r="C423" s="88"/>
      <c r="D423" s="88"/>
      <c r="E423" s="88"/>
      <c r="F423" s="220"/>
      <c r="G423" s="220"/>
      <c r="H423" s="220"/>
      <c r="I423" s="220"/>
      <c r="J423" s="90"/>
      <c r="K423" s="108"/>
      <c r="L423" s="90" t="str">
        <f t="shared" si="7"/>
        <v/>
      </c>
    </row>
    <row r="424" spans="3:12" ht="15" customHeight="1" x14ac:dyDescent="0.3">
      <c r="C424" s="88"/>
      <c r="D424" s="88"/>
      <c r="E424" s="88"/>
      <c r="F424" s="220"/>
      <c r="G424" s="220"/>
      <c r="H424" s="220"/>
      <c r="I424" s="220"/>
      <c r="J424" s="90"/>
      <c r="K424" s="108"/>
      <c r="L424" s="90" t="str">
        <f t="shared" si="7"/>
        <v/>
      </c>
    </row>
    <row r="425" spans="3:12" ht="15" customHeight="1" x14ac:dyDescent="0.3">
      <c r="C425" s="88"/>
      <c r="D425" s="88"/>
      <c r="E425" s="88"/>
      <c r="F425" s="220"/>
      <c r="G425" s="220"/>
      <c r="H425" s="220"/>
      <c r="I425" s="220"/>
      <c r="J425" s="90"/>
      <c r="K425" s="108"/>
      <c r="L425" s="90" t="str">
        <f t="shared" si="7"/>
        <v/>
      </c>
    </row>
    <row r="426" spans="3:12" ht="15" customHeight="1" x14ac:dyDescent="0.3">
      <c r="C426" s="88"/>
      <c r="D426" s="88"/>
      <c r="E426" s="88"/>
      <c r="F426" s="220"/>
      <c r="G426" s="220"/>
      <c r="H426" s="220"/>
      <c r="I426" s="220"/>
      <c r="J426" s="90"/>
      <c r="K426" s="108"/>
      <c r="L426" s="90" t="str">
        <f t="shared" si="7"/>
        <v/>
      </c>
    </row>
    <row r="427" spans="3:12" ht="15" customHeight="1" x14ac:dyDescent="0.3">
      <c r="C427" s="88"/>
      <c r="D427" s="88"/>
      <c r="E427" s="88"/>
      <c r="F427" s="220"/>
      <c r="G427" s="220"/>
      <c r="H427" s="220"/>
      <c r="I427" s="220"/>
      <c r="J427" s="90"/>
      <c r="K427" s="108"/>
      <c r="L427" s="90" t="str">
        <f t="shared" si="7"/>
        <v/>
      </c>
    </row>
    <row r="428" spans="3:12" ht="15" customHeight="1" x14ac:dyDescent="0.3">
      <c r="C428" s="88"/>
      <c r="D428" s="88"/>
      <c r="E428" s="88"/>
      <c r="F428" s="220"/>
      <c r="G428" s="220"/>
      <c r="H428" s="220"/>
      <c r="I428" s="220"/>
      <c r="J428" s="90"/>
      <c r="K428" s="108"/>
      <c r="L428" s="90" t="str">
        <f t="shared" si="7"/>
        <v/>
      </c>
    </row>
    <row r="429" spans="3:12" ht="15" customHeight="1" x14ac:dyDescent="0.3">
      <c r="C429" s="88"/>
      <c r="D429" s="88"/>
      <c r="E429" s="88"/>
      <c r="F429" s="220"/>
      <c r="G429" s="220"/>
      <c r="H429" s="220"/>
      <c r="I429" s="220"/>
      <c r="J429" s="90"/>
      <c r="K429" s="108"/>
      <c r="L429" s="90" t="str">
        <f t="shared" si="7"/>
        <v/>
      </c>
    </row>
    <row r="430" spans="3:12" ht="15" customHeight="1" x14ac:dyDescent="0.3">
      <c r="C430" s="88"/>
      <c r="D430" s="88"/>
      <c r="E430" s="88"/>
      <c r="F430" s="220"/>
      <c r="G430" s="220"/>
      <c r="H430" s="220"/>
      <c r="I430" s="220"/>
      <c r="J430" s="90"/>
      <c r="K430" s="108"/>
      <c r="L430" s="90" t="str">
        <f t="shared" si="7"/>
        <v/>
      </c>
    </row>
    <row r="431" spans="3:12" ht="15" customHeight="1" x14ac:dyDescent="0.3">
      <c r="C431" s="88"/>
      <c r="D431" s="88"/>
      <c r="E431" s="88"/>
      <c r="F431" s="220"/>
      <c r="G431" s="220"/>
      <c r="H431" s="220"/>
      <c r="I431" s="220"/>
      <c r="J431" s="90"/>
      <c r="K431" s="108"/>
      <c r="L431" s="90" t="str">
        <f t="shared" si="7"/>
        <v/>
      </c>
    </row>
    <row r="432" spans="3:12" ht="15" customHeight="1" x14ac:dyDescent="0.3">
      <c r="C432" s="88"/>
      <c r="D432" s="88"/>
      <c r="E432" s="88"/>
      <c r="F432" s="220"/>
      <c r="G432" s="220"/>
      <c r="H432" s="220"/>
      <c r="I432" s="220"/>
      <c r="J432" s="90"/>
      <c r="K432" s="108"/>
      <c r="L432" s="90" t="str">
        <f t="shared" si="7"/>
        <v/>
      </c>
    </row>
    <row r="433" spans="3:12" ht="15" customHeight="1" x14ac:dyDescent="0.3">
      <c r="C433" s="88"/>
      <c r="D433" s="88"/>
      <c r="E433" s="88"/>
      <c r="F433" s="220"/>
      <c r="G433" s="220"/>
      <c r="H433" s="220"/>
      <c r="I433" s="220"/>
      <c r="J433" s="90"/>
      <c r="K433" s="108"/>
      <c r="L433" s="90" t="str">
        <f t="shared" si="7"/>
        <v/>
      </c>
    </row>
    <row r="434" spans="3:12" ht="15" customHeight="1" x14ac:dyDescent="0.3">
      <c r="C434" s="88"/>
      <c r="D434" s="88"/>
      <c r="E434" s="88"/>
      <c r="F434" s="220"/>
      <c r="G434" s="220"/>
      <c r="H434" s="220"/>
      <c r="I434" s="220"/>
      <c r="J434" s="90"/>
      <c r="K434" s="108"/>
      <c r="L434" s="90" t="str">
        <f t="shared" si="7"/>
        <v/>
      </c>
    </row>
    <row r="435" spans="3:12" ht="15" customHeight="1" x14ac:dyDescent="0.3">
      <c r="C435" s="88"/>
      <c r="D435" s="88"/>
      <c r="E435" s="88"/>
      <c r="F435" s="220"/>
      <c r="G435" s="220"/>
      <c r="H435" s="220"/>
      <c r="I435" s="220"/>
      <c r="J435" s="90"/>
      <c r="K435" s="108"/>
      <c r="L435" s="90" t="str">
        <f t="shared" si="7"/>
        <v/>
      </c>
    </row>
    <row r="436" spans="3:12" ht="15" customHeight="1" x14ac:dyDescent="0.3">
      <c r="C436" s="88"/>
      <c r="D436" s="88"/>
      <c r="E436" s="88"/>
      <c r="F436" s="220"/>
      <c r="G436" s="220"/>
      <c r="H436" s="220"/>
      <c r="I436" s="220"/>
      <c r="J436" s="90"/>
      <c r="K436" s="108"/>
      <c r="L436" s="90" t="str">
        <f t="shared" si="7"/>
        <v/>
      </c>
    </row>
    <row r="437" spans="3:12" ht="15" customHeight="1" x14ac:dyDescent="0.3">
      <c r="C437" s="88"/>
      <c r="D437" s="88"/>
      <c r="E437" s="88"/>
      <c r="F437" s="220"/>
      <c r="G437" s="220"/>
      <c r="H437" s="220"/>
      <c r="I437" s="220"/>
      <c r="J437" s="90"/>
      <c r="K437" s="108"/>
      <c r="L437" s="90" t="str">
        <f t="shared" si="7"/>
        <v/>
      </c>
    </row>
    <row r="438" spans="3:12" ht="15" customHeight="1" x14ac:dyDescent="0.3">
      <c r="C438" s="88"/>
      <c r="D438" s="88"/>
      <c r="E438" s="88"/>
      <c r="F438" s="220"/>
      <c r="G438" s="220"/>
      <c r="H438" s="220"/>
      <c r="I438" s="220"/>
      <c r="J438" s="90"/>
      <c r="K438" s="108"/>
      <c r="L438" s="90" t="str">
        <f t="shared" si="7"/>
        <v/>
      </c>
    </row>
    <row r="439" spans="3:12" ht="15" customHeight="1" x14ac:dyDescent="0.3">
      <c r="C439" s="88"/>
      <c r="D439" s="88"/>
      <c r="E439" s="88"/>
      <c r="F439" s="220"/>
      <c r="G439" s="220"/>
      <c r="H439" s="220"/>
      <c r="I439" s="220"/>
      <c r="J439" s="90"/>
      <c r="K439" s="108"/>
      <c r="L439" s="90" t="str">
        <f t="shared" si="7"/>
        <v/>
      </c>
    </row>
    <row r="440" spans="3:12" ht="15" customHeight="1" x14ac:dyDescent="0.3">
      <c r="C440" s="88"/>
      <c r="D440" s="88"/>
      <c r="E440" s="88"/>
      <c r="F440" s="220"/>
      <c r="G440" s="220"/>
      <c r="H440" s="220"/>
      <c r="I440" s="220"/>
      <c r="J440" s="90"/>
      <c r="K440" s="108"/>
      <c r="L440" s="90" t="str">
        <f t="shared" si="7"/>
        <v/>
      </c>
    </row>
    <row r="441" spans="3:12" ht="15" customHeight="1" x14ac:dyDescent="0.3">
      <c r="C441" s="88"/>
      <c r="D441" s="88"/>
      <c r="E441" s="88"/>
      <c r="F441" s="220"/>
      <c r="G441" s="220"/>
      <c r="H441" s="220"/>
      <c r="I441" s="220"/>
      <c r="J441" s="90"/>
      <c r="K441" s="108"/>
      <c r="L441" s="90" t="str">
        <f t="shared" si="7"/>
        <v/>
      </c>
    </row>
    <row r="442" spans="3:12" ht="15" customHeight="1" x14ac:dyDescent="0.3">
      <c r="C442" s="88"/>
      <c r="D442" s="88"/>
      <c r="E442" s="88"/>
      <c r="F442" s="220"/>
      <c r="G442" s="220"/>
      <c r="H442" s="220"/>
      <c r="I442" s="220"/>
      <c r="J442" s="90"/>
      <c r="K442" s="108"/>
      <c r="L442" s="90" t="str">
        <f t="shared" si="7"/>
        <v/>
      </c>
    </row>
    <row r="443" spans="3:12" ht="15" customHeight="1" x14ac:dyDescent="0.3">
      <c r="C443" s="88"/>
      <c r="D443" s="88"/>
      <c r="E443" s="88"/>
      <c r="F443" s="220"/>
      <c r="G443" s="220"/>
      <c r="H443" s="220"/>
      <c r="I443" s="220"/>
      <c r="J443" s="90"/>
      <c r="K443" s="108"/>
      <c r="L443" s="90" t="str">
        <f t="shared" si="7"/>
        <v/>
      </c>
    </row>
    <row r="444" spans="3:12" ht="15" customHeight="1" x14ac:dyDescent="0.3">
      <c r="C444" s="88"/>
      <c r="D444" s="88"/>
      <c r="E444" s="88"/>
      <c r="F444" s="220"/>
      <c r="G444" s="220"/>
      <c r="H444" s="220"/>
      <c r="I444" s="220"/>
      <c r="J444" s="90"/>
      <c r="K444" s="108"/>
      <c r="L444" s="90" t="str">
        <f t="shared" si="7"/>
        <v/>
      </c>
    </row>
    <row r="445" spans="3:12" ht="15" customHeight="1" x14ac:dyDescent="0.3">
      <c r="C445" s="88"/>
      <c r="D445" s="88"/>
      <c r="E445" s="88"/>
      <c r="F445" s="220"/>
      <c r="G445" s="220"/>
      <c r="H445" s="220"/>
      <c r="I445" s="220"/>
      <c r="J445" s="90"/>
      <c r="K445" s="108"/>
      <c r="L445" s="90" t="str">
        <f t="shared" si="7"/>
        <v/>
      </c>
    </row>
    <row r="446" spans="3:12" ht="15" customHeight="1" x14ac:dyDescent="0.3">
      <c r="C446" s="88"/>
      <c r="D446" s="88"/>
      <c r="E446" s="88"/>
      <c r="F446" s="220"/>
      <c r="G446" s="220"/>
      <c r="H446" s="220"/>
      <c r="I446" s="220"/>
      <c r="J446" s="90"/>
      <c r="K446" s="108"/>
      <c r="L446" s="90" t="str">
        <f t="shared" si="7"/>
        <v/>
      </c>
    </row>
    <row r="447" spans="3:12" ht="15" customHeight="1" x14ac:dyDescent="0.3">
      <c r="C447" s="88"/>
      <c r="D447" s="88"/>
      <c r="E447" s="88"/>
      <c r="F447" s="220"/>
      <c r="G447" s="220"/>
      <c r="H447" s="220"/>
      <c r="I447" s="220"/>
      <c r="J447" s="90"/>
      <c r="K447" s="108"/>
      <c r="L447" s="90" t="str">
        <f t="shared" si="7"/>
        <v/>
      </c>
    </row>
    <row r="448" spans="3:12" ht="15" customHeight="1" x14ac:dyDescent="0.3">
      <c r="C448" s="88"/>
      <c r="D448" s="88"/>
      <c r="E448" s="88"/>
      <c r="F448" s="220"/>
      <c r="G448" s="220"/>
      <c r="H448" s="220"/>
      <c r="I448" s="220"/>
      <c r="J448" s="90"/>
      <c r="K448" s="108"/>
      <c r="L448" s="90" t="str">
        <f t="shared" si="7"/>
        <v/>
      </c>
    </row>
    <row r="449" spans="3:12" ht="15" customHeight="1" x14ac:dyDescent="0.3">
      <c r="C449" s="88"/>
      <c r="D449" s="88"/>
      <c r="E449" s="88"/>
      <c r="F449" s="220"/>
      <c r="G449" s="220"/>
      <c r="H449" s="220"/>
      <c r="I449" s="220"/>
      <c r="J449" s="90"/>
      <c r="K449" s="108"/>
      <c r="L449" s="90" t="str">
        <f t="shared" si="7"/>
        <v/>
      </c>
    </row>
    <row r="450" spans="3:12" ht="15" customHeight="1" x14ac:dyDescent="0.3">
      <c r="C450" s="88"/>
      <c r="D450" s="88"/>
      <c r="E450" s="88"/>
      <c r="F450" s="220"/>
      <c r="G450" s="220"/>
      <c r="H450" s="220"/>
      <c r="I450" s="220"/>
      <c r="J450" s="90"/>
      <c r="K450" s="108"/>
      <c r="L450" s="90" t="str">
        <f t="shared" si="7"/>
        <v/>
      </c>
    </row>
    <row r="451" spans="3:12" ht="15" customHeight="1" x14ac:dyDescent="0.3">
      <c r="C451" s="88"/>
      <c r="D451" s="88"/>
      <c r="E451" s="88"/>
      <c r="F451" s="220"/>
      <c r="G451" s="220"/>
      <c r="H451" s="220"/>
      <c r="I451" s="220"/>
      <c r="J451" s="90"/>
      <c r="K451" s="108"/>
      <c r="L451" s="90" t="str">
        <f t="shared" si="7"/>
        <v/>
      </c>
    </row>
    <row r="452" spans="3:12" ht="15" customHeight="1" x14ac:dyDescent="0.3">
      <c r="C452" s="88"/>
      <c r="D452" s="88"/>
      <c r="E452" s="88"/>
      <c r="F452" s="220"/>
      <c r="G452" s="220"/>
      <c r="H452" s="220"/>
      <c r="I452" s="220"/>
      <c r="J452" s="90"/>
      <c r="K452" s="108"/>
      <c r="L452" s="90" t="str">
        <f t="shared" si="7"/>
        <v/>
      </c>
    </row>
    <row r="453" spans="3:12" ht="15" customHeight="1" x14ac:dyDescent="0.3">
      <c r="C453" s="88"/>
      <c r="D453" s="88"/>
      <c r="E453" s="88"/>
      <c r="F453" s="220"/>
      <c r="G453" s="220"/>
      <c r="H453" s="220"/>
      <c r="I453" s="220"/>
      <c r="J453" s="90"/>
      <c r="K453" s="108"/>
      <c r="L453" s="90" t="str">
        <f t="shared" si="7"/>
        <v/>
      </c>
    </row>
    <row r="454" spans="3:12" ht="15" customHeight="1" x14ac:dyDescent="0.3">
      <c r="C454" s="88"/>
      <c r="D454" s="88"/>
      <c r="E454" s="88"/>
      <c r="F454" s="220"/>
      <c r="G454" s="220"/>
      <c r="H454" s="220"/>
      <c r="I454" s="220"/>
      <c r="J454" s="90"/>
      <c r="K454" s="108"/>
      <c r="L454" s="90" t="str">
        <f t="shared" si="7"/>
        <v/>
      </c>
    </row>
    <row r="455" spans="3:12" ht="15" customHeight="1" x14ac:dyDescent="0.3">
      <c r="C455" s="88"/>
      <c r="D455" s="88"/>
      <c r="E455" s="88"/>
      <c r="F455" s="220"/>
      <c r="G455" s="220"/>
      <c r="H455" s="220"/>
      <c r="I455" s="220"/>
      <c r="J455" s="90"/>
      <c r="K455" s="108"/>
      <c r="L455" s="90" t="str">
        <f t="shared" si="7"/>
        <v/>
      </c>
    </row>
    <row r="456" spans="3:12" ht="15" customHeight="1" x14ac:dyDescent="0.3">
      <c r="C456" s="88"/>
      <c r="D456" s="88"/>
      <c r="E456" s="88"/>
      <c r="F456" s="220"/>
      <c r="G456" s="220"/>
      <c r="H456" s="220"/>
      <c r="I456" s="220"/>
      <c r="J456" s="90"/>
      <c r="K456" s="108"/>
      <c r="L456" s="90" t="str">
        <f t="shared" si="7"/>
        <v/>
      </c>
    </row>
    <row r="457" spans="3:12" ht="15" customHeight="1" x14ac:dyDescent="0.3">
      <c r="C457" s="88"/>
      <c r="D457" s="88"/>
      <c r="E457" s="88"/>
      <c r="F457" s="220"/>
      <c r="G457" s="220"/>
      <c r="H457" s="220"/>
      <c r="I457" s="220"/>
      <c r="J457" s="90"/>
      <c r="K457" s="108"/>
      <c r="L457" s="90" t="str">
        <f t="shared" si="7"/>
        <v/>
      </c>
    </row>
    <row r="458" spans="3:12" ht="15" customHeight="1" x14ac:dyDescent="0.3">
      <c r="C458" s="88"/>
      <c r="D458" s="88"/>
      <c r="E458" s="88"/>
      <c r="F458" s="220"/>
      <c r="G458" s="220"/>
      <c r="H458" s="220"/>
      <c r="I458" s="220"/>
      <c r="J458" s="90"/>
      <c r="K458" s="108"/>
      <c r="L458" s="90" t="str">
        <f t="shared" si="7"/>
        <v/>
      </c>
    </row>
    <row r="459" spans="3:12" ht="15" customHeight="1" x14ac:dyDescent="0.3">
      <c r="C459" s="88"/>
      <c r="D459" s="88"/>
      <c r="E459" s="88"/>
      <c r="F459" s="220"/>
      <c r="G459" s="220"/>
      <c r="H459" s="220"/>
      <c r="I459" s="220"/>
      <c r="J459" s="90"/>
      <c r="K459" s="108"/>
      <c r="L459" s="90" t="str">
        <f t="shared" si="7"/>
        <v/>
      </c>
    </row>
    <row r="460" spans="3:12" ht="15" customHeight="1" x14ac:dyDescent="0.3">
      <c r="C460" s="88"/>
      <c r="D460" s="88"/>
      <c r="E460" s="88"/>
      <c r="F460" s="220"/>
      <c r="G460" s="220"/>
      <c r="H460" s="220"/>
      <c r="I460" s="220"/>
      <c r="J460" s="90"/>
      <c r="K460" s="108"/>
      <c r="L460" s="90" t="str">
        <f t="shared" si="7"/>
        <v/>
      </c>
    </row>
    <row r="461" spans="3:12" ht="15" customHeight="1" x14ac:dyDescent="0.3">
      <c r="C461" s="88"/>
      <c r="D461" s="88"/>
      <c r="E461" s="88"/>
      <c r="F461" s="220"/>
      <c r="G461" s="220"/>
      <c r="H461" s="220"/>
      <c r="I461" s="220"/>
      <c r="J461" s="90"/>
      <c r="K461" s="108"/>
      <c r="L461" s="90" t="str">
        <f t="shared" si="7"/>
        <v/>
      </c>
    </row>
    <row r="462" spans="3:12" ht="15" customHeight="1" x14ac:dyDescent="0.3">
      <c r="C462" s="88"/>
      <c r="D462" s="88"/>
      <c r="E462" s="88"/>
      <c r="F462" s="220"/>
      <c r="G462" s="220"/>
      <c r="H462" s="220"/>
      <c r="I462" s="220"/>
      <c r="J462" s="90"/>
      <c r="K462" s="108"/>
      <c r="L462" s="90" t="str">
        <f t="shared" si="7"/>
        <v/>
      </c>
    </row>
    <row r="463" spans="3:12" ht="15" customHeight="1" x14ac:dyDescent="0.3">
      <c r="C463" s="88"/>
      <c r="D463" s="88"/>
      <c r="E463" s="88"/>
      <c r="F463" s="220"/>
      <c r="G463" s="220"/>
      <c r="H463" s="220"/>
      <c r="I463" s="220"/>
      <c r="J463" s="90"/>
      <c r="K463" s="108"/>
      <c r="L463" s="90" t="str">
        <f t="shared" si="7"/>
        <v/>
      </c>
    </row>
    <row r="464" spans="3:12" ht="15" customHeight="1" x14ac:dyDescent="0.3">
      <c r="C464" s="88"/>
      <c r="D464" s="88"/>
      <c r="E464" s="88"/>
      <c r="F464" s="220"/>
      <c r="G464" s="220"/>
      <c r="H464" s="220"/>
      <c r="I464" s="220"/>
      <c r="J464" s="90"/>
      <c r="K464" s="108"/>
      <c r="L464" s="90" t="str">
        <f t="shared" si="7"/>
        <v/>
      </c>
    </row>
    <row r="465" spans="3:12" ht="15" customHeight="1" x14ac:dyDescent="0.3">
      <c r="C465" s="88"/>
      <c r="D465" s="88"/>
      <c r="E465" s="88"/>
      <c r="F465" s="220"/>
      <c r="G465" s="220"/>
      <c r="H465" s="220"/>
      <c r="I465" s="220"/>
      <c r="J465" s="90"/>
      <c r="K465" s="108"/>
      <c r="L465" s="90" t="str">
        <f t="shared" si="7"/>
        <v/>
      </c>
    </row>
    <row r="466" spans="3:12" ht="15" customHeight="1" x14ac:dyDescent="0.3">
      <c r="C466" s="88"/>
      <c r="D466" s="88"/>
      <c r="E466" s="88"/>
      <c r="F466" s="220"/>
      <c r="G466" s="220"/>
      <c r="H466" s="220"/>
      <c r="I466" s="220"/>
      <c r="J466" s="90"/>
      <c r="K466" s="108"/>
      <c r="L466" s="90" t="str">
        <f t="shared" si="7"/>
        <v/>
      </c>
    </row>
    <row r="467" spans="3:12" ht="15" customHeight="1" x14ac:dyDescent="0.3">
      <c r="C467" s="88"/>
      <c r="D467" s="88"/>
      <c r="E467" s="88"/>
      <c r="F467" s="220"/>
      <c r="G467" s="220"/>
      <c r="H467" s="220"/>
      <c r="I467" s="220"/>
      <c r="J467" s="90"/>
      <c r="K467" s="108"/>
      <c r="L467" s="90" t="str">
        <f t="shared" si="7"/>
        <v/>
      </c>
    </row>
    <row r="468" spans="3:12" ht="15" customHeight="1" x14ac:dyDescent="0.3">
      <c r="C468" s="88"/>
      <c r="D468" s="88"/>
      <c r="E468" s="88"/>
      <c r="F468" s="220"/>
      <c r="G468" s="220"/>
      <c r="H468" s="220"/>
      <c r="I468" s="220"/>
      <c r="J468" s="90"/>
      <c r="K468" s="108"/>
      <c r="L468" s="90" t="str">
        <f t="shared" si="7"/>
        <v/>
      </c>
    </row>
    <row r="469" spans="3:12" ht="15" customHeight="1" x14ac:dyDescent="0.3">
      <c r="C469" s="88"/>
      <c r="D469" s="88"/>
      <c r="E469" s="88"/>
      <c r="F469" s="220"/>
      <c r="G469" s="220"/>
      <c r="H469" s="220"/>
      <c r="I469" s="220"/>
      <c r="J469" s="90"/>
      <c r="K469" s="108"/>
      <c r="L469" s="90" t="str">
        <f t="shared" si="7"/>
        <v/>
      </c>
    </row>
    <row r="470" spans="3:12" ht="15" customHeight="1" x14ac:dyDescent="0.3">
      <c r="C470" s="88"/>
      <c r="D470" s="88"/>
      <c r="E470" s="88"/>
      <c r="F470" s="220"/>
      <c r="G470" s="220"/>
      <c r="H470" s="220"/>
      <c r="I470" s="220"/>
      <c r="J470" s="90"/>
      <c r="K470" s="108"/>
      <c r="L470" s="90" t="str">
        <f t="shared" si="7"/>
        <v/>
      </c>
    </row>
    <row r="471" spans="3:12" ht="15" customHeight="1" x14ac:dyDescent="0.3">
      <c r="C471" s="88"/>
      <c r="D471" s="88"/>
      <c r="E471" s="88"/>
      <c r="F471" s="220"/>
      <c r="G471" s="220"/>
      <c r="H471" s="220"/>
      <c r="I471" s="220"/>
      <c r="J471" s="90"/>
      <c r="K471" s="108"/>
      <c r="L471" s="90" t="str">
        <f t="shared" si="7"/>
        <v/>
      </c>
    </row>
    <row r="472" spans="3:12" ht="15" customHeight="1" x14ac:dyDescent="0.3">
      <c r="C472" s="88"/>
      <c r="D472" s="88"/>
      <c r="E472" s="88"/>
      <c r="F472" s="220"/>
      <c r="G472" s="220"/>
      <c r="H472" s="220"/>
      <c r="I472" s="220"/>
      <c r="J472" s="90"/>
      <c r="K472" s="108"/>
      <c r="L472" s="90" t="str">
        <f t="shared" si="7"/>
        <v/>
      </c>
    </row>
    <row r="473" spans="3:12" ht="15" customHeight="1" x14ac:dyDescent="0.3">
      <c r="C473" s="88"/>
      <c r="D473" s="88"/>
      <c r="E473" s="88"/>
      <c r="F473" s="220"/>
      <c r="G473" s="220"/>
      <c r="H473" s="220"/>
      <c r="I473" s="220"/>
      <c r="J473" s="90"/>
      <c r="K473" s="108"/>
      <c r="L473" s="90" t="str">
        <f t="shared" si="7"/>
        <v/>
      </c>
    </row>
    <row r="474" spans="3:12" ht="15" customHeight="1" x14ac:dyDescent="0.3">
      <c r="C474" s="88"/>
      <c r="D474" s="88"/>
      <c r="E474" s="88"/>
      <c r="F474" s="220"/>
      <c r="G474" s="220"/>
      <c r="H474" s="220"/>
      <c r="I474" s="220"/>
      <c r="J474" s="90"/>
      <c r="K474" s="108"/>
      <c r="L474" s="90" t="str">
        <f t="shared" si="7"/>
        <v/>
      </c>
    </row>
    <row r="475" spans="3:12" ht="15" customHeight="1" x14ac:dyDescent="0.3">
      <c r="C475" s="88"/>
      <c r="D475" s="88"/>
      <c r="E475" s="88"/>
      <c r="F475" s="220"/>
      <c r="G475" s="220"/>
      <c r="H475" s="220"/>
      <c r="I475" s="220"/>
      <c r="J475" s="90"/>
      <c r="K475" s="108"/>
      <c r="L475" s="90" t="str">
        <f t="shared" si="7"/>
        <v/>
      </c>
    </row>
    <row r="476" spans="3:12" ht="15" customHeight="1" x14ac:dyDescent="0.3">
      <c r="C476" s="88"/>
      <c r="D476" s="88"/>
      <c r="E476" s="88"/>
      <c r="F476" s="220"/>
      <c r="G476" s="220"/>
      <c r="H476" s="220"/>
      <c r="I476" s="220"/>
      <c r="J476" s="90"/>
      <c r="K476" s="108"/>
      <c r="L476" s="90" t="str">
        <f t="shared" si="7"/>
        <v/>
      </c>
    </row>
    <row r="477" spans="3:12" ht="15" customHeight="1" x14ac:dyDescent="0.3">
      <c r="C477" s="88"/>
      <c r="D477" s="88"/>
      <c r="E477" s="88"/>
      <c r="F477" s="220"/>
      <c r="G477" s="220"/>
      <c r="H477" s="220"/>
      <c r="I477" s="220"/>
      <c r="J477" s="90"/>
      <c r="K477" s="108"/>
      <c r="L477" s="90" t="str">
        <f t="shared" si="7"/>
        <v/>
      </c>
    </row>
    <row r="478" spans="3:12" ht="15" customHeight="1" x14ac:dyDescent="0.3">
      <c r="C478" s="88"/>
      <c r="D478" s="88"/>
      <c r="E478" s="88"/>
      <c r="F478" s="220"/>
      <c r="G478" s="220"/>
      <c r="H478" s="220"/>
      <c r="I478" s="220"/>
      <c r="J478" s="90"/>
      <c r="K478" s="108"/>
      <c r="L478" s="90" t="str">
        <f t="shared" si="7"/>
        <v/>
      </c>
    </row>
    <row r="479" spans="3:12" ht="15" customHeight="1" x14ac:dyDescent="0.3">
      <c r="C479" s="88"/>
      <c r="D479" s="88"/>
      <c r="E479" s="88"/>
      <c r="F479" s="220"/>
      <c r="G479" s="220"/>
      <c r="H479" s="220"/>
      <c r="I479" s="220"/>
      <c r="J479" s="90"/>
      <c r="K479" s="108"/>
      <c r="L479" s="90" t="str">
        <f t="shared" si="7"/>
        <v/>
      </c>
    </row>
    <row r="480" spans="3:12" ht="15" customHeight="1" x14ac:dyDescent="0.3">
      <c r="C480" s="88"/>
      <c r="D480" s="88"/>
      <c r="E480" s="88"/>
      <c r="F480" s="220"/>
      <c r="G480" s="220"/>
      <c r="H480" s="220"/>
      <c r="I480" s="220"/>
      <c r="J480" s="90"/>
      <c r="K480" s="108"/>
      <c r="L480" s="90" t="str">
        <f t="shared" si="7"/>
        <v/>
      </c>
    </row>
    <row r="481" spans="3:12" ht="15" customHeight="1" x14ac:dyDescent="0.3">
      <c r="C481" s="88"/>
      <c r="D481" s="88"/>
      <c r="E481" s="88"/>
      <c r="F481" s="220"/>
      <c r="G481" s="220"/>
      <c r="H481" s="220"/>
      <c r="I481" s="220"/>
      <c r="J481" s="90"/>
      <c r="K481" s="108"/>
      <c r="L481" s="90" t="str">
        <f t="shared" si="7"/>
        <v/>
      </c>
    </row>
    <row r="482" spans="3:12" ht="15" customHeight="1" x14ac:dyDescent="0.3">
      <c r="C482" s="88"/>
      <c r="D482" s="88"/>
      <c r="E482" s="88"/>
      <c r="F482" s="220"/>
      <c r="G482" s="220"/>
      <c r="H482" s="220"/>
      <c r="I482" s="220"/>
      <c r="J482" s="90"/>
      <c r="K482" s="108"/>
      <c r="L482" s="90" t="str">
        <f t="shared" si="7"/>
        <v/>
      </c>
    </row>
    <row r="483" spans="3:12" ht="15" customHeight="1" x14ac:dyDescent="0.3">
      <c r="C483" s="88"/>
      <c r="D483" s="88"/>
      <c r="E483" s="88"/>
      <c r="F483" s="220"/>
      <c r="G483" s="220"/>
      <c r="H483" s="220"/>
      <c r="I483" s="220"/>
      <c r="J483" s="90"/>
      <c r="K483" s="108"/>
      <c r="L483" s="90" t="str">
        <f t="shared" si="7"/>
        <v/>
      </c>
    </row>
    <row r="484" spans="3:12" ht="15" customHeight="1" x14ac:dyDescent="0.3">
      <c r="C484" s="88"/>
      <c r="D484" s="88"/>
      <c r="E484" s="88"/>
      <c r="F484" s="220"/>
      <c r="G484" s="220"/>
      <c r="H484" s="220"/>
      <c r="I484" s="220"/>
      <c r="J484" s="90"/>
      <c r="K484" s="108"/>
      <c r="L484" s="90" t="str">
        <f t="shared" si="7"/>
        <v/>
      </c>
    </row>
    <row r="485" spans="3:12" ht="15" customHeight="1" x14ac:dyDescent="0.3">
      <c r="C485" s="88"/>
      <c r="D485" s="88"/>
      <c r="E485" s="88"/>
      <c r="F485" s="220"/>
      <c r="G485" s="220"/>
      <c r="H485" s="220"/>
      <c r="I485" s="220"/>
      <c r="J485" s="90"/>
      <c r="K485" s="108"/>
      <c r="L485" s="90" t="str">
        <f t="shared" ref="L485:L548" si="8">IFERROR(IF(I485&gt;0,I485-$F$4,""),"")</f>
        <v/>
      </c>
    </row>
    <row r="486" spans="3:12" ht="15" customHeight="1" x14ac:dyDescent="0.3">
      <c r="C486" s="88"/>
      <c r="D486" s="88"/>
      <c r="E486" s="88"/>
      <c r="F486" s="220"/>
      <c r="G486" s="220"/>
      <c r="H486" s="220"/>
      <c r="I486" s="220"/>
      <c r="J486" s="90"/>
      <c r="K486" s="108"/>
      <c r="L486" s="90" t="str">
        <f t="shared" si="8"/>
        <v/>
      </c>
    </row>
    <row r="487" spans="3:12" ht="15" customHeight="1" x14ac:dyDescent="0.3">
      <c r="C487" s="88"/>
      <c r="D487" s="88"/>
      <c r="E487" s="88"/>
      <c r="F487" s="220"/>
      <c r="G487" s="220"/>
      <c r="H487" s="220"/>
      <c r="I487" s="220"/>
      <c r="J487" s="90"/>
      <c r="K487" s="108"/>
      <c r="L487" s="90" t="str">
        <f t="shared" si="8"/>
        <v/>
      </c>
    </row>
    <row r="488" spans="3:12" ht="15" customHeight="1" x14ac:dyDescent="0.3">
      <c r="C488" s="88"/>
      <c r="D488" s="88"/>
      <c r="E488" s="88"/>
      <c r="F488" s="220"/>
      <c r="G488" s="220"/>
      <c r="H488" s="220"/>
      <c r="I488" s="220"/>
      <c r="J488" s="90"/>
      <c r="K488" s="108"/>
      <c r="L488" s="90" t="str">
        <f t="shared" si="8"/>
        <v/>
      </c>
    </row>
    <row r="489" spans="3:12" ht="15" customHeight="1" x14ac:dyDescent="0.3">
      <c r="C489" s="88"/>
      <c r="D489" s="88"/>
      <c r="E489" s="88"/>
      <c r="F489" s="220"/>
      <c r="G489" s="220"/>
      <c r="H489" s="220"/>
      <c r="I489" s="220"/>
      <c r="J489" s="90"/>
      <c r="K489" s="108"/>
      <c r="L489" s="90" t="str">
        <f t="shared" si="8"/>
        <v/>
      </c>
    </row>
    <row r="490" spans="3:12" ht="15" customHeight="1" x14ac:dyDescent="0.3">
      <c r="C490" s="88"/>
      <c r="D490" s="88"/>
      <c r="E490" s="88"/>
      <c r="F490" s="220"/>
      <c r="G490" s="220"/>
      <c r="H490" s="220"/>
      <c r="I490" s="220"/>
      <c r="J490" s="90"/>
      <c r="K490" s="108"/>
      <c r="L490" s="90" t="str">
        <f t="shared" si="8"/>
        <v/>
      </c>
    </row>
    <row r="491" spans="3:12" ht="15" customHeight="1" x14ac:dyDescent="0.3">
      <c r="C491" s="88"/>
      <c r="D491" s="88"/>
      <c r="E491" s="88"/>
      <c r="F491" s="220"/>
      <c r="G491" s="220"/>
      <c r="H491" s="220"/>
      <c r="I491" s="220"/>
      <c r="J491" s="90"/>
      <c r="K491" s="108"/>
      <c r="L491" s="90" t="str">
        <f t="shared" si="8"/>
        <v/>
      </c>
    </row>
    <row r="492" spans="3:12" ht="15" customHeight="1" x14ac:dyDescent="0.3">
      <c r="C492" s="88"/>
      <c r="D492" s="88"/>
      <c r="E492" s="88"/>
      <c r="F492" s="220"/>
      <c r="G492" s="220"/>
      <c r="H492" s="220"/>
      <c r="I492" s="220"/>
      <c r="J492" s="90"/>
      <c r="K492" s="108"/>
      <c r="L492" s="90" t="str">
        <f t="shared" si="8"/>
        <v/>
      </c>
    </row>
    <row r="493" spans="3:12" ht="15" customHeight="1" x14ac:dyDescent="0.3">
      <c r="C493" s="88"/>
      <c r="D493" s="88"/>
      <c r="E493" s="88"/>
      <c r="F493" s="220"/>
      <c r="G493" s="220"/>
      <c r="H493" s="220"/>
      <c r="I493" s="220"/>
      <c r="J493" s="90"/>
      <c r="K493" s="108"/>
      <c r="L493" s="90" t="str">
        <f t="shared" si="8"/>
        <v/>
      </c>
    </row>
    <row r="494" spans="3:12" ht="15" customHeight="1" x14ac:dyDescent="0.3">
      <c r="C494" s="88"/>
      <c r="D494" s="88"/>
      <c r="E494" s="88"/>
      <c r="F494" s="220"/>
      <c r="G494" s="220"/>
      <c r="H494" s="220"/>
      <c r="I494" s="220"/>
      <c r="J494" s="90"/>
      <c r="K494" s="108"/>
      <c r="L494" s="90" t="str">
        <f t="shared" si="8"/>
        <v/>
      </c>
    </row>
    <row r="495" spans="3:12" ht="15" customHeight="1" x14ac:dyDescent="0.3">
      <c r="C495" s="88"/>
      <c r="D495" s="88"/>
      <c r="E495" s="88"/>
      <c r="F495" s="220"/>
      <c r="G495" s="220"/>
      <c r="H495" s="220"/>
      <c r="I495" s="220"/>
      <c r="J495" s="90"/>
      <c r="K495" s="108"/>
      <c r="L495" s="90" t="str">
        <f t="shared" si="8"/>
        <v/>
      </c>
    </row>
    <row r="496" spans="3:12" ht="15" customHeight="1" x14ac:dyDescent="0.3">
      <c r="C496" s="88"/>
      <c r="D496" s="88"/>
      <c r="E496" s="88"/>
      <c r="F496" s="220"/>
      <c r="G496" s="220"/>
      <c r="H496" s="220"/>
      <c r="I496" s="220"/>
      <c r="J496" s="90"/>
      <c r="K496" s="108"/>
      <c r="L496" s="90" t="str">
        <f t="shared" si="8"/>
        <v/>
      </c>
    </row>
    <row r="497" spans="3:12" ht="15" customHeight="1" x14ac:dyDescent="0.3">
      <c r="C497" s="88"/>
      <c r="D497" s="88"/>
      <c r="E497" s="88"/>
      <c r="F497" s="220"/>
      <c r="G497" s="220"/>
      <c r="H497" s="220"/>
      <c r="I497" s="220"/>
      <c r="J497" s="90"/>
      <c r="K497" s="108"/>
      <c r="L497" s="90" t="str">
        <f t="shared" si="8"/>
        <v/>
      </c>
    </row>
    <row r="498" spans="3:12" ht="15" customHeight="1" x14ac:dyDescent="0.3">
      <c r="C498" s="88"/>
      <c r="D498" s="88"/>
      <c r="E498" s="88"/>
      <c r="F498" s="220"/>
      <c r="G498" s="220"/>
      <c r="H498" s="220"/>
      <c r="I498" s="220"/>
      <c r="J498" s="90"/>
      <c r="K498" s="108"/>
      <c r="L498" s="90" t="str">
        <f t="shared" si="8"/>
        <v/>
      </c>
    </row>
    <row r="499" spans="3:12" ht="15" customHeight="1" x14ac:dyDescent="0.3">
      <c r="C499" s="88"/>
      <c r="D499" s="88"/>
      <c r="E499" s="88"/>
      <c r="F499" s="220"/>
      <c r="G499" s="220"/>
      <c r="H499" s="220"/>
      <c r="I499" s="220"/>
      <c r="J499" s="90"/>
      <c r="K499" s="108"/>
      <c r="L499" s="90" t="str">
        <f t="shared" si="8"/>
        <v/>
      </c>
    </row>
    <row r="500" spans="3:12" ht="15" customHeight="1" x14ac:dyDescent="0.3">
      <c r="C500" s="88"/>
      <c r="D500" s="88"/>
      <c r="E500" s="88"/>
      <c r="F500" s="220"/>
      <c r="G500" s="220"/>
      <c r="H500" s="220"/>
      <c r="I500" s="220"/>
      <c r="J500" s="90"/>
      <c r="K500" s="108"/>
      <c r="L500" s="90" t="str">
        <f t="shared" si="8"/>
        <v/>
      </c>
    </row>
    <row r="501" spans="3:12" ht="15" customHeight="1" x14ac:dyDescent="0.3">
      <c r="C501" s="88"/>
      <c r="D501" s="88"/>
      <c r="E501" s="88"/>
      <c r="F501" s="220"/>
      <c r="G501" s="220"/>
      <c r="H501" s="220"/>
      <c r="I501" s="220"/>
      <c r="J501" s="90"/>
      <c r="K501" s="108"/>
      <c r="L501" s="90" t="str">
        <f t="shared" si="8"/>
        <v/>
      </c>
    </row>
    <row r="502" spans="3:12" ht="15" customHeight="1" x14ac:dyDescent="0.3">
      <c r="C502" s="88"/>
      <c r="D502" s="88"/>
      <c r="E502" s="88"/>
      <c r="F502" s="220"/>
      <c r="G502" s="220"/>
      <c r="H502" s="220"/>
      <c r="I502" s="220"/>
      <c r="J502" s="90"/>
      <c r="K502" s="108"/>
      <c r="L502" s="90" t="str">
        <f t="shared" si="8"/>
        <v/>
      </c>
    </row>
    <row r="503" spans="3:12" ht="15" customHeight="1" x14ac:dyDescent="0.3">
      <c r="C503" s="88"/>
      <c r="D503" s="88"/>
      <c r="E503" s="88"/>
      <c r="F503" s="220"/>
      <c r="G503" s="220"/>
      <c r="H503" s="220"/>
      <c r="I503" s="220"/>
      <c r="J503" s="90"/>
      <c r="K503" s="108"/>
      <c r="L503" s="90" t="str">
        <f t="shared" si="8"/>
        <v/>
      </c>
    </row>
    <row r="504" spans="3:12" ht="15" customHeight="1" x14ac:dyDescent="0.3">
      <c r="C504" s="88"/>
      <c r="D504" s="88"/>
      <c r="E504" s="88"/>
      <c r="F504" s="220"/>
      <c r="G504" s="220"/>
      <c r="H504" s="220"/>
      <c r="I504" s="220"/>
      <c r="J504" s="90"/>
      <c r="K504" s="108"/>
      <c r="L504" s="90" t="str">
        <f t="shared" si="8"/>
        <v/>
      </c>
    </row>
    <row r="505" spans="3:12" ht="15" customHeight="1" x14ac:dyDescent="0.3">
      <c r="C505" s="88"/>
      <c r="D505" s="88"/>
      <c r="E505" s="88"/>
      <c r="F505" s="220"/>
      <c r="G505" s="220"/>
      <c r="H505" s="220"/>
      <c r="I505" s="220"/>
      <c r="J505" s="90"/>
      <c r="K505" s="108"/>
      <c r="L505" s="90" t="str">
        <f t="shared" si="8"/>
        <v/>
      </c>
    </row>
    <row r="506" spans="3:12" ht="15" customHeight="1" x14ac:dyDescent="0.3">
      <c r="C506" s="88"/>
      <c r="D506" s="88"/>
      <c r="E506" s="88"/>
      <c r="F506" s="220"/>
      <c r="G506" s="220"/>
      <c r="H506" s="220"/>
      <c r="I506" s="220"/>
      <c r="J506" s="90"/>
      <c r="K506" s="108"/>
      <c r="L506" s="90" t="str">
        <f t="shared" si="8"/>
        <v/>
      </c>
    </row>
    <row r="507" spans="3:12" ht="15" customHeight="1" x14ac:dyDescent="0.3">
      <c r="C507" s="88"/>
      <c r="D507" s="88"/>
      <c r="E507" s="88"/>
      <c r="F507" s="220"/>
      <c r="G507" s="220"/>
      <c r="H507" s="220"/>
      <c r="I507" s="220"/>
      <c r="J507" s="90"/>
      <c r="K507" s="108"/>
      <c r="L507" s="90" t="str">
        <f t="shared" si="8"/>
        <v/>
      </c>
    </row>
    <row r="508" spans="3:12" ht="15" customHeight="1" x14ac:dyDescent="0.3">
      <c r="C508" s="88"/>
      <c r="D508" s="88"/>
      <c r="E508" s="88"/>
      <c r="F508" s="220"/>
      <c r="G508" s="220"/>
      <c r="H508" s="220"/>
      <c r="I508" s="220"/>
      <c r="J508" s="90"/>
      <c r="K508" s="108"/>
      <c r="L508" s="90" t="str">
        <f t="shared" si="8"/>
        <v/>
      </c>
    </row>
    <row r="509" spans="3:12" ht="15" customHeight="1" x14ac:dyDescent="0.3">
      <c r="C509" s="88"/>
      <c r="D509" s="88"/>
      <c r="E509" s="88"/>
      <c r="F509" s="220"/>
      <c r="G509" s="220"/>
      <c r="H509" s="220"/>
      <c r="I509" s="220"/>
      <c r="J509" s="90"/>
      <c r="K509" s="108"/>
      <c r="L509" s="90" t="str">
        <f t="shared" si="8"/>
        <v/>
      </c>
    </row>
    <row r="510" spans="3:12" ht="15" customHeight="1" x14ac:dyDescent="0.3">
      <c r="C510" s="88"/>
      <c r="D510" s="88"/>
      <c r="E510" s="88"/>
      <c r="F510" s="220"/>
      <c r="G510" s="220"/>
      <c r="H510" s="220"/>
      <c r="I510" s="220"/>
      <c r="J510" s="90"/>
      <c r="K510" s="108"/>
      <c r="L510" s="90" t="str">
        <f t="shared" si="8"/>
        <v/>
      </c>
    </row>
    <row r="511" spans="3:12" ht="15" customHeight="1" x14ac:dyDescent="0.3">
      <c r="C511" s="88"/>
      <c r="D511" s="88"/>
      <c r="E511" s="88"/>
      <c r="F511" s="220"/>
      <c r="G511" s="220"/>
      <c r="H511" s="220"/>
      <c r="I511" s="220"/>
      <c r="J511" s="90"/>
      <c r="K511" s="108"/>
      <c r="L511" s="90" t="str">
        <f t="shared" si="8"/>
        <v/>
      </c>
    </row>
    <row r="512" spans="3:12" ht="15" customHeight="1" x14ac:dyDescent="0.3">
      <c r="C512" s="88"/>
      <c r="D512" s="88"/>
      <c r="E512" s="88"/>
      <c r="F512" s="220"/>
      <c r="G512" s="220"/>
      <c r="H512" s="220"/>
      <c r="I512" s="220"/>
      <c r="J512" s="90"/>
      <c r="K512" s="108"/>
      <c r="L512" s="90" t="str">
        <f t="shared" si="8"/>
        <v/>
      </c>
    </row>
    <row r="513" spans="3:12" ht="15" customHeight="1" x14ac:dyDescent="0.3">
      <c r="C513" s="88"/>
      <c r="D513" s="88"/>
      <c r="E513" s="88"/>
      <c r="F513" s="220"/>
      <c r="G513" s="220"/>
      <c r="H513" s="220"/>
      <c r="I513" s="220"/>
      <c r="J513" s="90"/>
      <c r="K513" s="108"/>
      <c r="L513" s="90" t="str">
        <f t="shared" si="8"/>
        <v/>
      </c>
    </row>
    <row r="514" spans="3:12" ht="15" customHeight="1" x14ac:dyDescent="0.3">
      <c r="C514" s="88"/>
      <c r="D514" s="88"/>
      <c r="E514" s="88"/>
      <c r="F514" s="220"/>
      <c r="G514" s="220"/>
      <c r="H514" s="220"/>
      <c r="I514" s="220"/>
      <c r="J514" s="90"/>
      <c r="K514" s="108"/>
      <c r="L514" s="90" t="str">
        <f t="shared" si="8"/>
        <v/>
      </c>
    </row>
    <row r="515" spans="3:12" ht="15" customHeight="1" x14ac:dyDescent="0.3">
      <c r="C515" s="88"/>
      <c r="D515" s="88"/>
      <c r="E515" s="88"/>
      <c r="F515" s="220"/>
      <c r="G515" s="220"/>
      <c r="H515" s="220"/>
      <c r="I515" s="220"/>
      <c r="J515" s="90"/>
      <c r="K515" s="108"/>
      <c r="L515" s="90" t="str">
        <f t="shared" si="8"/>
        <v/>
      </c>
    </row>
    <row r="516" spans="3:12" ht="15" customHeight="1" x14ac:dyDescent="0.3">
      <c r="C516" s="88"/>
      <c r="D516" s="88"/>
      <c r="E516" s="88"/>
      <c r="F516" s="220"/>
      <c r="G516" s="220"/>
      <c r="H516" s="220"/>
      <c r="I516" s="220"/>
      <c r="J516" s="90"/>
      <c r="K516" s="108"/>
      <c r="L516" s="90" t="str">
        <f t="shared" si="8"/>
        <v/>
      </c>
    </row>
    <row r="517" spans="3:12" ht="15" customHeight="1" x14ac:dyDescent="0.3">
      <c r="C517" s="88"/>
      <c r="D517" s="88"/>
      <c r="E517" s="88"/>
      <c r="F517" s="220"/>
      <c r="G517" s="220"/>
      <c r="H517" s="220"/>
      <c r="I517" s="220"/>
      <c r="J517" s="90"/>
      <c r="K517" s="108"/>
      <c r="L517" s="90" t="str">
        <f t="shared" si="8"/>
        <v/>
      </c>
    </row>
    <row r="518" spans="3:12" ht="15" customHeight="1" x14ac:dyDescent="0.3">
      <c r="C518" s="88"/>
      <c r="D518" s="88"/>
      <c r="E518" s="88"/>
      <c r="F518" s="220"/>
      <c r="G518" s="220"/>
      <c r="H518" s="220"/>
      <c r="I518" s="220"/>
      <c r="J518" s="90"/>
      <c r="K518" s="108"/>
      <c r="L518" s="90" t="str">
        <f t="shared" si="8"/>
        <v/>
      </c>
    </row>
    <row r="519" spans="3:12" ht="15" customHeight="1" x14ac:dyDescent="0.3">
      <c r="C519" s="88"/>
      <c r="D519" s="88"/>
      <c r="E519" s="88"/>
      <c r="F519" s="220"/>
      <c r="G519" s="220"/>
      <c r="H519" s="220"/>
      <c r="I519" s="220"/>
      <c r="J519" s="90"/>
      <c r="K519" s="108"/>
      <c r="L519" s="90" t="str">
        <f t="shared" si="8"/>
        <v/>
      </c>
    </row>
    <row r="520" spans="3:12" ht="15" customHeight="1" x14ac:dyDescent="0.3">
      <c r="C520" s="88"/>
      <c r="D520" s="88"/>
      <c r="E520" s="88"/>
      <c r="F520" s="220"/>
      <c r="G520" s="220"/>
      <c r="H520" s="220"/>
      <c r="I520" s="220"/>
      <c r="J520" s="90"/>
      <c r="K520" s="108"/>
      <c r="L520" s="90" t="str">
        <f t="shared" si="8"/>
        <v/>
      </c>
    </row>
    <row r="521" spans="3:12" ht="15" customHeight="1" x14ac:dyDescent="0.3">
      <c r="C521" s="88"/>
      <c r="D521" s="88"/>
      <c r="E521" s="88"/>
      <c r="F521" s="220"/>
      <c r="G521" s="220"/>
      <c r="H521" s="220"/>
      <c r="I521" s="220"/>
      <c r="J521" s="90"/>
      <c r="K521" s="108"/>
      <c r="L521" s="90" t="str">
        <f t="shared" si="8"/>
        <v/>
      </c>
    </row>
    <row r="522" spans="3:12" ht="15" customHeight="1" x14ac:dyDescent="0.3">
      <c r="C522" s="88"/>
      <c r="D522" s="88"/>
      <c r="E522" s="88"/>
      <c r="F522" s="220"/>
      <c r="G522" s="220"/>
      <c r="H522" s="220"/>
      <c r="I522" s="220"/>
      <c r="J522" s="90"/>
      <c r="K522" s="108"/>
      <c r="L522" s="90" t="str">
        <f t="shared" si="8"/>
        <v/>
      </c>
    </row>
    <row r="523" spans="3:12" ht="15" customHeight="1" x14ac:dyDescent="0.3">
      <c r="C523" s="88"/>
      <c r="D523" s="88"/>
      <c r="E523" s="88"/>
      <c r="F523" s="220"/>
      <c r="G523" s="220"/>
      <c r="H523" s="220"/>
      <c r="I523" s="220"/>
      <c r="J523" s="90"/>
      <c r="K523" s="108"/>
      <c r="L523" s="90" t="str">
        <f t="shared" si="8"/>
        <v/>
      </c>
    </row>
    <row r="524" spans="3:12" ht="15" customHeight="1" x14ac:dyDescent="0.3">
      <c r="C524" s="88"/>
      <c r="D524" s="88"/>
      <c r="E524" s="88"/>
      <c r="F524" s="220"/>
      <c r="G524" s="220"/>
      <c r="H524" s="220"/>
      <c r="I524" s="220"/>
      <c r="J524" s="90"/>
      <c r="K524" s="108"/>
      <c r="L524" s="90" t="str">
        <f t="shared" si="8"/>
        <v/>
      </c>
    </row>
    <row r="525" spans="3:12" ht="15" customHeight="1" x14ac:dyDescent="0.3">
      <c r="C525" s="88"/>
      <c r="D525" s="88"/>
      <c r="E525" s="88"/>
      <c r="F525" s="220"/>
      <c r="G525" s="220"/>
      <c r="H525" s="220"/>
      <c r="I525" s="220"/>
      <c r="J525" s="90"/>
      <c r="K525" s="108"/>
      <c r="L525" s="90" t="str">
        <f t="shared" si="8"/>
        <v/>
      </c>
    </row>
    <row r="526" spans="3:12" ht="15" customHeight="1" x14ac:dyDescent="0.3">
      <c r="C526" s="88"/>
      <c r="D526" s="88"/>
      <c r="E526" s="88"/>
      <c r="F526" s="220"/>
      <c r="G526" s="220"/>
      <c r="H526" s="220"/>
      <c r="I526" s="220"/>
      <c r="J526" s="90"/>
      <c r="K526" s="108"/>
      <c r="L526" s="90" t="str">
        <f t="shared" si="8"/>
        <v/>
      </c>
    </row>
    <row r="527" spans="3:12" ht="15" customHeight="1" x14ac:dyDescent="0.3">
      <c r="C527" s="88"/>
      <c r="D527" s="88"/>
      <c r="E527" s="88"/>
      <c r="F527" s="220"/>
      <c r="G527" s="220"/>
      <c r="H527" s="220"/>
      <c r="I527" s="220"/>
      <c r="J527" s="90"/>
      <c r="K527" s="108"/>
      <c r="L527" s="90" t="str">
        <f t="shared" si="8"/>
        <v/>
      </c>
    </row>
    <row r="528" spans="3:12" ht="15" customHeight="1" x14ac:dyDescent="0.3">
      <c r="C528" s="88"/>
      <c r="D528" s="88"/>
      <c r="E528" s="88"/>
      <c r="F528" s="220"/>
      <c r="G528" s="220"/>
      <c r="H528" s="220"/>
      <c r="I528" s="220"/>
      <c r="J528" s="90"/>
      <c r="K528" s="108"/>
      <c r="L528" s="90" t="str">
        <f t="shared" si="8"/>
        <v/>
      </c>
    </row>
    <row r="529" spans="3:12" ht="15" customHeight="1" x14ac:dyDescent="0.3">
      <c r="C529" s="88"/>
      <c r="D529" s="88"/>
      <c r="E529" s="88"/>
      <c r="F529" s="220"/>
      <c r="G529" s="220"/>
      <c r="H529" s="220"/>
      <c r="I529" s="220"/>
      <c r="J529" s="90"/>
      <c r="K529" s="108"/>
      <c r="L529" s="90" t="str">
        <f t="shared" si="8"/>
        <v/>
      </c>
    </row>
    <row r="530" spans="3:12" ht="15" customHeight="1" x14ac:dyDescent="0.3">
      <c r="C530" s="88"/>
      <c r="D530" s="88"/>
      <c r="E530" s="88"/>
      <c r="F530" s="220"/>
      <c r="G530" s="220"/>
      <c r="H530" s="220"/>
      <c r="I530" s="220"/>
      <c r="J530" s="90"/>
      <c r="K530" s="108"/>
      <c r="L530" s="90" t="str">
        <f t="shared" si="8"/>
        <v/>
      </c>
    </row>
    <row r="531" spans="3:12" ht="15" customHeight="1" x14ac:dyDescent="0.3">
      <c r="C531" s="88"/>
      <c r="D531" s="88"/>
      <c r="E531" s="88"/>
      <c r="F531" s="220"/>
      <c r="G531" s="220"/>
      <c r="H531" s="220"/>
      <c r="I531" s="220"/>
      <c r="J531" s="90"/>
      <c r="K531" s="108"/>
      <c r="L531" s="90" t="str">
        <f t="shared" si="8"/>
        <v/>
      </c>
    </row>
    <row r="532" spans="3:12" ht="15" customHeight="1" x14ac:dyDescent="0.3">
      <c r="C532" s="88"/>
      <c r="D532" s="88"/>
      <c r="E532" s="88"/>
      <c r="F532" s="220"/>
      <c r="G532" s="220"/>
      <c r="H532" s="220"/>
      <c r="I532" s="220"/>
      <c r="J532" s="90"/>
      <c r="K532" s="108"/>
      <c r="L532" s="90" t="str">
        <f t="shared" si="8"/>
        <v/>
      </c>
    </row>
    <row r="533" spans="3:12" ht="15" customHeight="1" x14ac:dyDescent="0.3">
      <c r="C533" s="88"/>
      <c r="D533" s="88"/>
      <c r="E533" s="88"/>
      <c r="F533" s="220"/>
      <c r="G533" s="220"/>
      <c r="H533" s="220"/>
      <c r="I533" s="220"/>
      <c r="J533" s="90"/>
      <c r="K533" s="108"/>
      <c r="L533" s="90" t="str">
        <f t="shared" si="8"/>
        <v/>
      </c>
    </row>
    <row r="534" spans="3:12" ht="15" customHeight="1" x14ac:dyDescent="0.3">
      <c r="C534" s="88"/>
      <c r="D534" s="88"/>
      <c r="E534" s="88"/>
      <c r="F534" s="220"/>
      <c r="G534" s="220"/>
      <c r="H534" s="220"/>
      <c r="I534" s="220"/>
      <c r="J534" s="90"/>
      <c r="K534" s="108"/>
      <c r="L534" s="90" t="str">
        <f t="shared" si="8"/>
        <v/>
      </c>
    </row>
    <row r="535" spans="3:12" ht="15" customHeight="1" x14ac:dyDescent="0.3">
      <c r="C535" s="88"/>
      <c r="D535" s="88"/>
      <c r="E535" s="88"/>
      <c r="F535" s="220"/>
      <c r="G535" s="220"/>
      <c r="H535" s="220"/>
      <c r="I535" s="220"/>
      <c r="J535" s="90"/>
      <c r="K535" s="108"/>
      <c r="L535" s="90" t="str">
        <f t="shared" si="8"/>
        <v/>
      </c>
    </row>
    <row r="536" spans="3:12" ht="15" customHeight="1" x14ac:dyDescent="0.3">
      <c r="C536" s="88"/>
      <c r="D536" s="88"/>
      <c r="E536" s="88"/>
      <c r="F536" s="220"/>
      <c r="G536" s="220"/>
      <c r="H536" s="220"/>
      <c r="I536" s="220"/>
      <c r="J536" s="90"/>
      <c r="K536" s="108"/>
      <c r="L536" s="90" t="str">
        <f t="shared" si="8"/>
        <v/>
      </c>
    </row>
    <row r="537" spans="3:12" ht="15" customHeight="1" x14ac:dyDescent="0.3">
      <c r="C537" s="88"/>
      <c r="D537" s="88"/>
      <c r="E537" s="88"/>
      <c r="F537" s="220"/>
      <c r="G537" s="220"/>
      <c r="H537" s="220"/>
      <c r="I537" s="220"/>
      <c r="J537" s="90"/>
      <c r="K537" s="108"/>
      <c r="L537" s="90" t="str">
        <f t="shared" si="8"/>
        <v/>
      </c>
    </row>
    <row r="538" spans="3:12" ht="15" customHeight="1" x14ac:dyDescent="0.3">
      <c r="C538" s="88"/>
      <c r="D538" s="88"/>
      <c r="E538" s="88"/>
      <c r="F538" s="220"/>
      <c r="G538" s="220"/>
      <c r="H538" s="220"/>
      <c r="I538" s="220"/>
      <c r="J538" s="90"/>
      <c r="K538" s="108"/>
      <c r="L538" s="90" t="str">
        <f t="shared" si="8"/>
        <v/>
      </c>
    </row>
    <row r="539" spans="3:12" ht="15" customHeight="1" x14ac:dyDescent="0.3">
      <c r="C539" s="88"/>
      <c r="D539" s="88"/>
      <c r="E539" s="88"/>
      <c r="F539" s="220"/>
      <c r="G539" s="220"/>
      <c r="H539" s="220"/>
      <c r="I539" s="220"/>
      <c r="J539" s="90"/>
      <c r="K539" s="108"/>
      <c r="L539" s="90" t="str">
        <f t="shared" si="8"/>
        <v/>
      </c>
    </row>
    <row r="540" spans="3:12" ht="15" customHeight="1" x14ac:dyDescent="0.3">
      <c r="C540" s="88"/>
      <c r="D540" s="88"/>
      <c r="E540" s="88"/>
      <c r="F540" s="220"/>
      <c r="G540" s="220"/>
      <c r="H540" s="220"/>
      <c r="I540" s="220"/>
      <c r="J540" s="90"/>
      <c r="K540" s="108"/>
      <c r="L540" s="90" t="str">
        <f t="shared" si="8"/>
        <v/>
      </c>
    </row>
    <row r="541" spans="3:12" ht="15" customHeight="1" x14ac:dyDescent="0.3">
      <c r="C541" s="88"/>
      <c r="D541" s="88"/>
      <c r="E541" s="88"/>
      <c r="F541" s="220"/>
      <c r="G541" s="220"/>
      <c r="H541" s="220"/>
      <c r="I541" s="220"/>
      <c r="J541" s="90"/>
      <c r="K541" s="108"/>
      <c r="L541" s="90" t="str">
        <f t="shared" si="8"/>
        <v/>
      </c>
    </row>
    <row r="542" spans="3:12" ht="15" customHeight="1" x14ac:dyDescent="0.3">
      <c r="C542" s="88"/>
      <c r="D542" s="88"/>
      <c r="E542" s="88"/>
      <c r="F542" s="220"/>
      <c r="G542" s="220"/>
      <c r="H542" s="220"/>
      <c r="I542" s="220"/>
      <c r="J542" s="90"/>
      <c r="K542" s="108"/>
      <c r="L542" s="90" t="str">
        <f t="shared" si="8"/>
        <v/>
      </c>
    </row>
    <row r="543" spans="3:12" ht="15" customHeight="1" x14ac:dyDescent="0.3">
      <c r="C543" s="88"/>
      <c r="D543" s="88"/>
      <c r="E543" s="88"/>
      <c r="F543" s="220"/>
      <c r="G543" s="220"/>
      <c r="H543" s="220"/>
      <c r="I543" s="220"/>
      <c r="J543" s="90"/>
      <c r="K543" s="108"/>
      <c r="L543" s="90" t="str">
        <f t="shared" si="8"/>
        <v/>
      </c>
    </row>
    <row r="544" spans="3:12" ht="15" customHeight="1" x14ac:dyDescent="0.3">
      <c r="C544" s="88"/>
      <c r="D544" s="88"/>
      <c r="E544" s="88"/>
      <c r="F544" s="220"/>
      <c r="G544" s="220"/>
      <c r="H544" s="220"/>
      <c r="I544" s="220"/>
      <c r="J544" s="90"/>
      <c r="K544" s="108"/>
      <c r="L544" s="90" t="str">
        <f t="shared" si="8"/>
        <v/>
      </c>
    </row>
    <row r="545" spans="3:12" ht="15" customHeight="1" x14ac:dyDescent="0.3">
      <c r="C545" s="88"/>
      <c r="D545" s="88"/>
      <c r="E545" s="88"/>
      <c r="F545" s="220"/>
      <c r="G545" s="220"/>
      <c r="H545" s="220"/>
      <c r="I545" s="220"/>
      <c r="J545" s="90"/>
      <c r="K545" s="108"/>
      <c r="L545" s="90" t="str">
        <f t="shared" si="8"/>
        <v/>
      </c>
    </row>
    <row r="546" spans="3:12" ht="15" customHeight="1" x14ac:dyDescent="0.3">
      <c r="C546" s="88"/>
      <c r="D546" s="88"/>
      <c r="E546" s="88"/>
      <c r="F546" s="220"/>
      <c r="G546" s="220"/>
      <c r="H546" s="220"/>
      <c r="I546" s="220"/>
      <c r="J546" s="90"/>
      <c r="K546" s="108"/>
      <c r="L546" s="90" t="str">
        <f t="shared" si="8"/>
        <v/>
      </c>
    </row>
    <row r="547" spans="3:12" ht="15" customHeight="1" x14ac:dyDescent="0.3">
      <c r="C547" s="88"/>
      <c r="D547" s="88"/>
      <c r="E547" s="88"/>
      <c r="F547" s="220"/>
      <c r="G547" s="220"/>
      <c r="H547" s="220"/>
      <c r="I547" s="220"/>
      <c r="J547" s="90"/>
      <c r="K547" s="108"/>
      <c r="L547" s="90" t="str">
        <f t="shared" si="8"/>
        <v/>
      </c>
    </row>
    <row r="548" spans="3:12" ht="15" customHeight="1" x14ac:dyDescent="0.3">
      <c r="C548" s="88"/>
      <c r="D548" s="88"/>
      <c r="E548" s="88"/>
      <c r="F548" s="220"/>
      <c r="G548" s="220"/>
      <c r="H548" s="220"/>
      <c r="I548" s="220"/>
      <c r="J548" s="90"/>
      <c r="K548" s="108"/>
      <c r="L548" s="90" t="str">
        <f t="shared" si="8"/>
        <v/>
      </c>
    </row>
    <row r="549" spans="3:12" ht="15" customHeight="1" x14ac:dyDescent="0.3">
      <c r="C549" s="88"/>
      <c r="D549" s="88"/>
      <c r="E549" s="88"/>
      <c r="F549" s="220"/>
      <c r="G549" s="220"/>
      <c r="H549" s="220"/>
      <c r="I549" s="220"/>
      <c r="J549" s="90"/>
      <c r="K549" s="108"/>
      <c r="L549" s="90" t="str">
        <f t="shared" ref="L549:L612" si="9">IFERROR(IF(I549&gt;0,I549-$F$4,""),"")</f>
        <v/>
      </c>
    </row>
    <row r="550" spans="3:12" ht="15" customHeight="1" x14ac:dyDescent="0.3">
      <c r="C550" s="88"/>
      <c r="D550" s="88"/>
      <c r="E550" s="88"/>
      <c r="F550" s="220"/>
      <c r="G550" s="220"/>
      <c r="H550" s="220"/>
      <c r="I550" s="220"/>
      <c r="J550" s="90"/>
      <c r="K550" s="108"/>
      <c r="L550" s="90" t="str">
        <f t="shared" si="9"/>
        <v/>
      </c>
    </row>
    <row r="551" spans="3:12" ht="15" customHeight="1" x14ac:dyDescent="0.3">
      <c r="C551" s="88"/>
      <c r="D551" s="88"/>
      <c r="E551" s="88"/>
      <c r="F551" s="220"/>
      <c r="G551" s="220"/>
      <c r="H551" s="220"/>
      <c r="I551" s="220"/>
      <c r="J551" s="90"/>
      <c r="K551" s="108"/>
      <c r="L551" s="90" t="str">
        <f t="shared" si="9"/>
        <v/>
      </c>
    </row>
    <row r="552" spans="3:12" ht="15" customHeight="1" x14ac:dyDescent="0.3">
      <c r="C552" s="88"/>
      <c r="D552" s="88"/>
      <c r="E552" s="88"/>
      <c r="F552" s="220"/>
      <c r="G552" s="220"/>
      <c r="H552" s="220"/>
      <c r="I552" s="220"/>
      <c r="J552" s="90"/>
      <c r="K552" s="108"/>
      <c r="L552" s="90" t="str">
        <f t="shared" si="9"/>
        <v/>
      </c>
    </row>
    <row r="553" spans="3:12" ht="15" customHeight="1" x14ac:dyDescent="0.3">
      <c r="C553" s="88"/>
      <c r="D553" s="88"/>
      <c r="E553" s="88"/>
      <c r="F553" s="220"/>
      <c r="G553" s="220"/>
      <c r="H553" s="220"/>
      <c r="I553" s="220"/>
      <c r="J553" s="90"/>
      <c r="K553" s="108"/>
      <c r="L553" s="90" t="str">
        <f t="shared" si="9"/>
        <v/>
      </c>
    </row>
    <row r="554" spans="3:12" ht="15" customHeight="1" x14ac:dyDescent="0.3">
      <c r="C554" s="88"/>
      <c r="D554" s="88"/>
      <c r="E554" s="88"/>
      <c r="F554" s="220"/>
      <c r="G554" s="220"/>
      <c r="H554" s="220"/>
      <c r="I554" s="220"/>
      <c r="J554" s="90"/>
      <c r="K554" s="108"/>
      <c r="L554" s="90" t="str">
        <f t="shared" si="9"/>
        <v/>
      </c>
    </row>
    <row r="555" spans="3:12" ht="15" customHeight="1" x14ac:dyDescent="0.3">
      <c r="C555" s="88"/>
      <c r="D555" s="88"/>
      <c r="E555" s="88"/>
      <c r="F555" s="220"/>
      <c r="G555" s="220"/>
      <c r="H555" s="220"/>
      <c r="I555" s="220"/>
      <c r="J555" s="90"/>
      <c r="K555" s="108"/>
      <c r="L555" s="90" t="str">
        <f t="shared" si="9"/>
        <v/>
      </c>
    </row>
    <row r="556" spans="3:12" ht="15" customHeight="1" x14ac:dyDescent="0.3">
      <c r="C556" s="88"/>
      <c r="D556" s="88"/>
      <c r="E556" s="88"/>
      <c r="F556" s="220"/>
      <c r="G556" s="220"/>
      <c r="H556" s="220"/>
      <c r="I556" s="220"/>
      <c r="J556" s="90"/>
      <c r="K556" s="108"/>
      <c r="L556" s="90" t="str">
        <f t="shared" si="9"/>
        <v/>
      </c>
    </row>
    <row r="557" spans="3:12" ht="15" customHeight="1" x14ac:dyDescent="0.3">
      <c r="C557" s="88"/>
      <c r="D557" s="88"/>
      <c r="E557" s="88"/>
      <c r="F557" s="220"/>
      <c r="G557" s="220"/>
      <c r="H557" s="220"/>
      <c r="I557" s="220"/>
      <c r="J557" s="90"/>
      <c r="K557" s="108"/>
      <c r="L557" s="90" t="str">
        <f t="shared" si="9"/>
        <v/>
      </c>
    </row>
    <row r="558" spans="3:12" ht="15" customHeight="1" x14ac:dyDescent="0.3">
      <c r="C558" s="88"/>
      <c r="D558" s="88"/>
      <c r="E558" s="88"/>
      <c r="F558" s="220"/>
      <c r="G558" s="220"/>
      <c r="H558" s="220"/>
      <c r="I558" s="220"/>
      <c r="J558" s="90"/>
      <c r="K558" s="108"/>
      <c r="L558" s="90" t="str">
        <f t="shared" si="9"/>
        <v/>
      </c>
    </row>
    <row r="559" spans="3:12" ht="15" customHeight="1" x14ac:dyDescent="0.3">
      <c r="C559" s="88"/>
      <c r="D559" s="88"/>
      <c r="E559" s="88"/>
      <c r="F559" s="220"/>
      <c r="G559" s="220"/>
      <c r="H559" s="220"/>
      <c r="I559" s="220"/>
      <c r="J559" s="90"/>
      <c r="K559" s="108"/>
      <c r="L559" s="90" t="str">
        <f t="shared" si="9"/>
        <v/>
      </c>
    </row>
    <row r="560" spans="3:12" ht="15" customHeight="1" x14ac:dyDescent="0.3">
      <c r="C560" s="88"/>
      <c r="D560" s="88"/>
      <c r="E560" s="88"/>
      <c r="F560" s="220"/>
      <c r="G560" s="220"/>
      <c r="H560" s="220"/>
      <c r="I560" s="220"/>
      <c r="J560" s="90"/>
      <c r="K560" s="108"/>
      <c r="L560" s="90" t="str">
        <f t="shared" si="9"/>
        <v/>
      </c>
    </row>
    <row r="561" spans="3:12" ht="15" customHeight="1" x14ac:dyDescent="0.3">
      <c r="C561" s="88"/>
      <c r="D561" s="88"/>
      <c r="E561" s="88"/>
      <c r="F561" s="220"/>
      <c r="G561" s="220"/>
      <c r="H561" s="220"/>
      <c r="I561" s="220"/>
      <c r="J561" s="90"/>
      <c r="K561" s="108"/>
      <c r="L561" s="90" t="str">
        <f t="shared" si="9"/>
        <v/>
      </c>
    </row>
    <row r="562" spans="3:12" ht="15" customHeight="1" x14ac:dyDescent="0.3">
      <c r="C562" s="88"/>
      <c r="D562" s="88"/>
      <c r="E562" s="88"/>
      <c r="F562" s="220"/>
      <c r="G562" s="220"/>
      <c r="H562" s="220"/>
      <c r="I562" s="220"/>
      <c r="J562" s="90"/>
      <c r="K562" s="108"/>
      <c r="L562" s="90" t="str">
        <f t="shared" si="9"/>
        <v/>
      </c>
    </row>
    <row r="563" spans="3:12" ht="15" customHeight="1" x14ac:dyDescent="0.3">
      <c r="C563" s="88"/>
      <c r="D563" s="88"/>
      <c r="E563" s="88"/>
      <c r="F563" s="220"/>
      <c r="G563" s="220"/>
      <c r="H563" s="220"/>
      <c r="I563" s="220"/>
      <c r="J563" s="90"/>
      <c r="K563" s="108"/>
      <c r="L563" s="90" t="str">
        <f t="shared" si="9"/>
        <v/>
      </c>
    </row>
    <row r="564" spans="3:12" ht="15" customHeight="1" x14ac:dyDescent="0.3">
      <c r="C564" s="88"/>
      <c r="D564" s="88"/>
      <c r="E564" s="88"/>
      <c r="F564" s="220"/>
      <c r="G564" s="220"/>
      <c r="H564" s="220"/>
      <c r="I564" s="220"/>
      <c r="J564" s="90"/>
      <c r="K564" s="108"/>
      <c r="L564" s="90" t="str">
        <f t="shared" si="9"/>
        <v/>
      </c>
    </row>
    <row r="565" spans="3:12" ht="15" customHeight="1" x14ac:dyDescent="0.3">
      <c r="C565" s="88"/>
      <c r="D565" s="88"/>
      <c r="E565" s="88"/>
      <c r="F565" s="220"/>
      <c r="G565" s="220"/>
      <c r="H565" s="220"/>
      <c r="I565" s="220"/>
      <c r="J565" s="90"/>
      <c r="K565" s="108"/>
      <c r="L565" s="90" t="str">
        <f t="shared" si="9"/>
        <v/>
      </c>
    </row>
    <row r="566" spans="3:12" ht="15" customHeight="1" x14ac:dyDescent="0.3">
      <c r="C566" s="88"/>
      <c r="D566" s="88"/>
      <c r="E566" s="88"/>
      <c r="F566" s="220"/>
      <c r="G566" s="220"/>
      <c r="H566" s="220"/>
      <c r="I566" s="220"/>
      <c r="J566" s="90"/>
      <c r="K566" s="108"/>
      <c r="L566" s="90" t="str">
        <f t="shared" si="9"/>
        <v/>
      </c>
    </row>
    <row r="567" spans="3:12" ht="15" customHeight="1" x14ac:dyDescent="0.3">
      <c r="C567" s="88"/>
      <c r="D567" s="88"/>
      <c r="E567" s="88"/>
      <c r="F567" s="220"/>
      <c r="G567" s="220"/>
      <c r="H567" s="220"/>
      <c r="I567" s="220"/>
      <c r="J567" s="90"/>
      <c r="K567" s="108"/>
      <c r="L567" s="90" t="str">
        <f t="shared" si="9"/>
        <v/>
      </c>
    </row>
    <row r="568" spans="3:12" ht="15" customHeight="1" x14ac:dyDescent="0.3">
      <c r="C568" s="88"/>
      <c r="D568" s="88"/>
      <c r="E568" s="88"/>
      <c r="F568" s="220"/>
      <c r="G568" s="220"/>
      <c r="H568" s="220"/>
      <c r="I568" s="220"/>
      <c r="J568" s="90"/>
      <c r="K568" s="108"/>
      <c r="L568" s="90" t="str">
        <f t="shared" si="9"/>
        <v/>
      </c>
    </row>
    <row r="569" spans="3:12" ht="15" customHeight="1" x14ac:dyDescent="0.3">
      <c r="C569" s="88"/>
      <c r="D569" s="88"/>
      <c r="E569" s="88"/>
      <c r="F569" s="220"/>
      <c r="G569" s="220"/>
      <c r="H569" s="220"/>
      <c r="I569" s="220"/>
      <c r="J569" s="90"/>
      <c r="K569" s="108"/>
      <c r="L569" s="90" t="str">
        <f t="shared" si="9"/>
        <v/>
      </c>
    </row>
    <row r="570" spans="3:12" ht="15" customHeight="1" x14ac:dyDescent="0.3">
      <c r="C570" s="88"/>
      <c r="D570" s="88"/>
      <c r="E570" s="88"/>
      <c r="F570" s="220"/>
      <c r="G570" s="220"/>
      <c r="H570" s="220"/>
      <c r="I570" s="220"/>
      <c r="J570" s="90"/>
      <c r="K570" s="108"/>
      <c r="L570" s="90" t="str">
        <f t="shared" si="9"/>
        <v/>
      </c>
    </row>
    <row r="571" spans="3:12" ht="15" customHeight="1" x14ac:dyDescent="0.3">
      <c r="C571" s="88"/>
      <c r="D571" s="88"/>
      <c r="E571" s="88"/>
      <c r="F571" s="220"/>
      <c r="G571" s="220"/>
      <c r="H571" s="220"/>
      <c r="I571" s="220"/>
      <c r="J571" s="90"/>
      <c r="K571" s="108"/>
      <c r="L571" s="90" t="str">
        <f t="shared" si="9"/>
        <v/>
      </c>
    </row>
    <row r="572" spans="3:12" ht="15" customHeight="1" x14ac:dyDescent="0.3">
      <c r="C572" s="88"/>
      <c r="D572" s="88"/>
      <c r="E572" s="88"/>
      <c r="F572" s="220"/>
      <c r="G572" s="220"/>
      <c r="H572" s="220"/>
      <c r="I572" s="220"/>
      <c r="J572" s="90"/>
      <c r="K572" s="108"/>
      <c r="L572" s="90" t="str">
        <f t="shared" si="9"/>
        <v/>
      </c>
    </row>
    <row r="573" spans="3:12" ht="15" customHeight="1" x14ac:dyDescent="0.3">
      <c r="C573" s="88"/>
      <c r="D573" s="88"/>
      <c r="E573" s="88"/>
      <c r="F573" s="220"/>
      <c r="G573" s="220"/>
      <c r="H573" s="220"/>
      <c r="I573" s="220"/>
      <c r="J573" s="90"/>
      <c r="K573" s="108"/>
      <c r="L573" s="90" t="str">
        <f t="shared" si="9"/>
        <v/>
      </c>
    </row>
    <row r="574" spans="3:12" ht="15" customHeight="1" x14ac:dyDescent="0.3">
      <c r="C574" s="88"/>
      <c r="D574" s="88"/>
      <c r="E574" s="88"/>
      <c r="F574" s="220"/>
      <c r="G574" s="220"/>
      <c r="H574" s="220"/>
      <c r="I574" s="220"/>
      <c r="J574" s="90"/>
      <c r="K574" s="108"/>
      <c r="L574" s="90" t="str">
        <f t="shared" si="9"/>
        <v/>
      </c>
    </row>
    <row r="575" spans="3:12" ht="15" customHeight="1" x14ac:dyDescent="0.3">
      <c r="C575" s="88"/>
      <c r="D575" s="88"/>
      <c r="E575" s="88"/>
      <c r="F575" s="220"/>
      <c r="G575" s="220"/>
      <c r="H575" s="220"/>
      <c r="I575" s="220"/>
      <c r="J575" s="90"/>
      <c r="K575" s="108"/>
      <c r="L575" s="90" t="str">
        <f t="shared" si="9"/>
        <v/>
      </c>
    </row>
    <row r="576" spans="3:12" ht="15" customHeight="1" x14ac:dyDescent="0.3">
      <c r="C576" s="88"/>
      <c r="D576" s="88"/>
      <c r="E576" s="88"/>
      <c r="F576" s="220"/>
      <c r="G576" s="220"/>
      <c r="H576" s="220"/>
      <c r="I576" s="220"/>
      <c r="J576" s="90"/>
      <c r="K576" s="108"/>
      <c r="L576" s="90" t="str">
        <f t="shared" si="9"/>
        <v/>
      </c>
    </row>
    <row r="577" spans="3:12" ht="15" customHeight="1" x14ac:dyDescent="0.3">
      <c r="C577" s="88"/>
      <c r="D577" s="88"/>
      <c r="E577" s="88"/>
      <c r="F577" s="220"/>
      <c r="G577" s="220"/>
      <c r="H577" s="220"/>
      <c r="I577" s="220"/>
      <c r="J577" s="90"/>
      <c r="K577" s="108"/>
      <c r="L577" s="90" t="str">
        <f t="shared" si="9"/>
        <v/>
      </c>
    </row>
    <row r="578" spans="3:12" ht="15" customHeight="1" x14ac:dyDescent="0.3">
      <c r="C578" s="88"/>
      <c r="D578" s="88"/>
      <c r="E578" s="88"/>
      <c r="F578" s="220"/>
      <c r="G578" s="220"/>
      <c r="H578" s="220"/>
      <c r="I578" s="220"/>
      <c r="J578" s="90"/>
      <c r="K578" s="108"/>
      <c r="L578" s="90" t="str">
        <f t="shared" si="9"/>
        <v/>
      </c>
    </row>
    <row r="579" spans="3:12" ht="15" customHeight="1" x14ac:dyDescent="0.3">
      <c r="C579" s="88"/>
      <c r="D579" s="88"/>
      <c r="E579" s="88"/>
      <c r="F579" s="220"/>
      <c r="G579" s="220"/>
      <c r="H579" s="220"/>
      <c r="I579" s="220"/>
      <c r="J579" s="90"/>
      <c r="K579" s="108"/>
      <c r="L579" s="90" t="str">
        <f t="shared" si="9"/>
        <v/>
      </c>
    </row>
    <row r="580" spans="3:12" ht="15" customHeight="1" x14ac:dyDescent="0.3">
      <c r="C580" s="88"/>
      <c r="D580" s="88"/>
      <c r="E580" s="88"/>
      <c r="F580" s="220"/>
      <c r="G580" s="220"/>
      <c r="H580" s="220"/>
      <c r="I580" s="220"/>
      <c r="J580" s="90"/>
      <c r="K580" s="108"/>
      <c r="L580" s="90" t="str">
        <f t="shared" si="9"/>
        <v/>
      </c>
    </row>
    <row r="581" spans="3:12" ht="15" customHeight="1" x14ac:dyDescent="0.3">
      <c r="C581" s="88"/>
      <c r="D581" s="88"/>
      <c r="E581" s="88"/>
      <c r="F581" s="220"/>
      <c r="G581" s="220"/>
      <c r="H581" s="220"/>
      <c r="I581" s="220"/>
      <c r="J581" s="90"/>
      <c r="K581" s="108"/>
      <c r="L581" s="90" t="str">
        <f t="shared" si="9"/>
        <v/>
      </c>
    </row>
    <row r="582" spans="3:12" ht="15" customHeight="1" x14ac:dyDescent="0.3">
      <c r="C582" s="88"/>
      <c r="D582" s="88"/>
      <c r="E582" s="88"/>
      <c r="F582" s="220"/>
      <c r="G582" s="220"/>
      <c r="H582" s="220"/>
      <c r="I582" s="220"/>
      <c r="J582" s="90"/>
      <c r="K582" s="108"/>
      <c r="L582" s="90" t="str">
        <f t="shared" si="9"/>
        <v/>
      </c>
    </row>
    <row r="583" spans="3:12" ht="15" customHeight="1" x14ac:dyDescent="0.3">
      <c r="C583" s="88"/>
      <c r="D583" s="88"/>
      <c r="E583" s="88"/>
      <c r="F583" s="220"/>
      <c r="G583" s="220"/>
      <c r="H583" s="220"/>
      <c r="I583" s="220"/>
      <c r="J583" s="90"/>
      <c r="K583" s="108"/>
      <c r="L583" s="90" t="str">
        <f t="shared" si="9"/>
        <v/>
      </c>
    </row>
    <row r="584" spans="3:12" ht="15" customHeight="1" x14ac:dyDescent="0.3">
      <c r="C584" s="88"/>
      <c r="D584" s="88"/>
      <c r="E584" s="88"/>
      <c r="F584" s="220"/>
      <c r="G584" s="220"/>
      <c r="H584" s="220"/>
      <c r="I584" s="220"/>
      <c r="J584" s="90"/>
      <c r="K584" s="108"/>
      <c r="L584" s="90" t="str">
        <f t="shared" si="9"/>
        <v/>
      </c>
    </row>
    <row r="585" spans="3:12" ht="15" customHeight="1" x14ac:dyDescent="0.3">
      <c r="C585" s="88"/>
      <c r="D585" s="88"/>
      <c r="E585" s="88"/>
      <c r="F585" s="220"/>
      <c r="G585" s="220"/>
      <c r="H585" s="220"/>
      <c r="I585" s="220"/>
      <c r="J585" s="90"/>
      <c r="K585" s="108"/>
      <c r="L585" s="90" t="str">
        <f t="shared" si="9"/>
        <v/>
      </c>
    </row>
    <row r="586" spans="3:12" ht="15" customHeight="1" x14ac:dyDescent="0.3">
      <c r="C586" s="88"/>
      <c r="D586" s="88"/>
      <c r="E586" s="88"/>
      <c r="F586" s="220"/>
      <c r="G586" s="220"/>
      <c r="H586" s="220"/>
      <c r="I586" s="220"/>
      <c r="J586" s="90"/>
      <c r="K586" s="108"/>
      <c r="L586" s="90" t="str">
        <f t="shared" si="9"/>
        <v/>
      </c>
    </row>
    <row r="587" spans="3:12" ht="15" customHeight="1" x14ac:dyDescent="0.3">
      <c r="C587" s="88"/>
      <c r="D587" s="88"/>
      <c r="E587" s="88"/>
      <c r="F587" s="220"/>
      <c r="G587" s="220"/>
      <c r="H587" s="220"/>
      <c r="I587" s="220"/>
      <c r="J587" s="90"/>
      <c r="K587" s="108"/>
      <c r="L587" s="90" t="str">
        <f t="shared" si="9"/>
        <v/>
      </c>
    </row>
    <row r="588" spans="3:12" ht="15" customHeight="1" x14ac:dyDescent="0.3">
      <c r="C588" s="88"/>
      <c r="D588" s="88"/>
      <c r="E588" s="88"/>
      <c r="F588" s="220"/>
      <c r="G588" s="220"/>
      <c r="H588" s="220"/>
      <c r="I588" s="220"/>
      <c r="J588" s="90"/>
      <c r="K588" s="108"/>
      <c r="L588" s="90" t="str">
        <f t="shared" si="9"/>
        <v/>
      </c>
    </row>
    <row r="589" spans="3:12" ht="15" customHeight="1" x14ac:dyDescent="0.3">
      <c r="C589" s="88"/>
      <c r="D589" s="88"/>
      <c r="E589" s="88"/>
      <c r="F589" s="220"/>
      <c r="G589" s="220"/>
      <c r="H589" s="220"/>
      <c r="I589" s="220"/>
      <c r="J589" s="90"/>
      <c r="K589" s="108"/>
      <c r="L589" s="90" t="str">
        <f t="shared" si="9"/>
        <v/>
      </c>
    </row>
    <row r="590" spans="3:12" ht="15" customHeight="1" x14ac:dyDescent="0.3">
      <c r="C590" s="88"/>
      <c r="D590" s="88"/>
      <c r="E590" s="88"/>
      <c r="F590" s="220"/>
      <c r="G590" s="220"/>
      <c r="H590" s="220"/>
      <c r="I590" s="220"/>
      <c r="J590" s="90"/>
      <c r="K590" s="108"/>
      <c r="L590" s="90" t="str">
        <f t="shared" si="9"/>
        <v/>
      </c>
    </row>
    <row r="591" spans="3:12" ht="15" customHeight="1" x14ac:dyDescent="0.3">
      <c r="C591" s="88"/>
      <c r="D591" s="88"/>
      <c r="E591" s="88"/>
      <c r="F591" s="220"/>
      <c r="G591" s="220"/>
      <c r="H591" s="220"/>
      <c r="I591" s="220"/>
      <c r="J591" s="90"/>
      <c r="K591" s="108"/>
      <c r="L591" s="90" t="str">
        <f t="shared" si="9"/>
        <v/>
      </c>
    </row>
    <row r="592" spans="3:12" ht="15" customHeight="1" x14ac:dyDescent="0.3">
      <c r="C592" s="88"/>
      <c r="D592" s="88"/>
      <c r="E592" s="88"/>
      <c r="F592" s="220"/>
      <c r="G592" s="220"/>
      <c r="H592" s="220"/>
      <c r="I592" s="220"/>
      <c r="J592" s="90"/>
      <c r="K592" s="108"/>
      <c r="L592" s="90" t="str">
        <f t="shared" si="9"/>
        <v/>
      </c>
    </row>
    <row r="593" spans="3:12" ht="15" customHeight="1" x14ac:dyDescent="0.3">
      <c r="C593" s="88"/>
      <c r="D593" s="88"/>
      <c r="E593" s="88"/>
      <c r="F593" s="220"/>
      <c r="G593" s="220"/>
      <c r="H593" s="220"/>
      <c r="I593" s="220"/>
      <c r="J593" s="90"/>
      <c r="K593" s="108"/>
      <c r="L593" s="90" t="str">
        <f t="shared" si="9"/>
        <v/>
      </c>
    </row>
    <row r="594" spans="3:12" ht="15" customHeight="1" x14ac:dyDescent="0.3">
      <c r="C594" s="88"/>
      <c r="D594" s="88"/>
      <c r="E594" s="88"/>
      <c r="F594" s="220"/>
      <c r="G594" s="220"/>
      <c r="H594" s="220"/>
      <c r="I594" s="220"/>
      <c r="J594" s="90"/>
      <c r="K594" s="108"/>
      <c r="L594" s="90" t="str">
        <f t="shared" si="9"/>
        <v/>
      </c>
    </row>
    <row r="595" spans="3:12" ht="15" customHeight="1" x14ac:dyDescent="0.3">
      <c r="C595" s="88"/>
      <c r="D595" s="88"/>
      <c r="E595" s="88"/>
      <c r="F595" s="220"/>
      <c r="G595" s="220"/>
      <c r="H595" s="220"/>
      <c r="I595" s="220"/>
      <c r="J595" s="90"/>
      <c r="K595" s="108"/>
      <c r="L595" s="90" t="str">
        <f t="shared" si="9"/>
        <v/>
      </c>
    </row>
    <row r="596" spans="3:12" ht="15" customHeight="1" x14ac:dyDescent="0.3">
      <c r="C596" s="88"/>
      <c r="D596" s="88"/>
      <c r="E596" s="88"/>
      <c r="F596" s="220"/>
      <c r="G596" s="220"/>
      <c r="H596" s="220"/>
      <c r="I596" s="220"/>
      <c r="J596" s="90"/>
      <c r="K596" s="108"/>
      <c r="L596" s="90" t="str">
        <f t="shared" si="9"/>
        <v/>
      </c>
    </row>
    <row r="597" spans="3:12" ht="15" customHeight="1" x14ac:dyDescent="0.3">
      <c r="C597" s="88"/>
      <c r="D597" s="88"/>
      <c r="E597" s="88"/>
      <c r="F597" s="220"/>
      <c r="G597" s="220"/>
      <c r="H597" s="220"/>
      <c r="I597" s="220"/>
      <c r="J597" s="90"/>
      <c r="K597" s="108"/>
      <c r="L597" s="90" t="str">
        <f t="shared" si="9"/>
        <v/>
      </c>
    </row>
    <row r="598" spans="3:12" ht="15" customHeight="1" x14ac:dyDescent="0.3">
      <c r="C598" s="88"/>
      <c r="D598" s="88"/>
      <c r="E598" s="88"/>
      <c r="F598" s="220"/>
      <c r="G598" s="220"/>
      <c r="H598" s="220"/>
      <c r="I598" s="220"/>
      <c r="J598" s="90"/>
      <c r="K598" s="108"/>
      <c r="L598" s="90" t="str">
        <f t="shared" si="9"/>
        <v/>
      </c>
    </row>
    <row r="599" spans="3:12" ht="15" customHeight="1" x14ac:dyDescent="0.3">
      <c r="C599" s="88"/>
      <c r="D599" s="88"/>
      <c r="E599" s="88"/>
      <c r="F599" s="220"/>
      <c r="G599" s="220"/>
      <c r="H599" s="220"/>
      <c r="I599" s="220"/>
      <c r="J599" s="90"/>
      <c r="K599" s="108"/>
      <c r="L599" s="90" t="str">
        <f t="shared" si="9"/>
        <v/>
      </c>
    </row>
    <row r="600" spans="3:12" ht="15" customHeight="1" x14ac:dyDescent="0.3">
      <c r="C600" s="88"/>
      <c r="D600" s="88"/>
      <c r="E600" s="88"/>
      <c r="F600" s="220"/>
      <c r="G600" s="220"/>
      <c r="H600" s="220"/>
      <c r="I600" s="220"/>
      <c r="J600" s="90"/>
      <c r="K600" s="108"/>
      <c r="L600" s="90" t="str">
        <f t="shared" si="9"/>
        <v/>
      </c>
    </row>
    <row r="601" spans="3:12" ht="15" customHeight="1" x14ac:dyDescent="0.3">
      <c r="C601" s="88"/>
      <c r="D601" s="88"/>
      <c r="E601" s="88"/>
      <c r="F601" s="220"/>
      <c r="G601" s="220"/>
      <c r="H601" s="220"/>
      <c r="I601" s="220"/>
      <c r="J601" s="90"/>
      <c r="K601" s="108"/>
      <c r="L601" s="90" t="str">
        <f t="shared" si="9"/>
        <v/>
      </c>
    </row>
    <row r="602" spans="3:12" ht="15" customHeight="1" x14ac:dyDescent="0.3">
      <c r="C602" s="88"/>
      <c r="D602" s="88"/>
      <c r="E602" s="88"/>
      <c r="F602" s="220"/>
      <c r="G602" s="220"/>
      <c r="H602" s="220"/>
      <c r="I602" s="220"/>
      <c r="J602" s="90"/>
      <c r="K602" s="108"/>
      <c r="L602" s="90" t="str">
        <f t="shared" si="9"/>
        <v/>
      </c>
    </row>
    <row r="603" spans="3:12" ht="15" customHeight="1" x14ac:dyDescent="0.3">
      <c r="C603" s="88"/>
      <c r="D603" s="88"/>
      <c r="E603" s="88"/>
      <c r="F603" s="220"/>
      <c r="G603" s="220"/>
      <c r="H603" s="220"/>
      <c r="I603" s="220"/>
      <c r="J603" s="90"/>
      <c r="K603" s="108"/>
      <c r="L603" s="90" t="str">
        <f t="shared" si="9"/>
        <v/>
      </c>
    </row>
    <row r="604" spans="3:12" ht="15" customHeight="1" x14ac:dyDescent="0.3">
      <c r="C604" s="88"/>
      <c r="D604" s="88"/>
      <c r="E604" s="88"/>
      <c r="F604" s="220"/>
      <c r="G604" s="220"/>
      <c r="H604" s="220"/>
      <c r="I604" s="220"/>
      <c r="J604" s="90"/>
      <c r="K604" s="108"/>
      <c r="L604" s="90" t="str">
        <f t="shared" si="9"/>
        <v/>
      </c>
    </row>
    <row r="605" spans="3:12" ht="15" customHeight="1" x14ac:dyDescent="0.3">
      <c r="C605" s="88"/>
      <c r="D605" s="88"/>
      <c r="E605" s="88"/>
      <c r="F605" s="220"/>
      <c r="G605" s="220"/>
      <c r="H605" s="220"/>
      <c r="I605" s="220"/>
      <c r="J605" s="90"/>
      <c r="K605" s="108"/>
      <c r="L605" s="90" t="str">
        <f t="shared" si="9"/>
        <v/>
      </c>
    </row>
    <row r="606" spans="3:12" ht="15" customHeight="1" x14ac:dyDescent="0.3">
      <c r="C606" s="88"/>
      <c r="D606" s="88"/>
      <c r="E606" s="88"/>
      <c r="F606" s="220"/>
      <c r="G606" s="220"/>
      <c r="H606" s="220"/>
      <c r="I606" s="220"/>
      <c r="J606" s="90"/>
      <c r="K606" s="108"/>
      <c r="L606" s="90" t="str">
        <f t="shared" si="9"/>
        <v/>
      </c>
    </row>
    <row r="607" spans="3:12" ht="15" customHeight="1" x14ac:dyDescent="0.3">
      <c r="C607" s="88"/>
      <c r="D607" s="88"/>
      <c r="E607" s="88"/>
      <c r="F607" s="220"/>
      <c r="G607" s="220"/>
      <c r="H607" s="220"/>
      <c r="I607" s="220"/>
      <c r="J607" s="90"/>
      <c r="K607" s="108"/>
      <c r="L607" s="90" t="str">
        <f t="shared" si="9"/>
        <v/>
      </c>
    </row>
    <row r="608" spans="3:12" ht="15" customHeight="1" x14ac:dyDescent="0.3">
      <c r="C608" s="88"/>
      <c r="D608" s="88"/>
      <c r="E608" s="88"/>
      <c r="F608" s="220"/>
      <c r="G608" s="220"/>
      <c r="H608" s="220"/>
      <c r="I608" s="220"/>
      <c r="J608" s="90"/>
      <c r="K608" s="108"/>
      <c r="L608" s="90" t="str">
        <f t="shared" si="9"/>
        <v/>
      </c>
    </row>
    <row r="609" spans="3:12" ht="15" customHeight="1" x14ac:dyDescent="0.3">
      <c r="C609" s="88"/>
      <c r="D609" s="88"/>
      <c r="E609" s="88"/>
      <c r="F609" s="220"/>
      <c r="G609" s="220"/>
      <c r="H609" s="220"/>
      <c r="I609" s="220"/>
      <c r="J609" s="90"/>
      <c r="K609" s="108"/>
      <c r="L609" s="90" t="str">
        <f t="shared" si="9"/>
        <v/>
      </c>
    </row>
    <row r="610" spans="3:12" ht="15" customHeight="1" x14ac:dyDescent="0.3">
      <c r="C610" s="88"/>
      <c r="D610" s="88"/>
      <c r="E610" s="88"/>
      <c r="F610" s="220"/>
      <c r="G610" s="220"/>
      <c r="H610" s="220"/>
      <c r="I610" s="220"/>
      <c r="J610" s="90"/>
      <c r="K610" s="108"/>
      <c r="L610" s="90" t="str">
        <f t="shared" si="9"/>
        <v/>
      </c>
    </row>
    <row r="611" spans="3:12" ht="15" customHeight="1" x14ac:dyDescent="0.3">
      <c r="C611" s="88"/>
      <c r="D611" s="88"/>
      <c r="E611" s="88"/>
      <c r="F611" s="220"/>
      <c r="G611" s="220"/>
      <c r="H611" s="220"/>
      <c r="I611" s="220"/>
      <c r="J611" s="90"/>
      <c r="K611" s="108"/>
      <c r="L611" s="90" t="str">
        <f t="shared" si="9"/>
        <v/>
      </c>
    </row>
    <row r="612" spans="3:12" ht="15" customHeight="1" x14ac:dyDescent="0.3">
      <c r="C612" s="88"/>
      <c r="D612" s="88"/>
      <c r="E612" s="88"/>
      <c r="F612" s="220"/>
      <c r="G612" s="220"/>
      <c r="H612" s="220"/>
      <c r="I612" s="220"/>
      <c r="J612" s="90"/>
      <c r="K612" s="108"/>
      <c r="L612" s="90" t="str">
        <f t="shared" si="9"/>
        <v/>
      </c>
    </row>
    <row r="613" spans="3:12" ht="15" customHeight="1" x14ac:dyDescent="0.3">
      <c r="C613" s="88"/>
      <c r="D613" s="88"/>
      <c r="E613" s="88"/>
      <c r="F613" s="220"/>
      <c r="G613" s="220"/>
      <c r="H613" s="220"/>
      <c r="I613" s="220"/>
      <c r="J613" s="90"/>
      <c r="K613" s="108"/>
      <c r="L613" s="90" t="str">
        <f t="shared" ref="L613:L676" si="10">IFERROR(IF(I613&gt;0,I613-$F$4,""),"")</f>
        <v/>
      </c>
    </row>
    <row r="614" spans="3:12" ht="15" customHeight="1" x14ac:dyDescent="0.3">
      <c r="C614" s="88"/>
      <c r="D614" s="88"/>
      <c r="E614" s="88"/>
      <c r="F614" s="220"/>
      <c r="G614" s="220"/>
      <c r="H614" s="220"/>
      <c r="I614" s="220"/>
      <c r="J614" s="90"/>
      <c r="K614" s="108"/>
      <c r="L614" s="90" t="str">
        <f t="shared" si="10"/>
        <v/>
      </c>
    </row>
    <row r="615" spans="3:12" ht="15" customHeight="1" x14ac:dyDescent="0.3">
      <c r="C615" s="88"/>
      <c r="D615" s="88"/>
      <c r="E615" s="88"/>
      <c r="F615" s="220"/>
      <c r="G615" s="220"/>
      <c r="H615" s="220"/>
      <c r="I615" s="220"/>
      <c r="J615" s="90"/>
      <c r="K615" s="108"/>
      <c r="L615" s="90" t="str">
        <f t="shared" si="10"/>
        <v/>
      </c>
    </row>
    <row r="616" spans="3:12" ht="15" customHeight="1" x14ac:dyDescent="0.3">
      <c r="C616" s="88"/>
      <c r="D616" s="88"/>
      <c r="E616" s="88"/>
      <c r="F616" s="220"/>
      <c r="G616" s="220"/>
      <c r="H616" s="220"/>
      <c r="I616" s="220"/>
      <c r="J616" s="90"/>
      <c r="K616" s="108"/>
      <c r="L616" s="90" t="str">
        <f t="shared" si="10"/>
        <v/>
      </c>
    </row>
    <row r="617" spans="3:12" ht="15" customHeight="1" x14ac:dyDescent="0.3">
      <c r="C617" s="88"/>
      <c r="D617" s="88"/>
      <c r="E617" s="88"/>
      <c r="F617" s="220"/>
      <c r="G617" s="220"/>
      <c r="H617" s="220"/>
      <c r="I617" s="220"/>
      <c r="J617" s="90"/>
      <c r="K617" s="108"/>
      <c r="L617" s="90" t="str">
        <f t="shared" si="10"/>
        <v/>
      </c>
    </row>
    <row r="618" spans="3:12" ht="15" customHeight="1" x14ac:dyDescent="0.3">
      <c r="C618" s="88"/>
      <c r="D618" s="88"/>
      <c r="E618" s="88"/>
      <c r="F618" s="220"/>
      <c r="G618" s="220"/>
      <c r="H618" s="220"/>
      <c r="I618" s="220"/>
      <c r="J618" s="90"/>
      <c r="K618" s="108"/>
      <c r="L618" s="90" t="str">
        <f t="shared" si="10"/>
        <v/>
      </c>
    </row>
    <row r="619" spans="3:12" ht="15" customHeight="1" x14ac:dyDescent="0.3">
      <c r="C619" s="88"/>
      <c r="D619" s="88"/>
      <c r="E619" s="88"/>
      <c r="F619" s="220"/>
      <c r="G619" s="220"/>
      <c r="H619" s="220"/>
      <c r="I619" s="220"/>
      <c r="J619" s="90"/>
      <c r="K619" s="108"/>
      <c r="L619" s="90" t="str">
        <f t="shared" si="10"/>
        <v/>
      </c>
    </row>
    <row r="620" spans="3:12" ht="15" customHeight="1" x14ac:dyDescent="0.3">
      <c r="C620" s="88"/>
      <c r="D620" s="88"/>
      <c r="E620" s="88"/>
      <c r="F620" s="220"/>
      <c r="G620" s="220"/>
      <c r="H620" s="220"/>
      <c r="I620" s="220"/>
      <c r="J620" s="90"/>
      <c r="K620" s="108"/>
      <c r="L620" s="90" t="str">
        <f t="shared" si="10"/>
        <v/>
      </c>
    </row>
    <row r="621" spans="3:12" ht="15" customHeight="1" x14ac:dyDescent="0.3">
      <c r="C621" s="88"/>
      <c r="D621" s="88"/>
      <c r="E621" s="88"/>
      <c r="F621" s="220"/>
      <c r="G621" s="220"/>
      <c r="H621" s="220"/>
      <c r="I621" s="220"/>
      <c r="J621" s="90"/>
      <c r="K621" s="108"/>
      <c r="L621" s="90" t="str">
        <f t="shared" si="10"/>
        <v/>
      </c>
    </row>
    <row r="622" spans="3:12" ht="15" customHeight="1" x14ac:dyDescent="0.3">
      <c r="C622" s="88"/>
      <c r="D622" s="88"/>
      <c r="E622" s="88"/>
      <c r="F622" s="220"/>
      <c r="G622" s="220"/>
      <c r="H622" s="220"/>
      <c r="I622" s="220"/>
      <c r="J622" s="90"/>
      <c r="K622" s="108"/>
      <c r="L622" s="90" t="str">
        <f t="shared" si="10"/>
        <v/>
      </c>
    </row>
    <row r="623" spans="3:12" ht="15" customHeight="1" x14ac:dyDescent="0.3">
      <c r="C623" s="88"/>
      <c r="D623" s="88"/>
      <c r="E623" s="88"/>
      <c r="F623" s="220"/>
      <c r="G623" s="220"/>
      <c r="H623" s="220"/>
      <c r="I623" s="220"/>
      <c r="J623" s="90"/>
      <c r="K623" s="108"/>
      <c r="L623" s="90" t="str">
        <f t="shared" si="10"/>
        <v/>
      </c>
    </row>
    <row r="624" spans="3:12" ht="15" customHeight="1" x14ac:dyDescent="0.3">
      <c r="C624" s="88"/>
      <c r="D624" s="88"/>
      <c r="E624" s="88"/>
      <c r="F624" s="220"/>
      <c r="G624" s="220"/>
      <c r="H624" s="220"/>
      <c r="I624" s="220"/>
      <c r="J624" s="90"/>
      <c r="K624" s="108"/>
      <c r="L624" s="90" t="str">
        <f t="shared" si="10"/>
        <v/>
      </c>
    </row>
    <row r="625" spans="3:12" ht="15" customHeight="1" x14ac:dyDescent="0.3">
      <c r="C625" s="88"/>
      <c r="D625" s="88"/>
      <c r="E625" s="88"/>
      <c r="F625" s="220"/>
      <c r="G625" s="220"/>
      <c r="H625" s="220"/>
      <c r="I625" s="220"/>
      <c r="J625" s="90"/>
      <c r="K625" s="108"/>
      <c r="L625" s="90" t="str">
        <f t="shared" si="10"/>
        <v/>
      </c>
    </row>
    <row r="626" spans="3:12" ht="15" customHeight="1" x14ac:dyDescent="0.3">
      <c r="C626" s="88"/>
      <c r="D626" s="88"/>
      <c r="E626" s="88"/>
      <c r="F626" s="220"/>
      <c r="G626" s="220"/>
      <c r="H626" s="220"/>
      <c r="I626" s="220"/>
      <c r="J626" s="90"/>
      <c r="K626" s="108"/>
      <c r="L626" s="90" t="str">
        <f t="shared" si="10"/>
        <v/>
      </c>
    </row>
    <row r="627" spans="3:12" ht="15" customHeight="1" x14ac:dyDescent="0.3">
      <c r="C627" s="88"/>
      <c r="D627" s="88"/>
      <c r="E627" s="88"/>
      <c r="F627" s="220"/>
      <c r="G627" s="220"/>
      <c r="H627" s="220"/>
      <c r="I627" s="220"/>
      <c r="J627" s="90"/>
      <c r="K627" s="108"/>
      <c r="L627" s="90" t="str">
        <f t="shared" si="10"/>
        <v/>
      </c>
    </row>
    <row r="628" spans="3:12" ht="15" customHeight="1" x14ac:dyDescent="0.3">
      <c r="C628" s="88"/>
      <c r="D628" s="88"/>
      <c r="E628" s="88"/>
      <c r="F628" s="220"/>
      <c r="G628" s="220"/>
      <c r="H628" s="220"/>
      <c r="I628" s="220"/>
      <c r="J628" s="90"/>
      <c r="K628" s="108"/>
      <c r="L628" s="90" t="str">
        <f t="shared" si="10"/>
        <v/>
      </c>
    </row>
    <row r="629" spans="3:12" ht="15" customHeight="1" x14ac:dyDescent="0.3">
      <c r="C629" s="88"/>
      <c r="D629" s="88"/>
      <c r="E629" s="88"/>
      <c r="F629" s="220"/>
      <c r="G629" s="220"/>
      <c r="H629" s="220"/>
      <c r="I629" s="220"/>
      <c r="J629" s="90"/>
      <c r="K629" s="108"/>
      <c r="L629" s="90" t="str">
        <f t="shared" si="10"/>
        <v/>
      </c>
    </row>
    <row r="630" spans="3:12" ht="15" customHeight="1" x14ac:dyDescent="0.3">
      <c r="C630" s="88"/>
      <c r="D630" s="88"/>
      <c r="E630" s="88"/>
      <c r="F630" s="220"/>
      <c r="G630" s="220"/>
      <c r="H630" s="220"/>
      <c r="I630" s="220"/>
      <c r="J630" s="90"/>
      <c r="K630" s="108"/>
      <c r="L630" s="90" t="str">
        <f t="shared" si="10"/>
        <v/>
      </c>
    </row>
    <row r="631" spans="3:12" ht="15" customHeight="1" x14ac:dyDescent="0.3">
      <c r="C631" s="88"/>
      <c r="D631" s="88"/>
      <c r="E631" s="88"/>
      <c r="F631" s="220"/>
      <c r="G631" s="220"/>
      <c r="H631" s="220"/>
      <c r="I631" s="220"/>
      <c r="J631" s="90"/>
      <c r="K631" s="108"/>
      <c r="L631" s="90" t="str">
        <f t="shared" si="10"/>
        <v/>
      </c>
    </row>
    <row r="632" spans="3:12" ht="15" customHeight="1" x14ac:dyDescent="0.3">
      <c r="C632" s="88"/>
      <c r="D632" s="88"/>
      <c r="E632" s="88"/>
      <c r="F632" s="220"/>
      <c r="G632" s="220"/>
      <c r="H632" s="220"/>
      <c r="I632" s="220"/>
      <c r="J632" s="90"/>
      <c r="K632" s="108"/>
      <c r="L632" s="90" t="str">
        <f t="shared" si="10"/>
        <v/>
      </c>
    </row>
    <row r="633" spans="3:12" ht="15" customHeight="1" x14ac:dyDescent="0.3">
      <c r="C633" s="88"/>
      <c r="D633" s="88"/>
      <c r="E633" s="88"/>
      <c r="F633" s="220"/>
      <c r="G633" s="220"/>
      <c r="H633" s="220"/>
      <c r="I633" s="220"/>
      <c r="J633" s="90"/>
      <c r="K633" s="108"/>
      <c r="L633" s="90" t="str">
        <f t="shared" si="10"/>
        <v/>
      </c>
    </row>
    <row r="634" spans="3:12" ht="15" customHeight="1" x14ac:dyDescent="0.3">
      <c r="C634" s="88"/>
      <c r="D634" s="88"/>
      <c r="E634" s="88"/>
      <c r="F634" s="220"/>
      <c r="G634" s="220"/>
      <c r="H634" s="220"/>
      <c r="I634" s="220"/>
      <c r="J634" s="90"/>
      <c r="K634" s="108"/>
      <c r="L634" s="90" t="str">
        <f t="shared" si="10"/>
        <v/>
      </c>
    </row>
    <row r="635" spans="3:12" ht="15" customHeight="1" x14ac:dyDescent="0.3">
      <c r="C635" s="88"/>
      <c r="D635" s="88"/>
      <c r="E635" s="88"/>
      <c r="F635" s="220"/>
      <c r="G635" s="220"/>
      <c r="H635" s="220"/>
      <c r="I635" s="220"/>
      <c r="J635" s="90"/>
      <c r="K635" s="108"/>
      <c r="L635" s="90" t="str">
        <f t="shared" si="10"/>
        <v/>
      </c>
    </row>
    <row r="636" spans="3:12" ht="15" customHeight="1" x14ac:dyDescent="0.3">
      <c r="C636" s="88"/>
      <c r="D636" s="88"/>
      <c r="E636" s="88"/>
      <c r="F636" s="220"/>
      <c r="G636" s="220"/>
      <c r="H636" s="220"/>
      <c r="I636" s="220"/>
      <c r="J636" s="90"/>
      <c r="K636" s="108"/>
      <c r="L636" s="90" t="str">
        <f t="shared" si="10"/>
        <v/>
      </c>
    </row>
    <row r="637" spans="3:12" ht="15" customHeight="1" x14ac:dyDescent="0.3">
      <c r="C637" s="88"/>
      <c r="D637" s="88"/>
      <c r="E637" s="88"/>
      <c r="F637" s="220"/>
      <c r="G637" s="220"/>
      <c r="H637" s="220"/>
      <c r="I637" s="220"/>
      <c r="J637" s="90"/>
      <c r="K637" s="108"/>
      <c r="L637" s="90" t="str">
        <f t="shared" si="10"/>
        <v/>
      </c>
    </row>
    <row r="638" spans="3:12" ht="15" customHeight="1" x14ac:dyDescent="0.3">
      <c r="C638" s="88"/>
      <c r="D638" s="88"/>
      <c r="E638" s="88"/>
      <c r="F638" s="220"/>
      <c r="G638" s="220"/>
      <c r="H638" s="220"/>
      <c r="I638" s="220"/>
      <c r="J638" s="90"/>
      <c r="K638" s="108"/>
      <c r="L638" s="90" t="str">
        <f t="shared" si="10"/>
        <v/>
      </c>
    </row>
    <row r="639" spans="3:12" ht="15" customHeight="1" x14ac:dyDescent="0.3">
      <c r="C639" s="88"/>
      <c r="D639" s="88"/>
      <c r="E639" s="88"/>
      <c r="F639" s="220"/>
      <c r="G639" s="220"/>
      <c r="H639" s="220"/>
      <c r="I639" s="220"/>
      <c r="J639" s="90"/>
      <c r="K639" s="108"/>
      <c r="L639" s="90" t="str">
        <f t="shared" si="10"/>
        <v/>
      </c>
    </row>
    <row r="640" spans="3:12" ht="15" customHeight="1" x14ac:dyDescent="0.3">
      <c r="C640" s="88"/>
      <c r="D640" s="88"/>
      <c r="E640" s="88"/>
      <c r="F640" s="220"/>
      <c r="G640" s="220"/>
      <c r="H640" s="220"/>
      <c r="I640" s="220"/>
      <c r="J640" s="90"/>
      <c r="K640" s="108"/>
      <c r="L640" s="90" t="str">
        <f t="shared" si="10"/>
        <v/>
      </c>
    </row>
    <row r="641" spans="3:12" ht="15" customHeight="1" x14ac:dyDescent="0.3">
      <c r="C641" s="88"/>
      <c r="D641" s="88"/>
      <c r="E641" s="88"/>
      <c r="F641" s="220"/>
      <c r="G641" s="220"/>
      <c r="H641" s="220"/>
      <c r="I641" s="220"/>
      <c r="J641" s="90"/>
      <c r="K641" s="108"/>
      <c r="L641" s="90" t="str">
        <f t="shared" si="10"/>
        <v/>
      </c>
    </row>
    <row r="642" spans="3:12" ht="15" customHeight="1" x14ac:dyDescent="0.3">
      <c r="C642" s="88"/>
      <c r="D642" s="88"/>
      <c r="E642" s="88"/>
      <c r="F642" s="220"/>
      <c r="G642" s="220"/>
      <c r="H642" s="220"/>
      <c r="I642" s="220"/>
      <c r="J642" s="90"/>
      <c r="K642" s="108"/>
      <c r="L642" s="90" t="str">
        <f t="shared" si="10"/>
        <v/>
      </c>
    </row>
    <row r="643" spans="3:12" ht="15" customHeight="1" x14ac:dyDescent="0.3">
      <c r="C643" s="88"/>
      <c r="D643" s="88"/>
      <c r="E643" s="88"/>
      <c r="F643" s="220"/>
      <c r="G643" s="220"/>
      <c r="H643" s="220"/>
      <c r="I643" s="220"/>
      <c r="J643" s="90"/>
      <c r="K643" s="108"/>
      <c r="L643" s="90" t="str">
        <f t="shared" si="10"/>
        <v/>
      </c>
    </row>
    <row r="644" spans="3:12" ht="15" customHeight="1" x14ac:dyDescent="0.3">
      <c r="C644" s="88"/>
      <c r="D644" s="88"/>
      <c r="E644" s="88"/>
      <c r="F644" s="220"/>
      <c r="G644" s="220"/>
      <c r="H644" s="220"/>
      <c r="I644" s="220"/>
      <c r="J644" s="90"/>
      <c r="K644" s="108"/>
      <c r="L644" s="90" t="str">
        <f t="shared" si="10"/>
        <v/>
      </c>
    </row>
    <row r="645" spans="3:12" ht="15" customHeight="1" x14ac:dyDescent="0.3">
      <c r="C645" s="88"/>
      <c r="D645" s="88"/>
      <c r="E645" s="88"/>
      <c r="F645" s="220"/>
      <c r="G645" s="220"/>
      <c r="H645" s="220"/>
      <c r="I645" s="220"/>
      <c r="J645" s="90"/>
      <c r="K645" s="108"/>
      <c r="L645" s="90" t="str">
        <f t="shared" si="10"/>
        <v/>
      </c>
    </row>
    <row r="646" spans="3:12" ht="15" customHeight="1" x14ac:dyDescent="0.3">
      <c r="C646" s="88"/>
      <c r="D646" s="88"/>
      <c r="E646" s="88"/>
      <c r="F646" s="220"/>
      <c r="G646" s="220"/>
      <c r="H646" s="220"/>
      <c r="I646" s="220"/>
      <c r="J646" s="90"/>
      <c r="K646" s="108"/>
      <c r="L646" s="90" t="str">
        <f t="shared" si="10"/>
        <v/>
      </c>
    </row>
    <row r="647" spans="3:12" ht="15" customHeight="1" x14ac:dyDescent="0.3">
      <c r="C647" s="88"/>
      <c r="D647" s="88"/>
      <c r="E647" s="88"/>
      <c r="F647" s="220"/>
      <c r="G647" s="220"/>
      <c r="H647" s="220"/>
      <c r="I647" s="220"/>
      <c r="J647" s="90"/>
      <c r="K647" s="108"/>
      <c r="L647" s="90" t="str">
        <f t="shared" si="10"/>
        <v/>
      </c>
    </row>
    <row r="648" spans="3:12" ht="15" customHeight="1" x14ac:dyDescent="0.3">
      <c r="C648" s="88"/>
      <c r="D648" s="88"/>
      <c r="E648" s="88"/>
      <c r="F648" s="220"/>
      <c r="G648" s="220"/>
      <c r="H648" s="220"/>
      <c r="I648" s="220"/>
      <c r="J648" s="90"/>
      <c r="K648" s="108"/>
      <c r="L648" s="90" t="str">
        <f t="shared" si="10"/>
        <v/>
      </c>
    </row>
    <row r="649" spans="3:12" ht="15" customHeight="1" x14ac:dyDescent="0.3">
      <c r="C649" s="88"/>
      <c r="D649" s="88"/>
      <c r="E649" s="88"/>
      <c r="F649" s="220"/>
      <c r="G649" s="220"/>
      <c r="H649" s="220"/>
      <c r="I649" s="220"/>
      <c r="J649" s="90"/>
      <c r="K649" s="108"/>
      <c r="L649" s="90" t="str">
        <f t="shared" si="10"/>
        <v/>
      </c>
    </row>
    <row r="650" spans="3:12" ht="15" customHeight="1" x14ac:dyDescent="0.3">
      <c r="C650" s="88"/>
      <c r="D650" s="88"/>
      <c r="E650" s="88"/>
      <c r="F650" s="220"/>
      <c r="G650" s="220"/>
      <c r="H650" s="220"/>
      <c r="I650" s="220"/>
      <c r="J650" s="90"/>
      <c r="K650" s="108"/>
      <c r="L650" s="90" t="str">
        <f t="shared" si="10"/>
        <v/>
      </c>
    </row>
    <row r="651" spans="3:12" ht="15" customHeight="1" x14ac:dyDescent="0.3">
      <c r="C651" s="88"/>
      <c r="D651" s="88"/>
      <c r="E651" s="88"/>
      <c r="F651" s="220"/>
      <c r="G651" s="220"/>
      <c r="H651" s="220"/>
      <c r="I651" s="220"/>
      <c r="J651" s="90"/>
      <c r="K651" s="108"/>
      <c r="L651" s="90" t="str">
        <f t="shared" si="10"/>
        <v/>
      </c>
    </row>
    <row r="652" spans="3:12" ht="15" customHeight="1" x14ac:dyDescent="0.3">
      <c r="C652" s="88"/>
      <c r="D652" s="88"/>
      <c r="E652" s="88"/>
      <c r="F652" s="220"/>
      <c r="G652" s="220"/>
      <c r="H652" s="220"/>
      <c r="I652" s="220"/>
      <c r="J652" s="90"/>
      <c r="K652" s="108"/>
      <c r="L652" s="90" t="str">
        <f t="shared" si="10"/>
        <v/>
      </c>
    </row>
    <row r="653" spans="3:12" ht="15" customHeight="1" x14ac:dyDescent="0.3">
      <c r="C653" s="88"/>
      <c r="D653" s="88"/>
      <c r="E653" s="88"/>
      <c r="F653" s="220"/>
      <c r="G653" s="220"/>
      <c r="H653" s="220"/>
      <c r="I653" s="220"/>
      <c r="J653" s="90"/>
      <c r="K653" s="108"/>
      <c r="L653" s="90" t="str">
        <f t="shared" si="10"/>
        <v/>
      </c>
    </row>
    <row r="654" spans="3:12" ht="15" customHeight="1" x14ac:dyDescent="0.3">
      <c r="C654" s="88"/>
      <c r="D654" s="88"/>
      <c r="E654" s="88"/>
      <c r="F654" s="220"/>
      <c r="G654" s="220"/>
      <c r="H654" s="220"/>
      <c r="I654" s="220"/>
      <c r="J654" s="90"/>
      <c r="K654" s="108"/>
      <c r="L654" s="90" t="str">
        <f t="shared" si="10"/>
        <v/>
      </c>
    </row>
    <row r="655" spans="3:12" ht="15" customHeight="1" x14ac:dyDescent="0.3">
      <c r="C655" s="88"/>
      <c r="D655" s="88"/>
      <c r="E655" s="88"/>
      <c r="F655" s="220"/>
      <c r="G655" s="220"/>
      <c r="H655" s="220"/>
      <c r="I655" s="220"/>
      <c r="J655" s="90"/>
      <c r="K655" s="108"/>
      <c r="L655" s="90" t="str">
        <f t="shared" si="10"/>
        <v/>
      </c>
    </row>
    <row r="656" spans="3:12" ht="15" customHeight="1" x14ac:dyDescent="0.3">
      <c r="C656" s="88"/>
      <c r="D656" s="88"/>
      <c r="E656" s="88"/>
      <c r="F656" s="220"/>
      <c r="G656" s="220"/>
      <c r="H656" s="220"/>
      <c r="I656" s="220"/>
      <c r="J656" s="90"/>
      <c r="K656" s="108"/>
      <c r="L656" s="90" t="str">
        <f t="shared" si="10"/>
        <v/>
      </c>
    </row>
    <row r="657" spans="3:12" ht="15" customHeight="1" x14ac:dyDescent="0.3">
      <c r="C657" s="88"/>
      <c r="D657" s="88"/>
      <c r="E657" s="88"/>
      <c r="F657" s="220"/>
      <c r="G657" s="220"/>
      <c r="H657" s="220"/>
      <c r="I657" s="220"/>
      <c r="J657" s="90"/>
      <c r="K657" s="108"/>
      <c r="L657" s="90" t="str">
        <f t="shared" si="10"/>
        <v/>
      </c>
    </row>
    <row r="658" spans="3:12" ht="15" customHeight="1" x14ac:dyDescent="0.3">
      <c r="C658" s="88"/>
      <c r="D658" s="88"/>
      <c r="E658" s="88"/>
      <c r="F658" s="220"/>
      <c r="G658" s="220"/>
      <c r="H658" s="220"/>
      <c r="I658" s="220"/>
      <c r="J658" s="90"/>
      <c r="K658" s="108"/>
      <c r="L658" s="90" t="str">
        <f t="shared" si="10"/>
        <v/>
      </c>
    </row>
    <row r="659" spans="3:12" ht="15" customHeight="1" x14ac:dyDescent="0.3">
      <c r="C659" s="88"/>
      <c r="D659" s="88"/>
      <c r="E659" s="88"/>
      <c r="F659" s="220"/>
      <c r="G659" s="220"/>
      <c r="H659" s="220"/>
      <c r="I659" s="220"/>
      <c r="J659" s="90"/>
      <c r="K659" s="108"/>
      <c r="L659" s="90" t="str">
        <f t="shared" si="10"/>
        <v/>
      </c>
    </row>
    <row r="660" spans="3:12" ht="15" customHeight="1" x14ac:dyDescent="0.3">
      <c r="C660" s="88"/>
      <c r="D660" s="88"/>
      <c r="E660" s="88"/>
      <c r="F660" s="220"/>
      <c r="G660" s="220"/>
      <c r="H660" s="220"/>
      <c r="I660" s="220"/>
      <c r="J660" s="90"/>
      <c r="K660" s="108"/>
      <c r="L660" s="90" t="str">
        <f t="shared" si="10"/>
        <v/>
      </c>
    </row>
    <row r="661" spans="3:12" ht="15" customHeight="1" x14ac:dyDescent="0.3">
      <c r="C661" s="88"/>
      <c r="D661" s="88"/>
      <c r="E661" s="88"/>
      <c r="F661" s="220"/>
      <c r="G661" s="220"/>
      <c r="H661" s="220"/>
      <c r="I661" s="220"/>
      <c r="J661" s="90"/>
      <c r="K661" s="108"/>
      <c r="L661" s="90" t="str">
        <f t="shared" si="10"/>
        <v/>
      </c>
    </row>
    <row r="662" spans="3:12" ht="15" customHeight="1" x14ac:dyDescent="0.3">
      <c r="C662" s="88"/>
      <c r="D662" s="88"/>
      <c r="E662" s="88"/>
      <c r="F662" s="220"/>
      <c r="G662" s="220"/>
      <c r="H662" s="220"/>
      <c r="I662" s="220"/>
      <c r="J662" s="90"/>
      <c r="K662" s="108"/>
      <c r="L662" s="90" t="str">
        <f t="shared" si="10"/>
        <v/>
      </c>
    </row>
    <row r="663" spans="3:12" ht="15" customHeight="1" x14ac:dyDescent="0.3">
      <c r="C663" s="88"/>
      <c r="D663" s="88"/>
      <c r="E663" s="88"/>
      <c r="F663" s="220"/>
      <c r="G663" s="220"/>
      <c r="H663" s="220"/>
      <c r="I663" s="220"/>
      <c r="J663" s="90"/>
      <c r="K663" s="108"/>
      <c r="L663" s="90" t="str">
        <f t="shared" si="10"/>
        <v/>
      </c>
    </row>
    <row r="664" spans="3:12" ht="15" customHeight="1" x14ac:dyDescent="0.3">
      <c r="C664" s="88"/>
      <c r="D664" s="88"/>
      <c r="E664" s="88"/>
      <c r="F664" s="220"/>
      <c r="G664" s="220"/>
      <c r="H664" s="220"/>
      <c r="I664" s="220"/>
      <c r="J664" s="90"/>
      <c r="K664" s="108"/>
      <c r="L664" s="90" t="str">
        <f t="shared" si="10"/>
        <v/>
      </c>
    </row>
    <row r="665" spans="3:12" ht="15" customHeight="1" x14ac:dyDescent="0.3">
      <c r="C665" s="88"/>
      <c r="D665" s="88"/>
      <c r="E665" s="88"/>
      <c r="F665" s="220"/>
      <c r="G665" s="220"/>
      <c r="H665" s="220"/>
      <c r="I665" s="220"/>
      <c r="J665" s="90"/>
      <c r="K665" s="108"/>
      <c r="L665" s="90" t="str">
        <f t="shared" si="10"/>
        <v/>
      </c>
    </row>
    <row r="666" spans="3:12" ht="15" customHeight="1" x14ac:dyDescent="0.3">
      <c r="C666" s="88"/>
      <c r="D666" s="88"/>
      <c r="E666" s="88"/>
      <c r="F666" s="220"/>
      <c r="G666" s="220"/>
      <c r="H666" s="220"/>
      <c r="I666" s="220"/>
      <c r="J666" s="90"/>
      <c r="K666" s="108"/>
      <c r="L666" s="90" t="str">
        <f t="shared" si="10"/>
        <v/>
      </c>
    </row>
    <row r="667" spans="3:12" ht="15" customHeight="1" x14ac:dyDescent="0.3">
      <c r="C667" s="88"/>
      <c r="D667" s="88"/>
      <c r="E667" s="88"/>
      <c r="F667" s="220"/>
      <c r="G667" s="220"/>
      <c r="H667" s="220"/>
      <c r="I667" s="220"/>
      <c r="J667" s="90"/>
      <c r="K667" s="108"/>
      <c r="L667" s="90" t="str">
        <f t="shared" si="10"/>
        <v/>
      </c>
    </row>
    <row r="668" spans="3:12" ht="15" customHeight="1" x14ac:dyDescent="0.3">
      <c r="C668" s="88"/>
      <c r="D668" s="88"/>
      <c r="E668" s="88"/>
      <c r="F668" s="220"/>
      <c r="G668" s="220"/>
      <c r="H668" s="220"/>
      <c r="I668" s="220"/>
      <c r="J668" s="90"/>
      <c r="K668" s="108"/>
      <c r="L668" s="90" t="str">
        <f t="shared" si="10"/>
        <v/>
      </c>
    </row>
    <row r="669" spans="3:12" ht="15" customHeight="1" x14ac:dyDescent="0.3">
      <c r="C669" s="88"/>
      <c r="D669" s="88"/>
      <c r="E669" s="88"/>
      <c r="F669" s="220"/>
      <c r="G669" s="220"/>
      <c r="H669" s="220"/>
      <c r="I669" s="220"/>
      <c r="J669" s="90"/>
      <c r="K669" s="108"/>
      <c r="L669" s="90" t="str">
        <f t="shared" si="10"/>
        <v/>
      </c>
    </row>
    <row r="670" spans="3:12" ht="15" customHeight="1" x14ac:dyDescent="0.3">
      <c r="C670" s="88"/>
      <c r="D670" s="88"/>
      <c r="E670" s="88"/>
      <c r="F670" s="220"/>
      <c r="G670" s="220"/>
      <c r="H670" s="220"/>
      <c r="I670" s="220"/>
      <c r="J670" s="90"/>
      <c r="K670" s="108"/>
      <c r="L670" s="90" t="str">
        <f t="shared" si="10"/>
        <v/>
      </c>
    </row>
    <row r="671" spans="3:12" ht="15" customHeight="1" x14ac:dyDescent="0.3">
      <c r="C671" s="88"/>
      <c r="D671" s="88"/>
      <c r="E671" s="88"/>
      <c r="F671" s="220"/>
      <c r="G671" s="220"/>
      <c r="H671" s="220"/>
      <c r="I671" s="220"/>
      <c r="J671" s="90"/>
      <c r="K671" s="108"/>
      <c r="L671" s="90" t="str">
        <f t="shared" si="10"/>
        <v/>
      </c>
    </row>
    <row r="672" spans="3:12" ht="15" customHeight="1" x14ac:dyDescent="0.3">
      <c r="C672" s="88"/>
      <c r="D672" s="88"/>
      <c r="E672" s="88"/>
      <c r="F672" s="220"/>
      <c r="G672" s="220"/>
      <c r="H672" s="220"/>
      <c r="I672" s="220"/>
      <c r="J672" s="90"/>
      <c r="K672" s="108"/>
      <c r="L672" s="90" t="str">
        <f t="shared" si="10"/>
        <v/>
      </c>
    </row>
    <row r="673" spans="3:12" ht="15" customHeight="1" x14ac:dyDescent="0.3">
      <c r="C673" s="88"/>
      <c r="D673" s="88"/>
      <c r="E673" s="88"/>
      <c r="F673" s="220"/>
      <c r="G673" s="220"/>
      <c r="H673" s="220"/>
      <c r="I673" s="220"/>
      <c r="J673" s="90"/>
      <c r="K673" s="108"/>
      <c r="L673" s="90" t="str">
        <f t="shared" si="10"/>
        <v/>
      </c>
    </row>
    <row r="674" spans="3:12" ht="15" customHeight="1" x14ac:dyDescent="0.3">
      <c r="C674" s="88"/>
      <c r="D674" s="88"/>
      <c r="E674" s="88"/>
      <c r="F674" s="220"/>
      <c r="G674" s="220"/>
      <c r="H674" s="220"/>
      <c r="I674" s="220"/>
      <c r="J674" s="90"/>
      <c r="K674" s="108"/>
      <c r="L674" s="90" t="str">
        <f t="shared" si="10"/>
        <v/>
      </c>
    </row>
    <row r="675" spans="3:12" ht="15" customHeight="1" x14ac:dyDescent="0.3">
      <c r="C675" s="88"/>
      <c r="D675" s="88"/>
      <c r="E675" s="88"/>
      <c r="F675" s="220"/>
      <c r="G675" s="220"/>
      <c r="H675" s="220"/>
      <c r="I675" s="220"/>
      <c r="J675" s="90"/>
      <c r="K675" s="108"/>
      <c r="L675" s="90" t="str">
        <f t="shared" si="10"/>
        <v/>
      </c>
    </row>
    <row r="676" spans="3:12" ht="15" customHeight="1" x14ac:dyDescent="0.3">
      <c r="C676" s="88"/>
      <c r="D676" s="88"/>
      <c r="E676" s="88"/>
      <c r="F676" s="220"/>
      <c r="G676" s="220"/>
      <c r="H676" s="220"/>
      <c r="I676" s="220"/>
      <c r="J676" s="90"/>
      <c r="K676" s="108"/>
      <c r="L676" s="90" t="str">
        <f t="shared" si="10"/>
        <v/>
      </c>
    </row>
    <row r="677" spans="3:12" ht="15" customHeight="1" x14ac:dyDescent="0.3">
      <c r="C677" s="88"/>
      <c r="D677" s="88"/>
      <c r="E677" s="88"/>
      <c r="F677" s="220"/>
      <c r="G677" s="220"/>
      <c r="H677" s="220"/>
      <c r="I677" s="220"/>
      <c r="J677" s="90"/>
      <c r="K677" s="108"/>
      <c r="L677" s="90" t="str">
        <f t="shared" ref="L677:L740" si="11">IFERROR(IF(I677&gt;0,I677-$F$4,""),"")</f>
        <v/>
      </c>
    </row>
    <row r="678" spans="3:12" ht="15" customHeight="1" x14ac:dyDescent="0.3">
      <c r="C678" s="88"/>
      <c r="D678" s="88"/>
      <c r="E678" s="88"/>
      <c r="F678" s="220"/>
      <c r="G678" s="220"/>
      <c r="H678" s="220"/>
      <c r="I678" s="220"/>
      <c r="J678" s="90"/>
      <c r="K678" s="108"/>
      <c r="L678" s="90" t="str">
        <f t="shared" si="11"/>
        <v/>
      </c>
    </row>
    <row r="679" spans="3:12" ht="15" customHeight="1" x14ac:dyDescent="0.3">
      <c r="C679" s="88"/>
      <c r="D679" s="88"/>
      <c r="E679" s="88"/>
      <c r="F679" s="220"/>
      <c r="G679" s="220"/>
      <c r="H679" s="220"/>
      <c r="I679" s="220"/>
      <c r="J679" s="90"/>
      <c r="K679" s="108"/>
      <c r="L679" s="90" t="str">
        <f t="shared" si="11"/>
        <v/>
      </c>
    </row>
    <row r="680" spans="3:12" ht="15" customHeight="1" x14ac:dyDescent="0.3">
      <c r="C680" s="88"/>
      <c r="D680" s="88"/>
      <c r="E680" s="88"/>
      <c r="F680" s="220"/>
      <c r="G680" s="220"/>
      <c r="H680" s="220"/>
      <c r="I680" s="220"/>
      <c r="J680" s="90"/>
      <c r="K680" s="108"/>
      <c r="L680" s="90" t="str">
        <f t="shared" si="11"/>
        <v/>
      </c>
    </row>
    <row r="681" spans="3:12" ht="15" customHeight="1" x14ac:dyDescent="0.3">
      <c r="C681" s="88"/>
      <c r="D681" s="88"/>
      <c r="E681" s="88"/>
      <c r="F681" s="220"/>
      <c r="G681" s="220"/>
      <c r="H681" s="220"/>
      <c r="I681" s="220"/>
      <c r="J681" s="90"/>
      <c r="K681" s="108"/>
      <c r="L681" s="90" t="str">
        <f t="shared" si="11"/>
        <v/>
      </c>
    </row>
    <row r="682" spans="3:12" ht="15" customHeight="1" x14ac:dyDescent="0.3">
      <c r="C682" s="88"/>
      <c r="D682" s="88"/>
      <c r="E682" s="88"/>
      <c r="F682" s="220"/>
      <c r="G682" s="220"/>
      <c r="H682" s="220"/>
      <c r="I682" s="220"/>
      <c r="J682" s="90"/>
      <c r="K682" s="108"/>
      <c r="L682" s="90" t="str">
        <f t="shared" si="11"/>
        <v/>
      </c>
    </row>
    <row r="683" spans="3:12" ht="15" customHeight="1" x14ac:dyDescent="0.3">
      <c r="C683" s="88"/>
      <c r="D683" s="88"/>
      <c r="E683" s="88"/>
      <c r="F683" s="220"/>
      <c r="G683" s="220"/>
      <c r="H683" s="220"/>
      <c r="I683" s="220"/>
      <c r="J683" s="90"/>
      <c r="K683" s="108"/>
      <c r="L683" s="90" t="str">
        <f t="shared" si="11"/>
        <v/>
      </c>
    </row>
    <row r="684" spans="3:12" ht="15" customHeight="1" x14ac:dyDescent="0.3">
      <c r="C684" s="88"/>
      <c r="D684" s="88"/>
      <c r="E684" s="88"/>
      <c r="F684" s="220"/>
      <c r="G684" s="220"/>
      <c r="H684" s="220"/>
      <c r="I684" s="220"/>
      <c r="J684" s="90"/>
      <c r="K684" s="108"/>
      <c r="L684" s="90" t="str">
        <f t="shared" si="11"/>
        <v/>
      </c>
    </row>
    <row r="685" spans="3:12" ht="15" customHeight="1" x14ac:dyDescent="0.3">
      <c r="C685" s="88"/>
      <c r="D685" s="88"/>
      <c r="E685" s="88"/>
      <c r="F685" s="220"/>
      <c r="G685" s="220"/>
      <c r="H685" s="220"/>
      <c r="I685" s="220"/>
      <c r="J685" s="90"/>
      <c r="K685" s="108"/>
      <c r="L685" s="90" t="str">
        <f t="shared" si="11"/>
        <v/>
      </c>
    </row>
    <row r="686" spans="3:12" ht="15" customHeight="1" x14ac:dyDescent="0.3">
      <c r="C686" s="88"/>
      <c r="D686" s="88"/>
      <c r="E686" s="88"/>
      <c r="F686" s="220"/>
      <c r="G686" s="220"/>
      <c r="H686" s="220"/>
      <c r="I686" s="220"/>
      <c r="J686" s="90"/>
      <c r="K686" s="108"/>
      <c r="L686" s="90" t="str">
        <f t="shared" si="11"/>
        <v/>
      </c>
    </row>
    <row r="687" spans="3:12" ht="15" customHeight="1" x14ac:dyDescent="0.3">
      <c r="C687" s="88"/>
      <c r="D687" s="88"/>
      <c r="E687" s="88"/>
      <c r="F687" s="220"/>
      <c r="G687" s="220"/>
      <c r="H687" s="220"/>
      <c r="I687" s="220"/>
      <c r="J687" s="90"/>
      <c r="K687" s="108"/>
      <c r="L687" s="90" t="str">
        <f t="shared" si="11"/>
        <v/>
      </c>
    </row>
    <row r="688" spans="3:12" ht="15" customHeight="1" x14ac:dyDescent="0.3">
      <c r="C688" s="88"/>
      <c r="D688" s="88"/>
      <c r="E688" s="88"/>
      <c r="F688" s="220"/>
      <c r="G688" s="220"/>
      <c r="H688" s="220"/>
      <c r="I688" s="220"/>
      <c r="J688" s="90"/>
      <c r="K688" s="108"/>
      <c r="L688" s="90" t="str">
        <f t="shared" si="11"/>
        <v/>
      </c>
    </row>
    <row r="689" spans="3:12" ht="15" customHeight="1" x14ac:dyDescent="0.3">
      <c r="C689" s="88"/>
      <c r="D689" s="88"/>
      <c r="E689" s="88"/>
      <c r="F689" s="220"/>
      <c r="G689" s="220"/>
      <c r="H689" s="220"/>
      <c r="I689" s="220"/>
      <c r="J689" s="90"/>
      <c r="K689" s="108"/>
      <c r="L689" s="90" t="str">
        <f t="shared" si="11"/>
        <v/>
      </c>
    </row>
    <row r="690" spans="3:12" ht="15" customHeight="1" x14ac:dyDescent="0.3">
      <c r="C690" s="88"/>
      <c r="D690" s="88"/>
      <c r="E690" s="88"/>
      <c r="F690" s="220"/>
      <c r="G690" s="220"/>
      <c r="H690" s="220"/>
      <c r="I690" s="220"/>
      <c r="J690" s="90"/>
      <c r="K690" s="108"/>
      <c r="L690" s="90" t="str">
        <f t="shared" si="11"/>
        <v/>
      </c>
    </row>
    <row r="691" spans="3:12" ht="15" customHeight="1" x14ac:dyDescent="0.3">
      <c r="C691" s="88"/>
      <c r="D691" s="88"/>
      <c r="E691" s="88"/>
      <c r="F691" s="220"/>
      <c r="G691" s="220"/>
      <c r="H691" s="220"/>
      <c r="I691" s="220"/>
      <c r="J691" s="90"/>
      <c r="K691" s="108"/>
      <c r="L691" s="90" t="str">
        <f t="shared" si="11"/>
        <v/>
      </c>
    </row>
    <row r="692" spans="3:12" ht="15" customHeight="1" x14ac:dyDescent="0.3">
      <c r="C692" s="88"/>
      <c r="D692" s="88"/>
      <c r="E692" s="88"/>
      <c r="F692" s="220"/>
      <c r="G692" s="220"/>
      <c r="H692" s="220"/>
      <c r="I692" s="220"/>
      <c r="J692" s="90"/>
      <c r="K692" s="108"/>
      <c r="L692" s="90" t="str">
        <f t="shared" si="11"/>
        <v/>
      </c>
    </row>
    <row r="693" spans="3:12" ht="15" customHeight="1" x14ac:dyDescent="0.3">
      <c r="C693" s="88"/>
      <c r="D693" s="88"/>
      <c r="E693" s="88"/>
      <c r="F693" s="220"/>
      <c r="G693" s="220"/>
      <c r="H693" s="220"/>
      <c r="I693" s="220"/>
      <c r="J693" s="90"/>
      <c r="K693" s="108"/>
      <c r="L693" s="90" t="str">
        <f t="shared" si="11"/>
        <v/>
      </c>
    </row>
    <row r="694" spans="3:12" ht="15" customHeight="1" x14ac:dyDescent="0.3">
      <c r="C694" s="88"/>
      <c r="D694" s="88"/>
      <c r="E694" s="88"/>
      <c r="F694" s="220"/>
      <c r="G694" s="220"/>
      <c r="H694" s="220"/>
      <c r="I694" s="220"/>
      <c r="J694" s="90"/>
      <c r="K694" s="108"/>
      <c r="L694" s="90" t="str">
        <f t="shared" si="11"/>
        <v/>
      </c>
    </row>
    <row r="695" spans="3:12" ht="15" customHeight="1" x14ac:dyDescent="0.3">
      <c r="C695" s="88"/>
      <c r="D695" s="88"/>
      <c r="E695" s="88"/>
      <c r="F695" s="220"/>
      <c r="G695" s="220"/>
      <c r="H695" s="220"/>
      <c r="I695" s="220"/>
      <c r="J695" s="90"/>
      <c r="K695" s="108"/>
      <c r="L695" s="90" t="str">
        <f t="shared" si="11"/>
        <v/>
      </c>
    </row>
    <row r="696" spans="3:12" ht="15" customHeight="1" x14ac:dyDescent="0.3">
      <c r="C696" s="88"/>
      <c r="D696" s="88"/>
      <c r="E696" s="88"/>
      <c r="F696" s="220"/>
      <c r="G696" s="220"/>
      <c r="H696" s="220"/>
      <c r="I696" s="220"/>
      <c r="J696" s="90"/>
      <c r="K696" s="108"/>
      <c r="L696" s="90" t="str">
        <f t="shared" si="11"/>
        <v/>
      </c>
    </row>
    <row r="697" spans="3:12" ht="15" customHeight="1" x14ac:dyDescent="0.3">
      <c r="C697" s="88"/>
      <c r="D697" s="88"/>
      <c r="E697" s="88"/>
      <c r="F697" s="220"/>
      <c r="G697" s="220"/>
      <c r="H697" s="220"/>
      <c r="I697" s="220"/>
      <c r="J697" s="90"/>
      <c r="K697" s="108"/>
      <c r="L697" s="90" t="str">
        <f t="shared" si="11"/>
        <v/>
      </c>
    </row>
    <row r="698" spans="3:12" ht="15" customHeight="1" x14ac:dyDescent="0.3">
      <c r="C698" s="88"/>
      <c r="D698" s="88"/>
      <c r="E698" s="88"/>
      <c r="F698" s="220"/>
      <c r="G698" s="220"/>
      <c r="H698" s="220"/>
      <c r="I698" s="220"/>
      <c r="J698" s="90"/>
      <c r="K698" s="108"/>
      <c r="L698" s="90" t="str">
        <f t="shared" si="11"/>
        <v/>
      </c>
    </row>
    <row r="699" spans="3:12" ht="15" customHeight="1" x14ac:dyDescent="0.3">
      <c r="C699" s="88"/>
      <c r="D699" s="88"/>
      <c r="E699" s="88"/>
      <c r="F699" s="220"/>
      <c r="G699" s="220"/>
      <c r="H699" s="220"/>
      <c r="I699" s="220"/>
      <c r="J699" s="90"/>
      <c r="K699" s="108"/>
      <c r="L699" s="90" t="str">
        <f t="shared" si="11"/>
        <v/>
      </c>
    </row>
    <row r="700" spans="3:12" ht="15" customHeight="1" x14ac:dyDescent="0.3">
      <c r="C700" s="88"/>
      <c r="D700" s="88"/>
      <c r="E700" s="88"/>
      <c r="F700" s="220"/>
      <c r="G700" s="220"/>
      <c r="H700" s="220"/>
      <c r="I700" s="220"/>
      <c r="J700" s="90"/>
      <c r="K700" s="108"/>
      <c r="L700" s="90" t="str">
        <f t="shared" si="11"/>
        <v/>
      </c>
    </row>
    <row r="701" spans="3:12" ht="15" customHeight="1" x14ac:dyDescent="0.3">
      <c r="C701" s="88"/>
      <c r="D701" s="88"/>
      <c r="E701" s="88"/>
      <c r="F701" s="220"/>
      <c r="G701" s="220"/>
      <c r="H701" s="220"/>
      <c r="I701" s="220"/>
      <c r="J701" s="90"/>
      <c r="K701" s="108"/>
      <c r="L701" s="90" t="str">
        <f t="shared" si="11"/>
        <v/>
      </c>
    </row>
    <row r="702" spans="3:12" ht="15" customHeight="1" x14ac:dyDescent="0.3">
      <c r="C702" s="88"/>
      <c r="D702" s="88"/>
      <c r="E702" s="88"/>
      <c r="F702" s="220"/>
      <c r="G702" s="220"/>
      <c r="H702" s="220"/>
      <c r="I702" s="220"/>
      <c r="J702" s="90"/>
      <c r="K702" s="108"/>
      <c r="L702" s="90" t="str">
        <f t="shared" si="11"/>
        <v/>
      </c>
    </row>
    <row r="703" spans="3:12" ht="15" customHeight="1" x14ac:dyDescent="0.3">
      <c r="C703" s="88"/>
      <c r="D703" s="88"/>
      <c r="E703" s="88"/>
      <c r="F703" s="220"/>
      <c r="G703" s="220"/>
      <c r="H703" s="220"/>
      <c r="I703" s="220"/>
      <c r="J703" s="90"/>
      <c r="K703" s="108"/>
      <c r="L703" s="90" t="str">
        <f t="shared" si="11"/>
        <v/>
      </c>
    </row>
    <row r="704" spans="3:12" ht="15" customHeight="1" x14ac:dyDescent="0.3">
      <c r="C704" s="88"/>
      <c r="D704" s="88"/>
      <c r="E704" s="88"/>
      <c r="F704" s="220"/>
      <c r="G704" s="220"/>
      <c r="H704" s="220"/>
      <c r="I704" s="220"/>
      <c r="J704" s="90"/>
      <c r="K704" s="108"/>
      <c r="L704" s="90" t="str">
        <f t="shared" si="11"/>
        <v/>
      </c>
    </row>
    <row r="705" spans="3:12" ht="15" customHeight="1" x14ac:dyDescent="0.3">
      <c r="C705" s="88"/>
      <c r="D705" s="88"/>
      <c r="E705" s="88"/>
      <c r="F705" s="220"/>
      <c r="G705" s="220"/>
      <c r="H705" s="220"/>
      <c r="I705" s="220"/>
      <c r="J705" s="90"/>
      <c r="K705" s="108"/>
      <c r="L705" s="90" t="str">
        <f t="shared" si="11"/>
        <v/>
      </c>
    </row>
    <row r="706" spans="3:12" ht="15" customHeight="1" x14ac:dyDescent="0.3">
      <c r="C706" s="88"/>
      <c r="D706" s="88"/>
      <c r="E706" s="88"/>
      <c r="F706" s="220"/>
      <c r="G706" s="220"/>
      <c r="H706" s="220"/>
      <c r="I706" s="220"/>
      <c r="J706" s="90"/>
      <c r="K706" s="108"/>
      <c r="L706" s="90" t="str">
        <f t="shared" si="11"/>
        <v/>
      </c>
    </row>
    <row r="707" spans="3:12" ht="15" customHeight="1" x14ac:dyDescent="0.3">
      <c r="C707" s="88"/>
      <c r="D707" s="88"/>
      <c r="E707" s="88"/>
      <c r="F707" s="220"/>
      <c r="G707" s="220"/>
      <c r="H707" s="220"/>
      <c r="I707" s="220"/>
      <c r="J707" s="90"/>
      <c r="K707" s="108"/>
      <c r="L707" s="90" t="str">
        <f t="shared" si="11"/>
        <v/>
      </c>
    </row>
    <row r="708" spans="3:12" ht="15" customHeight="1" x14ac:dyDescent="0.3">
      <c r="C708" s="88"/>
      <c r="D708" s="88"/>
      <c r="E708" s="88"/>
      <c r="F708" s="220"/>
      <c r="G708" s="220"/>
      <c r="H708" s="220"/>
      <c r="I708" s="220"/>
      <c r="J708" s="90"/>
      <c r="K708" s="108"/>
      <c r="L708" s="90" t="str">
        <f t="shared" si="11"/>
        <v/>
      </c>
    </row>
    <row r="709" spans="3:12" ht="15" customHeight="1" x14ac:dyDescent="0.3">
      <c r="C709" s="88"/>
      <c r="D709" s="88"/>
      <c r="E709" s="88"/>
      <c r="F709" s="220"/>
      <c r="G709" s="220"/>
      <c r="H709" s="220"/>
      <c r="I709" s="220"/>
      <c r="J709" s="90"/>
      <c r="K709" s="108"/>
      <c r="L709" s="90" t="str">
        <f t="shared" si="11"/>
        <v/>
      </c>
    </row>
    <row r="710" spans="3:12" ht="15" customHeight="1" x14ac:dyDescent="0.3">
      <c r="C710" s="88"/>
      <c r="D710" s="88"/>
      <c r="E710" s="88"/>
      <c r="F710" s="220"/>
      <c r="G710" s="220"/>
      <c r="H710" s="220"/>
      <c r="I710" s="220"/>
      <c r="J710" s="90"/>
      <c r="K710" s="108"/>
      <c r="L710" s="90" t="str">
        <f t="shared" si="11"/>
        <v/>
      </c>
    </row>
    <row r="711" spans="3:12" ht="15" customHeight="1" x14ac:dyDescent="0.3">
      <c r="C711" s="88"/>
      <c r="D711" s="88"/>
      <c r="E711" s="88"/>
      <c r="F711" s="220"/>
      <c r="G711" s="220"/>
      <c r="H711" s="220"/>
      <c r="I711" s="220"/>
      <c r="J711" s="90"/>
      <c r="K711" s="108"/>
      <c r="L711" s="90" t="str">
        <f t="shared" si="11"/>
        <v/>
      </c>
    </row>
    <row r="712" spans="3:12" ht="15" customHeight="1" x14ac:dyDescent="0.3">
      <c r="C712" s="88"/>
      <c r="D712" s="88"/>
      <c r="E712" s="88"/>
      <c r="F712" s="220"/>
      <c r="G712" s="220"/>
      <c r="H712" s="220"/>
      <c r="I712" s="220"/>
      <c r="J712" s="90"/>
      <c r="K712" s="108"/>
      <c r="L712" s="90" t="str">
        <f t="shared" si="11"/>
        <v/>
      </c>
    </row>
    <row r="713" spans="3:12" ht="15" customHeight="1" x14ac:dyDescent="0.3">
      <c r="C713" s="88"/>
      <c r="D713" s="88"/>
      <c r="E713" s="88"/>
      <c r="F713" s="220"/>
      <c r="G713" s="220"/>
      <c r="H713" s="220"/>
      <c r="I713" s="220"/>
      <c r="J713" s="90"/>
      <c r="K713" s="108"/>
      <c r="L713" s="90" t="str">
        <f t="shared" si="11"/>
        <v/>
      </c>
    </row>
    <row r="714" spans="3:12" ht="15" customHeight="1" x14ac:dyDescent="0.3">
      <c r="C714" s="88"/>
      <c r="D714" s="88"/>
      <c r="E714" s="88"/>
      <c r="F714" s="220"/>
      <c r="G714" s="220"/>
      <c r="H714" s="220"/>
      <c r="I714" s="220"/>
      <c r="J714" s="90"/>
      <c r="K714" s="108"/>
      <c r="L714" s="90" t="str">
        <f t="shared" si="11"/>
        <v/>
      </c>
    </row>
    <row r="715" spans="3:12" ht="15" customHeight="1" x14ac:dyDescent="0.3">
      <c r="C715" s="88"/>
      <c r="D715" s="88"/>
      <c r="E715" s="88"/>
      <c r="F715" s="220"/>
      <c r="G715" s="220"/>
      <c r="H715" s="220"/>
      <c r="I715" s="220"/>
      <c r="J715" s="90"/>
      <c r="K715" s="108"/>
      <c r="L715" s="90" t="str">
        <f t="shared" si="11"/>
        <v/>
      </c>
    </row>
    <row r="716" spans="3:12" ht="15" customHeight="1" x14ac:dyDescent="0.3">
      <c r="C716" s="88"/>
      <c r="D716" s="88"/>
      <c r="E716" s="88"/>
      <c r="F716" s="220"/>
      <c r="G716" s="220"/>
      <c r="H716" s="220"/>
      <c r="I716" s="220"/>
      <c r="J716" s="90"/>
      <c r="K716" s="108"/>
      <c r="L716" s="90" t="str">
        <f t="shared" si="11"/>
        <v/>
      </c>
    </row>
    <row r="717" spans="3:12" ht="15" customHeight="1" x14ac:dyDescent="0.3">
      <c r="C717" s="88"/>
      <c r="D717" s="88"/>
      <c r="E717" s="88"/>
      <c r="F717" s="220"/>
      <c r="G717" s="220"/>
      <c r="H717" s="220"/>
      <c r="I717" s="220"/>
      <c r="J717" s="90"/>
      <c r="K717" s="108"/>
      <c r="L717" s="90" t="str">
        <f t="shared" si="11"/>
        <v/>
      </c>
    </row>
    <row r="718" spans="3:12" ht="15" customHeight="1" x14ac:dyDescent="0.3">
      <c r="C718" s="88"/>
      <c r="D718" s="88"/>
      <c r="E718" s="88"/>
      <c r="F718" s="220"/>
      <c r="G718" s="220"/>
      <c r="H718" s="220"/>
      <c r="I718" s="220"/>
      <c r="J718" s="90"/>
      <c r="K718" s="108"/>
      <c r="L718" s="90" t="str">
        <f t="shared" si="11"/>
        <v/>
      </c>
    </row>
    <row r="719" spans="3:12" ht="15" customHeight="1" x14ac:dyDescent="0.3">
      <c r="C719" s="88"/>
      <c r="D719" s="88"/>
      <c r="E719" s="88"/>
      <c r="F719" s="220"/>
      <c r="G719" s="220"/>
      <c r="H719" s="220"/>
      <c r="I719" s="220"/>
      <c r="J719" s="90"/>
      <c r="K719" s="108"/>
      <c r="L719" s="90" t="str">
        <f t="shared" si="11"/>
        <v/>
      </c>
    </row>
    <row r="720" spans="3:12" ht="15" customHeight="1" x14ac:dyDescent="0.3">
      <c r="C720" s="88"/>
      <c r="D720" s="88"/>
      <c r="E720" s="88"/>
      <c r="F720" s="220"/>
      <c r="G720" s="220"/>
      <c r="H720" s="220"/>
      <c r="I720" s="220"/>
      <c r="J720" s="90"/>
      <c r="K720" s="108"/>
      <c r="L720" s="90" t="str">
        <f t="shared" si="11"/>
        <v/>
      </c>
    </row>
    <row r="721" spans="3:12" ht="15" customHeight="1" x14ac:dyDescent="0.3">
      <c r="C721" s="88"/>
      <c r="D721" s="88"/>
      <c r="E721" s="88"/>
      <c r="F721" s="220"/>
      <c r="G721" s="220"/>
      <c r="H721" s="220"/>
      <c r="I721" s="220"/>
      <c r="J721" s="90"/>
      <c r="K721" s="108"/>
      <c r="L721" s="90" t="str">
        <f t="shared" si="11"/>
        <v/>
      </c>
    </row>
    <row r="722" spans="3:12" ht="15" customHeight="1" x14ac:dyDescent="0.3">
      <c r="C722" s="88"/>
      <c r="D722" s="88"/>
      <c r="E722" s="88"/>
      <c r="F722" s="220"/>
      <c r="G722" s="220"/>
      <c r="H722" s="220"/>
      <c r="I722" s="220"/>
      <c r="J722" s="90"/>
      <c r="K722" s="108"/>
      <c r="L722" s="90" t="str">
        <f t="shared" si="11"/>
        <v/>
      </c>
    </row>
    <row r="723" spans="3:12" ht="15" customHeight="1" x14ac:dyDescent="0.3">
      <c r="C723" s="88"/>
      <c r="D723" s="88"/>
      <c r="E723" s="88"/>
      <c r="F723" s="220"/>
      <c r="G723" s="220"/>
      <c r="H723" s="220"/>
      <c r="I723" s="220"/>
      <c r="J723" s="90"/>
      <c r="K723" s="108"/>
      <c r="L723" s="90" t="str">
        <f t="shared" si="11"/>
        <v/>
      </c>
    </row>
    <row r="724" spans="3:12" ht="15" customHeight="1" x14ac:dyDescent="0.3">
      <c r="C724" s="88"/>
      <c r="D724" s="88"/>
      <c r="E724" s="88"/>
      <c r="F724" s="220"/>
      <c r="G724" s="220"/>
      <c r="H724" s="220"/>
      <c r="I724" s="220"/>
      <c r="J724" s="90"/>
      <c r="K724" s="108"/>
      <c r="L724" s="90" t="str">
        <f t="shared" si="11"/>
        <v/>
      </c>
    </row>
    <row r="725" spans="3:12" ht="15" customHeight="1" x14ac:dyDescent="0.3">
      <c r="C725" s="88"/>
      <c r="D725" s="88"/>
      <c r="E725" s="88"/>
      <c r="F725" s="220"/>
      <c r="G725" s="220"/>
      <c r="H725" s="220"/>
      <c r="I725" s="220"/>
      <c r="J725" s="90"/>
      <c r="K725" s="108"/>
      <c r="L725" s="90" t="str">
        <f t="shared" si="11"/>
        <v/>
      </c>
    </row>
    <row r="726" spans="3:12" ht="15" customHeight="1" x14ac:dyDescent="0.3">
      <c r="C726" s="88"/>
      <c r="D726" s="88"/>
      <c r="E726" s="88"/>
      <c r="F726" s="220"/>
      <c r="G726" s="220"/>
      <c r="H726" s="220"/>
      <c r="I726" s="220"/>
      <c r="J726" s="90"/>
      <c r="K726" s="108"/>
      <c r="L726" s="90" t="str">
        <f t="shared" si="11"/>
        <v/>
      </c>
    </row>
    <row r="727" spans="3:12" ht="15" customHeight="1" x14ac:dyDescent="0.3">
      <c r="C727" s="88"/>
      <c r="D727" s="88"/>
      <c r="E727" s="88"/>
      <c r="F727" s="220"/>
      <c r="G727" s="220"/>
      <c r="H727" s="220"/>
      <c r="I727" s="220"/>
      <c r="J727" s="90"/>
      <c r="K727" s="108"/>
      <c r="L727" s="90" t="str">
        <f t="shared" si="11"/>
        <v/>
      </c>
    </row>
    <row r="728" spans="3:12" ht="15" customHeight="1" x14ac:dyDescent="0.3">
      <c r="C728" s="88"/>
      <c r="D728" s="88"/>
      <c r="E728" s="88"/>
      <c r="F728" s="220"/>
      <c r="G728" s="220"/>
      <c r="H728" s="220"/>
      <c r="I728" s="220"/>
      <c r="J728" s="90"/>
      <c r="K728" s="108"/>
      <c r="L728" s="90" t="str">
        <f t="shared" si="11"/>
        <v/>
      </c>
    </row>
    <row r="729" spans="3:12" ht="15" customHeight="1" x14ac:dyDescent="0.3">
      <c r="C729" s="88"/>
      <c r="D729" s="88"/>
      <c r="E729" s="88"/>
      <c r="F729" s="220"/>
      <c r="G729" s="220"/>
      <c r="H729" s="220"/>
      <c r="I729" s="220"/>
      <c r="J729" s="90"/>
      <c r="K729" s="108"/>
      <c r="L729" s="90" t="str">
        <f t="shared" si="11"/>
        <v/>
      </c>
    </row>
    <row r="730" spans="3:12" ht="15" customHeight="1" x14ac:dyDescent="0.3">
      <c r="C730" s="88"/>
      <c r="D730" s="88"/>
      <c r="E730" s="88"/>
      <c r="F730" s="220"/>
      <c r="G730" s="220"/>
      <c r="H730" s="220"/>
      <c r="I730" s="220"/>
      <c r="J730" s="90"/>
      <c r="K730" s="108"/>
      <c r="L730" s="90" t="str">
        <f t="shared" si="11"/>
        <v/>
      </c>
    </row>
    <row r="731" spans="3:12" ht="15" customHeight="1" x14ac:dyDescent="0.3">
      <c r="C731" s="88"/>
      <c r="D731" s="88"/>
      <c r="E731" s="88"/>
      <c r="F731" s="220"/>
      <c r="G731" s="220"/>
      <c r="H731" s="220"/>
      <c r="I731" s="220"/>
      <c r="J731" s="90"/>
      <c r="K731" s="108"/>
      <c r="L731" s="90" t="str">
        <f t="shared" si="11"/>
        <v/>
      </c>
    </row>
    <row r="732" spans="3:12" ht="15" customHeight="1" x14ac:dyDescent="0.3">
      <c r="C732" s="88"/>
      <c r="D732" s="88"/>
      <c r="E732" s="88"/>
      <c r="F732" s="220"/>
      <c r="G732" s="220"/>
      <c r="H732" s="220"/>
      <c r="I732" s="220"/>
      <c r="J732" s="90"/>
      <c r="K732" s="108"/>
      <c r="L732" s="90" t="str">
        <f t="shared" si="11"/>
        <v/>
      </c>
    </row>
    <row r="733" spans="3:12" ht="15" customHeight="1" x14ac:dyDescent="0.3">
      <c r="C733" s="88"/>
      <c r="D733" s="88"/>
      <c r="E733" s="88"/>
      <c r="F733" s="220"/>
      <c r="G733" s="220"/>
      <c r="H733" s="220"/>
      <c r="I733" s="220"/>
      <c r="J733" s="90"/>
      <c r="K733" s="108"/>
      <c r="L733" s="90" t="str">
        <f t="shared" si="11"/>
        <v/>
      </c>
    </row>
    <row r="734" spans="3:12" ht="15" customHeight="1" x14ac:dyDescent="0.3">
      <c r="C734" s="88"/>
      <c r="D734" s="88"/>
      <c r="E734" s="88"/>
      <c r="F734" s="220"/>
      <c r="G734" s="220"/>
      <c r="H734" s="220"/>
      <c r="I734" s="220"/>
      <c r="J734" s="90"/>
      <c r="K734" s="108"/>
      <c r="L734" s="90" t="str">
        <f t="shared" si="11"/>
        <v/>
      </c>
    </row>
    <row r="735" spans="3:12" ht="15" customHeight="1" x14ac:dyDescent="0.3">
      <c r="C735" s="88"/>
      <c r="D735" s="88"/>
      <c r="E735" s="88"/>
      <c r="F735" s="220"/>
      <c r="G735" s="220"/>
      <c r="H735" s="220"/>
      <c r="I735" s="220"/>
      <c r="J735" s="90"/>
      <c r="K735" s="108"/>
      <c r="L735" s="90" t="str">
        <f t="shared" si="11"/>
        <v/>
      </c>
    </row>
    <row r="736" spans="3:12" ht="15" customHeight="1" x14ac:dyDescent="0.3">
      <c r="C736" s="88"/>
      <c r="D736" s="88"/>
      <c r="E736" s="88"/>
      <c r="F736" s="220"/>
      <c r="G736" s="220"/>
      <c r="H736" s="220"/>
      <c r="I736" s="220"/>
      <c r="J736" s="90"/>
      <c r="K736" s="108"/>
      <c r="L736" s="90" t="str">
        <f t="shared" si="11"/>
        <v/>
      </c>
    </row>
    <row r="737" spans="3:12" ht="15" customHeight="1" x14ac:dyDescent="0.3">
      <c r="C737" s="88"/>
      <c r="D737" s="88"/>
      <c r="E737" s="88"/>
      <c r="F737" s="220"/>
      <c r="G737" s="220"/>
      <c r="H737" s="220"/>
      <c r="I737" s="220"/>
      <c r="J737" s="90"/>
      <c r="K737" s="108"/>
      <c r="L737" s="90" t="str">
        <f t="shared" si="11"/>
        <v/>
      </c>
    </row>
    <row r="738" spans="3:12" ht="15" customHeight="1" x14ac:dyDescent="0.3">
      <c r="C738" s="88"/>
      <c r="D738" s="88"/>
      <c r="E738" s="88"/>
      <c r="F738" s="220"/>
      <c r="G738" s="220"/>
      <c r="H738" s="220"/>
      <c r="I738" s="220"/>
      <c r="J738" s="90"/>
      <c r="K738" s="108"/>
      <c r="L738" s="90" t="str">
        <f t="shared" si="11"/>
        <v/>
      </c>
    </row>
    <row r="739" spans="3:12" ht="15" customHeight="1" x14ac:dyDescent="0.3">
      <c r="C739" s="88"/>
      <c r="D739" s="88"/>
      <c r="E739" s="88"/>
      <c r="F739" s="220"/>
      <c r="G739" s="220"/>
      <c r="H739" s="220"/>
      <c r="I739" s="220"/>
      <c r="J739" s="90"/>
      <c r="K739" s="108"/>
      <c r="L739" s="90" t="str">
        <f t="shared" si="11"/>
        <v/>
      </c>
    </row>
    <row r="740" spans="3:12" ht="15" customHeight="1" x14ac:dyDescent="0.3">
      <c r="C740" s="88"/>
      <c r="D740" s="88"/>
      <c r="E740" s="88"/>
      <c r="F740" s="220"/>
      <c r="G740" s="220"/>
      <c r="H740" s="220"/>
      <c r="I740" s="220"/>
      <c r="J740" s="90"/>
      <c r="K740" s="108"/>
      <c r="L740" s="90" t="str">
        <f t="shared" si="11"/>
        <v/>
      </c>
    </row>
    <row r="741" spans="3:12" ht="15" customHeight="1" x14ac:dyDescent="0.3">
      <c r="C741" s="88"/>
      <c r="D741" s="88"/>
      <c r="E741" s="88"/>
      <c r="F741" s="220"/>
      <c r="G741" s="220"/>
      <c r="H741" s="220"/>
      <c r="I741" s="220"/>
      <c r="J741" s="90"/>
      <c r="K741" s="108"/>
      <c r="L741" s="90" t="str">
        <f t="shared" ref="L741:L804" si="12">IFERROR(IF(I741&gt;0,I741-$F$4,""),"")</f>
        <v/>
      </c>
    </row>
    <row r="742" spans="3:12" ht="15" customHeight="1" x14ac:dyDescent="0.3">
      <c r="C742" s="88"/>
      <c r="D742" s="88"/>
      <c r="E742" s="88"/>
      <c r="F742" s="220"/>
      <c r="G742" s="220"/>
      <c r="H742" s="220"/>
      <c r="I742" s="220"/>
      <c r="J742" s="90"/>
      <c r="K742" s="108"/>
      <c r="L742" s="90" t="str">
        <f t="shared" si="12"/>
        <v/>
      </c>
    </row>
    <row r="743" spans="3:12" ht="15" customHeight="1" x14ac:dyDescent="0.3">
      <c r="C743" s="88"/>
      <c r="D743" s="88"/>
      <c r="E743" s="88"/>
      <c r="F743" s="220"/>
      <c r="G743" s="220"/>
      <c r="H743" s="220"/>
      <c r="I743" s="220"/>
      <c r="J743" s="90"/>
      <c r="K743" s="108"/>
      <c r="L743" s="90" t="str">
        <f t="shared" si="12"/>
        <v/>
      </c>
    </row>
    <row r="744" spans="3:12" ht="15" customHeight="1" x14ac:dyDescent="0.3">
      <c r="C744" s="88"/>
      <c r="D744" s="88"/>
      <c r="E744" s="88"/>
      <c r="F744" s="220"/>
      <c r="G744" s="220"/>
      <c r="H744" s="220"/>
      <c r="I744" s="220"/>
      <c r="J744" s="90"/>
      <c r="K744" s="108"/>
      <c r="L744" s="90" t="str">
        <f t="shared" si="12"/>
        <v/>
      </c>
    </row>
    <row r="745" spans="3:12" ht="15" customHeight="1" x14ac:dyDescent="0.3">
      <c r="C745" s="88"/>
      <c r="D745" s="88"/>
      <c r="E745" s="88"/>
      <c r="F745" s="220"/>
      <c r="G745" s="220"/>
      <c r="H745" s="220"/>
      <c r="I745" s="220"/>
      <c r="J745" s="90"/>
      <c r="K745" s="108"/>
      <c r="L745" s="90" t="str">
        <f t="shared" si="12"/>
        <v/>
      </c>
    </row>
    <row r="746" spans="3:12" ht="15" customHeight="1" x14ac:dyDescent="0.3">
      <c r="C746" s="88"/>
      <c r="D746" s="88"/>
      <c r="E746" s="88"/>
      <c r="F746" s="220"/>
      <c r="G746" s="220"/>
      <c r="H746" s="220"/>
      <c r="I746" s="220"/>
      <c r="J746" s="90"/>
      <c r="K746" s="108"/>
      <c r="L746" s="90" t="str">
        <f t="shared" si="12"/>
        <v/>
      </c>
    </row>
    <row r="747" spans="3:12" ht="15" customHeight="1" x14ac:dyDescent="0.3">
      <c r="C747" s="88"/>
      <c r="D747" s="88"/>
      <c r="E747" s="88"/>
      <c r="F747" s="220"/>
      <c r="G747" s="220"/>
      <c r="H747" s="220"/>
      <c r="I747" s="220"/>
      <c r="J747" s="90"/>
      <c r="K747" s="108"/>
      <c r="L747" s="90" t="str">
        <f t="shared" si="12"/>
        <v/>
      </c>
    </row>
    <row r="748" spans="3:12" ht="15" customHeight="1" x14ac:dyDescent="0.3">
      <c r="C748" s="88"/>
      <c r="D748" s="88"/>
      <c r="E748" s="88"/>
      <c r="F748" s="220"/>
      <c r="G748" s="220"/>
      <c r="H748" s="220"/>
      <c r="I748" s="220"/>
      <c r="J748" s="90"/>
      <c r="K748" s="108"/>
      <c r="L748" s="90" t="str">
        <f t="shared" si="12"/>
        <v/>
      </c>
    </row>
    <row r="749" spans="3:12" ht="15" customHeight="1" x14ac:dyDescent="0.3">
      <c r="C749" s="88"/>
      <c r="D749" s="88"/>
      <c r="E749" s="88"/>
      <c r="F749" s="220"/>
      <c r="G749" s="220"/>
      <c r="H749" s="220"/>
      <c r="I749" s="220"/>
      <c r="J749" s="90"/>
      <c r="K749" s="108"/>
      <c r="L749" s="90" t="str">
        <f t="shared" si="12"/>
        <v/>
      </c>
    </row>
    <row r="750" spans="3:12" ht="15" customHeight="1" x14ac:dyDescent="0.3">
      <c r="C750" s="88"/>
      <c r="D750" s="88"/>
      <c r="E750" s="88"/>
      <c r="F750" s="220"/>
      <c r="G750" s="220"/>
      <c r="H750" s="220"/>
      <c r="I750" s="220"/>
      <c r="J750" s="90"/>
      <c r="K750" s="108"/>
      <c r="L750" s="90" t="str">
        <f t="shared" si="12"/>
        <v/>
      </c>
    </row>
    <row r="751" spans="3:12" ht="15" customHeight="1" x14ac:dyDescent="0.3">
      <c r="C751" s="88"/>
      <c r="D751" s="88"/>
      <c r="E751" s="88"/>
      <c r="F751" s="220"/>
      <c r="G751" s="220"/>
      <c r="H751" s="220"/>
      <c r="I751" s="220"/>
      <c r="J751" s="90"/>
      <c r="K751" s="108"/>
      <c r="L751" s="90" t="str">
        <f t="shared" si="12"/>
        <v/>
      </c>
    </row>
    <row r="752" spans="3:12" ht="15" customHeight="1" x14ac:dyDescent="0.3">
      <c r="C752" s="88"/>
      <c r="D752" s="88"/>
      <c r="E752" s="88"/>
      <c r="F752" s="220"/>
      <c r="G752" s="220"/>
      <c r="H752" s="220"/>
      <c r="I752" s="220"/>
      <c r="J752" s="90"/>
      <c r="K752" s="108"/>
      <c r="L752" s="90" t="str">
        <f t="shared" si="12"/>
        <v/>
      </c>
    </row>
    <row r="753" spans="3:12" ht="15" customHeight="1" x14ac:dyDescent="0.3">
      <c r="C753" s="88"/>
      <c r="D753" s="88"/>
      <c r="E753" s="88"/>
      <c r="F753" s="220"/>
      <c r="G753" s="220"/>
      <c r="H753" s="220"/>
      <c r="I753" s="220"/>
      <c r="J753" s="90"/>
      <c r="K753" s="108"/>
      <c r="L753" s="90" t="str">
        <f t="shared" si="12"/>
        <v/>
      </c>
    </row>
    <row r="754" spans="3:12" ht="15" customHeight="1" x14ac:dyDescent="0.3">
      <c r="C754" s="88"/>
      <c r="D754" s="88"/>
      <c r="E754" s="88"/>
      <c r="F754" s="220"/>
      <c r="G754" s="220"/>
      <c r="H754" s="220"/>
      <c r="I754" s="220"/>
      <c r="J754" s="90"/>
      <c r="K754" s="108"/>
      <c r="L754" s="90" t="str">
        <f t="shared" si="12"/>
        <v/>
      </c>
    </row>
    <row r="755" spans="3:12" ht="15" customHeight="1" x14ac:dyDescent="0.3">
      <c r="C755" s="88"/>
      <c r="D755" s="88"/>
      <c r="E755" s="88"/>
      <c r="F755" s="220"/>
      <c r="G755" s="220"/>
      <c r="H755" s="220"/>
      <c r="I755" s="220"/>
      <c r="J755" s="90"/>
      <c r="K755" s="108"/>
      <c r="L755" s="90" t="str">
        <f t="shared" si="12"/>
        <v/>
      </c>
    </row>
    <row r="756" spans="3:12" ht="15" customHeight="1" x14ac:dyDescent="0.3">
      <c r="C756" s="88"/>
      <c r="D756" s="88"/>
      <c r="E756" s="88"/>
      <c r="F756" s="220"/>
      <c r="G756" s="220"/>
      <c r="H756" s="220"/>
      <c r="I756" s="220"/>
      <c r="J756" s="90"/>
      <c r="K756" s="108"/>
      <c r="L756" s="90" t="str">
        <f t="shared" si="12"/>
        <v/>
      </c>
    </row>
    <row r="757" spans="3:12" ht="15" customHeight="1" x14ac:dyDescent="0.3">
      <c r="C757" s="88"/>
      <c r="D757" s="88"/>
      <c r="E757" s="88"/>
      <c r="F757" s="220"/>
      <c r="G757" s="220"/>
      <c r="H757" s="220"/>
      <c r="I757" s="220"/>
      <c r="J757" s="90"/>
      <c r="K757" s="108"/>
      <c r="L757" s="90" t="str">
        <f t="shared" si="12"/>
        <v/>
      </c>
    </row>
    <row r="758" spans="3:12" ht="15" customHeight="1" x14ac:dyDescent="0.3">
      <c r="C758" s="88"/>
      <c r="D758" s="88"/>
      <c r="E758" s="88"/>
      <c r="F758" s="220"/>
      <c r="G758" s="220"/>
      <c r="H758" s="220"/>
      <c r="I758" s="220"/>
      <c r="J758" s="90"/>
      <c r="K758" s="108"/>
      <c r="L758" s="90" t="str">
        <f t="shared" si="12"/>
        <v/>
      </c>
    </row>
    <row r="759" spans="3:12" ht="15" customHeight="1" x14ac:dyDescent="0.3">
      <c r="C759" s="88"/>
      <c r="D759" s="88"/>
      <c r="E759" s="88"/>
      <c r="F759" s="220"/>
      <c r="G759" s="220"/>
      <c r="H759" s="220"/>
      <c r="I759" s="220"/>
      <c r="J759" s="90"/>
      <c r="K759" s="108"/>
      <c r="L759" s="90" t="str">
        <f t="shared" si="12"/>
        <v/>
      </c>
    </row>
    <row r="760" spans="3:12" ht="15" customHeight="1" x14ac:dyDescent="0.3">
      <c r="C760" s="88"/>
      <c r="D760" s="88"/>
      <c r="E760" s="88"/>
      <c r="F760" s="220"/>
      <c r="G760" s="220"/>
      <c r="H760" s="220"/>
      <c r="I760" s="220"/>
      <c r="J760" s="90"/>
      <c r="K760" s="108"/>
      <c r="L760" s="90" t="str">
        <f t="shared" si="12"/>
        <v/>
      </c>
    </row>
    <row r="761" spans="3:12" ht="15" customHeight="1" x14ac:dyDescent="0.3">
      <c r="C761" s="88"/>
      <c r="D761" s="88"/>
      <c r="E761" s="88"/>
      <c r="F761" s="220"/>
      <c r="G761" s="220"/>
      <c r="H761" s="220"/>
      <c r="I761" s="220"/>
      <c r="J761" s="90"/>
      <c r="K761" s="108"/>
      <c r="L761" s="90" t="str">
        <f t="shared" si="12"/>
        <v/>
      </c>
    </row>
    <row r="762" spans="3:12" ht="15" customHeight="1" x14ac:dyDescent="0.3">
      <c r="C762" s="88"/>
      <c r="D762" s="88"/>
      <c r="E762" s="88"/>
      <c r="F762" s="220"/>
      <c r="G762" s="220"/>
      <c r="H762" s="220"/>
      <c r="I762" s="220"/>
      <c r="J762" s="90"/>
      <c r="K762" s="108"/>
      <c r="L762" s="90" t="str">
        <f t="shared" si="12"/>
        <v/>
      </c>
    </row>
    <row r="763" spans="3:12" ht="15" customHeight="1" x14ac:dyDescent="0.3">
      <c r="C763" s="88"/>
      <c r="D763" s="88"/>
      <c r="E763" s="88"/>
      <c r="F763" s="220"/>
      <c r="G763" s="220"/>
      <c r="H763" s="220"/>
      <c r="I763" s="220"/>
      <c r="J763" s="90"/>
      <c r="K763" s="108"/>
      <c r="L763" s="90" t="str">
        <f t="shared" si="12"/>
        <v/>
      </c>
    </row>
    <row r="764" spans="3:12" ht="15" customHeight="1" x14ac:dyDescent="0.3">
      <c r="C764" s="88"/>
      <c r="D764" s="88"/>
      <c r="E764" s="88"/>
      <c r="F764" s="220"/>
      <c r="G764" s="220"/>
      <c r="H764" s="220"/>
      <c r="I764" s="220"/>
      <c r="J764" s="90"/>
      <c r="K764" s="108"/>
      <c r="L764" s="90" t="str">
        <f t="shared" si="12"/>
        <v/>
      </c>
    </row>
    <row r="765" spans="3:12" ht="15" customHeight="1" x14ac:dyDescent="0.3">
      <c r="C765" s="88"/>
      <c r="D765" s="88"/>
      <c r="E765" s="88"/>
      <c r="F765" s="220"/>
      <c r="G765" s="220"/>
      <c r="H765" s="220"/>
      <c r="I765" s="220"/>
      <c r="J765" s="90"/>
      <c r="K765" s="108"/>
      <c r="L765" s="90" t="str">
        <f t="shared" si="12"/>
        <v/>
      </c>
    </row>
    <row r="766" spans="3:12" ht="15" customHeight="1" x14ac:dyDescent="0.3">
      <c r="C766" s="88"/>
      <c r="D766" s="88"/>
      <c r="E766" s="88"/>
      <c r="F766" s="220"/>
      <c r="G766" s="220"/>
      <c r="H766" s="220"/>
      <c r="I766" s="220"/>
      <c r="J766" s="90"/>
      <c r="K766" s="108"/>
      <c r="L766" s="90" t="str">
        <f t="shared" si="12"/>
        <v/>
      </c>
    </row>
    <row r="767" spans="3:12" ht="15" customHeight="1" x14ac:dyDescent="0.3">
      <c r="C767" s="88"/>
      <c r="D767" s="88"/>
      <c r="E767" s="88"/>
      <c r="F767" s="220"/>
      <c r="G767" s="220"/>
      <c r="H767" s="220"/>
      <c r="I767" s="220"/>
      <c r="J767" s="90"/>
      <c r="K767" s="108"/>
      <c r="L767" s="90" t="str">
        <f t="shared" si="12"/>
        <v/>
      </c>
    </row>
    <row r="768" spans="3:12" ht="15" customHeight="1" x14ac:dyDescent="0.3">
      <c r="C768" s="88"/>
      <c r="D768" s="88"/>
      <c r="E768" s="88"/>
      <c r="F768" s="220"/>
      <c r="G768" s="220"/>
      <c r="H768" s="220"/>
      <c r="I768" s="220"/>
      <c r="J768" s="90"/>
      <c r="K768" s="108"/>
      <c r="L768" s="90" t="str">
        <f t="shared" si="12"/>
        <v/>
      </c>
    </row>
    <row r="769" spans="3:12" ht="15" customHeight="1" x14ac:dyDescent="0.3">
      <c r="C769" s="88"/>
      <c r="D769" s="88"/>
      <c r="E769" s="88"/>
      <c r="F769" s="220"/>
      <c r="G769" s="220"/>
      <c r="H769" s="220"/>
      <c r="I769" s="220"/>
      <c r="J769" s="90"/>
      <c r="K769" s="108"/>
      <c r="L769" s="90" t="str">
        <f t="shared" si="12"/>
        <v/>
      </c>
    </row>
    <row r="770" spans="3:12" ht="15" customHeight="1" x14ac:dyDescent="0.3">
      <c r="C770" s="88"/>
      <c r="D770" s="88"/>
      <c r="E770" s="88"/>
      <c r="F770" s="220"/>
      <c r="G770" s="220"/>
      <c r="H770" s="220"/>
      <c r="I770" s="220"/>
      <c r="J770" s="90"/>
      <c r="K770" s="108"/>
      <c r="L770" s="90" t="str">
        <f t="shared" si="12"/>
        <v/>
      </c>
    </row>
    <row r="771" spans="3:12" ht="15" customHeight="1" x14ac:dyDescent="0.3">
      <c r="C771" s="88"/>
      <c r="D771" s="88"/>
      <c r="E771" s="88"/>
      <c r="F771" s="220"/>
      <c r="G771" s="220"/>
      <c r="H771" s="220"/>
      <c r="I771" s="220"/>
      <c r="J771" s="90"/>
      <c r="K771" s="108"/>
      <c r="L771" s="90" t="str">
        <f t="shared" si="12"/>
        <v/>
      </c>
    </row>
    <row r="772" spans="3:12" ht="15" customHeight="1" x14ac:dyDescent="0.3">
      <c r="C772" s="88"/>
      <c r="D772" s="88"/>
      <c r="E772" s="88"/>
      <c r="F772" s="220"/>
      <c r="G772" s="220"/>
      <c r="H772" s="220"/>
      <c r="I772" s="220"/>
      <c r="J772" s="90"/>
      <c r="K772" s="108"/>
      <c r="L772" s="90" t="str">
        <f t="shared" si="12"/>
        <v/>
      </c>
    </row>
    <row r="773" spans="3:12" ht="15" customHeight="1" x14ac:dyDescent="0.3">
      <c r="C773" s="88"/>
      <c r="D773" s="88"/>
      <c r="E773" s="88"/>
      <c r="F773" s="220"/>
      <c r="G773" s="220"/>
      <c r="H773" s="220"/>
      <c r="I773" s="220"/>
      <c r="J773" s="90"/>
      <c r="K773" s="108"/>
      <c r="L773" s="90" t="str">
        <f t="shared" si="12"/>
        <v/>
      </c>
    </row>
    <row r="774" spans="3:12" ht="15" customHeight="1" x14ac:dyDescent="0.3">
      <c r="C774" s="88"/>
      <c r="D774" s="88"/>
      <c r="E774" s="88"/>
      <c r="F774" s="220"/>
      <c r="G774" s="220"/>
      <c r="H774" s="220"/>
      <c r="I774" s="220"/>
      <c r="J774" s="90"/>
      <c r="K774" s="108"/>
      <c r="L774" s="90" t="str">
        <f t="shared" si="12"/>
        <v/>
      </c>
    </row>
    <row r="775" spans="3:12" ht="15" customHeight="1" x14ac:dyDescent="0.3">
      <c r="C775" s="88"/>
      <c r="D775" s="88"/>
      <c r="E775" s="88"/>
      <c r="F775" s="220"/>
      <c r="G775" s="220"/>
      <c r="H775" s="220"/>
      <c r="I775" s="220"/>
      <c r="J775" s="90"/>
      <c r="K775" s="108"/>
      <c r="L775" s="90" t="str">
        <f t="shared" si="12"/>
        <v/>
      </c>
    </row>
    <row r="776" spans="3:12" ht="15" customHeight="1" x14ac:dyDescent="0.3">
      <c r="C776" s="88"/>
      <c r="D776" s="88"/>
      <c r="E776" s="88"/>
      <c r="F776" s="220"/>
      <c r="G776" s="220"/>
      <c r="H776" s="220"/>
      <c r="I776" s="220"/>
      <c r="J776" s="90"/>
      <c r="K776" s="108"/>
      <c r="L776" s="90" t="str">
        <f t="shared" si="12"/>
        <v/>
      </c>
    </row>
    <row r="777" spans="3:12" ht="15" customHeight="1" x14ac:dyDescent="0.3">
      <c r="C777" s="88"/>
      <c r="D777" s="88"/>
      <c r="E777" s="88"/>
      <c r="F777" s="220"/>
      <c r="G777" s="220"/>
      <c r="H777" s="220"/>
      <c r="I777" s="220"/>
      <c r="J777" s="90"/>
      <c r="K777" s="108"/>
      <c r="L777" s="90" t="str">
        <f t="shared" si="12"/>
        <v/>
      </c>
    </row>
    <row r="778" spans="3:12" ht="15" customHeight="1" x14ac:dyDescent="0.3">
      <c r="C778" s="88"/>
      <c r="D778" s="88"/>
      <c r="E778" s="88"/>
      <c r="F778" s="220"/>
      <c r="G778" s="220"/>
      <c r="H778" s="220"/>
      <c r="I778" s="220"/>
      <c r="J778" s="90"/>
      <c r="K778" s="108"/>
      <c r="L778" s="90" t="str">
        <f t="shared" si="12"/>
        <v/>
      </c>
    </row>
    <row r="779" spans="3:12" ht="15" customHeight="1" x14ac:dyDescent="0.3">
      <c r="C779" s="88"/>
      <c r="D779" s="88"/>
      <c r="E779" s="88"/>
      <c r="F779" s="220"/>
      <c r="G779" s="220"/>
      <c r="H779" s="220"/>
      <c r="I779" s="220"/>
      <c r="J779" s="90"/>
      <c r="K779" s="108"/>
      <c r="L779" s="90" t="str">
        <f t="shared" si="12"/>
        <v/>
      </c>
    </row>
    <row r="780" spans="3:12" ht="15" customHeight="1" x14ac:dyDescent="0.3">
      <c r="C780" s="88"/>
      <c r="D780" s="88"/>
      <c r="E780" s="88"/>
      <c r="F780" s="220"/>
      <c r="G780" s="220"/>
      <c r="H780" s="220"/>
      <c r="I780" s="220"/>
      <c r="J780" s="90"/>
      <c r="K780" s="108"/>
      <c r="L780" s="90" t="str">
        <f t="shared" si="12"/>
        <v/>
      </c>
    </row>
    <row r="781" spans="3:12" ht="15" customHeight="1" x14ac:dyDescent="0.3">
      <c r="C781" s="88"/>
      <c r="D781" s="88"/>
      <c r="E781" s="88"/>
      <c r="F781" s="220"/>
      <c r="G781" s="220"/>
      <c r="H781" s="220"/>
      <c r="I781" s="220"/>
      <c r="J781" s="90"/>
      <c r="K781" s="108"/>
      <c r="L781" s="90" t="str">
        <f t="shared" si="12"/>
        <v/>
      </c>
    </row>
    <row r="782" spans="3:12" ht="15" customHeight="1" x14ac:dyDescent="0.3">
      <c r="C782" s="88"/>
      <c r="D782" s="88"/>
      <c r="E782" s="88"/>
      <c r="F782" s="220"/>
      <c r="G782" s="220"/>
      <c r="H782" s="220"/>
      <c r="I782" s="220"/>
      <c r="J782" s="90"/>
      <c r="K782" s="108"/>
      <c r="L782" s="90" t="str">
        <f t="shared" si="12"/>
        <v/>
      </c>
    </row>
    <row r="783" spans="3:12" ht="15" customHeight="1" x14ac:dyDescent="0.3">
      <c r="C783" s="88"/>
      <c r="D783" s="88"/>
      <c r="E783" s="88"/>
      <c r="F783" s="220"/>
      <c r="G783" s="220"/>
      <c r="H783" s="220"/>
      <c r="I783" s="220"/>
      <c r="J783" s="90"/>
      <c r="K783" s="108"/>
      <c r="L783" s="90" t="str">
        <f t="shared" si="12"/>
        <v/>
      </c>
    </row>
    <row r="784" spans="3:12" ht="15" customHeight="1" x14ac:dyDescent="0.3">
      <c r="C784" s="88"/>
      <c r="D784" s="88"/>
      <c r="E784" s="88"/>
      <c r="F784" s="220"/>
      <c r="G784" s="220"/>
      <c r="H784" s="220"/>
      <c r="I784" s="220"/>
      <c r="J784" s="90"/>
      <c r="K784" s="108"/>
      <c r="L784" s="90" t="str">
        <f t="shared" si="12"/>
        <v/>
      </c>
    </row>
    <row r="785" spans="3:12" ht="15" customHeight="1" x14ac:dyDescent="0.3">
      <c r="C785" s="88"/>
      <c r="D785" s="88"/>
      <c r="E785" s="88"/>
      <c r="F785" s="220"/>
      <c r="G785" s="220"/>
      <c r="H785" s="220"/>
      <c r="I785" s="220"/>
      <c r="J785" s="90"/>
      <c r="K785" s="108"/>
      <c r="L785" s="90" t="str">
        <f t="shared" si="12"/>
        <v/>
      </c>
    </row>
    <row r="786" spans="3:12" ht="15" customHeight="1" x14ac:dyDescent="0.3">
      <c r="C786" s="88"/>
      <c r="D786" s="88"/>
      <c r="E786" s="88"/>
      <c r="F786" s="220"/>
      <c r="G786" s="220"/>
      <c r="H786" s="220"/>
      <c r="I786" s="220"/>
      <c r="J786" s="90"/>
      <c r="K786" s="108"/>
      <c r="L786" s="90" t="str">
        <f t="shared" si="12"/>
        <v/>
      </c>
    </row>
    <row r="787" spans="3:12" ht="15" customHeight="1" x14ac:dyDescent="0.3">
      <c r="C787" s="88"/>
      <c r="D787" s="88"/>
      <c r="E787" s="88"/>
      <c r="F787" s="220"/>
      <c r="G787" s="220"/>
      <c r="H787" s="220"/>
      <c r="I787" s="220"/>
      <c r="J787" s="90"/>
      <c r="K787" s="108"/>
      <c r="L787" s="90" t="str">
        <f t="shared" si="12"/>
        <v/>
      </c>
    </row>
    <row r="788" spans="3:12" ht="15" customHeight="1" x14ac:dyDescent="0.3">
      <c r="C788" s="88"/>
      <c r="D788" s="88"/>
      <c r="E788" s="88"/>
      <c r="F788" s="220"/>
      <c r="G788" s="220"/>
      <c r="H788" s="220"/>
      <c r="I788" s="220"/>
      <c r="J788" s="90"/>
      <c r="K788" s="108"/>
      <c r="L788" s="90" t="str">
        <f t="shared" si="12"/>
        <v/>
      </c>
    </row>
    <row r="789" spans="3:12" ht="15" customHeight="1" x14ac:dyDescent="0.3">
      <c r="C789" s="88"/>
      <c r="D789" s="88"/>
      <c r="E789" s="88"/>
      <c r="F789" s="220"/>
      <c r="G789" s="220"/>
      <c r="H789" s="220"/>
      <c r="I789" s="220"/>
      <c r="J789" s="90"/>
      <c r="K789" s="108"/>
      <c r="L789" s="90" t="str">
        <f t="shared" si="12"/>
        <v/>
      </c>
    </row>
    <row r="790" spans="3:12" ht="15" customHeight="1" x14ac:dyDescent="0.3">
      <c r="C790" s="88"/>
      <c r="D790" s="88"/>
      <c r="E790" s="88"/>
      <c r="F790" s="220"/>
      <c r="G790" s="220"/>
      <c r="H790" s="220"/>
      <c r="I790" s="220"/>
      <c r="J790" s="90"/>
      <c r="K790" s="108"/>
      <c r="L790" s="90" t="str">
        <f t="shared" si="12"/>
        <v/>
      </c>
    </row>
    <row r="791" spans="3:12" ht="15" customHeight="1" x14ac:dyDescent="0.3">
      <c r="C791" s="88"/>
      <c r="D791" s="88"/>
      <c r="E791" s="88"/>
      <c r="F791" s="220"/>
      <c r="G791" s="220"/>
      <c r="H791" s="220"/>
      <c r="I791" s="220"/>
      <c r="J791" s="90"/>
      <c r="K791" s="108"/>
      <c r="L791" s="90" t="str">
        <f t="shared" si="12"/>
        <v/>
      </c>
    </row>
    <row r="792" spans="3:12" ht="15" customHeight="1" x14ac:dyDescent="0.3">
      <c r="C792" s="88"/>
      <c r="D792" s="88"/>
      <c r="E792" s="88"/>
      <c r="F792" s="220"/>
      <c r="G792" s="220"/>
      <c r="H792" s="220"/>
      <c r="I792" s="220"/>
      <c r="J792" s="90"/>
      <c r="K792" s="108"/>
      <c r="L792" s="90" t="str">
        <f t="shared" si="12"/>
        <v/>
      </c>
    </row>
    <row r="793" spans="3:12" ht="15" customHeight="1" x14ac:dyDescent="0.3">
      <c r="C793" s="88"/>
      <c r="D793" s="88"/>
      <c r="E793" s="88"/>
      <c r="F793" s="220"/>
      <c r="G793" s="220"/>
      <c r="H793" s="220"/>
      <c r="I793" s="220"/>
      <c r="J793" s="90"/>
      <c r="K793" s="108"/>
      <c r="L793" s="90" t="str">
        <f t="shared" si="12"/>
        <v/>
      </c>
    </row>
    <row r="794" spans="3:12" ht="15" customHeight="1" x14ac:dyDescent="0.3">
      <c r="C794" s="88"/>
      <c r="D794" s="88"/>
      <c r="E794" s="88"/>
      <c r="F794" s="220"/>
      <c r="G794" s="220"/>
      <c r="H794" s="220"/>
      <c r="I794" s="220"/>
      <c r="J794" s="90"/>
      <c r="K794" s="108"/>
      <c r="L794" s="90" t="str">
        <f t="shared" si="12"/>
        <v/>
      </c>
    </row>
    <row r="795" spans="3:12" ht="15" customHeight="1" x14ac:dyDescent="0.3">
      <c r="C795" s="88"/>
      <c r="D795" s="88"/>
      <c r="E795" s="88"/>
      <c r="F795" s="220"/>
      <c r="G795" s="220"/>
      <c r="H795" s="220"/>
      <c r="I795" s="220"/>
      <c r="J795" s="90"/>
      <c r="K795" s="108"/>
      <c r="L795" s="90" t="str">
        <f t="shared" si="12"/>
        <v/>
      </c>
    </row>
    <row r="796" spans="3:12" ht="15" customHeight="1" x14ac:dyDescent="0.3">
      <c r="C796" s="88"/>
      <c r="D796" s="88"/>
      <c r="E796" s="88"/>
      <c r="F796" s="220"/>
      <c r="G796" s="220"/>
      <c r="H796" s="220"/>
      <c r="I796" s="220"/>
      <c r="J796" s="90"/>
      <c r="K796" s="108"/>
      <c r="L796" s="90" t="str">
        <f t="shared" si="12"/>
        <v/>
      </c>
    </row>
    <row r="797" spans="3:12" ht="15" customHeight="1" x14ac:dyDescent="0.3">
      <c r="C797" s="88"/>
      <c r="D797" s="88"/>
      <c r="E797" s="88"/>
      <c r="F797" s="220"/>
      <c r="G797" s="220"/>
      <c r="H797" s="220"/>
      <c r="I797" s="220"/>
      <c r="J797" s="90"/>
      <c r="K797" s="108"/>
      <c r="L797" s="90" t="str">
        <f t="shared" si="12"/>
        <v/>
      </c>
    </row>
    <row r="798" spans="3:12" ht="15" customHeight="1" x14ac:dyDescent="0.3">
      <c r="C798" s="88"/>
      <c r="D798" s="88"/>
      <c r="E798" s="88"/>
      <c r="F798" s="220"/>
      <c r="G798" s="220"/>
      <c r="H798" s="220"/>
      <c r="I798" s="220"/>
      <c r="J798" s="90"/>
      <c r="K798" s="108"/>
      <c r="L798" s="90" t="str">
        <f t="shared" si="12"/>
        <v/>
      </c>
    </row>
    <row r="799" spans="3:12" ht="15" customHeight="1" x14ac:dyDescent="0.3">
      <c r="C799" s="88"/>
      <c r="D799" s="88"/>
      <c r="E799" s="88"/>
      <c r="F799" s="220"/>
      <c r="G799" s="220"/>
      <c r="H799" s="220"/>
      <c r="I799" s="220"/>
      <c r="J799" s="90"/>
      <c r="K799" s="108"/>
      <c r="L799" s="90" t="str">
        <f t="shared" si="12"/>
        <v/>
      </c>
    </row>
    <row r="800" spans="3:12" ht="15" customHeight="1" x14ac:dyDescent="0.3">
      <c r="C800" s="88"/>
      <c r="D800" s="88"/>
      <c r="E800" s="88"/>
      <c r="F800" s="220"/>
      <c r="G800" s="220"/>
      <c r="H800" s="220"/>
      <c r="I800" s="220"/>
      <c r="J800" s="90"/>
      <c r="K800" s="108"/>
      <c r="L800" s="90" t="str">
        <f t="shared" si="12"/>
        <v/>
      </c>
    </row>
    <row r="801" spans="3:12" ht="15" customHeight="1" x14ac:dyDescent="0.3">
      <c r="C801" s="88"/>
      <c r="D801" s="88"/>
      <c r="E801" s="88"/>
      <c r="F801" s="220"/>
      <c r="G801" s="220"/>
      <c r="H801" s="220"/>
      <c r="I801" s="220"/>
      <c r="J801" s="90"/>
      <c r="K801" s="108"/>
      <c r="L801" s="90" t="str">
        <f t="shared" si="12"/>
        <v/>
      </c>
    </row>
    <row r="802" spans="3:12" ht="15" customHeight="1" x14ac:dyDescent="0.3">
      <c r="C802" s="88"/>
      <c r="D802" s="88"/>
      <c r="E802" s="88"/>
      <c r="F802" s="220"/>
      <c r="G802" s="220"/>
      <c r="H802" s="220"/>
      <c r="I802" s="220"/>
      <c r="J802" s="90"/>
      <c r="K802" s="108"/>
      <c r="L802" s="90" t="str">
        <f t="shared" si="12"/>
        <v/>
      </c>
    </row>
    <row r="803" spans="3:12" ht="15" customHeight="1" x14ac:dyDescent="0.3">
      <c r="C803" s="88"/>
      <c r="D803" s="88"/>
      <c r="E803" s="88"/>
      <c r="F803" s="220"/>
      <c r="G803" s="220"/>
      <c r="H803" s="220"/>
      <c r="I803" s="220"/>
      <c r="J803" s="90"/>
      <c r="K803" s="108"/>
      <c r="L803" s="90" t="str">
        <f t="shared" si="12"/>
        <v/>
      </c>
    </row>
    <row r="804" spans="3:12" ht="15" customHeight="1" x14ac:dyDescent="0.3">
      <c r="C804" s="88"/>
      <c r="D804" s="88"/>
      <c r="E804" s="88"/>
      <c r="F804" s="220"/>
      <c r="G804" s="220"/>
      <c r="H804" s="220"/>
      <c r="I804" s="220"/>
      <c r="J804" s="90"/>
      <c r="K804" s="108"/>
      <c r="L804" s="90" t="str">
        <f t="shared" si="12"/>
        <v/>
      </c>
    </row>
    <row r="805" spans="3:12" ht="15" customHeight="1" x14ac:dyDescent="0.3">
      <c r="C805" s="88"/>
      <c r="D805" s="88"/>
      <c r="E805" s="88"/>
      <c r="F805" s="220"/>
      <c r="G805" s="220"/>
      <c r="H805" s="220"/>
      <c r="I805" s="220"/>
      <c r="J805" s="90"/>
      <c r="K805" s="108"/>
      <c r="L805" s="90" t="str">
        <f t="shared" ref="L805:L868" si="13">IFERROR(IF(I805&gt;0,I805-$F$4,""),"")</f>
        <v/>
      </c>
    </row>
    <row r="806" spans="3:12" ht="15" customHeight="1" x14ac:dyDescent="0.3">
      <c r="C806" s="88"/>
      <c r="D806" s="88"/>
      <c r="E806" s="88"/>
      <c r="F806" s="220"/>
      <c r="G806" s="220"/>
      <c r="H806" s="220"/>
      <c r="I806" s="220"/>
      <c r="J806" s="90"/>
      <c r="K806" s="108"/>
      <c r="L806" s="90" t="str">
        <f t="shared" si="13"/>
        <v/>
      </c>
    </row>
    <row r="807" spans="3:12" ht="15" customHeight="1" x14ac:dyDescent="0.3">
      <c r="C807" s="88"/>
      <c r="D807" s="88"/>
      <c r="E807" s="88"/>
      <c r="F807" s="220"/>
      <c r="G807" s="220"/>
      <c r="H807" s="220"/>
      <c r="I807" s="220"/>
      <c r="J807" s="90"/>
      <c r="K807" s="108"/>
      <c r="L807" s="90" t="str">
        <f t="shared" si="13"/>
        <v/>
      </c>
    </row>
    <row r="808" spans="3:12" ht="15" customHeight="1" x14ac:dyDescent="0.3">
      <c r="C808" s="88"/>
      <c r="D808" s="88"/>
      <c r="E808" s="88"/>
      <c r="F808" s="220"/>
      <c r="G808" s="220"/>
      <c r="H808" s="220"/>
      <c r="I808" s="220"/>
      <c r="J808" s="90"/>
      <c r="K808" s="108"/>
      <c r="L808" s="90" t="str">
        <f t="shared" si="13"/>
        <v/>
      </c>
    </row>
    <row r="809" spans="3:12" ht="15" customHeight="1" x14ac:dyDescent="0.3">
      <c r="C809" s="88"/>
      <c r="D809" s="88"/>
      <c r="E809" s="88"/>
      <c r="F809" s="220"/>
      <c r="G809" s="220"/>
      <c r="H809" s="220"/>
      <c r="I809" s="220"/>
      <c r="J809" s="90"/>
      <c r="K809" s="108"/>
      <c r="L809" s="90" t="str">
        <f t="shared" si="13"/>
        <v/>
      </c>
    </row>
    <row r="810" spans="3:12" ht="15" customHeight="1" x14ac:dyDescent="0.3">
      <c r="C810" s="88"/>
      <c r="D810" s="88"/>
      <c r="E810" s="88"/>
      <c r="F810" s="220"/>
      <c r="G810" s="220"/>
      <c r="H810" s="220"/>
      <c r="I810" s="220"/>
      <c r="J810" s="90"/>
      <c r="K810" s="108"/>
      <c r="L810" s="90" t="str">
        <f t="shared" si="13"/>
        <v/>
      </c>
    </row>
    <row r="811" spans="3:12" ht="15" customHeight="1" x14ac:dyDescent="0.3">
      <c r="C811" s="88"/>
      <c r="D811" s="88"/>
      <c r="E811" s="88"/>
      <c r="F811" s="220"/>
      <c r="G811" s="220"/>
      <c r="H811" s="220"/>
      <c r="I811" s="220"/>
      <c r="J811" s="90"/>
      <c r="K811" s="108"/>
      <c r="L811" s="90" t="str">
        <f t="shared" si="13"/>
        <v/>
      </c>
    </row>
    <row r="812" spans="3:12" ht="15" customHeight="1" x14ac:dyDescent="0.3">
      <c r="C812" s="88"/>
      <c r="D812" s="88"/>
      <c r="E812" s="88"/>
      <c r="F812" s="220"/>
      <c r="G812" s="220"/>
      <c r="H812" s="220"/>
      <c r="I812" s="220"/>
      <c r="J812" s="90"/>
      <c r="K812" s="108"/>
      <c r="L812" s="90" t="str">
        <f t="shared" si="13"/>
        <v/>
      </c>
    </row>
    <row r="813" spans="3:12" ht="15" customHeight="1" x14ac:dyDescent="0.3">
      <c r="C813" s="88"/>
      <c r="D813" s="88"/>
      <c r="E813" s="88"/>
      <c r="F813" s="220"/>
      <c r="G813" s="220"/>
      <c r="H813" s="220"/>
      <c r="I813" s="220"/>
      <c r="J813" s="90"/>
      <c r="K813" s="108"/>
      <c r="L813" s="90" t="str">
        <f t="shared" si="13"/>
        <v/>
      </c>
    </row>
    <row r="814" spans="3:12" ht="15" customHeight="1" x14ac:dyDescent="0.3">
      <c r="C814" s="88"/>
      <c r="D814" s="88"/>
      <c r="E814" s="88"/>
      <c r="F814" s="220"/>
      <c r="G814" s="220"/>
      <c r="H814" s="220"/>
      <c r="I814" s="220"/>
      <c r="J814" s="90"/>
      <c r="K814" s="108"/>
      <c r="L814" s="90" t="str">
        <f t="shared" si="13"/>
        <v/>
      </c>
    </row>
    <row r="815" spans="3:12" ht="15" customHeight="1" x14ac:dyDescent="0.3">
      <c r="C815" s="88"/>
      <c r="D815" s="88"/>
      <c r="E815" s="88"/>
      <c r="F815" s="220"/>
      <c r="G815" s="220"/>
      <c r="H815" s="220"/>
      <c r="I815" s="220"/>
      <c r="J815" s="90"/>
      <c r="K815" s="108"/>
      <c r="L815" s="90" t="str">
        <f t="shared" si="13"/>
        <v/>
      </c>
    </row>
    <row r="816" spans="3:12" ht="15" customHeight="1" x14ac:dyDescent="0.3">
      <c r="C816" s="88"/>
      <c r="D816" s="88"/>
      <c r="E816" s="88"/>
      <c r="F816" s="220"/>
      <c r="G816" s="220"/>
      <c r="H816" s="220"/>
      <c r="I816" s="220"/>
      <c r="J816" s="90"/>
      <c r="K816" s="108"/>
      <c r="L816" s="90" t="str">
        <f t="shared" si="13"/>
        <v/>
      </c>
    </row>
    <row r="817" spans="3:12" ht="15" customHeight="1" x14ac:dyDescent="0.3">
      <c r="C817" s="88"/>
      <c r="D817" s="88"/>
      <c r="E817" s="88"/>
      <c r="F817" s="220"/>
      <c r="G817" s="220"/>
      <c r="H817" s="220"/>
      <c r="I817" s="220"/>
      <c r="J817" s="90"/>
      <c r="K817" s="108"/>
      <c r="L817" s="90" t="str">
        <f t="shared" si="13"/>
        <v/>
      </c>
    </row>
    <row r="818" spans="3:12" ht="15" customHeight="1" x14ac:dyDescent="0.3">
      <c r="C818" s="88"/>
      <c r="D818" s="88"/>
      <c r="E818" s="88"/>
      <c r="F818" s="220"/>
      <c r="G818" s="220"/>
      <c r="H818" s="220"/>
      <c r="I818" s="220"/>
      <c r="J818" s="90"/>
      <c r="K818" s="108"/>
      <c r="L818" s="90" t="str">
        <f t="shared" si="13"/>
        <v/>
      </c>
    </row>
    <row r="819" spans="3:12" ht="15" customHeight="1" x14ac:dyDescent="0.3">
      <c r="C819" s="88"/>
      <c r="D819" s="88"/>
      <c r="E819" s="88"/>
      <c r="F819" s="220"/>
      <c r="G819" s="220"/>
      <c r="H819" s="220"/>
      <c r="I819" s="220"/>
      <c r="J819" s="90"/>
      <c r="K819" s="108"/>
      <c r="L819" s="90" t="str">
        <f t="shared" si="13"/>
        <v/>
      </c>
    </row>
    <row r="820" spans="3:12" ht="15" customHeight="1" x14ac:dyDescent="0.3">
      <c r="C820" s="88"/>
      <c r="D820" s="88"/>
      <c r="E820" s="88"/>
      <c r="F820" s="220"/>
      <c r="G820" s="220"/>
      <c r="H820" s="220"/>
      <c r="I820" s="220"/>
      <c r="J820" s="90"/>
      <c r="K820" s="108"/>
      <c r="L820" s="90" t="str">
        <f t="shared" si="13"/>
        <v/>
      </c>
    </row>
    <row r="821" spans="3:12" ht="15" customHeight="1" x14ac:dyDescent="0.3">
      <c r="C821" s="88"/>
      <c r="D821" s="88"/>
      <c r="E821" s="88"/>
      <c r="F821" s="220"/>
      <c r="G821" s="220"/>
      <c r="H821" s="220"/>
      <c r="I821" s="220"/>
      <c r="J821" s="90"/>
      <c r="K821" s="108"/>
      <c r="L821" s="90" t="str">
        <f t="shared" si="13"/>
        <v/>
      </c>
    </row>
    <row r="822" spans="3:12" ht="15" customHeight="1" x14ac:dyDescent="0.3">
      <c r="C822" s="88"/>
      <c r="D822" s="88"/>
      <c r="E822" s="88"/>
      <c r="F822" s="220"/>
      <c r="G822" s="220"/>
      <c r="H822" s="220"/>
      <c r="I822" s="220"/>
      <c r="J822" s="90"/>
      <c r="K822" s="108"/>
      <c r="L822" s="90" t="str">
        <f t="shared" si="13"/>
        <v/>
      </c>
    </row>
    <row r="823" spans="3:12" ht="15" customHeight="1" x14ac:dyDescent="0.3">
      <c r="C823" s="88"/>
      <c r="D823" s="88"/>
      <c r="E823" s="88"/>
      <c r="F823" s="220"/>
      <c r="G823" s="220"/>
      <c r="H823" s="220"/>
      <c r="I823" s="220"/>
      <c r="J823" s="90"/>
      <c r="K823" s="108"/>
      <c r="L823" s="90" t="str">
        <f t="shared" si="13"/>
        <v/>
      </c>
    </row>
    <row r="824" spans="3:12" ht="15" customHeight="1" x14ac:dyDescent="0.3">
      <c r="C824" s="88"/>
      <c r="D824" s="88"/>
      <c r="E824" s="88"/>
      <c r="F824" s="220"/>
      <c r="G824" s="220"/>
      <c r="H824" s="220"/>
      <c r="I824" s="220"/>
      <c r="J824" s="90"/>
      <c r="K824" s="108"/>
      <c r="L824" s="90" t="str">
        <f t="shared" si="13"/>
        <v/>
      </c>
    </row>
    <row r="825" spans="3:12" ht="15" customHeight="1" x14ac:dyDescent="0.3">
      <c r="C825" s="88"/>
      <c r="D825" s="88"/>
      <c r="E825" s="88"/>
      <c r="F825" s="220"/>
      <c r="G825" s="220"/>
      <c r="H825" s="220"/>
      <c r="I825" s="220"/>
      <c r="J825" s="90"/>
      <c r="K825" s="108"/>
      <c r="L825" s="90" t="str">
        <f t="shared" si="13"/>
        <v/>
      </c>
    </row>
    <row r="826" spans="3:12" ht="15" customHeight="1" x14ac:dyDescent="0.3">
      <c r="C826" s="88"/>
      <c r="D826" s="88"/>
      <c r="E826" s="88"/>
      <c r="F826" s="220"/>
      <c r="G826" s="220"/>
      <c r="H826" s="220"/>
      <c r="I826" s="220"/>
      <c r="J826" s="90"/>
      <c r="K826" s="108"/>
      <c r="L826" s="90" t="str">
        <f t="shared" si="13"/>
        <v/>
      </c>
    </row>
    <row r="827" spans="3:12" ht="15" customHeight="1" x14ac:dyDescent="0.3">
      <c r="C827" s="88"/>
      <c r="D827" s="88"/>
      <c r="E827" s="88"/>
      <c r="F827" s="220"/>
      <c r="G827" s="220"/>
      <c r="H827" s="220"/>
      <c r="I827" s="220"/>
      <c r="J827" s="90"/>
      <c r="K827" s="108"/>
      <c r="L827" s="90" t="str">
        <f t="shared" si="13"/>
        <v/>
      </c>
    </row>
    <row r="828" spans="3:12" ht="15" customHeight="1" x14ac:dyDescent="0.3">
      <c r="C828" s="88"/>
      <c r="D828" s="88"/>
      <c r="E828" s="88"/>
      <c r="F828" s="220"/>
      <c r="G828" s="220"/>
      <c r="H828" s="220"/>
      <c r="I828" s="220"/>
      <c r="J828" s="90"/>
      <c r="K828" s="108"/>
      <c r="L828" s="90" t="str">
        <f t="shared" si="13"/>
        <v/>
      </c>
    </row>
    <row r="829" spans="3:12" ht="15" customHeight="1" x14ac:dyDescent="0.3">
      <c r="C829" s="88"/>
      <c r="D829" s="88"/>
      <c r="E829" s="88"/>
      <c r="F829" s="220"/>
      <c r="G829" s="220"/>
      <c r="H829" s="220"/>
      <c r="I829" s="220"/>
      <c r="J829" s="90"/>
      <c r="K829" s="108"/>
      <c r="L829" s="90" t="str">
        <f t="shared" si="13"/>
        <v/>
      </c>
    </row>
    <row r="830" spans="3:12" ht="15" customHeight="1" x14ac:dyDescent="0.3">
      <c r="C830" s="88"/>
      <c r="D830" s="88"/>
      <c r="E830" s="88"/>
      <c r="F830" s="220"/>
      <c r="G830" s="220"/>
      <c r="H830" s="220"/>
      <c r="I830" s="220"/>
      <c r="J830" s="90"/>
      <c r="K830" s="108"/>
      <c r="L830" s="90" t="str">
        <f t="shared" si="13"/>
        <v/>
      </c>
    </row>
    <row r="831" spans="3:12" ht="15" customHeight="1" x14ac:dyDescent="0.3">
      <c r="C831" s="88"/>
      <c r="D831" s="88"/>
      <c r="E831" s="88"/>
      <c r="F831" s="220"/>
      <c r="G831" s="220"/>
      <c r="H831" s="220"/>
      <c r="I831" s="220"/>
      <c r="J831" s="90"/>
      <c r="K831" s="108"/>
      <c r="L831" s="90" t="str">
        <f t="shared" si="13"/>
        <v/>
      </c>
    </row>
    <row r="832" spans="3:12" ht="15" customHeight="1" x14ac:dyDescent="0.3">
      <c r="C832" s="88"/>
      <c r="D832" s="88"/>
      <c r="E832" s="88"/>
      <c r="F832" s="220"/>
      <c r="G832" s="220"/>
      <c r="H832" s="220"/>
      <c r="I832" s="220"/>
      <c r="J832" s="90"/>
      <c r="K832" s="108"/>
      <c r="L832" s="90" t="str">
        <f t="shared" si="13"/>
        <v/>
      </c>
    </row>
    <row r="833" spans="3:12" ht="15" customHeight="1" x14ac:dyDescent="0.3">
      <c r="C833" s="88"/>
      <c r="D833" s="88"/>
      <c r="E833" s="88"/>
      <c r="F833" s="220"/>
      <c r="G833" s="220"/>
      <c r="H833" s="220"/>
      <c r="I833" s="220"/>
      <c r="J833" s="90"/>
      <c r="K833" s="108"/>
      <c r="L833" s="90" t="str">
        <f t="shared" si="13"/>
        <v/>
      </c>
    </row>
    <row r="834" spans="3:12" ht="15" customHeight="1" x14ac:dyDescent="0.3">
      <c r="C834" s="88"/>
      <c r="D834" s="88"/>
      <c r="E834" s="88"/>
      <c r="F834" s="220"/>
      <c r="G834" s="220"/>
      <c r="H834" s="220"/>
      <c r="I834" s="220"/>
      <c r="J834" s="90"/>
      <c r="K834" s="108"/>
      <c r="L834" s="90" t="str">
        <f t="shared" si="13"/>
        <v/>
      </c>
    </row>
    <row r="835" spans="3:12" ht="15" customHeight="1" x14ac:dyDescent="0.3">
      <c r="C835" s="88"/>
      <c r="D835" s="88"/>
      <c r="E835" s="88"/>
      <c r="F835" s="220"/>
      <c r="G835" s="220"/>
      <c r="H835" s="220"/>
      <c r="I835" s="220"/>
      <c r="J835" s="90"/>
      <c r="K835" s="108"/>
      <c r="L835" s="90" t="str">
        <f t="shared" si="13"/>
        <v/>
      </c>
    </row>
    <row r="836" spans="3:12" ht="15" customHeight="1" x14ac:dyDescent="0.3">
      <c r="C836" s="88"/>
      <c r="D836" s="88"/>
      <c r="E836" s="88"/>
      <c r="F836" s="220"/>
      <c r="G836" s="220"/>
      <c r="H836" s="220"/>
      <c r="I836" s="220"/>
      <c r="J836" s="90"/>
      <c r="K836" s="108"/>
      <c r="L836" s="90" t="str">
        <f t="shared" si="13"/>
        <v/>
      </c>
    </row>
    <row r="837" spans="3:12" ht="15" customHeight="1" x14ac:dyDescent="0.3">
      <c r="C837" s="88"/>
      <c r="D837" s="88"/>
      <c r="E837" s="88"/>
      <c r="F837" s="220"/>
      <c r="G837" s="220"/>
      <c r="H837" s="220"/>
      <c r="I837" s="220"/>
      <c r="J837" s="90"/>
      <c r="K837" s="108"/>
      <c r="L837" s="90" t="str">
        <f t="shared" si="13"/>
        <v/>
      </c>
    </row>
    <row r="838" spans="3:12" ht="15" customHeight="1" x14ac:dyDescent="0.3">
      <c r="C838" s="88"/>
      <c r="D838" s="88"/>
      <c r="E838" s="88"/>
      <c r="F838" s="220"/>
      <c r="G838" s="220"/>
      <c r="H838" s="220"/>
      <c r="I838" s="220"/>
      <c r="J838" s="90"/>
      <c r="K838" s="108"/>
      <c r="L838" s="90" t="str">
        <f t="shared" si="13"/>
        <v/>
      </c>
    </row>
    <row r="839" spans="3:12" ht="15" customHeight="1" x14ac:dyDescent="0.3">
      <c r="C839" s="88"/>
      <c r="D839" s="88"/>
      <c r="E839" s="88"/>
      <c r="F839" s="220"/>
      <c r="G839" s="220"/>
      <c r="H839" s="220"/>
      <c r="I839" s="220"/>
      <c r="J839" s="90"/>
      <c r="K839" s="108"/>
      <c r="L839" s="90" t="str">
        <f t="shared" si="13"/>
        <v/>
      </c>
    </row>
    <row r="840" spans="3:12" ht="15" customHeight="1" x14ac:dyDescent="0.3">
      <c r="C840" s="88"/>
      <c r="D840" s="88"/>
      <c r="E840" s="88"/>
      <c r="F840" s="220"/>
      <c r="G840" s="220"/>
      <c r="H840" s="220"/>
      <c r="I840" s="220"/>
      <c r="J840" s="90"/>
      <c r="K840" s="108"/>
      <c r="L840" s="90" t="str">
        <f t="shared" si="13"/>
        <v/>
      </c>
    </row>
    <row r="841" spans="3:12" ht="15" customHeight="1" x14ac:dyDescent="0.3">
      <c r="C841" s="88"/>
      <c r="D841" s="88"/>
      <c r="E841" s="88"/>
      <c r="F841" s="220"/>
      <c r="G841" s="220"/>
      <c r="H841" s="220"/>
      <c r="I841" s="220"/>
      <c r="J841" s="90"/>
      <c r="K841" s="108"/>
      <c r="L841" s="90" t="str">
        <f t="shared" si="13"/>
        <v/>
      </c>
    </row>
    <row r="842" spans="3:12" ht="15" customHeight="1" x14ac:dyDescent="0.3">
      <c r="C842" s="88"/>
      <c r="D842" s="88"/>
      <c r="E842" s="88"/>
      <c r="F842" s="220"/>
      <c r="G842" s="220"/>
      <c r="H842" s="220"/>
      <c r="I842" s="220"/>
      <c r="J842" s="90"/>
      <c r="K842" s="108"/>
      <c r="L842" s="90" t="str">
        <f t="shared" si="13"/>
        <v/>
      </c>
    </row>
    <row r="843" spans="3:12" ht="15" customHeight="1" x14ac:dyDescent="0.3">
      <c r="C843" s="88"/>
      <c r="D843" s="88"/>
      <c r="E843" s="88"/>
      <c r="F843" s="220"/>
      <c r="G843" s="220"/>
      <c r="H843" s="220"/>
      <c r="I843" s="220"/>
      <c r="J843" s="90"/>
      <c r="K843" s="108"/>
      <c r="L843" s="90" t="str">
        <f t="shared" si="13"/>
        <v/>
      </c>
    </row>
    <row r="844" spans="3:12" ht="15" customHeight="1" x14ac:dyDescent="0.3">
      <c r="C844" s="88"/>
      <c r="D844" s="88"/>
      <c r="E844" s="88"/>
      <c r="F844" s="220"/>
      <c r="G844" s="220"/>
      <c r="H844" s="220"/>
      <c r="I844" s="220"/>
      <c r="J844" s="90"/>
      <c r="K844" s="108"/>
      <c r="L844" s="90" t="str">
        <f t="shared" si="13"/>
        <v/>
      </c>
    </row>
    <row r="845" spans="3:12" ht="15" customHeight="1" x14ac:dyDescent="0.3">
      <c r="C845" s="88"/>
      <c r="D845" s="88"/>
      <c r="E845" s="88"/>
      <c r="F845" s="220"/>
      <c r="G845" s="220"/>
      <c r="H845" s="220"/>
      <c r="I845" s="220"/>
      <c r="J845" s="90"/>
      <c r="K845" s="108"/>
      <c r="L845" s="90" t="str">
        <f t="shared" si="13"/>
        <v/>
      </c>
    </row>
    <row r="846" spans="3:12" ht="15" customHeight="1" x14ac:dyDescent="0.3">
      <c r="C846" s="88"/>
      <c r="D846" s="88"/>
      <c r="E846" s="88"/>
      <c r="F846" s="220"/>
      <c r="G846" s="220"/>
      <c r="H846" s="220"/>
      <c r="I846" s="220"/>
      <c r="J846" s="90"/>
      <c r="K846" s="108"/>
      <c r="L846" s="90" t="str">
        <f t="shared" si="13"/>
        <v/>
      </c>
    </row>
    <row r="847" spans="3:12" ht="15" customHeight="1" x14ac:dyDescent="0.3">
      <c r="C847" s="88"/>
      <c r="D847" s="88"/>
      <c r="E847" s="88"/>
      <c r="F847" s="220"/>
      <c r="G847" s="220"/>
      <c r="H847" s="220"/>
      <c r="I847" s="220"/>
      <c r="J847" s="90"/>
      <c r="K847" s="108"/>
      <c r="L847" s="90" t="str">
        <f t="shared" si="13"/>
        <v/>
      </c>
    </row>
    <row r="848" spans="3:12" ht="15" customHeight="1" x14ac:dyDescent="0.3">
      <c r="C848" s="88"/>
      <c r="D848" s="88"/>
      <c r="E848" s="88"/>
      <c r="F848" s="220"/>
      <c r="G848" s="220"/>
      <c r="H848" s="220"/>
      <c r="I848" s="220"/>
      <c r="J848" s="90"/>
      <c r="K848" s="108"/>
      <c r="L848" s="90" t="str">
        <f t="shared" si="13"/>
        <v/>
      </c>
    </row>
    <row r="849" spans="3:12" ht="15" customHeight="1" x14ac:dyDescent="0.3">
      <c r="C849" s="88"/>
      <c r="D849" s="88"/>
      <c r="E849" s="88"/>
      <c r="F849" s="220"/>
      <c r="G849" s="220"/>
      <c r="H849" s="220"/>
      <c r="I849" s="220"/>
      <c r="J849" s="90"/>
      <c r="K849" s="108"/>
      <c r="L849" s="90" t="str">
        <f t="shared" si="13"/>
        <v/>
      </c>
    </row>
    <row r="850" spans="3:12" ht="15" customHeight="1" x14ac:dyDescent="0.3">
      <c r="C850" s="88"/>
      <c r="D850" s="88"/>
      <c r="E850" s="88"/>
      <c r="F850" s="220"/>
      <c r="G850" s="220"/>
      <c r="H850" s="220"/>
      <c r="I850" s="220"/>
      <c r="J850" s="90"/>
      <c r="K850" s="108"/>
      <c r="L850" s="90" t="str">
        <f t="shared" si="13"/>
        <v/>
      </c>
    </row>
    <row r="851" spans="3:12" ht="15" customHeight="1" x14ac:dyDescent="0.3">
      <c r="C851" s="88"/>
      <c r="D851" s="88"/>
      <c r="E851" s="88"/>
      <c r="F851" s="220"/>
      <c r="G851" s="220"/>
      <c r="H851" s="220"/>
      <c r="I851" s="220"/>
      <c r="J851" s="90"/>
      <c r="K851" s="108"/>
      <c r="L851" s="90" t="str">
        <f t="shared" si="13"/>
        <v/>
      </c>
    </row>
    <row r="852" spans="3:12" ht="15" customHeight="1" x14ac:dyDescent="0.3">
      <c r="C852" s="88"/>
      <c r="D852" s="88"/>
      <c r="E852" s="88"/>
      <c r="F852" s="220"/>
      <c r="G852" s="220"/>
      <c r="H852" s="220"/>
      <c r="I852" s="220"/>
      <c r="J852" s="90"/>
      <c r="K852" s="108"/>
      <c r="L852" s="90" t="str">
        <f t="shared" si="13"/>
        <v/>
      </c>
    </row>
    <row r="853" spans="3:12" ht="15" customHeight="1" x14ac:dyDescent="0.3">
      <c r="C853" s="88"/>
      <c r="D853" s="88"/>
      <c r="E853" s="88"/>
      <c r="F853" s="220"/>
      <c r="G853" s="220"/>
      <c r="H853" s="220"/>
      <c r="I853" s="220"/>
      <c r="J853" s="90"/>
      <c r="K853" s="108"/>
      <c r="L853" s="90" t="str">
        <f t="shared" si="13"/>
        <v/>
      </c>
    </row>
    <row r="854" spans="3:12" ht="15" customHeight="1" x14ac:dyDescent="0.3">
      <c r="C854" s="88"/>
      <c r="D854" s="88"/>
      <c r="E854" s="88"/>
      <c r="F854" s="220"/>
      <c r="G854" s="220"/>
      <c r="H854" s="220"/>
      <c r="I854" s="220"/>
      <c r="J854" s="90"/>
      <c r="K854" s="108"/>
      <c r="L854" s="90" t="str">
        <f t="shared" si="13"/>
        <v/>
      </c>
    </row>
    <row r="855" spans="3:12" ht="15" customHeight="1" x14ac:dyDescent="0.3">
      <c r="C855" s="88"/>
      <c r="D855" s="88"/>
      <c r="E855" s="88"/>
      <c r="F855" s="220"/>
      <c r="G855" s="220"/>
      <c r="H855" s="220"/>
      <c r="I855" s="220"/>
      <c r="J855" s="90"/>
      <c r="K855" s="108"/>
      <c r="L855" s="90" t="str">
        <f t="shared" si="13"/>
        <v/>
      </c>
    </row>
    <row r="856" spans="3:12" ht="15" customHeight="1" x14ac:dyDescent="0.3">
      <c r="C856" s="88"/>
      <c r="D856" s="88"/>
      <c r="E856" s="88"/>
      <c r="F856" s="220"/>
      <c r="G856" s="220"/>
      <c r="H856" s="220"/>
      <c r="I856" s="220"/>
      <c r="J856" s="90"/>
      <c r="K856" s="108"/>
      <c r="L856" s="90" t="str">
        <f t="shared" si="13"/>
        <v/>
      </c>
    </row>
    <row r="857" spans="3:12" ht="15" customHeight="1" x14ac:dyDescent="0.3">
      <c r="C857" s="88"/>
      <c r="D857" s="88"/>
      <c r="E857" s="88"/>
      <c r="F857" s="220"/>
      <c r="G857" s="220"/>
      <c r="H857" s="220"/>
      <c r="I857" s="220"/>
      <c r="J857" s="90"/>
      <c r="K857" s="108"/>
      <c r="L857" s="90" t="str">
        <f t="shared" si="13"/>
        <v/>
      </c>
    </row>
    <row r="858" spans="3:12" ht="15" customHeight="1" x14ac:dyDescent="0.3">
      <c r="C858" s="88"/>
      <c r="D858" s="88"/>
      <c r="E858" s="88"/>
      <c r="F858" s="220"/>
      <c r="G858" s="220"/>
      <c r="H858" s="220"/>
      <c r="I858" s="220"/>
      <c r="J858" s="90"/>
      <c r="K858" s="108"/>
      <c r="L858" s="90" t="str">
        <f t="shared" si="13"/>
        <v/>
      </c>
    </row>
    <row r="859" spans="3:12" ht="15" customHeight="1" x14ac:dyDescent="0.3">
      <c r="C859" s="88"/>
      <c r="D859" s="88"/>
      <c r="E859" s="88"/>
      <c r="F859" s="220"/>
      <c r="G859" s="220"/>
      <c r="H859" s="220"/>
      <c r="I859" s="220"/>
      <c r="J859" s="90"/>
      <c r="K859" s="108"/>
      <c r="L859" s="90" t="str">
        <f t="shared" si="13"/>
        <v/>
      </c>
    </row>
    <row r="860" spans="3:12" ht="15" customHeight="1" x14ac:dyDescent="0.3">
      <c r="C860" s="88"/>
      <c r="D860" s="88"/>
      <c r="E860" s="88"/>
      <c r="F860" s="220"/>
      <c r="G860" s="220"/>
      <c r="H860" s="220"/>
      <c r="I860" s="220"/>
      <c r="J860" s="90"/>
      <c r="K860" s="108"/>
      <c r="L860" s="90" t="str">
        <f t="shared" si="13"/>
        <v/>
      </c>
    </row>
    <row r="861" spans="3:12" ht="15" customHeight="1" x14ac:dyDescent="0.3">
      <c r="C861" s="88"/>
      <c r="D861" s="88"/>
      <c r="E861" s="88"/>
      <c r="F861" s="220"/>
      <c r="G861" s="220"/>
      <c r="H861" s="220"/>
      <c r="I861" s="220"/>
      <c r="J861" s="90"/>
      <c r="K861" s="108"/>
      <c r="L861" s="90" t="str">
        <f t="shared" si="13"/>
        <v/>
      </c>
    </row>
    <row r="862" spans="3:12" ht="15" customHeight="1" x14ac:dyDescent="0.3">
      <c r="C862" s="88"/>
      <c r="D862" s="88"/>
      <c r="E862" s="88"/>
      <c r="F862" s="220"/>
      <c r="G862" s="220"/>
      <c r="H862" s="220"/>
      <c r="I862" s="220"/>
      <c r="J862" s="90"/>
      <c r="K862" s="108"/>
      <c r="L862" s="90" t="str">
        <f t="shared" si="13"/>
        <v/>
      </c>
    </row>
    <row r="863" spans="3:12" ht="15" customHeight="1" x14ac:dyDescent="0.3">
      <c r="C863" s="88"/>
      <c r="D863" s="88"/>
      <c r="E863" s="88"/>
      <c r="F863" s="220"/>
      <c r="G863" s="220"/>
      <c r="H863" s="220"/>
      <c r="I863" s="220"/>
      <c r="J863" s="90"/>
      <c r="K863" s="108"/>
      <c r="L863" s="90" t="str">
        <f t="shared" si="13"/>
        <v/>
      </c>
    </row>
    <row r="864" spans="3:12" ht="15" customHeight="1" x14ac:dyDescent="0.3">
      <c r="C864" s="88"/>
      <c r="D864" s="88"/>
      <c r="E864" s="88"/>
      <c r="F864" s="220"/>
      <c r="G864" s="220"/>
      <c r="H864" s="220"/>
      <c r="I864" s="220"/>
      <c r="J864" s="90"/>
      <c r="K864" s="108"/>
      <c r="L864" s="90" t="str">
        <f t="shared" si="13"/>
        <v/>
      </c>
    </row>
    <row r="865" spans="3:12" ht="15" customHeight="1" x14ac:dyDescent="0.3">
      <c r="C865" s="88"/>
      <c r="D865" s="88"/>
      <c r="E865" s="88"/>
      <c r="F865" s="220"/>
      <c r="G865" s="220"/>
      <c r="H865" s="220"/>
      <c r="I865" s="220"/>
      <c r="J865" s="90"/>
      <c r="K865" s="108"/>
      <c r="L865" s="90" t="str">
        <f t="shared" si="13"/>
        <v/>
      </c>
    </row>
    <row r="866" spans="3:12" ht="15" customHeight="1" x14ac:dyDescent="0.3">
      <c r="C866" s="88"/>
      <c r="D866" s="88"/>
      <c r="E866" s="88"/>
      <c r="F866" s="220"/>
      <c r="G866" s="220"/>
      <c r="H866" s="220"/>
      <c r="I866" s="220"/>
      <c r="J866" s="90"/>
      <c r="K866" s="108"/>
      <c r="L866" s="90" t="str">
        <f t="shared" si="13"/>
        <v/>
      </c>
    </row>
    <row r="867" spans="3:12" ht="15" customHeight="1" x14ac:dyDescent="0.3">
      <c r="C867" s="88"/>
      <c r="D867" s="88"/>
      <c r="E867" s="88"/>
      <c r="F867" s="220"/>
      <c r="G867" s="220"/>
      <c r="H867" s="220"/>
      <c r="I867" s="220"/>
      <c r="J867" s="90"/>
      <c r="K867" s="108"/>
      <c r="L867" s="90" t="str">
        <f t="shared" si="13"/>
        <v/>
      </c>
    </row>
    <row r="868" spans="3:12" ht="15" customHeight="1" x14ac:dyDescent="0.3">
      <c r="C868" s="88"/>
      <c r="D868" s="88"/>
      <c r="E868" s="88"/>
      <c r="F868" s="220"/>
      <c r="G868" s="220"/>
      <c r="H868" s="220"/>
      <c r="I868" s="220"/>
      <c r="J868" s="90"/>
      <c r="K868" s="108"/>
      <c r="L868" s="90" t="str">
        <f t="shared" si="13"/>
        <v/>
      </c>
    </row>
    <row r="869" spans="3:12" ht="15" customHeight="1" x14ac:dyDescent="0.3">
      <c r="C869" s="88"/>
      <c r="D869" s="88"/>
      <c r="E869" s="88"/>
      <c r="F869" s="220"/>
      <c r="G869" s="220"/>
      <c r="H869" s="220"/>
      <c r="I869" s="220"/>
      <c r="J869" s="90"/>
      <c r="K869" s="108"/>
      <c r="L869" s="90" t="str">
        <f t="shared" ref="L869:L932" si="14">IFERROR(IF(I869&gt;0,I869-$F$4,""),"")</f>
        <v/>
      </c>
    </row>
    <row r="870" spans="3:12" ht="15" customHeight="1" x14ac:dyDescent="0.3">
      <c r="C870" s="88"/>
      <c r="D870" s="88"/>
      <c r="E870" s="88"/>
      <c r="F870" s="220"/>
      <c r="G870" s="220"/>
      <c r="H870" s="220"/>
      <c r="I870" s="220"/>
      <c r="J870" s="90"/>
      <c r="K870" s="108"/>
      <c r="L870" s="90" t="str">
        <f t="shared" si="14"/>
        <v/>
      </c>
    </row>
    <row r="871" spans="3:12" ht="15" customHeight="1" x14ac:dyDescent="0.3">
      <c r="C871" s="88"/>
      <c r="D871" s="88"/>
      <c r="E871" s="88"/>
      <c r="F871" s="220"/>
      <c r="G871" s="220"/>
      <c r="H871" s="220"/>
      <c r="I871" s="220"/>
      <c r="J871" s="90"/>
      <c r="K871" s="108"/>
      <c r="L871" s="90" t="str">
        <f t="shared" si="14"/>
        <v/>
      </c>
    </row>
    <row r="872" spans="3:12" ht="15" customHeight="1" x14ac:dyDescent="0.3">
      <c r="C872" s="88"/>
      <c r="D872" s="88"/>
      <c r="E872" s="88"/>
      <c r="F872" s="220"/>
      <c r="G872" s="220"/>
      <c r="H872" s="220"/>
      <c r="I872" s="220"/>
      <c r="J872" s="90"/>
      <c r="K872" s="108"/>
      <c r="L872" s="90" t="str">
        <f t="shared" si="14"/>
        <v/>
      </c>
    </row>
    <row r="873" spans="3:12" ht="15" customHeight="1" x14ac:dyDescent="0.3">
      <c r="C873" s="88"/>
      <c r="D873" s="88"/>
      <c r="E873" s="88"/>
      <c r="F873" s="220"/>
      <c r="G873" s="220"/>
      <c r="H873" s="220"/>
      <c r="I873" s="220"/>
      <c r="J873" s="90"/>
      <c r="K873" s="108"/>
      <c r="L873" s="90" t="str">
        <f t="shared" si="14"/>
        <v/>
      </c>
    </row>
    <row r="874" spans="3:12" ht="15" customHeight="1" x14ac:dyDescent="0.3">
      <c r="C874" s="88"/>
      <c r="D874" s="88"/>
      <c r="E874" s="88"/>
      <c r="F874" s="220"/>
      <c r="G874" s="220"/>
      <c r="H874" s="220"/>
      <c r="I874" s="220"/>
      <c r="J874" s="90"/>
      <c r="K874" s="108"/>
      <c r="L874" s="90" t="str">
        <f t="shared" si="14"/>
        <v/>
      </c>
    </row>
    <row r="875" spans="3:12" ht="15" customHeight="1" x14ac:dyDescent="0.3">
      <c r="C875" s="88"/>
      <c r="D875" s="88"/>
      <c r="E875" s="88"/>
      <c r="F875" s="220"/>
      <c r="G875" s="220"/>
      <c r="H875" s="220"/>
      <c r="I875" s="220"/>
      <c r="J875" s="90"/>
      <c r="K875" s="108"/>
      <c r="L875" s="90" t="str">
        <f t="shared" si="14"/>
        <v/>
      </c>
    </row>
    <row r="876" spans="3:12" ht="15" customHeight="1" x14ac:dyDescent="0.3">
      <c r="C876" s="88"/>
      <c r="D876" s="88"/>
      <c r="E876" s="88"/>
      <c r="F876" s="220"/>
      <c r="G876" s="220"/>
      <c r="H876" s="220"/>
      <c r="I876" s="220"/>
      <c r="J876" s="90"/>
      <c r="K876" s="108"/>
      <c r="L876" s="90" t="str">
        <f t="shared" si="14"/>
        <v/>
      </c>
    </row>
    <row r="877" spans="3:12" ht="15" customHeight="1" x14ac:dyDescent="0.3">
      <c r="C877" s="88"/>
      <c r="D877" s="88"/>
      <c r="E877" s="88"/>
      <c r="F877" s="220"/>
      <c r="G877" s="220"/>
      <c r="H877" s="220"/>
      <c r="I877" s="220"/>
      <c r="J877" s="90"/>
      <c r="K877" s="108"/>
      <c r="L877" s="90" t="str">
        <f t="shared" si="14"/>
        <v/>
      </c>
    </row>
    <row r="878" spans="3:12" ht="15" customHeight="1" x14ac:dyDescent="0.3">
      <c r="C878" s="88"/>
      <c r="D878" s="88"/>
      <c r="E878" s="88"/>
      <c r="F878" s="220"/>
      <c r="G878" s="220"/>
      <c r="H878" s="220"/>
      <c r="I878" s="220"/>
      <c r="J878" s="90"/>
      <c r="K878" s="108"/>
      <c r="L878" s="90" t="str">
        <f t="shared" si="14"/>
        <v/>
      </c>
    </row>
    <row r="879" spans="3:12" ht="15" customHeight="1" x14ac:dyDescent="0.3">
      <c r="C879" s="88"/>
      <c r="D879" s="88"/>
      <c r="E879" s="88"/>
      <c r="F879" s="220"/>
      <c r="G879" s="220"/>
      <c r="H879" s="220"/>
      <c r="I879" s="220"/>
      <c r="J879" s="90"/>
      <c r="K879" s="108"/>
      <c r="L879" s="90" t="str">
        <f t="shared" si="14"/>
        <v/>
      </c>
    </row>
    <row r="880" spans="3:12" ht="15" customHeight="1" x14ac:dyDescent="0.3">
      <c r="C880" s="88"/>
      <c r="D880" s="88"/>
      <c r="E880" s="88"/>
      <c r="F880" s="220"/>
      <c r="G880" s="220"/>
      <c r="H880" s="220"/>
      <c r="I880" s="220"/>
      <c r="J880" s="90"/>
      <c r="K880" s="108"/>
      <c r="L880" s="90" t="str">
        <f t="shared" si="14"/>
        <v/>
      </c>
    </row>
    <row r="881" spans="3:12" ht="15" customHeight="1" x14ac:dyDescent="0.3">
      <c r="C881" s="88"/>
      <c r="D881" s="88"/>
      <c r="E881" s="88"/>
      <c r="F881" s="220"/>
      <c r="G881" s="220"/>
      <c r="H881" s="220"/>
      <c r="I881" s="220"/>
      <c r="J881" s="90"/>
      <c r="K881" s="108"/>
      <c r="L881" s="90" t="str">
        <f t="shared" si="14"/>
        <v/>
      </c>
    </row>
    <row r="882" spans="3:12" ht="15" customHeight="1" x14ac:dyDescent="0.3">
      <c r="C882" s="88"/>
      <c r="D882" s="88"/>
      <c r="E882" s="88"/>
      <c r="F882" s="220"/>
      <c r="G882" s="220"/>
      <c r="H882" s="220"/>
      <c r="I882" s="220"/>
      <c r="J882" s="90"/>
      <c r="K882" s="108"/>
      <c r="L882" s="90" t="str">
        <f t="shared" si="14"/>
        <v/>
      </c>
    </row>
    <row r="883" spans="3:12" ht="15" customHeight="1" x14ac:dyDescent="0.3">
      <c r="C883" s="88"/>
      <c r="D883" s="88"/>
      <c r="E883" s="88"/>
      <c r="F883" s="220"/>
      <c r="G883" s="220"/>
      <c r="H883" s="220"/>
      <c r="I883" s="220"/>
      <c r="J883" s="90"/>
      <c r="K883" s="108"/>
      <c r="L883" s="90" t="str">
        <f t="shared" si="14"/>
        <v/>
      </c>
    </row>
    <row r="884" spans="3:12" ht="15" customHeight="1" x14ac:dyDescent="0.3">
      <c r="C884" s="88"/>
      <c r="D884" s="88"/>
      <c r="E884" s="88"/>
      <c r="F884" s="220"/>
      <c r="G884" s="220"/>
      <c r="H884" s="220"/>
      <c r="I884" s="220"/>
      <c r="J884" s="90"/>
      <c r="K884" s="108"/>
      <c r="L884" s="90" t="str">
        <f t="shared" si="14"/>
        <v/>
      </c>
    </row>
    <row r="885" spans="3:12" ht="15" customHeight="1" x14ac:dyDescent="0.3">
      <c r="C885" s="88"/>
      <c r="D885" s="88"/>
      <c r="E885" s="88"/>
      <c r="F885" s="220"/>
      <c r="G885" s="220"/>
      <c r="H885" s="220"/>
      <c r="I885" s="220"/>
      <c r="J885" s="90"/>
      <c r="K885" s="108"/>
      <c r="L885" s="90" t="str">
        <f t="shared" si="14"/>
        <v/>
      </c>
    </row>
    <row r="886" spans="3:12" ht="15" customHeight="1" x14ac:dyDescent="0.3">
      <c r="C886" s="88"/>
      <c r="D886" s="88"/>
      <c r="E886" s="88"/>
      <c r="F886" s="220"/>
      <c r="G886" s="220"/>
      <c r="H886" s="220"/>
      <c r="I886" s="220"/>
      <c r="J886" s="90"/>
      <c r="K886" s="108"/>
      <c r="L886" s="90" t="str">
        <f t="shared" si="14"/>
        <v/>
      </c>
    </row>
    <row r="887" spans="3:12" ht="15" customHeight="1" x14ac:dyDescent="0.3">
      <c r="C887" s="88"/>
      <c r="D887" s="88"/>
      <c r="E887" s="88"/>
      <c r="F887" s="220"/>
      <c r="G887" s="220"/>
      <c r="H887" s="220"/>
      <c r="I887" s="220"/>
      <c r="J887" s="90"/>
      <c r="K887" s="108"/>
      <c r="L887" s="90" t="str">
        <f t="shared" si="14"/>
        <v/>
      </c>
    </row>
    <row r="888" spans="3:12" ht="15" customHeight="1" x14ac:dyDescent="0.3">
      <c r="C888" s="88"/>
      <c r="D888" s="88"/>
      <c r="E888" s="88"/>
      <c r="F888" s="220"/>
      <c r="G888" s="220"/>
      <c r="H888" s="220"/>
      <c r="I888" s="220"/>
      <c r="J888" s="90"/>
      <c r="K888" s="108"/>
      <c r="L888" s="90" t="str">
        <f t="shared" si="14"/>
        <v/>
      </c>
    </row>
    <row r="889" spans="3:12" ht="15" customHeight="1" x14ac:dyDescent="0.3">
      <c r="C889" s="88"/>
      <c r="D889" s="88"/>
      <c r="E889" s="88"/>
      <c r="F889" s="220"/>
      <c r="G889" s="220"/>
      <c r="H889" s="220"/>
      <c r="I889" s="220"/>
      <c r="J889" s="90"/>
      <c r="K889" s="108"/>
      <c r="L889" s="90" t="str">
        <f t="shared" si="14"/>
        <v/>
      </c>
    </row>
    <row r="890" spans="3:12" ht="15" customHeight="1" x14ac:dyDescent="0.3">
      <c r="C890" s="88"/>
      <c r="D890" s="88"/>
      <c r="E890" s="88"/>
      <c r="F890" s="220"/>
      <c r="G890" s="220"/>
      <c r="H890" s="220"/>
      <c r="I890" s="220"/>
      <c r="J890" s="90"/>
      <c r="K890" s="108"/>
      <c r="L890" s="90" t="str">
        <f t="shared" si="14"/>
        <v/>
      </c>
    </row>
    <row r="891" spans="3:12" ht="15" customHeight="1" x14ac:dyDescent="0.3">
      <c r="C891" s="88"/>
      <c r="D891" s="88"/>
      <c r="E891" s="88"/>
      <c r="F891" s="220"/>
      <c r="G891" s="220"/>
      <c r="H891" s="220"/>
      <c r="I891" s="220"/>
      <c r="J891" s="90"/>
      <c r="K891" s="108"/>
      <c r="L891" s="90" t="str">
        <f t="shared" si="14"/>
        <v/>
      </c>
    </row>
    <row r="892" spans="3:12" ht="15" customHeight="1" x14ac:dyDescent="0.3">
      <c r="C892" s="88"/>
      <c r="D892" s="88"/>
      <c r="E892" s="88"/>
      <c r="F892" s="220"/>
      <c r="G892" s="220"/>
      <c r="H892" s="220"/>
      <c r="I892" s="220"/>
      <c r="J892" s="90"/>
      <c r="K892" s="108"/>
      <c r="L892" s="90" t="str">
        <f t="shared" si="14"/>
        <v/>
      </c>
    </row>
    <row r="893" spans="3:12" ht="15" customHeight="1" x14ac:dyDescent="0.3">
      <c r="C893" s="88"/>
      <c r="D893" s="88"/>
      <c r="E893" s="88"/>
      <c r="F893" s="220"/>
      <c r="G893" s="220"/>
      <c r="H893" s="220"/>
      <c r="I893" s="220"/>
      <c r="J893" s="90"/>
      <c r="K893" s="108"/>
      <c r="L893" s="90" t="str">
        <f t="shared" si="14"/>
        <v/>
      </c>
    </row>
    <row r="894" spans="3:12" ht="15" customHeight="1" x14ac:dyDescent="0.3">
      <c r="C894" s="88"/>
      <c r="D894" s="88"/>
      <c r="E894" s="88"/>
      <c r="F894" s="220"/>
      <c r="G894" s="220"/>
      <c r="H894" s="220"/>
      <c r="I894" s="220"/>
      <c r="J894" s="90"/>
      <c r="K894" s="108"/>
      <c r="L894" s="90" t="str">
        <f t="shared" si="14"/>
        <v/>
      </c>
    </row>
    <row r="895" spans="3:12" ht="15" customHeight="1" x14ac:dyDescent="0.3">
      <c r="C895" s="88"/>
      <c r="D895" s="88"/>
      <c r="E895" s="88"/>
      <c r="F895" s="220"/>
      <c r="G895" s="220"/>
      <c r="H895" s="220"/>
      <c r="I895" s="220"/>
      <c r="J895" s="90"/>
      <c r="K895" s="108"/>
      <c r="L895" s="90" t="str">
        <f t="shared" si="14"/>
        <v/>
      </c>
    </row>
    <row r="896" spans="3:12" ht="15" customHeight="1" x14ac:dyDescent="0.3">
      <c r="C896" s="88"/>
      <c r="D896" s="88"/>
      <c r="E896" s="88"/>
      <c r="F896" s="220"/>
      <c r="G896" s="220"/>
      <c r="H896" s="220"/>
      <c r="I896" s="220"/>
      <c r="J896" s="90"/>
      <c r="K896" s="108"/>
      <c r="L896" s="90" t="str">
        <f t="shared" si="14"/>
        <v/>
      </c>
    </row>
    <row r="897" spans="3:12" ht="15" customHeight="1" x14ac:dyDescent="0.3">
      <c r="C897" s="88"/>
      <c r="D897" s="88"/>
      <c r="E897" s="88"/>
      <c r="F897" s="220"/>
      <c r="G897" s="220"/>
      <c r="H897" s="220"/>
      <c r="I897" s="220"/>
      <c r="J897" s="90"/>
      <c r="K897" s="108"/>
      <c r="L897" s="90" t="str">
        <f t="shared" si="14"/>
        <v/>
      </c>
    </row>
    <row r="898" spans="3:12" ht="15" customHeight="1" x14ac:dyDescent="0.3">
      <c r="C898" s="88"/>
      <c r="D898" s="88"/>
      <c r="E898" s="88"/>
      <c r="F898" s="220"/>
      <c r="G898" s="220"/>
      <c r="H898" s="220"/>
      <c r="I898" s="220"/>
      <c r="J898" s="90"/>
      <c r="K898" s="108"/>
      <c r="L898" s="90" t="str">
        <f t="shared" si="14"/>
        <v/>
      </c>
    </row>
    <row r="899" spans="3:12" ht="15" customHeight="1" x14ac:dyDescent="0.3">
      <c r="C899" s="88"/>
      <c r="D899" s="88"/>
      <c r="E899" s="88"/>
      <c r="F899" s="220"/>
      <c r="G899" s="220"/>
      <c r="H899" s="220"/>
      <c r="I899" s="220"/>
      <c r="J899" s="90"/>
      <c r="K899" s="108"/>
      <c r="L899" s="90" t="str">
        <f t="shared" si="14"/>
        <v/>
      </c>
    </row>
    <row r="900" spans="3:12" ht="15" customHeight="1" x14ac:dyDescent="0.3">
      <c r="C900" s="88"/>
      <c r="D900" s="88"/>
      <c r="E900" s="88"/>
      <c r="F900" s="220"/>
      <c r="G900" s="220"/>
      <c r="H900" s="220"/>
      <c r="I900" s="220"/>
      <c r="J900" s="90"/>
      <c r="K900" s="108"/>
      <c r="L900" s="90" t="str">
        <f t="shared" si="14"/>
        <v/>
      </c>
    </row>
    <row r="901" spans="3:12" ht="15" customHeight="1" x14ac:dyDescent="0.3">
      <c r="C901" s="88"/>
      <c r="D901" s="88"/>
      <c r="E901" s="88"/>
      <c r="F901" s="220"/>
      <c r="G901" s="220"/>
      <c r="H901" s="220"/>
      <c r="I901" s="220"/>
      <c r="J901" s="90"/>
      <c r="K901" s="108"/>
      <c r="L901" s="90" t="str">
        <f t="shared" si="14"/>
        <v/>
      </c>
    </row>
    <row r="902" spans="3:12" ht="15" customHeight="1" x14ac:dyDescent="0.3">
      <c r="C902" s="88"/>
      <c r="D902" s="88"/>
      <c r="E902" s="88"/>
      <c r="F902" s="220"/>
      <c r="G902" s="220"/>
      <c r="H902" s="220"/>
      <c r="I902" s="220"/>
      <c r="J902" s="90"/>
      <c r="K902" s="108"/>
      <c r="L902" s="90" t="str">
        <f t="shared" si="14"/>
        <v/>
      </c>
    </row>
    <row r="903" spans="3:12" ht="15" customHeight="1" x14ac:dyDescent="0.3">
      <c r="C903" s="88"/>
      <c r="D903" s="88"/>
      <c r="E903" s="88"/>
      <c r="F903" s="220"/>
      <c r="G903" s="220"/>
      <c r="H903" s="220"/>
      <c r="I903" s="220"/>
      <c r="J903" s="90"/>
      <c r="K903" s="108"/>
      <c r="L903" s="90" t="str">
        <f t="shared" si="14"/>
        <v/>
      </c>
    </row>
    <row r="904" spans="3:12" ht="15" customHeight="1" x14ac:dyDescent="0.3">
      <c r="C904" s="88"/>
      <c r="D904" s="88"/>
      <c r="E904" s="88"/>
      <c r="F904" s="220"/>
      <c r="G904" s="220"/>
      <c r="H904" s="220"/>
      <c r="I904" s="220"/>
      <c r="J904" s="90"/>
      <c r="K904" s="108"/>
      <c r="L904" s="90" t="str">
        <f t="shared" si="14"/>
        <v/>
      </c>
    </row>
    <row r="905" spans="3:12" ht="15" customHeight="1" x14ac:dyDescent="0.3">
      <c r="C905" s="88"/>
      <c r="D905" s="88"/>
      <c r="E905" s="88"/>
      <c r="F905" s="220"/>
      <c r="G905" s="220"/>
      <c r="H905" s="220"/>
      <c r="I905" s="220"/>
      <c r="J905" s="90"/>
      <c r="K905" s="108"/>
      <c r="L905" s="90" t="str">
        <f t="shared" si="14"/>
        <v/>
      </c>
    </row>
    <row r="906" spans="3:12" ht="15" customHeight="1" x14ac:dyDescent="0.3">
      <c r="C906" s="88"/>
      <c r="D906" s="88"/>
      <c r="E906" s="88"/>
      <c r="F906" s="220"/>
      <c r="G906" s="220"/>
      <c r="H906" s="220"/>
      <c r="I906" s="220"/>
      <c r="J906" s="90"/>
      <c r="K906" s="108"/>
      <c r="L906" s="90" t="str">
        <f t="shared" si="14"/>
        <v/>
      </c>
    </row>
    <row r="907" spans="3:12" ht="15" customHeight="1" x14ac:dyDescent="0.3">
      <c r="C907" s="88"/>
      <c r="D907" s="88"/>
      <c r="E907" s="88"/>
      <c r="F907" s="220"/>
      <c r="G907" s="220"/>
      <c r="H907" s="220"/>
      <c r="I907" s="220"/>
      <c r="J907" s="90"/>
      <c r="K907" s="108"/>
      <c r="L907" s="90" t="str">
        <f t="shared" si="14"/>
        <v/>
      </c>
    </row>
    <row r="908" spans="3:12" ht="15" customHeight="1" x14ac:dyDescent="0.3">
      <c r="C908" s="88"/>
      <c r="D908" s="88"/>
      <c r="E908" s="88"/>
      <c r="F908" s="220"/>
      <c r="G908" s="220"/>
      <c r="H908" s="220"/>
      <c r="I908" s="220"/>
      <c r="J908" s="90"/>
      <c r="K908" s="108"/>
      <c r="L908" s="90" t="str">
        <f t="shared" si="14"/>
        <v/>
      </c>
    </row>
    <row r="909" spans="3:12" ht="15" customHeight="1" x14ac:dyDescent="0.3">
      <c r="C909" s="88"/>
      <c r="D909" s="88"/>
      <c r="E909" s="88"/>
      <c r="F909" s="220"/>
      <c r="G909" s="220"/>
      <c r="H909" s="220"/>
      <c r="I909" s="220"/>
      <c r="J909" s="90"/>
      <c r="K909" s="108"/>
      <c r="L909" s="90" t="str">
        <f t="shared" si="14"/>
        <v/>
      </c>
    </row>
    <row r="910" spans="3:12" ht="15" customHeight="1" x14ac:dyDescent="0.3">
      <c r="C910" s="88"/>
      <c r="D910" s="88"/>
      <c r="E910" s="88"/>
      <c r="F910" s="220"/>
      <c r="G910" s="220"/>
      <c r="H910" s="220"/>
      <c r="I910" s="220"/>
      <c r="J910" s="90"/>
      <c r="K910" s="108"/>
      <c r="L910" s="90" t="str">
        <f t="shared" si="14"/>
        <v/>
      </c>
    </row>
    <row r="911" spans="3:12" ht="15" customHeight="1" x14ac:dyDescent="0.3">
      <c r="C911" s="88"/>
      <c r="D911" s="88"/>
      <c r="E911" s="88"/>
      <c r="F911" s="220"/>
      <c r="G911" s="220"/>
      <c r="H911" s="220"/>
      <c r="I911" s="220"/>
      <c r="J911" s="90"/>
      <c r="K911" s="108"/>
      <c r="L911" s="90" t="str">
        <f t="shared" si="14"/>
        <v/>
      </c>
    </row>
    <row r="912" spans="3:12" ht="15" customHeight="1" x14ac:dyDescent="0.3">
      <c r="C912" s="88"/>
      <c r="D912" s="88"/>
      <c r="E912" s="88"/>
      <c r="F912" s="220"/>
      <c r="G912" s="220"/>
      <c r="H912" s="220"/>
      <c r="I912" s="220"/>
      <c r="J912" s="90"/>
      <c r="K912" s="108"/>
      <c r="L912" s="90" t="str">
        <f t="shared" si="14"/>
        <v/>
      </c>
    </row>
    <row r="913" spans="3:12" ht="15" customHeight="1" x14ac:dyDescent="0.3">
      <c r="C913" s="88"/>
      <c r="D913" s="88"/>
      <c r="E913" s="88"/>
      <c r="F913" s="220"/>
      <c r="G913" s="220"/>
      <c r="H913" s="220"/>
      <c r="I913" s="220"/>
      <c r="J913" s="90"/>
      <c r="K913" s="108"/>
      <c r="L913" s="90" t="str">
        <f t="shared" si="14"/>
        <v/>
      </c>
    </row>
    <row r="914" spans="3:12" ht="15" customHeight="1" x14ac:dyDescent="0.3">
      <c r="C914" s="88"/>
      <c r="D914" s="88"/>
      <c r="E914" s="88"/>
      <c r="F914" s="220"/>
      <c r="G914" s="220"/>
      <c r="H914" s="220"/>
      <c r="I914" s="220"/>
      <c r="J914" s="90"/>
      <c r="K914" s="108"/>
      <c r="L914" s="90" t="str">
        <f t="shared" si="14"/>
        <v/>
      </c>
    </row>
    <row r="915" spans="3:12" ht="15" customHeight="1" x14ac:dyDescent="0.3">
      <c r="C915" s="88"/>
      <c r="D915" s="88"/>
      <c r="E915" s="88"/>
      <c r="F915" s="220"/>
      <c r="G915" s="220"/>
      <c r="H915" s="220"/>
      <c r="I915" s="220"/>
      <c r="J915" s="90"/>
      <c r="K915" s="108"/>
      <c r="L915" s="90" t="str">
        <f t="shared" si="14"/>
        <v/>
      </c>
    </row>
    <row r="916" spans="3:12" ht="15" customHeight="1" x14ac:dyDescent="0.3">
      <c r="C916" s="88"/>
      <c r="D916" s="88"/>
      <c r="E916" s="88"/>
      <c r="F916" s="220"/>
      <c r="G916" s="220"/>
      <c r="H916" s="220"/>
      <c r="I916" s="220"/>
      <c r="J916" s="90"/>
      <c r="K916" s="108"/>
      <c r="L916" s="90" t="str">
        <f t="shared" si="14"/>
        <v/>
      </c>
    </row>
    <row r="917" spans="3:12" ht="15" customHeight="1" x14ac:dyDescent="0.3">
      <c r="C917" s="88"/>
      <c r="D917" s="88"/>
      <c r="E917" s="88"/>
      <c r="F917" s="220"/>
      <c r="G917" s="220"/>
      <c r="H917" s="220"/>
      <c r="I917" s="220"/>
      <c r="J917" s="90"/>
      <c r="K917" s="108"/>
      <c r="L917" s="90" t="str">
        <f t="shared" si="14"/>
        <v/>
      </c>
    </row>
    <row r="918" spans="3:12" ht="15" customHeight="1" x14ac:dyDescent="0.3">
      <c r="C918" s="88"/>
      <c r="D918" s="88"/>
      <c r="E918" s="88"/>
      <c r="F918" s="220"/>
      <c r="G918" s="220"/>
      <c r="H918" s="220"/>
      <c r="I918" s="220"/>
      <c r="J918" s="90"/>
      <c r="K918" s="108"/>
      <c r="L918" s="90" t="str">
        <f t="shared" si="14"/>
        <v/>
      </c>
    </row>
    <row r="919" spans="3:12" ht="15" customHeight="1" x14ac:dyDescent="0.3">
      <c r="C919" s="88"/>
      <c r="D919" s="88"/>
      <c r="E919" s="88"/>
      <c r="F919" s="220"/>
      <c r="G919" s="220"/>
      <c r="H919" s="220"/>
      <c r="I919" s="220"/>
      <c r="J919" s="90"/>
      <c r="K919" s="108"/>
      <c r="L919" s="90" t="str">
        <f t="shared" si="14"/>
        <v/>
      </c>
    </row>
    <row r="920" spans="3:12" ht="15" customHeight="1" x14ac:dyDescent="0.3">
      <c r="C920" s="88"/>
      <c r="D920" s="88"/>
      <c r="E920" s="88"/>
      <c r="F920" s="220"/>
      <c r="G920" s="220"/>
      <c r="H920" s="220"/>
      <c r="I920" s="220"/>
      <c r="J920" s="90"/>
      <c r="K920" s="108"/>
      <c r="L920" s="90" t="str">
        <f t="shared" si="14"/>
        <v/>
      </c>
    </row>
    <row r="921" spans="3:12" ht="15" customHeight="1" x14ac:dyDescent="0.3">
      <c r="C921" s="88"/>
      <c r="D921" s="88"/>
      <c r="E921" s="88"/>
      <c r="F921" s="220"/>
      <c r="G921" s="220"/>
      <c r="H921" s="220"/>
      <c r="I921" s="220"/>
      <c r="J921" s="90"/>
      <c r="K921" s="108"/>
      <c r="L921" s="90" t="str">
        <f t="shared" si="14"/>
        <v/>
      </c>
    </row>
    <row r="922" spans="3:12" ht="15" customHeight="1" x14ac:dyDescent="0.3">
      <c r="C922" s="88"/>
      <c r="D922" s="88"/>
      <c r="E922" s="88"/>
      <c r="F922" s="220"/>
      <c r="G922" s="220"/>
      <c r="H922" s="220"/>
      <c r="I922" s="220"/>
      <c r="J922" s="90"/>
      <c r="K922" s="108"/>
      <c r="L922" s="90" t="str">
        <f t="shared" si="14"/>
        <v/>
      </c>
    </row>
    <row r="923" spans="3:12" ht="15" customHeight="1" x14ac:dyDescent="0.3">
      <c r="C923" s="88"/>
      <c r="D923" s="88"/>
      <c r="E923" s="88"/>
      <c r="F923" s="220"/>
      <c r="G923" s="220"/>
      <c r="H923" s="220"/>
      <c r="I923" s="220"/>
      <c r="J923" s="90"/>
      <c r="K923" s="108"/>
      <c r="L923" s="90" t="str">
        <f t="shared" si="14"/>
        <v/>
      </c>
    </row>
    <row r="924" spans="3:12" ht="15" customHeight="1" x14ac:dyDescent="0.3">
      <c r="C924" s="88"/>
      <c r="D924" s="88"/>
      <c r="E924" s="88"/>
      <c r="F924" s="220"/>
      <c r="G924" s="220"/>
      <c r="H924" s="220"/>
      <c r="I924" s="220"/>
      <c r="J924" s="90"/>
      <c r="K924" s="108"/>
      <c r="L924" s="90" t="str">
        <f t="shared" si="14"/>
        <v/>
      </c>
    </row>
    <row r="925" spans="3:12" ht="15" customHeight="1" x14ac:dyDescent="0.3">
      <c r="C925" s="88"/>
      <c r="D925" s="88"/>
      <c r="E925" s="88"/>
      <c r="F925" s="220"/>
      <c r="G925" s="220"/>
      <c r="H925" s="220"/>
      <c r="I925" s="220"/>
      <c r="J925" s="90"/>
      <c r="K925" s="108"/>
      <c r="L925" s="90" t="str">
        <f t="shared" si="14"/>
        <v/>
      </c>
    </row>
    <row r="926" spans="3:12" ht="15" customHeight="1" x14ac:dyDescent="0.3">
      <c r="C926" s="88"/>
      <c r="D926" s="88"/>
      <c r="E926" s="88"/>
      <c r="F926" s="220"/>
      <c r="G926" s="220"/>
      <c r="H926" s="220"/>
      <c r="I926" s="220"/>
      <c r="J926" s="90"/>
      <c r="K926" s="108"/>
      <c r="L926" s="90" t="str">
        <f t="shared" si="14"/>
        <v/>
      </c>
    </row>
    <row r="927" spans="3:12" ht="15" customHeight="1" x14ac:dyDescent="0.3">
      <c r="C927" s="88"/>
      <c r="D927" s="88"/>
      <c r="E927" s="88"/>
      <c r="F927" s="220"/>
      <c r="G927" s="220"/>
      <c r="H927" s="220"/>
      <c r="I927" s="220"/>
      <c r="J927" s="90"/>
      <c r="K927" s="108"/>
      <c r="L927" s="90" t="str">
        <f t="shared" si="14"/>
        <v/>
      </c>
    </row>
    <row r="928" spans="3:12" ht="15" customHeight="1" x14ac:dyDescent="0.3">
      <c r="C928" s="88"/>
      <c r="D928" s="88"/>
      <c r="E928" s="88"/>
      <c r="F928" s="220"/>
      <c r="G928" s="220"/>
      <c r="H928" s="220"/>
      <c r="I928" s="220"/>
      <c r="J928" s="90"/>
      <c r="K928" s="108"/>
      <c r="L928" s="90" t="str">
        <f t="shared" si="14"/>
        <v/>
      </c>
    </row>
    <row r="929" spans="3:12" ht="15" customHeight="1" x14ac:dyDescent="0.3">
      <c r="C929" s="88"/>
      <c r="D929" s="88"/>
      <c r="E929" s="88"/>
      <c r="F929" s="220"/>
      <c r="G929" s="220"/>
      <c r="H929" s="220"/>
      <c r="I929" s="220"/>
      <c r="J929" s="90"/>
      <c r="K929" s="108"/>
      <c r="L929" s="90" t="str">
        <f t="shared" si="14"/>
        <v/>
      </c>
    </row>
    <row r="930" spans="3:12" ht="15" customHeight="1" x14ac:dyDescent="0.3">
      <c r="C930" s="88"/>
      <c r="D930" s="88"/>
      <c r="E930" s="88"/>
      <c r="F930" s="220"/>
      <c r="G930" s="220"/>
      <c r="H930" s="220"/>
      <c r="I930" s="220"/>
      <c r="J930" s="90"/>
      <c r="K930" s="108"/>
      <c r="L930" s="90" t="str">
        <f t="shared" si="14"/>
        <v/>
      </c>
    </row>
    <row r="931" spans="3:12" ht="15" customHeight="1" x14ac:dyDescent="0.3">
      <c r="C931" s="88"/>
      <c r="D931" s="88"/>
      <c r="E931" s="88"/>
      <c r="F931" s="220"/>
      <c r="G931" s="220"/>
      <c r="H931" s="220"/>
      <c r="I931" s="220"/>
      <c r="J931" s="90"/>
      <c r="K931" s="108"/>
      <c r="L931" s="90" t="str">
        <f t="shared" si="14"/>
        <v/>
      </c>
    </row>
    <row r="932" spans="3:12" ht="15" customHeight="1" x14ac:dyDescent="0.3">
      <c r="C932" s="88"/>
      <c r="D932" s="88"/>
      <c r="E932" s="88"/>
      <c r="F932" s="220"/>
      <c r="G932" s="220"/>
      <c r="H932" s="220"/>
      <c r="I932" s="220"/>
      <c r="J932" s="90"/>
      <c r="K932" s="108"/>
      <c r="L932" s="90" t="str">
        <f t="shared" si="14"/>
        <v/>
      </c>
    </row>
    <row r="933" spans="3:12" ht="15" customHeight="1" x14ac:dyDescent="0.3">
      <c r="C933" s="88"/>
      <c r="D933" s="88"/>
      <c r="E933" s="88"/>
      <c r="F933" s="220"/>
      <c r="G933" s="220"/>
      <c r="H933" s="220"/>
      <c r="I933" s="220"/>
      <c r="J933" s="90"/>
      <c r="K933" s="108"/>
      <c r="L933" s="90" t="str">
        <f t="shared" ref="L933:L996" si="15">IFERROR(IF(I933&gt;0,I933-$F$4,""),"")</f>
        <v/>
      </c>
    </row>
    <row r="934" spans="3:12" ht="15" customHeight="1" x14ac:dyDescent="0.3">
      <c r="C934" s="88"/>
      <c r="D934" s="88"/>
      <c r="E934" s="88"/>
      <c r="F934" s="220"/>
      <c r="G934" s="220"/>
      <c r="H934" s="220"/>
      <c r="I934" s="220"/>
      <c r="J934" s="90"/>
      <c r="K934" s="108"/>
      <c r="L934" s="90" t="str">
        <f t="shared" si="15"/>
        <v/>
      </c>
    </row>
    <row r="935" spans="3:12" ht="15" customHeight="1" x14ac:dyDescent="0.3">
      <c r="C935" s="88"/>
      <c r="D935" s="88"/>
      <c r="E935" s="88"/>
      <c r="F935" s="220"/>
      <c r="G935" s="220"/>
      <c r="H935" s="220"/>
      <c r="I935" s="220"/>
      <c r="J935" s="90"/>
      <c r="K935" s="108"/>
      <c r="L935" s="90" t="str">
        <f t="shared" si="15"/>
        <v/>
      </c>
    </row>
    <row r="936" spans="3:12" ht="15" customHeight="1" x14ac:dyDescent="0.3">
      <c r="C936" s="88"/>
      <c r="D936" s="88"/>
      <c r="E936" s="88"/>
      <c r="F936" s="220"/>
      <c r="G936" s="220"/>
      <c r="H936" s="220"/>
      <c r="I936" s="220"/>
      <c r="J936" s="90"/>
      <c r="K936" s="108"/>
      <c r="L936" s="90" t="str">
        <f t="shared" si="15"/>
        <v/>
      </c>
    </row>
    <row r="937" spans="3:12" ht="15" customHeight="1" x14ac:dyDescent="0.3">
      <c r="C937" s="88"/>
      <c r="D937" s="88"/>
      <c r="E937" s="88"/>
      <c r="F937" s="220"/>
      <c r="G937" s="220"/>
      <c r="H937" s="220"/>
      <c r="I937" s="220"/>
      <c r="J937" s="90"/>
      <c r="K937" s="108"/>
      <c r="L937" s="90" t="str">
        <f t="shared" si="15"/>
        <v/>
      </c>
    </row>
    <row r="938" spans="3:12" ht="15" customHeight="1" x14ac:dyDescent="0.3">
      <c r="C938" s="88"/>
      <c r="D938" s="88"/>
      <c r="E938" s="88"/>
      <c r="F938" s="220"/>
      <c r="G938" s="220"/>
      <c r="H938" s="220"/>
      <c r="I938" s="220"/>
      <c r="J938" s="90"/>
      <c r="K938" s="108"/>
      <c r="L938" s="90" t="str">
        <f t="shared" si="15"/>
        <v/>
      </c>
    </row>
    <row r="939" spans="3:12" ht="15" customHeight="1" x14ac:dyDescent="0.3">
      <c r="C939" s="88"/>
      <c r="D939" s="88"/>
      <c r="E939" s="88"/>
      <c r="F939" s="220"/>
      <c r="G939" s="220"/>
      <c r="H939" s="220"/>
      <c r="I939" s="220"/>
      <c r="J939" s="90"/>
      <c r="K939" s="108"/>
      <c r="L939" s="90" t="str">
        <f t="shared" si="15"/>
        <v/>
      </c>
    </row>
    <row r="940" spans="3:12" ht="15" customHeight="1" x14ac:dyDescent="0.3">
      <c r="C940" s="88"/>
      <c r="D940" s="88"/>
      <c r="E940" s="88"/>
      <c r="F940" s="220"/>
      <c r="G940" s="220"/>
      <c r="H940" s="220"/>
      <c r="I940" s="220"/>
      <c r="J940" s="90"/>
      <c r="K940" s="108"/>
      <c r="L940" s="90" t="str">
        <f t="shared" si="15"/>
        <v/>
      </c>
    </row>
    <row r="941" spans="3:12" ht="15" customHeight="1" x14ac:dyDescent="0.3">
      <c r="C941" s="88"/>
      <c r="D941" s="88"/>
      <c r="E941" s="88"/>
      <c r="F941" s="220"/>
      <c r="G941" s="220"/>
      <c r="H941" s="220"/>
      <c r="I941" s="220"/>
      <c r="J941" s="90"/>
      <c r="K941" s="108"/>
      <c r="L941" s="90" t="str">
        <f t="shared" si="15"/>
        <v/>
      </c>
    </row>
    <row r="942" spans="3:12" ht="15" customHeight="1" x14ac:dyDescent="0.3">
      <c r="C942" s="88"/>
      <c r="D942" s="88"/>
      <c r="E942" s="88"/>
      <c r="F942" s="220"/>
      <c r="G942" s="220"/>
      <c r="H942" s="220"/>
      <c r="I942" s="220"/>
      <c r="J942" s="90"/>
      <c r="K942" s="108"/>
      <c r="L942" s="90" t="str">
        <f t="shared" si="15"/>
        <v/>
      </c>
    </row>
    <row r="943" spans="3:12" ht="15" customHeight="1" x14ac:dyDescent="0.3">
      <c r="C943" s="88"/>
      <c r="D943" s="88"/>
      <c r="E943" s="88"/>
      <c r="F943" s="220"/>
      <c r="G943" s="220"/>
      <c r="H943" s="220"/>
      <c r="I943" s="220"/>
      <c r="J943" s="90"/>
      <c r="K943" s="108"/>
      <c r="L943" s="90" t="str">
        <f t="shared" si="15"/>
        <v/>
      </c>
    </row>
    <row r="944" spans="3:12" ht="15" customHeight="1" x14ac:dyDescent="0.3">
      <c r="C944" s="88"/>
      <c r="D944" s="88"/>
      <c r="E944" s="88"/>
      <c r="F944" s="220"/>
      <c r="G944" s="220"/>
      <c r="H944" s="220"/>
      <c r="I944" s="220"/>
      <c r="J944" s="90"/>
      <c r="K944" s="108"/>
      <c r="L944" s="90" t="str">
        <f t="shared" si="15"/>
        <v/>
      </c>
    </row>
    <row r="945" spans="3:12" ht="15" customHeight="1" x14ac:dyDescent="0.3">
      <c r="C945" s="88"/>
      <c r="D945" s="88"/>
      <c r="E945" s="88"/>
      <c r="F945" s="220"/>
      <c r="G945" s="220"/>
      <c r="H945" s="220"/>
      <c r="I945" s="220"/>
      <c r="J945" s="90"/>
      <c r="K945" s="108"/>
      <c r="L945" s="90" t="str">
        <f t="shared" si="15"/>
        <v/>
      </c>
    </row>
    <row r="946" spans="3:12" ht="15" customHeight="1" x14ac:dyDescent="0.3">
      <c r="C946" s="88"/>
      <c r="D946" s="88"/>
      <c r="E946" s="88"/>
      <c r="F946" s="220"/>
      <c r="G946" s="220"/>
      <c r="H946" s="220"/>
      <c r="I946" s="220"/>
      <c r="J946" s="90"/>
      <c r="K946" s="108"/>
      <c r="L946" s="90" t="str">
        <f t="shared" si="15"/>
        <v/>
      </c>
    </row>
    <row r="947" spans="3:12" ht="15" customHeight="1" x14ac:dyDescent="0.3">
      <c r="C947" s="88"/>
      <c r="D947" s="88"/>
      <c r="E947" s="88"/>
      <c r="F947" s="220"/>
      <c r="G947" s="220"/>
      <c r="H947" s="220"/>
      <c r="I947" s="220"/>
      <c r="J947" s="90"/>
      <c r="K947" s="108"/>
      <c r="L947" s="90" t="str">
        <f t="shared" si="15"/>
        <v/>
      </c>
    </row>
    <row r="948" spans="3:12" ht="15" customHeight="1" x14ac:dyDescent="0.3">
      <c r="C948" s="88"/>
      <c r="D948" s="88"/>
      <c r="E948" s="88"/>
      <c r="F948" s="220"/>
      <c r="G948" s="220"/>
      <c r="H948" s="220"/>
      <c r="I948" s="220"/>
      <c r="J948" s="90"/>
      <c r="K948" s="108"/>
      <c r="L948" s="90" t="str">
        <f t="shared" si="15"/>
        <v/>
      </c>
    </row>
    <row r="949" spans="3:12" ht="15" customHeight="1" x14ac:dyDescent="0.3">
      <c r="C949" s="88"/>
      <c r="D949" s="88"/>
      <c r="E949" s="88"/>
      <c r="F949" s="220"/>
      <c r="G949" s="220"/>
      <c r="H949" s="220"/>
      <c r="I949" s="220"/>
      <c r="J949" s="90"/>
      <c r="K949" s="108"/>
      <c r="L949" s="90" t="str">
        <f t="shared" si="15"/>
        <v/>
      </c>
    </row>
    <row r="950" spans="3:12" ht="15" customHeight="1" x14ac:dyDescent="0.3">
      <c r="C950" s="88"/>
      <c r="D950" s="88"/>
      <c r="E950" s="88"/>
      <c r="F950" s="220"/>
      <c r="G950" s="220"/>
      <c r="H950" s="220"/>
      <c r="I950" s="220"/>
      <c r="J950" s="90"/>
      <c r="K950" s="108"/>
      <c r="L950" s="90" t="str">
        <f t="shared" si="15"/>
        <v/>
      </c>
    </row>
    <row r="951" spans="3:12" ht="15" customHeight="1" x14ac:dyDescent="0.3">
      <c r="C951" s="88"/>
      <c r="D951" s="88"/>
      <c r="E951" s="88"/>
      <c r="F951" s="220"/>
      <c r="G951" s="220"/>
      <c r="H951" s="220"/>
      <c r="I951" s="220"/>
      <c r="J951" s="90"/>
      <c r="K951" s="108"/>
      <c r="L951" s="90" t="str">
        <f t="shared" si="15"/>
        <v/>
      </c>
    </row>
    <row r="952" spans="3:12" ht="15" customHeight="1" x14ac:dyDescent="0.3">
      <c r="C952" s="88"/>
      <c r="D952" s="88"/>
      <c r="E952" s="88"/>
      <c r="F952" s="220"/>
      <c r="G952" s="220"/>
      <c r="H952" s="220"/>
      <c r="I952" s="220"/>
      <c r="J952" s="90"/>
      <c r="K952" s="108"/>
      <c r="L952" s="90" t="str">
        <f t="shared" si="15"/>
        <v/>
      </c>
    </row>
    <row r="953" spans="3:12" ht="15" customHeight="1" x14ac:dyDescent="0.3">
      <c r="C953" s="88"/>
      <c r="D953" s="88"/>
      <c r="E953" s="88"/>
      <c r="F953" s="220"/>
      <c r="G953" s="220"/>
      <c r="H953" s="220"/>
      <c r="I953" s="220"/>
      <c r="J953" s="90"/>
      <c r="K953" s="108"/>
      <c r="L953" s="90" t="str">
        <f t="shared" si="15"/>
        <v/>
      </c>
    </row>
    <row r="954" spans="3:12" ht="15" customHeight="1" x14ac:dyDescent="0.3">
      <c r="C954" s="88"/>
      <c r="D954" s="88"/>
      <c r="E954" s="88"/>
      <c r="F954" s="220"/>
      <c r="G954" s="220"/>
      <c r="H954" s="220"/>
      <c r="I954" s="220"/>
      <c r="J954" s="90"/>
      <c r="K954" s="108"/>
      <c r="L954" s="90" t="str">
        <f t="shared" si="15"/>
        <v/>
      </c>
    </row>
    <row r="955" spans="3:12" ht="15" customHeight="1" x14ac:dyDescent="0.3">
      <c r="C955" s="88"/>
      <c r="D955" s="88"/>
      <c r="E955" s="88"/>
      <c r="F955" s="220"/>
      <c r="G955" s="220"/>
      <c r="H955" s="220"/>
      <c r="I955" s="220"/>
      <c r="J955" s="90"/>
      <c r="K955" s="108"/>
      <c r="L955" s="90" t="str">
        <f t="shared" si="15"/>
        <v/>
      </c>
    </row>
    <row r="956" spans="3:12" ht="15" customHeight="1" x14ac:dyDescent="0.3">
      <c r="C956" s="88"/>
      <c r="D956" s="88"/>
      <c r="E956" s="88"/>
      <c r="F956" s="220"/>
      <c r="G956" s="220"/>
      <c r="H956" s="220"/>
      <c r="I956" s="220"/>
      <c r="J956" s="90"/>
      <c r="K956" s="108"/>
      <c r="L956" s="90" t="str">
        <f t="shared" si="15"/>
        <v/>
      </c>
    </row>
    <row r="957" spans="3:12" ht="15" customHeight="1" x14ac:dyDescent="0.3">
      <c r="C957" s="88"/>
      <c r="D957" s="88"/>
      <c r="E957" s="88"/>
      <c r="F957" s="220"/>
      <c r="G957" s="220"/>
      <c r="H957" s="220"/>
      <c r="I957" s="220"/>
      <c r="J957" s="90"/>
      <c r="K957" s="108"/>
      <c r="L957" s="90" t="str">
        <f t="shared" si="15"/>
        <v/>
      </c>
    </row>
    <row r="958" spans="3:12" ht="15" customHeight="1" x14ac:dyDescent="0.3">
      <c r="C958" s="88"/>
      <c r="D958" s="88"/>
      <c r="E958" s="88"/>
      <c r="F958" s="220"/>
      <c r="G958" s="220"/>
      <c r="H958" s="220"/>
      <c r="I958" s="220"/>
      <c r="J958" s="90"/>
      <c r="K958" s="108"/>
      <c r="L958" s="90" t="str">
        <f t="shared" si="15"/>
        <v/>
      </c>
    </row>
    <row r="959" spans="3:12" ht="15" customHeight="1" x14ac:dyDescent="0.3">
      <c r="C959" s="88"/>
      <c r="D959" s="88"/>
      <c r="E959" s="88"/>
      <c r="F959" s="220"/>
      <c r="G959" s="220"/>
      <c r="H959" s="220"/>
      <c r="I959" s="220"/>
      <c r="J959" s="90"/>
      <c r="K959" s="108"/>
      <c r="L959" s="90" t="str">
        <f t="shared" si="15"/>
        <v/>
      </c>
    </row>
    <row r="960" spans="3:12" ht="15" customHeight="1" x14ac:dyDescent="0.3">
      <c r="C960" s="88"/>
      <c r="D960" s="88"/>
      <c r="E960" s="88"/>
      <c r="F960" s="220"/>
      <c r="G960" s="220"/>
      <c r="H960" s="220"/>
      <c r="I960" s="220"/>
      <c r="J960" s="90"/>
      <c r="K960" s="108"/>
      <c r="L960" s="90" t="str">
        <f t="shared" si="15"/>
        <v/>
      </c>
    </row>
    <row r="961" spans="3:12" ht="15" customHeight="1" x14ac:dyDescent="0.3">
      <c r="C961" s="88"/>
      <c r="D961" s="88"/>
      <c r="E961" s="88"/>
      <c r="F961" s="220"/>
      <c r="G961" s="220"/>
      <c r="H961" s="220"/>
      <c r="I961" s="220"/>
      <c r="J961" s="90"/>
      <c r="K961" s="108"/>
      <c r="L961" s="90" t="str">
        <f t="shared" si="15"/>
        <v/>
      </c>
    </row>
    <row r="962" spans="3:12" ht="15" customHeight="1" x14ac:dyDescent="0.3">
      <c r="C962" s="88"/>
      <c r="D962" s="88"/>
      <c r="E962" s="88"/>
      <c r="F962" s="220"/>
      <c r="G962" s="220"/>
      <c r="H962" s="220"/>
      <c r="I962" s="220"/>
      <c r="J962" s="90"/>
      <c r="K962" s="108"/>
      <c r="L962" s="90" t="str">
        <f t="shared" si="15"/>
        <v/>
      </c>
    </row>
    <row r="963" spans="3:12" ht="15" customHeight="1" x14ac:dyDescent="0.3">
      <c r="C963" s="88"/>
      <c r="D963" s="88"/>
      <c r="E963" s="88"/>
      <c r="F963" s="220"/>
      <c r="G963" s="220"/>
      <c r="H963" s="220"/>
      <c r="I963" s="220"/>
      <c r="J963" s="90"/>
      <c r="K963" s="108"/>
      <c r="L963" s="90" t="str">
        <f t="shared" si="15"/>
        <v/>
      </c>
    </row>
    <row r="964" spans="3:12" ht="15" customHeight="1" x14ac:dyDescent="0.3">
      <c r="C964" s="88"/>
      <c r="D964" s="88"/>
      <c r="E964" s="88"/>
      <c r="F964" s="220"/>
      <c r="G964" s="220"/>
      <c r="H964" s="220"/>
      <c r="I964" s="220"/>
      <c r="J964" s="90"/>
      <c r="K964" s="108"/>
      <c r="L964" s="90" t="str">
        <f t="shared" si="15"/>
        <v/>
      </c>
    </row>
    <row r="965" spans="3:12" ht="15" customHeight="1" x14ac:dyDescent="0.3">
      <c r="C965" s="88"/>
      <c r="D965" s="88"/>
      <c r="E965" s="88"/>
      <c r="F965" s="220"/>
      <c r="G965" s="220"/>
      <c r="H965" s="220"/>
      <c r="I965" s="220"/>
      <c r="J965" s="90"/>
      <c r="K965" s="108"/>
      <c r="L965" s="90" t="str">
        <f t="shared" si="15"/>
        <v/>
      </c>
    </row>
    <row r="966" spans="3:12" ht="15" customHeight="1" x14ac:dyDescent="0.3">
      <c r="C966" s="88"/>
      <c r="D966" s="88"/>
      <c r="E966" s="88"/>
      <c r="F966" s="220"/>
      <c r="G966" s="220"/>
      <c r="H966" s="220"/>
      <c r="I966" s="220"/>
      <c r="J966" s="90"/>
      <c r="K966" s="108"/>
      <c r="L966" s="90" t="str">
        <f t="shared" si="15"/>
        <v/>
      </c>
    </row>
    <row r="967" spans="3:12" ht="15" customHeight="1" x14ac:dyDescent="0.3">
      <c r="C967" s="88"/>
      <c r="D967" s="88"/>
      <c r="E967" s="88"/>
      <c r="F967" s="220"/>
      <c r="G967" s="220"/>
      <c r="H967" s="220"/>
      <c r="I967" s="220"/>
      <c r="J967" s="90"/>
      <c r="K967" s="108"/>
      <c r="L967" s="90" t="str">
        <f t="shared" si="15"/>
        <v/>
      </c>
    </row>
    <row r="968" spans="3:12" ht="15" customHeight="1" x14ac:dyDescent="0.3">
      <c r="C968" s="88"/>
      <c r="D968" s="88"/>
      <c r="E968" s="88"/>
      <c r="F968" s="220"/>
      <c r="G968" s="220"/>
      <c r="H968" s="220"/>
      <c r="I968" s="220"/>
      <c r="J968" s="90"/>
      <c r="K968" s="108"/>
      <c r="L968" s="90" t="str">
        <f t="shared" si="15"/>
        <v/>
      </c>
    </row>
    <row r="969" spans="3:12" ht="15" customHeight="1" x14ac:dyDescent="0.3">
      <c r="C969" s="88"/>
      <c r="D969" s="88"/>
      <c r="E969" s="88"/>
      <c r="F969" s="220"/>
      <c r="G969" s="220"/>
      <c r="H969" s="220"/>
      <c r="I969" s="220"/>
      <c r="J969" s="90"/>
      <c r="K969" s="108"/>
      <c r="L969" s="90" t="str">
        <f t="shared" si="15"/>
        <v/>
      </c>
    </row>
    <row r="970" spans="3:12" ht="15" customHeight="1" x14ac:dyDescent="0.3">
      <c r="C970" s="88"/>
      <c r="D970" s="88"/>
      <c r="E970" s="88"/>
      <c r="F970" s="220"/>
      <c r="G970" s="220"/>
      <c r="H970" s="220"/>
      <c r="I970" s="220"/>
      <c r="J970" s="90"/>
      <c r="K970" s="108"/>
      <c r="L970" s="90" t="str">
        <f t="shared" si="15"/>
        <v/>
      </c>
    </row>
    <row r="971" spans="3:12" ht="15" customHeight="1" x14ac:dyDescent="0.3">
      <c r="C971" s="88"/>
      <c r="D971" s="88"/>
      <c r="E971" s="88"/>
      <c r="F971" s="220"/>
      <c r="G971" s="220"/>
      <c r="H971" s="220"/>
      <c r="I971" s="220"/>
      <c r="J971" s="90"/>
      <c r="K971" s="108"/>
      <c r="L971" s="90" t="str">
        <f t="shared" si="15"/>
        <v/>
      </c>
    </row>
    <row r="972" spans="3:12" ht="15" customHeight="1" x14ac:dyDescent="0.3">
      <c r="C972" s="88"/>
      <c r="D972" s="88"/>
      <c r="E972" s="88"/>
      <c r="F972" s="220"/>
      <c r="G972" s="220"/>
      <c r="H972" s="220"/>
      <c r="I972" s="220"/>
      <c r="J972" s="90"/>
      <c r="K972" s="108"/>
      <c r="L972" s="90" t="str">
        <f t="shared" si="15"/>
        <v/>
      </c>
    </row>
    <row r="973" spans="3:12" ht="15" customHeight="1" x14ac:dyDescent="0.3">
      <c r="C973" s="88"/>
      <c r="D973" s="88"/>
      <c r="E973" s="88"/>
      <c r="F973" s="220"/>
      <c r="G973" s="220"/>
      <c r="H973" s="220"/>
      <c r="I973" s="220"/>
      <c r="J973" s="90"/>
      <c r="K973" s="108"/>
      <c r="L973" s="90" t="str">
        <f t="shared" si="15"/>
        <v/>
      </c>
    </row>
    <row r="974" spans="3:12" ht="15" customHeight="1" x14ac:dyDescent="0.3">
      <c r="C974" s="88"/>
      <c r="D974" s="88"/>
      <c r="E974" s="88"/>
      <c r="F974" s="220"/>
      <c r="G974" s="220"/>
      <c r="H974" s="220"/>
      <c r="I974" s="220"/>
      <c r="J974" s="90"/>
      <c r="K974" s="108"/>
      <c r="L974" s="90" t="str">
        <f t="shared" si="15"/>
        <v/>
      </c>
    </row>
    <row r="975" spans="3:12" ht="15" customHeight="1" x14ac:dyDescent="0.3">
      <c r="C975" s="88"/>
      <c r="D975" s="88"/>
      <c r="E975" s="88"/>
      <c r="F975" s="220"/>
      <c r="G975" s="220"/>
      <c r="H975" s="220"/>
      <c r="I975" s="220"/>
      <c r="J975" s="90"/>
      <c r="K975" s="108"/>
      <c r="L975" s="90" t="str">
        <f t="shared" si="15"/>
        <v/>
      </c>
    </row>
    <row r="976" spans="3:12" ht="15" customHeight="1" x14ac:dyDescent="0.3">
      <c r="C976" s="88"/>
      <c r="D976" s="88"/>
      <c r="E976" s="88"/>
      <c r="F976" s="220"/>
      <c r="G976" s="220"/>
      <c r="H976" s="220"/>
      <c r="I976" s="220"/>
      <c r="J976" s="90"/>
      <c r="K976" s="108"/>
      <c r="L976" s="90" t="str">
        <f t="shared" si="15"/>
        <v/>
      </c>
    </row>
    <row r="977" spans="3:12" ht="15" customHeight="1" x14ac:dyDescent="0.3">
      <c r="C977" s="88"/>
      <c r="D977" s="88"/>
      <c r="E977" s="88"/>
      <c r="F977" s="220"/>
      <c r="G977" s="220"/>
      <c r="H977" s="220"/>
      <c r="I977" s="220"/>
      <c r="J977" s="90"/>
      <c r="K977" s="108"/>
      <c r="L977" s="90" t="str">
        <f t="shared" si="15"/>
        <v/>
      </c>
    </row>
    <row r="978" spans="3:12" ht="15" customHeight="1" x14ac:dyDescent="0.3">
      <c r="C978" s="88"/>
      <c r="D978" s="88"/>
      <c r="E978" s="88"/>
      <c r="F978" s="220"/>
      <c r="G978" s="220"/>
      <c r="H978" s="220"/>
      <c r="I978" s="220"/>
      <c r="J978" s="90"/>
      <c r="K978" s="108"/>
      <c r="L978" s="90" t="str">
        <f t="shared" si="15"/>
        <v/>
      </c>
    </row>
    <row r="979" spans="3:12" ht="15" customHeight="1" x14ac:dyDescent="0.3">
      <c r="C979" s="88"/>
      <c r="D979" s="88"/>
      <c r="E979" s="88"/>
      <c r="F979" s="220"/>
      <c r="G979" s="220"/>
      <c r="H979" s="220"/>
      <c r="I979" s="220"/>
      <c r="J979" s="90"/>
      <c r="K979" s="108"/>
      <c r="L979" s="90" t="str">
        <f t="shared" si="15"/>
        <v/>
      </c>
    </row>
    <row r="980" spans="3:12" ht="15" customHeight="1" x14ac:dyDescent="0.3">
      <c r="C980" s="88"/>
      <c r="D980" s="88"/>
      <c r="E980" s="88"/>
      <c r="F980" s="220"/>
      <c r="G980" s="220"/>
      <c r="H980" s="220"/>
      <c r="I980" s="220"/>
      <c r="J980" s="90"/>
      <c r="K980" s="108"/>
      <c r="L980" s="90" t="str">
        <f t="shared" si="15"/>
        <v/>
      </c>
    </row>
    <row r="981" spans="3:12" ht="15" customHeight="1" x14ac:dyDescent="0.3">
      <c r="C981" s="88"/>
      <c r="D981" s="88"/>
      <c r="E981" s="88"/>
      <c r="F981" s="220"/>
      <c r="G981" s="220"/>
      <c r="H981" s="220"/>
      <c r="I981" s="220"/>
      <c r="J981" s="90"/>
      <c r="K981" s="108"/>
      <c r="L981" s="90" t="str">
        <f t="shared" si="15"/>
        <v/>
      </c>
    </row>
    <row r="982" spans="3:12" ht="15" customHeight="1" x14ac:dyDescent="0.3">
      <c r="C982" s="88"/>
      <c r="D982" s="88"/>
      <c r="E982" s="88"/>
      <c r="F982" s="220"/>
      <c r="G982" s="220"/>
      <c r="H982" s="220"/>
      <c r="I982" s="220"/>
      <c r="J982" s="90"/>
      <c r="K982" s="108"/>
      <c r="L982" s="90" t="str">
        <f t="shared" si="15"/>
        <v/>
      </c>
    </row>
    <row r="983" spans="3:12" ht="15" customHeight="1" x14ac:dyDescent="0.3">
      <c r="C983" s="88"/>
      <c r="D983" s="88"/>
      <c r="E983" s="88"/>
      <c r="F983" s="220"/>
      <c r="G983" s="220"/>
      <c r="H983" s="220"/>
      <c r="I983" s="220"/>
      <c r="J983" s="90"/>
      <c r="K983" s="108"/>
      <c r="L983" s="90" t="str">
        <f t="shared" si="15"/>
        <v/>
      </c>
    </row>
    <row r="984" spans="3:12" ht="15" customHeight="1" x14ac:dyDescent="0.3">
      <c r="C984" s="88"/>
      <c r="D984" s="88"/>
      <c r="E984" s="88"/>
      <c r="F984" s="220"/>
      <c r="G984" s="220"/>
      <c r="H984" s="220"/>
      <c r="I984" s="220"/>
      <c r="J984" s="90"/>
      <c r="K984" s="108"/>
      <c r="L984" s="90" t="str">
        <f t="shared" si="15"/>
        <v/>
      </c>
    </row>
    <row r="985" spans="3:12" ht="15" customHeight="1" x14ac:dyDescent="0.3">
      <c r="C985" s="88"/>
      <c r="D985" s="88"/>
      <c r="E985" s="88"/>
      <c r="F985" s="220"/>
      <c r="G985" s="220"/>
      <c r="H985" s="220"/>
      <c r="I985" s="220"/>
      <c r="J985" s="90"/>
      <c r="K985" s="108"/>
      <c r="L985" s="90" t="str">
        <f t="shared" si="15"/>
        <v/>
      </c>
    </row>
    <row r="986" spans="3:12" ht="15" customHeight="1" x14ac:dyDescent="0.3">
      <c r="C986" s="88"/>
      <c r="D986" s="88"/>
      <c r="E986" s="88"/>
      <c r="F986" s="220"/>
      <c r="G986" s="220"/>
      <c r="H986" s="220"/>
      <c r="I986" s="220"/>
      <c r="J986" s="90"/>
      <c r="K986" s="108"/>
      <c r="L986" s="90" t="str">
        <f t="shared" si="15"/>
        <v/>
      </c>
    </row>
    <row r="987" spans="3:12" ht="15" customHeight="1" x14ac:dyDescent="0.3">
      <c r="C987" s="88"/>
      <c r="D987" s="88"/>
      <c r="E987" s="88"/>
      <c r="F987" s="220"/>
      <c r="G987" s="220"/>
      <c r="H987" s="220"/>
      <c r="I987" s="220"/>
      <c r="J987" s="90"/>
      <c r="K987" s="108"/>
      <c r="L987" s="90" t="str">
        <f t="shared" si="15"/>
        <v/>
      </c>
    </row>
    <row r="988" spans="3:12" ht="15" customHeight="1" x14ac:dyDescent="0.3">
      <c r="C988" s="88"/>
      <c r="D988" s="88"/>
      <c r="E988" s="88"/>
      <c r="F988" s="220"/>
      <c r="G988" s="220"/>
      <c r="H988" s="220"/>
      <c r="I988" s="220"/>
      <c r="J988" s="90"/>
      <c r="K988" s="108"/>
      <c r="L988" s="90" t="str">
        <f t="shared" si="15"/>
        <v/>
      </c>
    </row>
    <row r="989" spans="3:12" ht="15" customHeight="1" x14ac:dyDescent="0.3">
      <c r="C989" s="88"/>
      <c r="D989" s="88"/>
      <c r="E989" s="88"/>
      <c r="F989" s="220"/>
      <c r="G989" s="220"/>
      <c r="H989" s="220"/>
      <c r="I989" s="220"/>
      <c r="J989" s="90"/>
      <c r="K989" s="108"/>
      <c r="L989" s="90" t="str">
        <f t="shared" si="15"/>
        <v/>
      </c>
    </row>
    <row r="990" spans="3:12" ht="15" customHeight="1" x14ac:dyDescent="0.3">
      <c r="C990" s="88"/>
      <c r="D990" s="88"/>
      <c r="E990" s="88"/>
      <c r="F990" s="220"/>
      <c r="G990" s="220"/>
      <c r="H990" s="220"/>
      <c r="I990" s="220"/>
      <c r="J990" s="90"/>
      <c r="K990" s="108"/>
      <c r="L990" s="90" t="str">
        <f t="shared" si="15"/>
        <v/>
      </c>
    </row>
    <row r="991" spans="3:12" ht="15" customHeight="1" x14ac:dyDescent="0.3">
      <c r="C991" s="88"/>
      <c r="D991" s="88"/>
      <c r="E991" s="88"/>
      <c r="F991" s="220"/>
      <c r="G991" s="220"/>
      <c r="H991" s="220"/>
      <c r="I991" s="220"/>
      <c r="J991" s="90"/>
      <c r="K991" s="108"/>
      <c r="L991" s="90" t="str">
        <f t="shared" si="15"/>
        <v/>
      </c>
    </row>
    <row r="992" spans="3:12" ht="15" customHeight="1" x14ac:dyDescent="0.3">
      <c r="C992" s="88"/>
      <c r="D992" s="88"/>
      <c r="E992" s="88"/>
      <c r="F992" s="220"/>
      <c r="G992" s="220"/>
      <c r="H992" s="220"/>
      <c r="I992" s="220"/>
      <c r="J992" s="90"/>
      <c r="K992" s="108"/>
      <c r="L992" s="90" t="str">
        <f t="shared" si="15"/>
        <v/>
      </c>
    </row>
    <row r="993" spans="3:12" ht="15" customHeight="1" x14ac:dyDescent="0.3">
      <c r="C993" s="88"/>
      <c r="D993" s="88"/>
      <c r="E993" s="88"/>
      <c r="F993" s="220"/>
      <c r="G993" s="220"/>
      <c r="H993" s="220"/>
      <c r="I993" s="220"/>
      <c r="J993" s="90"/>
      <c r="K993" s="108"/>
      <c r="L993" s="90" t="str">
        <f t="shared" si="15"/>
        <v/>
      </c>
    </row>
    <row r="994" spans="3:12" ht="15" customHeight="1" x14ac:dyDescent="0.3">
      <c r="C994" s="88"/>
      <c r="D994" s="88"/>
      <c r="E994" s="88"/>
      <c r="F994" s="220"/>
      <c r="G994" s="220"/>
      <c r="H994" s="220"/>
      <c r="I994" s="220"/>
      <c r="J994" s="90"/>
      <c r="K994" s="108"/>
      <c r="L994" s="90" t="str">
        <f t="shared" si="15"/>
        <v/>
      </c>
    </row>
    <row r="995" spans="3:12" ht="15" customHeight="1" x14ac:dyDescent="0.3">
      <c r="C995" s="88"/>
      <c r="D995" s="88"/>
      <c r="E995" s="88"/>
      <c r="F995" s="220"/>
      <c r="G995" s="220"/>
      <c r="H995" s="220"/>
      <c r="I995" s="220"/>
      <c r="J995" s="90"/>
      <c r="K995" s="108"/>
      <c r="L995" s="90" t="str">
        <f t="shared" si="15"/>
        <v/>
      </c>
    </row>
    <row r="996" spans="3:12" ht="15" customHeight="1" x14ac:dyDescent="0.3">
      <c r="C996" s="88"/>
      <c r="D996" s="88"/>
      <c r="E996" s="88"/>
      <c r="F996" s="220"/>
      <c r="G996" s="220"/>
      <c r="H996" s="220"/>
      <c r="I996" s="220"/>
      <c r="J996" s="90"/>
      <c r="K996" s="108"/>
      <c r="L996" s="90" t="str">
        <f t="shared" si="15"/>
        <v/>
      </c>
    </row>
    <row r="997" spans="3:12" ht="15" customHeight="1" x14ac:dyDescent="0.3">
      <c r="C997" s="88"/>
      <c r="D997" s="88"/>
      <c r="E997" s="88"/>
      <c r="F997" s="220"/>
      <c r="G997" s="220"/>
      <c r="H997" s="220"/>
      <c r="I997" s="220"/>
      <c r="J997" s="90"/>
      <c r="K997" s="108"/>
      <c r="L997" s="90" t="str">
        <f t="shared" ref="L997:L1000" si="16">IFERROR(IF(I997&gt;0,I997-$F$4,""),"")</f>
        <v/>
      </c>
    </row>
    <row r="998" spans="3:12" ht="15" customHeight="1" x14ac:dyDescent="0.3">
      <c r="C998" s="88"/>
      <c r="D998" s="88"/>
      <c r="E998" s="88"/>
      <c r="F998" s="220"/>
      <c r="G998" s="220"/>
      <c r="H998" s="220"/>
      <c r="I998" s="220"/>
      <c r="J998" s="90"/>
      <c r="K998" s="108"/>
      <c r="L998" s="90" t="str">
        <f t="shared" si="16"/>
        <v/>
      </c>
    </row>
    <row r="999" spans="3:12" ht="15" customHeight="1" x14ac:dyDescent="0.3">
      <c r="C999" s="88"/>
      <c r="D999" s="88"/>
      <c r="E999" s="88"/>
      <c r="F999" s="220"/>
      <c r="G999" s="220"/>
      <c r="H999" s="220"/>
      <c r="I999" s="220"/>
      <c r="J999" s="90"/>
      <c r="K999" s="108"/>
      <c r="L999" s="90" t="str">
        <f t="shared" si="16"/>
        <v/>
      </c>
    </row>
    <row r="1000" spans="3:12" ht="15" customHeight="1" x14ac:dyDescent="0.3">
      <c r="C1000" s="88"/>
      <c r="D1000" s="88"/>
      <c r="E1000" s="88"/>
      <c r="F1000" s="220"/>
      <c r="G1000" s="220"/>
      <c r="H1000" s="220"/>
      <c r="I1000" s="220"/>
      <c r="J1000" s="90"/>
      <c r="K1000" s="108"/>
      <c r="L1000" s="90" t="str">
        <f t="shared" si="16"/>
        <v/>
      </c>
    </row>
  </sheetData>
  <sheetProtection algorithmName="SHA-512" hashValue="isNUK7Z2hfNwLjp3AQMrbujvIAG3isQY6u9tsJAU1vphANrmWjC5CvdmzatQV5ZGo0z9vTNVbif/7Shym2Rp3w==" saltValue="4rkzQyW566bzHZEluoUoeQ==" spinCount="100000" sheet="1" objects="1" scenarios="1" selectLockedCells="1" autoFilter="0" pivotTables="0"/>
  <autoFilter ref="C7:L36" xr:uid="{00000000-0001-0000-0200-000000000000}"/>
  <mergeCells count="1">
    <mergeCell ref="C2:I2"/>
  </mergeCells>
  <conditionalFormatting sqref="J8:J1000">
    <cfRule type="cellIs" dxfId="29" priority="5" operator="lessThan">
      <formula>0</formula>
    </cfRule>
    <cfRule type="cellIs" dxfId="28" priority="6" operator="greaterThan">
      <formula>0</formula>
    </cfRule>
  </conditionalFormatting>
  <conditionalFormatting sqref="L8:L1000">
    <cfRule type="cellIs" dxfId="27" priority="1" operator="lessThan">
      <formula>0</formula>
    </cfRule>
    <cfRule type="cellIs" dxfId="26" priority="2" operator="greaterThan">
      <formula>0</formula>
    </cfRule>
  </conditionalFormatting>
  <dataValidations count="1">
    <dataValidation type="custom" allowBlank="1" showInputMessage="1" showErrorMessage="1" sqref="C7" xr:uid="{E29E21AE-A04C-4CA5-B944-1BE775E66FE9}">
      <formula1>COUNTIF(C:C,#REF!)&lt;=1</formula1>
    </dataValidation>
  </dataValidation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outlinePr summaryBelow="0" summaryRight="0"/>
  </sheetPr>
  <dimension ref="A1:AF1000"/>
  <sheetViews>
    <sheetView topLeftCell="A6" zoomScale="90" zoomScaleNormal="90" workbookViewId="0">
      <selection activeCell="D3" sqref="D3"/>
    </sheetView>
  </sheetViews>
  <sheetFormatPr defaultColWidth="1.7109375" defaultRowHeight="15" customHeight="1" x14ac:dyDescent="0.3"/>
  <cols>
    <col min="1" max="1" width="34.85546875" style="38" customWidth="1"/>
    <col min="2" max="2" width="1.7109375" style="37"/>
    <col min="3" max="3" width="25" style="89" customWidth="1"/>
    <col min="4" max="4" width="22.140625" style="89" bestFit="1" customWidth="1"/>
    <col min="5" max="5" width="11.42578125" style="89" bestFit="1" customWidth="1"/>
    <col min="6" max="6" width="14.140625" style="221" bestFit="1" customWidth="1"/>
    <col min="7" max="7" width="19.140625" style="221" bestFit="1" customWidth="1"/>
    <col min="8" max="8" width="13.85546875" style="221" bestFit="1" customWidth="1"/>
    <col min="9" max="9" width="20" style="221" customWidth="1"/>
    <col min="10" max="10" width="12.42578125" style="84" bestFit="1" customWidth="1"/>
    <col min="11" max="11" width="10.5703125" style="224" bestFit="1" customWidth="1"/>
    <col min="12" max="12" width="27.5703125" style="84" bestFit="1" customWidth="1"/>
    <col min="13" max="13" width="16.140625" style="37" bestFit="1" customWidth="1"/>
    <col min="14" max="14" width="20.5703125" style="37" bestFit="1" customWidth="1"/>
    <col min="15" max="15" width="18.5703125" style="37" bestFit="1" customWidth="1"/>
    <col min="16" max="16384" width="1.7109375" style="37"/>
  </cols>
  <sheetData>
    <row r="1" spans="3:32" ht="15" customHeight="1" x14ac:dyDescent="0.3">
      <c r="C1" s="37"/>
      <c r="D1" s="37"/>
      <c r="E1" s="37"/>
      <c r="F1" s="37"/>
      <c r="G1" s="37"/>
      <c r="H1" s="37"/>
      <c r="I1" s="37"/>
      <c r="J1" s="37"/>
    </row>
    <row r="2" spans="3:32" ht="18.75" customHeight="1" x14ac:dyDescent="0.3">
      <c r="C2" s="329" t="s">
        <v>125</v>
      </c>
      <c r="D2" s="329"/>
      <c r="E2" s="329"/>
      <c r="F2" s="329"/>
      <c r="G2" s="329"/>
      <c r="H2" s="329"/>
      <c r="I2" s="329"/>
      <c r="J2" s="41"/>
      <c r="K2" s="225"/>
      <c r="L2" s="228"/>
      <c r="M2" s="54"/>
      <c r="N2" s="54"/>
      <c r="O2" s="54"/>
      <c r="P2" s="41"/>
      <c r="Q2" s="41"/>
      <c r="R2" s="41"/>
      <c r="S2" s="41"/>
      <c r="T2" s="41"/>
      <c r="U2" s="42"/>
      <c r="V2" s="42"/>
      <c r="W2" s="42"/>
      <c r="X2" s="42"/>
      <c r="Y2" s="42"/>
      <c r="Z2" s="42"/>
      <c r="AA2" s="42"/>
      <c r="AB2" s="42"/>
      <c r="AC2" s="42"/>
      <c r="AD2" s="42"/>
      <c r="AE2" s="42"/>
      <c r="AF2" s="42"/>
    </row>
    <row r="3" spans="3:32" ht="14.25" x14ac:dyDescent="0.3">
      <c r="C3" s="59" t="s">
        <v>14</v>
      </c>
      <c r="D3" s="241">
        <v>0</v>
      </c>
      <c r="E3" s="59" t="s">
        <v>12</v>
      </c>
      <c r="F3" s="92">
        <f>SUM(I8:I1500)</f>
        <v>0</v>
      </c>
      <c r="G3" s="59" t="s">
        <v>15</v>
      </c>
      <c r="H3" s="93">
        <f>IFERROR(Resumo!H26,"")</f>
        <v>0</v>
      </c>
      <c r="I3" s="94"/>
      <c r="J3" s="44"/>
      <c r="K3" s="226"/>
      <c r="L3" s="229"/>
      <c r="M3" s="53"/>
      <c r="N3" s="53"/>
      <c r="O3" s="53"/>
      <c r="P3" s="44"/>
      <c r="Q3" s="44"/>
      <c r="R3" s="44"/>
      <c r="S3" s="44"/>
      <c r="T3" s="44"/>
      <c r="U3" s="45"/>
      <c r="V3" s="45"/>
      <c r="W3" s="45"/>
      <c r="X3" s="45"/>
      <c r="Y3" s="45"/>
      <c r="Z3" s="45"/>
      <c r="AA3" s="45"/>
      <c r="AB3" s="45"/>
      <c r="AC3" s="45"/>
      <c r="AD3" s="45"/>
      <c r="AE3" s="45"/>
      <c r="AF3" s="45"/>
    </row>
    <row r="4" spans="3:32" ht="14.25" x14ac:dyDescent="0.3">
      <c r="C4" s="55" t="s">
        <v>16</v>
      </c>
      <c r="D4" s="96" t="e">
        <f>100%/D3</f>
        <v>#DIV/0!</v>
      </c>
      <c r="E4" s="55" t="s">
        <v>17</v>
      </c>
      <c r="F4" s="97" t="str">
        <f>IFERROR(H3/D3,"")</f>
        <v/>
      </c>
      <c r="G4" s="55" t="s">
        <v>809</v>
      </c>
      <c r="H4" s="96" t="str">
        <f>IFERROR(AVERAGE(K8:K36),"")</f>
        <v/>
      </c>
      <c r="I4" s="95"/>
      <c r="J4" s="41"/>
      <c r="K4" s="225"/>
      <c r="L4" s="228"/>
      <c r="M4" s="54"/>
      <c r="N4" s="54"/>
      <c r="O4" s="54"/>
      <c r="P4" s="41"/>
      <c r="Q4" s="41"/>
      <c r="R4" s="41"/>
      <c r="S4" s="41"/>
      <c r="T4" s="41"/>
      <c r="U4" s="42"/>
      <c r="V4" s="42"/>
      <c r="W4" s="42"/>
      <c r="X4" s="42"/>
      <c r="Y4" s="42"/>
      <c r="Z4" s="42"/>
      <c r="AA4" s="42"/>
      <c r="AB4" s="42"/>
      <c r="AC4" s="42"/>
      <c r="AD4" s="42"/>
      <c r="AE4" s="42"/>
      <c r="AF4" s="42"/>
    </row>
    <row r="5" spans="3:32" ht="14.25" x14ac:dyDescent="0.3">
      <c r="C5" s="44"/>
      <c r="D5" s="44"/>
      <c r="E5" s="44"/>
      <c r="F5" s="44"/>
      <c r="G5" s="44"/>
      <c r="H5" s="44"/>
      <c r="I5" s="44"/>
      <c r="J5" s="44"/>
      <c r="K5" s="226"/>
      <c r="L5" s="229"/>
      <c r="M5" s="53"/>
      <c r="N5" s="53"/>
      <c r="O5" s="53"/>
      <c r="P5" s="44"/>
      <c r="Q5" s="44"/>
      <c r="R5" s="44"/>
      <c r="S5" s="44"/>
      <c r="T5" s="44"/>
      <c r="U5" s="45"/>
      <c r="V5" s="45"/>
      <c r="W5" s="45"/>
      <c r="X5" s="45"/>
      <c r="Y5" s="45"/>
      <c r="Z5" s="45"/>
      <c r="AA5" s="45"/>
      <c r="AB5" s="45"/>
      <c r="AC5" s="45"/>
      <c r="AD5" s="45"/>
      <c r="AE5" s="45"/>
      <c r="AF5" s="45"/>
    </row>
    <row r="6" spans="3:32" ht="14.25" x14ac:dyDescent="0.3">
      <c r="C6" s="39"/>
      <c r="D6" s="40"/>
      <c r="E6" s="40"/>
      <c r="F6" s="40"/>
      <c r="G6" s="40"/>
      <c r="H6" s="40"/>
      <c r="I6" s="39"/>
      <c r="J6" s="40"/>
      <c r="K6" s="227"/>
      <c r="L6" s="83"/>
      <c r="M6" s="52"/>
      <c r="N6" s="40"/>
      <c r="O6" s="40"/>
      <c r="P6" s="39"/>
      <c r="Q6" s="40"/>
      <c r="R6" s="39"/>
      <c r="S6" s="40"/>
      <c r="T6" s="40"/>
      <c r="U6" s="42"/>
      <c r="V6" s="42"/>
      <c r="W6" s="42"/>
      <c r="X6" s="42"/>
      <c r="Y6" s="42"/>
      <c r="Z6" s="42"/>
      <c r="AA6" s="42"/>
      <c r="AB6" s="42"/>
      <c r="AC6" s="42"/>
      <c r="AD6" s="42"/>
      <c r="AE6" s="42"/>
      <c r="AF6" s="42"/>
    </row>
    <row r="7" spans="3:32" ht="27" x14ac:dyDescent="0.3">
      <c r="C7" s="72" t="s">
        <v>120</v>
      </c>
      <c r="D7" s="72" t="s">
        <v>107</v>
      </c>
      <c r="E7" s="72" t="s">
        <v>109</v>
      </c>
      <c r="F7" s="72" t="s">
        <v>69</v>
      </c>
      <c r="G7" s="72" t="s">
        <v>811</v>
      </c>
      <c r="H7" s="72" t="s">
        <v>70</v>
      </c>
      <c r="I7" s="72" t="s">
        <v>71</v>
      </c>
      <c r="J7" s="72" t="s">
        <v>102</v>
      </c>
      <c r="K7" s="222" t="s">
        <v>809</v>
      </c>
      <c r="L7" s="230" t="s">
        <v>6</v>
      </c>
      <c r="M7" s="44"/>
      <c r="N7" s="44"/>
      <c r="O7" s="44"/>
      <c r="P7" s="45"/>
      <c r="Q7" s="45"/>
      <c r="R7" s="45"/>
      <c r="S7" s="45"/>
      <c r="T7" s="45"/>
      <c r="U7" s="45"/>
      <c r="V7" s="45"/>
      <c r="W7" s="45"/>
      <c r="X7" s="45"/>
      <c r="Y7" s="45"/>
      <c r="Z7" s="45"/>
    </row>
    <row r="8" spans="3:32" ht="14.25" x14ac:dyDescent="0.3">
      <c r="C8" s="87" t="str" cm="1">
        <f t="array" ref="C8">IFERROR(_xlfn._xlws.FILTER(Apuração!C:C,Apuração!$B:$B=C2),"")</f>
        <v/>
      </c>
      <c r="D8" s="87" t="str" cm="1">
        <f t="array" ref="D8">IFERROR(_xlfn._xlws.FILTER(Apuração!D:D,Apuração!$B:$B=C2),"")</f>
        <v/>
      </c>
      <c r="E8" s="87" t="str" cm="1">
        <f t="array" ref="E8">IFERROR(_xlfn._xlws.FILTER(Apuração!E:E,Apuração!$B:$B=C2),"")</f>
        <v/>
      </c>
      <c r="F8" s="90" t="str" cm="1">
        <f t="array" ref="F8">IFERROR(_xlfn._xlws.FILTER(Apuração!F:F,Apuração!$B:$B=C2),"")</f>
        <v/>
      </c>
      <c r="G8" s="90" t="str" cm="1">
        <f t="array" ref="G8">IFERROR(_xlfn._xlws.FILTER(Apuração!G:G,Apuração!$B:$B=C2),"")</f>
        <v/>
      </c>
      <c r="H8" s="90" t="str" cm="1">
        <f t="array" ref="H8">IFERROR(_xlfn._xlws.FILTER(Apuração!I:I,Apuração!$B:$B=C2),"")</f>
        <v/>
      </c>
      <c r="I8" s="90" t="str" cm="1">
        <f t="array" ref="I8">IFERROR(_xlfn._xlws.FILTER(Apuração!J:J,Apuração!$B:$B=C2),"")</f>
        <v/>
      </c>
      <c r="J8" s="90" t="str" cm="1">
        <f t="array" ref="J8">IFERROR(_xlfn._xlws.FILTER(Apuração!K:K,Apuração!$B:$B=C2),"")</f>
        <v/>
      </c>
      <c r="K8" s="108" t="str" cm="1">
        <f t="array" ref="K8">IFERROR(_xlfn._xlws.FILTER(Apuração!V:V,Apuração!$B:$B=C2),"")</f>
        <v/>
      </c>
      <c r="L8" s="90" t="str">
        <f>IFERROR(IF(I8&gt;0,I8-$F$4,""),"")</f>
        <v/>
      </c>
      <c r="M8" s="47"/>
      <c r="N8" s="47"/>
      <c r="O8" s="47"/>
      <c r="P8" s="42"/>
      <c r="Q8" s="42"/>
      <c r="R8" s="42"/>
      <c r="S8" s="42"/>
      <c r="T8" s="42"/>
      <c r="U8" s="42"/>
      <c r="V8" s="42"/>
      <c r="W8" s="42"/>
      <c r="X8" s="42"/>
      <c r="Y8" s="42"/>
      <c r="Z8" s="42"/>
    </row>
    <row r="9" spans="3:32" ht="15" customHeight="1" x14ac:dyDescent="0.3">
      <c r="C9" s="88"/>
      <c r="D9" s="88"/>
      <c r="E9" s="88"/>
      <c r="F9" s="220"/>
      <c r="G9" s="220"/>
      <c r="H9" s="220"/>
      <c r="I9" s="220"/>
      <c r="J9" s="90"/>
      <c r="K9" s="108"/>
      <c r="L9" s="90" t="str">
        <f t="shared" ref="L9:L36" si="0">IFERROR(IF(I9&gt;0,I9-$F$4,""),"")</f>
        <v/>
      </c>
    </row>
    <row r="10" spans="3:32" ht="15" customHeight="1" x14ac:dyDescent="0.3">
      <c r="C10" s="88"/>
      <c r="D10" s="88"/>
      <c r="E10" s="88"/>
      <c r="F10" s="220"/>
      <c r="G10" s="220"/>
      <c r="H10" s="220"/>
      <c r="I10" s="220"/>
      <c r="J10" s="90"/>
      <c r="K10" s="108"/>
      <c r="L10" s="90" t="str">
        <f t="shared" si="0"/>
        <v/>
      </c>
    </row>
    <row r="11" spans="3:32" ht="15" customHeight="1" x14ac:dyDescent="0.3">
      <c r="C11" s="88"/>
      <c r="D11" s="88"/>
      <c r="E11" s="88"/>
      <c r="F11" s="220"/>
      <c r="G11" s="220"/>
      <c r="H11" s="220"/>
      <c r="I11" s="220"/>
      <c r="J11" s="90"/>
      <c r="K11" s="108"/>
      <c r="L11" s="90" t="str">
        <f t="shared" si="0"/>
        <v/>
      </c>
    </row>
    <row r="12" spans="3:32" ht="15" customHeight="1" x14ac:dyDescent="0.3">
      <c r="C12" s="88"/>
      <c r="D12" s="88"/>
      <c r="E12" s="88"/>
      <c r="F12" s="220"/>
      <c r="G12" s="220"/>
      <c r="H12" s="220"/>
      <c r="I12" s="220"/>
      <c r="J12" s="90"/>
      <c r="K12" s="108"/>
      <c r="L12" s="90" t="str">
        <f t="shared" si="0"/>
        <v/>
      </c>
    </row>
    <row r="13" spans="3:32" ht="15" customHeight="1" x14ac:dyDescent="0.3">
      <c r="C13" s="88"/>
      <c r="D13" s="88"/>
      <c r="E13" s="88"/>
      <c r="F13" s="220"/>
      <c r="G13" s="220"/>
      <c r="H13" s="220"/>
      <c r="I13" s="220"/>
      <c r="J13" s="90"/>
      <c r="K13" s="108"/>
      <c r="L13" s="90" t="str">
        <f t="shared" si="0"/>
        <v/>
      </c>
    </row>
    <row r="14" spans="3:32" ht="15" customHeight="1" x14ac:dyDescent="0.3">
      <c r="C14" s="88"/>
      <c r="D14" s="88"/>
      <c r="E14" s="88"/>
      <c r="F14" s="220"/>
      <c r="G14" s="220"/>
      <c r="H14" s="220"/>
      <c r="I14" s="220"/>
      <c r="J14" s="90"/>
      <c r="K14" s="108"/>
      <c r="L14" s="90" t="str">
        <f t="shared" si="0"/>
        <v/>
      </c>
    </row>
    <row r="15" spans="3:32" ht="15" customHeight="1" x14ac:dyDescent="0.3">
      <c r="C15" s="88"/>
      <c r="D15" s="88"/>
      <c r="E15" s="88"/>
      <c r="F15" s="220"/>
      <c r="G15" s="220"/>
      <c r="H15" s="220"/>
      <c r="I15" s="220"/>
      <c r="J15" s="90"/>
      <c r="K15" s="108"/>
      <c r="L15" s="90" t="str">
        <f t="shared" si="0"/>
        <v/>
      </c>
    </row>
    <row r="16" spans="3:32" ht="15" customHeight="1" x14ac:dyDescent="0.3">
      <c r="C16" s="88"/>
      <c r="D16" s="88"/>
      <c r="E16" s="88"/>
      <c r="F16" s="220"/>
      <c r="G16" s="220"/>
      <c r="H16" s="220"/>
      <c r="I16" s="220"/>
      <c r="J16" s="90"/>
      <c r="K16" s="108"/>
      <c r="L16" s="90" t="str">
        <f t="shared" si="0"/>
        <v/>
      </c>
    </row>
    <row r="17" spans="3:12" ht="15" customHeight="1" x14ac:dyDescent="0.3">
      <c r="C17" s="88"/>
      <c r="D17" s="88"/>
      <c r="E17" s="88"/>
      <c r="F17" s="220"/>
      <c r="G17" s="220"/>
      <c r="H17" s="220"/>
      <c r="I17" s="220"/>
      <c r="J17" s="90"/>
      <c r="K17" s="108"/>
      <c r="L17" s="90" t="str">
        <f t="shared" si="0"/>
        <v/>
      </c>
    </row>
    <row r="18" spans="3:12" ht="15" customHeight="1" x14ac:dyDescent="0.3">
      <c r="C18" s="88"/>
      <c r="D18" s="88"/>
      <c r="E18" s="88"/>
      <c r="F18" s="220"/>
      <c r="G18" s="220"/>
      <c r="H18" s="220"/>
      <c r="I18" s="220"/>
      <c r="J18" s="90"/>
      <c r="K18" s="108"/>
      <c r="L18" s="90" t="str">
        <f t="shared" si="0"/>
        <v/>
      </c>
    </row>
    <row r="19" spans="3:12" ht="15" customHeight="1" x14ac:dyDescent="0.3">
      <c r="C19" s="88"/>
      <c r="D19" s="88"/>
      <c r="E19" s="88"/>
      <c r="F19" s="220"/>
      <c r="G19" s="220"/>
      <c r="H19" s="220"/>
      <c r="I19" s="220"/>
      <c r="J19" s="90"/>
      <c r="K19" s="108"/>
      <c r="L19" s="90" t="str">
        <f t="shared" si="0"/>
        <v/>
      </c>
    </row>
    <row r="20" spans="3:12" ht="15" customHeight="1" x14ac:dyDescent="0.3">
      <c r="C20" s="88"/>
      <c r="D20" s="88"/>
      <c r="E20" s="88"/>
      <c r="F20" s="220"/>
      <c r="G20" s="220"/>
      <c r="H20" s="220"/>
      <c r="I20" s="220"/>
      <c r="J20" s="90"/>
      <c r="K20" s="108"/>
      <c r="L20" s="90" t="str">
        <f t="shared" si="0"/>
        <v/>
      </c>
    </row>
    <row r="21" spans="3:12" ht="15" customHeight="1" x14ac:dyDescent="0.3">
      <c r="C21" s="88"/>
      <c r="D21" s="88"/>
      <c r="E21" s="88"/>
      <c r="F21" s="220"/>
      <c r="G21" s="220"/>
      <c r="H21" s="220"/>
      <c r="I21" s="220"/>
      <c r="J21" s="90"/>
      <c r="K21" s="108"/>
      <c r="L21" s="90" t="str">
        <f t="shared" si="0"/>
        <v/>
      </c>
    </row>
    <row r="22" spans="3:12" ht="15" customHeight="1" x14ac:dyDescent="0.3">
      <c r="C22" s="88"/>
      <c r="D22" s="88"/>
      <c r="E22" s="88"/>
      <c r="F22" s="220"/>
      <c r="G22" s="220"/>
      <c r="H22" s="220"/>
      <c r="I22" s="220"/>
      <c r="J22" s="90"/>
      <c r="K22" s="108"/>
      <c r="L22" s="90" t="str">
        <f t="shared" si="0"/>
        <v/>
      </c>
    </row>
    <row r="23" spans="3:12" ht="15" customHeight="1" x14ac:dyDescent="0.3">
      <c r="C23" s="88"/>
      <c r="D23" s="88"/>
      <c r="E23" s="88"/>
      <c r="F23" s="220"/>
      <c r="G23" s="220"/>
      <c r="H23" s="220"/>
      <c r="I23" s="220"/>
      <c r="J23" s="90"/>
      <c r="K23" s="108"/>
      <c r="L23" s="90" t="str">
        <f t="shared" si="0"/>
        <v/>
      </c>
    </row>
    <row r="24" spans="3:12" ht="15" customHeight="1" x14ac:dyDescent="0.3">
      <c r="C24" s="88"/>
      <c r="D24" s="88"/>
      <c r="E24" s="88"/>
      <c r="F24" s="220"/>
      <c r="G24" s="220"/>
      <c r="H24" s="220"/>
      <c r="I24" s="220"/>
      <c r="J24" s="90"/>
      <c r="K24" s="108"/>
      <c r="L24" s="90" t="str">
        <f t="shared" si="0"/>
        <v/>
      </c>
    </row>
    <row r="25" spans="3:12" ht="15" customHeight="1" x14ac:dyDescent="0.3">
      <c r="C25" s="88"/>
      <c r="D25" s="88"/>
      <c r="E25" s="88"/>
      <c r="F25" s="220"/>
      <c r="G25" s="220"/>
      <c r="H25" s="220"/>
      <c r="I25" s="220"/>
      <c r="J25" s="90"/>
      <c r="K25" s="108"/>
      <c r="L25" s="90" t="str">
        <f t="shared" si="0"/>
        <v/>
      </c>
    </row>
    <row r="26" spans="3:12" ht="15" customHeight="1" x14ac:dyDescent="0.3">
      <c r="C26" s="88"/>
      <c r="D26" s="88"/>
      <c r="E26" s="88"/>
      <c r="F26" s="220"/>
      <c r="G26" s="220"/>
      <c r="H26" s="220"/>
      <c r="I26" s="220"/>
      <c r="J26" s="90"/>
      <c r="K26" s="108"/>
      <c r="L26" s="90" t="str">
        <f t="shared" si="0"/>
        <v/>
      </c>
    </row>
    <row r="27" spans="3:12" ht="15" customHeight="1" x14ac:dyDescent="0.3">
      <c r="C27" s="88"/>
      <c r="D27" s="88"/>
      <c r="E27" s="88"/>
      <c r="F27" s="220"/>
      <c r="G27" s="220"/>
      <c r="H27" s="220"/>
      <c r="I27" s="220"/>
      <c r="J27" s="90"/>
      <c r="K27" s="108"/>
      <c r="L27" s="90" t="str">
        <f t="shared" si="0"/>
        <v/>
      </c>
    </row>
    <row r="28" spans="3:12" ht="15" customHeight="1" x14ac:dyDescent="0.3">
      <c r="C28" s="88"/>
      <c r="D28" s="88"/>
      <c r="E28" s="88"/>
      <c r="F28" s="220"/>
      <c r="G28" s="220"/>
      <c r="H28" s="220"/>
      <c r="I28" s="220"/>
      <c r="J28" s="90"/>
      <c r="K28" s="108"/>
      <c r="L28" s="90" t="str">
        <f t="shared" si="0"/>
        <v/>
      </c>
    </row>
    <row r="29" spans="3:12" ht="15" customHeight="1" x14ac:dyDescent="0.3">
      <c r="C29" s="88"/>
      <c r="D29" s="88"/>
      <c r="E29" s="88"/>
      <c r="F29" s="220"/>
      <c r="G29" s="220"/>
      <c r="H29" s="220"/>
      <c r="I29" s="220"/>
      <c r="J29" s="90"/>
      <c r="K29" s="108"/>
      <c r="L29" s="90" t="str">
        <f t="shared" si="0"/>
        <v/>
      </c>
    </row>
    <row r="30" spans="3:12" ht="15" customHeight="1" x14ac:dyDescent="0.3">
      <c r="C30" s="88"/>
      <c r="D30" s="88"/>
      <c r="E30" s="88"/>
      <c r="F30" s="220"/>
      <c r="G30" s="220"/>
      <c r="H30" s="220"/>
      <c r="I30" s="220"/>
      <c r="J30" s="90"/>
      <c r="K30" s="108"/>
      <c r="L30" s="90" t="str">
        <f t="shared" si="0"/>
        <v/>
      </c>
    </row>
    <row r="31" spans="3:12" ht="15" customHeight="1" x14ac:dyDescent="0.3">
      <c r="C31" s="88"/>
      <c r="D31" s="88"/>
      <c r="E31" s="88"/>
      <c r="F31" s="220"/>
      <c r="G31" s="220"/>
      <c r="H31" s="220"/>
      <c r="I31" s="220"/>
      <c r="J31" s="90"/>
      <c r="K31" s="108"/>
      <c r="L31" s="90" t="str">
        <f t="shared" si="0"/>
        <v/>
      </c>
    </row>
    <row r="32" spans="3:12" ht="15" customHeight="1" x14ac:dyDescent="0.3">
      <c r="C32" s="88"/>
      <c r="D32" s="88"/>
      <c r="E32" s="88"/>
      <c r="F32" s="220"/>
      <c r="G32" s="220"/>
      <c r="H32" s="220"/>
      <c r="I32" s="220"/>
      <c r="J32" s="90"/>
      <c r="K32" s="108"/>
      <c r="L32" s="90" t="str">
        <f t="shared" si="0"/>
        <v/>
      </c>
    </row>
    <row r="33" spans="3:12" ht="15" customHeight="1" x14ac:dyDescent="0.3">
      <c r="C33" s="88"/>
      <c r="D33" s="88"/>
      <c r="E33" s="88"/>
      <c r="F33" s="220"/>
      <c r="G33" s="220"/>
      <c r="H33" s="220"/>
      <c r="I33" s="220"/>
      <c r="J33" s="90"/>
      <c r="K33" s="108"/>
      <c r="L33" s="90" t="str">
        <f t="shared" si="0"/>
        <v/>
      </c>
    </row>
    <row r="34" spans="3:12" ht="15" customHeight="1" x14ac:dyDescent="0.3">
      <c r="C34" s="88"/>
      <c r="D34" s="88"/>
      <c r="E34" s="88"/>
      <c r="F34" s="220"/>
      <c r="G34" s="220"/>
      <c r="H34" s="220"/>
      <c r="I34" s="220"/>
      <c r="J34" s="90"/>
      <c r="K34" s="108"/>
      <c r="L34" s="90" t="str">
        <f t="shared" si="0"/>
        <v/>
      </c>
    </row>
    <row r="35" spans="3:12" ht="15" customHeight="1" x14ac:dyDescent="0.3">
      <c r="C35" s="88"/>
      <c r="D35" s="88"/>
      <c r="E35" s="88"/>
      <c r="F35" s="220"/>
      <c r="G35" s="220"/>
      <c r="H35" s="220"/>
      <c r="I35" s="220"/>
      <c r="J35" s="90"/>
      <c r="K35" s="108"/>
      <c r="L35" s="90" t="str">
        <f t="shared" si="0"/>
        <v/>
      </c>
    </row>
    <row r="36" spans="3:12" ht="15" customHeight="1" x14ac:dyDescent="0.3">
      <c r="C36" s="88"/>
      <c r="D36" s="88"/>
      <c r="E36" s="88"/>
      <c r="F36" s="220"/>
      <c r="G36" s="220"/>
      <c r="H36" s="220"/>
      <c r="I36" s="220"/>
      <c r="J36" s="90"/>
      <c r="K36" s="108"/>
      <c r="L36" s="90" t="str">
        <f t="shared" si="0"/>
        <v/>
      </c>
    </row>
    <row r="37" spans="3:12" ht="15" customHeight="1" x14ac:dyDescent="0.3">
      <c r="C37" s="88"/>
      <c r="D37" s="88"/>
      <c r="E37" s="88"/>
      <c r="F37" s="220"/>
      <c r="G37" s="220"/>
      <c r="H37" s="220"/>
      <c r="I37" s="220"/>
      <c r="J37" s="90"/>
      <c r="K37" s="108"/>
      <c r="L37" s="90" t="str">
        <f t="shared" ref="L37:L100" si="1">IFERROR(IF(I37&gt;0,I37-$F$4,""),"")</f>
        <v/>
      </c>
    </row>
    <row r="38" spans="3:12" ht="15" customHeight="1" x14ac:dyDescent="0.3">
      <c r="C38" s="88"/>
      <c r="D38" s="88"/>
      <c r="E38" s="88"/>
      <c r="F38" s="220"/>
      <c r="G38" s="220"/>
      <c r="H38" s="220"/>
      <c r="I38" s="220"/>
      <c r="J38" s="90"/>
      <c r="K38" s="108"/>
      <c r="L38" s="90" t="str">
        <f t="shared" si="1"/>
        <v/>
      </c>
    </row>
    <row r="39" spans="3:12" ht="15" customHeight="1" x14ac:dyDescent="0.3">
      <c r="C39" s="88"/>
      <c r="D39" s="88"/>
      <c r="E39" s="88"/>
      <c r="F39" s="220"/>
      <c r="G39" s="220"/>
      <c r="H39" s="220"/>
      <c r="I39" s="220"/>
      <c r="J39" s="90"/>
      <c r="K39" s="108"/>
      <c r="L39" s="90" t="str">
        <f t="shared" si="1"/>
        <v/>
      </c>
    </row>
    <row r="40" spans="3:12" ht="15" customHeight="1" x14ac:dyDescent="0.3">
      <c r="C40" s="88"/>
      <c r="D40" s="88"/>
      <c r="E40" s="88"/>
      <c r="F40" s="220"/>
      <c r="G40" s="220"/>
      <c r="H40" s="220"/>
      <c r="I40" s="220"/>
      <c r="J40" s="90"/>
      <c r="K40" s="108"/>
      <c r="L40" s="90" t="str">
        <f t="shared" si="1"/>
        <v/>
      </c>
    </row>
    <row r="41" spans="3:12" ht="15" customHeight="1" x14ac:dyDescent="0.3">
      <c r="C41" s="88"/>
      <c r="D41" s="88"/>
      <c r="E41" s="88"/>
      <c r="F41" s="220"/>
      <c r="G41" s="220"/>
      <c r="H41" s="220"/>
      <c r="I41" s="220"/>
      <c r="J41" s="90"/>
      <c r="K41" s="108"/>
      <c r="L41" s="90" t="str">
        <f t="shared" si="1"/>
        <v/>
      </c>
    </row>
    <row r="42" spans="3:12" ht="15" customHeight="1" x14ac:dyDescent="0.3">
      <c r="C42" s="88"/>
      <c r="D42" s="88"/>
      <c r="E42" s="88"/>
      <c r="F42" s="220"/>
      <c r="G42" s="220"/>
      <c r="H42" s="220"/>
      <c r="I42" s="220"/>
      <c r="J42" s="90"/>
      <c r="K42" s="108"/>
      <c r="L42" s="90" t="str">
        <f t="shared" si="1"/>
        <v/>
      </c>
    </row>
    <row r="43" spans="3:12" ht="15" customHeight="1" x14ac:dyDescent="0.3">
      <c r="C43" s="88"/>
      <c r="D43" s="88"/>
      <c r="E43" s="88"/>
      <c r="F43" s="220"/>
      <c r="G43" s="220"/>
      <c r="H43" s="220"/>
      <c r="I43" s="220"/>
      <c r="J43" s="90"/>
      <c r="K43" s="108"/>
      <c r="L43" s="90" t="str">
        <f t="shared" si="1"/>
        <v/>
      </c>
    </row>
    <row r="44" spans="3:12" ht="15" customHeight="1" x14ac:dyDescent="0.3">
      <c r="C44" s="88"/>
      <c r="D44" s="88"/>
      <c r="E44" s="88"/>
      <c r="F44" s="220"/>
      <c r="G44" s="220"/>
      <c r="H44" s="220"/>
      <c r="I44" s="220"/>
      <c r="J44" s="90"/>
      <c r="K44" s="108"/>
      <c r="L44" s="90" t="str">
        <f t="shared" si="1"/>
        <v/>
      </c>
    </row>
    <row r="45" spans="3:12" ht="15" customHeight="1" x14ac:dyDescent="0.3">
      <c r="C45" s="88"/>
      <c r="D45" s="88"/>
      <c r="E45" s="88"/>
      <c r="F45" s="220"/>
      <c r="G45" s="220"/>
      <c r="H45" s="220"/>
      <c r="I45" s="220"/>
      <c r="J45" s="90"/>
      <c r="K45" s="108"/>
      <c r="L45" s="90" t="str">
        <f t="shared" si="1"/>
        <v/>
      </c>
    </row>
    <row r="46" spans="3:12" ht="15" customHeight="1" x14ac:dyDescent="0.3">
      <c r="C46" s="88"/>
      <c r="D46" s="88"/>
      <c r="E46" s="88"/>
      <c r="F46" s="220"/>
      <c r="G46" s="220"/>
      <c r="H46" s="220"/>
      <c r="I46" s="220"/>
      <c r="J46" s="90"/>
      <c r="K46" s="108"/>
      <c r="L46" s="90" t="str">
        <f t="shared" si="1"/>
        <v/>
      </c>
    </row>
    <row r="47" spans="3:12" ht="15" customHeight="1" x14ac:dyDescent="0.3">
      <c r="C47" s="88"/>
      <c r="D47" s="88"/>
      <c r="E47" s="88"/>
      <c r="F47" s="220"/>
      <c r="G47" s="220"/>
      <c r="H47" s="220"/>
      <c r="I47" s="220"/>
      <c r="J47" s="90"/>
      <c r="K47" s="108"/>
      <c r="L47" s="90" t="str">
        <f t="shared" si="1"/>
        <v/>
      </c>
    </row>
    <row r="48" spans="3:12" ht="15" customHeight="1" x14ac:dyDescent="0.3">
      <c r="C48" s="88"/>
      <c r="D48" s="88"/>
      <c r="E48" s="88"/>
      <c r="F48" s="220"/>
      <c r="G48" s="220"/>
      <c r="H48" s="220"/>
      <c r="I48" s="220"/>
      <c r="J48" s="90"/>
      <c r="K48" s="108"/>
      <c r="L48" s="90" t="str">
        <f t="shared" si="1"/>
        <v/>
      </c>
    </row>
    <row r="49" spans="3:12" ht="15" customHeight="1" x14ac:dyDescent="0.3">
      <c r="C49" s="88"/>
      <c r="D49" s="88"/>
      <c r="E49" s="88"/>
      <c r="F49" s="220"/>
      <c r="G49" s="220"/>
      <c r="H49" s="220"/>
      <c r="I49" s="220"/>
      <c r="J49" s="90"/>
      <c r="K49" s="108"/>
      <c r="L49" s="90" t="str">
        <f t="shared" si="1"/>
        <v/>
      </c>
    </row>
    <row r="50" spans="3:12" ht="15" customHeight="1" x14ac:dyDescent="0.3">
      <c r="C50" s="88"/>
      <c r="D50" s="88"/>
      <c r="E50" s="88"/>
      <c r="F50" s="220"/>
      <c r="G50" s="220"/>
      <c r="H50" s="220"/>
      <c r="I50" s="220"/>
      <c r="J50" s="90"/>
      <c r="K50" s="108"/>
      <c r="L50" s="90" t="str">
        <f t="shared" si="1"/>
        <v/>
      </c>
    </row>
    <row r="51" spans="3:12" ht="15" customHeight="1" x14ac:dyDescent="0.3">
      <c r="C51" s="88"/>
      <c r="D51" s="88"/>
      <c r="E51" s="88"/>
      <c r="F51" s="220"/>
      <c r="G51" s="220"/>
      <c r="H51" s="220"/>
      <c r="I51" s="220"/>
      <c r="J51" s="90"/>
      <c r="K51" s="108"/>
      <c r="L51" s="90" t="str">
        <f t="shared" si="1"/>
        <v/>
      </c>
    </row>
    <row r="52" spans="3:12" ht="15" customHeight="1" x14ac:dyDescent="0.3">
      <c r="C52" s="88"/>
      <c r="D52" s="88"/>
      <c r="E52" s="88"/>
      <c r="F52" s="220"/>
      <c r="G52" s="220"/>
      <c r="H52" s="220"/>
      <c r="I52" s="220"/>
      <c r="J52" s="90"/>
      <c r="K52" s="108"/>
      <c r="L52" s="90" t="str">
        <f t="shared" si="1"/>
        <v/>
      </c>
    </row>
    <row r="53" spans="3:12" ht="15" customHeight="1" x14ac:dyDescent="0.3">
      <c r="C53" s="88"/>
      <c r="D53" s="88"/>
      <c r="E53" s="88"/>
      <c r="F53" s="220"/>
      <c r="G53" s="220"/>
      <c r="H53" s="220"/>
      <c r="I53" s="220"/>
      <c r="J53" s="90"/>
      <c r="K53" s="108"/>
      <c r="L53" s="90" t="str">
        <f t="shared" si="1"/>
        <v/>
      </c>
    </row>
    <row r="54" spans="3:12" ht="15" customHeight="1" x14ac:dyDescent="0.3">
      <c r="C54" s="88"/>
      <c r="D54" s="88"/>
      <c r="E54" s="88"/>
      <c r="F54" s="220"/>
      <c r="G54" s="220"/>
      <c r="H54" s="220"/>
      <c r="I54" s="220"/>
      <c r="J54" s="90"/>
      <c r="K54" s="108"/>
      <c r="L54" s="90" t="str">
        <f t="shared" si="1"/>
        <v/>
      </c>
    </row>
    <row r="55" spans="3:12" ht="15" customHeight="1" x14ac:dyDescent="0.3">
      <c r="C55" s="88"/>
      <c r="D55" s="88"/>
      <c r="E55" s="88"/>
      <c r="F55" s="220"/>
      <c r="G55" s="220"/>
      <c r="H55" s="220"/>
      <c r="I55" s="220"/>
      <c r="J55" s="90"/>
      <c r="K55" s="108"/>
      <c r="L55" s="90" t="str">
        <f t="shared" si="1"/>
        <v/>
      </c>
    </row>
    <row r="56" spans="3:12" ht="15" customHeight="1" x14ac:dyDescent="0.3">
      <c r="C56" s="88"/>
      <c r="D56" s="88"/>
      <c r="E56" s="88"/>
      <c r="F56" s="220"/>
      <c r="G56" s="220"/>
      <c r="H56" s="220"/>
      <c r="I56" s="220"/>
      <c r="J56" s="90"/>
      <c r="K56" s="108"/>
      <c r="L56" s="90" t="str">
        <f t="shared" si="1"/>
        <v/>
      </c>
    </row>
    <row r="57" spans="3:12" ht="15" customHeight="1" x14ac:dyDescent="0.3">
      <c r="C57" s="88"/>
      <c r="D57" s="88"/>
      <c r="E57" s="88"/>
      <c r="F57" s="220"/>
      <c r="G57" s="220"/>
      <c r="H57" s="220"/>
      <c r="I57" s="220"/>
      <c r="J57" s="90"/>
      <c r="K57" s="108"/>
      <c r="L57" s="90" t="str">
        <f t="shared" si="1"/>
        <v/>
      </c>
    </row>
    <row r="58" spans="3:12" ht="15" customHeight="1" x14ac:dyDescent="0.3">
      <c r="C58" s="88"/>
      <c r="D58" s="88"/>
      <c r="E58" s="88"/>
      <c r="F58" s="220"/>
      <c r="G58" s="220"/>
      <c r="H58" s="220"/>
      <c r="I58" s="220"/>
      <c r="J58" s="90"/>
      <c r="K58" s="108"/>
      <c r="L58" s="90" t="str">
        <f t="shared" si="1"/>
        <v/>
      </c>
    </row>
    <row r="59" spans="3:12" ht="15" customHeight="1" x14ac:dyDescent="0.3">
      <c r="C59" s="88"/>
      <c r="D59" s="88"/>
      <c r="E59" s="88"/>
      <c r="F59" s="220"/>
      <c r="G59" s="220"/>
      <c r="H59" s="220"/>
      <c r="I59" s="220"/>
      <c r="J59" s="90"/>
      <c r="K59" s="108"/>
      <c r="L59" s="90" t="str">
        <f t="shared" si="1"/>
        <v/>
      </c>
    </row>
    <row r="60" spans="3:12" ht="15" customHeight="1" x14ac:dyDescent="0.3">
      <c r="C60" s="88"/>
      <c r="D60" s="88"/>
      <c r="E60" s="88"/>
      <c r="F60" s="220"/>
      <c r="G60" s="220"/>
      <c r="H60" s="220"/>
      <c r="I60" s="220"/>
      <c r="J60" s="90"/>
      <c r="K60" s="108"/>
      <c r="L60" s="90" t="str">
        <f t="shared" si="1"/>
        <v/>
      </c>
    </row>
    <row r="61" spans="3:12" ht="15" customHeight="1" x14ac:dyDescent="0.3">
      <c r="C61" s="88"/>
      <c r="D61" s="88"/>
      <c r="E61" s="88"/>
      <c r="F61" s="220"/>
      <c r="G61" s="220"/>
      <c r="H61" s="220"/>
      <c r="I61" s="220"/>
      <c r="J61" s="90"/>
      <c r="K61" s="108"/>
      <c r="L61" s="90" t="str">
        <f t="shared" si="1"/>
        <v/>
      </c>
    </row>
    <row r="62" spans="3:12" ht="15" customHeight="1" x14ac:dyDescent="0.3">
      <c r="C62" s="88"/>
      <c r="D62" s="88"/>
      <c r="E62" s="88"/>
      <c r="F62" s="220"/>
      <c r="G62" s="220"/>
      <c r="H62" s="220"/>
      <c r="I62" s="220"/>
      <c r="J62" s="90"/>
      <c r="K62" s="108"/>
      <c r="L62" s="90" t="str">
        <f t="shared" si="1"/>
        <v/>
      </c>
    </row>
    <row r="63" spans="3:12" ht="15" customHeight="1" x14ac:dyDescent="0.3">
      <c r="C63" s="88"/>
      <c r="D63" s="88"/>
      <c r="E63" s="88"/>
      <c r="F63" s="220"/>
      <c r="G63" s="220"/>
      <c r="H63" s="220"/>
      <c r="I63" s="220"/>
      <c r="J63" s="90"/>
      <c r="K63" s="108"/>
      <c r="L63" s="90" t="str">
        <f t="shared" si="1"/>
        <v/>
      </c>
    </row>
    <row r="64" spans="3:12" ht="15" customHeight="1" x14ac:dyDescent="0.3">
      <c r="C64" s="88"/>
      <c r="D64" s="88"/>
      <c r="E64" s="88"/>
      <c r="F64" s="220"/>
      <c r="G64" s="220"/>
      <c r="H64" s="220"/>
      <c r="I64" s="220"/>
      <c r="J64" s="90"/>
      <c r="K64" s="108"/>
      <c r="L64" s="90" t="str">
        <f t="shared" si="1"/>
        <v/>
      </c>
    </row>
    <row r="65" spans="3:12" ht="15" customHeight="1" x14ac:dyDescent="0.3">
      <c r="C65" s="88"/>
      <c r="D65" s="88"/>
      <c r="E65" s="88"/>
      <c r="F65" s="220"/>
      <c r="G65" s="220"/>
      <c r="H65" s="220"/>
      <c r="I65" s="220"/>
      <c r="J65" s="90"/>
      <c r="K65" s="108"/>
      <c r="L65" s="90" t="str">
        <f t="shared" si="1"/>
        <v/>
      </c>
    </row>
    <row r="66" spans="3:12" ht="15" customHeight="1" x14ac:dyDescent="0.3">
      <c r="C66" s="88"/>
      <c r="D66" s="88"/>
      <c r="E66" s="88"/>
      <c r="F66" s="220"/>
      <c r="G66" s="220"/>
      <c r="H66" s="220"/>
      <c r="I66" s="220"/>
      <c r="J66" s="90"/>
      <c r="K66" s="108"/>
      <c r="L66" s="90" t="str">
        <f t="shared" si="1"/>
        <v/>
      </c>
    </row>
    <row r="67" spans="3:12" ht="15" customHeight="1" x14ac:dyDescent="0.3">
      <c r="C67" s="88"/>
      <c r="D67" s="88"/>
      <c r="E67" s="88"/>
      <c r="F67" s="220"/>
      <c r="G67" s="220"/>
      <c r="H67" s="220"/>
      <c r="I67" s="220"/>
      <c r="J67" s="90"/>
      <c r="K67" s="108"/>
      <c r="L67" s="90" t="str">
        <f t="shared" si="1"/>
        <v/>
      </c>
    </row>
    <row r="68" spans="3:12" ht="15" customHeight="1" x14ac:dyDescent="0.3">
      <c r="C68" s="88"/>
      <c r="D68" s="88"/>
      <c r="E68" s="88"/>
      <c r="F68" s="220"/>
      <c r="G68" s="220"/>
      <c r="H68" s="220"/>
      <c r="I68" s="220"/>
      <c r="J68" s="90"/>
      <c r="K68" s="108"/>
      <c r="L68" s="90" t="str">
        <f t="shared" si="1"/>
        <v/>
      </c>
    </row>
    <row r="69" spans="3:12" ht="15" customHeight="1" x14ac:dyDescent="0.3">
      <c r="C69" s="88"/>
      <c r="D69" s="88"/>
      <c r="E69" s="88"/>
      <c r="F69" s="220"/>
      <c r="G69" s="220"/>
      <c r="H69" s="220"/>
      <c r="I69" s="220"/>
      <c r="J69" s="90"/>
      <c r="K69" s="108"/>
      <c r="L69" s="90" t="str">
        <f t="shared" si="1"/>
        <v/>
      </c>
    </row>
    <row r="70" spans="3:12" ht="15" customHeight="1" x14ac:dyDescent="0.3">
      <c r="C70" s="88"/>
      <c r="D70" s="88"/>
      <c r="E70" s="88"/>
      <c r="F70" s="220"/>
      <c r="G70" s="220"/>
      <c r="H70" s="220"/>
      <c r="I70" s="220"/>
      <c r="J70" s="90"/>
      <c r="K70" s="108"/>
      <c r="L70" s="90" t="str">
        <f t="shared" si="1"/>
        <v/>
      </c>
    </row>
    <row r="71" spans="3:12" ht="15" customHeight="1" x14ac:dyDescent="0.3">
      <c r="C71" s="88"/>
      <c r="D71" s="88"/>
      <c r="E71" s="88"/>
      <c r="F71" s="220"/>
      <c r="G71" s="220"/>
      <c r="H71" s="220"/>
      <c r="I71" s="220"/>
      <c r="J71" s="90"/>
      <c r="K71" s="108"/>
      <c r="L71" s="90" t="str">
        <f t="shared" si="1"/>
        <v/>
      </c>
    </row>
    <row r="72" spans="3:12" ht="15" customHeight="1" x14ac:dyDescent="0.3">
      <c r="C72" s="88"/>
      <c r="D72" s="88"/>
      <c r="E72" s="88"/>
      <c r="F72" s="220"/>
      <c r="G72" s="220"/>
      <c r="H72" s="220"/>
      <c r="I72" s="220"/>
      <c r="J72" s="90"/>
      <c r="K72" s="108"/>
      <c r="L72" s="90" t="str">
        <f t="shared" si="1"/>
        <v/>
      </c>
    </row>
    <row r="73" spans="3:12" ht="15" customHeight="1" x14ac:dyDescent="0.3">
      <c r="C73" s="88"/>
      <c r="D73" s="88"/>
      <c r="E73" s="88"/>
      <c r="F73" s="220"/>
      <c r="G73" s="220"/>
      <c r="H73" s="220"/>
      <c r="I73" s="220"/>
      <c r="J73" s="90"/>
      <c r="K73" s="108"/>
      <c r="L73" s="90" t="str">
        <f t="shared" si="1"/>
        <v/>
      </c>
    </row>
    <row r="74" spans="3:12" ht="15" customHeight="1" x14ac:dyDescent="0.3">
      <c r="C74" s="88"/>
      <c r="D74" s="88"/>
      <c r="E74" s="88"/>
      <c r="F74" s="220"/>
      <c r="G74" s="220"/>
      <c r="H74" s="220"/>
      <c r="I74" s="220"/>
      <c r="J74" s="90"/>
      <c r="K74" s="108"/>
      <c r="L74" s="90" t="str">
        <f t="shared" si="1"/>
        <v/>
      </c>
    </row>
    <row r="75" spans="3:12" ht="15" customHeight="1" x14ac:dyDescent="0.3">
      <c r="C75" s="88"/>
      <c r="D75" s="88"/>
      <c r="E75" s="88"/>
      <c r="F75" s="220"/>
      <c r="G75" s="220"/>
      <c r="H75" s="220"/>
      <c r="I75" s="220"/>
      <c r="J75" s="90"/>
      <c r="K75" s="108"/>
      <c r="L75" s="90" t="str">
        <f t="shared" si="1"/>
        <v/>
      </c>
    </row>
    <row r="76" spans="3:12" ht="15" customHeight="1" x14ac:dyDescent="0.3">
      <c r="C76" s="88"/>
      <c r="D76" s="88"/>
      <c r="E76" s="88"/>
      <c r="F76" s="220"/>
      <c r="G76" s="220"/>
      <c r="H76" s="220"/>
      <c r="I76" s="220"/>
      <c r="J76" s="90"/>
      <c r="K76" s="108"/>
      <c r="L76" s="90" t="str">
        <f t="shared" si="1"/>
        <v/>
      </c>
    </row>
    <row r="77" spans="3:12" ht="15" customHeight="1" x14ac:dyDescent="0.3">
      <c r="C77" s="88"/>
      <c r="D77" s="88"/>
      <c r="E77" s="88"/>
      <c r="F77" s="220"/>
      <c r="G77" s="220"/>
      <c r="H77" s="220"/>
      <c r="I77" s="220"/>
      <c r="J77" s="90"/>
      <c r="K77" s="108"/>
      <c r="L77" s="90" t="str">
        <f t="shared" si="1"/>
        <v/>
      </c>
    </row>
    <row r="78" spans="3:12" ht="15" customHeight="1" x14ac:dyDescent="0.3">
      <c r="C78" s="88"/>
      <c r="D78" s="88"/>
      <c r="E78" s="88"/>
      <c r="F78" s="220"/>
      <c r="G78" s="220"/>
      <c r="H78" s="220"/>
      <c r="I78" s="220"/>
      <c r="J78" s="90"/>
      <c r="K78" s="108"/>
      <c r="L78" s="90" t="str">
        <f t="shared" si="1"/>
        <v/>
      </c>
    </row>
    <row r="79" spans="3:12" ht="15" customHeight="1" x14ac:dyDescent="0.3">
      <c r="C79" s="88"/>
      <c r="D79" s="88"/>
      <c r="E79" s="88"/>
      <c r="F79" s="220"/>
      <c r="G79" s="220"/>
      <c r="H79" s="220"/>
      <c r="I79" s="220"/>
      <c r="J79" s="90"/>
      <c r="K79" s="108"/>
      <c r="L79" s="90" t="str">
        <f t="shared" si="1"/>
        <v/>
      </c>
    </row>
    <row r="80" spans="3:12" ht="15" customHeight="1" x14ac:dyDescent="0.3">
      <c r="C80" s="88"/>
      <c r="D80" s="88"/>
      <c r="E80" s="88"/>
      <c r="F80" s="220"/>
      <c r="G80" s="220"/>
      <c r="H80" s="220"/>
      <c r="I80" s="220"/>
      <c r="J80" s="90"/>
      <c r="K80" s="108"/>
      <c r="L80" s="90" t="str">
        <f t="shared" si="1"/>
        <v/>
      </c>
    </row>
    <row r="81" spans="3:12" ht="15" customHeight="1" x14ac:dyDescent="0.3">
      <c r="C81" s="88"/>
      <c r="D81" s="88"/>
      <c r="E81" s="88"/>
      <c r="F81" s="220"/>
      <c r="G81" s="220"/>
      <c r="H81" s="220"/>
      <c r="I81" s="220"/>
      <c r="J81" s="90"/>
      <c r="K81" s="108"/>
      <c r="L81" s="90" t="str">
        <f t="shared" si="1"/>
        <v/>
      </c>
    </row>
    <row r="82" spans="3:12" ht="15" customHeight="1" x14ac:dyDescent="0.3">
      <c r="C82" s="88"/>
      <c r="D82" s="88"/>
      <c r="E82" s="88"/>
      <c r="F82" s="220"/>
      <c r="G82" s="220"/>
      <c r="H82" s="220"/>
      <c r="I82" s="220"/>
      <c r="J82" s="90"/>
      <c r="K82" s="108"/>
      <c r="L82" s="90" t="str">
        <f t="shared" si="1"/>
        <v/>
      </c>
    </row>
    <row r="83" spans="3:12" ht="15" customHeight="1" x14ac:dyDescent="0.3">
      <c r="C83" s="88"/>
      <c r="D83" s="88"/>
      <c r="E83" s="88"/>
      <c r="F83" s="220"/>
      <c r="G83" s="220"/>
      <c r="H83" s="220"/>
      <c r="I83" s="220"/>
      <c r="J83" s="90"/>
      <c r="K83" s="108"/>
      <c r="L83" s="90" t="str">
        <f t="shared" si="1"/>
        <v/>
      </c>
    </row>
    <row r="84" spans="3:12" ht="15" customHeight="1" x14ac:dyDescent="0.3">
      <c r="C84" s="88"/>
      <c r="D84" s="88"/>
      <c r="E84" s="88"/>
      <c r="F84" s="220"/>
      <c r="G84" s="220"/>
      <c r="H84" s="220"/>
      <c r="I84" s="220"/>
      <c r="J84" s="90"/>
      <c r="K84" s="108"/>
      <c r="L84" s="90" t="str">
        <f t="shared" si="1"/>
        <v/>
      </c>
    </row>
    <row r="85" spans="3:12" ht="15" customHeight="1" x14ac:dyDescent="0.3">
      <c r="C85" s="88"/>
      <c r="D85" s="88"/>
      <c r="E85" s="88"/>
      <c r="F85" s="220"/>
      <c r="G85" s="220"/>
      <c r="H85" s="220"/>
      <c r="I85" s="220"/>
      <c r="J85" s="90"/>
      <c r="K85" s="108"/>
      <c r="L85" s="90" t="str">
        <f t="shared" si="1"/>
        <v/>
      </c>
    </row>
    <row r="86" spans="3:12" ht="15" customHeight="1" x14ac:dyDescent="0.3">
      <c r="C86" s="88"/>
      <c r="D86" s="88"/>
      <c r="E86" s="88"/>
      <c r="F86" s="220"/>
      <c r="G86" s="220"/>
      <c r="H86" s="220"/>
      <c r="I86" s="220"/>
      <c r="J86" s="90"/>
      <c r="K86" s="108"/>
      <c r="L86" s="90" t="str">
        <f t="shared" si="1"/>
        <v/>
      </c>
    </row>
    <row r="87" spans="3:12" ht="15" customHeight="1" x14ac:dyDescent="0.3">
      <c r="C87" s="88"/>
      <c r="D87" s="88"/>
      <c r="E87" s="88"/>
      <c r="F87" s="220"/>
      <c r="G87" s="220"/>
      <c r="H87" s="220"/>
      <c r="I87" s="220"/>
      <c r="J87" s="90"/>
      <c r="K87" s="108"/>
      <c r="L87" s="90" t="str">
        <f t="shared" si="1"/>
        <v/>
      </c>
    </row>
    <row r="88" spans="3:12" ht="15" customHeight="1" x14ac:dyDescent="0.3">
      <c r="C88" s="88"/>
      <c r="D88" s="88"/>
      <c r="E88" s="88"/>
      <c r="F88" s="220"/>
      <c r="G88" s="220"/>
      <c r="H88" s="220"/>
      <c r="I88" s="220"/>
      <c r="J88" s="90"/>
      <c r="K88" s="108"/>
      <c r="L88" s="90" t="str">
        <f t="shared" si="1"/>
        <v/>
      </c>
    </row>
    <row r="89" spans="3:12" ht="15" customHeight="1" x14ac:dyDescent="0.3">
      <c r="C89" s="88"/>
      <c r="D89" s="88"/>
      <c r="E89" s="88"/>
      <c r="F89" s="220"/>
      <c r="G89" s="220"/>
      <c r="H89" s="220"/>
      <c r="I89" s="220"/>
      <c r="J89" s="90"/>
      <c r="K89" s="108"/>
      <c r="L89" s="90" t="str">
        <f t="shared" si="1"/>
        <v/>
      </c>
    </row>
    <row r="90" spans="3:12" ht="15" customHeight="1" x14ac:dyDescent="0.3">
      <c r="C90" s="88"/>
      <c r="D90" s="88"/>
      <c r="E90" s="88"/>
      <c r="F90" s="220"/>
      <c r="G90" s="220"/>
      <c r="H90" s="220"/>
      <c r="I90" s="220"/>
      <c r="J90" s="90"/>
      <c r="K90" s="108"/>
      <c r="L90" s="90" t="str">
        <f t="shared" si="1"/>
        <v/>
      </c>
    </row>
    <row r="91" spans="3:12" ht="15" customHeight="1" x14ac:dyDescent="0.3">
      <c r="C91" s="88"/>
      <c r="D91" s="88"/>
      <c r="E91" s="88"/>
      <c r="F91" s="220"/>
      <c r="G91" s="220"/>
      <c r="H91" s="220"/>
      <c r="I91" s="220"/>
      <c r="J91" s="90"/>
      <c r="K91" s="108"/>
      <c r="L91" s="90" t="str">
        <f t="shared" si="1"/>
        <v/>
      </c>
    </row>
    <row r="92" spans="3:12" ht="15" customHeight="1" x14ac:dyDescent="0.3">
      <c r="C92" s="88"/>
      <c r="D92" s="88"/>
      <c r="E92" s="88"/>
      <c r="F92" s="220"/>
      <c r="G92" s="220"/>
      <c r="H92" s="220"/>
      <c r="I92" s="220"/>
      <c r="J92" s="90"/>
      <c r="K92" s="108"/>
      <c r="L92" s="90" t="str">
        <f t="shared" si="1"/>
        <v/>
      </c>
    </row>
    <row r="93" spans="3:12" ht="15" customHeight="1" x14ac:dyDescent="0.3">
      <c r="C93" s="88"/>
      <c r="D93" s="88"/>
      <c r="E93" s="88"/>
      <c r="F93" s="220"/>
      <c r="G93" s="220"/>
      <c r="H93" s="220"/>
      <c r="I93" s="220"/>
      <c r="J93" s="90"/>
      <c r="K93" s="108"/>
      <c r="L93" s="90" t="str">
        <f t="shared" si="1"/>
        <v/>
      </c>
    </row>
    <row r="94" spans="3:12" ht="15" customHeight="1" x14ac:dyDescent="0.3">
      <c r="C94" s="88"/>
      <c r="D94" s="88"/>
      <c r="E94" s="88"/>
      <c r="F94" s="220"/>
      <c r="G94" s="220"/>
      <c r="H94" s="220"/>
      <c r="I94" s="220"/>
      <c r="J94" s="90"/>
      <c r="K94" s="108"/>
      <c r="L94" s="90" t="str">
        <f t="shared" si="1"/>
        <v/>
      </c>
    </row>
    <row r="95" spans="3:12" ht="15" customHeight="1" x14ac:dyDescent="0.3">
      <c r="C95" s="88"/>
      <c r="D95" s="88"/>
      <c r="E95" s="88"/>
      <c r="F95" s="220"/>
      <c r="G95" s="220"/>
      <c r="H95" s="220"/>
      <c r="I95" s="220"/>
      <c r="J95" s="90"/>
      <c r="K95" s="108"/>
      <c r="L95" s="90" t="str">
        <f t="shared" si="1"/>
        <v/>
      </c>
    </row>
    <row r="96" spans="3:12" ht="15" customHeight="1" x14ac:dyDescent="0.3">
      <c r="C96" s="88"/>
      <c r="D96" s="88"/>
      <c r="E96" s="88"/>
      <c r="F96" s="220"/>
      <c r="G96" s="220"/>
      <c r="H96" s="220"/>
      <c r="I96" s="220"/>
      <c r="J96" s="90"/>
      <c r="K96" s="108"/>
      <c r="L96" s="90" t="str">
        <f t="shared" si="1"/>
        <v/>
      </c>
    </row>
    <row r="97" spans="3:12" ht="15" customHeight="1" x14ac:dyDescent="0.3">
      <c r="C97" s="88"/>
      <c r="D97" s="88"/>
      <c r="E97" s="88"/>
      <c r="F97" s="220"/>
      <c r="G97" s="220"/>
      <c r="H97" s="220"/>
      <c r="I97" s="220"/>
      <c r="J97" s="90"/>
      <c r="K97" s="108"/>
      <c r="L97" s="90" t="str">
        <f t="shared" si="1"/>
        <v/>
      </c>
    </row>
    <row r="98" spans="3:12" ht="15" customHeight="1" x14ac:dyDescent="0.3">
      <c r="C98" s="88"/>
      <c r="D98" s="88"/>
      <c r="E98" s="88"/>
      <c r="F98" s="220"/>
      <c r="G98" s="220"/>
      <c r="H98" s="220"/>
      <c r="I98" s="220"/>
      <c r="J98" s="90"/>
      <c r="K98" s="108"/>
      <c r="L98" s="90" t="str">
        <f t="shared" si="1"/>
        <v/>
      </c>
    </row>
    <row r="99" spans="3:12" ht="15" customHeight="1" x14ac:dyDescent="0.3">
      <c r="C99" s="88"/>
      <c r="D99" s="88"/>
      <c r="E99" s="88"/>
      <c r="F99" s="220"/>
      <c r="G99" s="220"/>
      <c r="H99" s="220"/>
      <c r="I99" s="220"/>
      <c r="J99" s="90"/>
      <c r="K99" s="108"/>
      <c r="L99" s="90" t="str">
        <f t="shared" si="1"/>
        <v/>
      </c>
    </row>
    <row r="100" spans="3:12" ht="15" customHeight="1" x14ac:dyDescent="0.3">
      <c r="C100" s="88"/>
      <c r="D100" s="88"/>
      <c r="E100" s="88"/>
      <c r="F100" s="220"/>
      <c r="G100" s="220"/>
      <c r="H100" s="220"/>
      <c r="I100" s="220"/>
      <c r="J100" s="90"/>
      <c r="K100" s="108"/>
      <c r="L100" s="90" t="str">
        <f t="shared" si="1"/>
        <v/>
      </c>
    </row>
    <row r="101" spans="3:12" ht="15" customHeight="1" x14ac:dyDescent="0.3">
      <c r="C101" s="88"/>
      <c r="D101" s="88"/>
      <c r="E101" s="88"/>
      <c r="F101" s="220"/>
      <c r="G101" s="220"/>
      <c r="H101" s="220"/>
      <c r="I101" s="220"/>
      <c r="J101" s="90"/>
      <c r="K101" s="108"/>
      <c r="L101" s="90" t="str">
        <f t="shared" ref="L101:L164" si="2">IFERROR(IF(I101&gt;0,I101-$F$4,""),"")</f>
        <v/>
      </c>
    </row>
    <row r="102" spans="3:12" ht="15" customHeight="1" x14ac:dyDescent="0.3">
      <c r="C102" s="88"/>
      <c r="D102" s="88"/>
      <c r="E102" s="88"/>
      <c r="F102" s="220"/>
      <c r="G102" s="220"/>
      <c r="H102" s="220"/>
      <c r="I102" s="220"/>
      <c r="J102" s="90"/>
      <c r="K102" s="108"/>
      <c r="L102" s="90" t="str">
        <f t="shared" si="2"/>
        <v/>
      </c>
    </row>
    <row r="103" spans="3:12" ht="15" customHeight="1" x14ac:dyDescent="0.3">
      <c r="C103" s="88"/>
      <c r="D103" s="88"/>
      <c r="E103" s="88"/>
      <c r="F103" s="220"/>
      <c r="G103" s="220"/>
      <c r="H103" s="220"/>
      <c r="I103" s="220"/>
      <c r="J103" s="90"/>
      <c r="K103" s="108"/>
      <c r="L103" s="90" t="str">
        <f t="shared" si="2"/>
        <v/>
      </c>
    </row>
    <row r="104" spans="3:12" ht="15" customHeight="1" x14ac:dyDescent="0.3">
      <c r="C104" s="88"/>
      <c r="D104" s="88"/>
      <c r="E104" s="88"/>
      <c r="F104" s="220"/>
      <c r="G104" s="220"/>
      <c r="H104" s="220"/>
      <c r="I104" s="220"/>
      <c r="J104" s="90"/>
      <c r="K104" s="108"/>
      <c r="L104" s="90" t="str">
        <f t="shared" si="2"/>
        <v/>
      </c>
    </row>
    <row r="105" spans="3:12" ht="15" customHeight="1" x14ac:dyDescent="0.3">
      <c r="C105" s="88"/>
      <c r="D105" s="88"/>
      <c r="E105" s="88"/>
      <c r="F105" s="220"/>
      <c r="G105" s="220"/>
      <c r="H105" s="220"/>
      <c r="I105" s="220"/>
      <c r="J105" s="90"/>
      <c r="K105" s="108"/>
      <c r="L105" s="90" t="str">
        <f t="shared" si="2"/>
        <v/>
      </c>
    </row>
    <row r="106" spans="3:12" ht="15" customHeight="1" x14ac:dyDescent="0.3">
      <c r="C106" s="88"/>
      <c r="D106" s="88"/>
      <c r="E106" s="88"/>
      <c r="F106" s="220"/>
      <c r="G106" s="220"/>
      <c r="H106" s="220"/>
      <c r="I106" s="220"/>
      <c r="J106" s="90"/>
      <c r="K106" s="108"/>
      <c r="L106" s="90" t="str">
        <f t="shared" si="2"/>
        <v/>
      </c>
    </row>
    <row r="107" spans="3:12" ht="15" customHeight="1" x14ac:dyDescent="0.3">
      <c r="C107" s="88"/>
      <c r="D107" s="88"/>
      <c r="E107" s="88"/>
      <c r="F107" s="220"/>
      <c r="G107" s="220"/>
      <c r="H107" s="220"/>
      <c r="I107" s="220"/>
      <c r="J107" s="90"/>
      <c r="K107" s="108"/>
      <c r="L107" s="90" t="str">
        <f t="shared" si="2"/>
        <v/>
      </c>
    </row>
    <row r="108" spans="3:12" ht="15" customHeight="1" x14ac:dyDescent="0.3">
      <c r="C108" s="88"/>
      <c r="D108" s="88"/>
      <c r="E108" s="88"/>
      <c r="F108" s="220"/>
      <c r="G108" s="220"/>
      <c r="H108" s="220"/>
      <c r="I108" s="220"/>
      <c r="J108" s="90"/>
      <c r="K108" s="108"/>
      <c r="L108" s="90" t="str">
        <f t="shared" si="2"/>
        <v/>
      </c>
    </row>
    <row r="109" spans="3:12" ht="15" customHeight="1" x14ac:dyDescent="0.3">
      <c r="C109" s="88"/>
      <c r="D109" s="88"/>
      <c r="E109" s="88"/>
      <c r="F109" s="220"/>
      <c r="G109" s="220"/>
      <c r="H109" s="220"/>
      <c r="I109" s="220"/>
      <c r="J109" s="90"/>
      <c r="K109" s="108"/>
      <c r="L109" s="90" t="str">
        <f t="shared" si="2"/>
        <v/>
      </c>
    </row>
    <row r="110" spans="3:12" ht="15" customHeight="1" x14ac:dyDescent="0.3">
      <c r="C110" s="88"/>
      <c r="D110" s="88"/>
      <c r="E110" s="88"/>
      <c r="F110" s="220"/>
      <c r="G110" s="220"/>
      <c r="H110" s="220"/>
      <c r="I110" s="220"/>
      <c r="J110" s="90"/>
      <c r="K110" s="108"/>
      <c r="L110" s="90" t="str">
        <f t="shared" si="2"/>
        <v/>
      </c>
    </row>
    <row r="111" spans="3:12" ht="15" customHeight="1" x14ac:dyDescent="0.3">
      <c r="C111" s="88"/>
      <c r="D111" s="88"/>
      <c r="E111" s="88"/>
      <c r="F111" s="220"/>
      <c r="G111" s="220"/>
      <c r="H111" s="220"/>
      <c r="I111" s="220"/>
      <c r="J111" s="90"/>
      <c r="K111" s="108"/>
      <c r="L111" s="90" t="str">
        <f t="shared" si="2"/>
        <v/>
      </c>
    </row>
    <row r="112" spans="3:12" ht="15" customHeight="1" x14ac:dyDescent="0.3">
      <c r="C112" s="88"/>
      <c r="D112" s="88"/>
      <c r="E112" s="88"/>
      <c r="F112" s="220"/>
      <c r="G112" s="220"/>
      <c r="H112" s="220"/>
      <c r="I112" s="220"/>
      <c r="J112" s="90"/>
      <c r="K112" s="108"/>
      <c r="L112" s="90" t="str">
        <f t="shared" si="2"/>
        <v/>
      </c>
    </row>
    <row r="113" spans="3:12" ht="15" customHeight="1" x14ac:dyDescent="0.3">
      <c r="C113" s="88"/>
      <c r="D113" s="88"/>
      <c r="E113" s="88"/>
      <c r="F113" s="220"/>
      <c r="G113" s="220"/>
      <c r="H113" s="220"/>
      <c r="I113" s="220"/>
      <c r="J113" s="90"/>
      <c r="K113" s="108"/>
      <c r="L113" s="90" t="str">
        <f t="shared" si="2"/>
        <v/>
      </c>
    </row>
    <row r="114" spans="3:12" ht="15" customHeight="1" x14ac:dyDescent="0.3">
      <c r="C114" s="88"/>
      <c r="D114" s="88"/>
      <c r="E114" s="88"/>
      <c r="F114" s="220"/>
      <c r="G114" s="220"/>
      <c r="H114" s="220"/>
      <c r="I114" s="220"/>
      <c r="J114" s="90"/>
      <c r="K114" s="108"/>
      <c r="L114" s="90" t="str">
        <f t="shared" si="2"/>
        <v/>
      </c>
    </row>
    <row r="115" spans="3:12" ht="15" customHeight="1" x14ac:dyDescent="0.3">
      <c r="C115" s="88"/>
      <c r="D115" s="88"/>
      <c r="E115" s="88"/>
      <c r="F115" s="220"/>
      <c r="G115" s="220"/>
      <c r="H115" s="220"/>
      <c r="I115" s="220"/>
      <c r="J115" s="90"/>
      <c r="K115" s="108"/>
      <c r="L115" s="90" t="str">
        <f t="shared" si="2"/>
        <v/>
      </c>
    </row>
    <row r="116" spans="3:12" ht="15" customHeight="1" x14ac:dyDescent="0.3">
      <c r="C116" s="88"/>
      <c r="D116" s="88"/>
      <c r="E116" s="88"/>
      <c r="F116" s="220"/>
      <c r="G116" s="220"/>
      <c r="H116" s="220"/>
      <c r="I116" s="220"/>
      <c r="J116" s="90"/>
      <c r="K116" s="108"/>
      <c r="L116" s="90" t="str">
        <f t="shared" si="2"/>
        <v/>
      </c>
    </row>
    <row r="117" spans="3:12" ht="15" customHeight="1" x14ac:dyDescent="0.3">
      <c r="C117" s="88"/>
      <c r="D117" s="88"/>
      <c r="E117" s="88"/>
      <c r="F117" s="220"/>
      <c r="G117" s="220"/>
      <c r="H117" s="220"/>
      <c r="I117" s="220"/>
      <c r="J117" s="90"/>
      <c r="K117" s="108"/>
      <c r="L117" s="90" t="str">
        <f t="shared" si="2"/>
        <v/>
      </c>
    </row>
    <row r="118" spans="3:12" ht="15" customHeight="1" x14ac:dyDescent="0.3">
      <c r="C118" s="88"/>
      <c r="D118" s="88"/>
      <c r="E118" s="88"/>
      <c r="F118" s="220"/>
      <c r="G118" s="220"/>
      <c r="H118" s="220"/>
      <c r="I118" s="220"/>
      <c r="J118" s="90"/>
      <c r="K118" s="108"/>
      <c r="L118" s="90" t="str">
        <f t="shared" si="2"/>
        <v/>
      </c>
    </row>
    <row r="119" spans="3:12" ht="15" customHeight="1" x14ac:dyDescent="0.3">
      <c r="C119" s="88"/>
      <c r="D119" s="88"/>
      <c r="E119" s="88"/>
      <c r="F119" s="220"/>
      <c r="G119" s="220"/>
      <c r="H119" s="220"/>
      <c r="I119" s="220"/>
      <c r="J119" s="90"/>
      <c r="K119" s="108"/>
      <c r="L119" s="90" t="str">
        <f t="shared" si="2"/>
        <v/>
      </c>
    </row>
    <row r="120" spans="3:12" ht="15" customHeight="1" x14ac:dyDescent="0.3">
      <c r="C120" s="88"/>
      <c r="D120" s="88"/>
      <c r="E120" s="88"/>
      <c r="F120" s="220"/>
      <c r="G120" s="220"/>
      <c r="H120" s="220"/>
      <c r="I120" s="220"/>
      <c r="J120" s="90"/>
      <c r="K120" s="108"/>
      <c r="L120" s="90" t="str">
        <f t="shared" si="2"/>
        <v/>
      </c>
    </row>
    <row r="121" spans="3:12" ht="15" customHeight="1" x14ac:dyDescent="0.3">
      <c r="C121" s="88"/>
      <c r="D121" s="88"/>
      <c r="E121" s="88"/>
      <c r="F121" s="220"/>
      <c r="G121" s="220"/>
      <c r="H121" s="220"/>
      <c r="I121" s="220"/>
      <c r="J121" s="90"/>
      <c r="K121" s="108"/>
      <c r="L121" s="90" t="str">
        <f t="shared" si="2"/>
        <v/>
      </c>
    </row>
    <row r="122" spans="3:12" ht="15" customHeight="1" x14ac:dyDescent="0.3">
      <c r="C122" s="88"/>
      <c r="D122" s="88"/>
      <c r="E122" s="88"/>
      <c r="F122" s="220"/>
      <c r="G122" s="220"/>
      <c r="H122" s="220"/>
      <c r="I122" s="220"/>
      <c r="J122" s="90"/>
      <c r="K122" s="108"/>
      <c r="L122" s="90" t="str">
        <f t="shared" si="2"/>
        <v/>
      </c>
    </row>
    <row r="123" spans="3:12" ht="15" customHeight="1" x14ac:dyDescent="0.3">
      <c r="C123" s="88"/>
      <c r="D123" s="88"/>
      <c r="E123" s="88"/>
      <c r="F123" s="220"/>
      <c r="G123" s="220"/>
      <c r="H123" s="220"/>
      <c r="I123" s="220"/>
      <c r="J123" s="90"/>
      <c r="K123" s="108"/>
      <c r="L123" s="90" t="str">
        <f t="shared" si="2"/>
        <v/>
      </c>
    </row>
    <row r="124" spans="3:12" ht="15" customHeight="1" x14ac:dyDescent="0.3">
      <c r="C124" s="88"/>
      <c r="D124" s="88"/>
      <c r="E124" s="88"/>
      <c r="F124" s="220"/>
      <c r="G124" s="220"/>
      <c r="H124" s="220"/>
      <c r="I124" s="220"/>
      <c r="J124" s="90"/>
      <c r="K124" s="108"/>
      <c r="L124" s="90" t="str">
        <f t="shared" si="2"/>
        <v/>
      </c>
    </row>
    <row r="125" spans="3:12" ht="15" customHeight="1" x14ac:dyDescent="0.3">
      <c r="C125" s="88"/>
      <c r="D125" s="88"/>
      <c r="E125" s="88"/>
      <c r="F125" s="220"/>
      <c r="G125" s="220"/>
      <c r="H125" s="220"/>
      <c r="I125" s="220"/>
      <c r="J125" s="90"/>
      <c r="K125" s="108"/>
      <c r="L125" s="90" t="str">
        <f t="shared" si="2"/>
        <v/>
      </c>
    </row>
    <row r="126" spans="3:12" ht="15" customHeight="1" x14ac:dyDescent="0.3">
      <c r="C126" s="88"/>
      <c r="D126" s="88"/>
      <c r="E126" s="88"/>
      <c r="F126" s="220"/>
      <c r="G126" s="220"/>
      <c r="H126" s="220"/>
      <c r="I126" s="220"/>
      <c r="J126" s="90"/>
      <c r="K126" s="108"/>
      <c r="L126" s="90" t="str">
        <f t="shared" si="2"/>
        <v/>
      </c>
    </row>
    <row r="127" spans="3:12" ht="15" customHeight="1" x14ac:dyDescent="0.3">
      <c r="C127" s="88"/>
      <c r="D127" s="88"/>
      <c r="E127" s="88"/>
      <c r="F127" s="220"/>
      <c r="G127" s="220"/>
      <c r="H127" s="220"/>
      <c r="I127" s="220"/>
      <c r="J127" s="90"/>
      <c r="K127" s="108"/>
      <c r="L127" s="90" t="str">
        <f t="shared" si="2"/>
        <v/>
      </c>
    </row>
    <row r="128" spans="3:12" ht="15" customHeight="1" x14ac:dyDescent="0.3">
      <c r="C128" s="88"/>
      <c r="D128" s="88"/>
      <c r="E128" s="88"/>
      <c r="F128" s="220"/>
      <c r="G128" s="220"/>
      <c r="H128" s="220"/>
      <c r="I128" s="220"/>
      <c r="J128" s="90"/>
      <c r="K128" s="108"/>
      <c r="L128" s="90" t="str">
        <f t="shared" si="2"/>
        <v/>
      </c>
    </row>
    <row r="129" spans="3:12" ht="15" customHeight="1" x14ac:dyDescent="0.3">
      <c r="C129" s="88"/>
      <c r="D129" s="88"/>
      <c r="E129" s="88"/>
      <c r="F129" s="220"/>
      <c r="G129" s="220"/>
      <c r="H129" s="220"/>
      <c r="I129" s="220"/>
      <c r="J129" s="90"/>
      <c r="K129" s="108"/>
      <c r="L129" s="90" t="str">
        <f t="shared" si="2"/>
        <v/>
      </c>
    </row>
    <row r="130" spans="3:12" ht="15" customHeight="1" x14ac:dyDescent="0.3">
      <c r="C130" s="88"/>
      <c r="D130" s="88"/>
      <c r="E130" s="88"/>
      <c r="F130" s="220"/>
      <c r="G130" s="220"/>
      <c r="H130" s="220"/>
      <c r="I130" s="220"/>
      <c r="J130" s="90"/>
      <c r="K130" s="108"/>
      <c r="L130" s="90" t="str">
        <f t="shared" si="2"/>
        <v/>
      </c>
    </row>
    <row r="131" spans="3:12" ht="15" customHeight="1" x14ac:dyDescent="0.3">
      <c r="C131" s="88"/>
      <c r="D131" s="88"/>
      <c r="E131" s="88"/>
      <c r="F131" s="220"/>
      <c r="G131" s="220"/>
      <c r="H131" s="220"/>
      <c r="I131" s="220"/>
      <c r="J131" s="90"/>
      <c r="K131" s="108"/>
      <c r="L131" s="90" t="str">
        <f t="shared" si="2"/>
        <v/>
      </c>
    </row>
    <row r="132" spans="3:12" ht="15" customHeight="1" x14ac:dyDescent="0.3">
      <c r="C132" s="88"/>
      <c r="D132" s="88"/>
      <c r="E132" s="88"/>
      <c r="F132" s="220"/>
      <c r="G132" s="220"/>
      <c r="H132" s="220"/>
      <c r="I132" s="220"/>
      <c r="J132" s="90"/>
      <c r="K132" s="108"/>
      <c r="L132" s="90" t="str">
        <f t="shared" si="2"/>
        <v/>
      </c>
    </row>
    <row r="133" spans="3:12" ht="15" customHeight="1" x14ac:dyDescent="0.3">
      <c r="C133" s="88"/>
      <c r="D133" s="88"/>
      <c r="E133" s="88"/>
      <c r="F133" s="220"/>
      <c r="G133" s="220"/>
      <c r="H133" s="220"/>
      <c r="I133" s="220"/>
      <c r="J133" s="90"/>
      <c r="K133" s="108"/>
      <c r="L133" s="90" t="str">
        <f t="shared" si="2"/>
        <v/>
      </c>
    </row>
    <row r="134" spans="3:12" ht="15" customHeight="1" x14ac:dyDescent="0.3">
      <c r="C134" s="88"/>
      <c r="D134" s="88"/>
      <c r="E134" s="88"/>
      <c r="F134" s="220"/>
      <c r="G134" s="220"/>
      <c r="H134" s="220"/>
      <c r="I134" s="220"/>
      <c r="J134" s="90"/>
      <c r="K134" s="108"/>
      <c r="L134" s="90" t="str">
        <f t="shared" si="2"/>
        <v/>
      </c>
    </row>
    <row r="135" spans="3:12" ht="15" customHeight="1" x14ac:dyDescent="0.3">
      <c r="C135" s="88"/>
      <c r="D135" s="88"/>
      <c r="E135" s="88"/>
      <c r="F135" s="220"/>
      <c r="G135" s="220"/>
      <c r="H135" s="220"/>
      <c r="I135" s="220"/>
      <c r="J135" s="90"/>
      <c r="K135" s="108"/>
      <c r="L135" s="90" t="str">
        <f t="shared" si="2"/>
        <v/>
      </c>
    </row>
    <row r="136" spans="3:12" ht="15" customHeight="1" x14ac:dyDescent="0.3">
      <c r="C136" s="88"/>
      <c r="D136" s="88"/>
      <c r="E136" s="88"/>
      <c r="F136" s="220"/>
      <c r="G136" s="220"/>
      <c r="H136" s="220"/>
      <c r="I136" s="220"/>
      <c r="J136" s="90"/>
      <c r="K136" s="108"/>
      <c r="L136" s="90" t="str">
        <f t="shared" si="2"/>
        <v/>
      </c>
    </row>
    <row r="137" spans="3:12" ht="15" customHeight="1" x14ac:dyDescent="0.3">
      <c r="C137" s="88"/>
      <c r="D137" s="88"/>
      <c r="E137" s="88"/>
      <c r="F137" s="220"/>
      <c r="G137" s="220"/>
      <c r="H137" s="220"/>
      <c r="I137" s="220"/>
      <c r="J137" s="90"/>
      <c r="K137" s="108"/>
      <c r="L137" s="90" t="str">
        <f t="shared" si="2"/>
        <v/>
      </c>
    </row>
    <row r="138" spans="3:12" ht="15" customHeight="1" x14ac:dyDescent="0.3">
      <c r="C138" s="88"/>
      <c r="D138" s="88"/>
      <c r="E138" s="88"/>
      <c r="F138" s="220"/>
      <c r="G138" s="220"/>
      <c r="H138" s="220"/>
      <c r="I138" s="220"/>
      <c r="J138" s="90"/>
      <c r="K138" s="108"/>
      <c r="L138" s="90" t="str">
        <f t="shared" si="2"/>
        <v/>
      </c>
    </row>
    <row r="139" spans="3:12" ht="15" customHeight="1" x14ac:dyDescent="0.3">
      <c r="C139" s="88"/>
      <c r="D139" s="88"/>
      <c r="E139" s="88"/>
      <c r="F139" s="220"/>
      <c r="G139" s="220"/>
      <c r="H139" s="220"/>
      <c r="I139" s="220"/>
      <c r="J139" s="90"/>
      <c r="K139" s="108"/>
      <c r="L139" s="90" t="str">
        <f t="shared" si="2"/>
        <v/>
      </c>
    </row>
    <row r="140" spans="3:12" ht="15" customHeight="1" x14ac:dyDescent="0.3">
      <c r="C140" s="88"/>
      <c r="D140" s="88"/>
      <c r="E140" s="88"/>
      <c r="F140" s="220"/>
      <c r="G140" s="220"/>
      <c r="H140" s="220"/>
      <c r="I140" s="220"/>
      <c r="J140" s="90"/>
      <c r="K140" s="108"/>
      <c r="L140" s="90" t="str">
        <f t="shared" si="2"/>
        <v/>
      </c>
    </row>
    <row r="141" spans="3:12" ht="15" customHeight="1" x14ac:dyDescent="0.3">
      <c r="C141" s="88"/>
      <c r="D141" s="88"/>
      <c r="E141" s="88"/>
      <c r="F141" s="220"/>
      <c r="G141" s="220"/>
      <c r="H141" s="220"/>
      <c r="I141" s="220"/>
      <c r="J141" s="90"/>
      <c r="K141" s="108"/>
      <c r="L141" s="90" t="str">
        <f t="shared" si="2"/>
        <v/>
      </c>
    </row>
    <row r="142" spans="3:12" ht="15" customHeight="1" x14ac:dyDescent="0.3">
      <c r="C142" s="88"/>
      <c r="D142" s="88"/>
      <c r="E142" s="88"/>
      <c r="F142" s="220"/>
      <c r="G142" s="220"/>
      <c r="H142" s="220"/>
      <c r="I142" s="220"/>
      <c r="J142" s="90"/>
      <c r="K142" s="108"/>
      <c r="L142" s="90" t="str">
        <f t="shared" si="2"/>
        <v/>
      </c>
    </row>
    <row r="143" spans="3:12" ht="15" customHeight="1" x14ac:dyDescent="0.3">
      <c r="C143" s="88"/>
      <c r="D143" s="88"/>
      <c r="E143" s="88"/>
      <c r="F143" s="220"/>
      <c r="G143" s="220"/>
      <c r="H143" s="220"/>
      <c r="I143" s="220"/>
      <c r="J143" s="90"/>
      <c r="K143" s="108"/>
      <c r="L143" s="90" t="str">
        <f t="shared" si="2"/>
        <v/>
      </c>
    </row>
    <row r="144" spans="3:12" ht="15" customHeight="1" x14ac:dyDescent="0.3">
      <c r="C144" s="88"/>
      <c r="D144" s="88"/>
      <c r="E144" s="88"/>
      <c r="F144" s="220"/>
      <c r="G144" s="220"/>
      <c r="H144" s="220"/>
      <c r="I144" s="220"/>
      <c r="J144" s="90"/>
      <c r="K144" s="108"/>
      <c r="L144" s="90" t="str">
        <f t="shared" si="2"/>
        <v/>
      </c>
    </row>
    <row r="145" spans="3:12" ht="15" customHeight="1" x14ac:dyDescent="0.3">
      <c r="C145" s="88"/>
      <c r="D145" s="88"/>
      <c r="E145" s="88"/>
      <c r="F145" s="220"/>
      <c r="G145" s="220"/>
      <c r="H145" s="220"/>
      <c r="I145" s="220"/>
      <c r="J145" s="90"/>
      <c r="K145" s="108"/>
      <c r="L145" s="90" t="str">
        <f t="shared" si="2"/>
        <v/>
      </c>
    </row>
    <row r="146" spans="3:12" ht="15" customHeight="1" x14ac:dyDescent="0.3">
      <c r="C146" s="88"/>
      <c r="D146" s="88"/>
      <c r="E146" s="88"/>
      <c r="F146" s="220"/>
      <c r="G146" s="220"/>
      <c r="H146" s="220"/>
      <c r="I146" s="220"/>
      <c r="J146" s="90"/>
      <c r="K146" s="108"/>
      <c r="L146" s="90" t="str">
        <f t="shared" si="2"/>
        <v/>
      </c>
    </row>
    <row r="147" spans="3:12" ht="15" customHeight="1" x14ac:dyDescent="0.3">
      <c r="C147" s="88"/>
      <c r="D147" s="88"/>
      <c r="E147" s="88"/>
      <c r="F147" s="220"/>
      <c r="G147" s="220"/>
      <c r="H147" s="220"/>
      <c r="I147" s="220"/>
      <c r="J147" s="90"/>
      <c r="K147" s="108"/>
      <c r="L147" s="90" t="str">
        <f t="shared" si="2"/>
        <v/>
      </c>
    </row>
    <row r="148" spans="3:12" ht="15" customHeight="1" x14ac:dyDescent="0.3">
      <c r="C148" s="88"/>
      <c r="D148" s="88"/>
      <c r="E148" s="88"/>
      <c r="F148" s="220"/>
      <c r="G148" s="220"/>
      <c r="H148" s="220"/>
      <c r="I148" s="220"/>
      <c r="J148" s="90"/>
      <c r="K148" s="108"/>
      <c r="L148" s="90" t="str">
        <f t="shared" si="2"/>
        <v/>
      </c>
    </row>
    <row r="149" spans="3:12" ht="15" customHeight="1" x14ac:dyDescent="0.3">
      <c r="C149" s="88"/>
      <c r="D149" s="88"/>
      <c r="E149" s="88"/>
      <c r="F149" s="220"/>
      <c r="G149" s="220"/>
      <c r="H149" s="220"/>
      <c r="I149" s="220"/>
      <c r="J149" s="90"/>
      <c r="K149" s="108"/>
      <c r="L149" s="90" t="str">
        <f t="shared" si="2"/>
        <v/>
      </c>
    </row>
    <row r="150" spans="3:12" ht="15" customHeight="1" x14ac:dyDescent="0.3">
      <c r="C150" s="88"/>
      <c r="D150" s="88"/>
      <c r="E150" s="88"/>
      <c r="F150" s="220"/>
      <c r="G150" s="220"/>
      <c r="H150" s="220"/>
      <c r="I150" s="220"/>
      <c r="J150" s="90"/>
      <c r="K150" s="108"/>
      <c r="L150" s="90" t="str">
        <f t="shared" si="2"/>
        <v/>
      </c>
    </row>
    <row r="151" spans="3:12" ht="15" customHeight="1" x14ac:dyDescent="0.3">
      <c r="C151" s="88"/>
      <c r="D151" s="88"/>
      <c r="E151" s="88"/>
      <c r="F151" s="220"/>
      <c r="G151" s="220"/>
      <c r="H151" s="220"/>
      <c r="I151" s="220"/>
      <c r="J151" s="90"/>
      <c r="K151" s="108"/>
      <c r="L151" s="90" t="str">
        <f t="shared" si="2"/>
        <v/>
      </c>
    </row>
    <row r="152" spans="3:12" ht="15" customHeight="1" x14ac:dyDescent="0.3">
      <c r="C152" s="88"/>
      <c r="D152" s="88"/>
      <c r="E152" s="88"/>
      <c r="F152" s="220"/>
      <c r="G152" s="220"/>
      <c r="H152" s="220"/>
      <c r="I152" s="220"/>
      <c r="J152" s="90"/>
      <c r="K152" s="108"/>
      <c r="L152" s="90" t="str">
        <f t="shared" si="2"/>
        <v/>
      </c>
    </row>
    <row r="153" spans="3:12" ht="15" customHeight="1" x14ac:dyDescent="0.3">
      <c r="C153" s="88"/>
      <c r="D153" s="88"/>
      <c r="E153" s="88"/>
      <c r="F153" s="220"/>
      <c r="G153" s="220"/>
      <c r="H153" s="220"/>
      <c r="I153" s="220"/>
      <c r="J153" s="90"/>
      <c r="K153" s="108"/>
      <c r="L153" s="90" t="str">
        <f t="shared" si="2"/>
        <v/>
      </c>
    </row>
    <row r="154" spans="3:12" ht="15" customHeight="1" x14ac:dyDescent="0.3">
      <c r="C154" s="88"/>
      <c r="D154" s="88"/>
      <c r="E154" s="88"/>
      <c r="F154" s="220"/>
      <c r="G154" s="220"/>
      <c r="H154" s="220"/>
      <c r="I154" s="220"/>
      <c r="J154" s="90"/>
      <c r="K154" s="108"/>
      <c r="L154" s="90" t="str">
        <f t="shared" si="2"/>
        <v/>
      </c>
    </row>
    <row r="155" spans="3:12" ht="15" customHeight="1" x14ac:dyDescent="0.3">
      <c r="C155" s="88"/>
      <c r="D155" s="88"/>
      <c r="E155" s="88"/>
      <c r="F155" s="220"/>
      <c r="G155" s="220"/>
      <c r="H155" s="220"/>
      <c r="I155" s="220"/>
      <c r="J155" s="90"/>
      <c r="K155" s="108"/>
      <c r="L155" s="90" t="str">
        <f t="shared" si="2"/>
        <v/>
      </c>
    </row>
    <row r="156" spans="3:12" ht="15" customHeight="1" x14ac:dyDescent="0.3">
      <c r="C156" s="88"/>
      <c r="D156" s="88"/>
      <c r="E156" s="88"/>
      <c r="F156" s="220"/>
      <c r="G156" s="220"/>
      <c r="H156" s="220"/>
      <c r="I156" s="220"/>
      <c r="J156" s="90"/>
      <c r="K156" s="108"/>
      <c r="L156" s="90" t="str">
        <f t="shared" si="2"/>
        <v/>
      </c>
    </row>
    <row r="157" spans="3:12" ht="15" customHeight="1" x14ac:dyDescent="0.3">
      <c r="C157" s="88"/>
      <c r="D157" s="88"/>
      <c r="E157" s="88"/>
      <c r="F157" s="220"/>
      <c r="G157" s="220"/>
      <c r="H157" s="220"/>
      <c r="I157" s="220"/>
      <c r="J157" s="90"/>
      <c r="K157" s="108"/>
      <c r="L157" s="90" t="str">
        <f t="shared" si="2"/>
        <v/>
      </c>
    </row>
    <row r="158" spans="3:12" ht="15" customHeight="1" x14ac:dyDescent="0.3">
      <c r="C158" s="88"/>
      <c r="D158" s="88"/>
      <c r="E158" s="88"/>
      <c r="F158" s="220"/>
      <c r="G158" s="220"/>
      <c r="H158" s="220"/>
      <c r="I158" s="220"/>
      <c r="J158" s="90"/>
      <c r="K158" s="108"/>
      <c r="L158" s="90" t="str">
        <f t="shared" si="2"/>
        <v/>
      </c>
    </row>
    <row r="159" spans="3:12" ht="15" customHeight="1" x14ac:dyDescent="0.3">
      <c r="C159" s="88"/>
      <c r="D159" s="88"/>
      <c r="E159" s="88"/>
      <c r="F159" s="220"/>
      <c r="G159" s="220"/>
      <c r="H159" s="220"/>
      <c r="I159" s="220"/>
      <c r="J159" s="90"/>
      <c r="K159" s="108"/>
      <c r="L159" s="90" t="str">
        <f t="shared" si="2"/>
        <v/>
      </c>
    </row>
    <row r="160" spans="3:12" ht="15" customHeight="1" x14ac:dyDescent="0.3">
      <c r="C160" s="88"/>
      <c r="D160" s="88"/>
      <c r="E160" s="88"/>
      <c r="F160" s="220"/>
      <c r="G160" s="220"/>
      <c r="H160" s="220"/>
      <c r="I160" s="220"/>
      <c r="J160" s="90"/>
      <c r="K160" s="108"/>
      <c r="L160" s="90" t="str">
        <f t="shared" si="2"/>
        <v/>
      </c>
    </row>
    <row r="161" spans="3:12" ht="15" customHeight="1" x14ac:dyDescent="0.3">
      <c r="C161" s="88"/>
      <c r="D161" s="88"/>
      <c r="E161" s="88"/>
      <c r="F161" s="220"/>
      <c r="G161" s="220"/>
      <c r="H161" s="220"/>
      <c r="I161" s="220"/>
      <c r="J161" s="90"/>
      <c r="K161" s="108"/>
      <c r="L161" s="90" t="str">
        <f t="shared" si="2"/>
        <v/>
      </c>
    </row>
    <row r="162" spans="3:12" ht="15" customHeight="1" x14ac:dyDescent="0.3">
      <c r="C162" s="88"/>
      <c r="D162" s="88"/>
      <c r="E162" s="88"/>
      <c r="F162" s="220"/>
      <c r="G162" s="220"/>
      <c r="H162" s="220"/>
      <c r="I162" s="220"/>
      <c r="J162" s="90"/>
      <c r="K162" s="108"/>
      <c r="L162" s="90" t="str">
        <f t="shared" si="2"/>
        <v/>
      </c>
    </row>
    <row r="163" spans="3:12" ht="15" customHeight="1" x14ac:dyDescent="0.3">
      <c r="C163" s="88"/>
      <c r="D163" s="88"/>
      <c r="E163" s="88"/>
      <c r="F163" s="220"/>
      <c r="G163" s="220"/>
      <c r="H163" s="220"/>
      <c r="I163" s="220"/>
      <c r="J163" s="90"/>
      <c r="K163" s="108"/>
      <c r="L163" s="90" t="str">
        <f t="shared" si="2"/>
        <v/>
      </c>
    </row>
    <row r="164" spans="3:12" ht="15" customHeight="1" x14ac:dyDescent="0.3">
      <c r="C164" s="88"/>
      <c r="D164" s="88"/>
      <c r="E164" s="88"/>
      <c r="F164" s="220"/>
      <c r="G164" s="220"/>
      <c r="H164" s="220"/>
      <c r="I164" s="220"/>
      <c r="J164" s="90"/>
      <c r="K164" s="108"/>
      <c r="L164" s="90" t="str">
        <f t="shared" si="2"/>
        <v/>
      </c>
    </row>
    <row r="165" spans="3:12" ht="15" customHeight="1" x14ac:dyDescent="0.3">
      <c r="C165" s="88"/>
      <c r="D165" s="88"/>
      <c r="E165" s="88"/>
      <c r="F165" s="220"/>
      <c r="G165" s="220"/>
      <c r="H165" s="220"/>
      <c r="I165" s="220"/>
      <c r="J165" s="90"/>
      <c r="K165" s="108"/>
      <c r="L165" s="90" t="str">
        <f t="shared" ref="L165:L228" si="3">IFERROR(IF(I165&gt;0,I165-$F$4,""),"")</f>
        <v/>
      </c>
    </row>
    <row r="166" spans="3:12" ht="15" customHeight="1" x14ac:dyDescent="0.3">
      <c r="C166" s="88"/>
      <c r="D166" s="88"/>
      <c r="E166" s="88"/>
      <c r="F166" s="220"/>
      <c r="G166" s="220"/>
      <c r="H166" s="220"/>
      <c r="I166" s="220"/>
      <c r="J166" s="90"/>
      <c r="K166" s="108"/>
      <c r="L166" s="90" t="str">
        <f t="shared" si="3"/>
        <v/>
      </c>
    </row>
    <row r="167" spans="3:12" ht="15" customHeight="1" x14ac:dyDescent="0.3">
      <c r="C167" s="88"/>
      <c r="D167" s="88"/>
      <c r="E167" s="88"/>
      <c r="F167" s="220"/>
      <c r="G167" s="220"/>
      <c r="H167" s="220"/>
      <c r="I167" s="220"/>
      <c r="J167" s="90"/>
      <c r="K167" s="108"/>
      <c r="L167" s="90" t="str">
        <f t="shared" si="3"/>
        <v/>
      </c>
    </row>
    <row r="168" spans="3:12" ht="15" customHeight="1" x14ac:dyDescent="0.3">
      <c r="C168" s="88"/>
      <c r="D168" s="88"/>
      <c r="E168" s="88"/>
      <c r="F168" s="220"/>
      <c r="G168" s="220"/>
      <c r="H168" s="220"/>
      <c r="I168" s="220"/>
      <c r="J168" s="90"/>
      <c r="K168" s="108"/>
      <c r="L168" s="90" t="str">
        <f t="shared" si="3"/>
        <v/>
      </c>
    </row>
    <row r="169" spans="3:12" ht="15" customHeight="1" x14ac:dyDescent="0.3">
      <c r="C169" s="88"/>
      <c r="D169" s="88"/>
      <c r="E169" s="88"/>
      <c r="F169" s="220"/>
      <c r="G169" s="220"/>
      <c r="H169" s="220"/>
      <c r="I169" s="220"/>
      <c r="J169" s="90"/>
      <c r="K169" s="108"/>
      <c r="L169" s="90" t="str">
        <f t="shared" si="3"/>
        <v/>
      </c>
    </row>
    <row r="170" spans="3:12" ht="15" customHeight="1" x14ac:dyDescent="0.3">
      <c r="C170" s="88"/>
      <c r="D170" s="88"/>
      <c r="E170" s="88"/>
      <c r="F170" s="220"/>
      <c r="G170" s="220"/>
      <c r="H170" s="220"/>
      <c r="I170" s="220"/>
      <c r="J170" s="90"/>
      <c r="K170" s="108"/>
      <c r="L170" s="90" t="str">
        <f t="shared" si="3"/>
        <v/>
      </c>
    </row>
    <row r="171" spans="3:12" ht="15" customHeight="1" x14ac:dyDescent="0.3">
      <c r="C171" s="88"/>
      <c r="D171" s="88"/>
      <c r="E171" s="88"/>
      <c r="F171" s="220"/>
      <c r="G171" s="220"/>
      <c r="H171" s="220"/>
      <c r="I171" s="220"/>
      <c r="J171" s="90"/>
      <c r="K171" s="108"/>
      <c r="L171" s="90" t="str">
        <f t="shared" si="3"/>
        <v/>
      </c>
    </row>
    <row r="172" spans="3:12" ht="15" customHeight="1" x14ac:dyDescent="0.3">
      <c r="C172" s="88"/>
      <c r="D172" s="88"/>
      <c r="E172" s="88"/>
      <c r="F172" s="220"/>
      <c r="G172" s="220"/>
      <c r="H172" s="220"/>
      <c r="I172" s="220"/>
      <c r="J172" s="90"/>
      <c r="K172" s="108"/>
      <c r="L172" s="90" t="str">
        <f t="shared" si="3"/>
        <v/>
      </c>
    </row>
    <row r="173" spans="3:12" ht="15" customHeight="1" x14ac:dyDescent="0.3">
      <c r="C173" s="88"/>
      <c r="D173" s="88"/>
      <c r="E173" s="88"/>
      <c r="F173" s="220"/>
      <c r="G173" s="220"/>
      <c r="H173" s="220"/>
      <c r="I173" s="220"/>
      <c r="J173" s="90"/>
      <c r="K173" s="108"/>
      <c r="L173" s="90" t="str">
        <f t="shared" si="3"/>
        <v/>
      </c>
    </row>
    <row r="174" spans="3:12" ht="15" customHeight="1" x14ac:dyDescent="0.3">
      <c r="C174" s="88"/>
      <c r="D174" s="88"/>
      <c r="E174" s="88"/>
      <c r="F174" s="220"/>
      <c r="G174" s="220"/>
      <c r="H174" s="220"/>
      <c r="I174" s="220"/>
      <c r="J174" s="90"/>
      <c r="K174" s="108"/>
      <c r="L174" s="90" t="str">
        <f t="shared" si="3"/>
        <v/>
      </c>
    </row>
    <row r="175" spans="3:12" ht="15" customHeight="1" x14ac:dyDescent="0.3">
      <c r="C175" s="88"/>
      <c r="D175" s="88"/>
      <c r="E175" s="88"/>
      <c r="F175" s="220"/>
      <c r="G175" s="220"/>
      <c r="H175" s="220"/>
      <c r="I175" s="220"/>
      <c r="J175" s="90"/>
      <c r="K175" s="108"/>
      <c r="L175" s="90" t="str">
        <f t="shared" si="3"/>
        <v/>
      </c>
    </row>
    <row r="176" spans="3:12" ht="15" customHeight="1" x14ac:dyDescent="0.3">
      <c r="C176" s="88"/>
      <c r="D176" s="88"/>
      <c r="E176" s="88"/>
      <c r="F176" s="220"/>
      <c r="G176" s="220"/>
      <c r="H176" s="220"/>
      <c r="I176" s="220"/>
      <c r="J176" s="90"/>
      <c r="K176" s="108"/>
      <c r="L176" s="90" t="str">
        <f t="shared" si="3"/>
        <v/>
      </c>
    </row>
    <row r="177" spans="3:12" ht="15" customHeight="1" x14ac:dyDescent="0.3">
      <c r="C177" s="88"/>
      <c r="D177" s="88"/>
      <c r="E177" s="88"/>
      <c r="F177" s="220"/>
      <c r="G177" s="220"/>
      <c r="H177" s="220"/>
      <c r="I177" s="220"/>
      <c r="J177" s="90"/>
      <c r="K177" s="108"/>
      <c r="L177" s="90" t="str">
        <f t="shared" si="3"/>
        <v/>
      </c>
    </row>
    <row r="178" spans="3:12" ht="15" customHeight="1" x14ac:dyDescent="0.3">
      <c r="C178" s="88"/>
      <c r="D178" s="88"/>
      <c r="E178" s="88"/>
      <c r="F178" s="220"/>
      <c r="G178" s="220"/>
      <c r="H178" s="220"/>
      <c r="I178" s="220"/>
      <c r="J178" s="90"/>
      <c r="K178" s="108"/>
      <c r="L178" s="90" t="str">
        <f t="shared" si="3"/>
        <v/>
      </c>
    </row>
    <row r="179" spans="3:12" ht="15" customHeight="1" x14ac:dyDescent="0.3">
      <c r="C179" s="88"/>
      <c r="D179" s="88"/>
      <c r="E179" s="88"/>
      <c r="F179" s="220"/>
      <c r="G179" s="220"/>
      <c r="H179" s="220"/>
      <c r="I179" s="220"/>
      <c r="J179" s="90"/>
      <c r="K179" s="108"/>
      <c r="L179" s="90" t="str">
        <f t="shared" si="3"/>
        <v/>
      </c>
    </row>
    <row r="180" spans="3:12" ht="15" customHeight="1" x14ac:dyDescent="0.3">
      <c r="C180" s="88"/>
      <c r="D180" s="88"/>
      <c r="E180" s="88"/>
      <c r="F180" s="220"/>
      <c r="G180" s="220"/>
      <c r="H180" s="220"/>
      <c r="I180" s="220"/>
      <c r="J180" s="90"/>
      <c r="K180" s="108"/>
      <c r="L180" s="90" t="str">
        <f t="shared" si="3"/>
        <v/>
      </c>
    </row>
    <row r="181" spans="3:12" ht="15" customHeight="1" x14ac:dyDescent="0.3">
      <c r="C181" s="88"/>
      <c r="D181" s="88"/>
      <c r="E181" s="88"/>
      <c r="F181" s="220"/>
      <c r="G181" s="220"/>
      <c r="H181" s="220"/>
      <c r="I181" s="220"/>
      <c r="J181" s="90"/>
      <c r="K181" s="108"/>
      <c r="L181" s="90" t="str">
        <f t="shared" si="3"/>
        <v/>
      </c>
    </row>
    <row r="182" spans="3:12" ht="15" customHeight="1" x14ac:dyDescent="0.3">
      <c r="C182" s="88"/>
      <c r="D182" s="88"/>
      <c r="E182" s="88"/>
      <c r="F182" s="220"/>
      <c r="G182" s="220"/>
      <c r="H182" s="220"/>
      <c r="I182" s="220"/>
      <c r="J182" s="90"/>
      <c r="K182" s="108"/>
      <c r="L182" s="90" t="str">
        <f t="shared" si="3"/>
        <v/>
      </c>
    </row>
    <row r="183" spans="3:12" ht="15" customHeight="1" x14ac:dyDescent="0.3">
      <c r="C183" s="88"/>
      <c r="D183" s="88"/>
      <c r="E183" s="88"/>
      <c r="F183" s="220"/>
      <c r="G183" s="220"/>
      <c r="H183" s="220"/>
      <c r="I183" s="220"/>
      <c r="J183" s="90"/>
      <c r="K183" s="108"/>
      <c r="L183" s="90" t="str">
        <f t="shared" si="3"/>
        <v/>
      </c>
    </row>
    <row r="184" spans="3:12" ht="15" customHeight="1" x14ac:dyDescent="0.3">
      <c r="C184" s="88"/>
      <c r="D184" s="88"/>
      <c r="E184" s="88"/>
      <c r="F184" s="220"/>
      <c r="G184" s="220"/>
      <c r="H184" s="220"/>
      <c r="I184" s="220"/>
      <c r="J184" s="90"/>
      <c r="K184" s="108"/>
      <c r="L184" s="90" t="str">
        <f t="shared" si="3"/>
        <v/>
      </c>
    </row>
    <row r="185" spans="3:12" ht="15" customHeight="1" x14ac:dyDescent="0.3">
      <c r="C185" s="88"/>
      <c r="D185" s="88"/>
      <c r="E185" s="88"/>
      <c r="F185" s="220"/>
      <c r="G185" s="220"/>
      <c r="H185" s="220"/>
      <c r="I185" s="220"/>
      <c r="J185" s="90"/>
      <c r="K185" s="108"/>
      <c r="L185" s="90" t="str">
        <f t="shared" si="3"/>
        <v/>
      </c>
    </row>
    <row r="186" spans="3:12" ht="15" customHeight="1" x14ac:dyDescent="0.3">
      <c r="C186" s="88"/>
      <c r="D186" s="88"/>
      <c r="E186" s="88"/>
      <c r="F186" s="220"/>
      <c r="G186" s="220"/>
      <c r="H186" s="220"/>
      <c r="I186" s="220"/>
      <c r="J186" s="90"/>
      <c r="K186" s="108"/>
      <c r="L186" s="90" t="str">
        <f t="shared" si="3"/>
        <v/>
      </c>
    </row>
    <row r="187" spans="3:12" ht="15" customHeight="1" x14ac:dyDescent="0.3">
      <c r="C187" s="88"/>
      <c r="D187" s="88"/>
      <c r="E187" s="88"/>
      <c r="F187" s="220"/>
      <c r="G187" s="220"/>
      <c r="H187" s="220"/>
      <c r="I187" s="220"/>
      <c r="J187" s="90"/>
      <c r="K187" s="108"/>
      <c r="L187" s="90" t="str">
        <f t="shared" si="3"/>
        <v/>
      </c>
    </row>
    <row r="188" spans="3:12" ht="15" customHeight="1" x14ac:dyDescent="0.3">
      <c r="C188" s="88"/>
      <c r="D188" s="88"/>
      <c r="E188" s="88"/>
      <c r="F188" s="220"/>
      <c r="G188" s="220"/>
      <c r="H188" s="220"/>
      <c r="I188" s="220"/>
      <c r="J188" s="90"/>
      <c r="K188" s="108"/>
      <c r="L188" s="90" t="str">
        <f t="shared" si="3"/>
        <v/>
      </c>
    </row>
    <row r="189" spans="3:12" ht="15" customHeight="1" x14ac:dyDescent="0.3">
      <c r="C189" s="88"/>
      <c r="D189" s="88"/>
      <c r="E189" s="88"/>
      <c r="F189" s="220"/>
      <c r="G189" s="220"/>
      <c r="H189" s="220"/>
      <c r="I189" s="220"/>
      <c r="J189" s="90"/>
      <c r="K189" s="108"/>
      <c r="L189" s="90" t="str">
        <f t="shared" si="3"/>
        <v/>
      </c>
    </row>
    <row r="190" spans="3:12" ht="15" customHeight="1" x14ac:dyDescent="0.3">
      <c r="C190" s="88"/>
      <c r="D190" s="88"/>
      <c r="E190" s="88"/>
      <c r="F190" s="220"/>
      <c r="G190" s="220"/>
      <c r="H190" s="220"/>
      <c r="I190" s="220"/>
      <c r="J190" s="90"/>
      <c r="K190" s="108"/>
      <c r="L190" s="90" t="str">
        <f t="shared" si="3"/>
        <v/>
      </c>
    </row>
    <row r="191" spans="3:12" ht="15" customHeight="1" x14ac:dyDescent="0.3">
      <c r="C191" s="88"/>
      <c r="D191" s="88"/>
      <c r="E191" s="88"/>
      <c r="F191" s="220"/>
      <c r="G191" s="220"/>
      <c r="H191" s="220"/>
      <c r="I191" s="220"/>
      <c r="J191" s="90"/>
      <c r="K191" s="108"/>
      <c r="L191" s="90" t="str">
        <f t="shared" si="3"/>
        <v/>
      </c>
    </row>
    <row r="192" spans="3:12" ht="15" customHeight="1" x14ac:dyDescent="0.3">
      <c r="C192" s="88"/>
      <c r="D192" s="88"/>
      <c r="E192" s="88"/>
      <c r="F192" s="220"/>
      <c r="G192" s="220"/>
      <c r="H192" s="220"/>
      <c r="I192" s="220"/>
      <c r="J192" s="90"/>
      <c r="K192" s="108"/>
      <c r="L192" s="90" t="str">
        <f t="shared" si="3"/>
        <v/>
      </c>
    </row>
    <row r="193" spans="3:12" ht="15" customHeight="1" x14ac:dyDescent="0.3">
      <c r="C193" s="88"/>
      <c r="D193" s="88"/>
      <c r="E193" s="88"/>
      <c r="F193" s="220"/>
      <c r="G193" s="220"/>
      <c r="H193" s="220"/>
      <c r="I193" s="220"/>
      <c r="J193" s="90"/>
      <c r="K193" s="108"/>
      <c r="L193" s="90" t="str">
        <f t="shared" si="3"/>
        <v/>
      </c>
    </row>
    <row r="194" spans="3:12" ht="15" customHeight="1" x14ac:dyDescent="0.3">
      <c r="C194" s="88"/>
      <c r="D194" s="88"/>
      <c r="E194" s="88"/>
      <c r="F194" s="220"/>
      <c r="G194" s="220"/>
      <c r="H194" s="220"/>
      <c r="I194" s="220"/>
      <c r="J194" s="90"/>
      <c r="K194" s="108"/>
      <c r="L194" s="90" t="str">
        <f t="shared" si="3"/>
        <v/>
      </c>
    </row>
    <row r="195" spans="3:12" ht="15" customHeight="1" x14ac:dyDescent="0.3">
      <c r="C195" s="88"/>
      <c r="D195" s="88"/>
      <c r="E195" s="88"/>
      <c r="F195" s="220"/>
      <c r="G195" s="220"/>
      <c r="H195" s="220"/>
      <c r="I195" s="220"/>
      <c r="J195" s="90"/>
      <c r="K195" s="108"/>
      <c r="L195" s="90" t="str">
        <f t="shared" si="3"/>
        <v/>
      </c>
    </row>
    <row r="196" spans="3:12" ht="15" customHeight="1" x14ac:dyDescent="0.3">
      <c r="C196" s="88"/>
      <c r="D196" s="88"/>
      <c r="E196" s="88"/>
      <c r="F196" s="220"/>
      <c r="G196" s="220"/>
      <c r="H196" s="220"/>
      <c r="I196" s="220"/>
      <c r="J196" s="90"/>
      <c r="K196" s="108"/>
      <c r="L196" s="90" t="str">
        <f t="shared" si="3"/>
        <v/>
      </c>
    </row>
    <row r="197" spans="3:12" ht="15" customHeight="1" x14ac:dyDescent="0.3">
      <c r="C197" s="88"/>
      <c r="D197" s="88"/>
      <c r="E197" s="88"/>
      <c r="F197" s="220"/>
      <c r="G197" s="220"/>
      <c r="H197" s="220"/>
      <c r="I197" s="220"/>
      <c r="J197" s="90"/>
      <c r="K197" s="108"/>
      <c r="L197" s="90" t="str">
        <f t="shared" si="3"/>
        <v/>
      </c>
    </row>
    <row r="198" spans="3:12" ht="15" customHeight="1" x14ac:dyDescent="0.3">
      <c r="C198" s="88"/>
      <c r="D198" s="88"/>
      <c r="E198" s="88"/>
      <c r="F198" s="220"/>
      <c r="G198" s="220"/>
      <c r="H198" s="220"/>
      <c r="I198" s="220"/>
      <c r="J198" s="90"/>
      <c r="K198" s="108"/>
      <c r="L198" s="90" t="str">
        <f t="shared" si="3"/>
        <v/>
      </c>
    </row>
    <row r="199" spans="3:12" ht="15" customHeight="1" x14ac:dyDescent="0.3">
      <c r="C199" s="88"/>
      <c r="D199" s="88"/>
      <c r="E199" s="88"/>
      <c r="F199" s="220"/>
      <c r="G199" s="220"/>
      <c r="H199" s="220"/>
      <c r="I199" s="220"/>
      <c r="J199" s="90"/>
      <c r="K199" s="108"/>
      <c r="L199" s="90" t="str">
        <f t="shared" si="3"/>
        <v/>
      </c>
    </row>
    <row r="200" spans="3:12" ht="15" customHeight="1" x14ac:dyDescent="0.3">
      <c r="C200" s="88"/>
      <c r="D200" s="88"/>
      <c r="E200" s="88"/>
      <c r="F200" s="220"/>
      <c r="G200" s="220"/>
      <c r="H200" s="220"/>
      <c r="I200" s="220"/>
      <c r="J200" s="90"/>
      <c r="K200" s="108"/>
      <c r="L200" s="90" t="str">
        <f t="shared" si="3"/>
        <v/>
      </c>
    </row>
    <row r="201" spans="3:12" ht="15" customHeight="1" x14ac:dyDescent="0.3">
      <c r="C201" s="88"/>
      <c r="D201" s="88"/>
      <c r="E201" s="88"/>
      <c r="F201" s="220"/>
      <c r="G201" s="220"/>
      <c r="H201" s="220"/>
      <c r="I201" s="220"/>
      <c r="J201" s="90"/>
      <c r="K201" s="108"/>
      <c r="L201" s="90" t="str">
        <f t="shared" si="3"/>
        <v/>
      </c>
    </row>
    <row r="202" spans="3:12" ht="15" customHeight="1" x14ac:dyDescent="0.3">
      <c r="C202" s="88"/>
      <c r="D202" s="88"/>
      <c r="E202" s="88"/>
      <c r="F202" s="220"/>
      <c r="G202" s="220"/>
      <c r="H202" s="220"/>
      <c r="I202" s="220"/>
      <c r="J202" s="90"/>
      <c r="K202" s="108"/>
      <c r="L202" s="90" t="str">
        <f t="shared" si="3"/>
        <v/>
      </c>
    </row>
    <row r="203" spans="3:12" ht="15" customHeight="1" x14ac:dyDescent="0.3">
      <c r="C203" s="88"/>
      <c r="D203" s="88"/>
      <c r="E203" s="88"/>
      <c r="F203" s="220"/>
      <c r="G203" s="220"/>
      <c r="H203" s="220"/>
      <c r="I203" s="220"/>
      <c r="J203" s="90"/>
      <c r="K203" s="108"/>
      <c r="L203" s="90" t="str">
        <f t="shared" si="3"/>
        <v/>
      </c>
    </row>
    <row r="204" spans="3:12" ht="15" customHeight="1" x14ac:dyDescent="0.3">
      <c r="C204" s="88"/>
      <c r="D204" s="88"/>
      <c r="E204" s="88"/>
      <c r="F204" s="220"/>
      <c r="G204" s="220"/>
      <c r="H204" s="220"/>
      <c r="I204" s="220"/>
      <c r="J204" s="90"/>
      <c r="K204" s="108"/>
      <c r="L204" s="90" t="str">
        <f t="shared" si="3"/>
        <v/>
      </c>
    </row>
    <row r="205" spans="3:12" ht="15" customHeight="1" x14ac:dyDescent="0.3">
      <c r="C205" s="88"/>
      <c r="D205" s="88"/>
      <c r="E205" s="88"/>
      <c r="F205" s="220"/>
      <c r="G205" s="220"/>
      <c r="H205" s="220"/>
      <c r="I205" s="220"/>
      <c r="J205" s="90"/>
      <c r="K205" s="108"/>
      <c r="L205" s="90" t="str">
        <f t="shared" si="3"/>
        <v/>
      </c>
    </row>
    <row r="206" spans="3:12" ht="15" customHeight="1" x14ac:dyDescent="0.3">
      <c r="C206" s="88"/>
      <c r="D206" s="88"/>
      <c r="E206" s="88"/>
      <c r="F206" s="220"/>
      <c r="G206" s="220"/>
      <c r="H206" s="220"/>
      <c r="I206" s="220"/>
      <c r="J206" s="90"/>
      <c r="K206" s="108"/>
      <c r="L206" s="90" t="str">
        <f t="shared" si="3"/>
        <v/>
      </c>
    </row>
    <row r="207" spans="3:12" ht="15" customHeight="1" x14ac:dyDescent="0.3">
      <c r="C207" s="88"/>
      <c r="D207" s="88"/>
      <c r="E207" s="88"/>
      <c r="F207" s="220"/>
      <c r="G207" s="220"/>
      <c r="H207" s="220"/>
      <c r="I207" s="220"/>
      <c r="J207" s="90"/>
      <c r="K207" s="108"/>
      <c r="L207" s="90" t="str">
        <f t="shared" si="3"/>
        <v/>
      </c>
    </row>
    <row r="208" spans="3:12" ht="15" customHeight="1" x14ac:dyDescent="0.3">
      <c r="C208" s="88"/>
      <c r="D208" s="88"/>
      <c r="E208" s="88"/>
      <c r="F208" s="220"/>
      <c r="G208" s="220"/>
      <c r="H208" s="220"/>
      <c r="I208" s="220"/>
      <c r="J208" s="90"/>
      <c r="K208" s="108"/>
      <c r="L208" s="90" t="str">
        <f t="shared" si="3"/>
        <v/>
      </c>
    </row>
    <row r="209" spans="3:12" ht="15" customHeight="1" x14ac:dyDescent="0.3">
      <c r="C209" s="88"/>
      <c r="D209" s="88"/>
      <c r="E209" s="88"/>
      <c r="F209" s="220"/>
      <c r="G209" s="220"/>
      <c r="H209" s="220"/>
      <c r="I209" s="220"/>
      <c r="J209" s="90"/>
      <c r="K209" s="108"/>
      <c r="L209" s="90" t="str">
        <f t="shared" si="3"/>
        <v/>
      </c>
    </row>
    <row r="210" spans="3:12" ht="15" customHeight="1" x14ac:dyDescent="0.3">
      <c r="C210" s="88"/>
      <c r="D210" s="88"/>
      <c r="E210" s="88"/>
      <c r="F210" s="220"/>
      <c r="G210" s="220"/>
      <c r="H210" s="220"/>
      <c r="I210" s="220"/>
      <c r="J210" s="90"/>
      <c r="K210" s="108"/>
      <c r="L210" s="90" t="str">
        <f t="shared" si="3"/>
        <v/>
      </c>
    </row>
    <row r="211" spans="3:12" ht="15" customHeight="1" x14ac:dyDescent="0.3">
      <c r="C211" s="88"/>
      <c r="D211" s="88"/>
      <c r="E211" s="88"/>
      <c r="F211" s="220"/>
      <c r="G211" s="220"/>
      <c r="H211" s="220"/>
      <c r="I211" s="220"/>
      <c r="J211" s="90"/>
      <c r="K211" s="108"/>
      <c r="L211" s="90" t="str">
        <f t="shared" si="3"/>
        <v/>
      </c>
    </row>
    <row r="212" spans="3:12" ht="15" customHeight="1" x14ac:dyDescent="0.3">
      <c r="C212" s="88"/>
      <c r="D212" s="88"/>
      <c r="E212" s="88"/>
      <c r="F212" s="220"/>
      <c r="G212" s="220"/>
      <c r="H212" s="220"/>
      <c r="I212" s="220"/>
      <c r="J212" s="90"/>
      <c r="K212" s="108"/>
      <c r="L212" s="90" t="str">
        <f t="shared" si="3"/>
        <v/>
      </c>
    </row>
    <row r="213" spans="3:12" ht="15" customHeight="1" x14ac:dyDescent="0.3">
      <c r="C213" s="88"/>
      <c r="D213" s="88"/>
      <c r="E213" s="88"/>
      <c r="F213" s="220"/>
      <c r="G213" s="220"/>
      <c r="H213" s="220"/>
      <c r="I213" s="220"/>
      <c r="J213" s="90"/>
      <c r="K213" s="108"/>
      <c r="L213" s="90" t="str">
        <f t="shared" si="3"/>
        <v/>
      </c>
    </row>
    <row r="214" spans="3:12" ht="15" customHeight="1" x14ac:dyDescent="0.3">
      <c r="C214" s="88"/>
      <c r="D214" s="88"/>
      <c r="E214" s="88"/>
      <c r="F214" s="220"/>
      <c r="G214" s="220"/>
      <c r="H214" s="220"/>
      <c r="I214" s="220"/>
      <c r="J214" s="90"/>
      <c r="K214" s="108"/>
      <c r="L214" s="90" t="str">
        <f t="shared" si="3"/>
        <v/>
      </c>
    </row>
    <row r="215" spans="3:12" ht="15" customHeight="1" x14ac:dyDescent="0.3">
      <c r="C215" s="88"/>
      <c r="D215" s="88"/>
      <c r="E215" s="88"/>
      <c r="F215" s="220"/>
      <c r="G215" s="220"/>
      <c r="H215" s="220"/>
      <c r="I215" s="220"/>
      <c r="J215" s="90"/>
      <c r="K215" s="108"/>
      <c r="L215" s="90" t="str">
        <f t="shared" si="3"/>
        <v/>
      </c>
    </row>
    <row r="216" spans="3:12" ht="15" customHeight="1" x14ac:dyDescent="0.3">
      <c r="C216" s="88"/>
      <c r="D216" s="88"/>
      <c r="E216" s="88"/>
      <c r="F216" s="220"/>
      <c r="G216" s="220"/>
      <c r="H216" s="220"/>
      <c r="I216" s="220"/>
      <c r="J216" s="90"/>
      <c r="K216" s="108"/>
      <c r="L216" s="90" t="str">
        <f t="shared" si="3"/>
        <v/>
      </c>
    </row>
    <row r="217" spans="3:12" ht="15" customHeight="1" x14ac:dyDescent="0.3">
      <c r="C217" s="88"/>
      <c r="D217" s="88"/>
      <c r="E217" s="88"/>
      <c r="F217" s="220"/>
      <c r="G217" s="220"/>
      <c r="H217" s="220"/>
      <c r="I217" s="220"/>
      <c r="J217" s="90"/>
      <c r="K217" s="108"/>
      <c r="L217" s="90" t="str">
        <f t="shared" si="3"/>
        <v/>
      </c>
    </row>
    <row r="218" spans="3:12" ht="15" customHeight="1" x14ac:dyDescent="0.3">
      <c r="C218" s="88"/>
      <c r="D218" s="88"/>
      <c r="E218" s="88"/>
      <c r="F218" s="220"/>
      <c r="G218" s="220"/>
      <c r="H218" s="220"/>
      <c r="I218" s="220"/>
      <c r="J218" s="90"/>
      <c r="K218" s="108"/>
      <c r="L218" s="90" t="str">
        <f t="shared" si="3"/>
        <v/>
      </c>
    </row>
    <row r="219" spans="3:12" ht="15" customHeight="1" x14ac:dyDescent="0.3">
      <c r="C219" s="88"/>
      <c r="D219" s="88"/>
      <c r="E219" s="88"/>
      <c r="F219" s="220"/>
      <c r="G219" s="220"/>
      <c r="H219" s="220"/>
      <c r="I219" s="220"/>
      <c r="J219" s="90"/>
      <c r="K219" s="108"/>
      <c r="L219" s="90" t="str">
        <f t="shared" si="3"/>
        <v/>
      </c>
    </row>
    <row r="220" spans="3:12" ht="15" customHeight="1" x14ac:dyDescent="0.3">
      <c r="C220" s="88"/>
      <c r="D220" s="88"/>
      <c r="E220" s="88"/>
      <c r="F220" s="220"/>
      <c r="G220" s="220"/>
      <c r="H220" s="220"/>
      <c r="I220" s="220"/>
      <c r="J220" s="90"/>
      <c r="K220" s="108"/>
      <c r="L220" s="90" t="str">
        <f t="shared" si="3"/>
        <v/>
      </c>
    </row>
    <row r="221" spans="3:12" ht="15" customHeight="1" x14ac:dyDescent="0.3">
      <c r="C221" s="88"/>
      <c r="D221" s="88"/>
      <c r="E221" s="88"/>
      <c r="F221" s="220"/>
      <c r="G221" s="220"/>
      <c r="H221" s="220"/>
      <c r="I221" s="220"/>
      <c r="J221" s="90"/>
      <c r="K221" s="108"/>
      <c r="L221" s="90" t="str">
        <f t="shared" si="3"/>
        <v/>
      </c>
    </row>
    <row r="222" spans="3:12" ht="15" customHeight="1" x14ac:dyDescent="0.3">
      <c r="C222" s="88"/>
      <c r="D222" s="88"/>
      <c r="E222" s="88"/>
      <c r="F222" s="220"/>
      <c r="G222" s="220"/>
      <c r="H222" s="220"/>
      <c r="I222" s="220"/>
      <c r="J222" s="90"/>
      <c r="K222" s="108"/>
      <c r="L222" s="90" t="str">
        <f t="shared" si="3"/>
        <v/>
      </c>
    </row>
    <row r="223" spans="3:12" ht="15" customHeight="1" x14ac:dyDescent="0.3">
      <c r="C223" s="88"/>
      <c r="D223" s="88"/>
      <c r="E223" s="88"/>
      <c r="F223" s="220"/>
      <c r="G223" s="220"/>
      <c r="H223" s="220"/>
      <c r="I223" s="220"/>
      <c r="J223" s="90"/>
      <c r="K223" s="108"/>
      <c r="L223" s="90" t="str">
        <f t="shared" si="3"/>
        <v/>
      </c>
    </row>
    <row r="224" spans="3:12" ht="15" customHeight="1" x14ac:dyDescent="0.3">
      <c r="C224" s="88"/>
      <c r="D224" s="88"/>
      <c r="E224" s="88"/>
      <c r="F224" s="220"/>
      <c r="G224" s="220"/>
      <c r="H224" s="220"/>
      <c r="I224" s="220"/>
      <c r="J224" s="90"/>
      <c r="K224" s="108"/>
      <c r="L224" s="90" t="str">
        <f t="shared" si="3"/>
        <v/>
      </c>
    </row>
    <row r="225" spans="3:12" ht="15" customHeight="1" x14ac:dyDescent="0.3">
      <c r="C225" s="88"/>
      <c r="D225" s="88"/>
      <c r="E225" s="88"/>
      <c r="F225" s="220"/>
      <c r="G225" s="220"/>
      <c r="H225" s="220"/>
      <c r="I225" s="220"/>
      <c r="J225" s="90"/>
      <c r="K225" s="108"/>
      <c r="L225" s="90" t="str">
        <f t="shared" si="3"/>
        <v/>
      </c>
    </row>
    <row r="226" spans="3:12" ht="15" customHeight="1" x14ac:dyDescent="0.3">
      <c r="C226" s="88"/>
      <c r="D226" s="88"/>
      <c r="E226" s="88"/>
      <c r="F226" s="220"/>
      <c r="G226" s="220"/>
      <c r="H226" s="220"/>
      <c r="I226" s="220"/>
      <c r="J226" s="90"/>
      <c r="K226" s="108"/>
      <c r="L226" s="90" t="str">
        <f t="shared" si="3"/>
        <v/>
      </c>
    </row>
    <row r="227" spans="3:12" ht="15" customHeight="1" x14ac:dyDescent="0.3">
      <c r="C227" s="88"/>
      <c r="D227" s="88"/>
      <c r="E227" s="88"/>
      <c r="F227" s="220"/>
      <c r="G227" s="220"/>
      <c r="H227" s="220"/>
      <c r="I227" s="220"/>
      <c r="J227" s="90"/>
      <c r="K227" s="108"/>
      <c r="L227" s="90" t="str">
        <f t="shared" si="3"/>
        <v/>
      </c>
    </row>
    <row r="228" spans="3:12" ht="15" customHeight="1" x14ac:dyDescent="0.3">
      <c r="C228" s="88"/>
      <c r="D228" s="88"/>
      <c r="E228" s="88"/>
      <c r="F228" s="220"/>
      <c r="G228" s="220"/>
      <c r="H228" s="220"/>
      <c r="I228" s="220"/>
      <c r="J228" s="90"/>
      <c r="K228" s="108"/>
      <c r="L228" s="90" t="str">
        <f t="shared" si="3"/>
        <v/>
      </c>
    </row>
    <row r="229" spans="3:12" ht="15" customHeight="1" x14ac:dyDescent="0.3">
      <c r="C229" s="88"/>
      <c r="D229" s="88"/>
      <c r="E229" s="88"/>
      <c r="F229" s="220"/>
      <c r="G229" s="220"/>
      <c r="H229" s="220"/>
      <c r="I229" s="220"/>
      <c r="J229" s="90"/>
      <c r="K229" s="108"/>
      <c r="L229" s="90" t="str">
        <f t="shared" ref="L229:L292" si="4">IFERROR(IF(I229&gt;0,I229-$F$4,""),"")</f>
        <v/>
      </c>
    </row>
    <row r="230" spans="3:12" ht="15" customHeight="1" x14ac:dyDescent="0.3">
      <c r="C230" s="88"/>
      <c r="D230" s="88"/>
      <c r="E230" s="88"/>
      <c r="F230" s="220"/>
      <c r="G230" s="220"/>
      <c r="H230" s="220"/>
      <c r="I230" s="220"/>
      <c r="J230" s="90"/>
      <c r="K230" s="108"/>
      <c r="L230" s="90" t="str">
        <f t="shared" si="4"/>
        <v/>
      </c>
    </row>
    <row r="231" spans="3:12" ht="15" customHeight="1" x14ac:dyDescent="0.3">
      <c r="C231" s="88"/>
      <c r="D231" s="88"/>
      <c r="E231" s="88"/>
      <c r="F231" s="220"/>
      <c r="G231" s="220"/>
      <c r="H231" s="220"/>
      <c r="I231" s="220"/>
      <c r="J231" s="90"/>
      <c r="K231" s="108"/>
      <c r="L231" s="90" t="str">
        <f t="shared" si="4"/>
        <v/>
      </c>
    </row>
    <row r="232" spans="3:12" ht="15" customHeight="1" x14ac:dyDescent="0.3">
      <c r="C232" s="88"/>
      <c r="D232" s="88"/>
      <c r="E232" s="88"/>
      <c r="F232" s="220"/>
      <c r="G232" s="220"/>
      <c r="H232" s="220"/>
      <c r="I232" s="220"/>
      <c r="J232" s="90"/>
      <c r="K232" s="108"/>
      <c r="L232" s="90" t="str">
        <f t="shared" si="4"/>
        <v/>
      </c>
    </row>
    <row r="233" spans="3:12" ht="15" customHeight="1" x14ac:dyDescent="0.3">
      <c r="C233" s="88"/>
      <c r="D233" s="88"/>
      <c r="E233" s="88"/>
      <c r="F233" s="220"/>
      <c r="G233" s="220"/>
      <c r="H233" s="220"/>
      <c r="I233" s="220"/>
      <c r="J233" s="90"/>
      <c r="K233" s="108"/>
      <c r="L233" s="90" t="str">
        <f t="shared" si="4"/>
        <v/>
      </c>
    </row>
    <row r="234" spans="3:12" ht="15" customHeight="1" x14ac:dyDescent="0.3">
      <c r="C234" s="88"/>
      <c r="D234" s="88"/>
      <c r="E234" s="88"/>
      <c r="F234" s="220"/>
      <c r="G234" s="220"/>
      <c r="H234" s="220"/>
      <c r="I234" s="220"/>
      <c r="J234" s="90"/>
      <c r="K234" s="108"/>
      <c r="L234" s="90" t="str">
        <f t="shared" si="4"/>
        <v/>
      </c>
    </row>
    <row r="235" spans="3:12" ht="15" customHeight="1" x14ac:dyDescent="0.3">
      <c r="C235" s="88"/>
      <c r="D235" s="88"/>
      <c r="E235" s="88"/>
      <c r="F235" s="220"/>
      <c r="G235" s="220"/>
      <c r="H235" s="220"/>
      <c r="I235" s="220"/>
      <c r="J235" s="90"/>
      <c r="K235" s="108"/>
      <c r="L235" s="90" t="str">
        <f t="shared" si="4"/>
        <v/>
      </c>
    </row>
    <row r="236" spans="3:12" ht="15" customHeight="1" x14ac:dyDescent="0.3">
      <c r="C236" s="88"/>
      <c r="D236" s="88"/>
      <c r="E236" s="88"/>
      <c r="F236" s="220"/>
      <c r="G236" s="220"/>
      <c r="H236" s="220"/>
      <c r="I236" s="220"/>
      <c r="J236" s="90"/>
      <c r="K236" s="108"/>
      <c r="L236" s="90" t="str">
        <f t="shared" si="4"/>
        <v/>
      </c>
    </row>
    <row r="237" spans="3:12" ht="15" customHeight="1" x14ac:dyDescent="0.3">
      <c r="C237" s="88"/>
      <c r="D237" s="88"/>
      <c r="E237" s="88"/>
      <c r="F237" s="220"/>
      <c r="G237" s="220"/>
      <c r="H237" s="220"/>
      <c r="I237" s="220"/>
      <c r="J237" s="90"/>
      <c r="K237" s="108"/>
      <c r="L237" s="90" t="str">
        <f t="shared" si="4"/>
        <v/>
      </c>
    </row>
    <row r="238" spans="3:12" ht="15" customHeight="1" x14ac:dyDescent="0.3">
      <c r="C238" s="88"/>
      <c r="D238" s="88"/>
      <c r="E238" s="88"/>
      <c r="F238" s="220"/>
      <c r="G238" s="220"/>
      <c r="H238" s="220"/>
      <c r="I238" s="220"/>
      <c r="J238" s="90"/>
      <c r="K238" s="108"/>
      <c r="L238" s="90" t="str">
        <f t="shared" si="4"/>
        <v/>
      </c>
    </row>
    <row r="239" spans="3:12" ht="15" customHeight="1" x14ac:dyDescent="0.3">
      <c r="C239" s="88"/>
      <c r="D239" s="88"/>
      <c r="E239" s="88"/>
      <c r="F239" s="220"/>
      <c r="G239" s="220"/>
      <c r="H239" s="220"/>
      <c r="I239" s="220"/>
      <c r="J239" s="90"/>
      <c r="K239" s="108"/>
      <c r="L239" s="90" t="str">
        <f t="shared" si="4"/>
        <v/>
      </c>
    </row>
    <row r="240" spans="3:12" ht="15" customHeight="1" x14ac:dyDescent="0.3">
      <c r="C240" s="88"/>
      <c r="D240" s="88"/>
      <c r="E240" s="88"/>
      <c r="F240" s="220"/>
      <c r="G240" s="220"/>
      <c r="H240" s="220"/>
      <c r="I240" s="220"/>
      <c r="J240" s="90"/>
      <c r="K240" s="108"/>
      <c r="L240" s="90" t="str">
        <f t="shared" si="4"/>
        <v/>
      </c>
    </row>
    <row r="241" spans="3:12" ht="15" customHeight="1" x14ac:dyDescent="0.3">
      <c r="C241" s="88"/>
      <c r="D241" s="88"/>
      <c r="E241" s="88"/>
      <c r="F241" s="220"/>
      <c r="G241" s="220"/>
      <c r="H241" s="220"/>
      <c r="I241" s="220"/>
      <c r="J241" s="90"/>
      <c r="K241" s="108"/>
      <c r="L241" s="90" t="str">
        <f t="shared" si="4"/>
        <v/>
      </c>
    </row>
    <row r="242" spans="3:12" ht="15" customHeight="1" x14ac:dyDescent="0.3">
      <c r="C242" s="88"/>
      <c r="D242" s="88"/>
      <c r="E242" s="88"/>
      <c r="F242" s="220"/>
      <c r="G242" s="220"/>
      <c r="H242" s="220"/>
      <c r="I242" s="220"/>
      <c r="J242" s="90"/>
      <c r="K242" s="108"/>
      <c r="L242" s="90" t="str">
        <f t="shared" si="4"/>
        <v/>
      </c>
    </row>
    <row r="243" spans="3:12" ht="15" customHeight="1" x14ac:dyDescent="0.3">
      <c r="C243" s="88"/>
      <c r="D243" s="88"/>
      <c r="E243" s="88"/>
      <c r="F243" s="220"/>
      <c r="G243" s="220"/>
      <c r="H243" s="220"/>
      <c r="I243" s="220"/>
      <c r="J243" s="90"/>
      <c r="K243" s="108"/>
      <c r="L243" s="90" t="str">
        <f t="shared" si="4"/>
        <v/>
      </c>
    </row>
    <row r="244" spans="3:12" ht="15" customHeight="1" x14ac:dyDescent="0.3">
      <c r="C244" s="88"/>
      <c r="D244" s="88"/>
      <c r="E244" s="88"/>
      <c r="F244" s="220"/>
      <c r="G244" s="220"/>
      <c r="H244" s="220"/>
      <c r="I244" s="220"/>
      <c r="J244" s="90"/>
      <c r="K244" s="108"/>
      <c r="L244" s="90" t="str">
        <f t="shared" si="4"/>
        <v/>
      </c>
    </row>
    <row r="245" spans="3:12" ht="15" customHeight="1" x14ac:dyDescent="0.3">
      <c r="C245" s="88"/>
      <c r="D245" s="88"/>
      <c r="E245" s="88"/>
      <c r="F245" s="220"/>
      <c r="G245" s="220"/>
      <c r="H245" s="220"/>
      <c r="I245" s="220"/>
      <c r="J245" s="90"/>
      <c r="K245" s="108"/>
      <c r="L245" s="90" t="str">
        <f t="shared" si="4"/>
        <v/>
      </c>
    </row>
    <row r="246" spans="3:12" ht="15" customHeight="1" x14ac:dyDescent="0.3">
      <c r="C246" s="88"/>
      <c r="D246" s="88"/>
      <c r="E246" s="88"/>
      <c r="F246" s="220"/>
      <c r="G246" s="220"/>
      <c r="H246" s="220"/>
      <c r="I246" s="220"/>
      <c r="J246" s="90"/>
      <c r="K246" s="108"/>
      <c r="L246" s="90" t="str">
        <f t="shared" si="4"/>
        <v/>
      </c>
    </row>
    <row r="247" spans="3:12" ht="15" customHeight="1" x14ac:dyDescent="0.3">
      <c r="C247" s="88"/>
      <c r="D247" s="88"/>
      <c r="E247" s="88"/>
      <c r="F247" s="220"/>
      <c r="G247" s="220"/>
      <c r="H247" s="220"/>
      <c r="I247" s="220"/>
      <c r="J247" s="90"/>
      <c r="K247" s="108"/>
      <c r="L247" s="90" t="str">
        <f t="shared" si="4"/>
        <v/>
      </c>
    </row>
    <row r="248" spans="3:12" ht="15" customHeight="1" x14ac:dyDescent="0.3">
      <c r="C248" s="88"/>
      <c r="D248" s="88"/>
      <c r="E248" s="88"/>
      <c r="F248" s="220"/>
      <c r="G248" s="220"/>
      <c r="H248" s="220"/>
      <c r="I248" s="220"/>
      <c r="J248" s="90"/>
      <c r="K248" s="108"/>
      <c r="L248" s="90" t="str">
        <f t="shared" si="4"/>
        <v/>
      </c>
    </row>
    <row r="249" spans="3:12" ht="15" customHeight="1" x14ac:dyDescent="0.3">
      <c r="C249" s="88"/>
      <c r="D249" s="88"/>
      <c r="E249" s="88"/>
      <c r="F249" s="220"/>
      <c r="G249" s="220"/>
      <c r="H249" s="220"/>
      <c r="I249" s="220"/>
      <c r="J249" s="90"/>
      <c r="K249" s="108"/>
      <c r="L249" s="90" t="str">
        <f t="shared" si="4"/>
        <v/>
      </c>
    </row>
    <row r="250" spans="3:12" ht="15" customHeight="1" x14ac:dyDescent="0.3">
      <c r="C250" s="88"/>
      <c r="D250" s="88"/>
      <c r="E250" s="88"/>
      <c r="F250" s="220"/>
      <c r="G250" s="220"/>
      <c r="H250" s="220"/>
      <c r="I250" s="220"/>
      <c r="J250" s="90"/>
      <c r="K250" s="108"/>
      <c r="L250" s="90" t="str">
        <f t="shared" si="4"/>
        <v/>
      </c>
    </row>
    <row r="251" spans="3:12" ht="15" customHeight="1" x14ac:dyDescent="0.3">
      <c r="C251" s="88"/>
      <c r="D251" s="88"/>
      <c r="E251" s="88"/>
      <c r="F251" s="220"/>
      <c r="G251" s="220"/>
      <c r="H251" s="220"/>
      <c r="I251" s="220"/>
      <c r="J251" s="90"/>
      <c r="K251" s="108"/>
      <c r="L251" s="90" t="str">
        <f t="shared" si="4"/>
        <v/>
      </c>
    </row>
    <row r="252" spans="3:12" ht="15" customHeight="1" x14ac:dyDescent="0.3">
      <c r="C252" s="88"/>
      <c r="D252" s="88"/>
      <c r="E252" s="88"/>
      <c r="F252" s="220"/>
      <c r="G252" s="220"/>
      <c r="H252" s="220"/>
      <c r="I252" s="220"/>
      <c r="J252" s="90"/>
      <c r="K252" s="108"/>
      <c r="L252" s="90" t="str">
        <f t="shared" si="4"/>
        <v/>
      </c>
    </row>
    <row r="253" spans="3:12" ht="15" customHeight="1" x14ac:dyDescent="0.3">
      <c r="C253" s="88"/>
      <c r="D253" s="88"/>
      <c r="E253" s="88"/>
      <c r="F253" s="220"/>
      <c r="G253" s="220"/>
      <c r="H253" s="220"/>
      <c r="I253" s="220"/>
      <c r="J253" s="90"/>
      <c r="K253" s="108"/>
      <c r="L253" s="90" t="str">
        <f t="shared" si="4"/>
        <v/>
      </c>
    </row>
    <row r="254" spans="3:12" ht="15" customHeight="1" x14ac:dyDescent="0.3">
      <c r="C254" s="88"/>
      <c r="D254" s="88"/>
      <c r="E254" s="88"/>
      <c r="F254" s="220"/>
      <c r="G254" s="220"/>
      <c r="H254" s="220"/>
      <c r="I254" s="220"/>
      <c r="J254" s="90"/>
      <c r="K254" s="108"/>
      <c r="L254" s="90" t="str">
        <f t="shared" si="4"/>
        <v/>
      </c>
    </row>
    <row r="255" spans="3:12" ht="15" customHeight="1" x14ac:dyDescent="0.3">
      <c r="C255" s="88"/>
      <c r="D255" s="88"/>
      <c r="E255" s="88"/>
      <c r="F255" s="220"/>
      <c r="G255" s="220"/>
      <c r="H255" s="220"/>
      <c r="I255" s="220"/>
      <c r="J255" s="90"/>
      <c r="K255" s="108"/>
      <c r="L255" s="90" t="str">
        <f t="shared" si="4"/>
        <v/>
      </c>
    </row>
    <row r="256" spans="3:12" ht="15" customHeight="1" x14ac:dyDescent="0.3">
      <c r="C256" s="88"/>
      <c r="D256" s="88"/>
      <c r="E256" s="88"/>
      <c r="F256" s="220"/>
      <c r="G256" s="220"/>
      <c r="H256" s="220"/>
      <c r="I256" s="220"/>
      <c r="J256" s="90"/>
      <c r="K256" s="108"/>
      <c r="L256" s="90" t="str">
        <f t="shared" si="4"/>
        <v/>
      </c>
    </row>
    <row r="257" spans="3:12" ht="15" customHeight="1" x14ac:dyDescent="0.3">
      <c r="C257" s="88"/>
      <c r="D257" s="88"/>
      <c r="E257" s="88"/>
      <c r="F257" s="220"/>
      <c r="G257" s="220"/>
      <c r="H257" s="220"/>
      <c r="I257" s="220"/>
      <c r="J257" s="90"/>
      <c r="K257" s="108"/>
      <c r="L257" s="90" t="str">
        <f t="shared" si="4"/>
        <v/>
      </c>
    </row>
    <row r="258" spans="3:12" ht="15" customHeight="1" x14ac:dyDescent="0.3">
      <c r="C258" s="88"/>
      <c r="D258" s="88"/>
      <c r="E258" s="88"/>
      <c r="F258" s="220"/>
      <c r="G258" s="220"/>
      <c r="H258" s="220"/>
      <c r="I258" s="220"/>
      <c r="J258" s="90"/>
      <c r="K258" s="108"/>
      <c r="L258" s="90" t="str">
        <f t="shared" si="4"/>
        <v/>
      </c>
    </row>
    <row r="259" spans="3:12" ht="15" customHeight="1" x14ac:dyDescent="0.3">
      <c r="C259" s="88"/>
      <c r="D259" s="88"/>
      <c r="E259" s="88"/>
      <c r="F259" s="220"/>
      <c r="G259" s="220"/>
      <c r="H259" s="220"/>
      <c r="I259" s="220"/>
      <c r="J259" s="90"/>
      <c r="K259" s="108"/>
      <c r="L259" s="90" t="str">
        <f t="shared" si="4"/>
        <v/>
      </c>
    </row>
    <row r="260" spans="3:12" ht="15" customHeight="1" x14ac:dyDescent="0.3">
      <c r="C260" s="88"/>
      <c r="D260" s="88"/>
      <c r="E260" s="88"/>
      <c r="F260" s="220"/>
      <c r="G260" s="220"/>
      <c r="H260" s="220"/>
      <c r="I260" s="220"/>
      <c r="J260" s="90"/>
      <c r="K260" s="108"/>
      <c r="L260" s="90" t="str">
        <f t="shared" si="4"/>
        <v/>
      </c>
    </row>
    <row r="261" spans="3:12" ht="15" customHeight="1" x14ac:dyDescent="0.3">
      <c r="C261" s="88"/>
      <c r="D261" s="88"/>
      <c r="E261" s="88"/>
      <c r="F261" s="220"/>
      <c r="G261" s="220"/>
      <c r="H261" s="220"/>
      <c r="I261" s="220"/>
      <c r="J261" s="90"/>
      <c r="K261" s="108"/>
      <c r="L261" s="90" t="str">
        <f t="shared" si="4"/>
        <v/>
      </c>
    </row>
    <row r="262" spans="3:12" ht="15" customHeight="1" x14ac:dyDescent="0.3">
      <c r="C262" s="88"/>
      <c r="D262" s="88"/>
      <c r="E262" s="88"/>
      <c r="F262" s="220"/>
      <c r="G262" s="220"/>
      <c r="H262" s="220"/>
      <c r="I262" s="220"/>
      <c r="J262" s="90"/>
      <c r="K262" s="108"/>
      <c r="L262" s="90" t="str">
        <f t="shared" si="4"/>
        <v/>
      </c>
    </row>
    <row r="263" spans="3:12" ht="15" customHeight="1" x14ac:dyDescent="0.3">
      <c r="C263" s="88"/>
      <c r="D263" s="88"/>
      <c r="E263" s="88"/>
      <c r="F263" s="220"/>
      <c r="G263" s="220"/>
      <c r="H263" s="220"/>
      <c r="I263" s="220"/>
      <c r="J263" s="90"/>
      <c r="K263" s="108"/>
      <c r="L263" s="90" t="str">
        <f t="shared" si="4"/>
        <v/>
      </c>
    </row>
    <row r="264" spans="3:12" ht="15" customHeight="1" x14ac:dyDescent="0.3">
      <c r="C264" s="88"/>
      <c r="D264" s="88"/>
      <c r="E264" s="88"/>
      <c r="F264" s="220"/>
      <c r="G264" s="220"/>
      <c r="H264" s="220"/>
      <c r="I264" s="220"/>
      <c r="J264" s="90"/>
      <c r="K264" s="108"/>
      <c r="L264" s="90" t="str">
        <f t="shared" si="4"/>
        <v/>
      </c>
    </row>
    <row r="265" spans="3:12" ht="15" customHeight="1" x14ac:dyDescent="0.3">
      <c r="C265" s="88"/>
      <c r="D265" s="88"/>
      <c r="E265" s="88"/>
      <c r="F265" s="220"/>
      <c r="G265" s="220"/>
      <c r="H265" s="220"/>
      <c r="I265" s="220"/>
      <c r="J265" s="90"/>
      <c r="K265" s="108"/>
      <c r="L265" s="90" t="str">
        <f t="shared" si="4"/>
        <v/>
      </c>
    </row>
    <row r="266" spans="3:12" ht="15" customHeight="1" x14ac:dyDescent="0.3">
      <c r="C266" s="88"/>
      <c r="D266" s="88"/>
      <c r="E266" s="88"/>
      <c r="F266" s="220"/>
      <c r="G266" s="220"/>
      <c r="H266" s="220"/>
      <c r="I266" s="220"/>
      <c r="J266" s="90"/>
      <c r="K266" s="108"/>
      <c r="L266" s="90" t="str">
        <f t="shared" si="4"/>
        <v/>
      </c>
    </row>
    <row r="267" spans="3:12" ht="15" customHeight="1" x14ac:dyDescent="0.3">
      <c r="C267" s="88"/>
      <c r="D267" s="88"/>
      <c r="E267" s="88"/>
      <c r="F267" s="220"/>
      <c r="G267" s="220"/>
      <c r="H267" s="220"/>
      <c r="I267" s="220"/>
      <c r="J267" s="90"/>
      <c r="K267" s="108"/>
      <c r="L267" s="90" t="str">
        <f t="shared" si="4"/>
        <v/>
      </c>
    </row>
    <row r="268" spans="3:12" ht="15" customHeight="1" x14ac:dyDescent="0.3">
      <c r="C268" s="88"/>
      <c r="D268" s="88"/>
      <c r="E268" s="88"/>
      <c r="F268" s="220"/>
      <c r="G268" s="220"/>
      <c r="H268" s="220"/>
      <c r="I268" s="220"/>
      <c r="J268" s="90"/>
      <c r="K268" s="108"/>
      <c r="L268" s="90" t="str">
        <f t="shared" si="4"/>
        <v/>
      </c>
    </row>
    <row r="269" spans="3:12" ht="15" customHeight="1" x14ac:dyDescent="0.3">
      <c r="C269" s="88"/>
      <c r="D269" s="88"/>
      <c r="E269" s="88"/>
      <c r="F269" s="220"/>
      <c r="G269" s="220"/>
      <c r="H269" s="220"/>
      <c r="I269" s="220"/>
      <c r="J269" s="90"/>
      <c r="K269" s="108"/>
      <c r="L269" s="90" t="str">
        <f t="shared" si="4"/>
        <v/>
      </c>
    </row>
    <row r="270" spans="3:12" ht="15" customHeight="1" x14ac:dyDescent="0.3">
      <c r="C270" s="88"/>
      <c r="D270" s="88"/>
      <c r="E270" s="88"/>
      <c r="F270" s="220"/>
      <c r="G270" s="220"/>
      <c r="H270" s="220"/>
      <c r="I270" s="220"/>
      <c r="J270" s="90"/>
      <c r="K270" s="108"/>
      <c r="L270" s="90" t="str">
        <f t="shared" si="4"/>
        <v/>
      </c>
    </row>
    <row r="271" spans="3:12" ht="15" customHeight="1" x14ac:dyDescent="0.3">
      <c r="C271" s="88"/>
      <c r="D271" s="88"/>
      <c r="E271" s="88"/>
      <c r="F271" s="220"/>
      <c r="G271" s="220"/>
      <c r="H271" s="220"/>
      <c r="I271" s="220"/>
      <c r="J271" s="90"/>
      <c r="K271" s="108"/>
      <c r="L271" s="90" t="str">
        <f t="shared" si="4"/>
        <v/>
      </c>
    </row>
    <row r="272" spans="3:12" ht="15" customHeight="1" x14ac:dyDescent="0.3">
      <c r="C272" s="88"/>
      <c r="D272" s="88"/>
      <c r="E272" s="88"/>
      <c r="F272" s="220"/>
      <c r="G272" s="220"/>
      <c r="H272" s="220"/>
      <c r="I272" s="220"/>
      <c r="J272" s="90"/>
      <c r="K272" s="108"/>
      <c r="L272" s="90" t="str">
        <f t="shared" si="4"/>
        <v/>
      </c>
    </row>
    <row r="273" spans="3:12" ht="15" customHeight="1" x14ac:dyDescent="0.3">
      <c r="C273" s="88"/>
      <c r="D273" s="88"/>
      <c r="E273" s="88"/>
      <c r="F273" s="220"/>
      <c r="G273" s="220"/>
      <c r="H273" s="220"/>
      <c r="I273" s="220"/>
      <c r="J273" s="90"/>
      <c r="K273" s="108"/>
      <c r="L273" s="90" t="str">
        <f t="shared" si="4"/>
        <v/>
      </c>
    </row>
    <row r="274" spans="3:12" ht="15" customHeight="1" x14ac:dyDescent="0.3">
      <c r="C274" s="88"/>
      <c r="D274" s="88"/>
      <c r="E274" s="88"/>
      <c r="F274" s="220"/>
      <c r="G274" s="220"/>
      <c r="H274" s="220"/>
      <c r="I274" s="220"/>
      <c r="J274" s="90"/>
      <c r="K274" s="108"/>
      <c r="L274" s="90" t="str">
        <f t="shared" si="4"/>
        <v/>
      </c>
    </row>
    <row r="275" spans="3:12" ht="15" customHeight="1" x14ac:dyDescent="0.3">
      <c r="C275" s="88"/>
      <c r="D275" s="88"/>
      <c r="E275" s="88"/>
      <c r="F275" s="220"/>
      <c r="G275" s="220"/>
      <c r="H275" s="220"/>
      <c r="I275" s="220"/>
      <c r="J275" s="90"/>
      <c r="K275" s="108"/>
      <c r="L275" s="90" t="str">
        <f t="shared" si="4"/>
        <v/>
      </c>
    </row>
    <row r="276" spans="3:12" ht="15" customHeight="1" x14ac:dyDescent="0.3">
      <c r="C276" s="88"/>
      <c r="D276" s="88"/>
      <c r="E276" s="88"/>
      <c r="F276" s="220"/>
      <c r="G276" s="220"/>
      <c r="H276" s="220"/>
      <c r="I276" s="220"/>
      <c r="J276" s="90"/>
      <c r="K276" s="108"/>
      <c r="L276" s="90" t="str">
        <f t="shared" si="4"/>
        <v/>
      </c>
    </row>
    <row r="277" spans="3:12" ht="15" customHeight="1" x14ac:dyDescent="0.3">
      <c r="C277" s="88"/>
      <c r="D277" s="88"/>
      <c r="E277" s="88"/>
      <c r="F277" s="220"/>
      <c r="G277" s="220"/>
      <c r="H277" s="220"/>
      <c r="I277" s="220"/>
      <c r="J277" s="90"/>
      <c r="K277" s="108"/>
      <c r="L277" s="90" t="str">
        <f t="shared" si="4"/>
        <v/>
      </c>
    </row>
    <row r="278" spans="3:12" ht="15" customHeight="1" x14ac:dyDescent="0.3">
      <c r="C278" s="88"/>
      <c r="D278" s="88"/>
      <c r="E278" s="88"/>
      <c r="F278" s="220"/>
      <c r="G278" s="220"/>
      <c r="H278" s="220"/>
      <c r="I278" s="220"/>
      <c r="J278" s="90"/>
      <c r="K278" s="108"/>
      <c r="L278" s="90" t="str">
        <f t="shared" si="4"/>
        <v/>
      </c>
    </row>
    <row r="279" spans="3:12" ht="15" customHeight="1" x14ac:dyDescent="0.3">
      <c r="C279" s="88"/>
      <c r="D279" s="88"/>
      <c r="E279" s="88"/>
      <c r="F279" s="220"/>
      <c r="G279" s="220"/>
      <c r="H279" s="220"/>
      <c r="I279" s="220"/>
      <c r="J279" s="90"/>
      <c r="K279" s="108"/>
      <c r="L279" s="90" t="str">
        <f t="shared" si="4"/>
        <v/>
      </c>
    </row>
    <row r="280" spans="3:12" ht="15" customHeight="1" x14ac:dyDescent="0.3">
      <c r="C280" s="88"/>
      <c r="D280" s="88"/>
      <c r="E280" s="88"/>
      <c r="F280" s="220"/>
      <c r="G280" s="220"/>
      <c r="H280" s="220"/>
      <c r="I280" s="220"/>
      <c r="J280" s="90"/>
      <c r="K280" s="108"/>
      <c r="L280" s="90" t="str">
        <f t="shared" si="4"/>
        <v/>
      </c>
    </row>
    <row r="281" spans="3:12" ht="15" customHeight="1" x14ac:dyDescent="0.3">
      <c r="C281" s="88"/>
      <c r="D281" s="88"/>
      <c r="E281" s="88"/>
      <c r="F281" s="220"/>
      <c r="G281" s="220"/>
      <c r="H281" s="220"/>
      <c r="I281" s="220"/>
      <c r="J281" s="90"/>
      <c r="K281" s="108"/>
      <c r="L281" s="90" t="str">
        <f t="shared" si="4"/>
        <v/>
      </c>
    </row>
    <row r="282" spans="3:12" ht="15" customHeight="1" x14ac:dyDescent="0.3">
      <c r="C282" s="88"/>
      <c r="D282" s="88"/>
      <c r="E282" s="88"/>
      <c r="F282" s="220"/>
      <c r="G282" s="220"/>
      <c r="H282" s="220"/>
      <c r="I282" s="220"/>
      <c r="J282" s="90"/>
      <c r="K282" s="108"/>
      <c r="L282" s="90" t="str">
        <f t="shared" si="4"/>
        <v/>
      </c>
    </row>
    <row r="283" spans="3:12" ht="15" customHeight="1" x14ac:dyDescent="0.3">
      <c r="C283" s="88"/>
      <c r="D283" s="88"/>
      <c r="E283" s="88"/>
      <c r="F283" s="220"/>
      <c r="G283" s="220"/>
      <c r="H283" s="220"/>
      <c r="I283" s="220"/>
      <c r="J283" s="90"/>
      <c r="K283" s="108"/>
      <c r="L283" s="90" t="str">
        <f t="shared" si="4"/>
        <v/>
      </c>
    </row>
    <row r="284" spans="3:12" ht="15" customHeight="1" x14ac:dyDescent="0.3">
      <c r="C284" s="88"/>
      <c r="D284" s="88"/>
      <c r="E284" s="88"/>
      <c r="F284" s="220"/>
      <c r="G284" s="220"/>
      <c r="H284" s="220"/>
      <c r="I284" s="220"/>
      <c r="J284" s="90"/>
      <c r="K284" s="108"/>
      <c r="L284" s="90" t="str">
        <f t="shared" si="4"/>
        <v/>
      </c>
    </row>
    <row r="285" spans="3:12" ht="15" customHeight="1" x14ac:dyDescent="0.3">
      <c r="C285" s="88"/>
      <c r="D285" s="88"/>
      <c r="E285" s="88"/>
      <c r="F285" s="220"/>
      <c r="G285" s="220"/>
      <c r="H285" s="220"/>
      <c r="I285" s="220"/>
      <c r="J285" s="90"/>
      <c r="K285" s="108"/>
      <c r="L285" s="90" t="str">
        <f t="shared" si="4"/>
        <v/>
      </c>
    </row>
    <row r="286" spans="3:12" ht="15" customHeight="1" x14ac:dyDescent="0.3">
      <c r="C286" s="88"/>
      <c r="D286" s="88"/>
      <c r="E286" s="88"/>
      <c r="F286" s="220"/>
      <c r="G286" s="220"/>
      <c r="H286" s="220"/>
      <c r="I286" s="220"/>
      <c r="J286" s="90"/>
      <c r="K286" s="108"/>
      <c r="L286" s="90" t="str">
        <f t="shared" si="4"/>
        <v/>
      </c>
    </row>
    <row r="287" spans="3:12" ht="15" customHeight="1" x14ac:dyDescent="0.3">
      <c r="C287" s="88"/>
      <c r="D287" s="88"/>
      <c r="E287" s="88"/>
      <c r="F287" s="220"/>
      <c r="G287" s="220"/>
      <c r="H287" s="220"/>
      <c r="I287" s="220"/>
      <c r="J287" s="90"/>
      <c r="K287" s="108"/>
      <c r="L287" s="90" t="str">
        <f t="shared" si="4"/>
        <v/>
      </c>
    </row>
    <row r="288" spans="3:12" ht="15" customHeight="1" x14ac:dyDescent="0.3">
      <c r="C288" s="88"/>
      <c r="D288" s="88"/>
      <c r="E288" s="88"/>
      <c r="F288" s="220"/>
      <c r="G288" s="220"/>
      <c r="H288" s="220"/>
      <c r="I288" s="220"/>
      <c r="J288" s="90"/>
      <c r="K288" s="108"/>
      <c r="L288" s="90" t="str">
        <f t="shared" si="4"/>
        <v/>
      </c>
    </row>
    <row r="289" spans="3:12" ht="15" customHeight="1" x14ac:dyDescent="0.3">
      <c r="C289" s="88"/>
      <c r="D289" s="88"/>
      <c r="E289" s="88"/>
      <c r="F289" s="220"/>
      <c r="G289" s="220"/>
      <c r="H289" s="220"/>
      <c r="I289" s="220"/>
      <c r="J289" s="90"/>
      <c r="K289" s="108"/>
      <c r="L289" s="90" t="str">
        <f t="shared" si="4"/>
        <v/>
      </c>
    </row>
    <row r="290" spans="3:12" ht="15" customHeight="1" x14ac:dyDescent="0.3">
      <c r="C290" s="88"/>
      <c r="D290" s="88"/>
      <c r="E290" s="88"/>
      <c r="F290" s="220"/>
      <c r="G290" s="220"/>
      <c r="H290" s="220"/>
      <c r="I290" s="220"/>
      <c r="J290" s="90"/>
      <c r="K290" s="108"/>
      <c r="L290" s="90" t="str">
        <f t="shared" si="4"/>
        <v/>
      </c>
    </row>
    <row r="291" spans="3:12" ht="15" customHeight="1" x14ac:dyDescent="0.3">
      <c r="C291" s="88"/>
      <c r="D291" s="88"/>
      <c r="E291" s="88"/>
      <c r="F291" s="220"/>
      <c r="G291" s="220"/>
      <c r="H291" s="220"/>
      <c r="I291" s="220"/>
      <c r="J291" s="90"/>
      <c r="K291" s="108"/>
      <c r="L291" s="90" t="str">
        <f t="shared" si="4"/>
        <v/>
      </c>
    </row>
    <row r="292" spans="3:12" ht="15" customHeight="1" x14ac:dyDescent="0.3">
      <c r="C292" s="88"/>
      <c r="D292" s="88"/>
      <c r="E292" s="88"/>
      <c r="F292" s="220"/>
      <c r="G292" s="220"/>
      <c r="H292" s="220"/>
      <c r="I292" s="220"/>
      <c r="J292" s="90"/>
      <c r="K292" s="108"/>
      <c r="L292" s="90" t="str">
        <f t="shared" si="4"/>
        <v/>
      </c>
    </row>
    <row r="293" spans="3:12" ht="15" customHeight="1" x14ac:dyDescent="0.3">
      <c r="C293" s="88"/>
      <c r="D293" s="88"/>
      <c r="E293" s="88"/>
      <c r="F293" s="220"/>
      <c r="G293" s="220"/>
      <c r="H293" s="220"/>
      <c r="I293" s="220"/>
      <c r="J293" s="90"/>
      <c r="K293" s="108"/>
      <c r="L293" s="90" t="str">
        <f t="shared" ref="L293:L356" si="5">IFERROR(IF(I293&gt;0,I293-$F$4,""),"")</f>
        <v/>
      </c>
    </row>
    <row r="294" spans="3:12" ht="15" customHeight="1" x14ac:dyDescent="0.3">
      <c r="C294" s="88"/>
      <c r="D294" s="88"/>
      <c r="E294" s="88"/>
      <c r="F294" s="220"/>
      <c r="G294" s="220"/>
      <c r="H294" s="220"/>
      <c r="I294" s="220"/>
      <c r="J294" s="90"/>
      <c r="K294" s="108"/>
      <c r="L294" s="90" t="str">
        <f t="shared" si="5"/>
        <v/>
      </c>
    </row>
    <row r="295" spans="3:12" ht="15" customHeight="1" x14ac:dyDescent="0.3">
      <c r="C295" s="88"/>
      <c r="D295" s="88"/>
      <c r="E295" s="88"/>
      <c r="F295" s="220"/>
      <c r="G295" s="220"/>
      <c r="H295" s="220"/>
      <c r="I295" s="220"/>
      <c r="J295" s="90"/>
      <c r="K295" s="108"/>
      <c r="L295" s="90" t="str">
        <f t="shared" si="5"/>
        <v/>
      </c>
    </row>
    <row r="296" spans="3:12" ht="15" customHeight="1" x14ac:dyDescent="0.3">
      <c r="C296" s="88"/>
      <c r="D296" s="88"/>
      <c r="E296" s="88"/>
      <c r="F296" s="220"/>
      <c r="G296" s="220"/>
      <c r="H296" s="220"/>
      <c r="I296" s="220"/>
      <c r="J296" s="90"/>
      <c r="K296" s="108"/>
      <c r="L296" s="90" t="str">
        <f t="shared" si="5"/>
        <v/>
      </c>
    </row>
    <row r="297" spans="3:12" ht="15" customHeight="1" x14ac:dyDescent="0.3">
      <c r="C297" s="88"/>
      <c r="D297" s="88"/>
      <c r="E297" s="88"/>
      <c r="F297" s="220"/>
      <c r="G297" s="220"/>
      <c r="H297" s="220"/>
      <c r="I297" s="220"/>
      <c r="J297" s="90"/>
      <c r="K297" s="108"/>
      <c r="L297" s="90" t="str">
        <f t="shared" si="5"/>
        <v/>
      </c>
    </row>
    <row r="298" spans="3:12" ht="15" customHeight="1" x14ac:dyDescent="0.3">
      <c r="C298" s="88"/>
      <c r="D298" s="88"/>
      <c r="E298" s="88"/>
      <c r="F298" s="220"/>
      <c r="G298" s="220"/>
      <c r="H298" s="220"/>
      <c r="I298" s="220"/>
      <c r="J298" s="90"/>
      <c r="K298" s="108"/>
      <c r="L298" s="90" t="str">
        <f t="shared" si="5"/>
        <v/>
      </c>
    </row>
    <row r="299" spans="3:12" ht="15" customHeight="1" x14ac:dyDescent="0.3">
      <c r="C299" s="88"/>
      <c r="D299" s="88"/>
      <c r="E299" s="88"/>
      <c r="F299" s="220"/>
      <c r="G299" s="220"/>
      <c r="H299" s="220"/>
      <c r="I299" s="220"/>
      <c r="J299" s="90"/>
      <c r="K299" s="108"/>
      <c r="L299" s="90" t="str">
        <f t="shared" si="5"/>
        <v/>
      </c>
    </row>
    <row r="300" spans="3:12" ht="15" customHeight="1" x14ac:dyDescent="0.3">
      <c r="C300" s="88"/>
      <c r="D300" s="88"/>
      <c r="E300" s="88"/>
      <c r="F300" s="220"/>
      <c r="G300" s="220"/>
      <c r="H300" s="220"/>
      <c r="I300" s="220"/>
      <c r="J300" s="90"/>
      <c r="K300" s="108"/>
      <c r="L300" s="90" t="str">
        <f t="shared" si="5"/>
        <v/>
      </c>
    </row>
    <row r="301" spans="3:12" ht="15" customHeight="1" x14ac:dyDescent="0.3">
      <c r="C301" s="88"/>
      <c r="D301" s="88"/>
      <c r="E301" s="88"/>
      <c r="F301" s="220"/>
      <c r="G301" s="220"/>
      <c r="H301" s="220"/>
      <c r="I301" s="220"/>
      <c r="J301" s="90"/>
      <c r="K301" s="108"/>
      <c r="L301" s="90" t="str">
        <f t="shared" si="5"/>
        <v/>
      </c>
    </row>
    <row r="302" spans="3:12" ht="15" customHeight="1" x14ac:dyDescent="0.3">
      <c r="C302" s="88"/>
      <c r="D302" s="88"/>
      <c r="E302" s="88"/>
      <c r="F302" s="220"/>
      <c r="G302" s="220"/>
      <c r="H302" s="220"/>
      <c r="I302" s="220"/>
      <c r="J302" s="90"/>
      <c r="K302" s="108"/>
      <c r="L302" s="90" t="str">
        <f t="shared" si="5"/>
        <v/>
      </c>
    </row>
    <row r="303" spans="3:12" ht="15" customHeight="1" x14ac:dyDescent="0.3">
      <c r="C303" s="88"/>
      <c r="D303" s="88"/>
      <c r="E303" s="88"/>
      <c r="F303" s="220"/>
      <c r="G303" s="220"/>
      <c r="H303" s="220"/>
      <c r="I303" s="220"/>
      <c r="J303" s="90"/>
      <c r="K303" s="108"/>
      <c r="L303" s="90" t="str">
        <f t="shared" si="5"/>
        <v/>
      </c>
    </row>
    <row r="304" spans="3:12" ht="15" customHeight="1" x14ac:dyDescent="0.3">
      <c r="C304" s="88"/>
      <c r="D304" s="88"/>
      <c r="E304" s="88"/>
      <c r="F304" s="220"/>
      <c r="G304" s="220"/>
      <c r="H304" s="220"/>
      <c r="I304" s="220"/>
      <c r="J304" s="90"/>
      <c r="K304" s="108"/>
      <c r="L304" s="90" t="str">
        <f t="shared" si="5"/>
        <v/>
      </c>
    </row>
    <row r="305" spans="3:12" ht="15" customHeight="1" x14ac:dyDescent="0.3">
      <c r="C305" s="88"/>
      <c r="D305" s="88"/>
      <c r="E305" s="88"/>
      <c r="F305" s="220"/>
      <c r="G305" s="220"/>
      <c r="H305" s="220"/>
      <c r="I305" s="220"/>
      <c r="J305" s="90"/>
      <c r="K305" s="108"/>
      <c r="L305" s="90" t="str">
        <f t="shared" si="5"/>
        <v/>
      </c>
    </row>
    <row r="306" spans="3:12" ht="15" customHeight="1" x14ac:dyDescent="0.3">
      <c r="C306" s="88"/>
      <c r="D306" s="88"/>
      <c r="E306" s="88"/>
      <c r="F306" s="220"/>
      <c r="G306" s="220"/>
      <c r="H306" s="220"/>
      <c r="I306" s="220"/>
      <c r="J306" s="90"/>
      <c r="K306" s="108"/>
      <c r="L306" s="90" t="str">
        <f t="shared" si="5"/>
        <v/>
      </c>
    </row>
    <row r="307" spans="3:12" ht="15" customHeight="1" x14ac:dyDescent="0.3">
      <c r="C307" s="88"/>
      <c r="D307" s="88"/>
      <c r="E307" s="88"/>
      <c r="F307" s="220"/>
      <c r="G307" s="220"/>
      <c r="H307" s="220"/>
      <c r="I307" s="220"/>
      <c r="J307" s="90"/>
      <c r="K307" s="108"/>
      <c r="L307" s="90" t="str">
        <f t="shared" si="5"/>
        <v/>
      </c>
    </row>
    <row r="308" spans="3:12" ht="15" customHeight="1" x14ac:dyDescent="0.3">
      <c r="C308" s="88"/>
      <c r="D308" s="88"/>
      <c r="E308" s="88"/>
      <c r="F308" s="220"/>
      <c r="G308" s="220"/>
      <c r="H308" s="220"/>
      <c r="I308" s="220"/>
      <c r="J308" s="90"/>
      <c r="K308" s="108"/>
      <c r="L308" s="90" t="str">
        <f t="shared" si="5"/>
        <v/>
      </c>
    </row>
    <row r="309" spans="3:12" ht="15" customHeight="1" x14ac:dyDescent="0.3">
      <c r="C309" s="88"/>
      <c r="D309" s="88"/>
      <c r="E309" s="88"/>
      <c r="F309" s="220"/>
      <c r="G309" s="220"/>
      <c r="H309" s="220"/>
      <c r="I309" s="220"/>
      <c r="J309" s="90"/>
      <c r="K309" s="108"/>
      <c r="L309" s="90" t="str">
        <f t="shared" si="5"/>
        <v/>
      </c>
    </row>
    <row r="310" spans="3:12" ht="15" customHeight="1" x14ac:dyDescent="0.3">
      <c r="C310" s="88"/>
      <c r="D310" s="88"/>
      <c r="E310" s="88"/>
      <c r="F310" s="220"/>
      <c r="G310" s="220"/>
      <c r="H310" s="220"/>
      <c r="I310" s="220"/>
      <c r="J310" s="90"/>
      <c r="K310" s="108"/>
      <c r="L310" s="90" t="str">
        <f t="shared" si="5"/>
        <v/>
      </c>
    </row>
    <row r="311" spans="3:12" ht="15" customHeight="1" x14ac:dyDescent="0.3">
      <c r="C311" s="88"/>
      <c r="D311" s="88"/>
      <c r="E311" s="88"/>
      <c r="F311" s="220"/>
      <c r="G311" s="220"/>
      <c r="H311" s="220"/>
      <c r="I311" s="220"/>
      <c r="J311" s="90"/>
      <c r="K311" s="108"/>
      <c r="L311" s="90" t="str">
        <f t="shared" si="5"/>
        <v/>
      </c>
    </row>
    <row r="312" spans="3:12" ht="15" customHeight="1" x14ac:dyDescent="0.3">
      <c r="C312" s="88"/>
      <c r="D312" s="88"/>
      <c r="E312" s="88"/>
      <c r="F312" s="220"/>
      <c r="G312" s="220"/>
      <c r="H312" s="220"/>
      <c r="I312" s="220"/>
      <c r="J312" s="90"/>
      <c r="K312" s="108"/>
      <c r="L312" s="90" t="str">
        <f t="shared" si="5"/>
        <v/>
      </c>
    </row>
    <row r="313" spans="3:12" ht="15" customHeight="1" x14ac:dyDescent="0.3">
      <c r="C313" s="88"/>
      <c r="D313" s="88"/>
      <c r="E313" s="88"/>
      <c r="F313" s="220"/>
      <c r="G313" s="220"/>
      <c r="H313" s="220"/>
      <c r="I313" s="220"/>
      <c r="J313" s="90"/>
      <c r="K313" s="108"/>
      <c r="L313" s="90" t="str">
        <f t="shared" si="5"/>
        <v/>
      </c>
    </row>
    <row r="314" spans="3:12" ht="15" customHeight="1" x14ac:dyDescent="0.3">
      <c r="C314" s="88"/>
      <c r="D314" s="88"/>
      <c r="E314" s="88"/>
      <c r="F314" s="220"/>
      <c r="G314" s="220"/>
      <c r="H314" s="220"/>
      <c r="I314" s="220"/>
      <c r="J314" s="90"/>
      <c r="K314" s="108"/>
      <c r="L314" s="90" t="str">
        <f t="shared" si="5"/>
        <v/>
      </c>
    </row>
    <row r="315" spans="3:12" ht="15" customHeight="1" x14ac:dyDescent="0.3">
      <c r="C315" s="88"/>
      <c r="D315" s="88"/>
      <c r="E315" s="88"/>
      <c r="F315" s="220"/>
      <c r="G315" s="220"/>
      <c r="H315" s="220"/>
      <c r="I315" s="220"/>
      <c r="J315" s="90"/>
      <c r="K315" s="108"/>
      <c r="L315" s="90" t="str">
        <f t="shared" si="5"/>
        <v/>
      </c>
    </row>
    <row r="316" spans="3:12" ht="15" customHeight="1" x14ac:dyDescent="0.3">
      <c r="C316" s="88"/>
      <c r="D316" s="88"/>
      <c r="E316" s="88"/>
      <c r="F316" s="220"/>
      <c r="G316" s="220"/>
      <c r="H316" s="220"/>
      <c r="I316" s="220"/>
      <c r="J316" s="90"/>
      <c r="K316" s="108"/>
      <c r="L316" s="90" t="str">
        <f t="shared" si="5"/>
        <v/>
      </c>
    </row>
    <row r="317" spans="3:12" ht="15" customHeight="1" x14ac:dyDescent="0.3">
      <c r="C317" s="88"/>
      <c r="D317" s="88"/>
      <c r="E317" s="88"/>
      <c r="F317" s="220"/>
      <c r="G317" s="220"/>
      <c r="H317" s="220"/>
      <c r="I317" s="220"/>
      <c r="J317" s="90"/>
      <c r="K317" s="108"/>
      <c r="L317" s="90" t="str">
        <f t="shared" si="5"/>
        <v/>
      </c>
    </row>
    <row r="318" spans="3:12" ht="15" customHeight="1" x14ac:dyDescent="0.3">
      <c r="C318" s="88"/>
      <c r="D318" s="88"/>
      <c r="E318" s="88"/>
      <c r="F318" s="220"/>
      <c r="G318" s="220"/>
      <c r="H318" s="220"/>
      <c r="I318" s="220"/>
      <c r="J318" s="90"/>
      <c r="K318" s="108"/>
      <c r="L318" s="90" t="str">
        <f t="shared" si="5"/>
        <v/>
      </c>
    </row>
    <row r="319" spans="3:12" ht="15" customHeight="1" x14ac:dyDescent="0.3">
      <c r="C319" s="88"/>
      <c r="D319" s="88"/>
      <c r="E319" s="88"/>
      <c r="F319" s="220"/>
      <c r="G319" s="220"/>
      <c r="H319" s="220"/>
      <c r="I319" s="220"/>
      <c r="J319" s="90"/>
      <c r="K319" s="108"/>
      <c r="L319" s="90" t="str">
        <f t="shared" si="5"/>
        <v/>
      </c>
    </row>
    <row r="320" spans="3:12" ht="15" customHeight="1" x14ac:dyDescent="0.3">
      <c r="C320" s="88"/>
      <c r="D320" s="88"/>
      <c r="E320" s="88"/>
      <c r="F320" s="220"/>
      <c r="G320" s="220"/>
      <c r="H320" s="220"/>
      <c r="I320" s="220"/>
      <c r="J320" s="90"/>
      <c r="K320" s="108"/>
      <c r="L320" s="90" t="str">
        <f t="shared" si="5"/>
        <v/>
      </c>
    </row>
    <row r="321" spans="3:12" ht="15" customHeight="1" x14ac:dyDescent="0.3">
      <c r="C321" s="88"/>
      <c r="D321" s="88"/>
      <c r="E321" s="88"/>
      <c r="F321" s="220"/>
      <c r="G321" s="220"/>
      <c r="H321" s="220"/>
      <c r="I321" s="220"/>
      <c r="J321" s="90"/>
      <c r="K321" s="108"/>
      <c r="L321" s="90" t="str">
        <f t="shared" si="5"/>
        <v/>
      </c>
    </row>
    <row r="322" spans="3:12" ht="15" customHeight="1" x14ac:dyDescent="0.3">
      <c r="C322" s="88"/>
      <c r="D322" s="88"/>
      <c r="E322" s="88"/>
      <c r="F322" s="220"/>
      <c r="G322" s="220"/>
      <c r="H322" s="220"/>
      <c r="I322" s="220"/>
      <c r="J322" s="90"/>
      <c r="K322" s="108"/>
      <c r="L322" s="90" t="str">
        <f t="shared" si="5"/>
        <v/>
      </c>
    </row>
    <row r="323" spans="3:12" ht="15" customHeight="1" x14ac:dyDescent="0.3">
      <c r="C323" s="88"/>
      <c r="D323" s="88"/>
      <c r="E323" s="88"/>
      <c r="F323" s="220"/>
      <c r="G323" s="220"/>
      <c r="H323" s="220"/>
      <c r="I323" s="220"/>
      <c r="J323" s="90"/>
      <c r="K323" s="108"/>
      <c r="L323" s="90" t="str">
        <f t="shared" si="5"/>
        <v/>
      </c>
    </row>
    <row r="324" spans="3:12" ht="15" customHeight="1" x14ac:dyDescent="0.3">
      <c r="C324" s="88"/>
      <c r="D324" s="88"/>
      <c r="E324" s="88"/>
      <c r="F324" s="220"/>
      <c r="G324" s="220"/>
      <c r="H324" s="220"/>
      <c r="I324" s="220"/>
      <c r="J324" s="90"/>
      <c r="K324" s="108"/>
      <c r="L324" s="90" t="str">
        <f t="shared" si="5"/>
        <v/>
      </c>
    </row>
    <row r="325" spans="3:12" ht="15" customHeight="1" x14ac:dyDescent="0.3">
      <c r="C325" s="88"/>
      <c r="D325" s="88"/>
      <c r="E325" s="88"/>
      <c r="F325" s="220"/>
      <c r="G325" s="220"/>
      <c r="H325" s="220"/>
      <c r="I325" s="220"/>
      <c r="J325" s="90"/>
      <c r="K325" s="108"/>
      <c r="L325" s="90" t="str">
        <f t="shared" si="5"/>
        <v/>
      </c>
    </row>
    <row r="326" spans="3:12" ht="15" customHeight="1" x14ac:dyDescent="0.3">
      <c r="C326" s="88"/>
      <c r="D326" s="88"/>
      <c r="E326" s="88"/>
      <c r="F326" s="220"/>
      <c r="G326" s="220"/>
      <c r="H326" s="220"/>
      <c r="I326" s="220"/>
      <c r="J326" s="90"/>
      <c r="K326" s="108"/>
      <c r="L326" s="90" t="str">
        <f t="shared" si="5"/>
        <v/>
      </c>
    </row>
    <row r="327" spans="3:12" ht="15" customHeight="1" x14ac:dyDescent="0.3">
      <c r="C327" s="88"/>
      <c r="D327" s="88"/>
      <c r="E327" s="88"/>
      <c r="F327" s="220"/>
      <c r="G327" s="220"/>
      <c r="H327" s="220"/>
      <c r="I327" s="220"/>
      <c r="J327" s="90"/>
      <c r="K327" s="108"/>
      <c r="L327" s="90" t="str">
        <f t="shared" si="5"/>
        <v/>
      </c>
    </row>
    <row r="328" spans="3:12" ht="15" customHeight="1" x14ac:dyDescent="0.3">
      <c r="C328" s="88"/>
      <c r="D328" s="88"/>
      <c r="E328" s="88"/>
      <c r="F328" s="220"/>
      <c r="G328" s="220"/>
      <c r="H328" s="220"/>
      <c r="I328" s="220"/>
      <c r="J328" s="90"/>
      <c r="K328" s="108"/>
      <c r="L328" s="90" t="str">
        <f t="shared" si="5"/>
        <v/>
      </c>
    </row>
    <row r="329" spans="3:12" ht="15" customHeight="1" x14ac:dyDescent="0.3">
      <c r="C329" s="88"/>
      <c r="D329" s="88"/>
      <c r="E329" s="88"/>
      <c r="F329" s="220"/>
      <c r="G329" s="220"/>
      <c r="H329" s="220"/>
      <c r="I329" s="220"/>
      <c r="J329" s="90"/>
      <c r="K329" s="108"/>
      <c r="L329" s="90" t="str">
        <f t="shared" si="5"/>
        <v/>
      </c>
    </row>
    <row r="330" spans="3:12" ht="15" customHeight="1" x14ac:dyDescent="0.3">
      <c r="C330" s="88"/>
      <c r="D330" s="88"/>
      <c r="E330" s="88"/>
      <c r="F330" s="220"/>
      <c r="G330" s="220"/>
      <c r="H330" s="220"/>
      <c r="I330" s="220"/>
      <c r="J330" s="90"/>
      <c r="K330" s="108"/>
      <c r="L330" s="90" t="str">
        <f t="shared" si="5"/>
        <v/>
      </c>
    </row>
    <row r="331" spans="3:12" ht="15" customHeight="1" x14ac:dyDescent="0.3">
      <c r="C331" s="88"/>
      <c r="D331" s="88"/>
      <c r="E331" s="88"/>
      <c r="F331" s="220"/>
      <c r="G331" s="220"/>
      <c r="H331" s="220"/>
      <c r="I331" s="220"/>
      <c r="J331" s="90"/>
      <c r="K331" s="108"/>
      <c r="L331" s="90" t="str">
        <f t="shared" si="5"/>
        <v/>
      </c>
    </row>
    <row r="332" spans="3:12" ht="15" customHeight="1" x14ac:dyDescent="0.3">
      <c r="C332" s="88"/>
      <c r="D332" s="88"/>
      <c r="E332" s="88"/>
      <c r="F332" s="220"/>
      <c r="G332" s="220"/>
      <c r="H332" s="220"/>
      <c r="I332" s="220"/>
      <c r="J332" s="90"/>
      <c r="K332" s="108"/>
      <c r="L332" s="90" t="str">
        <f t="shared" si="5"/>
        <v/>
      </c>
    </row>
    <row r="333" spans="3:12" ht="15" customHeight="1" x14ac:dyDescent="0.3">
      <c r="C333" s="88"/>
      <c r="D333" s="88"/>
      <c r="E333" s="88"/>
      <c r="F333" s="220"/>
      <c r="G333" s="220"/>
      <c r="H333" s="220"/>
      <c r="I333" s="220"/>
      <c r="J333" s="90"/>
      <c r="K333" s="108"/>
      <c r="L333" s="90" t="str">
        <f t="shared" si="5"/>
        <v/>
      </c>
    </row>
    <row r="334" spans="3:12" ht="15" customHeight="1" x14ac:dyDescent="0.3">
      <c r="C334" s="88"/>
      <c r="D334" s="88"/>
      <c r="E334" s="88"/>
      <c r="F334" s="220"/>
      <c r="G334" s="220"/>
      <c r="H334" s="220"/>
      <c r="I334" s="220"/>
      <c r="J334" s="90"/>
      <c r="K334" s="108"/>
      <c r="L334" s="90" t="str">
        <f t="shared" si="5"/>
        <v/>
      </c>
    </row>
    <row r="335" spans="3:12" ht="15" customHeight="1" x14ac:dyDescent="0.3">
      <c r="C335" s="88"/>
      <c r="D335" s="88"/>
      <c r="E335" s="88"/>
      <c r="F335" s="220"/>
      <c r="G335" s="220"/>
      <c r="H335" s="220"/>
      <c r="I335" s="220"/>
      <c r="J335" s="90"/>
      <c r="K335" s="108"/>
      <c r="L335" s="90" t="str">
        <f t="shared" si="5"/>
        <v/>
      </c>
    </row>
    <row r="336" spans="3:12" ht="15" customHeight="1" x14ac:dyDescent="0.3">
      <c r="C336" s="88"/>
      <c r="D336" s="88"/>
      <c r="E336" s="88"/>
      <c r="F336" s="220"/>
      <c r="G336" s="220"/>
      <c r="H336" s="220"/>
      <c r="I336" s="220"/>
      <c r="J336" s="90"/>
      <c r="K336" s="108"/>
      <c r="L336" s="90" t="str">
        <f t="shared" si="5"/>
        <v/>
      </c>
    </row>
    <row r="337" spans="3:12" ht="15" customHeight="1" x14ac:dyDescent="0.3">
      <c r="C337" s="88"/>
      <c r="D337" s="88"/>
      <c r="E337" s="88"/>
      <c r="F337" s="220"/>
      <c r="G337" s="220"/>
      <c r="H337" s="220"/>
      <c r="I337" s="220"/>
      <c r="J337" s="90"/>
      <c r="K337" s="108"/>
      <c r="L337" s="90" t="str">
        <f t="shared" si="5"/>
        <v/>
      </c>
    </row>
    <row r="338" spans="3:12" ht="15" customHeight="1" x14ac:dyDescent="0.3">
      <c r="C338" s="88"/>
      <c r="D338" s="88"/>
      <c r="E338" s="88"/>
      <c r="F338" s="220"/>
      <c r="G338" s="220"/>
      <c r="H338" s="220"/>
      <c r="I338" s="220"/>
      <c r="J338" s="90"/>
      <c r="K338" s="108"/>
      <c r="L338" s="90" t="str">
        <f t="shared" si="5"/>
        <v/>
      </c>
    </row>
    <row r="339" spans="3:12" ht="15" customHeight="1" x14ac:dyDescent="0.3">
      <c r="C339" s="88"/>
      <c r="D339" s="88"/>
      <c r="E339" s="88"/>
      <c r="F339" s="220"/>
      <c r="G339" s="220"/>
      <c r="H339" s="220"/>
      <c r="I339" s="220"/>
      <c r="J339" s="90"/>
      <c r="K339" s="108"/>
      <c r="L339" s="90" t="str">
        <f t="shared" si="5"/>
        <v/>
      </c>
    </row>
    <row r="340" spans="3:12" ht="15" customHeight="1" x14ac:dyDescent="0.3">
      <c r="C340" s="88"/>
      <c r="D340" s="88"/>
      <c r="E340" s="88"/>
      <c r="F340" s="220"/>
      <c r="G340" s="220"/>
      <c r="H340" s="220"/>
      <c r="I340" s="220"/>
      <c r="J340" s="90"/>
      <c r="K340" s="108"/>
      <c r="L340" s="90" t="str">
        <f t="shared" si="5"/>
        <v/>
      </c>
    </row>
    <row r="341" spans="3:12" ht="15" customHeight="1" x14ac:dyDescent="0.3">
      <c r="C341" s="88"/>
      <c r="D341" s="88"/>
      <c r="E341" s="88"/>
      <c r="F341" s="220"/>
      <c r="G341" s="220"/>
      <c r="H341" s="220"/>
      <c r="I341" s="220"/>
      <c r="J341" s="90"/>
      <c r="K341" s="108"/>
      <c r="L341" s="90" t="str">
        <f t="shared" si="5"/>
        <v/>
      </c>
    </row>
    <row r="342" spans="3:12" ht="15" customHeight="1" x14ac:dyDescent="0.3">
      <c r="C342" s="88"/>
      <c r="D342" s="88"/>
      <c r="E342" s="88"/>
      <c r="F342" s="220"/>
      <c r="G342" s="220"/>
      <c r="H342" s="220"/>
      <c r="I342" s="220"/>
      <c r="J342" s="90"/>
      <c r="K342" s="108"/>
      <c r="L342" s="90" t="str">
        <f t="shared" si="5"/>
        <v/>
      </c>
    </row>
    <row r="343" spans="3:12" ht="15" customHeight="1" x14ac:dyDescent="0.3">
      <c r="C343" s="88"/>
      <c r="D343" s="88"/>
      <c r="E343" s="88"/>
      <c r="F343" s="220"/>
      <c r="G343" s="220"/>
      <c r="H343" s="220"/>
      <c r="I343" s="220"/>
      <c r="J343" s="90"/>
      <c r="K343" s="108"/>
      <c r="L343" s="90" t="str">
        <f t="shared" si="5"/>
        <v/>
      </c>
    </row>
    <row r="344" spans="3:12" ht="15" customHeight="1" x14ac:dyDescent="0.3">
      <c r="C344" s="88"/>
      <c r="D344" s="88"/>
      <c r="E344" s="88"/>
      <c r="F344" s="220"/>
      <c r="G344" s="220"/>
      <c r="H344" s="220"/>
      <c r="I344" s="220"/>
      <c r="J344" s="90"/>
      <c r="K344" s="108"/>
      <c r="L344" s="90" t="str">
        <f t="shared" si="5"/>
        <v/>
      </c>
    </row>
    <row r="345" spans="3:12" ht="15" customHeight="1" x14ac:dyDescent="0.3">
      <c r="C345" s="88"/>
      <c r="D345" s="88"/>
      <c r="E345" s="88"/>
      <c r="F345" s="220"/>
      <c r="G345" s="220"/>
      <c r="H345" s="220"/>
      <c r="I345" s="220"/>
      <c r="J345" s="90"/>
      <c r="K345" s="108"/>
      <c r="L345" s="90" t="str">
        <f t="shared" si="5"/>
        <v/>
      </c>
    </row>
    <row r="346" spans="3:12" ht="15" customHeight="1" x14ac:dyDescent="0.3">
      <c r="C346" s="88"/>
      <c r="D346" s="88"/>
      <c r="E346" s="88"/>
      <c r="F346" s="220"/>
      <c r="G346" s="220"/>
      <c r="H346" s="220"/>
      <c r="I346" s="220"/>
      <c r="J346" s="90"/>
      <c r="K346" s="108"/>
      <c r="L346" s="90" t="str">
        <f t="shared" si="5"/>
        <v/>
      </c>
    </row>
    <row r="347" spans="3:12" ht="15" customHeight="1" x14ac:dyDescent="0.3">
      <c r="C347" s="88"/>
      <c r="D347" s="88"/>
      <c r="E347" s="88"/>
      <c r="F347" s="220"/>
      <c r="G347" s="220"/>
      <c r="H347" s="220"/>
      <c r="I347" s="220"/>
      <c r="J347" s="90"/>
      <c r="K347" s="108"/>
      <c r="L347" s="90" t="str">
        <f t="shared" si="5"/>
        <v/>
      </c>
    </row>
    <row r="348" spans="3:12" ht="15" customHeight="1" x14ac:dyDescent="0.3">
      <c r="C348" s="88"/>
      <c r="D348" s="88"/>
      <c r="E348" s="88"/>
      <c r="F348" s="220"/>
      <c r="G348" s="220"/>
      <c r="H348" s="220"/>
      <c r="I348" s="220"/>
      <c r="J348" s="90"/>
      <c r="K348" s="108"/>
      <c r="L348" s="90" t="str">
        <f t="shared" si="5"/>
        <v/>
      </c>
    </row>
    <row r="349" spans="3:12" ht="15" customHeight="1" x14ac:dyDescent="0.3">
      <c r="C349" s="88"/>
      <c r="D349" s="88"/>
      <c r="E349" s="88"/>
      <c r="F349" s="220"/>
      <c r="G349" s="220"/>
      <c r="H349" s="220"/>
      <c r="I349" s="220"/>
      <c r="J349" s="90"/>
      <c r="K349" s="108"/>
      <c r="L349" s="90" t="str">
        <f t="shared" si="5"/>
        <v/>
      </c>
    </row>
    <row r="350" spans="3:12" ht="15" customHeight="1" x14ac:dyDescent="0.3">
      <c r="C350" s="88"/>
      <c r="D350" s="88"/>
      <c r="E350" s="88"/>
      <c r="F350" s="220"/>
      <c r="G350" s="220"/>
      <c r="H350" s="220"/>
      <c r="I350" s="220"/>
      <c r="J350" s="90"/>
      <c r="K350" s="108"/>
      <c r="L350" s="90" t="str">
        <f t="shared" si="5"/>
        <v/>
      </c>
    </row>
    <row r="351" spans="3:12" ht="15" customHeight="1" x14ac:dyDescent="0.3">
      <c r="C351" s="88"/>
      <c r="D351" s="88"/>
      <c r="E351" s="88"/>
      <c r="F351" s="220"/>
      <c r="G351" s="220"/>
      <c r="H351" s="220"/>
      <c r="I351" s="220"/>
      <c r="J351" s="90"/>
      <c r="K351" s="108"/>
      <c r="L351" s="90" t="str">
        <f t="shared" si="5"/>
        <v/>
      </c>
    </row>
    <row r="352" spans="3:12" ht="15" customHeight="1" x14ac:dyDescent="0.3">
      <c r="C352" s="88"/>
      <c r="D352" s="88"/>
      <c r="E352" s="88"/>
      <c r="F352" s="220"/>
      <c r="G352" s="220"/>
      <c r="H352" s="220"/>
      <c r="I352" s="220"/>
      <c r="J352" s="90"/>
      <c r="K352" s="108"/>
      <c r="L352" s="90" t="str">
        <f t="shared" si="5"/>
        <v/>
      </c>
    </row>
    <row r="353" spans="3:12" ht="15" customHeight="1" x14ac:dyDescent="0.3">
      <c r="C353" s="88"/>
      <c r="D353" s="88"/>
      <c r="E353" s="88"/>
      <c r="F353" s="220"/>
      <c r="G353" s="220"/>
      <c r="H353" s="220"/>
      <c r="I353" s="220"/>
      <c r="J353" s="90"/>
      <c r="K353" s="108"/>
      <c r="L353" s="90" t="str">
        <f t="shared" si="5"/>
        <v/>
      </c>
    </row>
    <row r="354" spans="3:12" ht="15" customHeight="1" x14ac:dyDescent="0.3">
      <c r="C354" s="88"/>
      <c r="D354" s="88"/>
      <c r="E354" s="88"/>
      <c r="F354" s="220"/>
      <c r="G354" s="220"/>
      <c r="H354" s="220"/>
      <c r="I354" s="220"/>
      <c r="J354" s="90"/>
      <c r="K354" s="108"/>
      <c r="L354" s="90" t="str">
        <f t="shared" si="5"/>
        <v/>
      </c>
    </row>
    <row r="355" spans="3:12" ht="15" customHeight="1" x14ac:dyDescent="0.3">
      <c r="C355" s="88"/>
      <c r="D355" s="88"/>
      <c r="E355" s="88"/>
      <c r="F355" s="220"/>
      <c r="G355" s="220"/>
      <c r="H355" s="220"/>
      <c r="I355" s="220"/>
      <c r="J355" s="90"/>
      <c r="K355" s="108"/>
      <c r="L355" s="90" t="str">
        <f t="shared" si="5"/>
        <v/>
      </c>
    </row>
    <row r="356" spans="3:12" ht="15" customHeight="1" x14ac:dyDescent="0.3">
      <c r="C356" s="88"/>
      <c r="D356" s="88"/>
      <c r="E356" s="88"/>
      <c r="F356" s="220"/>
      <c r="G356" s="220"/>
      <c r="H356" s="220"/>
      <c r="I356" s="220"/>
      <c r="J356" s="90"/>
      <c r="K356" s="108"/>
      <c r="L356" s="90" t="str">
        <f t="shared" si="5"/>
        <v/>
      </c>
    </row>
    <row r="357" spans="3:12" ht="15" customHeight="1" x14ac:dyDescent="0.3">
      <c r="C357" s="88"/>
      <c r="D357" s="88"/>
      <c r="E357" s="88"/>
      <c r="F357" s="220"/>
      <c r="G357" s="220"/>
      <c r="H357" s="220"/>
      <c r="I357" s="220"/>
      <c r="J357" s="90"/>
      <c r="K357" s="108"/>
      <c r="L357" s="90" t="str">
        <f t="shared" ref="L357:L420" si="6">IFERROR(IF(I357&gt;0,I357-$F$4,""),"")</f>
        <v/>
      </c>
    </row>
    <row r="358" spans="3:12" ht="15" customHeight="1" x14ac:dyDescent="0.3">
      <c r="C358" s="88"/>
      <c r="D358" s="88"/>
      <c r="E358" s="88"/>
      <c r="F358" s="220"/>
      <c r="G358" s="220"/>
      <c r="H358" s="220"/>
      <c r="I358" s="220"/>
      <c r="J358" s="90"/>
      <c r="K358" s="108"/>
      <c r="L358" s="90" t="str">
        <f t="shared" si="6"/>
        <v/>
      </c>
    </row>
    <row r="359" spans="3:12" ht="15" customHeight="1" x14ac:dyDescent="0.3">
      <c r="C359" s="88"/>
      <c r="D359" s="88"/>
      <c r="E359" s="88"/>
      <c r="F359" s="220"/>
      <c r="G359" s="220"/>
      <c r="H359" s="220"/>
      <c r="I359" s="220"/>
      <c r="J359" s="90"/>
      <c r="K359" s="108"/>
      <c r="L359" s="90" t="str">
        <f t="shared" si="6"/>
        <v/>
      </c>
    </row>
    <row r="360" spans="3:12" ht="15" customHeight="1" x14ac:dyDescent="0.3">
      <c r="C360" s="88"/>
      <c r="D360" s="88"/>
      <c r="E360" s="88"/>
      <c r="F360" s="220"/>
      <c r="G360" s="220"/>
      <c r="H360" s="220"/>
      <c r="I360" s="220"/>
      <c r="J360" s="90"/>
      <c r="K360" s="108"/>
      <c r="L360" s="90" t="str">
        <f t="shared" si="6"/>
        <v/>
      </c>
    </row>
    <row r="361" spans="3:12" ht="15" customHeight="1" x14ac:dyDescent="0.3">
      <c r="C361" s="88"/>
      <c r="D361" s="88"/>
      <c r="E361" s="88"/>
      <c r="F361" s="220"/>
      <c r="G361" s="220"/>
      <c r="H361" s="220"/>
      <c r="I361" s="220"/>
      <c r="J361" s="90"/>
      <c r="K361" s="108"/>
      <c r="L361" s="90" t="str">
        <f t="shared" si="6"/>
        <v/>
      </c>
    </row>
    <row r="362" spans="3:12" ht="15" customHeight="1" x14ac:dyDescent="0.3">
      <c r="C362" s="88"/>
      <c r="D362" s="88"/>
      <c r="E362" s="88"/>
      <c r="F362" s="220"/>
      <c r="G362" s="220"/>
      <c r="H362" s="220"/>
      <c r="I362" s="220"/>
      <c r="J362" s="90"/>
      <c r="K362" s="108"/>
      <c r="L362" s="90" t="str">
        <f t="shared" si="6"/>
        <v/>
      </c>
    </row>
    <row r="363" spans="3:12" ht="15" customHeight="1" x14ac:dyDescent="0.3">
      <c r="C363" s="88"/>
      <c r="D363" s="88"/>
      <c r="E363" s="88"/>
      <c r="F363" s="220"/>
      <c r="G363" s="220"/>
      <c r="H363" s="220"/>
      <c r="I363" s="220"/>
      <c r="J363" s="90"/>
      <c r="K363" s="108"/>
      <c r="L363" s="90" t="str">
        <f t="shared" si="6"/>
        <v/>
      </c>
    </row>
    <row r="364" spans="3:12" ht="15" customHeight="1" x14ac:dyDescent="0.3">
      <c r="C364" s="88"/>
      <c r="D364" s="88"/>
      <c r="E364" s="88"/>
      <c r="F364" s="220"/>
      <c r="G364" s="220"/>
      <c r="H364" s="220"/>
      <c r="I364" s="220"/>
      <c r="J364" s="90"/>
      <c r="K364" s="108"/>
      <c r="L364" s="90" t="str">
        <f t="shared" si="6"/>
        <v/>
      </c>
    </row>
    <row r="365" spans="3:12" ht="15" customHeight="1" x14ac:dyDescent="0.3">
      <c r="C365" s="88"/>
      <c r="D365" s="88"/>
      <c r="E365" s="88"/>
      <c r="F365" s="220"/>
      <c r="G365" s="220"/>
      <c r="H365" s="220"/>
      <c r="I365" s="220"/>
      <c r="J365" s="90"/>
      <c r="K365" s="108"/>
      <c r="L365" s="90" t="str">
        <f t="shared" si="6"/>
        <v/>
      </c>
    </row>
    <row r="366" spans="3:12" ht="15" customHeight="1" x14ac:dyDescent="0.3">
      <c r="C366" s="88"/>
      <c r="D366" s="88"/>
      <c r="E366" s="88"/>
      <c r="F366" s="220"/>
      <c r="G366" s="220"/>
      <c r="H366" s="220"/>
      <c r="I366" s="220"/>
      <c r="J366" s="90"/>
      <c r="K366" s="108"/>
      <c r="L366" s="90" t="str">
        <f t="shared" si="6"/>
        <v/>
      </c>
    </row>
    <row r="367" spans="3:12" ht="15" customHeight="1" x14ac:dyDescent="0.3">
      <c r="C367" s="88"/>
      <c r="D367" s="88"/>
      <c r="E367" s="88"/>
      <c r="F367" s="220"/>
      <c r="G367" s="220"/>
      <c r="H367" s="220"/>
      <c r="I367" s="220"/>
      <c r="J367" s="90"/>
      <c r="K367" s="108"/>
      <c r="L367" s="90" t="str">
        <f t="shared" si="6"/>
        <v/>
      </c>
    </row>
    <row r="368" spans="3:12" ht="15" customHeight="1" x14ac:dyDescent="0.3">
      <c r="C368" s="88"/>
      <c r="D368" s="88"/>
      <c r="E368" s="88"/>
      <c r="F368" s="220"/>
      <c r="G368" s="220"/>
      <c r="H368" s="220"/>
      <c r="I368" s="220"/>
      <c r="J368" s="90"/>
      <c r="K368" s="108"/>
      <c r="L368" s="90" t="str">
        <f t="shared" si="6"/>
        <v/>
      </c>
    </row>
    <row r="369" spans="3:12" ht="15" customHeight="1" x14ac:dyDescent="0.3">
      <c r="C369" s="88"/>
      <c r="D369" s="88"/>
      <c r="E369" s="88"/>
      <c r="F369" s="220"/>
      <c r="G369" s="220"/>
      <c r="H369" s="220"/>
      <c r="I369" s="220"/>
      <c r="J369" s="90"/>
      <c r="K369" s="108"/>
      <c r="L369" s="90" t="str">
        <f t="shared" si="6"/>
        <v/>
      </c>
    </row>
    <row r="370" spans="3:12" ht="15" customHeight="1" x14ac:dyDescent="0.3">
      <c r="C370" s="88"/>
      <c r="D370" s="88"/>
      <c r="E370" s="88"/>
      <c r="F370" s="220"/>
      <c r="G370" s="220"/>
      <c r="H370" s="220"/>
      <c r="I370" s="220"/>
      <c r="J370" s="90"/>
      <c r="K370" s="108"/>
      <c r="L370" s="90" t="str">
        <f t="shared" si="6"/>
        <v/>
      </c>
    </row>
    <row r="371" spans="3:12" ht="15" customHeight="1" x14ac:dyDescent="0.3">
      <c r="C371" s="88"/>
      <c r="D371" s="88"/>
      <c r="E371" s="88"/>
      <c r="F371" s="220"/>
      <c r="G371" s="220"/>
      <c r="H371" s="220"/>
      <c r="I371" s="220"/>
      <c r="J371" s="90"/>
      <c r="K371" s="108"/>
      <c r="L371" s="90" t="str">
        <f t="shared" si="6"/>
        <v/>
      </c>
    </row>
    <row r="372" spans="3:12" ht="15" customHeight="1" x14ac:dyDescent="0.3">
      <c r="C372" s="88"/>
      <c r="D372" s="88"/>
      <c r="E372" s="88"/>
      <c r="F372" s="220"/>
      <c r="G372" s="220"/>
      <c r="H372" s="220"/>
      <c r="I372" s="220"/>
      <c r="J372" s="90"/>
      <c r="K372" s="108"/>
      <c r="L372" s="90" t="str">
        <f t="shared" si="6"/>
        <v/>
      </c>
    </row>
    <row r="373" spans="3:12" ht="15" customHeight="1" x14ac:dyDescent="0.3">
      <c r="C373" s="88"/>
      <c r="D373" s="88"/>
      <c r="E373" s="88"/>
      <c r="F373" s="220"/>
      <c r="G373" s="220"/>
      <c r="H373" s="220"/>
      <c r="I373" s="220"/>
      <c r="J373" s="90"/>
      <c r="K373" s="108"/>
      <c r="L373" s="90" t="str">
        <f t="shared" si="6"/>
        <v/>
      </c>
    </row>
    <row r="374" spans="3:12" ht="15" customHeight="1" x14ac:dyDescent="0.3">
      <c r="C374" s="88"/>
      <c r="D374" s="88"/>
      <c r="E374" s="88"/>
      <c r="F374" s="220"/>
      <c r="G374" s="220"/>
      <c r="H374" s="220"/>
      <c r="I374" s="220"/>
      <c r="J374" s="90"/>
      <c r="K374" s="108"/>
      <c r="L374" s="90" t="str">
        <f t="shared" si="6"/>
        <v/>
      </c>
    </row>
    <row r="375" spans="3:12" ht="15" customHeight="1" x14ac:dyDescent="0.3">
      <c r="C375" s="88"/>
      <c r="D375" s="88"/>
      <c r="E375" s="88"/>
      <c r="F375" s="220"/>
      <c r="G375" s="220"/>
      <c r="H375" s="220"/>
      <c r="I375" s="220"/>
      <c r="J375" s="90"/>
      <c r="K375" s="108"/>
      <c r="L375" s="90" t="str">
        <f t="shared" si="6"/>
        <v/>
      </c>
    </row>
    <row r="376" spans="3:12" ht="15" customHeight="1" x14ac:dyDescent="0.3">
      <c r="C376" s="88"/>
      <c r="D376" s="88"/>
      <c r="E376" s="88"/>
      <c r="F376" s="220"/>
      <c r="G376" s="220"/>
      <c r="H376" s="220"/>
      <c r="I376" s="220"/>
      <c r="J376" s="90"/>
      <c r="K376" s="108"/>
      <c r="L376" s="90" t="str">
        <f t="shared" si="6"/>
        <v/>
      </c>
    </row>
    <row r="377" spans="3:12" ht="15" customHeight="1" x14ac:dyDescent="0.3">
      <c r="C377" s="88"/>
      <c r="D377" s="88"/>
      <c r="E377" s="88"/>
      <c r="F377" s="220"/>
      <c r="G377" s="220"/>
      <c r="H377" s="220"/>
      <c r="I377" s="220"/>
      <c r="J377" s="90"/>
      <c r="K377" s="108"/>
      <c r="L377" s="90" t="str">
        <f t="shared" si="6"/>
        <v/>
      </c>
    </row>
    <row r="378" spans="3:12" ht="15" customHeight="1" x14ac:dyDescent="0.3">
      <c r="C378" s="88"/>
      <c r="D378" s="88"/>
      <c r="E378" s="88"/>
      <c r="F378" s="220"/>
      <c r="G378" s="220"/>
      <c r="H378" s="220"/>
      <c r="I378" s="220"/>
      <c r="J378" s="90"/>
      <c r="K378" s="108"/>
      <c r="L378" s="90" t="str">
        <f t="shared" si="6"/>
        <v/>
      </c>
    </row>
    <row r="379" spans="3:12" ht="15" customHeight="1" x14ac:dyDescent="0.3">
      <c r="C379" s="88"/>
      <c r="D379" s="88"/>
      <c r="E379" s="88"/>
      <c r="F379" s="220"/>
      <c r="G379" s="220"/>
      <c r="H379" s="220"/>
      <c r="I379" s="220"/>
      <c r="J379" s="90"/>
      <c r="K379" s="108"/>
      <c r="L379" s="90" t="str">
        <f t="shared" si="6"/>
        <v/>
      </c>
    </row>
    <row r="380" spans="3:12" ht="15" customHeight="1" x14ac:dyDescent="0.3">
      <c r="C380" s="88"/>
      <c r="D380" s="88"/>
      <c r="E380" s="88"/>
      <c r="F380" s="220"/>
      <c r="G380" s="220"/>
      <c r="H380" s="220"/>
      <c r="I380" s="220"/>
      <c r="J380" s="90"/>
      <c r="K380" s="108"/>
      <c r="L380" s="90" t="str">
        <f t="shared" si="6"/>
        <v/>
      </c>
    </row>
    <row r="381" spans="3:12" ht="15" customHeight="1" x14ac:dyDescent="0.3">
      <c r="C381" s="88"/>
      <c r="D381" s="88"/>
      <c r="E381" s="88"/>
      <c r="F381" s="220"/>
      <c r="G381" s="220"/>
      <c r="H381" s="220"/>
      <c r="I381" s="220"/>
      <c r="J381" s="90"/>
      <c r="K381" s="108"/>
      <c r="L381" s="90" t="str">
        <f t="shared" si="6"/>
        <v/>
      </c>
    </row>
    <row r="382" spans="3:12" ht="15" customHeight="1" x14ac:dyDescent="0.3">
      <c r="C382" s="88"/>
      <c r="D382" s="88"/>
      <c r="E382" s="88"/>
      <c r="F382" s="220"/>
      <c r="G382" s="220"/>
      <c r="H382" s="220"/>
      <c r="I382" s="220"/>
      <c r="J382" s="90"/>
      <c r="K382" s="108"/>
      <c r="L382" s="90" t="str">
        <f t="shared" si="6"/>
        <v/>
      </c>
    </row>
    <row r="383" spans="3:12" ht="15" customHeight="1" x14ac:dyDescent="0.3">
      <c r="C383" s="88"/>
      <c r="D383" s="88"/>
      <c r="E383" s="88"/>
      <c r="F383" s="220"/>
      <c r="G383" s="220"/>
      <c r="H383" s="220"/>
      <c r="I383" s="220"/>
      <c r="J383" s="90"/>
      <c r="K383" s="108"/>
      <c r="L383" s="90" t="str">
        <f t="shared" si="6"/>
        <v/>
      </c>
    </row>
    <row r="384" spans="3:12" ht="15" customHeight="1" x14ac:dyDescent="0.3">
      <c r="C384" s="88"/>
      <c r="D384" s="88"/>
      <c r="E384" s="88"/>
      <c r="F384" s="220"/>
      <c r="G384" s="220"/>
      <c r="H384" s="220"/>
      <c r="I384" s="220"/>
      <c r="J384" s="90"/>
      <c r="K384" s="108"/>
      <c r="L384" s="90" t="str">
        <f t="shared" si="6"/>
        <v/>
      </c>
    </row>
    <row r="385" spans="3:12" ht="15" customHeight="1" x14ac:dyDescent="0.3">
      <c r="C385" s="88"/>
      <c r="D385" s="88"/>
      <c r="E385" s="88"/>
      <c r="F385" s="220"/>
      <c r="G385" s="220"/>
      <c r="H385" s="220"/>
      <c r="I385" s="220"/>
      <c r="J385" s="90"/>
      <c r="K385" s="108"/>
      <c r="L385" s="90" t="str">
        <f t="shared" si="6"/>
        <v/>
      </c>
    </row>
    <row r="386" spans="3:12" ht="15" customHeight="1" x14ac:dyDescent="0.3">
      <c r="C386" s="88"/>
      <c r="D386" s="88"/>
      <c r="E386" s="88"/>
      <c r="F386" s="220"/>
      <c r="G386" s="220"/>
      <c r="H386" s="220"/>
      <c r="I386" s="220"/>
      <c r="J386" s="90"/>
      <c r="K386" s="108"/>
      <c r="L386" s="90" t="str">
        <f t="shared" si="6"/>
        <v/>
      </c>
    </row>
    <row r="387" spans="3:12" ht="15" customHeight="1" x14ac:dyDescent="0.3">
      <c r="C387" s="88"/>
      <c r="D387" s="88"/>
      <c r="E387" s="88"/>
      <c r="F387" s="220"/>
      <c r="G387" s="220"/>
      <c r="H387" s="220"/>
      <c r="I387" s="220"/>
      <c r="J387" s="90"/>
      <c r="K387" s="108"/>
      <c r="L387" s="90" t="str">
        <f t="shared" si="6"/>
        <v/>
      </c>
    </row>
    <row r="388" spans="3:12" ht="15" customHeight="1" x14ac:dyDescent="0.3">
      <c r="C388" s="88"/>
      <c r="D388" s="88"/>
      <c r="E388" s="88"/>
      <c r="F388" s="220"/>
      <c r="G388" s="220"/>
      <c r="H388" s="220"/>
      <c r="I388" s="220"/>
      <c r="J388" s="90"/>
      <c r="K388" s="108"/>
      <c r="L388" s="90" t="str">
        <f t="shared" si="6"/>
        <v/>
      </c>
    </row>
    <row r="389" spans="3:12" ht="15" customHeight="1" x14ac:dyDescent="0.3">
      <c r="C389" s="88"/>
      <c r="D389" s="88"/>
      <c r="E389" s="88"/>
      <c r="F389" s="220"/>
      <c r="G389" s="220"/>
      <c r="H389" s="220"/>
      <c r="I389" s="220"/>
      <c r="J389" s="90"/>
      <c r="K389" s="108"/>
      <c r="L389" s="90" t="str">
        <f t="shared" si="6"/>
        <v/>
      </c>
    </row>
    <row r="390" spans="3:12" ht="15" customHeight="1" x14ac:dyDescent="0.3">
      <c r="C390" s="88"/>
      <c r="D390" s="88"/>
      <c r="E390" s="88"/>
      <c r="F390" s="220"/>
      <c r="G390" s="220"/>
      <c r="H390" s="220"/>
      <c r="I390" s="220"/>
      <c r="J390" s="90"/>
      <c r="K390" s="108"/>
      <c r="L390" s="90" t="str">
        <f t="shared" si="6"/>
        <v/>
      </c>
    </row>
    <row r="391" spans="3:12" ht="15" customHeight="1" x14ac:dyDescent="0.3">
      <c r="C391" s="88"/>
      <c r="D391" s="88"/>
      <c r="E391" s="88"/>
      <c r="F391" s="220"/>
      <c r="G391" s="220"/>
      <c r="H391" s="220"/>
      <c r="I391" s="220"/>
      <c r="J391" s="90"/>
      <c r="K391" s="108"/>
      <c r="L391" s="90" t="str">
        <f t="shared" si="6"/>
        <v/>
      </c>
    </row>
    <row r="392" spans="3:12" ht="15" customHeight="1" x14ac:dyDescent="0.3">
      <c r="C392" s="88"/>
      <c r="D392" s="88"/>
      <c r="E392" s="88"/>
      <c r="F392" s="220"/>
      <c r="G392" s="220"/>
      <c r="H392" s="220"/>
      <c r="I392" s="220"/>
      <c r="J392" s="90"/>
      <c r="K392" s="108"/>
      <c r="L392" s="90" t="str">
        <f t="shared" si="6"/>
        <v/>
      </c>
    </row>
    <row r="393" spans="3:12" ht="15" customHeight="1" x14ac:dyDescent="0.3">
      <c r="C393" s="88"/>
      <c r="D393" s="88"/>
      <c r="E393" s="88"/>
      <c r="F393" s="220"/>
      <c r="G393" s="220"/>
      <c r="H393" s="220"/>
      <c r="I393" s="220"/>
      <c r="J393" s="90"/>
      <c r="K393" s="108"/>
      <c r="L393" s="90" t="str">
        <f t="shared" si="6"/>
        <v/>
      </c>
    </row>
    <row r="394" spans="3:12" ht="15" customHeight="1" x14ac:dyDescent="0.3">
      <c r="C394" s="88"/>
      <c r="D394" s="88"/>
      <c r="E394" s="88"/>
      <c r="F394" s="220"/>
      <c r="G394" s="220"/>
      <c r="H394" s="220"/>
      <c r="I394" s="220"/>
      <c r="J394" s="90"/>
      <c r="K394" s="108"/>
      <c r="L394" s="90" t="str">
        <f t="shared" si="6"/>
        <v/>
      </c>
    </row>
    <row r="395" spans="3:12" ht="15" customHeight="1" x14ac:dyDescent="0.3">
      <c r="C395" s="88"/>
      <c r="D395" s="88"/>
      <c r="E395" s="88"/>
      <c r="F395" s="220"/>
      <c r="G395" s="220"/>
      <c r="H395" s="220"/>
      <c r="I395" s="220"/>
      <c r="J395" s="90"/>
      <c r="K395" s="108"/>
      <c r="L395" s="90" t="str">
        <f t="shared" si="6"/>
        <v/>
      </c>
    </row>
    <row r="396" spans="3:12" ht="15" customHeight="1" x14ac:dyDescent="0.3">
      <c r="C396" s="88"/>
      <c r="D396" s="88"/>
      <c r="E396" s="88"/>
      <c r="F396" s="220"/>
      <c r="G396" s="220"/>
      <c r="H396" s="220"/>
      <c r="I396" s="220"/>
      <c r="J396" s="90"/>
      <c r="K396" s="108"/>
      <c r="L396" s="90" t="str">
        <f t="shared" si="6"/>
        <v/>
      </c>
    </row>
    <row r="397" spans="3:12" ht="15" customHeight="1" x14ac:dyDescent="0.3">
      <c r="C397" s="88"/>
      <c r="D397" s="88"/>
      <c r="E397" s="88"/>
      <c r="F397" s="220"/>
      <c r="G397" s="220"/>
      <c r="H397" s="220"/>
      <c r="I397" s="220"/>
      <c r="J397" s="90"/>
      <c r="K397" s="108"/>
      <c r="L397" s="90" t="str">
        <f t="shared" si="6"/>
        <v/>
      </c>
    </row>
    <row r="398" spans="3:12" ht="15" customHeight="1" x14ac:dyDescent="0.3">
      <c r="C398" s="88"/>
      <c r="D398" s="88"/>
      <c r="E398" s="88"/>
      <c r="F398" s="220"/>
      <c r="G398" s="220"/>
      <c r="H398" s="220"/>
      <c r="I398" s="220"/>
      <c r="J398" s="90"/>
      <c r="K398" s="108"/>
      <c r="L398" s="90" t="str">
        <f t="shared" si="6"/>
        <v/>
      </c>
    </row>
    <row r="399" spans="3:12" ht="15" customHeight="1" x14ac:dyDescent="0.3">
      <c r="C399" s="88"/>
      <c r="D399" s="88"/>
      <c r="E399" s="88"/>
      <c r="F399" s="220"/>
      <c r="G399" s="220"/>
      <c r="H399" s="220"/>
      <c r="I399" s="220"/>
      <c r="J399" s="90"/>
      <c r="K399" s="108"/>
      <c r="L399" s="90" t="str">
        <f t="shared" si="6"/>
        <v/>
      </c>
    </row>
    <row r="400" spans="3:12" ht="15" customHeight="1" x14ac:dyDescent="0.3">
      <c r="C400" s="88"/>
      <c r="D400" s="88"/>
      <c r="E400" s="88"/>
      <c r="F400" s="220"/>
      <c r="G400" s="220"/>
      <c r="H400" s="220"/>
      <c r="I400" s="220"/>
      <c r="J400" s="90"/>
      <c r="K400" s="108"/>
      <c r="L400" s="90" t="str">
        <f t="shared" si="6"/>
        <v/>
      </c>
    </row>
    <row r="401" spans="3:12" ht="15" customHeight="1" x14ac:dyDescent="0.3">
      <c r="C401" s="88"/>
      <c r="D401" s="88"/>
      <c r="E401" s="88"/>
      <c r="F401" s="220"/>
      <c r="G401" s="220"/>
      <c r="H401" s="220"/>
      <c r="I401" s="220"/>
      <c r="J401" s="90"/>
      <c r="K401" s="108"/>
      <c r="L401" s="90" t="str">
        <f t="shared" si="6"/>
        <v/>
      </c>
    </row>
    <row r="402" spans="3:12" ht="15" customHeight="1" x14ac:dyDescent="0.3">
      <c r="C402" s="88"/>
      <c r="D402" s="88"/>
      <c r="E402" s="88"/>
      <c r="F402" s="220"/>
      <c r="G402" s="220"/>
      <c r="H402" s="220"/>
      <c r="I402" s="220"/>
      <c r="J402" s="90"/>
      <c r="K402" s="108"/>
      <c r="L402" s="90" t="str">
        <f t="shared" si="6"/>
        <v/>
      </c>
    </row>
    <row r="403" spans="3:12" ht="15" customHeight="1" x14ac:dyDescent="0.3">
      <c r="C403" s="88"/>
      <c r="D403" s="88"/>
      <c r="E403" s="88"/>
      <c r="F403" s="220"/>
      <c r="G403" s="220"/>
      <c r="H403" s="220"/>
      <c r="I403" s="220"/>
      <c r="J403" s="90"/>
      <c r="K403" s="108"/>
      <c r="L403" s="90" t="str">
        <f t="shared" si="6"/>
        <v/>
      </c>
    </row>
    <row r="404" spans="3:12" ht="15" customHeight="1" x14ac:dyDescent="0.3">
      <c r="C404" s="88"/>
      <c r="D404" s="88"/>
      <c r="E404" s="88"/>
      <c r="F404" s="220"/>
      <c r="G404" s="220"/>
      <c r="H404" s="220"/>
      <c r="I404" s="220"/>
      <c r="J404" s="90"/>
      <c r="K404" s="108"/>
      <c r="L404" s="90" t="str">
        <f t="shared" si="6"/>
        <v/>
      </c>
    </row>
    <row r="405" spans="3:12" ht="15" customHeight="1" x14ac:dyDescent="0.3">
      <c r="C405" s="88"/>
      <c r="D405" s="88"/>
      <c r="E405" s="88"/>
      <c r="F405" s="220"/>
      <c r="G405" s="220"/>
      <c r="H405" s="220"/>
      <c r="I405" s="220"/>
      <c r="J405" s="90"/>
      <c r="K405" s="108"/>
      <c r="L405" s="90" t="str">
        <f t="shared" si="6"/>
        <v/>
      </c>
    </row>
    <row r="406" spans="3:12" ht="15" customHeight="1" x14ac:dyDescent="0.3">
      <c r="C406" s="88"/>
      <c r="D406" s="88"/>
      <c r="E406" s="88"/>
      <c r="F406" s="220"/>
      <c r="G406" s="220"/>
      <c r="H406" s="220"/>
      <c r="I406" s="220"/>
      <c r="J406" s="90"/>
      <c r="K406" s="108"/>
      <c r="L406" s="90" t="str">
        <f t="shared" si="6"/>
        <v/>
      </c>
    </row>
    <row r="407" spans="3:12" ht="15" customHeight="1" x14ac:dyDescent="0.3">
      <c r="C407" s="88"/>
      <c r="D407" s="88"/>
      <c r="E407" s="88"/>
      <c r="F407" s="220"/>
      <c r="G407" s="220"/>
      <c r="H407" s="220"/>
      <c r="I407" s="220"/>
      <c r="J407" s="90"/>
      <c r="K407" s="108"/>
      <c r="L407" s="90" t="str">
        <f t="shared" si="6"/>
        <v/>
      </c>
    </row>
    <row r="408" spans="3:12" ht="15" customHeight="1" x14ac:dyDescent="0.3">
      <c r="C408" s="88"/>
      <c r="D408" s="88"/>
      <c r="E408" s="88"/>
      <c r="F408" s="220"/>
      <c r="G408" s="220"/>
      <c r="H408" s="220"/>
      <c r="I408" s="220"/>
      <c r="J408" s="90"/>
      <c r="K408" s="108"/>
      <c r="L408" s="90" t="str">
        <f t="shared" si="6"/>
        <v/>
      </c>
    </row>
    <row r="409" spans="3:12" ht="15" customHeight="1" x14ac:dyDescent="0.3">
      <c r="C409" s="88"/>
      <c r="D409" s="88"/>
      <c r="E409" s="88"/>
      <c r="F409" s="220"/>
      <c r="G409" s="220"/>
      <c r="H409" s="220"/>
      <c r="I409" s="220"/>
      <c r="J409" s="90"/>
      <c r="K409" s="108"/>
      <c r="L409" s="90" t="str">
        <f t="shared" si="6"/>
        <v/>
      </c>
    </row>
    <row r="410" spans="3:12" ht="15" customHeight="1" x14ac:dyDescent="0.3">
      <c r="C410" s="88"/>
      <c r="D410" s="88"/>
      <c r="E410" s="88"/>
      <c r="F410" s="220"/>
      <c r="G410" s="220"/>
      <c r="H410" s="220"/>
      <c r="I410" s="220"/>
      <c r="J410" s="90"/>
      <c r="K410" s="108"/>
      <c r="L410" s="90" t="str">
        <f t="shared" si="6"/>
        <v/>
      </c>
    </row>
    <row r="411" spans="3:12" ht="15" customHeight="1" x14ac:dyDescent="0.3">
      <c r="C411" s="88"/>
      <c r="D411" s="88"/>
      <c r="E411" s="88"/>
      <c r="F411" s="220"/>
      <c r="G411" s="220"/>
      <c r="H411" s="220"/>
      <c r="I411" s="220"/>
      <c r="J411" s="90"/>
      <c r="K411" s="108"/>
      <c r="L411" s="90" t="str">
        <f t="shared" si="6"/>
        <v/>
      </c>
    </row>
    <row r="412" spans="3:12" ht="15" customHeight="1" x14ac:dyDescent="0.3">
      <c r="C412" s="88"/>
      <c r="D412" s="88"/>
      <c r="E412" s="88"/>
      <c r="F412" s="220"/>
      <c r="G412" s="220"/>
      <c r="H412" s="220"/>
      <c r="I412" s="220"/>
      <c r="J412" s="90"/>
      <c r="K412" s="108"/>
      <c r="L412" s="90" t="str">
        <f t="shared" si="6"/>
        <v/>
      </c>
    </row>
    <row r="413" spans="3:12" ht="15" customHeight="1" x14ac:dyDescent="0.3">
      <c r="C413" s="88"/>
      <c r="D413" s="88"/>
      <c r="E413" s="88"/>
      <c r="F413" s="220"/>
      <c r="G413" s="220"/>
      <c r="H413" s="220"/>
      <c r="I413" s="220"/>
      <c r="J413" s="90"/>
      <c r="K413" s="108"/>
      <c r="L413" s="90" t="str">
        <f t="shared" si="6"/>
        <v/>
      </c>
    </row>
    <row r="414" spans="3:12" ht="15" customHeight="1" x14ac:dyDescent="0.3">
      <c r="C414" s="88"/>
      <c r="D414" s="88"/>
      <c r="E414" s="88"/>
      <c r="F414" s="220"/>
      <c r="G414" s="220"/>
      <c r="H414" s="220"/>
      <c r="I414" s="220"/>
      <c r="J414" s="90"/>
      <c r="K414" s="108"/>
      <c r="L414" s="90" t="str">
        <f t="shared" si="6"/>
        <v/>
      </c>
    </row>
    <row r="415" spans="3:12" ht="15" customHeight="1" x14ac:dyDescent="0.3">
      <c r="C415" s="88"/>
      <c r="D415" s="88"/>
      <c r="E415" s="88"/>
      <c r="F415" s="220"/>
      <c r="G415" s="220"/>
      <c r="H415" s="220"/>
      <c r="I415" s="220"/>
      <c r="J415" s="90"/>
      <c r="K415" s="108"/>
      <c r="L415" s="90" t="str">
        <f t="shared" si="6"/>
        <v/>
      </c>
    </row>
    <row r="416" spans="3:12" ht="15" customHeight="1" x14ac:dyDescent="0.3">
      <c r="C416" s="88"/>
      <c r="D416" s="88"/>
      <c r="E416" s="88"/>
      <c r="F416" s="220"/>
      <c r="G416" s="220"/>
      <c r="H416" s="220"/>
      <c r="I416" s="220"/>
      <c r="J416" s="90"/>
      <c r="K416" s="108"/>
      <c r="L416" s="90" t="str">
        <f t="shared" si="6"/>
        <v/>
      </c>
    </row>
    <row r="417" spans="3:12" ht="15" customHeight="1" x14ac:dyDescent="0.3">
      <c r="C417" s="88"/>
      <c r="D417" s="88"/>
      <c r="E417" s="88"/>
      <c r="F417" s="220"/>
      <c r="G417" s="220"/>
      <c r="H417" s="220"/>
      <c r="I417" s="220"/>
      <c r="J417" s="90"/>
      <c r="K417" s="108"/>
      <c r="L417" s="90" t="str">
        <f t="shared" si="6"/>
        <v/>
      </c>
    </row>
    <row r="418" spans="3:12" ht="15" customHeight="1" x14ac:dyDescent="0.3">
      <c r="C418" s="88"/>
      <c r="D418" s="88"/>
      <c r="E418" s="88"/>
      <c r="F418" s="220"/>
      <c r="G418" s="220"/>
      <c r="H418" s="220"/>
      <c r="I418" s="220"/>
      <c r="J418" s="90"/>
      <c r="K418" s="108"/>
      <c r="L418" s="90" t="str">
        <f t="shared" si="6"/>
        <v/>
      </c>
    </row>
    <row r="419" spans="3:12" ht="15" customHeight="1" x14ac:dyDescent="0.3">
      <c r="C419" s="88"/>
      <c r="D419" s="88"/>
      <c r="E419" s="88"/>
      <c r="F419" s="220"/>
      <c r="G419" s="220"/>
      <c r="H419" s="220"/>
      <c r="I419" s="220"/>
      <c r="J419" s="90"/>
      <c r="K419" s="108"/>
      <c r="L419" s="90" t="str">
        <f t="shared" si="6"/>
        <v/>
      </c>
    </row>
    <row r="420" spans="3:12" ht="15" customHeight="1" x14ac:dyDescent="0.3">
      <c r="C420" s="88"/>
      <c r="D420" s="88"/>
      <c r="E420" s="88"/>
      <c r="F420" s="220"/>
      <c r="G420" s="220"/>
      <c r="H420" s="220"/>
      <c r="I420" s="220"/>
      <c r="J420" s="90"/>
      <c r="K420" s="108"/>
      <c r="L420" s="90" t="str">
        <f t="shared" si="6"/>
        <v/>
      </c>
    </row>
    <row r="421" spans="3:12" ht="15" customHeight="1" x14ac:dyDescent="0.3">
      <c r="C421" s="88"/>
      <c r="D421" s="88"/>
      <c r="E421" s="88"/>
      <c r="F421" s="220"/>
      <c r="G421" s="220"/>
      <c r="H421" s="220"/>
      <c r="I421" s="220"/>
      <c r="J421" s="90"/>
      <c r="K421" s="108"/>
      <c r="L421" s="90" t="str">
        <f t="shared" ref="L421:L484" si="7">IFERROR(IF(I421&gt;0,I421-$F$4,""),"")</f>
        <v/>
      </c>
    </row>
    <row r="422" spans="3:12" ht="15" customHeight="1" x14ac:dyDescent="0.3">
      <c r="C422" s="88"/>
      <c r="D422" s="88"/>
      <c r="E422" s="88"/>
      <c r="F422" s="220"/>
      <c r="G422" s="220"/>
      <c r="H422" s="220"/>
      <c r="I422" s="220"/>
      <c r="J422" s="90"/>
      <c r="K422" s="108"/>
      <c r="L422" s="90" t="str">
        <f t="shared" si="7"/>
        <v/>
      </c>
    </row>
    <row r="423" spans="3:12" ht="15" customHeight="1" x14ac:dyDescent="0.3">
      <c r="C423" s="88"/>
      <c r="D423" s="88"/>
      <c r="E423" s="88"/>
      <c r="F423" s="220"/>
      <c r="G423" s="220"/>
      <c r="H423" s="220"/>
      <c r="I423" s="220"/>
      <c r="J423" s="90"/>
      <c r="K423" s="108"/>
      <c r="L423" s="90" t="str">
        <f t="shared" si="7"/>
        <v/>
      </c>
    </row>
    <row r="424" spans="3:12" ht="15" customHeight="1" x14ac:dyDescent="0.3">
      <c r="C424" s="88"/>
      <c r="D424" s="88"/>
      <c r="E424" s="88"/>
      <c r="F424" s="220"/>
      <c r="G424" s="220"/>
      <c r="H424" s="220"/>
      <c r="I424" s="220"/>
      <c r="J424" s="90"/>
      <c r="K424" s="108"/>
      <c r="L424" s="90" t="str">
        <f t="shared" si="7"/>
        <v/>
      </c>
    </row>
    <row r="425" spans="3:12" ht="15" customHeight="1" x14ac:dyDescent="0.3">
      <c r="C425" s="88"/>
      <c r="D425" s="88"/>
      <c r="E425" s="88"/>
      <c r="F425" s="220"/>
      <c r="G425" s="220"/>
      <c r="H425" s="220"/>
      <c r="I425" s="220"/>
      <c r="J425" s="90"/>
      <c r="K425" s="108"/>
      <c r="L425" s="90" t="str">
        <f t="shared" si="7"/>
        <v/>
      </c>
    </row>
    <row r="426" spans="3:12" ht="15" customHeight="1" x14ac:dyDescent="0.3">
      <c r="C426" s="88"/>
      <c r="D426" s="88"/>
      <c r="E426" s="88"/>
      <c r="F426" s="220"/>
      <c r="G426" s="220"/>
      <c r="H426" s="220"/>
      <c r="I426" s="220"/>
      <c r="J426" s="90"/>
      <c r="K426" s="108"/>
      <c r="L426" s="90" t="str">
        <f t="shared" si="7"/>
        <v/>
      </c>
    </row>
    <row r="427" spans="3:12" ht="15" customHeight="1" x14ac:dyDescent="0.3">
      <c r="C427" s="88"/>
      <c r="D427" s="88"/>
      <c r="E427" s="88"/>
      <c r="F427" s="220"/>
      <c r="G427" s="220"/>
      <c r="H427" s="220"/>
      <c r="I427" s="220"/>
      <c r="J427" s="90"/>
      <c r="K427" s="108"/>
      <c r="L427" s="90" t="str">
        <f t="shared" si="7"/>
        <v/>
      </c>
    </row>
    <row r="428" spans="3:12" ht="15" customHeight="1" x14ac:dyDescent="0.3">
      <c r="C428" s="88"/>
      <c r="D428" s="88"/>
      <c r="E428" s="88"/>
      <c r="F428" s="220"/>
      <c r="G428" s="220"/>
      <c r="H428" s="220"/>
      <c r="I428" s="220"/>
      <c r="J428" s="90"/>
      <c r="K428" s="108"/>
      <c r="L428" s="90" t="str">
        <f t="shared" si="7"/>
        <v/>
      </c>
    </row>
    <row r="429" spans="3:12" ht="15" customHeight="1" x14ac:dyDescent="0.3">
      <c r="C429" s="88"/>
      <c r="D429" s="88"/>
      <c r="E429" s="88"/>
      <c r="F429" s="220"/>
      <c r="G429" s="220"/>
      <c r="H429" s="220"/>
      <c r="I429" s="220"/>
      <c r="J429" s="90"/>
      <c r="K429" s="108"/>
      <c r="L429" s="90" t="str">
        <f t="shared" si="7"/>
        <v/>
      </c>
    </row>
    <row r="430" spans="3:12" ht="15" customHeight="1" x14ac:dyDescent="0.3">
      <c r="C430" s="88"/>
      <c r="D430" s="88"/>
      <c r="E430" s="88"/>
      <c r="F430" s="220"/>
      <c r="G430" s="220"/>
      <c r="H430" s="220"/>
      <c r="I430" s="220"/>
      <c r="J430" s="90"/>
      <c r="K430" s="108"/>
      <c r="L430" s="90" t="str">
        <f t="shared" si="7"/>
        <v/>
      </c>
    </row>
    <row r="431" spans="3:12" ht="15" customHeight="1" x14ac:dyDescent="0.3">
      <c r="C431" s="88"/>
      <c r="D431" s="88"/>
      <c r="E431" s="88"/>
      <c r="F431" s="220"/>
      <c r="G431" s="220"/>
      <c r="H431" s="220"/>
      <c r="I431" s="220"/>
      <c r="J431" s="90"/>
      <c r="K431" s="108"/>
      <c r="L431" s="90" t="str">
        <f t="shared" si="7"/>
        <v/>
      </c>
    </row>
    <row r="432" spans="3:12" ht="15" customHeight="1" x14ac:dyDescent="0.3">
      <c r="C432" s="88"/>
      <c r="D432" s="88"/>
      <c r="E432" s="88"/>
      <c r="F432" s="220"/>
      <c r="G432" s="220"/>
      <c r="H432" s="220"/>
      <c r="I432" s="220"/>
      <c r="J432" s="90"/>
      <c r="K432" s="108"/>
      <c r="L432" s="90" t="str">
        <f t="shared" si="7"/>
        <v/>
      </c>
    </row>
    <row r="433" spans="3:12" ht="15" customHeight="1" x14ac:dyDescent="0.3">
      <c r="C433" s="88"/>
      <c r="D433" s="88"/>
      <c r="E433" s="88"/>
      <c r="F433" s="220"/>
      <c r="G433" s="220"/>
      <c r="H433" s="220"/>
      <c r="I433" s="220"/>
      <c r="J433" s="90"/>
      <c r="K433" s="108"/>
      <c r="L433" s="90" t="str">
        <f t="shared" si="7"/>
        <v/>
      </c>
    </row>
    <row r="434" spans="3:12" ht="15" customHeight="1" x14ac:dyDescent="0.3">
      <c r="C434" s="88"/>
      <c r="D434" s="88"/>
      <c r="E434" s="88"/>
      <c r="F434" s="220"/>
      <c r="G434" s="220"/>
      <c r="H434" s="220"/>
      <c r="I434" s="220"/>
      <c r="J434" s="90"/>
      <c r="K434" s="108"/>
      <c r="L434" s="90" t="str">
        <f t="shared" si="7"/>
        <v/>
      </c>
    </row>
    <row r="435" spans="3:12" ht="15" customHeight="1" x14ac:dyDescent="0.3">
      <c r="C435" s="88"/>
      <c r="D435" s="88"/>
      <c r="E435" s="88"/>
      <c r="F435" s="220"/>
      <c r="G435" s="220"/>
      <c r="H435" s="220"/>
      <c r="I435" s="220"/>
      <c r="J435" s="90"/>
      <c r="K435" s="108"/>
      <c r="L435" s="90" t="str">
        <f t="shared" si="7"/>
        <v/>
      </c>
    </row>
    <row r="436" spans="3:12" ht="15" customHeight="1" x14ac:dyDescent="0.3">
      <c r="C436" s="88"/>
      <c r="D436" s="88"/>
      <c r="E436" s="88"/>
      <c r="F436" s="220"/>
      <c r="G436" s="220"/>
      <c r="H436" s="220"/>
      <c r="I436" s="220"/>
      <c r="J436" s="90"/>
      <c r="K436" s="108"/>
      <c r="L436" s="90" t="str">
        <f t="shared" si="7"/>
        <v/>
      </c>
    </row>
    <row r="437" spans="3:12" ht="15" customHeight="1" x14ac:dyDescent="0.3">
      <c r="C437" s="88"/>
      <c r="D437" s="88"/>
      <c r="E437" s="88"/>
      <c r="F437" s="220"/>
      <c r="G437" s="220"/>
      <c r="H437" s="220"/>
      <c r="I437" s="220"/>
      <c r="J437" s="90"/>
      <c r="K437" s="108"/>
      <c r="L437" s="90" t="str">
        <f t="shared" si="7"/>
        <v/>
      </c>
    </row>
    <row r="438" spans="3:12" ht="15" customHeight="1" x14ac:dyDescent="0.3">
      <c r="C438" s="88"/>
      <c r="D438" s="88"/>
      <c r="E438" s="88"/>
      <c r="F438" s="220"/>
      <c r="G438" s="220"/>
      <c r="H438" s="220"/>
      <c r="I438" s="220"/>
      <c r="J438" s="90"/>
      <c r="K438" s="108"/>
      <c r="L438" s="90" t="str">
        <f t="shared" si="7"/>
        <v/>
      </c>
    </row>
    <row r="439" spans="3:12" ht="15" customHeight="1" x14ac:dyDescent="0.3">
      <c r="C439" s="88"/>
      <c r="D439" s="88"/>
      <c r="E439" s="88"/>
      <c r="F439" s="220"/>
      <c r="G439" s="220"/>
      <c r="H439" s="220"/>
      <c r="I439" s="220"/>
      <c r="J439" s="90"/>
      <c r="K439" s="108"/>
      <c r="L439" s="90" t="str">
        <f t="shared" si="7"/>
        <v/>
      </c>
    </row>
    <row r="440" spans="3:12" ht="15" customHeight="1" x14ac:dyDescent="0.3">
      <c r="C440" s="88"/>
      <c r="D440" s="88"/>
      <c r="E440" s="88"/>
      <c r="F440" s="220"/>
      <c r="G440" s="220"/>
      <c r="H440" s="220"/>
      <c r="I440" s="220"/>
      <c r="J440" s="90"/>
      <c r="K440" s="108"/>
      <c r="L440" s="90" t="str">
        <f t="shared" si="7"/>
        <v/>
      </c>
    </row>
    <row r="441" spans="3:12" ht="15" customHeight="1" x14ac:dyDescent="0.3">
      <c r="C441" s="88"/>
      <c r="D441" s="88"/>
      <c r="E441" s="88"/>
      <c r="F441" s="220"/>
      <c r="G441" s="220"/>
      <c r="H441" s="220"/>
      <c r="I441" s="220"/>
      <c r="J441" s="90"/>
      <c r="K441" s="108"/>
      <c r="L441" s="90" t="str">
        <f t="shared" si="7"/>
        <v/>
      </c>
    </row>
    <row r="442" spans="3:12" ht="15" customHeight="1" x14ac:dyDescent="0.3">
      <c r="C442" s="88"/>
      <c r="D442" s="88"/>
      <c r="E442" s="88"/>
      <c r="F442" s="220"/>
      <c r="G442" s="220"/>
      <c r="H442" s="220"/>
      <c r="I442" s="220"/>
      <c r="J442" s="90"/>
      <c r="K442" s="108"/>
      <c r="L442" s="90" t="str">
        <f t="shared" si="7"/>
        <v/>
      </c>
    </row>
    <row r="443" spans="3:12" ht="15" customHeight="1" x14ac:dyDescent="0.3">
      <c r="C443" s="88"/>
      <c r="D443" s="88"/>
      <c r="E443" s="88"/>
      <c r="F443" s="220"/>
      <c r="G443" s="220"/>
      <c r="H443" s="220"/>
      <c r="I443" s="220"/>
      <c r="J443" s="90"/>
      <c r="K443" s="108"/>
      <c r="L443" s="90" t="str">
        <f t="shared" si="7"/>
        <v/>
      </c>
    </row>
    <row r="444" spans="3:12" ht="15" customHeight="1" x14ac:dyDescent="0.3">
      <c r="C444" s="88"/>
      <c r="D444" s="88"/>
      <c r="E444" s="88"/>
      <c r="F444" s="220"/>
      <c r="G444" s="220"/>
      <c r="H444" s="220"/>
      <c r="I444" s="220"/>
      <c r="J444" s="90"/>
      <c r="K444" s="108"/>
      <c r="L444" s="90" t="str">
        <f t="shared" si="7"/>
        <v/>
      </c>
    </row>
    <row r="445" spans="3:12" ht="15" customHeight="1" x14ac:dyDescent="0.3">
      <c r="C445" s="88"/>
      <c r="D445" s="88"/>
      <c r="E445" s="88"/>
      <c r="F445" s="220"/>
      <c r="G445" s="220"/>
      <c r="H445" s="220"/>
      <c r="I445" s="220"/>
      <c r="J445" s="90"/>
      <c r="K445" s="108"/>
      <c r="L445" s="90" t="str">
        <f t="shared" si="7"/>
        <v/>
      </c>
    </row>
    <row r="446" spans="3:12" ht="15" customHeight="1" x14ac:dyDescent="0.3">
      <c r="C446" s="88"/>
      <c r="D446" s="88"/>
      <c r="E446" s="88"/>
      <c r="F446" s="220"/>
      <c r="G446" s="220"/>
      <c r="H446" s="220"/>
      <c r="I446" s="220"/>
      <c r="J446" s="90"/>
      <c r="K446" s="108"/>
      <c r="L446" s="90" t="str">
        <f t="shared" si="7"/>
        <v/>
      </c>
    </row>
    <row r="447" spans="3:12" ht="15" customHeight="1" x14ac:dyDescent="0.3">
      <c r="C447" s="88"/>
      <c r="D447" s="88"/>
      <c r="E447" s="88"/>
      <c r="F447" s="220"/>
      <c r="G447" s="220"/>
      <c r="H447" s="220"/>
      <c r="I447" s="220"/>
      <c r="J447" s="90"/>
      <c r="K447" s="108"/>
      <c r="L447" s="90" t="str">
        <f t="shared" si="7"/>
        <v/>
      </c>
    </row>
    <row r="448" spans="3:12" ht="15" customHeight="1" x14ac:dyDescent="0.3">
      <c r="C448" s="88"/>
      <c r="D448" s="88"/>
      <c r="E448" s="88"/>
      <c r="F448" s="220"/>
      <c r="G448" s="220"/>
      <c r="H448" s="220"/>
      <c r="I448" s="220"/>
      <c r="J448" s="90"/>
      <c r="K448" s="108"/>
      <c r="L448" s="90" t="str">
        <f t="shared" si="7"/>
        <v/>
      </c>
    </row>
    <row r="449" spans="3:12" ht="15" customHeight="1" x14ac:dyDescent="0.3">
      <c r="C449" s="88"/>
      <c r="D449" s="88"/>
      <c r="E449" s="88"/>
      <c r="F449" s="220"/>
      <c r="G449" s="220"/>
      <c r="H449" s="220"/>
      <c r="I449" s="220"/>
      <c r="J449" s="90"/>
      <c r="K449" s="108"/>
      <c r="L449" s="90" t="str">
        <f t="shared" si="7"/>
        <v/>
      </c>
    </row>
    <row r="450" spans="3:12" ht="15" customHeight="1" x14ac:dyDescent="0.3">
      <c r="C450" s="88"/>
      <c r="D450" s="88"/>
      <c r="E450" s="88"/>
      <c r="F450" s="220"/>
      <c r="G450" s="220"/>
      <c r="H450" s="220"/>
      <c r="I450" s="220"/>
      <c r="J450" s="90"/>
      <c r="K450" s="108"/>
      <c r="L450" s="90" t="str">
        <f t="shared" si="7"/>
        <v/>
      </c>
    </row>
    <row r="451" spans="3:12" ht="15" customHeight="1" x14ac:dyDescent="0.3">
      <c r="C451" s="88"/>
      <c r="D451" s="88"/>
      <c r="E451" s="88"/>
      <c r="F451" s="220"/>
      <c r="G451" s="220"/>
      <c r="H451" s="220"/>
      <c r="I451" s="220"/>
      <c r="J451" s="90"/>
      <c r="K451" s="108"/>
      <c r="L451" s="90" t="str">
        <f t="shared" si="7"/>
        <v/>
      </c>
    </row>
    <row r="452" spans="3:12" ht="15" customHeight="1" x14ac:dyDescent="0.3">
      <c r="C452" s="88"/>
      <c r="D452" s="88"/>
      <c r="E452" s="88"/>
      <c r="F452" s="220"/>
      <c r="G452" s="220"/>
      <c r="H452" s="220"/>
      <c r="I452" s="220"/>
      <c r="J452" s="90"/>
      <c r="K452" s="108"/>
      <c r="L452" s="90" t="str">
        <f t="shared" si="7"/>
        <v/>
      </c>
    </row>
    <row r="453" spans="3:12" ht="15" customHeight="1" x14ac:dyDescent="0.3">
      <c r="C453" s="88"/>
      <c r="D453" s="88"/>
      <c r="E453" s="88"/>
      <c r="F453" s="220"/>
      <c r="G453" s="220"/>
      <c r="H453" s="220"/>
      <c r="I453" s="220"/>
      <c r="J453" s="90"/>
      <c r="K453" s="108"/>
      <c r="L453" s="90" t="str">
        <f t="shared" si="7"/>
        <v/>
      </c>
    </row>
    <row r="454" spans="3:12" ht="15" customHeight="1" x14ac:dyDescent="0.3">
      <c r="C454" s="88"/>
      <c r="D454" s="88"/>
      <c r="E454" s="88"/>
      <c r="F454" s="220"/>
      <c r="G454" s="220"/>
      <c r="H454" s="220"/>
      <c r="I454" s="220"/>
      <c r="J454" s="90"/>
      <c r="K454" s="108"/>
      <c r="L454" s="90" t="str">
        <f t="shared" si="7"/>
        <v/>
      </c>
    </row>
    <row r="455" spans="3:12" ht="15" customHeight="1" x14ac:dyDescent="0.3">
      <c r="C455" s="88"/>
      <c r="D455" s="88"/>
      <c r="E455" s="88"/>
      <c r="F455" s="220"/>
      <c r="G455" s="220"/>
      <c r="H455" s="220"/>
      <c r="I455" s="220"/>
      <c r="J455" s="90"/>
      <c r="K455" s="108"/>
      <c r="L455" s="90" t="str">
        <f t="shared" si="7"/>
        <v/>
      </c>
    </row>
    <row r="456" spans="3:12" ht="15" customHeight="1" x14ac:dyDescent="0.3">
      <c r="C456" s="88"/>
      <c r="D456" s="88"/>
      <c r="E456" s="88"/>
      <c r="F456" s="220"/>
      <c r="G456" s="220"/>
      <c r="H456" s="220"/>
      <c r="I456" s="220"/>
      <c r="J456" s="90"/>
      <c r="K456" s="108"/>
      <c r="L456" s="90" t="str">
        <f t="shared" si="7"/>
        <v/>
      </c>
    </row>
    <row r="457" spans="3:12" ht="15" customHeight="1" x14ac:dyDescent="0.3">
      <c r="C457" s="88"/>
      <c r="D457" s="88"/>
      <c r="E457" s="88"/>
      <c r="F457" s="220"/>
      <c r="G457" s="220"/>
      <c r="H457" s="220"/>
      <c r="I457" s="220"/>
      <c r="J457" s="90"/>
      <c r="K457" s="108"/>
      <c r="L457" s="90" t="str">
        <f t="shared" si="7"/>
        <v/>
      </c>
    </row>
    <row r="458" spans="3:12" ht="15" customHeight="1" x14ac:dyDescent="0.3">
      <c r="C458" s="88"/>
      <c r="D458" s="88"/>
      <c r="E458" s="88"/>
      <c r="F458" s="220"/>
      <c r="G458" s="220"/>
      <c r="H458" s="220"/>
      <c r="I458" s="220"/>
      <c r="J458" s="90"/>
      <c r="K458" s="108"/>
      <c r="L458" s="90" t="str">
        <f t="shared" si="7"/>
        <v/>
      </c>
    </row>
    <row r="459" spans="3:12" ht="15" customHeight="1" x14ac:dyDescent="0.3">
      <c r="C459" s="88"/>
      <c r="D459" s="88"/>
      <c r="E459" s="88"/>
      <c r="F459" s="220"/>
      <c r="G459" s="220"/>
      <c r="H459" s="220"/>
      <c r="I459" s="220"/>
      <c r="J459" s="90"/>
      <c r="K459" s="108"/>
      <c r="L459" s="90" t="str">
        <f t="shared" si="7"/>
        <v/>
      </c>
    </row>
    <row r="460" spans="3:12" ht="15" customHeight="1" x14ac:dyDescent="0.3">
      <c r="C460" s="88"/>
      <c r="D460" s="88"/>
      <c r="E460" s="88"/>
      <c r="F460" s="220"/>
      <c r="G460" s="220"/>
      <c r="H460" s="220"/>
      <c r="I460" s="220"/>
      <c r="J460" s="90"/>
      <c r="K460" s="108"/>
      <c r="L460" s="90" t="str">
        <f t="shared" si="7"/>
        <v/>
      </c>
    </row>
    <row r="461" spans="3:12" ht="15" customHeight="1" x14ac:dyDescent="0.3">
      <c r="C461" s="88"/>
      <c r="D461" s="88"/>
      <c r="E461" s="88"/>
      <c r="F461" s="220"/>
      <c r="G461" s="220"/>
      <c r="H461" s="220"/>
      <c r="I461" s="220"/>
      <c r="J461" s="90"/>
      <c r="K461" s="108"/>
      <c r="L461" s="90" t="str">
        <f t="shared" si="7"/>
        <v/>
      </c>
    </row>
    <row r="462" spans="3:12" ht="15" customHeight="1" x14ac:dyDescent="0.3">
      <c r="C462" s="88"/>
      <c r="D462" s="88"/>
      <c r="E462" s="88"/>
      <c r="F462" s="220"/>
      <c r="G462" s="220"/>
      <c r="H462" s="220"/>
      <c r="I462" s="220"/>
      <c r="J462" s="90"/>
      <c r="K462" s="108"/>
      <c r="L462" s="90" t="str">
        <f t="shared" si="7"/>
        <v/>
      </c>
    </row>
    <row r="463" spans="3:12" ht="15" customHeight="1" x14ac:dyDescent="0.3">
      <c r="C463" s="88"/>
      <c r="D463" s="88"/>
      <c r="E463" s="88"/>
      <c r="F463" s="220"/>
      <c r="G463" s="220"/>
      <c r="H463" s="220"/>
      <c r="I463" s="220"/>
      <c r="J463" s="90"/>
      <c r="K463" s="108"/>
      <c r="L463" s="90" t="str">
        <f t="shared" si="7"/>
        <v/>
      </c>
    </row>
    <row r="464" spans="3:12" ht="15" customHeight="1" x14ac:dyDescent="0.3">
      <c r="C464" s="88"/>
      <c r="D464" s="88"/>
      <c r="E464" s="88"/>
      <c r="F464" s="220"/>
      <c r="G464" s="220"/>
      <c r="H464" s="220"/>
      <c r="I464" s="220"/>
      <c r="J464" s="90"/>
      <c r="K464" s="108"/>
      <c r="L464" s="90" t="str">
        <f t="shared" si="7"/>
        <v/>
      </c>
    </row>
    <row r="465" spans="3:12" ht="15" customHeight="1" x14ac:dyDescent="0.3">
      <c r="C465" s="88"/>
      <c r="D465" s="88"/>
      <c r="E465" s="88"/>
      <c r="F465" s="220"/>
      <c r="G465" s="220"/>
      <c r="H465" s="220"/>
      <c r="I465" s="220"/>
      <c r="J465" s="90"/>
      <c r="K465" s="108"/>
      <c r="L465" s="90" t="str">
        <f t="shared" si="7"/>
        <v/>
      </c>
    </row>
    <row r="466" spans="3:12" ht="15" customHeight="1" x14ac:dyDescent="0.3">
      <c r="C466" s="88"/>
      <c r="D466" s="88"/>
      <c r="E466" s="88"/>
      <c r="F466" s="220"/>
      <c r="G466" s="220"/>
      <c r="H466" s="220"/>
      <c r="I466" s="220"/>
      <c r="J466" s="90"/>
      <c r="K466" s="108"/>
      <c r="L466" s="90" t="str">
        <f t="shared" si="7"/>
        <v/>
      </c>
    </row>
    <row r="467" spans="3:12" ht="15" customHeight="1" x14ac:dyDescent="0.3">
      <c r="C467" s="88"/>
      <c r="D467" s="88"/>
      <c r="E467" s="88"/>
      <c r="F467" s="220"/>
      <c r="G467" s="220"/>
      <c r="H467" s="220"/>
      <c r="I467" s="220"/>
      <c r="J467" s="90"/>
      <c r="K467" s="108"/>
      <c r="L467" s="90" t="str">
        <f t="shared" si="7"/>
        <v/>
      </c>
    </row>
    <row r="468" spans="3:12" ht="15" customHeight="1" x14ac:dyDescent="0.3">
      <c r="C468" s="88"/>
      <c r="D468" s="88"/>
      <c r="E468" s="88"/>
      <c r="F468" s="220"/>
      <c r="G468" s="220"/>
      <c r="H468" s="220"/>
      <c r="I468" s="220"/>
      <c r="J468" s="90"/>
      <c r="K468" s="108"/>
      <c r="L468" s="90" t="str">
        <f t="shared" si="7"/>
        <v/>
      </c>
    </row>
    <row r="469" spans="3:12" ht="15" customHeight="1" x14ac:dyDescent="0.3">
      <c r="C469" s="88"/>
      <c r="D469" s="88"/>
      <c r="E469" s="88"/>
      <c r="F469" s="220"/>
      <c r="G469" s="220"/>
      <c r="H469" s="220"/>
      <c r="I469" s="220"/>
      <c r="J469" s="90"/>
      <c r="K469" s="108"/>
      <c r="L469" s="90" t="str">
        <f t="shared" si="7"/>
        <v/>
      </c>
    </row>
    <row r="470" spans="3:12" ht="15" customHeight="1" x14ac:dyDescent="0.3">
      <c r="C470" s="88"/>
      <c r="D470" s="88"/>
      <c r="E470" s="88"/>
      <c r="F470" s="220"/>
      <c r="G470" s="220"/>
      <c r="H470" s="220"/>
      <c r="I470" s="220"/>
      <c r="J470" s="90"/>
      <c r="K470" s="108"/>
      <c r="L470" s="90" t="str">
        <f t="shared" si="7"/>
        <v/>
      </c>
    </row>
    <row r="471" spans="3:12" ht="15" customHeight="1" x14ac:dyDescent="0.3">
      <c r="C471" s="88"/>
      <c r="D471" s="88"/>
      <c r="E471" s="88"/>
      <c r="F471" s="220"/>
      <c r="G471" s="220"/>
      <c r="H471" s="220"/>
      <c r="I471" s="220"/>
      <c r="J471" s="90"/>
      <c r="K471" s="108"/>
      <c r="L471" s="90" t="str">
        <f t="shared" si="7"/>
        <v/>
      </c>
    </row>
    <row r="472" spans="3:12" ht="15" customHeight="1" x14ac:dyDescent="0.3">
      <c r="C472" s="88"/>
      <c r="D472" s="88"/>
      <c r="E472" s="88"/>
      <c r="F472" s="220"/>
      <c r="G472" s="220"/>
      <c r="H472" s="220"/>
      <c r="I472" s="220"/>
      <c r="J472" s="90"/>
      <c r="K472" s="108"/>
      <c r="L472" s="90" t="str">
        <f t="shared" si="7"/>
        <v/>
      </c>
    </row>
    <row r="473" spans="3:12" ht="15" customHeight="1" x14ac:dyDescent="0.3">
      <c r="C473" s="88"/>
      <c r="D473" s="88"/>
      <c r="E473" s="88"/>
      <c r="F473" s="220"/>
      <c r="G473" s="220"/>
      <c r="H473" s="220"/>
      <c r="I473" s="220"/>
      <c r="J473" s="90"/>
      <c r="K473" s="108"/>
      <c r="L473" s="90" t="str">
        <f t="shared" si="7"/>
        <v/>
      </c>
    </row>
    <row r="474" spans="3:12" ht="15" customHeight="1" x14ac:dyDescent="0.3">
      <c r="C474" s="88"/>
      <c r="D474" s="88"/>
      <c r="E474" s="88"/>
      <c r="F474" s="220"/>
      <c r="G474" s="220"/>
      <c r="H474" s="220"/>
      <c r="I474" s="220"/>
      <c r="J474" s="90"/>
      <c r="K474" s="108"/>
      <c r="L474" s="90" t="str">
        <f t="shared" si="7"/>
        <v/>
      </c>
    </row>
    <row r="475" spans="3:12" ht="15" customHeight="1" x14ac:dyDescent="0.3">
      <c r="C475" s="88"/>
      <c r="D475" s="88"/>
      <c r="E475" s="88"/>
      <c r="F475" s="220"/>
      <c r="G475" s="220"/>
      <c r="H475" s="220"/>
      <c r="I475" s="220"/>
      <c r="J475" s="90"/>
      <c r="K475" s="108"/>
      <c r="L475" s="90" t="str">
        <f t="shared" si="7"/>
        <v/>
      </c>
    </row>
    <row r="476" spans="3:12" ht="15" customHeight="1" x14ac:dyDescent="0.3">
      <c r="C476" s="88"/>
      <c r="D476" s="88"/>
      <c r="E476" s="88"/>
      <c r="F476" s="220"/>
      <c r="G476" s="220"/>
      <c r="H476" s="220"/>
      <c r="I476" s="220"/>
      <c r="J476" s="90"/>
      <c r="K476" s="108"/>
      <c r="L476" s="90" t="str">
        <f t="shared" si="7"/>
        <v/>
      </c>
    </row>
    <row r="477" spans="3:12" ht="15" customHeight="1" x14ac:dyDescent="0.3">
      <c r="C477" s="88"/>
      <c r="D477" s="88"/>
      <c r="E477" s="88"/>
      <c r="F477" s="220"/>
      <c r="G477" s="220"/>
      <c r="H477" s="220"/>
      <c r="I477" s="220"/>
      <c r="J477" s="90"/>
      <c r="K477" s="108"/>
      <c r="L477" s="90" t="str">
        <f t="shared" si="7"/>
        <v/>
      </c>
    </row>
    <row r="478" spans="3:12" ht="15" customHeight="1" x14ac:dyDescent="0.3">
      <c r="C478" s="88"/>
      <c r="D478" s="88"/>
      <c r="E478" s="88"/>
      <c r="F478" s="220"/>
      <c r="G478" s="220"/>
      <c r="H478" s="220"/>
      <c r="I478" s="220"/>
      <c r="J478" s="90"/>
      <c r="K478" s="108"/>
      <c r="L478" s="90" t="str">
        <f t="shared" si="7"/>
        <v/>
      </c>
    </row>
    <row r="479" spans="3:12" ht="15" customHeight="1" x14ac:dyDescent="0.3">
      <c r="C479" s="88"/>
      <c r="D479" s="88"/>
      <c r="E479" s="88"/>
      <c r="F479" s="220"/>
      <c r="G479" s="220"/>
      <c r="H479" s="220"/>
      <c r="I479" s="220"/>
      <c r="J479" s="90"/>
      <c r="K479" s="108"/>
      <c r="L479" s="90" t="str">
        <f t="shared" si="7"/>
        <v/>
      </c>
    </row>
    <row r="480" spans="3:12" ht="15" customHeight="1" x14ac:dyDescent="0.3">
      <c r="C480" s="88"/>
      <c r="D480" s="88"/>
      <c r="E480" s="88"/>
      <c r="F480" s="220"/>
      <c r="G480" s="220"/>
      <c r="H480" s="220"/>
      <c r="I480" s="220"/>
      <c r="J480" s="90"/>
      <c r="K480" s="108"/>
      <c r="L480" s="90" t="str">
        <f t="shared" si="7"/>
        <v/>
      </c>
    </row>
    <row r="481" spans="3:12" ht="15" customHeight="1" x14ac:dyDescent="0.3">
      <c r="C481" s="88"/>
      <c r="D481" s="88"/>
      <c r="E481" s="88"/>
      <c r="F481" s="220"/>
      <c r="G481" s="220"/>
      <c r="H481" s="220"/>
      <c r="I481" s="220"/>
      <c r="J481" s="90"/>
      <c r="K481" s="108"/>
      <c r="L481" s="90" t="str">
        <f t="shared" si="7"/>
        <v/>
      </c>
    </row>
    <row r="482" spans="3:12" ht="15" customHeight="1" x14ac:dyDescent="0.3">
      <c r="C482" s="88"/>
      <c r="D482" s="88"/>
      <c r="E482" s="88"/>
      <c r="F482" s="220"/>
      <c r="G482" s="220"/>
      <c r="H482" s="220"/>
      <c r="I482" s="220"/>
      <c r="J482" s="90"/>
      <c r="K482" s="108"/>
      <c r="L482" s="90" t="str">
        <f t="shared" si="7"/>
        <v/>
      </c>
    </row>
    <row r="483" spans="3:12" ht="15" customHeight="1" x14ac:dyDescent="0.3">
      <c r="C483" s="88"/>
      <c r="D483" s="88"/>
      <c r="E483" s="88"/>
      <c r="F483" s="220"/>
      <c r="G483" s="220"/>
      <c r="H483" s="220"/>
      <c r="I483" s="220"/>
      <c r="J483" s="90"/>
      <c r="K483" s="108"/>
      <c r="L483" s="90" t="str">
        <f t="shared" si="7"/>
        <v/>
      </c>
    </row>
    <row r="484" spans="3:12" ht="15" customHeight="1" x14ac:dyDescent="0.3">
      <c r="C484" s="88"/>
      <c r="D484" s="88"/>
      <c r="E484" s="88"/>
      <c r="F484" s="220"/>
      <c r="G484" s="220"/>
      <c r="H484" s="220"/>
      <c r="I484" s="220"/>
      <c r="J484" s="90"/>
      <c r="K484" s="108"/>
      <c r="L484" s="90" t="str">
        <f t="shared" si="7"/>
        <v/>
      </c>
    </row>
    <row r="485" spans="3:12" ht="15" customHeight="1" x14ac:dyDescent="0.3">
      <c r="C485" s="88"/>
      <c r="D485" s="88"/>
      <c r="E485" s="88"/>
      <c r="F485" s="220"/>
      <c r="G485" s="220"/>
      <c r="H485" s="220"/>
      <c r="I485" s="220"/>
      <c r="J485" s="90"/>
      <c r="K485" s="108"/>
      <c r="L485" s="90" t="str">
        <f t="shared" ref="L485:L548" si="8">IFERROR(IF(I485&gt;0,I485-$F$4,""),"")</f>
        <v/>
      </c>
    </row>
    <row r="486" spans="3:12" ht="15" customHeight="1" x14ac:dyDescent="0.3">
      <c r="C486" s="88"/>
      <c r="D486" s="88"/>
      <c r="E486" s="88"/>
      <c r="F486" s="220"/>
      <c r="G486" s="220"/>
      <c r="H486" s="220"/>
      <c r="I486" s="220"/>
      <c r="J486" s="90"/>
      <c r="K486" s="108"/>
      <c r="L486" s="90" t="str">
        <f t="shared" si="8"/>
        <v/>
      </c>
    </row>
    <row r="487" spans="3:12" ht="15" customHeight="1" x14ac:dyDescent="0.3">
      <c r="C487" s="88"/>
      <c r="D487" s="88"/>
      <c r="E487" s="88"/>
      <c r="F487" s="220"/>
      <c r="G487" s="220"/>
      <c r="H487" s="220"/>
      <c r="I487" s="220"/>
      <c r="J487" s="90"/>
      <c r="K487" s="108"/>
      <c r="L487" s="90" t="str">
        <f t="shared" si="8"/>
        <v/>
      </c>
    </row>
    <row r="488" spans="3:12" ht="15" customHeight="1" x14ac:dyDescent="0.3">
      <c r="C488" s="88"/>
      <c r="D488" s="88"/>
      <c r="E488" s="88"/>
      <c r="F488" s="220"/>
      <c r="G488" s="220"/>
      <c r="H488" s="220"/>
      <c r="I488" s="220"/>
      <c r="J488" s="90"/>
      <c r="K488" s="108"/>
      <c r="L488" s="90" t="str">
        <f t="shared" si="8"/>
        <v/>
      </c>
    </row>
    <row r="489" spans="3:12" ht="15" customHeight="1" x14ac:dyDescent="0.3">
      <c r="C489" s="88"/>
      <c r="D489" s="88"/>
      <c r="E489" s="88"/>
      <c r="F489" s="220"/>
      <c r="G489" s="220"/>
      <c r="H489" s="220"/>
      <c r="I489" s="220"/>
      <c r="J489" s="90"/>
      <c r="K489" s="108"/>
      <c r="L489" s="90" t="str">
        <f t="shared" si="8"/>
        <v/>
      </c>
    </row>
    <row r="490" spans="3:12" ht="15" customHeight="1" x14ac:dyDescent="0.3">
      <c r="C490" s="88"/>
      <c r="D490" s="88"/>
      <c r="E490" s="88"/>
      <c r="F490" s="220"/>
      <c r="G490" s="220"/>
      <c r="H490" s="220"/>
      <c r="I490" s="220"/>
      <c r="J490" s="90"/>
      <c r="K490" s="108"/>
      <c r="L490" s="90" t="str">
        <f t="shared" si="8"/>
        <v/>
      </c>
    </row>
    <row r="491" spans="3:12" ht="15" customHeight="1" x14ac:dyDescent="0.3">
      <c r="C491" s="88"/>
      <c r="D491" s="88"/>
      <c r="E491" s="88"/>
      <c r="F491" s="220"/>
      <c r="G491" s="220"/>
      <c r="H491" s="220"/>
      <c r="I491" s="220"/>
      <c r="J491" s="90"/>
      <c r="K491" s="108"/>
      <c r="L491" s="90" t="str">
        <f t="shared" si="8"/>
        <v/>
      </c>
    </row>
    <row r="492" spans="3:12" ht="15" customHeight="1" x14ac:dyDescent="0.3">
      <c r="C492" s="88"/>
      <c r="D492" s="88"/>
      <c r="E492" s="88"/>
      <c r="F492" s="220"/>
      <c r="G492" s="220"/>
      <c r="H492" s="220"/>
      <c r="I492" s="220"/>
      <c r="J492" s="90"/>
      <c r="K492" s="108"/>
      <c r="L492" s="90" t="str">
        <f t="shared" si="8"/>
        <v/>
      </c>
    </row>
    <row r="493" spans="3:12" ht="15" customHeight="1" x14ac:dyDescent="0.3">
      <c r="C493" s="88"/>
      <c r="D493" s="88"/>
      <c r="E493" s="88"/>
      <c r="F493" s="220"/>
      <c r="G493" s="220"/>
      <c r="H493" s="220"/>
      <c r="I493" s="220"/>
      <c r="J493" s="90"/>
      <c r="K493" s="108"/>
      <c r="L493" s="90" t="str">
        <f t="shared" si="8"/>
        <v/>
      </c>
    </row>
    <row r="494" spans="3:12" ht="15" customHeight="1" x14ac:dyDescent="0.3">
      <c r="C494" s="88"/>
      <c r="D494" s="88"/>
      <c r="E494" s="88"/>
      <c r="F494" s="220"/>
      <c r="G494" s="220"/>
      <c r="H494" s="220"/>
      <c r="I494" s="220"/>
      <c r="J494" s="90"/>
      <c r="K494" s="108"/>
      <c r="L494" s="90" t="str">
        <f t="shared" si="8"/>
        <v/>
      </c>
    </row>
    <row r="495" spans="3:12" ht="15" customHeight="1" x14ac:dyDescent="0.3">
      <c r="C495" s="88"/>
      <c r="D495" s="88"/>
      <c r="E495" s="88"/>
      <c r="F495" s="220"/>
      <c r="G495" s="220"/>
      <c r="H495" s="220"/>
      <c r="I495" s="220"/>
      <c r="J495" s="90"/>
      <c r="K495" s="108"/>
      <c r="L495" s="90" t="str">
        <f t="shared" si="8"/>
        <v/>
      </c>
    </row>
    <row r="496" spans="3:12" ht="15" customHeight="1" x14ac:dyDescent="0.3">
      <c r="C496" s="88"/>
      <c r="D496" s="88"/>
      <c r="E496" s="88"/>
      <c r="F496" s="220"/>
      <c r="G496" s="220"/>
      <c r="H496" s="220"/>
      <c r="I496" s="220"/>
      <c r="J496" s="90"/>
      <c r="K496" s="108"/>
      <c r="L496" s="90" t="str">
        <f t="shared" si="8"/>
        <v/>
      </c>
    </row>
    <row r="497" spans="3:12" ht="15" customHeight="1" x14ac:dyDescent="0.3">
      <c r="C497" s="88"/>
      <c r="D497" s="88"/>
      <c r="E497" s="88"/>
      <c r="F497" s="220"/>
      <c r="G497" s="220"/>
      <c r="H497" s="220"/>
      <c r="I497" s="220"/>
      <c r="J497" s="90"/>
      <c r="K497" s="108"/>
      <c r="L497" s="90" t="str">
        <f t="shared" si="8"/>
        <v/>
      </c>
    </row>
    <row r="498" spans="3:12" ht="15" customHeight="1" x14ac:dyDescent="0.3">
      <c r="C498" s="88"/>
      <c r="D498" s="88"/>
      <c r="E498" s="88"/>
      <c r="F498" s="220"/>
      <c r="G498" s="220"/>
      <c r="H498" s="220"/>
      <c r="I498" s="220"/>
      <c r="J498" s="90"/>
      <c r="K498" s="108"/>
      <c r="L498" s="90" t="str">
        <f t="shared" si="8"/>
        <v/>
      </c>
    </row>
    <row r="499" spans="3:12" ht="15" customHeight="1" x14ac:dyDescent="0.3">
      <c r="C499" s="88"/>
      <c r="D499" s="88"/>
      <c r="E499" s="88"/>
      <c r="F499" s="220"/>
      <c r="G499" s="220"/>
      <c r="H499" s="220"/>
      <c r="I499" s="220"/>
      <c r="J499" s="90"/>
      <c r="K499" s="108"/>
      <c r="L499" s="90" t="str">
        <f t="shared" si="8"/>
        <v/>
      </c>
    </row>
    <row r="500" spans="3:12" ht="15" customHeight="1" x14ac:dyDescent="0.3">
      <c r="C500" s="88"/>
      <c r="D500" s="88"/>
      <c r="E500" s="88"/>
      <c r="F500" s="220"/>
      <c r="G500" s="220"/>
      <c r="H500" s="220"/>
      <c r="I500" s="220"/>
      <c r="J500" s="90"/>
      <c r="K500" s="108"/>
      <c r="L500" s="90" t="str">
        <f t="shared" si="8"/>
        <v/>
      </c>
    </row>
    <row r="501" spans="3:12" ht="15" customHeight="1" x14ac:dyDescent="0.3">
      <c r="C501" s="88"/>
      <c r="D501" s="88"/>
      <c r="E501" s="88"/>
      <c r="F501" s="220"/>
      <c r="G501" s="220"/>
      <c r="H501" s="220"/>
      <c r="I501" s="220"/>
      <c r="J501" s="90"/>
      <c r="K501" s="108"/>
      <c r="L501" s="90" t="str">
        <f t="shared" si="8"/>
        <v/>
      </c>
    </row>
    <row r="502" spans="3:12" ht="15" customHeight="1" x14ac:dyDescent="0.3">
      <c r="C502" s="88"/>
      <c r="D502" s="88"/>
      <c r="E502" s="88"/>
      <c r="F502" s="220"/>
      <c r="G502" s="220"/>
      <c r="H502" s="220"/>
      <c r="I502" s="220"/>
      <c r="J502" s="90"/>
      <c r="K502" s="108"/>
      <c r="L502" s="90" t="str">
        <f t="shared" si="8"/>
        <v/>
      </c>
    </row>
    <row r="503" spans="3:12" ht="15" customHeight="1" x14ac:dyDescent="0.3">
      <c r="C503" s="88"/>
      <c r="D503" s="88"/>
      <c r="E503" s="88"/>
      <c r="F503" s="220"/>
      <c r="G503" s="220"/>
      <c r="H503" s="220"/>
      <c r="I503" s="220"/>
      <c r="J503" s="90"/>
      <c r="K503" s="108"/>
      <c r="L503" s="90" t="str">
        <f t="shared" si="8"/>
        <v/>
      </c>
    </row>
    <row r="504" spans="3:12" ht="15" customHeight="1" x14ac:dyDescent="0.3">
      <c r="C504" s="88"/>
      <c r="D504" s="88"/>
      <c r="E504" s="88"/>
      <c r="F504" s="220"/>
      <c r="G504" s="220"/>
      <c r="H504" s="220"/>
      <c r="I504" s="220"/>
      <c r="J504" s="90"/>
      <c r="K504" s="108"/>
      <c r="L504" s="90" t="str">
        <f t="shared" si="8"/>
        <v/>
      </c>
    </row>
    <row r="505" spans="3:12" ht="15" customHeight="1" x14ac:dyDescent="0.3">
      <c r="C505" s="88"/>
      <c r="D505" s="88"/>
      <c r="E505" s="88"/>
      <c r="F505" s="220"/>
      <c r="G505" s="220"/>
      <c r="H505" s="220"/>
      <c r="I505" s="220"/>
      <c r="J505" s="90"/>
      <c r="K505" s="108"/>
      <c r="L505" s="90" t="str">
        <f t="shared" si="8"/>
        <v/>
      </c>
    </row>
    <row r="506" spans="3:12" ht="15" customHeight="1" x14ac:dyDescent="0.3">
      <c r="C506" s="88"/>
      <c r="D506" s="88"/>
      <c r="E506" s="88"/>
      <c r="F506" s="220"/>
      <c r="G506" s="220"/>
      <c r="H506" s="220"/>
      <c r="I506" s="220"/>
      <c r="J506" s="90"/>
      <c r="K506" s="108"/>
      <c r="L506" s="90" t="str">
        <f t="shared" si="8"/>
        <v/>
      </c>
    </row>
    <row r="507" spans="3:12" ht="15" customHeight="1" x14ac:dyDescent="0.3">
      <c r="C507" s="88"/>
      <c r="D507" s="88"/>
      <c r="E507" s="88"/>
      <c r="F507" s="220"/>
      <c r="G507" s="220"/>
      <c r="H507" s="220"/>
      <c r="I507" s="220"/>
      <c r="J507" s="90"/>
      <c r="K507" s="108"/>
      <c r="L507" s="90" t="str">
        <f t="shared" si="8"/>
        <v/>
      </c>
    </row>
    <row r="508" spans="3:12" ht="15" customHeight="1" x14ac:dyDescent="0.3">
      <c r="C508" s="88"/>
      <c r="D508" s="88"/>
      <c r="E508" s="88"/>
      <c r="F508" s="220"/>
      <c r="G508" s="220"/>
      <c r="H508" s="220"/>
      <c r="I508" s="220"/>
      <c r="J508" s="90"/>
      <c r="K508" s="108"/>
      <c r="L508" s="90" t="str">
        <f t="shared" si="8"/>
        <v/>
      </c>
    </row>
    <row r="509" spans="3:12" ht="15" customHeight="1" x14ac:dyDescent="0.3">
      <c r="C509" s="88"/>
      <c r="D509" s="88"/>
      <c r="E509" s="88"/>
      <c r="F509" s="220"/>
      <c r="G509" s="220"/>
      <c r="H509" s="220"/>
      <c r="I509" s="220"/>
      <c r="J509" s="90"/>
      <c r="K509" s="108"/>
      <c r="L509" s="90" t="str">
        <f t="shared" si="8"/>
        <v/>
      </c>
    </row>
    <row r="510" spans="3:12" ht="15" customHeight="1" x14ac:dyDescent="0.3">
      <c r="C510" s="88"/>
      <c r="D510" s="88"/>
      <c r="E510" s="88"/>
      <c r="F510" s="220"/>
      <c r="G510" s="220"/>
      <c r="H510" s="220"/>
      <c r="I510" s="220"/>
      <c r="J510" s="90"/>
      <c r="K510" s="108"/>
      <c r="L510" s="90" t="str">
        <f t="shared" si="8"/>
        <v/>
      </c>
    </row>
    <row r="511" spans="3:12" ht="15" customHeight="1" x14ac:dyDescent="0.3">
      <c r="C511" s="88"/>
      <c r="D511" s="88"/>
      <c r="E511" s="88"/>
      <c r="F511" s="220"/>
      <c r="G511" s="220"/>
      <c r="H511" s="220"/>
      <c r="I511" s="220"/>
      <c r="J511" s="90"/>
      <c r="K511" s="108"/>
      <c r="L511" s="90" t="str">
        <f t="shared" si="8"/>
        <v/>
      </c>
    </row>
    <row r="512" spans="3:12" ht="15" customHeight="1" x14ac:dyDescent="0.3">
      <c r="C512" s="88"/>
      <c r="D512" s="88"/>
      <c r="E512" s="88"/>
      <c r="F512" s="220"/>
      <c r="G512" s="220"/>
      <c r="H512" s="220"/>
      <c r="I512" s="220"/>
      <c r="J512" s="90"/>
      <c r="K512" s="108"/>
      <c r="L512" s="90" t="str">
        <f t="shared" si="8"/>
        <v/>
      </c>
    </row>
    <row r="513" spans="3:12" ht="15" customHeight="1" x14ac:dyDescent="0.3">
      <c r="C513" s="88"/>
      <c r="D513" s="88"/>
      <c r="E513" s="88"/>
      <c r="F513" s="220"/>
      <c r="G513" s="220"/>
      <c r="H513" s="220"/>
      <c r="I513" s="220"/>
      <c r="J513" s="90"/>
      <c r="K513" s="108"/>
      <c r="L513" s="90" t="str">
        <f t="shared" si="8"/>
        <v/>
      </c>
    </row>
    <row r="514" spans="3:12" ht="15" customHeight="1" x14ac:dyDescent="0.3">
      <c r="C514" s="88"/>
      <c r="D514" s="88"/>
      <c r="E514" s="88"/>
      <c r="F514" s="220"/>
      <c r="G514" s="220"/>
      <c r="H514" s="220"/>
      <c r="I514" s="220"/>
      <c r="J514" s="90"/>
      <c r="K514" s="108"/>
      <c r="L514" s="90" t="str">
        <f t="shared" si="8"/>
        <v/>
      </c>
    </row>
    <row r="515" spans="3:12" ht="15" customHeight="1" x14ac:dyDescent="0.3">
      <c r="C515" s="88"/>
      <c r="D515" s="88"/>
      <c r="E515" s="88"/>
      <c r="F515" s="220"/>
      <c r="G515" s="220"/>
      <c r="H515" s="220"/>
      <c r="I515" s="220"/>
      <c r="J515" s="90"/>
      <c r="K515" s="108"/>
      <c r="L515" s="90" t="str">
        <f t="shared" si="8"/>
        <v/>
      </c>
    </row>
    <row r="516" spans="3:12" ht="15" customHeight="1" x14ac:dyDescent="0.3">
      <c r="C516" s="88"/>
      <c r="D516" s="88"/>
      <c r="E516" s="88"/>
      <c r="F516" s="220"/>
      <c r="G516" s="220"/>
      <c r="H516" s="220"/>
      <c r="I516" s="220"/>
      <c r="J516" s="90"/>
      <c r="K516" s="108"/>
      <c r="L516" s="90" t="str">
        <f t="shared" si="8"/>
        <v/>
      </c>
    </row>
    <row r="517" spans="3:12" ht="15" customHeight="1" x14ac:dyDescent="0.3">
      <c r="C517" s="88"/>
      <c r="D517" s="88"/>
      <c r="E517" s="88"/>
      <c r="F517" s="220"/>
      <c r="G517" s="220"/>
      <c r="H517" s="220"/>
      <c r="I517" s="220"/>
      <c r="J517" s="90"/>
      <c r="K517" s="108"/>
      <c r="L517" s="90" t="str">
        <f t="shared" si="8"/>
        <v/>
      </c>
    </row>
    <row r="518" spans="3:12" ht="15" customHeight="1" x14ac:dyDescent="0.3">
      <c r="C518" s="88"/>
      <c r="D518" s="88"/>
      <c r="E518" s="88"/>
      <c r="F518" s="220"/>
      <c r="G518" s="220"/>
      <c r="H518" s="220"/>
      <c r="I518" s="220"/>
      <c r="J518" s="90"/>
      <c r="K518" s="108"/>
      <c r="L518" s="90" t="str">
        <f t="shared" si="8"/>
        <v/>
      </c>
    </row>
    <row r="519" spans="3:12" ht="15" customHeight="1" x14ac:dyDescent="0.3">
      <c r="C519" s="88"/>
      <c r="D519" s="88"/>
      <c r="E519" s="88"/>
      <c r="F519" s="220"/>
      <c r="G519" s="220"/>
      <c r="H519" s="220"/>
      <c r="I519" s="220"/>
      <c r="J519" s="90"/>
      <c r="K519" s="108"/>
      <c r="L519" s="90" t="str">
        <f t="shared" si="8"/>
        <v/>
      </c>
    </row>
    <row r="520" spans="3:12" ht="15" customHeight="1" x14ac:dyDescent="0.3">
      <c r="C520" s="88"/>
      <c r="D520" s="88"/>
      <c r="E520" s="88"/>
      <c r="F520" s="220"/>
      <c r="G520" s="220"/>
      <c r="H520" s="220"/>
      <c r="I520" s="220"/>
      <c r="J520" s="90"/>
      <c r="K520" s="108"/>
      <c r="L520" s="90" t="str">
        <f t="shared" si="8"/>
        <v/>
      </c>
    </row>
    <row r="521" spans="3:12" ht="15" customHeight="1" x14ac:dyDescent="0.3">
      <c r="C521" s="88"/>
      <c r="D521" s="88"/>
      <c r="E521" s="88"/>
      <c r="F521" s="220"/>
      <c r="G521" s="220"/>
      <c r="H521" s="220"/>
      <c r="I521" s="220"/>
      <c r="J521" s="90"/>
      <c r="K521" s="108"/>
      <c r="L521" s="90" t="str">
        <f t="shared" si="8"/>
        <v/>
      </c>
    </row>
    <row r="522" spans="3:12" ht="15" customHeight="1" x14ac:dyDescent="0.3">
      <c r="C522" s="88"/>
      <c r="D522" s="88"/>
      <c r="E522" s="88"/>
      <c r="F522" s="220"/>
      <c r="G522" s="220"/>
      <c r="H522" s="220"/>
      <c r="I522" s="220"/>
      <c r="J522" s="90"/>
      <c r="K522" s="108"/>
      <c r="L522" s="90" t="str">
        <f t="shared" si="8"/>
        <v/>
      </c>
    </row>
    <row r="523" spans="3:12" ht="15" customHeight="1" x14ac:dyDescent="0.3">
      <c r="C523" s="88"/>
      <c r="D523" s="88"/>
      <c r="E523" s="88"/>
      <c r="F523" s="220"/>
      <c r="G523" s="220"/>
      <c r="H523" s="220"/>
      <c r="I523" s="220"/>
      <c r="J523" s="90"/>
      <c r="K523" s="108"/>
      <c r="L523" s="90" t="str">
        <f t="shared" si="8"/>
        <v/>
      </c>
    </row>
    <row r="524" spans="3:12" ht="15" customHeight="1" x14ac:dyDescent="0.3">
      <c r="C524" s="88"/>
      <c r="D524" s="88"/>
      <c r="E524" s="88"/>
      <c r="F524" s="220"/>
      <c r="G524" s="220"/>
      <c r="H524" s="220"/>
      <c r="I524" s="220"/>
      <c r="J524" s="90"/>
      <c r="K524" s="108"/>
      <c r="L524" s="90" t="str">
        <f t="shared" si="8"/>
        <v/>
      </c>
    </row>
    <row r="525" spans="3:12" ht="15" customHeight="1" x14ac:dyDescent="0.3">
      <c r="C525" s="88"/>
      <c r="D525" s="88"/>
      <c r="E525" s="88"/>
      <c r="F525" s="220"/>
      <c r="G525" s="220"/>
      <c r="H525" s="220"/>
      <c r="I525" s="220"/>
      <c r="J525" s="90"/>
      <c r="K525" s="108"/>
      <c r="L525" s="90" t="str">
        <f t="shared" si="8"/>
        <v/>
      </c>
    </row>
    <row r="526" spans="3:12" ht="15" customHeight="1" x14ac:dyDescent="0.3">
      <c r="C526" s="88"/>
      <c r="D526" s="88"/>
      <c r="E526" s="88"/>
      <c r="F526" s="220"/>
      <c r="G526" s="220"/>
      <c r="H526" s="220"/>
      <c r="I526" s="220"/>
      <c r="J526" s="90"/>
      <c r="K526" s="108"/>
      <c r="L526" s="90" t="str">
        <f t="shared" si="8"/>
        <v/>
      </c>
    </row>
    <row r="527" spans="3:12" ht="15" customHeight="1" x14ac:dyDescent="0.3">
      <c r="C527" s="88"/>
      <c r="D527" s="88"/>
      <c r="E527" s="88"/>
      <c r="F527" s="220"/>
      <c r="G527" s="220"/>
      <c r="H527" s="220"/>
      <c r="I527" s="220"/>
      <c r="J527" s="90"/>
      <c r="K527" s="108"/>
      <c r="L527" s="90" t="str">
        <f t="shared" si="8"/>
        <v/>
      </c>
    </row>
    <row r="528" spans="3:12" ht="15" customHeight="1" x14ac:dyDescent="0.3">
      <c r="C528" s="88"/>
      <c r="D528" s="88"/>
      <c r="E528" s="88"/>
      <c r="F528" s="220"/>
      <c r="G528" s="220"/>
      <c r="H528" s="220"/>
      <c r="I528" s="220"/>
      <c r="J528" s="90"/>
      <c r="K528" s="108"/>
      <c r="L528" s="90" t="str">
        <f t="shared" si="8"/>
        <v/>
      </c>
    </row>
    <row r="529" spans="3:12" ht="15" customHeight="1" x14ac:dyDescent="0.3">
      <c r="C529" s="88"/>
      <c r="D529" s="88"/>
      <c r="E529" s="88"/>
      <c r="F529" s="220"/>
      <c r="G529" s="220"/>
      <c r="H529" s="220"/>
      <c r="I529" s="220"/>
      <c r="J529" s="90"/>
      <c r="K529" s="108"/>
      <c r="L529" s="90" t="str">
        <f t="shared" si="8"/>
        <v/>
      </c>
    </row>
    <row r="530" spans="3:12" ht="15" customHeight="1" x14ac:dyDescent="0.3">
      <c r="C530" s="88"/>
      <c r="D530" s="88"/>
      <c r="E530" s="88"/>
      <c r="F530" s="220"/>
      <c r="G530" s="220"/>
      <c r="H530" s="220"/>
      <c r="I530" s="220"/>
      <c r="J530" s="90"/>
      <c r="K530" s="108"/>
      <c r="L530" s="90" t="str">
        <f t="shared" si="8"/>
        <v/>
      </c>
    </row>
    <row r="531" spans="3:12" ht="15" customHeight="1" x14ac:dyDescent="0.3">
      <c r="C531" s="88"/>
      <c r="D531" s="88"/>
      <c r="E531" s="88"/>
      <c r="F531" s="220"/>
      <c r="G531" s="220"/>
      <c r="H531" s="220"/>
      <c r="I531" s="220"/>
      <c r="J531" s="90"/>
      <c r="K531" s="108"/>
      <c r="L531" s="90" t="str">
        <f t="shared" si="8"/>
        <v/>
      </c>
    </row>
    <row r="532" spans="3:12" ht="15" customHeight="1" x14ac:dyDescent="0.3">
      <c r="C532" s="88"/>
      <c r="D532" s="88"/>
      <c r="E532" s="88"/>
      <c r="F532" s="220"/>
      <c r="G532" s="220"/>
      <c r="H532" s="220"/>
      <c r="I532" s="220"/>
      <c r="J532" s="90"/>
      <c r="K532" s="108"/>
      <c r="L532" s="90" t="str">
        <f t="shared" si="8"/>
        <v/>
      </c>
    </row>
    <row r="533" spans="3:12" ht="15" customHeight="1" x14ac:dyDescent="0.3">
      <c r="C533" s="88"/>
      <c r="D533" s="88"/>
      <c r="E533" s="88"/>
      <c r="F533" s="220"/>
      <c r="G533" s="220"/>
      <c r="H533" s="220"/>
      <c r="I533" s="220"/>
      <c r="J533" s="90"/>
      <c r="K533" s="108"/>
      <c r="L533" s="90" t="str">
        <f t="shared" si="8"/>
        <v/>
      </c>
    </row>
    <row r="534" spans="3:12" ht="15" customHeight="1" x14ac:dyDescent="0.3">
      <c r="C534" s="88"/>
      <c r="D534" s="88"/>
      <c r="E534" s="88"/>
      <c r="F534" s="220"/>
      <c r="G534" s="220"/>
      <c r="H534" s="220"/>
      <c r="I534" s="220"/>
      <c r="J534" s="90"/>
      <c r="K534" s="108"/>
      <c r="L534" s="90" t="str">
        <f t="shared" si="8"/>
        <v/>
      </c>
    </row>
    <row r="535" spans="3:12" ht="15" customHeight="1" x14ac:dyDescent="0.3">
      <c r="C535" s="88"/>
      <c r="D535" s="88"/>
      <c r="E535" s="88"/>
      <c r="F535" s="220"/>
      <c r="G535" s="220"/>
      <c r="H535" s="220"/>
      <c r="I535" s="220"/>
      <c r="J535" s="90"/>
      <c r="K535" s="108"/>
      <c r="L535" s="90" t="str">
        <f t="shared" si="8"/>
        <v/>
      </c>
    </row>
    <row r="536" spans="3:12" ht="15" customHeight="1" x14ac:dyDescent="0.3">
      <c r="C536" s="88"/>
      <c r="D536" s="88"/>
      <c r="E536" s="88"/>
      <c r="F536" s="220"/>
      <c r="G536" s="220"/>
      <c r="H536" s="220"/>
      <c r="I536" s="220"/>
      <c r="J536" s="90"/>
      <c r="K536" s="108"/>
      <c r="L536" s="90" t="str">
        <f t="shared" si="8"/>
        <v/>
      </c>
    </row>
    <row r="537" spans="3:12" ht="15" customHeight="1" x14ac:dyDescent="0.3">
      <c r="C537" s="88"/>
      <c r="D537" s="88"/>
      <c r="E537" s="88"/>
      <c r="F537" s="220"/>
      <c r="G537" s="220"/>
      <c r="H537" s="220"/>
      <c r="I537" s="220"/>
      <c r="J537" s="90"/>
      <c r="K537" s="108"/>
      <c r="L537" s="90" t="str">
        <f t="shared" si="8"/>
        <v/>
      </c>
    </row>
    <row r="538" spans="3:12" ht="15" customHeight="1" x14ac:dyDescent="0.3">
      <c r="C538" s="88"/>
      <c r="D538" s="88"/>
      <c r="E538" s="88"/>
      <c r="F538" s="220"/>
      <c r="G538" s="220"/>
      <c r="H538" s="220"/>
      <c r="I538" s="220"/>
      <c r="J538" s="90"/>
      <c r="K538" s="108"/>
      <c r="L538" s="90" t="str">
        <f t="shared" si="8"/>
        <v/>
      </c>
    </row>
    <row r="539" spans="3:12" ht="15" customHeight="1" x14ac:dyDescent="0.3">
      <c r="C539" s="88"/>
      <c r="D539" s="88"/>
      <c r="E539" s="88"/>
      <c r="F539" s="220"/>
      <c r="G539" s="220"/>
      <c r="H539" s="220"/>
      <c r="I539" s="220"/>
      <c r="J539" s="90"/>
      <c r="K539" s="108"/>
      <c r="L539" s="90" t="str">
        <f t="shared" si="8"/>
        <v/>
      </c>
    </row>
    <row r="540" spans="3:12" ht="15" customHeight="1" x14ac:dyDescent="0.3">
      <c r="C540" s="88"/>
      <c r="D540" s="88"/>
      <c r="E540" s="88"/>
      <c r="F540" s="220"/>
      <c r="G540" s="220"/>
      <c r="H540" s="220"/>
      <c r="I540" s="220"/>
      <c r="J540" s="90"/>
      <c r="K540" s="108"/>
      <c r="L540" s="90" t="str">
        <f t="shared" si="8"/>
        <v/>
      </c>
    </row>
    <row r="541" spans="3:12" ht="15" customHeight="1" x14ac:dyDescent="0.3">
      <c r="C541" s="88"/>
      <c r="D541" s="88"/>
      <c r="E541" s="88"/>
      <c r="F541" s="220"/>
      <c r="G541" s="220"/>
      <c r="H541" s="220"/>
      <c r="I541" s="220"/>
      <c r="J541" s="90"/>
      <c r="K541" s="108"/>
      <c r="L541" s="90" t="str">
        <f t="shared" si="8"/>
        <v/>
      </c>
    </row>
    <row r="542" spans="3:12" ht="15" customHeight="1" x14ac:dyDescent="0.3">
      <c r="C542" s="88"/>
      <c r="D542" s="88"/>
      <c r="E542" s="88"/>
      <c r="F542" s="220"/>
      <c r="G542" s="220"/>
      <c r="H542" s="220"/>
      <c r="I542" s="220"/>
      <c r="J542" s="90"/>
      <c r="K542" s="108"/>
      <c r="L542" s="90" t="str">
        <f t="shared" si="8"/>
        <v/>
      </c>
    </row>
    <row r="543" spans="3:12" ht="15" customHeight="1" x14ac:dyDescent="0.3">
      <c r="C543" s="88"/>
      <c r="D543" s="88"/>
      <c r="E543" s="88"/>
      <c r="F543" s="220"/>
      <c r="G543" s="220"/>
      <c r="H543" s="220"/>
      <c r="I543" s="220"/>
      <c r="J543" s="90"/>
      <c r="K543" s="108"/>
      <c r="L543" s="90" t="str">
        <f t="shared" si="8"/>
        <v/>
      </c>
    </row>
    <row r="544" spans="3:12" ht="15" customHeight="1" x14ac:dyDescent="0.3">
      <c r="C544" s="88"/>
      <c r="D544" s="88"/>
      <c r="E544" s="88"/>
      <c r="F544" s="220"/>
      <c r="G544" s="220"/>
      <c r="H544" s="220"/>
      <c r="I544" s="220"/>
      <c r="J544" s="90"/>
      <c r="K544" s="108"/>
      <c r="L544" s="90" t="str">
        <f t="shared" si="8"/>
        <v/>
      </c>
    </row>
    <row r="545" spans="3:12" ht="15" customHeight="1" x14ac:dyDescent="0.3">
      <c r="C545" s="88"/>
      <c r="D545" s="88"/>
      <c r="E545" s="88"/>
      <c r="F545" s="220"/>
      <c r="G545" s="220"/>
      <c r="H545" s="220"/>
      <c r="I545" s="220"/>
      <c r="J545" s="90"/>
      <c r="K545" s="108"/>
      <c r="L545" s="90" t="str">
        <f t="shared" si="8"/>
        <v/>
      </c>
    </row>
    <row r="546" spans="3:12" ht="15" customHeight="1" x14ac:dyDescent="0.3">
      <c r="C546" s="88"/>
      <c r="D546" s="88"/>
      <c r="E546" s="88"/>
      <c r="F546" s="220"/>
      <c r="G546" s="220"/>
      <c r="H546" s="220"/>
      <c r="I546" s="220"/>
      <c r="J546" s="90"/>
      <c r="K546" s="108"/>
      <c r="L546" s="90" t="str">
        <f t="shared" si="8"/>
        <v/>
      </c>
    </row>
    <row r="547" spans="3:12" ht="15" customHeight="1" x14ac:dyDescent="0.3">
      <c r="C547" s="88"/>
      <c r="D547" s="88"/>
      <c r="E547" s="88"/>
      <c r="F547" s="220"/>
      <c r="G547" s="220"/>
      <c r="H547" s="220"/>
      <c r="I547" s="220"/>
      <c r="J547" s="90"/>
      <c r="K547" s="108"/>
      <c r="L547" s="90" t="str">
        <f t="shared" si="8"/>
        <v/>
      </c>
    </row>
    <row r="548" spans="3:12" ht="15" customHeight="1" x14ac:dyDescent="0.3">
      <c r="C548" s="88"/>
      <c r="D548" s="88"/>
      <c r="E548" s="88"/>
      <c r="F548" s="220"/>
      <c r="G548" s="220"/>
      <c r="H548" s="220"/>
      <c r="I548" s="220"/>
      <c r="J548" s="90"/>
      <c r="K548" s="108"/>
      <c r="L548" s="90" t="str">
        <f t="shared" si="8"/>
        <v/>
      </c>
    </row>
    <row r="549" spans="3:12" ht="15" customHeight="1" x14ac:dyDescent="0.3">
      <c r="C549" s="88"/>
      <c r="D549" s="88"/>
      <c r="E549" s="88"/>
      <c r="F549" s="220"/>
      <c r="G549" s="220"/>
      <c r="H549" s="220"/>
      <c r="I549" s="220"/>
      <c r="J549" s="90"/>
      <c r="K549" s="108"/>
      <c r="L549" s="90" t="str">
        <f t="shared" ref="L549:L612" si="9">IFERROR(IF(I549&gt;0,I549-$F$4,""),"")</f>
        <v/>
      </c>
    </row>
    <row r="550" spans="3:12" ht="15" customHeight="1" x14ac:dyDescent="0.3">
      <c r="C550" s="88"/>
      <c r="D550" s="88"/>
      <c r="E550" s="88"/>
      <c r="F550" s="220"/>
      <c r="G550" s="220"/>
      <c r="H550" s="220"/>
      <c r="I550" s="220"/>
      <c r="J550" s="90"/>
      <c r="K550" s="108"/>
      <c r="L550" s="90" t="str">
        <f t="shared" si="9"/>
        <v/>
      </c>
    </row>
    <row r="551" spans="3:12" ht="15" customHeight="1" x14ac:dyDescent="0.3">
      <c r="C551" s="88"/>
      <c r="D551" s="88"/>
      <c r="E551" s="88"/>
      <c r="F551" s="220"/>
      <c r="G551" s="220"/>
      <c r="H551" s="220"/>
      <c r="I551" s="220"/>
      <c r="J551" s="90"/>
      <c r="K551" s="108"/>
      <c r="L551" s="90" t="str">
        <f t="shared" si="9"/>
        <v/>
      </c>
    </row>
    <row r="552" spans="3:12" ht="15" customHeight="1" x14ac:dyDescent="0.3">
      <c r="C552" s="88"/>
      <c r="D552" s="88"/>
      <c r="E552" s="88"/>
      <c r="F552" s="220"/>
      <c r="G552" s="220"/>
      <c r="H552" s="220"/>
      <c r="I552" s="220"/>
      <c r="J552" s="90"/>
      <c r="K552" s="108"/>
      <c r="L552" s="90" t="str">
        <f t="shared" si="9"/>
        <v/>
      </c>
    </row>
    <row r="553" spans="3:12" ht="15" customHeight="1" x14ac:dyDescent="0.3">
      <c r="C553" s="88"/>
      <c r="D553" s="88"/>
      <c r="E553" s="88"/>
      <c r="F553" s="220"/>
      <c r="G553" s="220"/>
      <c r="H553" s="220"/>
      <c r="I553" s="220"/>
      <c r="J553" s="90"/>
      <c r="K553" s="108"/>
      <c r="L553" s="90" t="str">
        <f t="shared" si="9"/>
        <v/>
      </c>
    </row>
    <row r="554" spans="3:12" ht="15" customHeight="1" x14ac:dyDescent="0.3">
      <c r="C554" s="88"/>
      <c r="D554" s="88"/>
      <c r="E554" s="88"/>
      <c r="F554" s="220"/>
      <c r="G554" s="220"/>
      <c r="H554" s="220"/>
      <c r="I554" s="220"/>
      <c r="J554" s="90"/>
      <c r="K554" s="108"/>
      <c r="L554" s="90" t="str">
        <f t="shared" si="9"/>
        <v/>
      </c>
    </row>
    <row r="555" spans="3:12" ht="15" customHeight="1" x14ac:dyDescent="0.3">
      <c r="C555" s="88"/>
      <c r="D555" s="88"/>
      <c r="E555" s="88"/>
      <c r="F555" s="220"/>
      <c r="G555" s="220"/>
      <c r="H555" s="220"/>
      <c r="I555" s="220"/>
      <c r="J555" s="90"/>
      <c r="K555" s="108"/>
      <c r="L555" s="90" t="str">
        <f t="shared" si="9"/>
        <v/>
      </c>
    </row>
    <row r="556" spans="3:12" ht="15" customHeight="1" x14ac:dyDescent="0.3">
      <c r="C556" s="88"/>
      <c r="D556" s="88"/>
      <c r="E556" s="88"/>
      <c r="F556" s="220"/>
      <c r="G556" s="220"/>
      <c r="H556" s="220"/>
      <c r="I556" s="220"/>
      <c r="J556" s="90"/>
      <c r="K556" s="108"/>
      <c r="L556" s="90" t="str">
        <f t="shared" si="9"/>
        <v/>
      </c>
    </row>
    <row r="557" spans="3:12" ht="15" customHeight="1" x14ac:dyDescent="0.3">
      <c r="C557" s="88"/>
      <c r="D557" s="88"/>
      <c r="E557" s="88"/>
      <c r="F557" s="220"/>
      <c r="G557" s="220"/>
      <c r="H557" s="220"/>
      <c r="I557" s="220"/>
      <c r="J557" s="90"/>
      <c r="K557" s="108"/>
      <c r="L557" s="90" t="str">
        <f t="shared" si="9"/>
        <v/>
      </c>
    </row>
    <row r="558" spans="3:12" ht="15" customHeight="1" x14ac:dyDescent="0.3">
      <c r="C558" s="88"/>
      <c r="D558" s="88"/>
      <c r="E558" s="88"/>
      <c r="F558" s="220"/>
      <c r="G558" s="220"/>
      <c r="H558" s="220"/>
      <c r="I558" s="220"/>
      <c r="J558" s="90"/>
      <c r="K558" s="108"/>
      <c r="L558" s="90" t="str">
        <f t="shared" si="9"/>
        <v/>
      </c>
    </row>
    <row r="559" spans="3:12" ht="15" customHeight="1" x14ac:dyDescent="0.3">
      <c r="C559" s="88"/>
      <c r="D559" s="88"/>
      <c r="E559" s="88"/>
      <c r="F559" s="220"/>
      <c r="G559" s="220"/>
      <c r="H559" s="220"/>
      <c r="I559" s="220"/>
      <c r="J559" s="90"/>
      <c r="K559" s="108"/>
      <c r="L559" s="90" t="str">
        <f t="shared" si="9"/>
        <v/>
      </c>
    </row>
    <row r="560" spans="3:12" ht="15" customHeight="1" x14ac:dyDescent="0.3">
      <c r="C560" s="88"/>
      <c r="D560" s="88"/>
      <c r="E560" s="88"/>
      <c r="F560" s="220"/>
      <c r="G560" s="220"/>
      <c r="H560" s="220"/>
      <c r="I560" s="220"/>
      <c r="J560" s="90"/>
      <c r="K560" s="108"/>
      <c r="L560" s="90" t="str">
        <f t="shared" si="9"/>
        <v/>
      </c>
    </row>
    <row r="561" spans="3:12" ht="15" customHeight="1" x14ac:dyDescent="0.3">
      <c r="C561" s="88"/>
      <c r="D561" s="88"/>
      <c r="E561" s="88"/>
      <c r="F561" s="220"/>
      <c r="G561" s="220"/>
      <c r="H561" s="220"/>
      <c r="I561" s="220"/>
      <c r="J561" s="90"/>
      <c r="K561" s="108"/>
      <c r="L561" s="90" t="str">
        <f t="shared" si="9"/>
        <v/>
      </c>
    </row>
    <row r="562" spans="3:12" ht="15" customHeight="1" x14ac:dyDescent="0.3">
      <c r="C562" s="88"/>
      <c r="D562" s="88"/>
      <c r="E562" s="88"/>
      <c r="F562" s="220"/>
      <c r="G562" s="220"/>
      <c r="H562" s="220"/>
      <c r="I562" s="220"/>
      <c r="J562" s="90"/>
      <c r="K562" s="108"/>
      <c r="L562" s="90" t="str">
        <f t="shared" si="9"/>
        <v/>
      </c>
    </row>
    <row r="563" spans="3:12" ht="15" customHeight="1" x14ac:dyDescent="0.3">
      <c r="C563" s="88"/>
      <c r="D563" s="88"/>
      <c r="E563" s="88"/>
      <c r="F563" s="220"/>
      <c r="G563" s="220"/>
      <c r="H563" s="220"/>
      <c r="I563" s="220"/>
      <c r="J563" s="90"/>
      <c r="K563" s="108"/>
      <c r="L563" s="90" t="str">
        <f t="shared" si="9"/>
        <v/>
      </c>
    </row>
    <row r="564" spans="3:12" ht="15" customHeight="1" x14ac:dyDescent="0.3">
      <c r="C564" s="88"/>
      <c r="D564" s="88"/>
      <c r="E564" s="88"/>
      <c r="F564" s="220"/>
      <c r="G564" s="220"/>
      <c r="H564" s="220"/>
      <c r="I564" s="220"/>
      <c r="J564" s="90"/>
      <c r="K564" s="108"/>
      <c r="L564" s="90" t="str">
        <f t="shared" si="9"/>
        <v/>
      </c>
    </row>
    <row r="565" spans="3:12" ht="15" customHeight="1" x14ac:dyDescent="0.3">
      <c r="C565" s="88"/>
      <c r="D565" s="88"/>
      <c r="E565" s="88"/>
      <c r="F565" s="220"/>
      <c r="G565" s="220"/>
      <c r="H565" s="220"/>
      <c r="I565" s="220"/>
      <c r="J565" s="90"/>
      <c r="K565" s="108"/>
      <c r="L565" s="90" t="str">
        <f t="shared" si="9"/>
        <v/>
      </c>
    </row>
    <row r="566" spans="3:12" ht="15" customHeight="1" x14ac:dyDescent="0.3">
      <c r="C566" s="88"/>
      <c r="D566" s="88"/>
      <c r="E566" s="88"/>
      <c r="F566" s="220"/>
      <c r="G566" s="220"/>
      <c r="H566" s="220"/>
      <c r="I566" s="220"/>
      <c r="J566" s="90"/>
      <c r="K566" s="108"/>
      <c r="L566" s="90" t="str">
        <f t="shared" si="9"/>
        <v/>
      </c>
    </row>
    <row r="567" spans="3:12" ht="15" customHeight="1" x14ac:dyDescent="0.3">
      <c r="C567" s="88"/>
      <c r="D567" s="88"/>
      <c r="E567" s="88"/>
      <c r="F567" s="220"/>
      <c r="G567" s="220"/>
      <c r="H567" s="220"/>
      <c r="I567" s="220"/>
      <c r="J567" s="90"/>
      <c r="K567" s="108"/>
      <c r="L567" s="90" t="str">
        <f t="shared" si="9"/>
        <v/>
      </c>
    </row>
    <row r="568" spans="3:12" ht="15" customHeight="1" x14ac:dyDescent="0.3">
      <c r="C568" s="88"/>
      <c r="D568" s="88"/>
      <c r="E568" s="88"/>
      <c r="F568" s="220"/>
      <c r="G568" s="220"/>
      <c r="H568" s="220"/>
      <c r="I568" s="220"/>
      <c r="J568" s="90"/>
      <c r="K568" s="108"/>
      <c r="L568" s="90" t="str">
        <f t="shared" si="9"/>
        <v/>
      </c>
    </row>
    <row r="569" spans="3:12" ht="15" customHeight="1" x14ac:dyDescent="0.3">
      <c r="C569" s="88"/>
      <c r="D569" s="88"/>
      <c r="E569" s="88"/>
      <c r="F569" s="220"/>
      <c r="G569" s="220"/>
      <c r="H569" s="220"/>
      <c r="I569" s="220"/>
      <c r="J569" s="90"/>
      <c r="K569" s="108"/>
      <c r="L569" s="90" t="str">
        <f t="shared" si="9"/>
        <v/>
      </c>
    </row>
    <row r="570" spans="3:12" ht="15" customHeight="1" x14ac:dyDescent="0.3">
      <c r="C570" s="88"/>
      <c r="D570" s="88"/>
      <c r="E570" s="88"/>
      <c r="F570" s="220"/>
      <c r="G570" s="220"/>
      <c r="H570" s="220"/>
      <c r="I570" s="220"/>
      <c r="J570" s="90"/>
      <c r="K570" s="108"/>
      <c r="L570" s="90" t="str">
        <f t="shared" si="9"/>
        <v/>
      </c>
    </row>
    <row r="571" spans="3:12" ht="15" customHeight="1" x14ac:dyDescent="0.3">
      <c r="C571" s="88"/>
      <c r="D571" s="88"/>
      <c r="E571" s="88"/>
      <c r="F571" s="220"/>
      <c r="G571" s="220"/>
      <c r="H571" s="220"/>
      <c r="I571" s="220"/>
      <c r="J571" s="90"/>
      <c r="K571" s="108"/>
      <c r="L571" s="90" t="str">
        <f t="shared" si="9"/>
        <v/>
      </c>
    </row>
    <row r="572" spans="3:12" ht="15" customHeight="1" x14ac:dyDescent="0.3">
      <c r="C572" s="88"/>
      <c r="D572" s="88"/>
      <c r="E572" s="88"/>
      <c r="F572" s="220"/>
      <c r="G572" s="220"/>
      <c r="H572" s="220"/>
      <c r="I572" s="220"/>
      <c r="J572" s="90"/>
      <c r="K572" s="108"/>
      <c r="L572" s="90" t="str">
        <f t="shared" si="9"/>
        <v/>
      </c>
    </row>
    <row r="573" spans="3:12" ht="15" customHeight="1" x14ac:dyDescent="0.3">
      <c r="C573" s="88"/>
      <c r="D573" s="88"/>
      <c r="E573" s="88"/>
      <c r="F573" s="220"/>
      <c r="G573" s="220"/>
      <c r="H573" s="220"/>
      <c r="I573" s="220"/>
      <c r="J573" s="90"/>
      <c r="K573" s="108"/>
      <c r="L573" s="90" t="str">
        <f t="shared" si="9"/>
        <v/>
      </c>
    </row>
    <row r="574" spans="3:12" ht="15" customHeight="1" x14ac:dyDescent="0.3">
      <c r="C574" s="88"/>
      <c r="D574" s="88"/>
      <c r="E574" s="88"/>
      <c r="F574" s="220"/>
      <c r="G574" s="220"/>
      <c r="H574" s="220"/>
      <c r="I574" s="220"/>
      <c r="J574" s="90"/>
      <c r="K574" s="108"/>
      <c r="L574" s="90" t="str">
        <f t="shared" si="9"/>
        <v/>
      </c>
    </row>
    <row r="575" spans="3:12" ht="15" customHeight="1" x14ac:dyDescent="0.3">
      <c r="C575" s="88"/>
      <c r="D575" s="88"/>
      <c r="E575" s="88"/>
      <c r="F575" s="220"/>
      <c r="G575" s="220"/>
      <c r="H575" s="220"/>
      <c r="I575" s="220"/>
      <c r="J575" s="90"/>
      <c r="K575" s="108"/>
      <c r="L575" s="90" t="str">
        <f t="shared" si="9"/>
        <v/>
      </c>
    </row>
    <row r="576" spans="3:12" ht="15" customHeight="1" x14ac:dyDescent="0.3">
      <c r="C576" s="88"/>
      <c r="D576" s="88"/>
      <c r="E576" s="88"/>
      <c r="F576" s="220"/>
      <c r="G576" s="220"/>
      <c r="H576" s="220"/>
      <c r="I576" s="220"/>
      <c r="J576" s="90"/>
      <c r="K576" s="108"/>
      <c r="L576" s="90" t="str">
        <f t="shared" si="9"/>
        <v/>
      </c>
    </row>
    <row r="577" spans="3:12" ht="15" customHeight="1" x14ac:dyDescent="0.3">
      <c r="C577" s="88"/>
      <c r="D577" s="88"/>
      <c r="E577" s="88"/>
      <c r="F577" s="220"/>
      <c r="G577" s="220"/>
      <c r="H577" s="220"/>
      <c r="I577" s="220"/>
      <c r="J577" s="90"/>
      <c r="K577" s="108"/>
      <c r="L577" s="90" t="str">
        <f t="shared" si="9"/>
        <v/>
      </c>
    </row>
    <row r="578" spans="3:12" ht="15" customHeight="1" x14ac:dyDescent="0.3">
      <c r="C578" s="88"/>
      <c r="D578" s="88"/>
      <c r="E578" s="88"/>
      <c r="F578" s="220"/>
      <c r="G578" s="220"/>
      <c r="H578" s="220"/>
      <c r="I578" s="220"/>
      <c r="J578" s="90"/>
      <c r="K578" s="108"/>
      <c r="L578" s="90" t="str">
        <f t="shared" si="9"/>
        <v/>
      </c>
    </row>
    <row r="579" spans="3:12" ht="15" customHeight="1" x14ac:dyDescent="0.3">
      <c r="C579" s="88"/>
      <c r="D579" s="88"/>
      <c r="E579" s="88"/>
      <c r="F579" s="220"/>
      <c r="G579" s="220"/>
      <c r="H579" s="220"/>
      <c r="I579" s="220"/>
      <c r="J579" s="90"/>
      <c r="K579" s="108"/>
      <c r="L579" s="90" t="str">
        <f t="shared" si="9"/>
        <v/>
      </c>
    </row>
    <row r="580" spans="3:12" ht="15" customHeight="1" x14ac:dyDescent="0.3">
      <c r="C580" s="88"/>
      <c r="D580" s="88"/>
      <c r="E580" s="88"/>
      <c r="F580" s="220"/>
      <c r="G580" s="220"/>
      <c r="H580" s="220"/>
      <c r="I580" s="220"/>
      <c r="J580" s="90"/>
      <c r="K580" s="108"/>
      <c r="L580" s="90" t="str">
        <f t="shared" si="9"/>
        <v/>
      </c>
    </row>
    <row r="581" spans="3:12" ht="15" customHeight="1" x14ac:dyDescent="0.3">
      <c r="C581" s="88"/>
      <c r="D581" s="88"/>
      <c r="E581" s="88"/>
      <c r="F581" s="220"/>
      <c r="G581" s="220"/>
      <c r="H581" s="220"/>
      <c r="I581" s="220"/>
      <c r="J581" s="90"/>
      <c r="K581" s="108"/>
      <c r="L581" s="90" t="str">
        <f t="shared" si="9"/>
        <v/>
      </c>
    </row>
    <row r="582" spans="3:12" ht="15" customHeight="1" x14ac:dyDescent="0.3">
      <c r="C582" s="88"/>
      <c r="D582" s="88"/>
      <c r="E582" s="88"/>
      <c r="F582" s="220"/>
      <c r="G582" s="220"/>
      <c r="H582" s="220"/>
      <c r="I582" s="220"/>
      <c r="J582" s="90"/>
      <c r="K582" s="108"/>
      <c r="L582" s="90" t="str">
        <f t="shared" si="9"/>
        <v/>
      </c>
    </row>
    <row r="583" spans="3:12" ht="15" customHeight="1" x14ac:dyDescent="0.3">
      <c r="C583" s="88"/>
      <c r="D583" s="88"/>
      <c r="E583" s="88"/>
      <c r="F583" s="220"/>
      <c r="G583" s="220"/>
      <c r="H583" s="220"/>
      <c r="I583" s="220"/>
      <c r="J583" s="90"/>
      <c r="K583" s="108"/>
      <c r="L583" s="90" t="str">
        <f t="shared" si="9"/>
        <v/>
      </c>
    </row>
    <row r="584" spans="3:12" ht="15" customHeight="1" x14ac:dyDescent="0.3">
      <c r="C584" s="88"/>
      <c r="D584" s="88"/>
      <c r="E584" s="88"/>
      <c r="F584" s="220"/>
      <c r="G584" s="220"/>
      <c r="H584" s="220"/>
      <c r="I584" s="220"/>
      <c r="J584" s="90"/>
      <c r="K584" s="108"/>
      <c r="L584" s="90" t="str">
        <f t="shared" si="9"/>
        <v/>
      </c>
    </row>
    <row r="585" spans="3:12" ht="15" customHeight="1" x14ac:dyDescent="0.3">
      <c r="C585" s="88"/>
      <c r="D585" s="88"/>
      <c r="E585" s="88"/>
      <c r="F585" s="220"/>
      <c r="G585" s="220"/>
      <c r="H585" s="220"/>
      <c r="I585" s="220"/>
      <c r="J585" s="90"/>
      <c r="K585" s="108"/>
      <c r="L585" s="90" t="str">
        <f t="shared" si="9"/>
        <v/>
      </c>
    </row>
    <row r="586" spans="3:12" ht="15" customHeight="1" x14ac:dyDescent="0.3">
      <c r="C586" s="88"/>
      <c r="D586" s="88"/>
      <c r="E586" s="88"/>
      <c r="F586" s="220"/>
      <c r="G586" s="220"/>
      <c r="H586" s="220"/>
      <c r="I586" s="220"/>
      <c r="J586" s="90"/>
      <c r="K586" s="108"/>
      <c r="L586" s="90" t="str">
        <f t="shared" si="9"/>
        <v/>
      </c>
    </row>
    <row r="587" spans="3:12" ht="15" customHeight="1" x14ac:dyDescent="0.3">
      <c r="C587" s="88"/>
      <c r="D587" s="88"/>
      <c r="E587" s="88"/>
      <c r="F587" s="220"/>
      <c r="G587" s="220"/>
      <c r="H587" s="220"/>
      <c r="I587" s="220"/>
      <c r="J587" s="90"/>
      <c r="K587" s="108"/>
      <c r="L587" s="90" t="str">
        <f t="shared" si="9"/>
        <v/>
      </c>
    </row>
    <row r="588" spans="3:12" ht="15" customHeight="1" x14ac:dyDescent="0.3">
      <c r="C588" s="88"/>
      <c r="D588" s="88"/>
      <c r="E588" s="88"/>
      <c r="F588" s="220"/>
      <c r="G588" s="220"/>
      <c r="H588" s="220"/>
      <c r="I588" s="220"/>
      <c r="J588" s="90"/>
      <c r="K588" s="108"/>
      <c r="L588" s="90" t="str">
        <f t="shared" si="9"/>
        <v/>
      </c>
    </row>
    <row r="589" spans="3:12" ht="15" customHeight="1" x14ac:dyDescent="0.3">
      <c r="C589" s="88"/>
      <c r="D589" s="88"/>
      <c r="E589" s="88"/>
      <c r="F589" s="220"/>
      <c r="G589" s="220"/>
      <c r="H589" s="220"/>
      <c r="I589" s="220"/>
      <c r="J589" s="90"/>
      <c r="K589" s="108"/>
      <c r="L589" s="90" t="str">
        <f t="shared" si="9"/>
        <v/>
      </c>
    </row>
    <row r="590" spans="3:12" ht="15" customHeight="1" x14ac:dyDescent="0.3">
      <c r="C590" s="88"/>
      <c r="D590" s="88"/>
      <c r="E590" s="88"/>
      <c r="F590" s="220"/>
      <c r="G590" s="220"/>
      <c r="H590" s="220"/>
      <c r="I590" s="220"/>
      <c r="J590" s="90"/>
      <c r="K590" s="108"/>
      <c r="L590" s="90" t="str">
        <f t="shared" si="9"/>
        <v/>
      </c>
    </row>
    <row r="591" spans="3:12" ht="15" customHeight="1" x14ac:dyDescent="0.3">
      <c r="C591" s="88"/>
      <c r="D591" s="88"/>
      <c r="E591" s="88"/>
      <c r="F591" s="220"/>
      <c r="G591" s="220"/>
      <c r="H591" s="220"/>
      <c r="I591" s="220"/>
      <c r="J591" s="90"/>
      <c r="K591" s="108"/>
      <c r="L591" s="90" t="str">
        <f t="shared" si="9"/>
        <v/>
      </c>
    </row>
    <row r="592" spans="3:12" ht="15" customHeight="1" x14ac:dyDescent="0.3">
      <c r="C592" s="88"/>
      <c r="D592" s="88"/>
      <c r="E592" s="88"/>
      <c r="F592" s="220"/>
      <c r="G592" s="220"/>
      <c r="H592" s="220"/>
      <c r="I592" s="220"/>
      <c r="J592" s="90"/>
      <c r="K592" s="108"/>
      <c r="L592" s="90" t="str">
        <f t="shared" si="9"/>
        <v/>
      </c>
    </row>
    <row r="593" spans="3:12" ht="15" customHeight="1" x14ac:dyDescent="0.3">
      <c r="C593" s="88"/>
      <c r="D593" s="88"/>
      <c r="E593" s="88"/>
      <c r="F593" s="220"/>
      <c r="G593" s="220"/>
      <c r="H593" s="220"/>
      <c r="I593" s="220"/>
      <c r="J593" s="90"/>
      <c r="K593" s="108"/>
      <c r="L593" s="90" t="str">
        <f t="shared" si="9"/>
        <v/>
      </c>
    </row>
    <row r="594" spans="3:12" ht="15" customHeight="1" x14ac:dyDescent="0.3">
      <c r="C594" s="88"/>
      <c r="D594" s="88"/>
      <c r="E594" s="88"/>
      <c r="F594" s="220"/>
      <c r="G594" s="220"/>
      <c r="H594" s="220"/>
      <c r="I594" s="220"/>
      <c r="J594" s="90"/>
      <c r="K594" s="108"/>
      <c r="L594" s="90" t="str">
        <f t="shared" si="9"/>
        <v/>
      </c>
    </row>
    <row r="595" spans="3:12" ht="15" customHeight="1" x14ac:dyDescent="0.3">
      <c r="C595" s="88"/>
      <c r="D595" s="88"/>
      <c r="E595" s="88"/>
      <c r="F595" s="220"/>
      <c r="G595" s="220"/>
      <c r="H595" s="220"/>
      <c r="I595" s="220"/>
      <c r="J595" s="90"/>
      <c r="K595" s="108"/>
      <c r="L595" s="90" t="str">
        <f t="shared" si="9"/>
        <v/>
      </c>
    </row>
    <row r="596" spans="3:12" ht="15" customHeight="1" x14ac:dyDescent="0.3">
      <c r="C596" s="88"/>
      <c r="D596" s="88"/>
      <c r="E596" s="88"/>
      <c r="F596" s="220"/>
      <c r="G596" s="220"/>
      <c r="H596" s="220"/>
      <c r="I596" s="220"/>
      <c r="J596" s="90"/>
      <c r="K596" s="108"/>
      <c r="L596" s="90" t="str">
        <f t="shared" si="9"/>
        <v/>
      </c>
    </row>
    <row r="597" spans="3:12" ht="15" customHeight="1" x14ac:dyDescent="0.3">
      <c r="C597" s="88"/>
      <c r="D597" s="88"/>
      <c r="E597" s="88"/>
      <c r="F597" s="220"/>
      <c r="G597" s="220"/>
      <c r="H597" s="220"/>
      <c r="I597" s="220"/>
      <c r="J597" s="90"/>
      <c r="K597" s="108"/>
      <c r="L597" s="90" t="str">
        <f t="shared" si="9"/>
        <v/>
      </c>
    </row>
    <row r="598" spans="3:12" ht="15" customHeight="1" x14ac:dyDescent="0.3">
      <c r="C598" s="88"/>
      <c r="D598" s="88"/>
      <c r="E598" s="88"/>
      <c r="F598" s="220"/>
      <c r="G598" s="220"/>
      <c r="H598" s="220"/>
      <c r="I598" s="220"/>
      <c r="J598" s="90"/>
      <c r="K598" s="108"/>
      <c r="L598" s="90" t="str">
        <f t="shared" si="9"/>
        <v/>
      </c>
    </row>
    <row r="599" spans="3:12" ht="15" customHeight="1" x14ac:dyDescent="0.3">
      <c r="C599" s="88"/>
      <c r="D599" s="88"/>
      <c r="E599" s="88"/>
      <c r="F599" s="220"/>
      <c r="G599" s="220"/>
      <c r="H599" s="220"/>
      <c r="I599" s="220"/>
      <c r="J599" s="90"/>
      <c r="K599" s="108"/>
      <c r="L599" s="90" t="str">
        <f t="shared" si="9"/>
        <v/>
      </c>
    </row>
    <row r="600" spans="3:12" ht="15" customHeight="1" x14ac:dyDescent="0.3">
      <c r="C600" s="88"/>
      <c r="D600" s="88"/>
      <c r="E600" s="88"/>
      <c r="F600" s="220"/>
      <c r="G600" s="220"/>
      <c r="H600" s="220"/>
      <c r="I600" s="220"/>
      <c r="J600" s="90"/>
      <c r="K600" s="108"/>
      <c r="L600" s="90" t="str">
        <f t="shared" si="9"/>
        <v/>
      </c>
    </row>
    <row r="601" spans="3:12" ht="15" customHeight="1" x14ac:dyDescent="0.3">
      <c r="C601" s="88"/>
      <c r="D601" s="88"/>
      <c r="E601" s="88"/>
      <c r="F601" s="220"/>
      <c r="G601" s="220"/>
      <c r="H601" s="220"/>
      <c r="I601" s="220"/>
      <c r="J601" s="90"/>
      <c r="K601" s="108"/>
      <c r="L601" s="90" t="str">
        <f t="shared" si="9"/>
        <v/>
      </c>
    </row>
    <row r="602" spans="3:12" ht="15" customHeight="1" x14ac:dyDescent="0.3">
      <c r="C602" s="88"/>
      <c r="D602" s="88"/>
      <c r="E602" s="88"/>
      <c r="F602" s="220"/>
      <c r="G602" s="220"/>
      <c r="H602" s="220"/>
      <c r="I602" s="220"/>
      <c r="J602" s="90"/>
      <c r="K602" s="108"/>
      <c r="L602" s="90" t="str">
        <f t="shared" si="9"/>
        <v/>
      </c>
    </row>
    <row r="603" spans="3:12" ht="15" customHeight="1" x14ac:dyDescent="0.3">
      <c r="C603" s="88"/>
      <c r="D603" s="88"/>
      <c r="E603" s="88"/>
      <c r="F603" s="220"/>
      <c r="G603" s="220"/>
      <c r="H603" s="220"/>
      <c r="I603" s="220"/>
      <c r="J603" s="90"/>
      <c r="K603" s="108"/>
      <c r="L603" s="90" t="str">
        <f t="shared" si="9"/>
        <v/>
      </c>
    </row>
    <row r="604" spans="3:12" ht="15" customHeight="1" x14ac:dyDescent="0.3">
      <c r="C604" s="88"/>
      <c r="D604" s="88"/>
      <c r="E604" s="88"/>
      <c r="F604" s="220"/>
      <c r="G604" s="220"/>
      <c r="H604" s="220"/>
      <c r="I604" s="220"/>
      <c r="J604" s="90"/>
      <c r="K604" s="108"/>
      <c r="L604" s="90" t="str">
        <f t="shared" si="9"/>
        <v/>
      </c>
    </row>
    <row r="605" spans="3:12" ht="15" customHeight="1" x14ac:dyDescent="0.3">
      <c r="C605" s="88"/>
      <c r="D605" s="88"/>
      <c r="E605" s="88"/>
      <c r="F605" s="220"/>
      <c r="G605" s="220"/>
      <c r="H605" s="220"/>
      <c r="I605" s="220"/>
      <c r="J605" s="90"/>
      <c r="K605" s="108"/>
      <c r="L605" s="90" t="str">
        <f t="shared" si="9"/>
        <v/>
      </c>
    </row>
    <row r="606" spans="3:12" ht="15" customHeight="1" x14ac:dyDescent="0.3">
      <c r="C606" s="88"/>
      <c r="D606" s="88"/>
      <c r="E606" s="88"/>
      <c r="F606" s="220"/>
      <c r="G606" s="220"/>
      <c r="H606" s="220"/>
      <c r="I606" s="220"/>
      <c r="J606" s="90"/>
      <c r="K606" s="108"/>
      <c r="L606" s="90" t="str">
        <f t="shared" si="9"/>
        <v/>
      </c>
    </row>
    <row r="607" spans="3:12" ht="15" customHeight="1" x14ac:dyDescent="0.3">
      <c r="C607" s="88"/>
      <c r="D607" s="88"/>
      <c r="E607" s="88"/>
      <c r="F607" s="220"/>
      <c r="G607" s="220"/>
      <c r="H607" s="220"/>
      <c r="I607" s="220"/>
      <c r="J607" s="90"/>
      <c r="K607" s="108"/>
      <c r="L607" s="90" t="str">
        <f t="shared" si="9"/>
        <v/>
      </c>
    </row>
    <row r="608" spans="3:12" ht="15" customHeight="1" x14ac:dyDescent="0.3">
      <c r="C608" s="88"/>
      <c r="D608" s="88"/>
      <c r="E608" s="88"/>
      <c r="F608" s="220"/>
      <c r="G608" s="220"/>
      <c r="H608" s="220"/>
      <c r="I608" s="220"/>
      <c r="J608" s="90"/>
      <c r="K608" s="108"/>
      <c r="L608" s="90" t="str">
        <f t="shared" si="9"/>
        <v/>
      </c>
    </row>
    <row r="609" spans="3:12" ht="15" customHeight="1" x14ac:dyDescent="0.3">
      <c r="C609" s="88"/>
      <c r="D609" s="88"/>
      <c r="E609" s="88"/>
      <c r="F609" s="220"/>
      <c r="G609" s="220"/>
      <c r="H609" s="220"/>
      <c r="I609" s="220"/>
      <c r="J609" s="90"/>
      <c r="K609" s="108"/>
      <c r="L609" s="90" t="str">
        <f t="shared" si="9"/>
        <v/>
      </c>
    </row>
    <row r="610" spans="3:12" ht="15" customHeight="1" x14ac:dyDescent="0.3">
      <c r="C610" s="88"/>
      <c r="D610" s="88"/>
      <c r="E610" s="88"/>
      <c r="F610" s="220"/>
      <c r="G610" s="220"/>
      <c r="H610" s="220"/>
      <c r="I610" s="220"/>
      <c r="J610" s="90"/>
      <c r="K610" s="108"/>
      <c r="L610" s="90" t="str">
        <f t="shared" si="9"/>
        <v/>
      </c>
    </row>
    <row r="611" spans="3:12" ht="15" customHeight="1" x14ac:dyDescent="0.3">
      <c r="C611" s="88"/>
      <c r="D611" s="88"/>
      <c r="E611" s="88"/>
      <c r="F611" s="220"/>
      <c r="G611" s="220"/>
      <c r="H611" s="220"/>
      <c r="I611" s="220"/>
      <c r="J611" s="90"/>
      <c r="K611" s="108"/>
      <c r="L611" s="90" t="str">
        <f t="shared" si="9"/>
        <v/>
      </c>
    </row>
    <row r="612" spans="3:12" ht="15" customHeight="1" x14ac:dyDescent="0.3">
      <c r="C612" s="88"/>
      <c r="D612" s="88"/>
      <c r="E612" s="88"/>
      <c r="F612" s="220"/>
      <c r="G612" s="220"/>
      <c r="H612" s="220"/>
      <c r="I612" s="220"/>
      <c r="J612" s="90"/>
      <c r="K612" s="108"/>
      <c r="L612" s="90" t="str">
        <f t="shared" si="9"/>
        <v/>
      </c>
    </row>
    <row r="613" spans="3:12" ht="15" customHeight="1" x14ac:dyDescent="0.3">
      <c r="C613" s="88"/>
      <c r="D613" s="88"/>
      <c r="E613" s="88"/>
      <c r="F613" s="220"/>
      <c r="G613" s="220"/>
      <c r="H613" s="220"/>
      <c r="I613" s="220"/>
      <c r="J613" s="90"/>
      <c r="K613" s="108"/>
      <c r="L613" s="90" t="str">
        <f t="shared" ref="L613:L676" si="10">IFERROR(IF(I613&gt;0,I613-$F$4,""),"")</f>
        <v/>
      </c>
    </row>
    <row r="614" spans="3:12" ht="15" customHeight="1" x14ac:dyDescent="0.3">
      <c r="C614" s="88"/>
      <c r="D614" s="88"/>
      <c r="E614" s="88"/>
      <c r="F614" s="220"/>
      <c r="G614" s="220"/>
      <c r="H614" s="220"/>
      <c r="I614" s="220"/>
      <c r="J614" s="90"/>
      <c r="K614" s="108"/>
      <c r="L614" s="90" t="str">
        <f t="shared" si="10"/>
        <v/>
      </c>
    </row>
    <row r="615" spans="3:12" ht="15" customHeight="1" x14ac:dyDescent="0.3">
      <c r="C615" s="88"/>
      <c r="D615" s="88"/>
      <c r="E615" s="88"/>
      <c r="F615" s="220"/>
      <c r="G615" s="220"/>
      <c r="H615" s="220"/>
      <c r="I615" s="220"/>
      <c r="J615" s="90"/>
      <c r="K615" s="108"/>
      <c r="L615" s="90" t="str">
        <f t="shared" si="10"/>
        <v/>
      </c>
    </row>
    <row r="616" spans="3:12" ht="15" customHeight="1" x14ac:dyDescent="0.3">
      <c r="C616" s="88"/>
      <c r="D616" s="88"/>
      <c r="E616" s="88"/>
      <c r="F616" s="220"/>
      <c r="G616" s="220"/>
      <c r="H616" s="220"/>
      <c r="I616" s="220"/>
      <c r="J616" s="90"/>
      <c r="K616" s="108"/>
      <c r="L616" s="90" t="str">
        <f t="shared" si="10"/>
        <v/>
      </c>
    </row>
    <row r="617" spans="3:12" ht="15" customHeight="1" x14ac:dyDescent="0.3">
      <c r="C617" s="88"/>
      <c r="D617" s="88"/>
      <c r="E617" s="88"/>
      <c r="F617" s="220"/>
      <c r="G617" s="220"/>
      <c r="H617" s="220"/>
      <c r="I617" s="220"/>
      <c r="J617" s="90"/>
      <c r="K617" s="108"/>
      <c r="L617" s="90" t="str">
        <f t="shared" si="10"/>
        <v/>
      </c>
    </row>
    <row r="618" spans="3:12" ht="15" customHeight="1" x14ac:dyDescent="0.3">
      <c r="C618" s="88"/>
      <c r="D618" s="88"/>
      <c r="E618" s="88"/>
      <c r="F618" s="220"/>
      <c r="G618" s="220"/>
      <c r="H618" s="220"/>
      <c r="I618" s="220"/>
      <c r="J618" s="90"/>
      <c r="K618" s="108"/>
      <c r="L618" s="90" t="str">
        <f t="shared" si="10"/>
        <v/>
      </c>
    </row>
    <row r="619" spans="3:12" ht="15" customHeight="1" x14ac:dyDescent="0.3">
      <c r="C619" s="88"/>
      <c r="D619" s="88"/>
      <c r="E619" s="88"/>
      <c r="F619" s="220"/>
      <c r="G619" s="220"/>
      <c r="H619" s="220"/>
      <c r="I619" s="220"/>
      <c r="J619" s="90"/>
      <c r="K619" s="108"/>
      <c r="L619" s="90" t="str">
        <f t="shared" si="10"/>
        <v/>
      </c>
    </row>
    <row r="620" spans="3:12" ht="15" customHeight="1" x14ac:dyDescent="0.3">
      <c r="C620" s="88"/>
      <c r="D620" s="88"/>
      <c r="E620" s="88"/>
      <c r="F620" s="220"/>
      <c r="G620" s="220"/>
      <c r="H620" s="220"/>
      <c r="I620" s="220"/>
      <c r="J620" s="90"/>
      <c r="K620" s="108"/>
      <c r="L620" s="90" t="str">
        <f t="shared" si="10"/>
        <v/>
      </c>
    </row>
    <row r="621" spans="3:12" ht="15" customHeight="1" x14ac:dyDescent="0.3">
      <c r="C621" s="88"/>
      <c r="D621" s="88"/>
      <c r="E621" s="88"/>
      <c r="F621" s="220"/>
      <c r="G621" s="220"/>
      <c r="H621" s="220"/>
      <c r="I621" s="220"/>
      <c r="J621" s="90"/>
      <c r="K621" s="108"/>
      <c r="L621" s="90" t="str">
        <f t="shared" si="10"/>
        <v/>
      </c>
    </row>
    <row r="622" spans="3:12" ht="15" customHeight="1" x14ac:dyDescent="0.3">
      <c r="C622" s="88"/>
      <c r="D622" s="88"/>
      <c r="E622" s="88"/>
      <c r="F622" s="220"/>
      <c r="G622" s="220"/>
      <c r="H622" s="220"/>
      <c r="I622" s="220"/>
      <c r="J622" s="90"/>
      <c r="K622" s="108"/>
      <c r="L622" s="90" t="str">
        <f t="shared" si="10"/>
        <v/>
      </c>
    </row>
    <row r="623" spans="3:12" ht="15" customHeight="1" x14ac:dyDescent="0.3">
      <c r="C623" s="88"/>
      <c r="D623" s="88"/>
      <c r="E623" s="88"/>
      <c r="F623" s="220"/>
      <c r="G623" s="220"/>
      <c r="H623" s="220"/>
      <c r="I623" s="220"/>
      <c r="J623" s="90"/>
      <c r="K623" s="108"/>
      <c r="L623" s="90" t="str">
        <f t="shared" si="10"/>
        <v/>
      </c>
    </row>
    <row r="624" spans="3:12" ht="15" customHeight="1" x14ac:dyDescent="0.3">
      <c r="C624" s="88"/>
      <c r="D624" s="88"/>
      <c r="E624" s="88"/>
      <c r="F624" s="220"/>
      <c r="G624" s="220"/>
      <c r="H624" s="220"/>
      <c r="I624" s="220"/>
      <c r="J624" s="90"/>
      <c r="K624" s="108"/>
      <c r="L624" s="90" t="str">
        <f t="shared" si="10"/>
        <v/>
      </c>
    </row>
    <row r="625" spans="3:12" ht="15" customHeight="1" x14ac:dyDescent="0.3">
      <c r="C625" s="88"/>
      <c r="D625" s="88"/>
      <c r="E625" s="88"/>
      <c r="F625" s="220"/>
      <c r="G625" s="220"/>
      <c r="H625" s="220"/>
      <c r="I625" s="220"/>
      <c r="J625" s="90"/>
      <c r="K625" s="108"/>
      <c r="L625" s="90" t="str">
        <f t="shared" si="10"/>
        <v/>
      </c>
    </row>
    <row r="626" spans="3:12" ht="15" customHeight="1" x14ac:dyDescent="0.3">
      <c r="C626" s="88"/>
      <c r="D626" s="88"/>
      <c r="E626" s="88"/>
      <c r="F626" s="220"/>
      <c r="G626" s="220"/>
      <c r="H626" s="220"/>
      <c r="I626" s="220"/>
      <c r="J626" s="90"/>
      <c r="K626" s="108"/>
      <c r="L626" s="90" t="str">
        <f t="shared" si="10"/>
        <v/>
      </c>
    </row>
    <row r="627" spans="3:12" ht="15" customHeight="1" x14ac:dyDescent="0.3">
      <c r="C627" s="88"/>
      <c r="D627" s="88"/>
      <c r="E627" s="88"/>
      <c r="F627" s="220"/>
      <c r="G627" s="220"/>
      <c r="H627" s="220"/>
      <c r="I627" s="220"/>
      <c r="J627" s="90"/>
      <c r="K627" s="108"/>
      <c r="L627" s="90" t="str">
        <f t="shared" si="10"/>
        <v/>
      </c>
    </row>
    <row r="628" spans="3:12" ht="15" customHeight="1" x14ac:dyDescent="0.3">
      <c r="C628" s="88"/>
      <c r="D628" s="88"/>
      <c r="E628" s="88"/>
      <c r="F628" s="220"/>
      <c r="G628" s="220"/>
      <c r="H628" s="220"/>
      <c r="I628" s="220"/>
      <c r="J628" s="90"/>
      <c r="K628" s="108"/>
      <c r="L628" s="90" t="str">
        <f t="shared" si="10"/>
        <v/>
      </c>
    </row>
    <row r="629" spans="3:12" ht="15" customHeight="1" x14ac:dyDescent="0.3">
      <c r="C629" s="88"/>
      <c r="D629" s="88"/>
      <c r="E629" s="88"/>
      <c r="F629" s="220"/>
      <c r="G629" s="220"/>
      <c r="H629" s="220"/>
      <c r="I629" s="220"/>
      <c r="J629" s="90"/>
      <c r="K629" s="108"/>
      <c r="L629" s="90" t="str">
        <f t="shared" si="10"/>
        <v/>
      </c>
    </row>
    <row r="630" spans="3:12" ht="15" customHeight="1" x14ac:dyDescent="0.3">
      <c r="C630" s="88"/>
      <c r="D630" s="88"/>
      <c r="E630" s="88"/>
      <c r="F630" s="220"/>
      <c r="G630" s="220"/>
      <c r="H630" s="220"/>
      <c r="I630" s="220"/>
      <c r="J630" s="90"/>
      <c r="K630" s="108"/>
      <c r="L630" s="90" t="str">
        <f t="shared" si="10"/>
        <v/>
      </c>
    </row>
    <row r="631" spans="3:12" ht="15" customHeight="1" x14ac:dyDescent="0.3">
      <c r="C631" s="88"/>
      <c r="D631" s="88"/>
      <c r="E631" s="88"/>
      <c r="F631" s="220"/>
      <c r="G631" s="220"/>
      <c r="H631" s="220"/>
      <c r="I631" s="220"/>
      <c r="J631" s="90"/>
      <c r="K631" s="108"/>
      <c r="L631" s="90" t="str">
        <f t="shared" si="10"/>
        <v/>
      </c>
    </row>
    <row r="632" spans="3:12" ht="15" customHeight="1" x14ac:dyDescent="0.3">
      <c r="C632" s="88"/>
      <c r="D632" s="88"/>
      <c r="E632" s="88"/>
      <c r="F632" s="220"/>
      <c r="G632" s="220"/>
      <c r="H632" s="220"/>
      <c r="I632" s="220"/>
      <c r="J632" s="90"/>
      <c r="K632" s="108"/>
      <c r="L632" s="90" t="str">
        <f t="shared" si="10"/>
        <v/>
      </c>
    </row>
    <row r="633" spans="3:12" ht="15" customHeight="1" x14ac:dyDescent="0.3">
      <c r="C633" s="88"/>
      <c r="D633" s="88"/>
      <c r="E633" s="88"/>
      <c r="F633" s="220"/>
      <c r="G633" s="220"/>
      <c r="H633" s="220"/>
      <c r="I633" s="220"/>
      <c r="J633" s="90"/>
      <c r="K633" s="108"/>
      <c r="L633" s="90" t="str">
        <f t="shared" si="10"/>
        <v/>
      </c>
    </row>
    <row r="634" spans="3:12" ht="15" customHeight="1" x14ac:dyDescent="0.3">
      <c r="C634" s="88"/>
      <c r="D634" s="88"/>
      <c r="E634" s="88"/>
      <c r="F634" s="220"/>
      <c r="G634" s="220"/>
      <c r="H634" s="220"/>
      <c r="I634" s="220"/>
      <c r="J634" s="90"/>
      <c r="K634" s="108"/>
      <c r="L634" s="90" t="str">
        <f t="shared" si="10"/>
        <v/>
      </c>
    </row>
    <row r="635" spans="3:12" ht="15" customHeight="1" x14ac:dyDescent="0.3">
      <c r="C635" s="88"/>
      <c r="D635" s="88"/>
      <c r="E635" s="88"/>
      <c r="F635" s="220"/>
      <c r="G635" s="220"/>
      <c r="H635" s="220"/>
      <c r="I635" s="220"/>
      <c r="J635" s="90"/>
      <c r="K635" s="108"/>
      <c r="L635" s="90" t="str">
        <f t="shared" si="10"/>
        <v/>
      </c>
    </row>
    <row r="636" spans="3:12" ht="15" customHeight="1" x14ac:dyDescent="0.3">
      <c r="C636" s="88"/>
      <c r="D636" s="88"/>
      <c r="E636" s="88"/>
      <c r="F636" s="220"/>
      <c r="G636" s="220"/>
      <c r="H636" s="220"/>
      <c r="I636" s="220"/>
      <c r="J636" s="90"/>
      <c r="K636" s="108"/>
      <c r="L636" s="90" t="str">
        <f t="shared" si="10"/>
        <v/>
      </c>
    </row>
    <row r="637" spans="3:12" ht="15" customHeight="1" x14ac:dyDescent="0.3">
      <c r="C637" s="88"/>
      <c r="D637" s="88"/>
      <c r="E637" s="88"/>
      <c r="F637" s="220"/>
      <c r="G637" s="220"/>
      <c r="H637" s="220"/>
      <c r="I637" s="220"/>
      <c r="J637" s="90"/>
      <c r="K637" s="108"/>
      <c r="L637" s="90" t="str">
        <f t="shared" si="10"/>
        <v/>
      </c>
    </row>
    <row r="638" spans="3:12" ht="15" customHeight="1" x14ac:dyDescent="0.3">
      <c r="C638" s="88"/>
      <c r="D638" s="88"/>
      <c r="E638" s="88"/>
      <c r="F638" s="220"/>
      <c r="G638" s="220"/>
      <c r="H638" s="220"/>
      <c r="I638" s="220"/>
      <c r="J638" s="90"/>
      <c r="K638" s="108"/>
      <c r="L638" s="90" t="str">
        <f t="shared" si="10"/>
        <v/>
      </c>
    </row>
    <row r="639" spans="3:12" ht="15" customHeight="1" x14ac:dyDescent="0.3">
      <c r="C639" s="88"/>
      <c r="D639" s="88"/>
      <c r="E639" s="88"/>
      <c r="F639" s="220"/>
      <c r="G639" s="220"/>
      <c r="H639" s="220"/>
      <c r="I639" s="220"/>
      <c r="J639" s="90"/>
      <c r="K639" s="108"/>
      <c r="L639" s="90" t="str">
        <f t="shared" si="10"/>
        <v/>
      </c>
    </row>
    <row r="640" spans="3:12" ht="15" customHeight="1" x14ac:dyDescent="0.3">
      <c r="C640" s="88"/>
      <c r="D640" s="88"/>
      <c r="E640" s="88"/>
      <c r="F640" s="220"/>
      <c r="G640" s="220"/>
      <c r="H640" s="220"/>
      <c r="I640" s="220"/>
      <c r="J640" s="90"/>
      <c r="K640" s="108"/>
      <c r="L640" s="90" t="str">
        <f t="shared" si="10"/>
        <v/>
      </c>
    </row>
    <row r="641" spans="3:12" ht="15" customHeight="1" x14ac:dyDescent="0.3">
      <c r="C641" s="88"/>
      <c r="D641" s="88"/>
      <c r="E641" s="88"/>
      <c r="F641" s="220"/>
      <c r="G641" s="220"/>
      <c r="H641" s="220"/>
      <c r="I641" s="220"/>
      <c r="J641" s="90"/>
      <c r="K641" s="108"/>
      <c r="L641" s="90" t="str">
        <f t="shared" si="10"/>
        <v/>
      </c>
    </row>
    <row r="642" spans="3:12" ht="15" customHeight="1" x14ac:dyDescent="0.3">
      <c r="C642" s="88"/>
      <c r="D642" s="88"/>
      <c r="E642" s="88"/>
      <c r="F642" s="220"/>
      <c r="G642" s="220"/>
      <c r="H642" s="220"/>
      <c r="I642" s="220"/>
      <c r="J642" s="90"/>
      <c r="K642" s="108"/>
      <c r="L642" s="90" t="str">
        <f t="shared" si="10"/>
        <v/>
      </c>
    </row>
    <row r="643" spans="3:12" ht="15" customHeight="1" x14ac:dyDescent="0.3">
      <c r="C643" s="88"/>
      <c r="D643" s="88"/>
      <c r="E643" s="88"/>
      <c r="F643" s="220"/>
      <c r="G643" s="220"/>
      <c r="H643" s="220"/>
      <c r="I643" s="220"/>
      <c r="J643" s="90"/>
      <c r="K643" s="108"/>
      <c r="L643" s="90" t="str">
        <f t="shared" si="10"/>
        <v/>
      </c>
    </row>
    <row r="644" spans="3:12" ht="15" customHeight="1" x14ac:dyDescent="0.3">
      <c r="C644" s="88"/>
      <c r="D644" s="88"/>
      <c r="E644" s="88"/>
      <c r="F644" s="220"/>
      <c r="G644" s="220"/>
      <c r="H644" s="220"/>
      <c r="I644" s="220"/>
      <c r="J644" s="90"/>
      <c r="K644" s="108"/>
      <c r="L644" s="90" t="str">
        <f t="shared" si="10"/>
        <v/>
      </c>
    </row>
    <row r="645" spans="3:12" ht="15" customHeight="1" x14ac:dyDescent="0.3">
      <c r="C645" s="88"/>
      <c r="D645" s="88"/>
      <c r="E645" s="88"/>
      <c r="F645" s="220"/>
      <c r="G645" s="220"/>
      <c r="H645" s="220"/>
      <c r="I645" s="220"/>
      <c r="J645" s="90"/>
      <c r="K645" s="108"/>
      <c r="L645" s="90" t="str">
        <f t="shared" si="10"/>
        <v/>
      </c>
    </row>
    <row r="646" spans="3:12" ht="15" customHeight="1" x14ac:dyDescent="0.3">
      <c r="C646" s="88"/>
      <c r="D646" s="88"/>
      <c r="E646" s="88"/>
      <c r="F646" s="220"/>
      <c r="G646" s="220"/>
      <c r="H646" s="220"/>
      <c r="I646" s="220"/>
      <c r="J646" s="90"/>
      <c r="K646" s="108"/>
      <c r="L646" s="90" t="str">
        <f t="shared" si="10"/>
        <v/>
      </c>
    </row>
    <row r="647" spans="3:12" ht="15" customHeight="1" x14ac:dyDescent="0.3">
      <c r="C647" s="88"/>
      <c r="D647" s="88"/>
      <c r="E647" s="88"/>
      <c r="F647" s="220"/>
      <c r="G647" s="220"/>
      <c r="H647" s="220"/>
      <c r="I647" s="220"/>
      <c r="J647" s="90"/>
      <c r="K647" s="108"/>
      <c r="L647" s="90" t="str">
        <f t="shared" si="10"/>
        <v/>
      </c>
    </row>
    <row r="648" spans="3:12" ht="15" customHeight="1" x14ac:dyDescent="0.3">
      <c r="C648" s="88"/>
      <c r="D648" s="88"/>
      <c r="E648" s="88"/>
      <c r="F648" s="220"/>
      <c r="G648" s="220"/>
      <c r="H648" s="220"/>
      <c r="I648" s="220"/>
      <c r="J648" s="90"/>
      <c r="K648" s="108"/>
      <c r="L648" s="90" t="str">
        <f t="shared" si="10"/>
        <v/>
      </c>
    </row>
    <row r="649" spans="3:12" ht="15" customHeight="1" x14ac:dyDescent="0.3">
      <c r="C649" s="88"/>
      <c r="D649" s="88"/>
      <c r="E649" s="88"/>
      <c r="F649" s="220"/>
      <c r="G649" s="220"/>
      <c r="H649" s="220"/>
      <c r="I649" s="220"/>
      <c r="J649" s="90"/>
      <c r="K649" s="108"/>
      <c r="L649" s="90" t="str">
        <f t="shared" si="10"/>
        <v/>
      </c>
    </row>
    <row r="650" spans="3:12" ht="15" customHeight="1" x14ac:dyDescent="0.3">
      <c r="C650" s="88"/>
      <c r="D650" s="88"/>
      <c r="E650" s="88"/>
      <c r="F650" s="220"/>
      <c r="G650" s="220"/>
      <c r="H650" s="220"/>
      <c r="I650" s="220"/>
      <c r="J650" s="90"/>
      <c r="K650" s="108"/>
      <c r="L650" s="90" t="str">
        <f t="shared" si="10"/>
        <v/>
      </c>
    </row>
    <row r="651" spans="3:12" ht="15" customHeight="1" x14ac:dyDescent="0.3">
      <c r="C651" s="88"/>
      <c r="D651" s="88"/>
      <c r="E651" s="88"/>
      <c r="F651" s="220"/>
      <c r="G651" s="220"/>
      <c r="H651" s="220"/>
      <c r="I651" s="220"/>
      <c r="J651" s="90"/>
      <c r="K651" s="108"/>
      <c r="L651" s="90" t="str">
        <f t="shared" si="10"/>
        <v/>
      </c>
    </row>
    <row r="652" spans="3:12" ht="15" customHeight="1" x14ac:dyDescent="0.3">
      <c r="C652" s="88"/>
      <c r="D652" s="88"/>
      <c r="E652" s="88"/>
      <c r="F652" s="220"/>
      <c r="G652" s="220"/>
      <c r="H652" s="220"/>
      <c r="I652" s="220"/>
      <c r="J652" s="90"/>
      <c r="K652" s="108"/>
      <c r="L652" s="90" t="str">
        <f t="shared" si="10"/>
        <v/>
      </c>
    </row>
    <row r="653" spans="3:12" ht="15" customHeight="1" x14ac:dyDescent="0.3">
      <c r="C653" s="88"/>
      <c r="D653" s="88"/>
      <c r="E653" s="88"/>
      <c r="F653" s="220"/>
      <c r="G653" s="220"/>
      <c r="H653" s="220"/>
      <c r="I653" s="220"/>
      <c r="J653" s="90"/>
      <c r="K653" s="108"/>
      <c r="L653" s="90" t="str">
        <f t="shared" si="10"/>
        <v/>
      </c>
    </row>
    <row r="654" spans="3:12" ht="15" customHeight="1" x14ac:dyDescent="0.3">
      <c r="C654" s="88"/>
      <c r="D654" s="88"/>
      <c r="E654" s="88"/>
      <c r="F654" s="220"/>
      <c r="G654" s="220"/>
      <c r="H654" s="220"/>
      <c r="I654" s="220"/>
      <c r="J654" s="90"/>
      <c r="K654" s="108"/>
      <c r="L654" s="90" t="str">
        <f t="shared" si="10"/>
        <v/>
      </c>
    </row>
    <row r="655" spans="3:12" ht="15" customHeight="1" x14ac:dyDescent="0.3">
      <c r="C655" s="88"/>
      <c r="D655" s="88"/>
      <c r="E655" s="88"/>
      <c r="F655" s="220"/>
      <c r="G655" s="220"/>
      <c r="H655" s="220"/>
      <c r="I655" s="220"/>
      <c r="J655" s="90"/>
      <c r="K655" s="108"/>
      <c r="L655" s="90" t="str">
        <f t="shared" si="10"/>
        <v/>
      </c>
    </row>
    <row r="656" spans="3:12" ht="15" customHeight="1" x14ac:dyDescent="0.3">
      <c r="C656" s="88"/>
      <c r="D656" s="88"/>
      <c r="E656" s="88"/>
      <c r="F656" s="220"/>
      <c r="G656" s="220"/>
      <c r="H656" s="220"/>
      <c r="I656" s="220"/>
      <c r="J656" s="90"/>
      <c r="K656" s="108"/>
      <c r="L656" s="90" t="str">
        <f t="shared" si="10"/>
        <v/>
      </c>
    </row>
    <row r="657" spans="3:12" ht="15" customHeight="1" x14ac:dyDescent="0.3">
      <c r="C657" s="88"/>
      <c r="D657" s="88"/>
      <c r="E657" s="88"/>
      <c r="F657" s="220"/>
      <c r="G657" s="220"/>
      <c r="H657" s="220"/>
      <c r="I657" s="220"/>
      <c r="J657" s="90"/>
      <c r="K657" s="108"/>
      <c r="L657" s="90" t="str">
        <f t="shared" si="10"/>
        <v/>
      </c>
    </row>
    <row r="658" spans="3:12" ht="15" customHeight="1" x14ac:dyDescent="0.3">
      <c r="C658" s="88"/>
      <c r="D658" s="88"/>
      <c r="E658" s="88"/>
      <c r="F658" s="220"/>
      <c r="G658" s="220"/>
      <c r="H658" s="220"/>
      <c r="I658" s="220"/>
      <c r="J658" s="90"/>
      <c r="K658" s="108"/>
      <c r="L658" s="90" t="str">
        <f t="shared" si="10"/>
        <v/>
      </c>
    </row>
    <row r="659" spans="3:12" ht="15" customHeight="1" x14ac:dyDescent="0.3">
      <c r="C659" s="88"/>
      <c r="D659" s="88"/>
      <c r="E659" s="88"/>
      <c r="F659" s="220"/>
      <c r="G659" s="220"/>
      <c r="H659" s="220"/>
      <c r="I659" s="220"/>
      <c r="J659" s="90"/>
      <c r="K659" s="108"/>
      <c r="L659" s="90" t="str">
        <f t="shared" si="10"/>
        <v/>
      </c>
    </row>
    <row r="660" spans="3:12" ht="15" customHeight="1" x14ac:dyDescent="0.3">
      <c r="C660" s="88"/>
      <c r="D660" s="88"/>
      <c r="E660" s="88"/>
      <c r="F660" s="220"/>
      <c r="G660" s="220"/>
      <c r="H660" s="220"/>
      <c r="I660" s="220"/>
      <c r="J660" s="90"/>
      <c r="K660" s="108"/>
      <c r="L660" s="90" t="str">
        <f t="shared" si="10"/>
        <v/>
      </c>
    </row>
    <row r="661" spans="3:12" ht="15" customHeight="1" x14ac:dyDescent="0.3">
      <c r="C661" s="88"/>
      <c r="D661" s="88"/>
      <c r="E661" s="88"/>
      <c r="F661" s="220"/>
      <c r="G661" s="220"/>
      <c r="H661" s="220"/>
      <c r="I661" s="220"/>
      <c r="J661" s="90"/>
      <c r="K661" s="108"/>
      <c r="L661" s="90" t="str">
        <f t="shared" si="10"/>
        <v/>
      </c>
    </row>
    <row r="662" spans="3:12" ht="15" customHeight="1" x14ac:dyDescent="0.3">
      <c r="C662" s="88"/>
      <c r="D662" s="88"/>
      <c r="E662" s="88"/>
      <c r="F662" s="220"/>
      <c r="G662" s="220"/>
      <c r="H662" s="220"/>
      <c r="I662" s="220"/>
      <c r="J662" s="90"/>
      <c r="K662" s="108"/>
      <c r="L662" s="90" t="str">
        <f t="shared" si="10"/>
        <v/>
      </c>
    </row>
    <row r="663" spans="3:12" ht="15" customHeight="1" x14ac:dyDescent="0.3">
      <c r="C663" s="88"/>
      <c r="D663" s="88"/>
      <c r="E663" s="88"/>
      <c r="F663" s="220"/>
      <c r="G663" s="220"/>
      <c r="H663" s="220"/>
      <c r="I663" s="220"/>
      <c r="J663" s="90"/>
      <c r="K663" s="108"/>
      <c r="L663" s="90" t="str">
        <f t="shared" si="10"/>
        <v/>
      </c>
    </row>
    <row r="664" spans="3:12" ht="15" customHeight="1" x14ac:dyDescent="0.3">
      <c r="C664" s="88"/>
      <c r="D664" s="88"/>
      <c r="E664" s="88"/>
      <c r="F664" s="220"/>
      <c r="G664" s="220"/>
      <c r="H664" s="220"/>
      <c r="I664" s="220"/>
      <c r="J664" s="90"/>
      <c r="K664" s="108"/>
      <c r="L664" s="90" t="str">
        <f t="shared" si="10"/>
        <v/>
      </c>
    </row>
    <row r="665" spans="3:12" ht="15" customHeight="1" x14ac:dyDescent="0.3">
      <c r="C665" s="88"/>
      <c r="D665" s="88"/>
      <c r="E665" s="88"/>
      <c r="F665" s="220"/>
      <c r="G665" s="220"/>
      <c r="H665" s="220"/>
      <c r="I665" s="220"/>
      <c r="J665" s="90"/>
      <c r="K665" s="108"/>
      <c r="L665" s="90" t="str">
        <f t="shared" si="10"/>
        <v/>
      </c>
    </row>
    <row r="666" spans="3:12" ht="15" customHeight="1" x14ac:dyDescent="0.3">
      <c r="C666" s="88"/>
      <c r="D666" s="88"/>
      <c r="E666" s="88"/>
      <c r="F666" s="220"/>
      <c r="G666" s="220"/>
      <c r="H666" s="220"/>
      <c r="I666" s="220"/>
      <c r="J666" s="90"/>
      <c r="K666" s="108"/>
      <c r="L666" s="90" t="str">
        <f t="shared" si="10"/>
        <v/>
      </c>
    </row>
    <row r="667" spans="3:12" ht="15" customHeight="1" x14ac:dyDescent="0.3">
      <c r="C667" s="88"/>
      <c r="D667" s="88"/>
      <c r="E667" s="88"/>
      <c r="F667" s="220"/>
      <c r="G667" s="220"/>
      <c r="H667" s="220"/>
      <c r="I667" s="220"/>
      <c r="J667" s="90"/>
      <c r="K667" s="108"/>
      <c r="L667" s="90" t="str">
        <f t="shared" si="10"/>
        <v/>
      </c>
    </row>
    <row r="668" spans="3:12" ht="15" customHeight="1" x14ac:dyDescent="0.3">
      <c r="C668" s="88"/>
      <c r="D668" s="88"/>
      <c r="E668" s="88"/>
      <c r="F668" s="220"/>
      <c r="G668" s="220"/>
      <c r="H668" s="220"/>
      <c r="I668" s="220"/>
      <c r="J668" s="90"/>
      <c r="K668" s="108"/>
      <c r="L668" s="90" t="str">
        <f t="shared" si="10"/>
        <v/>
      </c>
    </row>
    <row r="669" spans="3:12" ht="15" customHeight="1" x14ac:dyDescent="0.3">
      <c r="C669" s="88"/>
      <c r="D669" s="88"/>
      <c r="E669" s="88"/>
      <c r="F669" s="220"/>
      <c r="G669" s="220"/>
      <c r="H669" s="220"/>
      <c r="I669" s="220"/>
      <c r="J669" s="90"/>
      <c r="K669" s="108"/>
      <c r="L669" s="90" t="str">
        <f t="shared" si="10"/>
        <v/>
      </c>
    </row>
    <row r="670" spans="3:12" ht="15" customHeight="1" x14ac:dyDescent="0.3">
      <c r="C670" s="88"/>
      <c r="D670" s="88"/>
      <c r="E670" s="88"/>
      <c r="F670" s="220"/>
      <c r="G670" s="220"/>
      <c r="H670" s="220"/>
      <c r="I670" s="220"/>
      <c r="J670" s="90"/>
      <c r="K670" s="108"/>
      <c r="L670" s="90" t="str">
        <f t="shared" si="10"/>
        <v/>
      </c>
    </row>
    <row r="671" spans="3:12" ht="15" customHeight="1" x14ac:dyDescent="0.3">
      <c r="C671" s="88"/>
      <c r="D671" s="88"/>
      <c r="E671" s="88"/>
      <c r="F671" s="220"/>
      <c r="G671" s="220"/>
      <c r="H671" s="220"/>
      <c r="I671" s="220"/>
      <c r="J671" s="90"/>
      <c r="K671" s="108"/>
      <c r="L671" s="90" t="str">
        <f t="shared" si="10"/>
        <v/>
      </c>
    </row>
    <row r="672" spans="3:12" ht="15" customHeight="1" x14ac:dyDescent="0.3">
      <c r="C672" s="88"/>
      <c r="D672" s="88"/>
      <c r="E672" s="88"/>
      <c r="F672" s="220"/>
      <c r="G672" s="220"/>
      <c r="H672" s="220"/>
      <c r="I672" s="220"/>
      <c r="J672" s="90"/>
      <c r="K672" s="108"/>
      <c r="L672" s="90" t="str">
        <f t="shared" si="10"/>
        <v/>
      </c>
    </row>
    <row r="673" spans="3:12" ht="15" customHeight="1" x14ac:dyDescent="0.3">
      <c r="C673" s="88"/>
      <c r="D673" s="88"/>
      <c r="E673" s="88"/>
      <c r="F673" s="220"/>
      <c r="G673" s="220"/>
      <c r="H673" s="220"/>
      <c r="I673" s="220"/>
      <c r="J673" s="90"/>
      <c r="K673" s="108"/>
      <c r="L673" s="90" t="str">
        <f t="shared" si="10"/>
        <v/>
      </c>
    </row>
    <row r="674" spans="3:12" ht="15" customHeight="1" x14ac:dyDescent="0.3">
      <c r="C674" s="88"/>
      <c r="D674" s="88"/>
      <c r="E674" s="88"/>
      <c r="F674" s="220"/>
      <c r="G674" s="220"/>
      <c r="H674" s="220"/>
      <c r="I674" s="220"/>
      <c r="J674" s="90"/>
      <c r="K674" s="108"/>
      <c r="L674" s="90" t="str">
        <f t="shared" si="10"/>
        <v/>
      </c>
    </row>
    <row r="675" spans="3:12" ht="15" customHeight="1" x14ac:dyDescent="0.3">
      <c r="C675" s="88"/>
      <c r="D675" s="88"/>
      <c r="E675" s="88"/>
      <c r="F675" s="220"/>
      <c r="G675" s="220"/>
      <c r="H675" s="220"/>
      <c r="I675" s="220"/>
      <c r="J675" s="90"/>
      <c r="K675" s="108"/>
      <c r="L675" s="90" t="str">
        <f t="shared" si="10"/>
        <v/>
      </c>
    </row>
    <row r="676" spans="3:12" ht="15" customHeight="1" x14ac:dyDescent="0.3">
      <c r="C676" s="88"/>
      <c r="D676" s="88"/>
      <c r="E676" s="88"/>
      <c r="F676" s="220"/>
      <c r="G676" s="220"/>
      <c r="H676" s="220"/>
      <c r="I676" s="220"/>
      <c r="J676" s="90"/>
      <c r="K676" s="108"/>
      <c r="L676" s="90" t="str">
        <f t="shared" si="10"/>
        <v/>
      </c>
    </row>
    <row r="677" spans="3:12" ht="15" customHeight="1" x14ac:dyDescent="0.3">
      <c r="C677" s="88"/>
      <c r="D677" s="88"/>
      <c r="E677" s="88"/>
      <c r="F677" s="220"/>
      <c r="G677" s="220"/>
      <c r="H677" s="220"/>
      <c r="I677" s="220"/>
      <c r="J677" s="90"/>
      <c r="K677" s="108"/>
      <c r="L677" s="90" t="str">
        <f t="shared" ref="L677:L740" si="11">IFERROR(IF(I677&gt;0,I677-$F$4,""),"")</f>
        <v/>
      </c>
    </row>
    <row r="678" spans="3:12" ht="15" customHeight="1" x14ac:dyDescent="0.3">
      <c r="C678" s="88"/>
      <c r="D678" s="88"/>
      <c r="E678" s="88"/>
      <c r="F678" s="220"/>
      <c r="G678" s="220"/>
      <c r="H678" s="220"/>
      <c r="I678" s="220"/>
      <c r="J678" s="90"/>
      <c r="K678" s="108"/>
      <c r="L678" s="90" t="str">
        <f t="shared" si="11"/>
        <v/>
      </c>
    </row>
    <row r="679" spans="3:12" ht="15" customHeight="1" x14ac:dyDescent="0.3">
      <c r="C679" s="88"/>
      <c r="D679" s="88"/>
      <c r="E679" s="88"/>
      <c r="F679" s="220"/>
      <c r="G679" s="220"/>
      <c r="H679" s="220"/>
      <c r="I679" s="220"/>
      <c r="J679" s="90"/>
      <c r="K679" s="108"/>
      <c r="L679" s="90" t="str">
        <f t="shared" si="11"/>
        <v/>
      </c>
    </row>
    <row r="680" spans="3:12" ht="15" customHeight="1" x14ac:dyDescent="0.3">
      <c r="C680" s="88"/>
      <c r="D680" s="88"/>
      <c r="E680" s="88"/>
      <c r="F680" s="220"/>
      <c r="G680" s="220"/>
      <c r="H680" s="220"/>
      <c r="I680" s="220"/>
      <c r="J680" s="90"/>
      <c r="K680" s="108"/>
      <c r="L680" s="90" t="str">
        <f t="shared" si="11"/>
        <v/>
      </c>
    </row>
    <row r="681" spans="3:12" ht="15" customHeight="1" x14ac:dyDescent="0.3">
      <c r="C681" s="88"/>
      <c r="D681" s="88"/>
      <c r="E681" s="88"/>
      <c r="F681" s="220"/>
      <c r="G681" s="220"/>
      <c r="H681" s="220"/>
      <c r="I681" s="220"/>
      <c r="J681" s="90"/>
      <c r="K681" s="108"/>
      <c r="L681" s="90" t="str">
        <f t="shared" si="11"/>
        <v/>
      </c>
    </row>
    <row r="682" spans="3:12" ht="15" customHeight="1" x14ac:dyDescent="0.3">
      <c r="C682" s="88"/>
      <c r="D682" s="88"/>
      <c r="E682" s="88"/>
      <c r="F682" s="220"/>
      <c r="G682" s="220"/>
      <c r="H682" s="220"/>
      <c r="I682" s="220"/>
      <c r="J682" s="90"/>
      <c r="K682" s="108"/>
      <c r="L682" s="90" t="str">
        <f t="shared" si="11"/>
        <v/>
      </c>
    </row>
    <row r="683" spans="3:12" ht="15" customHeight="1" x14ac:dyDescent="0.3">
      <c r="C683" s="88"/>
      <c r="D683" s="88"/>
      <c r="E683" s="88"/>
      <c r="F683" s="220"/>
      <c r="G683" s="220"/>
      <c r="H683" s="220"/>
      <c r="I683" s="220"/>
      <c r="J683" s="90"/>
      <c r="K683" s="108"/>
      <c r="L683" s="90" t="str">
        <f t="shared" si="11"/>
        <v/>
      </c>
    </row>
    <row r="684" spans="3:12" ht="15" customHeight="1" x14ac:dyDescent="0.3">
      <c r="C684" s="88"/>
      <c r="D684" s="88"/>
      <c r="E684" s="88"/>
      <c r="F684" s="220"/>
      <c r="G684" s="220"/>
      <c r="H684" s="220"/>
      <c r="I684" s="220"/>
      <c r="J684" s="90"/>
      <c r="K684" s="108"/>
      <c r="L684" s="90" t="str">
        <f t="shared" si="11"/>
        <v/>
      </c>
    </row>
    <row r="685" spans="3:12" ht="15" customHeight="1" x14ac:dyDescent="0.3">
      <c r="C685" s="88"/>
      <c r="D685" s="88"/>
      <c r="E685" s="88"/>
      <c r="F685" s="220"/>
      <c r="G685" s="220"/>
      <c r="H685" s="220"/>
      <c r="I685" s="220"/>
      <c r="J685" s="90"/>
      <c r="K685" s="108"/>
      <c r="L685" s="90" t="str">
        <f t="shared" si="11"/>
        <v/>
      </c>
    </row>
    <row r="686" spans="3:12" ht="15" customHeight="1" x14ac:dyDescent="0.3">
      <c r="C686" s="88"/>
      <c r="D686" s="88"/>
      <c r="E686" s="88"/>
      <c r="F686" s="220"/>
      <c r="G686" s="220"/>
      <c r="H686" s="220"/>
      <c r="I686" s="220"/>
      <c r="J686" s="90"/>
      <c r="K686" s="108"/>
      <c r="L686" s="90" t="str">
        <f t="shared" si="11"/>
        <v/>
      </c>
    </row>
    <row r="687" spans="3:12" ht="15" customHeight="1" x14ac:dyDescent="0.3">
      <c r="C687" s="88"/>
      <c r="D687" s="88"/>
      <c r="E687" s="88"/>
      <c r="F687" s="220"/>
      <c r="G687" s="220"/>
      <c r="H687" s="220"/>
      <c r="I687" s="220"/>
      <c r="J687" s="90"/>
      <c r="K687" s="108"/>
      <c r="L687" s="90" t="str">
        <f t="shared" si="11"/>
        <v/>
      </c>
    </row>
    <row r="688" spans="3:12" ht="15" customHeight="1" x14ac:dyDescent="0.3">
      <c r="C688" s="88"/>
      <c r="D688" s="88"/>
      <c r="E688" s="88"/>
      <c r="F688" s="220"/>
      <c r="G688" s="220"/>
      <c r="H688" s="220"/>
      <c r="I688" s="220"/>
      <c r="J688" s="90"/>
      <c r="K688" s="108"/>
      <c r="L688" s="90" t="str">
        <f t="shared" si="11"/>
        <v/>
      </c>
    </row>
    <row r="689" spans="3:12" ht="15" customHeight="1" x14ac:dyDescent="0.3">
      <c r="C689" s="88"/>
      <c r="D689" s="88"/>
      <c r="E689" s="88"/>
      <c r="F689" s="220"/>
      <c r="G689" s="220"/>
      <c r="H689" s="220"/>
      <c r="I689" s="220"/>
      <c r="J689" s="90"/>
      <c r="K689" s="108"/>
      <c r="L689" s="90" t="str">
        <f t="shared" si="11"/>
        <v/>
      </c>
    </row>
    <row r="690" spans="3:12" ht="15" customHeight="1" x14ac:dyDescent="0.3">
      <c r="C690" s="88"/>
      <c r="D690" s="88"/>
      <c r="E690" s="88"/>
      <c r="F690" s="220"/>
      <c r="G690" s="220"/>
      <c r="H690" s="220"/>
      <c r="I690" s="220"/>
      <c r="J690" s="90"/>
      <c r="K690" s="108"/>
      <c r="L690" s="90" t="str">
        <f t="shared" si="11"/>
        <v/>
      </c>
    </row>
    <row r="691" spans="3:12" ht="15" customHeight="1" x14ac:dyDescent="0.3">
      <c r="C691" s="88"/>
      <c r="D691" s="88"/>
      <c r="E691" s="88"/>
      <c r="F691" s="220"/>
      <c r="G691" s="220"/>
      <c r="H691" s="220"/>
      <c r="I691" s="220"/>
      <c r="J691" s="90"/>
      <c r="K691" s="108"/>
      <c r="L691" s="90" t="str">
        <f t="shared" si="11"/>
        <v/>
      </c>
    </row>
    <row r="692" spans="3:12" ht="15" customHeight="1" x14ac:dyDescent="0.3">
      <c r="C692" s="88"/>
      <c r="D692" s="88"/>
      <c r="E692" s="88"/>
      <c r="F692" s="220"/>
      <c r="G692" s="220"/>
      <c r="H692" s="220"/>
      <c r="I692" s="220"/>
      <c r="J692" s="90"/>
      <c r="K692" s="108"/>
      <c r="L692" s="90" t="str">
        <f t="shared" si="11"/>
        <v/>
      </c>
    </row>
    <row r="693" spans="3:12" ht="15" customHeight="1" x14ac:dyDescent="0.3">
      <c r="C693" s="88"/>
      <c r="D693" s="88"/>
      <c r="E693" s="88"/>
      <c r="F693" s="220"/>
      <c r="G693" s="220"/>
      <c r="H693" s="220"/>
      <c r="I693" s="220"/>
      <c r="J693" s="90"/>
      <c r="K693" s="108"/>
      <c r="L693" s="90" t="str">
        <f t="shared" si="11"/>
        <v/>
      </c>
    </row>
    <row r="694" spans="3:12" ht="15" customHeight="1" x14ac:dyDescent="0.3">
      <c r="C694" s="88"/>
      <c r="D694" s="88"/>
      <c r="E694" s="88"/>
      <c r="F694" s="220"/>
      <c r="G694" s="220"/>
      <c r="H694" s="220"/>
      <c r="I694" s="220"/>
      <c r="J694" s="90"/>
      <c r="K694" s="108"/>
      <c r="L694" s="90" t="str">
        <f t="shared" si="11"/>
        <v/>
      </c>
    </row>
    <row r="695" spans="3:12" ht="15" customHeight="1" x14ac:dyDescent="0.3">
      <c r="C695" s="88"/>
      <c r="D695" s="88"/>
      <c r="E695" s="88"/>
      <c r="F695" s="220"/>
      <c r="G695" s="220"/>
      <c r="H695" s="220"/>
      <c r="I695" s="220"/>
      <c r="J695" s="90"/>
      <c r="K695" s="108"/>
      <c r="L695" s="90" t="str">
        <f t="shared" si="11"/>
        <v/>
      </c>
    </row>
    <row r="696" spans="3:12" ht="15" customHeight="1" x14ac:dyDescent="0.3">
      <c r="C696" s="88"/>
      <c r="D696" s="88"/>
      <c r="E696" s="88"/>
      <c r="F696" s="220"/>
      <c r="G696" s="220"/>
      <c r="H696" s="220"/>
      <c r="I696" s="220"/>
      <c r="J696" s="90"/>
      <c r="K696" s="108"/>
      <c r="L696" s="90" t="str">
        <f t="shared" si="11"/>
        <v/>
      </c>
    </row>
    <row r="697" spans="3:12" ht="15" customHeight="1" x14ac:dyDescent="0.3">
      <c r="C697" s="88"/>
      <c r="D697" s="88"/>
      <c r="E697" s="88"/>
      <c r="F697" s="220"/>
      <c r="G697" s="220"/>
      <c r="H697" s="220"/>
      <c r="I697" s="220"/>
      <c r="J697" s="90"/>
      <c r="K697" s="108"/>
      <c r="L697" s="90" t="str">
        <f t="shared" si="11"/>
        <v/>
      </c>
    </row>
    <row r="698" spans="3:12" ht="15" customHeight="1" x14ac:dyDescent="0.3">
      <c r="C698" s="88"/>
      <c r="D698" s="88"/>
      <c r="E698" s="88"/>
      <c r="F698" s="220"/>
      <c r="G698" s="220"/>
      <c r="H698" s="220"/>
      <c r="I698" s="220"/>
      <c r="J698" s="90"/>
      <c r="K698" s="108"/>
      <c r="L698" s="90" t="str">
        <f t="shared" si="11"/>
        <v/>
      </c>
    </row>
    <row r="699" spans="3:12" ht="15" customHeight="1" x14ac:dyDescent="0.3">
      <c r="C699" s="88"/>
      <c r="D699" s="88"/>
      <c r="E699" s="88"/>
      <c r="F699" s="220"/>
      <c r="G699" s="220"/>
      <c r="H699" s="220"/>
      <c r="I699" s="220"/>
      <c r="J699" s="90"/>
      <c r="K699" s="108"/>
      <c r="L699" s="90" t="str">
        <f t="shared" si="11"/>
        <v/>
      </c>
    </row>
    <row r="700" spans="3:12" ht="15" customHeight="1" x14ac:dyDescent="0.3">
      <c r="C700" s="88"/>
      <c r="D700" s="88"/>
      <c r="E700" s="88"/>
      <c r="F700" s="220"/>
      <c r="G700" s="220"/>
      <c r="H700" s="220"/>
      <c r="I700" s="220"/>
      <c r="J700" s="90"/>
      <c r="K700" s="108"/>
      <c r="L700" s="90" t="str">
        <f t="shared" si="11"/>
        <v/>
      </c>
    </row>
    <row r="701" spans="3:12" ht="15" customHeight="1" x14ac:dyDescent="0.3">
      <c r="C701" s="88"/>
      <c r="D701" s="88"/>
      <c r="E701" s="88"/>
      <c r="F701" s="220"/>
      <c r="G701" s="220"/>
      <c r="H701" s="220"/>
      <c r="I701" s="220"/>
      <c r="J701" s="90"/>
      <c r="K701" s="108"/>
      <c r="L701" s="90" t="str">
        <f t="shared" si="11"/>
        <v/>
      </c>
    </row>
    <row r="702" spans="3:12" ht="15" customHeight="1" x14ac:dyDescent="0.3">
      <c r="C702" s="88"/>
      <c r="D702" s="88"/>
      <c r="E702" s="88"/>
      <c r="F702" s="220"/>
      <c r="G702" s="220"/>
      <c r="H702" s="220"/>
      <c r="I702" s="220"/>
      <c r="J702" s="90"/>
      <c r="K702" s="108"/>
      <c r="L702" s="90" t="str">
        <f t="shared" si="11"/>
        <v/>
      </c>
    </row>
    <row r="703" spans="3:12" ht="15" customHeight="1" x14ac:dyDescent="0.3">
      <c r="C703" s="88"/>
      <c r="D703" s="88"/>
      <c r="E703" s="88"/>
      <c r="F703" s="220"/>
      <c r="G703" s="220"/>
      <c r="H703" s="220"/>
      <c r="I703" s="220"/>
      <c r="J703" s="90"/>
      <c r="K703" s="108"/>
      <c r="L703" s="90" t="str">
        <f t="shared" si="11"/>
        <v/>
      </c>
    </row>
    <row r="704" spans="3:12" ht="15" customHeight="1" x14ac:dyDescent="0.3">
      <c r="C704" s="88"/>
      <c r="D704" s="88"/>
      <c r="E704" s="88"/>
      <c r="F704" s="220"/>
      <c r="G704" s="220"/>
      <c r="H704" s="220"/>
      <c r="I704" s="220"/>
      <c r="J704" s="90"/>
      <c r="K704" s="108"/>
      <c r="L704" s="90" t="str">
        <f t="shared" si="11"/>
        <v/>
      </c>
    </row>
    <row r="705" spans="3:12" ht="15" customHeight="1" x14ac:dyDescent="0.3">
      <c r="C705" s="88"/>
      <c r="D705" s="88"/>
      <c r="E705" s="88"/>
      <c r="F705" s="220"/>
      <c r="G705" s="220"/>
      <c r="H705" s="220"/>
      <c r="I705" s="220"/>
      <c r="J705" s="90"/>
      <c r="K705" s="108"/>
      <c r="L705" s="90" t="str">
        <f t="shared" si="11"/>
        <v/>
      </c>
    </row>
    <row r="706" spans="3:12" ht="15" customHeight="1" x14ac:dyDescent="0.3">
      <c r="C706" s="88"/>
      <c r="D706" s="88"/>
      <c r="E706" s="88"/>
      <c r="F706" s="220"/>
      <c r="G706" s="220"/>
      <c r="H706" s="220"/>
      <c r="I706" s="220"/>
      <c r="J706" s="90"/>
      <c r="K706" s="108"/>
      <c r="L706" s="90" t="str">
        <f t="shared" si="11"/>
        <v/>
      </c>
    </row>
    <row r="707" spans="3:12" ht="15" customHeight="1" x14ac:dyDescent="0.3">
      <c r="C707" s="88"/>
      <c r="D707" s="88"/>
      <c r="E707" s="88"/>
      <c r="F707" s="220"/>
      <c r="G707" s="220"/>
      <c r="H707" s="220"/>
      <c r="I707" s="220"/>
      <c r="J707" s="90"/>
      <c r="K707" s="108"/>
      <c r="L707" s="90" t="str">
        <f t="shared" si="11"/>
        <v/>
      </c>
    </row>
    <row r="708" spans="3:12" ht="15" customHeight="1" x14ac:dyDescent="0.3">
      <c r="C708" s="88"/>
      <c r="D708" s="88"/>
      <c r="E708" s="88"/>
      <c r="F708" s="220"/>
      <c r="G708" s="220"/>
      <c r="H708" s="220"/>
      <c r="I708" s="220"/>
      <c r="J708" s="90"/>
      <c r="K708" s="108"/>
      <c r="L708" s="90" t="str">
        <f t="shared" si="11"/>
        <v/>
      </c>
    </row>
    <row r="709" spans="3:12" ht="15" customHeight="1" x14ac:dyDescent="0.3">
      <c r="C709" s="88"/>
      <c r="D709" s="88"/>
      <c r="E709" s="88"/>
      <c r="F709" s="220"/>
      <c r="G709" s="220"/>
      <c r="H709" s="220"/>
      <c r="I709" s="220"/>
      <c r="J709" s="90"/>
      <c r="K709" s="108"/>
      <c r="L709" s="90" t="str">
        <f t="shared" si="11"/>
        <v/>
      </c>
    </row>
    <row r="710" spans="3:12" ht="15" customHeight="1" x14ac:dyDescent="0.3">
      <c r="C710" s="88"/>
      <c r="D710" s="88"/>
      <c r="E710" s="88"/>
      <c r="F710" s="220"/>
      <c r="G710" s="220"/>
      <c r="H710" s="220"/>
      <c r="I710" s="220"/>
      <c r="J710" s="90"/>
      <c r="K710" s="108"/>
      <c r="L710" s="90" t="str">
        <f t="shared" si="11"/>
        <v/>
      </c>
    </row>
    <row r="711" spans="3:12" ht="15" customHeight="1" x14ac:dyDescent="0.3">
      <c r="C711" s="88"/>
      <c r="D711" s="88"/>
      <c r="E711" s="88"/>
      <c r="F711" s="220"/>
      <c r="G711" s="220"/>
      <c r="H711" s="220"/>
      <c r="I711" s="220"/>
      <c r="J711" s="90"/>
      <c r="K711" s="108"/>
      <c r="L711" s="90" t="str">
        <f t="shared" si="11"/>
        <v/>
      </c>
    </row>
    <row r="712" spans="3:12" ht="15" customHeight="1" x14ac:dyDescent="0.3">
      <c r="C712" s="88"/>
      <c r="D712" s="88"/>
      <c r="E712" s="88"/>
      <c r="F712" s="220"/>
      <c r="G712" s="220"/>
      <c r="H712" s="220"/>
      <c r="I712" s="220"/>
      <c r="J712" s="90"/>
      <c r="K712" s="108"/>
      <c r="L712" s="90" t="str">
        <f t="shared" si="11"/>
        <v/>
      </c>
    </row>
    <row r="713" spans="3:12" ht="15" customHeight="1" x14ac:dyDescent="0.3">
      <c r="C713" s="88"/>
      <c r="D713" s="88"/>
      <c r="E713" s="88"/>
      <c r="F713" s="220"/>
      <c r="G713" s="220"/>
      <c r="H713" s="220"/>
      <c r="I713" s="220"/>
      <c r="J713" s="90"/>
      <c r="K713" s="108"/>
      <c r="L713" s="90" t="str">
        <f t="shared" si="11"/>
        <v/>
      </c>
    </row>
    <row r="714" spans="3:12" ht="15" customHeight="1" x14ac:dyDescent="0.3">
      <c r="C714" s="88"/>
      <c r="D714" s="88"/>
      <c r="E714" s="88"/>
      <c r="F714" s="220"/>
      <c r="G714" s="220"/>
      <c r="H714" s="220"/>
      <c r="I714" s="220"/>
      <c r="J714" s="90"/>
      <c r="K714" s="108"/>
      <c r="L714" s="90" t="str">
        <f t="shared" si="11"/>
        <v/>
      </c>
    </row>
    <row r="715" spans="3:12" ht="15" customHeight="1" x14ac:dyDescent="0.3">
      <c r="C715" s="88"/>
      <c r="D715" s="88"/>
      <c r="E715" s="88"/>
      <c r="F715" s="220"/>
      <c r="G715" s="220"/>
      <c r="H715" s="220"/>
      <c r="I715" s="220"/>
      <c r="J715" s="90"/>
      <c r="K715" s="108"/>
      <c r="L715" s="90" t="str">
        <f t="shared" si="11"/>
        <v/>
      </c>
    </row>
    <row r="716" spans="3:12" ht="15" customHeight="1" x14ac:dyDescent="0.3">
      <c r="C716" s="88"/>
      <c r="D716" s="88"/>
      <c r="E716" s="88"/>
      <c r="F716" s="220"/>
      <c r="G716" s="220"/>
      <c r="H716" s="220"/>
      <c r="I716" s="220"/>
      <c r="J716" s="90"/>
      <c r="K716" s="108"/>
      <c r="L716" s="90" t="str">
        <f t="shared" si="11"/>
        <v/>
      </c>
    </row>
    <row r="717" spans="3:12" ht="15" customHeight="1" x14ac:dyDescent="0.3">
      <c r="C717" s="88"/>
      <c r="D717" s="88"/>
      <c r="E717" s="88"/>
      <c r="F717" s="220"/>
      <c r="G717" s="220"/>
      <c r="H717" s="220"/>
      <c r="I717" s="220"/>
      <c r="J717" s="90"/>
      <c r="K717" s="108"/>
      <c r="L717" s="90" t="str">
        <f t="shared" si="11"/>
        <v/>
      </c>
    </row>
    <row r="718" spans="3:12" ht="15" customHeight="1" x14ac:dyDescent="0.3">
      <c r="C718" s="88"/>
      <c r="D718" s="88"/>
      <c r="E718" s="88"/>
      <c r="F718" s="220"/>
      <c r="G718" s="220"/>
      <c r="H718" s="220"/>
      <c r="I718" s="220"/>
      <c r="J718" s="90"/>
      <c r="K718" s="108"/>
      <c r="L718" s="90" t="str">
        <f t="shared" si="11"/>
        <v/>
      </c>
    </row>
    <row r="719" spans="3:12" ht="15" customHeight="1" x14ac:dyDescent="0.3">
      <c r="C719" s="88"/>
      <c r="D719" s="88"/>
      <c r="E719" s="88"/>
      <c r="F719" s="220"/>
      <c r="G719" s="220"/>
      <c r="H719" s="220"/>
      <c r="I719" s="220"/>
      <c r="J719" s="90"/>
      <c r="K719" s="108"/>
      <c r="L719" s="90" t="str">
        <f t="shared" si="11"/>
        <v/>
      </c>
    </row>
    <row r="720" spans="3:12" ht="15" customHeight="1" x14ac:dyDescent="0.3">
      <c r="C720" s="88"/>
      <c r="D720" s="88"/>
      <c r="E720" s="88"/>
      <c r="F720" s="220"/>
      <c r="G720" s="220"/>
      <c r="H720" s="220"/>
      <c r="I720" s="220"/>
      <c r="J720" s="90"/>
      <c r="K720" s="108"/>
      <c r="L720" s="90" t="str">
        <f t="shared" si="11"/>
        <v/>
      </c>
    </row>
    <row r="721" spans="3:12" ht="15" customHeight="1" x14ac:dyDescent="0.3">
      <c r="C721" s="88"/>
      <c r="D721" s="88"/>
      <c r="E721" s="88"/>
      <c r="F721" s="220"/>
      <c r="G721" s="220"/>
      <c r="H721" s="220"/>
      <c r="I721" s="220"/>
      <c r="J721" s="90"/>
      <c r="K721" s="108"/>
      <c r="L721" s="90" t="str">
        <f t="shared" si="11"/>
        <v/>
      </c>
    </row>
    <row r="722" spans="3:12" ht="15" customHeight="1" x14ac:dyDescent="0.3">
      <c r="C722" s="88"/>
      <c r="D722" s="88"/>
      <c r="E722" s="88"/>
      <c r="F722" s="220"/>
      <c r="G722" s="220"/>
      <c r="H722" s="220"/>
      <c r="I722" s="220"/>
      <c r="J722" s="90"/>
      <c r="K722" s="108"/>
      <c r="L722" s="90" t="str">
        <f t="shared" si="11"/>
        <v/>
      </c>
    </row>
    <row r="723" spans="3:12" ht="15" customHeight="1" x14ac:dyDescent="0.3">
      <c r="C723" s="88"/>
      <c r="D723" s="88"/>
      <c r="E723" s="88"/>
      <c r="F723" s="220"/>
      <c r="G723" s="220"/>
      <c r="H723" s="220"/>
      <c r="I723" s="220"/>
      <c r="J723" s="90"/>
      <c r="K723" s="108"/>
      <c r="L723" s="90" t="str">
        <f t="shared" si="11"/>
        <v/>
      </c>
    </row>
    <row r="724" spans="3:12" ht="15" customHeight="1" x14ac:dyDescent="0.3">
      <c r="C724" s="88"/>
      <c r="D724" s="88"/>
      <c r="E724" s="88"/>
      <c r="F724" s="220"/>
      <c r="G724" s="220"/>
      <c r="H724" s="220"/>
      <c r="I724" s="220"/>
      <c r="J724" s="90"/>
      <c r="K724" s="108"/>
      <c r="L724" s="90" t="str">
        <f t="shared" si="11"/>
        <v/>
      </c>
    </row>
    <row r="725" spans="3:12" ht="15" customHeight="1" x14ac:dyDescent="0.3">
      <c r="C725" s="88"/>
      <c r="D725" s="88"/>
      <c r="E725" s="88"/>
      <c r="F725" s="220"/>
      <c r="G725" s="220"/>
      <c r="H725" s="220"/>
      <c r="I725" s="220"/>
      <c r="J725" s="90"/>
      <c r="K725" s="108"/>
      <c r="L725" s="90" t="str">
        <f t="shared" si="11"/>
        <v/>
      </c>
    </row>
    <row r="726" spans="3:12" ht="15" customHeight="1" x14ac:dyDescent="0.3">
      <c r="C726" s="88"/>
      <c r="D726" s="88"/>
      <c r="E726" s="88"/>
      <c r="F726" s="220"/>
      <c r="G726" s="220"/>
      <c r="H726" s="220"/>
      <c r="I726" s="220"/>
      <c r="J726" s="90"/>
      <c r="K726" s="108"/>
      <c r="L726" s="90" t="str">
        <f t="shared" si="11"/>
        <v/>
      </c>
    </row>
    <row r="727" spans="3:12" ht="15" customHeight="1" x14ac:dyDescent="0.3">
      <c r="C727" s="88"/>
      <c r="D727" s="88"/>
      <c r="E727" s="88"/>
      <c r="F727" s="220"/>
      <c r="G727" s="220"/>
      <c r="H727" s="220"/>
      <c r="I727" s="220"/>
      <c r="J727" s="90"/>
      <c r="K727" s="108"/>
      <c r="L727" s="90" t="str">
        <f t="shared" si="11"/>
        <v/>
      </c>
    </row>
    <row r="728" spans="3:12" ht="15" customHeight="1" x14ac:dyDescent="0.3">
      <c r="C728" s="88"/>
      <c r="D728" s="88"/>
      <c r="E728" s="88"/>
      <c r="F728" s="220"/>
      <c r="G728" s="220"/>
      <c r="H728" s="220"/>
      <c r="I728" s="220"/>
      <c r="J728" s="90"/>
      <c r="K728" s="108"/>
      <c r="L728" s="90" t="str">
        <f t="shared" si="11"/>
        <v/>
      </c>
    </row>
    <row r="729" spans="3:12" ht="15" customHeight="1" x14ac:dyDescent="0.3">
      <c r="C729" s="88"/>
      <c r="D729" s="88"/>
      <c r="E729" s="88"/>
      <c r="F729" s="220"/>
      <c r="G729" s="220"/>
      <c r="H729" s="220"/>
      <c r="I729" s="220"/>
      <c r="J729" s="90"/>
      <c r="K729" s="108"/>
      <c r="L729" s="90" t="str">
        <f t="shared" si="11"/>
        <v/>
      </c>
    </row>
    <row r="730" spans="3:12" ht="15" customHeight="1" x14ac:dyDescent="0.3">
      <c r="C730" s="88"/>
      <c r="D730" s="88"/>
      <c r="E730" s="88"/>
      <c r="F730" s="220"/>
      <c r="G730" s="220"/>
      <c r="H730" s="220"/>
      <c r="I730" s="220"/>
      <c r="J730" s="90"/>
      <c r="K730" s="108"/>
      <c r="L730" s="90" t="str">
        <f t="shared" si="11"/>
        <v/>
      </c>
    </row>
    <row r="731" spans="3:12" ht="15" customHeight="1" x14ac:dyDescent="0.3">
      <c r="C731" s="88"/>
      <c r="D731" s="88"/>
      <c r="E731" s="88"/>
      <c r="F731" s="220"/>
      <c r="G731" s="220"/>
      <c r="H731" s="220"/>
      <c r="I731" s="220"/>
      <c r="J731" s="90"/>
      <c r="K731" s="108"/>
      <c r="L731" s="90" t="str">
        <f t="shared" si="11"/>
        <v/>
      </c>
    </row>
    <row r="732" spans="3:12" ht="15" customHeight="1" x14ac:dyDescent="0.3">
      <c r="C732" s="88"/>
      <c r="D732" s="88"/>
      <c r="E732" s="88"/>
      <c r="F732" s="220"/>
      <c r="G732" s="220"/>
      <c r="H732" s="220"/>
      <c r="I732" s="220"/>
      <c r="J732" s="90"/>
      <c r="K732" s="108"/>
      <c r="L732" s="90" t="str">
        <f t="shared" si="11"/>
        <v/>
      </c>
    </row>
    <row r="733" spans="3:12" ht="15" customHeight="1" x14ac:dyDescent="0.3">
      <c r="C733" s="88"/>
      <c r="D733" s="88"/>
      <c r="E733" s="88"/>
      <c r="F733" s="220"/>
      <c r="G733" s="220"/>
      <c r="H733" s="220"/>
      <c r="I733" s="220"/>
      <c r="J733" s="90"/>
      <c r="K733" s="108"/>
      <c r="L733" s="90" t="str">
        <f t="shared" si="11"/>
        <v/>
      </c>
    </row>
    <row r="734" spans="3:12" ht="15" customHeight="1" x14ac:dyDescent="0.3">
      <c r="C734" s="88"/>
      <c r="D734" s="88"/>
      <c r="E734" s="88"/>
      <c r="F734" s="220"/>
      <c r="G734" s="220"/>
      <c r="H734" s="220"/>
      <c r="I734" s="220"/>
      <c r="J734" s="90"/>
      <c r="K734" s="108"/>
      <c r="L734" s="90" t="str">
        <f t="shared" si="11"/>
        <v/>
      </c>
    </row>
    <row r="735" spans="3:12" ht="15" customHeight="1" x14ac:dyDescent="0.3">
      <c r="C735" s="88"/>
      <c r="D735" s="88"/>
      <c r="E735" s="88"/>
      <c r="F735" s="220"/>
      <c r="G735" s="220"/>
      <c r="H735" s="220"/>
      <c r="I735" s="220"/>
      <c r="J735" s="90"/>
      <c r="K735" s="108"/>
      <c r="L735" s="90" t="str">
        <f t="shared" si="11"/>
        <v/>
      </c>
    </row>
    <row r="736" spans="3:12" ht="15" customHeight="1" x14ac:dyDescent="0.3">
      <c r="C736" s="88"/>
      <c r="D736" s="88"/>
      <c r="E736" s="88"/>
      <c r="F736" s="220"/>
      <c r="G736" s="220"/>
      <c r="H736" s="220"/>
      <c r="I736" s="220"/>
      <c r="J736" s="90"/>
      <c r="K736" s="108"/>
      <c r="L736" s="90" t="str">
        <f t="shared" si="11"/>
        <v/>
      </c>
    </row>
    <row r="737" spans="3:12" ht="15" customHeight="1" x14ac:dyDescent="0.3">
      <c r="C737" s="88"/>
      <c r="D737" s="88"/>
      <c r="E737" s="88"/>
      <c r="F737" s="220"/>
      <c r="G737" s="220"/>
      <c r="H737" s="220"/>
      <c r="I737" s="220"/>
      <c r="J737" s="90"/>
      <c r="K737" s="108"/>
      <c r="L737" s="90" t="str">
        <f t="shared" si="11"/>
        <v/>
      </c>
    </row>
    <row r="738" spans="3:12" ht="15" customHeight="1" x14ac:dyDescent="0.3">
      <c r="C738" s="88"/>
      <c r="D738" s="88"/>
      <c r="E738" s="88"/>
      <c r="F738" s="220"/>
      <c r="G738" s="220"/>
      <c r="H738" s="220"/>
      <c r="I738" s="220"/>
      <c r="J738" s="90"/>
      <c r="K738" s="108"/>
      <c r="L738" s="90" t="str">
        <f t="shared" si="11"/>
        <v/>
      </c>
    </row>
    <row r="739" spans="3:12" ht="15" customHeight="1" x14ac:dyDescent="0.3">
      <c r="C739" s="88"/>
      <c r="D739" s="88"/>
      <c r="E739" s="88"/>
      <c r="F739" s="220"/>
      <c r="G739" s="220"/>
      <c r="H739" s="220"/>
      <c r="I739" s="220"/>
      <c r="J739" s="90"/>
      <c r="K739" s="108"/>
      <c r="L739" s="90" t="str">
        <f t="shared" si="11"/>
        <v/>
      </c>
    </row>
    <row r="740" spans="3:12" ht="15" customHeight="1" x14ac:dyDescent="0.3">
      <c r="C740" s="88"/>
      <c r="D740" s="88"/>
      <c r="E740" s="88"/>
      <c r="F740" s="220"/>
      <c r="G740" s="220"/>
      <c r="H740" s="220"/>
      <c r="I740" s="220"/>
      <c r="J740" s="90"/>
      <c r="K740" s="108"/>
      <c r="L740" s="90" t="str">
        <f t="shared" si="11"/>
        <v/>
      </c>
    </row>
    <row r="741" spans="3:12" ht="15" customHeight="1" x14ac:dyDescent="0.3">
      <c r="C741" s="88"/>
      <c r="D741" s="88"/>
      <c r="E741" s="88"/>
      <c r="F741" s="220"/>
      <c r="G741" s="220"/>
      <c r="H741" s="220"/>
      <c r="I741" s="220"/>
      <c r="J741" s="90"/>
      <c r="K741" s="108"/>
      <c r="L741" s="90" t="str">
        <f t="shared" ref="L741:L804" si="12">IFERROR(IF(I741&gt;0,I741-$F$4,""),"")</f>
        <v/>
      </c>
    </row>
    <row r="742" spans="3:12" ht="15" customHeight="1" x14ac:dyDescent="0.3">
      <c r="C742" s="88"/>
      <c r="D742" s="88"/>
      <c r="E742" s="88"/>
      <c r="F742" s="220"/>
      <c r="G742" s="220"/>
      <c r="H742" s="220"/>
      <c r="I742" s="220"/>
      <c r="J742" s="90"/>
      <c r="K742" s="108"/>
      <c r="L742" s="90" t="str">
        <f t="shared" si="12"/>
        <v/>
      </c>
    </row>
    <row r="743" spans="3:12" ht="15" customHeight="1" x14ac:dyDescent="0.3">
      <c r="C743" s="88"/>
      <c r="D743" s="88"/>
      <c r="E743" s="88"/>
      <c r="F743" s="220"/>
      <c r="G743" s="220"/>
      <c r="H743" s="220"/>
      <c r="I743" s="220"/>
      <c r="J743" s="90"/>
      <c r="K743" s="108"/>
      <c r="L743" s="90" t="str">
        <f t="shared" si="12"/>
        <v/>
      </c>
    </row>
    <row r="744" spans="3:12" ht="15" customHeight="1" x14ac:dyDescent="0.3">
      <c r="C744" s="88"/>
      <c r="D744" s="88"/>
      <c r="E744" s="88"/>
      <c r="F744" s="220"/>
      <c r="G744" s="220"/>
      <c r="H744" s="220"/>
      <c r="I744" s="220"/>
      <c r="J744" s="90"/>
      <c r="K744" s="108"/>
      <c r="L744" s="90" t="str">
        <f t="shared" si="12"/>
        <v/>
      </c>
    </row>
    <row r="745" spans="3:12" ht="15" customHeight="1" x14ac:dyDescent="0.3">
      <c r="C745" s="88"/>
      <c r="D745" s="88"/>
      <c r="E745" s="88"/>
      <c r="F745" s="220"/>
      <c r="G745" s="220"/>
      <c r="H745" s="220"/>
      <c r="I745" s="220"/>
      <c r="J745" s="90"/>
      <c r="K745" s="108"/>
      <c r="L745" s="90" t="str">
        <f t="shared" si="12"/>
        <v/>
      </c>
    </row>
    <row r="746" spans="3:12" ht="15" customHeight="1" x14ac:dyDescent="0.3">
      <c r="C746" s="88"/>
      <c r="D746" s="88"/>
      <c r="E746" s="88"/>
      <c r="F746" s="220"/>
      <c r="G746" s="220"/>
      <c r="H746" s="220"/>
      <c r="I746" s="220"/>
      <c r="J746" s="90"/>
      <c r="K746" s="108"/>
      <c r="L746" s="90" t="str">
        <f t="shared" si="12"/>
        <v/>
      </c>
    </row>
    <row r="747" spans="3:12" ht="15" customHeight="1" x14ac:dyDescent="0.3">
      <c r="C747" s="88"/>
      <c r="D747" s="88"/>
      <c r="E747" s="88"/>
      <c r="F747" s="220"/>
      <c r="G747" s="220"/>
      <c r="H747" s="220"/>
      <c r="I747" s="220"/>
      <c r="J747" s="90"/>
      <c r="K747" s="108"/>
      <c r="L747" s="90" t="str">
        <f t="shared" si="12"/>
        <v/>
      </c>
    </row>
    <row r="748" spans="3:12" ht="15" customHeight="1" x14ac:dyDescent="0.3">
      <c r="C748" s="88"/>
      <c r="D748" s="88"/>
      <c r="E748" s="88"/>
      <c r="F748" s="220"/>
      <c r="G748" s="220"/>
      <c r="H748" s="220"/>
      <c r="I748" s="220"/>
      <c r="J748" s="90"/>
      <c r="K748" s="108"/>
      <c r="L748" s="90" t="str">
        <f t="shared" si="12"/>
        <v/>
      </c>
    </row>
    <row r="749" spans="3:12" ht="15" customHeight="1" x14ac:dyDescent="0.3">
      <c r="C749" s="88"/>
      <c r="D749" s="88"/>
      <c r="E749" s="88"/>
      <c r="F749" s="220"/>
      <c r="G749" s="220"/>
      <c r="H749" s="220"/>
      <c r="I749" s="220"/>
      <c r="J749" s="90"/>
      <c r="K749" s="108"/>
      <c r="L749" s="90" t="str">
        <f t="shared" si="12"/>
        <v/>
      </c>
    </row>
    <row r="750" spans="3:12" ht="15" customHeight="1" x14ac:dyDescent="0.3">
      <c r="C750" s="88"/>
      <c r="D750" s="88"/>
      <c r="E750" s="88"/>
      <c r="F750" s="220"/>
      <c r="G750" s="220"/>
      <c r="H750" s="220"/>
      <c r="I750" s="220"/>
      <c r="J750" s="90"/>
      <c r="K750" s="108"/>
      <c r="L750" s="90" t="str">
        <f t="shared" si="12"/>
        <v/>
      </c>
    </row>
    <row r="751" spans="3:12" ht="15" customHeight="1" x14ac:dyDescent="0.3">
      <c r="C751" s="88"/>
      <c r="D751" s="88"/>
      <c r="E751" s="88"/>
      <c r="F751" s="220"/>
      <c r="G751" s="220"/>
      <c r="H751" s="220"/>
      <c r="I751" s="220"/>
      <c r="J751" s="90"/>
      <c r="K751" s="108"/>
      <c r="L751" s="90" t="str">
        <f t="shared" si="12"/>
        <v/>
      </c>
    </row>
    <row r="752" spans="3:12" ht="15" customHeight="1" x14ac:dyDescent="0.3">
      <c r="C752" s="88"/>
      <c r="D752" s="88"/>
      <c r="E752" s="88"/>
      <c r="F752" s="220"/>
      <c r="G752" s="220"/>
      <c r="H752" s="220"/>
      <c r="I752" s="220"/>
      <c r="J752" s="90"/>
      <c r="K752" s="108"/>
      <c r="L752" s="90" t="str">
        <f t="shared" si="12"/>
        <v/>
      </c>
    </row>
    <row r="753" spans="3:12" ht="15" customHeight="1" x14ac:dyDescent="0.3">
      <c r="C753" s="88"/>
      <c r="D753" s="88"/>
      <c r="E753" s="88"/>
      <c r="F753" s="220"/>
      <c r="G753" s="220"/>
      <c r="H753" s="220"/>
      <c r="I753" s="220"/>
      <c r="J753" s="90"/>
      <c r="K753" s="108"/>
      <c r="L753" s="90" t="str">
        <f t="shared" si="12"/>
        <v/>
      </c>
    </row>
    <row r="754" spans="3:12" ht="15" customHeight="1" x14ac:dyDescent="0.3">
      <c r="C754" s="88"/>
      <c r="D754" s="88"/>
      <c r="E754" s="88"/>
      <c r="F754" s="220"/>
      <c r="G754" s="220"/>
      <c r="H754" s="220"/>
      <c r="I754" s="220"/>
      <c r="J754" s="90"/>
      <c r="K754" s="108"/>
      <c r="L754" s="90" t="str">
        <f t="shared" si="12"/>
        <v/>
      </c>
    </row>
    <row r="755" spans="3:12" ht="15" customHeight="1" x14ac:dyDescent="0.3">
      <c r="C755" s="88"/>
      <c r="D755" s="88"/>
      <c r="E755" s="88"/>
      <c r="F755" s="220"/>
      <c r="G755" s="220"/>
      <c r="H755" s="220"/>
      <c r="I755" s="220"/>
      <c r="J755" s="90"/>
      <c r="K755" s="108"/>
      <c r="L755" s="90" t="str">
        <f t="shared" si="12"/>
        <v/>
      </c>
    </row>
    <row r="756" spans="3:12" ht="15" customHeight="1" x14ac:dyDescent="0.3">
      <c r="C756" s="88"/>
      <c r="D756" s="88"/>
      <c r="E756" s="88"/>
      <c r="F756" s="220"/>
      <c r="G756" s="220"/>
      <c r="H756" s="220"/>
      <c r="I756" s="220"/>
      <c r="J756" s="90"/>
      <c r="K756" s="108"/>
      <c r="L756" s="90" t="str">
        <f t="shared" si="12"/>
        <v/>
      </c>
    </row>
    <row r="757" spans="3:12" ht="15" customHeight="1" x14ac:dyDescent="0.3">
      <c r="C757" s="88"/>
      <c r="D757" s="88"/>
      <c r="E757" s="88"/>
      <c r="F757" s="220"/>
      <c r="G757" s="220"/>
      <c r="H757" s="220"/>
      <c r="I757" s="220"/>
      <c r="J757" s="90"/>
      <c r="K757" s="108"/>
      <c r="L757" s="90" t="str">
        <f t="shared" si="12"/>
        <v/>
      </c>
    </row>
    <row r="758" spans="3:12" ht="15" customHeight="1" x14ac:dyDescent="0.3">
      <c r="C758" s="88"/>
      <c r="D758" s="88"/>
      <c r="E758" s="88"/>
      <c r="F758" s="220"/>
      <c r="G758" s="220"/>
      <c r="H758" s="220"/>
      <c r="I758" s="220"/>
      <c r="J758" s="90"/>
      <c r="K758" s="108"/>
      <c r="L758" s="90" t="str">
        <f t="shared" si="12"/>
        <v/>
      </c>
    </row>
    <row r="759" spans="3:12" ht="15" customHeight="1" x14ac:dyDescent="0.3">
      <c r="C759" s="88"/>
      <c r="D759" s="88"/>
      <c r="E759" s="88"/>
      <c r="F759" s="220"/>
      <c r="G759" s="220"/>
      <c r="H759" s="220"/>
      <c r="I759" s="220"/>
      <c r="J759" s="90"/>
      <c r="K759" s="108"/>
      <c r="L759" s="90" t="str">
        <f t="shared" si="12"/>
        <v/>
      </c>
    </row>
    <row r="760" spans="3:12" ht="15" customHeight="1" x14ac:dyDescent="0.3">
      <c r="C760" s="88"/>
      <c r="D760" s="88"/>
      <c r="E760" s="88"/>
      <c r="F760" s="220"/>
      <c r="G760" s="220"/>
      <c r="H760" s="220"/>
      <c r="I760" s="220"/>
      <c r="J760" s="90"/>
      <c r="K760" s="108"/>
      <c r="L760" s="90" t="str">
        <f t="shared" si="12"/>
        <v/>
      </c>
    </row>
    <row r="761" spans="3:12" ht="15" customHeight="1" x14ac:dyDescent="0.3">
      <c r="C761" s="88"/>
      <c r="D761" s="88"/>
      <c r="E761" s="88"/>
      <c r="F761" s="220"/>
      <c r="G761" s="220"/>
      <c r="H761" s="220"/>
      <c r="I761" s="220"/>
      <c r="J761" s="90"/>
      <c r="K761" s="108"/>
      <c r="L761" s="90" t="str">
        <f t="shared" si="12"/>
        <v/>
      </c>
    </row>
    <row r="762" spans="3:12" ht="15" customHeight="1" x14ac:dyDescent="0.3">
      <c r="C762" s="88"/>
      <c r="D762" s="88"/>
      <c r="E762" s="88"/>
      <c r="F762" s="220"/>
      <c r="G762" s="220"/>
      <c r="H762" s="220"/>
      <c r="I762" s="220"/>
      <c r="J762" s="90"/>
      <c r="K762" s="108"/>
      <c r="L762" s="90" t="str">
        <f t="shared" si="12"/>
        <v/>
      </c>
    </row>
    <row r="763" spans="3:12" ht="15" customHeight="1" x14ac:dyDescent="0.3">
      <c r="C763" s="88"/>
      <c r="D763" s="88"/>
      <c r="E763" s="88"/>
      <c r="F763" s="220"/>
      <c r="G763" s="220"/>
      <c r="H763" s="220"/>
      <c r="I763" s="220"/>
      <c r="J763" s="90"/>
      <c r="K763" s="108"/>
      <c r="L763" s="90" t="str">
        <f t="shared" si="12"/>
        <v/>
      </c>
    </row>
    <row r="764" spans="3:12" ht="15" customHeight="1" x14ac:dyDescent="0.3">
      <c r="C764" s="88"/>
      <c r="D764" s="88"/>
      <c r="E764" s="88"/>
      <c r="F764" s="220"/>
      <c r="G764" s="220"/>
      <c r="H764" s="220"/>
      <c r="I764" s="220"/>
      <c r="J764" s="90"/>
      <c r="K764" s="108"/>
      <c r="L764" s="90" t="str">
        <f t="shared" si="12"/>
        <v/>
      </c>
    </row>
    <row r="765" spans="3:12" ht="15" customHeight="1" x14ac:dyDescent="0.3">
      <c r="C765" s="88"/>
      <c r="D765" s="88"/>
      <c r="E765" s="88"/>
      <c r="F765" s="220"/>
      <c r="G765" s="220"/>
      <c r="H765" s="220"/>
      <c r="I765" s="220"/>
      <c r="J765" s="90"/>
      <c r="K765" s="108"/>
      <c r="L765" s="90" t="str">
        <f t="shared" si="12"/>
        <v/>
      </c>
    </row>
    <row r="766" spans="3:12" ht="15" customHeight="1" x14ac:dyDescent="0.3">
      <c r="C766" s="88"/>
      <c r="D766" s="88"/>
      <c r="E766" s="88"/>
      <c r="F766" s="220"/>
      <c r="G766" s="220"/>
      <c r="H766" s="220"/>
      <c r="I766" s="220"/>
      <c r="J766" s="90"/>
      <c r="K766" s="108"/>
      <c r="L766" s="90" t="str">
        <f t="shared" si="12"/>
        <v/>
      </c>
    </row>
    <row r="767" spans="3:12" ht="15" customHeight="1" x14ac:dyDescent="0.3">
      <c r="C767" s="88"/>
      <c r="D767" s="88"/>
      <c r="E767" s="88"/>
      <c r="F767" s="220"/>
      <c r="G767" s="220"/>
      <c r="H767" s="220"/>
      <c r="I767" s="220"/>
      <c r="J767" s="90"/>
      <c r="K767" s="108"/>
      <c r="L767" s="90" t="str">
        <f t="shared" si="12"/>
        <v/>
      </c>
    </row>
    <row r="768" spans="3:12" ht="15" customHeight="1" x14ac:dyDescent="0.3">
      <c r="C768" s="88"/>
      <c r="D768" s="88"/>
      <c r="E768" s="88"/>
      <c r="F768" s="220"/>
      <c r="G768" s="220"/>
      <c r="H768" s="220"/>
      <c r="I768" s="220"/>
      <c r="J768" s="90"/>
      <c r="K768" s="108"/>
      <c r="L768" s="90" t="str">
        <f t="shared" si="12"/>
        <v/>
      </c>
    </row>
    <row r="769" spans="3:12" ht="15" customHeight="1" x14ac:dyDescent="0.3">
      <c r="C769" s="88"/>
      <c r="D769" s="88"/>
      <c r="E769" s="88"/>
      <c r="F769" s="220"/>
      <c r="G769" s="220"/>
      <c r="H769" s="220"/>
      <c r="I769" s="220"/>
      <c r="J769" s="90"/>
      <c r="K769" s="108"/>
      <c r="L769" s="90" t="str">
        <f t="shared" si="12"/>
        <v/>
      </c>
    </row>
    <row r="770" spans="3:12" ht="15" customHeight="1" x14ac:dyDescent="0.3">
      <c r="C770" s="88"/>
      <c r="D770" s="88"/>
      <c r="E770" s="88"/>
      <c r="F770" s="220"/>
      <c r="G770" s="220"/>
      <c r="H770" s="220"/>
      <c r="I770" s="220"/>
      <c r="J770" s="90"/>
      <c r="K770" s="108"/>
      <c r="L770" s="90" t="str">
        <f t="shared" si="12"/>
        <v/>
      </c>
    </row>
    <row r="771" spans="3:12" ht="15" customHeight="1" x14ac:dyDescent="0.3">
      <c r="C771" s="88"/>
      <c r="D771" s="88"/>
      <c r="E771" s="88"/>
      <c r="F771" s="220"/>
      <c r="G771" s="220"/>
      <c r="H771" s="220"/>
      <c r="I771" s="220"/>
      <c r="J771" s="90"/>
      <c r="K771" s="108"/>
      <c r="L771" s="90" t="str">
        <f t="shared" si="12"/>
        <v/>
      </c>
    </row>
    <row r="772" spans="3:12" ht="15" customHeight="1" x14ac:dyDescent="0.3">
      <c r="C772" s="88"/>
      <c r="D772" s="88"/>
      <c r="E772" s="88"/>
      <c r="F772" s="220"/>
      <c r="G772" s="220"/>
      <c r="H772" s="220"/>
      <c r="I772" s="220"/>
      <c r="J772" s="90"/>
      <c r="K772" s="108"/>
      <c r="L772" s="90" t="str">
        <f t="shared" si="12"/>
        <v/>
      </c>
    </row>
    <row r="773" spans="3:12" ht="15" customHeight="1" x14ac:dyDescent="0.3">
      <c r="C773" s="88"/>
      <c r="D773" s="88"/>
      <c r="E773" s="88"/>
      <c r="F773" s="220"/>
      <c r="G773" s="220"/>
      <c r="H773" s="220"/>
      <c r="I773" s="220"/>
      <c r="J773" s="90"/>
      <c r="K773" s="108"/>
      <c r="L773" s="90" t="str">
        <f t="shared" si="12"/>
        <v/>
      </c>
    </row>
    <row r="774" spans="3:12" ht="15" customHeight="1" x14ac:dyDescent="0.3">
      <c r="C774" s="88"/>
      <c r="D774" s="88"/>
      <c r="E774" s="88"/>
      <c r="F774" s="220"/>
      <c r="G774" s="220"/>
      <c r="H774" s="220"/>
      <c r="I774" s="220"/>
      <c r="J774" s="90"/>
      <c r="K774" s="108"/>
      <c r="L774" s="90" t="str">
        <f t="shared" si="12"/>
        <v/>
      </c>
    </row>
    <row r="775" spans="3:12" ht="15" customHeight="1" x14ac:dyDescent="0.3">
      <c r="C775" s="88"/>
      <c r="D775" s="88"/>
      <c r="E775" s="88"/>
      <c r="F775" s="220"/>
      <c r="G775" s="220"/>
      <c r="H775" s="220"/>
      <c r="I775" s="220"/>
      <c r="J775" s="90"/>
      <c r="K775" s="108"/>
      <c r="L775" s="90" t="str">
        <f t="shared" si="12"/>
        <v/>
      </c>
    </row>
    <row r="776" spans="3:12" ht="15" customHeight="1" x14ac:dyDescent="0.3">
      <c r="C776" s="88"/>
      <c r="D776" s="88"/>
      <c r="E776" s="88"/>
      <c r="F776" s="220"/>
      <c r="G776" s="220"/>
      <c r="H776" s="220"/>
      <c r="I776" s="220"/>
      <c r="J776" s="90"/>
      <c r="K776" s="108"/>
      <c r="L776" s="90" t="str">
        <f t="shared" si="12"/>
        <v/>
      </c>
    </row>
    <row r="777" spans="3:12" ht="15" customHeight="1" x14ac:dyDescent="0.3">
      <c r="C777" s="88"/>
      <c r="D777" s="88"/>
      <c r="E777" s="88"/>
      <c r="F777" s="220"/>
      <c r="G777" s="220"/>
      <c r="H777" s="220"/>
      <c r="I777" s="220"/>
      <c r="J777" s="90"/>
      <c r="K777" s="108"/>
      <c r="L777" s="90" t="str">
        <f t="shared" si="12"/>
        <v/>
      </c>
    </row>
    <row r="778" spans="3:12" ht="15" customHeight="1" x14ac:dyDescent="0.3">
      <c r="C778" s="88"/>
      <c r="D778" s="88"/>
      <c r="E778" s="88"/>
      <c r="F778" s="220"/>
      <c r="G778" s="220"/>
      <c r="H778" s="220"/>
      <c r="I778" s="220"/>
      <c r="J778" s="90"/>
      <c r="K778" s="108"/>
      <c r="L778" s="90" t="str">
        <f t="shared" si="12"/>
        <v/>
      </c>
    </row>
    <row r="779" spans="3:12" ht="15" customHeight="1" x14ac:dyDescent="0.3">
      <c r="C779" s="88"/>
      <c r="D779" s="88"/>
      <c r="E779" s="88"/>
      <c r="F779" s="220"/>
      <c r="G779" s="220"/>
      <c r="H779" s="220"/>
      <c r="I779" s="220"/>
      <c r="J779" s="90"/>
      <c r="K779" s="108"/>
      <c r="L779" s="90" t="str">
        <f t="shared" si="12"/>
        <v/>
      </c>
    </row>
    <row r="780" spans="3:12" ht="15" customHeight="1" x14ac:dyDescent="0.3">
      <c r="C780" s="88"/>
      <c r="D780" s="88"/>
      <c r="E780" s="88"/>
      <c r="F780" s="220"/>
      <c r="G780" s="220"/>
      <c r="H780" s="220"/>
      <c r="I780" s="220"/>
      <c r="J780" s="90"/>
      <c r="K780" s="108"/>
      <c r="L780" s="90" t="str">
        <f t="shared" si="12"/>
        <v/>
      </c>
    </row>
    <row r="781" spans="3:12" ht="15" customHeight="1" x14ac:dyDescent="0.3">
      <c r="C781" s="88"/>
      <c r="D781" s="88"/>
      <c r="E781" s="88"/>
      <c r="F781" s="220"/>
      <c r="G781" s="220"/>
      <c r="H781" s="220"/>
      <c r="I781" s="220"/>
      <c r="J781" s="90"/>
      <c r="K781" s="108"/>
      <c r="L781" s="90" t="str">
        <f t="shared" si="12"/>
        <v/>
      </c>
    </row>
    <row r="782" spans="3:12" ht="15" customHeight="1" x14ac:dyDescent="0.3">
      <c r="C782" s="88"/>
      <c r="D782" s="88"/>
      <c r="E782" s="88"/>
      <c r="F782" s="220"/>
      <c r="G782" s="220"/>
      <c r="H782" s="220"/>
      <c r="I782" s="220"/>
      <c r="J782" s="90"/>
      <c r="K782" s="108"/>
      <c r="L782" s="90" t="str">
        <f t="shared" si="12"/>
        <v/>
      </c>
    </row>
    <row r="783" spans="3:12" ht="15" customHeight="1" x14ac:dyDescent="0.3">
      <c r="C783" s="88"/>
      <c r="D783" s="88"/>
      <c r="E783" s="88"/>
      <c r="F783" s="220"/>
      <c r="G783" s="220"/>
      <c r="H783" s="220"/>
      <c r="I783" s="220"/>
      <c r="J783" s="90"/>
      <c r="K783" s="108"/>
      <c r="L783" s="90" t="str">
        <f t="shared" si="12"/>
        <v/>
      </c>
    </row>
    <row r="784" spans="3:12" ht="15" customHeight="1" x14ac:dyDescent="0.3">
      <c r="C784" s="88"/>
      <c r="D784" s="88"/>
      <c r="E784" s="88"/>
      <c r="F784" s="220"/>
      <c r="G784" s="220"/>
      <c r="H784" s="220"/>
      <c r="I784" s="220"/>
      <c r="J784" s="90"/>
      <c r="K784" s="108"/>
      <c r="L784" s="90" t="str">
        <f t="shared" si="12"/>
        <v/>
      </c>
    </row>
    <row r="785" spans="3:12" ht="15" customHeight="1" x14ac:dyDescent="0.3">
      <c r="C785" s="88"/>
      <c r="D785" s="88"/>
      <c r="E785" s="88"/>
      <c r="F785" s="220"/>
      <c r="G785" s="220"/>
      <c r="H785" s="220"/>
      <c r="I785" s="220"/>
      <c r="J785" s="90"/>
      <c r="K785" s="108"/>
      <c r="L785" s="90" t="str">
        <f t="shared" si="12"/>
        <v/>
      </c>
    </row>
    <row r="786" spans="3:12" ht="15" customHeight="1" x14ac:dyDescent="0.3">
      <c r="C786" s="88"/>
      <c r="D786" s="88"/>
      <c r="E786" s="88"/>
      <c r="F786" s="220"/>
      <c r="G786" s="220"/>
      <c r="H786" s="220"/>
      <c r="I786" s="220"/>
      <c r="J786" s="90"/>
      <c r="K786" s="108"/>
      <c r="L786" s="90" t="str">
        <f t="shared" si="12"/>
        <v/>
      </c>
    </row>
    <row r="787" spans="3:12" ht="15" customHeight="1" x14ac:dyDescent="0.3">
      <c r="C787" s="88"/>
      <c r="D787" s="88"/>
      <c r="E787" s="88"/>
      <c r="F787" s="220"/>
      <c r="G787" s="220"/>
      <c r="H787" s="220"/>
      <c r="I787" s="220"/>
      <c r="J787" s="90"/>
      <c r="K787" s="108"/>
      <c r="L787" s="90" t="str">
        <f t="shared" si="12"/>
        <v/>
      </c>
    </row>
    <row r="788" spans="3:12" ht="15" customHeight="1" x14ac:dyDescent="0.3">
      <c r="C788" s="88"/>
      <c r="D788" s="88"/>
      <c r="E788" s="88"/>
      <c r="F788" s="220"/>
      <c r="G788" s="220"/>
      <c r="H788" s="220"/>
      <c r="I788" s="220"/>
      <c r="J788" s="90"/>
      <c r="K788" s="108"/>
      <c r="L788" s="90" t="str">
        <f t="shared" si="12"/>
        <v/>
      </c>
    </row>
    <row r="789" spans="3:12" ht="15" customHeight="1" x14ac:dyDescent="0.3">
      <c r="C789" s="88"/>
      <c r="D789" s="88"/>
      <c r="E789" s="88"/>
      <c r="F789" s="220"/>
      <c r="G789" s="220"/>
      <c r="H789" s="220"/>
      <c r="I789" s="220"/>
      <c r="J789" s="90"/>
      <c r="K789" s="108"/>
      <c r="L789" s="90" t="str">
        <f t="shared" si="12"/>
        <v/>
      </c>
    </row>
    <row r="790" spans="3:12" ht="15" customHeight="1" x14ac:dyDescent="0.3">
      <c r="C790" s="88"/>
      <c r="D790" s="88"/>
      <c r="E790" s="88"/>
      <c r="F790" s="220"/>
      <c r="G790" s="220"/>
      <c r="H790" s="220"/>
      <c r="I790" s="220"/>
      <c r="J790" s="90"/>
      <c r="K790" s="108"/>
      <c r="L790" s="90" t="str">
        <f t="shared" si="12"/>
        <v/>
      </c>
    </row>
    <row r="791" spans="3:12" ht="15" customHeight="1" x14ac:dyDescent="0.3">
      <c r="C791" s="88"/>
      <c r="D791" s="88"/>
      <c r="E791" s="88"/>
      <c r="F791" s="220"/>
      <c r="G791" s="220"/>
      <c r="H791" s="220"/>
      <c r="I791" s="220"/>
      <c r="J791" s="90"/>
      <c r="K791" s="108"/>
      <c r="L791" s="90" t="str">
        <f t="shared" si="12"/>
        <v/>
      </c>
    </row>
    <row r="792" spans="3:12" ht="15" customHeight="1" x14ac:dyDescent="0.3">
      <c r="C792" s="88"/>
      <c r="D792" s="88"/>
      <c r="E792" s="88"/>
      <c r="F792" s="220"/>
      <c r="G792" s="220"/>
      <c r="H792" s="220"/>
      <c r="I792" s="220"/>
      <c r="J792" s="90"/>
      <c r="K792" s="108"/>
      <c r="L792" s="90" t="str">
        <f t="shared" si="12"/>
        <v/>
      </c>
    </row>
    <row r="793" spans="3:12" ht="15" customHeight="1" x14ac:dyDescent="0.3">
      <c r="C793" s="88"/>
      <c r="D793" s="88"/>
      <c r="E793" s="88"/>
      <c r="F793" s="220"/>
      <c r="G793" s="220"/>
      <c r="H793" s="220"/>
      <c r="I793" s="220"/>
      <c r="J793" s="90"/>
      <c r="K793" s="108"/>
      <c r="L793" s="90" t="str">
        <f t="shared" si="12"/>
        <v/>
      </c>
    </row>
    <row r="794" spans="3:12" ht="15" customHeight="1" x14ac:dyDescent="0.3">
      <c r="C794" s="88"/>
      <c r="D794" s="88"/>
      <c r="E794" s="88"/>
      <c r="F794" s="220"/>
      <c r="G794" s="220"/>
      <c r="H794" s="220"/>
      <c r="I794" s="220"/>
      <c r="J794" s="90"/>
      <c r="K794" s="108"/>
      <c r="L794" s="90" t="str">
        <f t="shared" si="12"/>
        <v/>
      </c>
    </row>
    <row r="795" spans="3:12" ht="15" customHeight="1" x14ac:dyDescent="0.3">
      <c r="C795" s="88"/>
      <c r="D795" s="88"/>
      <c r="E795" s="88"/>
      <c r="F795" s="220"/>
      <c r="G795" s="220"/>
      <c r="H795" s="220"/>
      <c r="I795" s="220"/>
      <c r="J795" s="90"/>
      <c r="K795" s="108"/>
      <c r="L795" s="90" t="str">
        <f t="shared" si="12"/>
        <v/>
      </c>
    </row>
    <row r="796" spans="3:12" ht="15" customHeight="1" x14ac:dyDescent="0.3">
      <c r="C796" s="88"/>
      <c r="D796" s="88"/>
      <c r="E796" s="88"/>
      <c r="F796" s="220"/>
      <c r="G796" s="220"/>
      <c r="H796" s="220"/>
      <c r="I796" s="220"/>
      <c r="J796" s="90"/>
      <c r="K796" s="108"/>
      <c r="L796" s="90" t="str">
        <f t="shared" si="12"/>
        <v/>
      </c>
    </row>
    <row r="797" spans="3:12" ht="15" customHeight="1" x14ac:dyDescent="0.3">
      <c r="C797" s="88"/>
      <c r="D797" s="88"/>
      <c r="E797" s="88"/>
      <c r="F797" s="220"/>
      <c r="G797" s="220"/>
      <c r="H797" s="220"/>
      <c r="I797" s="220"/>
      <c r="J797" s="90"/>
      <c r="K797" s="108"/>
      <c r="L797" s="90" t="str">
        <f t="shared" si="12"/>
        <v/>
      </c>
    </row>
    <row r="798" spans="3:12" ht="15" customHeight="1" x14ac:dyDescent="0.3">
      <c r="C798" s="88"/>
      <c r="D798" s="88"/>
      <c r="E798" s="88"/>
      <c r="F798" s="220"/>
      <c r="G798" s="220"/>
      <c r="H798" s="220"/>
      <c r="I798" s="220"/>
      <c r="J798" s="90"/>
      <c r="K798" s="108"/>
      <c r="L798" s="90" t="str">
        <f t="shared" si="12"/>
        <v/>
      </c>
    </row>
    <row r="799" spans="3:12" ht="15" customHeight="1" x14ac:dyDescent="0.3">
      <c r="C799" s="88"/>
      <c r="D799" s="88"/>
      <c r="E799" s="88"/>
      <c r="F799" s="220"/>
      <c r="G799" s="220"/>
      <c r="H799" s="220"/>
      <c r="I799" s="220"/>
      <c r="J799" s="90"/>
      <c r="K799" s="108"/>
      <c r="L799" s="90" t="str">
        <f t="shared" si="12"/>
        <v/>
      </c>
    </row>
    <row r="800" spans="3:12" ht="15" customHeight="1" x14ac:dyDescent="0.3">
      <c r="C800" s="88"/>
      <c r="D800" s="88"/>
      <c r="E800" s="88"/>
      <c r="F800" s="220"/>
      <c r="G800" s="220"/>
      <c r="H800" s="220"/>
      <c r="I800" s="220"/>
      <c r="J800" s="90"/>
      <c r="K800" s="108"/>
      <c r="L800" s="90" t="str">
        <f t="shared" si="12"/>
        <v/>
      </c>
    </row>
    <row r="801" spans="3:12" ht="15" customHeight="1" x14ac:dyDescent="0.3">
      <c r="C801" s="88"/>
      <c r="D801" s="88"/>
      <c r="E801" s="88"/>
      <c r="F801" s="220"/>
      <c r="G801" s="220"/>
      <c r="H801" s="220"/>
      <c r="I801" s="220"/>
      <c r="J801" s="90"/>
      <c r="K801" s="108"/>
      <c r="L801" s="90" t="str">
        <f t="shared" si="12"/>
        <v/>
      </c>
    </row>
    <row r="802" spans="3:12" ht="15" customHeight="1" x14ac:dyDescent="0.3">
      <c r="C802" s="88"/>
      <c r="D802" s="88"/>
      <c r="E802" s="88"/>
      <c r="F802" s="220"/>
      <c r="G802" s="220"/>
      <c r="H802" s="220"/>
      <c r="I802" s="220"/>
      <c r="J802" s="90"/>
      <c r="K802" s="108"/>
      <c r="L802" s="90" t="str">
        <f t="shared" si="12"/>
        <v/>
      </c>
    </row>
    <row r="803" spans="3:12" ht="15" customHeight="1" x14ac:dyDescent="0.3">
      <c r="C803" s="88"/>
      <c r="D803" s="88"/>
      <c r="E803" s="88"/>
      <c r="F803" s="220"/>
      <c r="G803" s="220"/>
      <c r="H803" s="220"/>
      <c r="I803" s="220"/>
      <c r="J803" s="90"/>
      <c r="K803" s="108"/>
      <c r="L803" s="90" t="str">
        <f t="shared" si="12"/>
        <v/>
      </c>
    </row>
    <row r="804" spans="3:12" ht="15" customHeight="1" x14ac:dyDescent="0.3">
      <c r="C804" s="88"/>
      <c r="D804" s="88"/>
      <c r="E804" s="88"/>
      <c r="F804" s="220"/>
      <c r="G804" s="220"/>
      <c r="H804" s="220"/>
      <c r="I804" s="220"/>
      <c r="J804" s="90"/>
      <c r="K804" s="108"/>
      <c r="L804" s="90" t="str">
        <f t="shared" si="12"/>
        <v/>
      </c>
    </row>
    <row r="805" spans="3:12" ht="15" customHeight="1" x14ac:dyDescent="0.3">
      <c r="C805" s="88"/>
      <c r="D805" s="88"/>
      <c r="E805" s="88"/>
      <c r="F805" s="220"/>
      <c r="G805" s="220"/>
      <c r="H805" s="220"/>
      <c r="I805" s="220"/>
      <c r="J805" s="90"/>
      <c r="K805" s="108"/>
      <c r="L805" s="90" t="str">
        <f t="shared" ref="L805:L868" si="13">IFERROR(IF(I805&gt;0,I805-$F$4,""),"")</f>
        <v/>
      </c>
    </row>
    <row r="806" spans="3:12" ht="15" customHeight="1" x14ac:dyDescent="0.3">
      <c r="C806" s="88"/>
      <c r="D806" s="88"/>
      <c r="E806" s="88"/>
      <c r="F806" s="220"/>
      <c r="G806" s="220"/>
      <c r="H806" s="220"/>
      <c r="I806" s="220"/>
      <c r="J806" s="90"/>
      <c r="K806" s="108"/>
      <c r="L806" s="90" t="str">
        <f t="shared" si="13"/>
        <v/>
      </c>
    </row>
    <row r="807" spans="3:12" ht="15" customHeight="1" x14ac:dyDescent="0.3">
      <c r="C807" s="88"/>
      <c r="D807" s="88"/>
      <c r="E807" s="88"/>
      <c r="F807" s="220"/>
      <c r="G807" s="220"/>
      <c r="H807" s="220"/>
      <c r="I807" s="220"/>
      <c r="J807" s="90"/>
      <c r="K807" s="108"/>
      <c r="L807" s="90" t="str">
        <f t="shared" si="13"/>
        <v/>
      </c>
    </row>
    <row r="808" spans="3:12" ht="15" customHeight="1" x14ac:dyDescent="0.3">
      <c r="C808" s="88"/>
      <c r="D808" s="88"/>
      <c r="E808" s="88"/>
      <c r="F808" s="220"/>
      <c r="G808" s="220"/>
      <c r="H808" s="220"/>
      <c r="I808" s="220"/>
      <c r="J808" s="90"/>
      <c r="K808" s="108"/>
      <c r="L808" s="90" t="str">
        <f t="shared" si="13"/>
        <v/>
      </c>
    </row>
    <row r="809" spans="3:12" ht="15" customHeight="1" x14ac:dyDescent="0.3">
      <c r="C809" s="88"/>
      <c r="D809" s="88"/>
      <c r="E809" s="88"/>
      <c r="F809" s="220"/>
      <c r="G809" s="220"/>
      <c r="H809" s="220"/>
      <c r="I809" s="220"/>
      <c r="J809" s="90"/>
      <c r="K809" s="108"/>
      <c r="L809" s="90" t="str">
        <f t="shared" si="13"/>
        <v/>
      </c>
    </row>
    <row r="810" spans="3:12" ht="15" customHeight="1" x14ac:dyDescent="0.3">
      <c r="C810" s="88"/>
      <c r="D810" s="88"/>
      <c r="E810" s="88"/>
      <c r="F810" s="220"/>
      <c r="G810" s="220"/>
      <c r="H810" s="220"/>
      <c r="I810" s="220"/>
      <c r="J810" s="90"/>
      <c r="K810" s="108"/>
      <c r="L810" s="90" t="str">
        <f t="shared" si="13"/>
        <v/>
      </c>
    </row>
    <row r="811" spans="3:12" ht="15" customHeight="1" x14ac:dyDescent="0.3">
      <c r="C811" s="88"/>
      <c r="D811" s="88"/>
      <c r="E811" s="88"/>
      <c r="F811" s="220"/>
      <c r="G811" s="220"/>
      <c r="H811" s="220"/>
      <c r="I811" s="220"/>
      <c r="J811" s="90"/>
      <c r="K811" s="108"/>
      <c r="L811" s="90" t="str">
        <f t="shared" si="13"/>
        <v/>
      </c>
    </row>
    <row r="812" spans="3:12" ht="15" customHeight="1" x14ac:dyDescent="0.3">
      <c r="C812" s="88"/>
      <c r="D812" s="88"/>
      <c r="E812" s="88"/>
      <c r="F812" s="220"/>
      <c r="G812" s="220"/>
      <c r="H812" s="220"/>
      <c r="I812" s="220"/>
      <c r="J812" s="90"/>
      <c r="K812" s="108"/>
      <c r="L812" s="90" t="str">
        <f t="shared" si="13"/>
        <v/>
      </c>
    </row>
    <row r="813" spans="3:12" ht="15" customHeight="1" x14ac:dyDescent="0.3">
      <c r="C813" s="88"/>
      <c r="D813" s="88"/>
      <c r="E813" s="88"/>
      <c r="F813" s="220"/>
      <c r="G813" s="220"/>
      <c r="H813" s="220"/>
      <c r="I813" s="220"/>
      <c r="J813" s="90"/>
      <c r="K813" s="108"/>
      <c r="L813" s="90" t="str">
        <f t="shared" si="13"/>
        <v/>
      </c>
    </row>
    <row r="814" spans="3:12" ht="15" customHeight="1" x14ac:dyDescent="0.3">
      <c r="C814" s="88"/>
      <c r="D814" s="88"/>
      <c r="E814" s="88"/>
      <c r="F814" s="220"/>
      <c r="G814" s="220"/>
      <c r="H814" s="220"/>
      <c r="I814" s="220"/>
      <c r="J814" s="90"/>
      <c r="K814" s="108"/>
      <c r="L814" s="90" t="str">
        <f t="shared" si="13"/>
        <v/>
      </c>
    </row>
    <row r="815" spans="3:12" ht="15" customHeight="1" x14ac:dyDescent="0.3">
      <c r="C815" s="88"/>
      <c r="D815" s="88"/>
      <c r="E815" s="88"/>
      <c r="F815" s="220"/>
      <c r="G815" s="220"/>
      <c r="H815" s="220"/>
      <c r="I815" s="220"/>
      <c r="J815" s="90"/>
      <c r="K815" s="108"/>
      <c r="L815" s="90" t="str">
        <f t="shared" si="13"/>
        <v/>
      </c>
    </row>
    <row r="816" spans="3:12" ht="15" customHeight="1" x14ac:dyDescent="0.3">
      <c r="C816" s="88"/>
      <c r="D816" s="88"/>
      <c r="E816" s="88"/>
      <c r="F816" s="220"/>
      <c r="G816" s="220"/>
      <c r="H816" s="220"/>
      <c r="I816" s="220"/>
      <c r="J816" s="90"/>
      <c r="K816" s="108"/>
      <c r="L816" s="90" t="str">
        <f t="shared" si="13"/>
        <v/>
      </c>
    </row>
    <row r="817" spans="3:12" ht="15" customHeight="1" x14ac:dyDescent="0.3">
      <c r="C817" s="88"/>
      <c r="D817" s="88"/>
      <c r="E817" s="88"/>
      <c r="F817" s="220"/>
      <c r="G817" s="220"/>
      <c r="H817" s="220"/>
      <c r="I817" s="220"/>
      <c r="J817" s="90"/>
      <c r="K817" s="108"/>
      <c r="L817" s="90" t="str">
        <f t="shared" si="13"/>
        <v/>
      </c>
    </row>
    <row r="818" spans="3:12" ht="15" customHeight="1" x14ac:dyDescent="0.3">
      <c r="C818" s="88"/>
      <c r="D818" s="88"/>
      <c r="E818" s="88"/>
      <c r="F818" s="220"/>
      <c r="G818" s="220"/>
      <c r="H818" s="220"/>
      <c r="I818" s="220"/>
      <c r="J818" s="90"/>
      <c r="K818" s="108"/>
      <c r="L818" s="90" t="str">
        <f t="shared" si="13"/>
        <v/>
      </c>
    </row>
    <row r="819" spans="3:12" ht="15" customHeight="1" x14ac:dyDescent="0.3">
      <c r="C819" s="88"/>
      <c r="D819" s="88"/>
      <c r="E819" s="88"/>
      <c r="F819" s="220"/>
      <c r="G819" s="220"/>
      <c r="H819" s="220"/>
      <c r="I819" s="220"/>
      <c r="J819" s="90"/>
      <c r="K819" s="108"/>
      <c r="L819" s="90" t="str">
        <f t="shared" si="13"/>
        <v/>
      </c>
    </row>
    <row r="820" spans="3:12" ht="15" customHeight="1" x14ac:dyDescent="0.3">
      <c r="C820" s="88"/>
      <c r="D820" s="88"/>
      <c r="E820" s="88"/>
      <c r="F820" s="220"/>
      <c r="G820" s="220"/>
      <c r="H820" s="220"/>
      <c r="I820" s="220"/>
      <c r="J820" s="90"/>
      <c r="K820" s="108"/>
      <c r="L820" s="90" t="str">
        <f t="shared" si="13"/>
        <v/>
      </c>
    </row>
    <row r="821" spans="3:12" ht="15" customHeight="1" x14ac:dyDescent="0.3">
      <c r="C821" s="88"/>
      <c r="D821" s="88"/>
      <c r="E821" s="88"/>
      <c r="F821" s="220"/>
      <c r="G821" s="220"/>
      <c r="H821" s="220"/>
      <c r="I821" s="220"/>
      <c r="J821" s="90"/>
      <c r="K821" s="108"/>
      <c r="L821" s="90" t="str">
        <f t="shared" si="13"/>
        <v/>
      </c>
    </row>
    <row r="822" spans="3:12" ht="15" customHeight="1" x14ac:dyDescent="0.3">
      <c r="C822" s="88"/>
      <c r="D822" s="88"/>
      <c r="E822" s="88"/>
      <c r="F822" s="220"/>
      <c r="G822" s="220"/>
      <c r="H822" s="220"/>
      <c r="I822" s="220"/>
      <c r="J822" s="90"/>
      <c r="K822" s="108"/>
      <c r="L822" s="90" t="str">
        <f t="shared" si="13"/>
        <v/>
      </c>
    </row>
    <row r="823" spans="3:12" ht="15" customHeight="1" x14ac:dyDescent="0.3">
      <c r="C823" s="88"/>
      <c r="D823" s="88"/>
      <c r="E823" s="88"/>
      <c r="F823" s="220"/>
      <c r="G823" s="220"/>
      <c r="H823" s="220"/>
      <c r="I823" s="220"/>
      <c r="J823" s="90"/>
      <c r="K823" s="108"/>
      <c r="L823" s="90" t="str">
        <f t="shared" si="13"/>
        <v/>
      </c>
    </row>
    <row r="824" spans="3:12" ht="15" customHeight="1" x14ac:dyDescent="0.3">
      <c r="C824" s="88"/>
      <c r="D824" s="88"/>
      <c r="E824" s="88"/>
      <c r="F824" s="220"/>
      <c r="G824" s="220"/>
      <c r="H824" s="220"/>
      <c r="I824" s="220"/>
      <c r="J824" s="90"/>
      <c r="K824" s="108"/>
      <c r="L824" s="90" t="str">
        <f t="shared" si="13"/>
        <v/>
      </c>
    </row>
    <row r="825" spans="3:12" ht="15" customHeight="1" x14ac:dyDescent="0.3">
      <c r="C825" s="88"/>
      <c r="D825" s="88"/>
      <c r="E825" s="88"/>
      <c r="F825" s="220"/>
      <c r="G825" s="220"/>
      <c r="H825" s="220"/>
      <c r="I825" s="220"/>
      <c r="J825" s="90"/>
      <c r="K825" s="108"/>
      <c r="L825" s="90" t="str">
        <f t="shared" si="13"/>
        <v/>
      </c>
    </row>
    <row r="826" spans="3:12" ht="15" customHeight="1" x14ac:dyDescent="0.3">
      <c r="C826" s="88"/>
      <c r="D826" s="88"/>
      <c r="E826" s="88"/>
      <c r="F826" s="220"/>
      <c r="G826" s="220"/>
      <c r="H826" s="220"/>
      <c r="I826" s="220"/>
      <c r="J826" s="90"/>
      <c r="K826" s="108"/>
      <c r="L826" s="90" t="str">
        <f t="shared" si="13"/>
        <v/>
      </c>
    </row>
    <row r="827" spans="3:12" ht="15" customHeight="1" x14ac:dyDescent="0.3">
      <c r="C827" s="88"/>
      <c r="D827" s="88"/>
      <c r="E827" s="88"/>
      <c r="F827" s="220"/>
      <c r="G827" s="220"/>
      <c r="H827" s="220"/>
      <c r="I827" s="220"/>
      <c r="J827" s="90"/>
      <c r="K827" s="108"/>
      <c r="L827" s="90" t="str">
        <f t="shared" si="13"/>
        <v/>
      </c>
    </row>
    <row r="828" spans="3:12" ht="15" customHeight="1" x14ac:dyDescent="0.3">
      <c r="C828" s="88"/>
      <c r="D828" s="88"/>
      <c r="E828" s="88"/>
      <c r="F828" s="220"/>
      <c r="G828" s="220"/>
      <c r="H828" s="220"/>
      <c r="I828" s="220"/>
      <c r="J828" s="90"/>
      <c r="K828" s="108"/>
      <c r="L828" s="90" t="str">
        <f t="shared" si="13"/>
        <v/>
      </c>
    </row>
    <row r="829" spans="3:12" ht="15" customHeight="1" x14ac:dyDescent="0.3">
      <c r="C829" s="88"/>
      <c r="D829" s="88"/>
      <c r="E829" s="88"/>
      <c r="F829" s="220"/>
      <c r="G829" s="220"/>
      <c r="H829" s="220"/>
      <c r="I829" s="220"/>
      <c r="J829" s="90"/>
      <c r="K829" s="108"/>
      <c r="L829" s="90" t="str">
        <f t="shared" si="13"/>
        <v/>
      </c>
    </row>
    <row r="830" spans="3:12" ht="15" customHeight="1" x14ac:dyDescent="0.3">
      <c r="C830" s="88"/>
      <c r="D830" s="88"/>
      <c r="E830" s="88"/>
      <c r="F830" s="220"/>
      <c r="G830" s="220"/>
      <c r="H830" s="220"/>
      <c r="I830" s="220"/>
      <c r="J830" s="90"/>
      <c r="K830" s="108"/>
      <c r="L830" s="90" t="str">
        <f t="shared" si="13"/>
        <v/>
      </c>
    </row>
    <row r="831" spans="3:12" ht="15" customHeight="1" x14ac:dyDescent="0.3">
      <c r="C831" s="88"/>
      <c r="D831" s="88"/>
      <c r="E831" s="88"/>
      <c r="F831" s="220"/>
      <c r="G831" s="220"/>
      <c r="H831" s="220"/>
      <c r="I831" s="220"/>
      <c r="J831" s="90"/>
      <c r="K831" s="108"/>
      <c r="L831" s="90" t="str">
        <f t="shared" si="13"/>
        <v/>
      </c>
    </row>
    <row r="832" spans="3:12" ht="15" customHeight="1" x14ac:dyDescent="0.3">
      <c r="C832" s="88"/>
      <c r="D832" s="88"/>
      <c r="E832" s="88"/>
      <c r="F832" s="220"/>
      <c r="G832" s="220"/>
      <c r="H832" s="220"/>
      <c r="I832" s="220"/>
      <c r="J832" s="90"/>
      <c r="K832" s="108"/>
      <c r="L832" s="90" t="str">
        <f t="shared" si="13"/>
        <v/>
      </c>
    </row>
    <row r="833" spans="3:12" ht="15" customHeight="1" x14ac:dyDescent="0.3">
      <c r="C833" s="88"/>
      <c r="D833" s="88"/>
      <c r="E833" s="88"/>
      <c r="F833" s="220"/>
      <c r="G833" s="220"/>
      <c r="H833" s="220"/>
      <c r="I833" s="220"/>
      <c r="J833" s="90"/>
      <c r="K833" s="108"/>
      <c r="L833" s="90" t="str">
        <f t="shared" si="13"/>
        <v/>
      </c>
    </row>
    <row r="834" spans="3:12" ht="15" customHeight="1" x14ac:dyDescent="0.3">
      <c r="C834" s="88"/>
      <c r="D834" s="88"/>
      <c r="E834" s="88"/>
      <c r="F834" s="220"/>
      <c r="G834" s="220"/>
      <c r="H834" s="220"/>
      <c r="I834" s="220"/>
      <c r="J834" s="90"/>
      <c r="K834" s="108"/>
      <c r="L834" s="90" t="str">
        <f t="shared" si="13"/>
        <v/>
      </c>
    </row>
    <row r="835" spans="3:12" ht="15" customHeight="1" x14ac:dyDescent="0.3">
      <c r="C835" s="88"/>
      <c r="D835" s="88"/>
      <c r="E835" s="88"/>
      <c r="F835" s="220"/>
      <c r="G835" s="220"/>
      <c r="H835" s="220"/>
      <c r="I835" s="220"/>
      <c r="J835" s="90"/>
      <c r="K835" s="108"/>
      <c r="L835" s="90" t="str">
        <f t="shared" si="13"/>
        <v/>
      </c>
    </row>
    <row r="836" spans="3:12" ht="15" customHeight="1" x14ac:dyDescent="0.3">
      <c r="C836" s="88"/>
      <c r="D836" s="88"/>
      <c r="E836" s="88"/>
      <c r="F836" s="220"/>
      <c r="G836" s="220"/>
      <c r="H836" s="220"/>
      <c r="I836" s="220"/>
      <c r="J836" s="90"/>
      <c r="K836" s="108"/>
      <c r="L836" s="90" t="str">
        <f t="shared" si="13"/>
        <v/>
      </c>
    </row>
    <row r="837" spans="3:12" ht="15" customHeight="1" x14ac:dyDescent="0.3">
      <c r="C837" s="88"/>
      <c r="D837" s="88"/>
      <c r="E837" s="88"/>
      <c r="F837" s="220"/>
      <c r="G837" s="220"/>
      <c r="H837" s="220"/>
      <c r="I837" s="220"/>
      <c r="J837" s="90"/>
      <c r="K837" s="108"/>
      <c r="L837" s="90" t="str">
        <f t="shared" si="13"/>
        <v/>
      </c>
    </row>
    <row r="838" spans="3:12" ht="15" customHeight="1" x14ac:dyDescent="0.3">
      <c r="C838" s="88"/>
      <c r="D838" s="88"/>
      <c r="E838" s="88"/>
      <c r="F838" s="220"/>
      <c r="G838" s="220"/>
      <c r="H838" s="220"/>
      <c r="I838" s="220"/>
      <c r="J838" s="90"/>
      <c r="K838" s="108"/>
      <c r="L838" s="90" t="str">
        <f t="shared" si="13"/>
        <v/>
      </c>
    </row>
    <row r="839" spans="3:12" ht="15" customHeight="1" x14ac:dyDescent="0.3">
      <c r="C839" s="88"/>
      <c r="D839" s="88"/>
      <c r="E839" s="88"/>
      <c r="F839" s="220"/>
      <c r="G839" s="220"/>
      <c r="H839" s="220"/>
      <c r="I839" s="220"/>
      <c r="J839" s="90"/>
      <c r="K839" s="108"/>
      <c r="L839" s="90" t="str">
        <f t="shared" si="13"/>
        <v/>
      </c>
    </row>
    <row r="840" spans="3:12" ht="15" customHeight="1" x14ac:dyDescent="0.3">
      <c r="C840" s="88"/>
      <c r="D840" s="88"/>
      <c r="E840" s="88"/>
      <c r="F840" s="220"/>
      <c r="G840" s="220"/>
      <c r="H840" s="220"/>
      <c r="I840" s="220"/>
      <c r="J840" s="90"/>
      <c r="K840" s="108"/>
      <c r="L840" s="90" t="str">
        <f t="shared" si="13"/>
        <v/>
      </c>
    </row>
    <row r="841" spans="3:12" ht="15" customHeight="1" x14ac:dyDescent="0.3">
      <c r="C841" s="88"/>
      <c r="D841" s="88"/>
      <c r="E841" s="88"/>
      <c r="F841" s="220"/>
      <c r="G841" s="220"/>
      <c r="H841" s="220"/>
      <c r="I841" s="220"/>
      <c r="J841" s="90"/>
      <c r="K841" s="108"/>
      <c r="L841" s="90" t="str">
        <f t="shared" si="13"/>
        <v/>
      </c>
    </row>
    <row r="842" spans="3:12" ht="15" customHeight="1" x14ac:dyDescent="0.3">
      <c r="C842" s="88"/>
      <c r="D842" s="88"/>
      <c r="E842" s="88"/>
      <c r="F842" s="220"/>
      <c r="G842" s="220"/>
      <c r="H842" s="220"/>
      <c r="I842" s="220"/>
      <c r="J842" s="90"/>
      <c r="K842" s="108"/>
      <c r="L842" s="90" t="str">
        <f t="shared" si="13"/>
        <v/>
      </c>
    </row>
    <row r="843" spans="3:12" ht="15" customHeight="1" x14ac:dyDescent="0.3">
      <c r="C843" s="88"/>
      <c r="D843" s="88"/>
      <c r="E843" s="88"/>
      <c r="F843" s="220"/>
      <c r="G843" s="220"/>
      <c r="H843" s="220"/>
      <c r="I843" s="220"/>
      <c r="J843" s="90"/>
      <c r="K843" s="108"/>
      <c r="L843" s="90" t="str">
        <f t="shared" si="13"/>
        <v/>
      </c>
    </row>
    <row r="844" spans="3:12" ht="15" customHeight="1" x14ac:dyDescent="0.3">
      <c r="C844" s="88"/>
      <c r="D844" s="88"/>
      <c r="E844" s="88"/>
      <c r="F844" s="220"/>
      <c r="G844" s="220"/>
      <c r="H844" s="220"/>
      <c r="I844" s="220"/>
      <c r="J844" s="90"/>
      <c r="K844" s="108"/>
      <c r="L844" s="90" t="str">
        <f t="shared" si="13"/>
        <v/>
      </c>
    </row>
    <row r="845" spans="3:12" ht="15" customHeight="1" x14ac:dyDescent="0.3">
      <c r="C845" s="88"/>
      <c r="D845" s="88"/>
      <c r="E845" s="88"/>
      <c r="F845" s="220"/>
      <c r="G845" s="220"/>
      <c r="H845" s="220"/>
      <c r="I845" s="220"/>
      <c r="J845" s="90"/>
      <c r="K845" s="108"/>
      <c r="L845" s="90" t="str">
        <f t="shared" si="13"/>
        <v/>
      </c>
    </row>
    <row r="846" spans="3:12" ht="15" customHeight="1" x14ac:dyDescent="0.3">
      <c r="C846" s="88"/>
      <c r="D846" s="88"/>
      <c r="E846" s="88"/>
      <c r="F846" s="220"/>
      <c r="G846" s="220"/>
      <c r="H846" s="220"/>
      <c r="I846" s="220"/>
      <c r="J846" s="90"/>
      <c r="K846" s="108"/>
      <c r="L846" s="90" t="str">
        <f t="shared" si="13"/>
        <v/>
      </c>
    </row>
    <row r="847" spans="3:12" ht="15" customHeight="1" x14ac:dyDescent="0.3">
      <c r="C847" s="88"/>
      <c r="D847" s="88"/>
      <c r="E847" s="88"/>
      <c r="F847" s="220"/>
      <c r="G847" s="220"/>
      <c r="H847" s="220"/>
      <c r="I847" s="220"/>
      <c r="J847" s="90"/>
      <c r="K847" s="108"/>
      <c r="L847" s="90" t="str">
        <f t="shared" si="13"/>
        <v/>
      </c>
    </row>
    <row r="848" spans="3:12" ht="15" customHeight="1" x14ac:dyDescent="0.3">
      <c r="C848" s="88"/>
      <c r="D848" s="88"/>
      <c r="E848" s="88"/>
      <c r="F848" s="220"/>
      <c r="G848" s="220"/>
      <c r="H848" s="220"/>
      <c r="I848" s="220"/>
      <c r="J848" s="90"/>
      <c r="K848" s="108"/>
      <c r="L848" s="90" t="str">
        <f t="shared" si="13"/>
        <v/>
      </c>
    </row>
    <row r="849" spans="3:12" ht="15" customHeight="1" x14ac:dyDescent="0.3">
      <c r="C849" s="88"/>
      <c r="D849" s="88"/>
      <c r="E849" s="88"/>
      <c r="F849" s="220"/>
      <c r="G849" s="220"/>
      <c r="H849" s="220"/>
      <c r="I849" s="220"/>
      <c r="J849" s="90"/>
      <c r="K849" s="108"/>
      <c r="L849" s="90" t="str">
        <f t="shared" si="13"/>
        <v/>
      </c>
    </row>
    <row r="850" spans="3:12" ht="15" customHeight="1" x14ac:dyDescent="0.3">
      <c r="C850" s="88"/>
      <c r="D850" s="88"/>
      <c r="E850" s="88"/>
      <c r="F850" s="220"/>
      <c r="G850" s="220"/>
      <c r="H850" s="220"/>
      <c r="I850" s="220"/>
      <c r="J850" s="90"/>
      <c r="K850" s="108"/>
      <c r="L850" s="90" t="str">
        <f t="shared" si="13"/>
        <v/>
      </c>
    </row>
    <row r="851" spans="3:12" ht="15" customHeight="1" x14ac:dyDescent="0.3">
      <c r="C851" s="88"/>
      <c r="D851" s="88"/>
      <c r="E851" s="88"/>
      <c r="F851" s="220"/>
      <c r="G851" s="220"/>
      <c r="H851" s="220"/>
      <c r="I851" s="220"/>
      <c r="J851" s="90"/>
      <c r="K851" s="108"/>
      <c r="L851" s="90" t="str">
        <f t="shared" si="13"/>
        <v/>
      </c>
    </row>
    <row r="852" spans="3:12" ht="15" customHeight="1" x14ac:dyDescent="0.3">
      <c r="C852" s="88"/>
      <c r="D852" s="88"/>
      <c r="E852" s="88"/>
      <c r="F852" s="220"/>
      <c r="G852" s="220"/>
      <c r="H852" s="220"/>
      <c r="I852" s="220"/>
      <c r="J852" s="90"/>
      <c r="K852" s="108"/>
      <c r="L852" s="90" t="str">
        <f t="shared" si="13"/>
        <v/>
      </c>
    </row>
    <row r="853" spans="3:12" ht="15" customHeight="1" x14ac:dyDescent="0.3">
      <c r="C853" s="88"/>
      <c r="D853" s="88"/>
      <c r="E853" s="88"/>
      <c r="F853" s="220"/>
      <c r="G853" s="220"/>
      <c r="H853" s="220"/>
      <c r="I853" s="220"/>
      <c r="J853" s="90"/>
      <c r="K853" s="108"/>
      <c r="L853" s="90" t="str">
        <f t="shared" si="13"/>
        <v/>
      </c>
    </row>
    <row r="854" spans="3:12" ht="15" customHeight="1" x14ac:dyDescent="0.3">
      <c r="C854" s="88"/>
      <c r="D854" s="88"/>
      <c r="E854" s="88"/>
      <c r="F854" s="220"/>
      <c r="G854" s="220"/>
      <c r="H854" s="220"/>
      <c r="I854" s="220"/>
      <c r="J854" s="90"/>
      <c r="K854" s="108"/>
      <c r="L854" s="90" t="str">
        <f t="shared" si="13"/>
        <v/>
      </c>
    </row>
    <row r="855" spans="3:12" ht="15" customHeight="1" x14ac:dyDescent="0.3">
      <c r="C855" s="88"/>
      <c r="D855" s="88"/>
      <c r="E855" s="88"/>
      <c r="F855" s="220"/>
      <c r="G855" s="220"/>
      <c r="H855" s="220"/>
      <c r="I855" s="220"/>
      <c r="J855" s="90"/>
      <c r="K855" s="108"/>
      <c r="L855" s="90" t="str">
        <f t="shared" si="13"/>
        <v/>
      </c>
    </row>
    <row r="856" spans="3:12" ht="15" customHeight="1" x14ac:dyDescent="0.3">
      <c r="C856" s="88"/>
      <c r="D856" s="88"/>
      <c r="E856" s="88"/>
      <c r="F856" s="220"/>
      <c r="G856" s="220"/>
      <c r="H856" s="220"/>
      <c r="I856" s="220"/>
      <c r="J856" s="90"/>
      <c r="K856" s="108"/>
      <c r="L856" s="90" t="str">
        <f t="shared" si="13"/>
        <v/>
      </c>
    </row>
    <row r="857" spans="3:12" ht="15" customHeight="1" x14ac:dyDescent="0.3">
      <c r="C857" s="88"/>
      <c r="D857" s="88"/>
      <c r="E857" s="88"/>
      <c r="F857" s="220"/>
      <c r="G857" s="220"/>
      <c r="H857" s="220"/>
      <c r="I857" s="220"/>
      <c r="J857" s="90"/>
      <c r="K857" s="108"/>
      <c r="L857" s="90" t="str">
        <f t="shared" si="13"/>
        <v/>
      </c>
    </row>
    <row r="858" spans="3:12" ht="15" customHeight="1" x14ac:dyDescent="0.3">
      <c r="C858" s="88"/>
      <c r="D858" s="88"/>
      <c r="E858" s="88"/>
      <c r="F858" s="220"/>
      <c r="G858" s="220"/>
      <c r="H858" s="220"/>
      <c r="I858" s="220"/>
      <c r="J858" s="90"/>
      <c r="K858" s="108"/>
      <c r="L858" s="90" t="str">
        <f t="shared" si="13"/>
        <v/>
      </c>
    </row>
    <row r="859" spans="3:12" ht="15" customHeight="1" x14ac:dyDescent="0.3">
      <c r="C859" s="88"/>
      <c r="D859" s="88"/>
      <c r="E859" s="88"/>
      <c r="F859" s="220"/>
      <c r="G859" s="220"/>
      <c r="H859" s="220"/>
      <c r="I859" s="220"/>
      <c r="J859" s="90"/>
      <c r="K859" s="108"/>
      <c r="L859" s="90" t="str">
        <f t="shared" si="13"/>
        <v/>
      </c>
    </row>
    <row r="860" spans="3:12" ht="15" customHeight="1" x14ac:dyDescent="0.3">
      <c r="C860" s="88"/>
      <c r="D860" s="88"/>
      <c r="E860" s="88"/>
      <c r="F860" s="220"/>
      <c r="G860" s="220"/>
      <c r="H860" s="220"/>
      <c r="I860" s="220"/>
      <c r="J860" s="90"/>
      <c r="K860" s="108"/>
      <c r="L860" s="90" t="str">
        <f t="shared" si="13"/>
        <v/>
      </c>
    </row>
    <row r="861" spans="3:12" ht="15" customHeight="1" x14ac:dyDescent="0.3">
      <c r="C861" s="88"/>
      <c r="D861" s="88"/>
      <c r="E861" s="88"/>
      <c r="F861" s="220"/>
      <c r="G861" s="220"/>
      <c r="H861" s="220"/>
      <c r="I861" s="220"/>
      <c r="J861" s="90"/>
      <c r="K861" s="108"/>
      <c r="L861" s="90" t="str">
        <f t="shared" si="13"/>
        <v/>
      </c>
    </row>
    <row r="862" spans="3:12" ht="15" customHeight="1" x14ac:dyDescent="0.3">
      <c r="C862" s="88"/>
      <c r="D862" s="88"/>
      <c r="E862" s="88"/>
      <c r="F862" s="220"/>
      <c r="G862" s="220"/>
      <c r="H862" s="220"/>
      <c r="I862" s="220"/>
      <c r="J862" s="90"/>
      <c r="K862" s="108"/>
      <c r="L862" s="90" t="str">
        <f t="shared" si="13"/>
        <v/>
      </c>
    </row>
    <row r="863" spans="3:12" ht="15" customHeight="1" x14ac:dyDescent="0.3">
      <c r="C863" s="88"/>
      <c r="D863" s="88"/>
      <c r="E863" s="88"/>
      <c r="F863" s="220"/>
      <c r="G863" s="220"/>
      <c r="H863" s="220"/>
      <c r="I863" s="220"/>
      <c r="J863" s="90"/>
      <c r="K863" s="108"/>
      <c r="L863" s="90" t="str">
        <f t="shared" si="13"/>
        <v/>
      </c>
    </row>
    <row r="864" spans="3:12" ht="15" customHeight="1" x14ac:dyDescent="0.3">
      <c r="C864" s="88"/>
      <c r="D864" s="88"/>
      <c r="E864" s="88"/>
      <c r="F864" s="220"/>
      <c r="G864" s="220"/>
      <c r="H864" s="220"/>
      <c r="I864" s="220"/>
      <c r="J864" s="90"/>
      <c r="K864" s="108"/>
      <c r="L864" s="90" t="str">
        <f t="shared" si="13"/>
        <v/>
      </c>
    </row>
    <row r="865" spans="3:12" ht="15" customHeight="1" x14ac:dyDescent="0.3">
      <c r="C865" s="88"/>
      <c r="D865" s="88"/>
      <c r="E865" s="88"/>
      <c r="F865" s="220"/>
      <c r="G865" s="220"/>
      <c r="H865" s="220"/>
      <c r="I865" s="220"/>
      <c r="J865" s="90"/>
      <c r="K865" s="108"/>
      <c r="L865" s="90" t="str">
        <f t="shared" si="13"/>
        <v/>
      </c>
    </row>
    <row r="866" spans="3:12" ht="15" customHeight="1" x14ac:dyDescent="0.3">
      <c r="C866" s="88"/>
      <c r="D866" s="88"/>
      <c r="E866" s="88"/>
      <c r="F866" s="220"/>
      <c r="G866" s="220"/>
      <c r="H866" s="220"/>
      <c r="I866" s="220"/>
      <c r="J866" s="90"/>
      <c r="K866" s="108"/>
      <c r="L866" s="90" t="str">
        <f t="shared" si="13"/>
        <v/>
      </c>
    </row>
    <row r="867" spans="3:12" ht="15" customHeight="1" x14ac:dyDescent="0.3">
      <c r="C867" s="88"/>
      <c r="D867" s="88"/>
      <c r="E867" s="88"/>
      <c r="F867" s="220"/>
      <c r="G867" s="220"/>
      <c r="H867" s="220"/>
      <c r="I867" s="220"/>
      <c r="J867" s="90"/>
      <c r="K867" s="108"/>
      <c r="L867" s="90" t="str">
        <f t="shared" si="13"/>
        <v/>
      </c>
    </row>
    <row r="868" spans="3:12" ht="15" customHeight="1" x14ac:dyDescent="0.3">
      <c r="C868" s="88"/>
      <c r="D868" s="88"/>
      <c r="E868" s="88"/>
      <c r="F868" s="220"/>
      <c r="G868" s="220"/>
      <c r="H868" s="220"/>
      <c r="I868" s="220"/>
      <c r="J868" s="90"/>
      <c r="K868" s="108"/>
      <c r="L868" s="90" t="str">
        <f t="shared" si="13"/>
        <v/>
      </c>
    </row>
    <row r="869" spans="3:12" ht="15" customHeight="1" x14ac:dyDescent="0.3">
      <c r="C869" s="88"/>
      <c r="D869" s="88"/>
      <c r="E869" s="88"/>
      <c r="F869" s="220"/>
      <c r="G869" s="220"/>
      <c r="H869" s="220"/>
      <c r="I869" s="220"/>
      <c r="J869" s="90"/>
      <c r="K869" s="108"/>
      <c r="L869" s="90" t="str">
        <f t="shared" ref="L869:L932" si="14">IFERROR(IF(I869&gt;0,I869-$F$4,""),"")</f>
        <v/>
      </c>
    </row>
    <row r="870" spans="3:12" ht="15" customHeight="1" x14ac:dyDescent="0.3">
      <c r="C870" s="88"/>
      <c r="D870" s="88"/>
      <c r="E870" s="88"/>
      <c r="F870" s="220"/>
      <c r="G870" s="220"/>
      <c r="H870" s="220"/>
      <c r="I870" s="220"/>
      <c r="J870" s="90"/>
      <c r="K870" s="108"/>
      <c r="L870" s="90" t="str">
        <f t="shared" si="14"/>
        <v/>
      </c>
    </row>
    <row r="871" spans="3:12" ht="15" customHeight="1" x14ac:dyDescent="0.3">
      <c r="C871" s="88"/>
      <c r="D871" s="88"/>
      <c r="E871" s="88"/>
      <c r="F871" s="220"/>
      <c r="G871" s="220"/>
      <c r="H871" s="220"/>
      <c r="I871" s="220"/>
      <c r="J871" s="90"/>
      <c r="K871" s="108"/>
      <c r="L871" s="90" t="str">
        <f t="shared" si="14"/>
        <v/>
      </c>
    </row>
    <row r="872" spans="3:12" ht="15" customHeight="1" x14ac:dyDescent="0.3">
      <c r="C872" s="88"/>
      <c r="D872" s="88"/>
      <c r="E872" s="88"/>
      <c r="F872" s="220"/>
      <c r="G872" s="220"/>
      <c r="H872" s="220"/>
      <c r="I872" s="220"/>
      <c r="J872" s="90"/>
      <c r="K872" s="108"/>
      <c r="L872" s="90" t="str">
        <f t="shared" si="14"/>
        <v/>
      </c>
    </row>
    <row r="873" spans="3:12" ht="15" customHeight="1" x14ac:dyDescent="0.3">
      <c r="C873" s="88"/>
      <c r="D873" s="88"/>
      <c r="E873" s="88"/>
      <c r="F873" s="220"/>
      <c r="G873" s="220"/>
      <c r="H873" s="220"/>
      <c r="I873" s="220"/>
      <c r="J873" s="90"/>
      <c r="K873" s="108"/>
      <c r="L873" s="90" t="str">
        <f t="shared" si="14"/>
        <v/>
      </c>
    </row>
    <row r="874" spans="3:12" ht="15" customHeight="1" x14ac:dyDescent="0.3">
      <c r="C874" s="88"/>
      <c r="D874" s="88"/>
      <c r="E874" s="88"/>
      <c r="F874" s="220"/>
      <c r="G874" s="220"/>
      <c r="H874" s="220"/>
      <c r="I874" s="220"/>
      <c r="J874" s="90"/>
      <c r="K874" s="108"/>
      <c r="L874" s="90" t="str">
        <f t="shared" si="14"/>
        <v/>
      </c>
    </row>
    <row r="875" spans="3:12" ht="15" customHeight="1" x14ac:dyDescent="0.3">
      <c r="C875" s="88"/>
      <c r="D875" s="88"/>
      <c r="E875" s="88"/>
      <c r="F875" s="220"/>
      <c r="G875" s="220"/>
      <c r="H875" s="220"/>
      <c r="I875" s="220"/>
      <c r="J875" s="90"/>
      <c r="K875" s="108"/>
      <c r="L875" s="90" t="str">
        <f t="shared" si="14"/>
        <v/>
      </c>
    </row>
    <row r="876" spans="3:12" ht="15" customHeight="1" x14ac:dyDescent="0.3">
      <c r="C876" s="88"/>
      <c r="D876" s="88"/>
      <c r="E876" s="88"/>
      <c r="F876" s="220"/>
      <c r="G876" s="220"/>
      <c r="H876" s="220"/>
      <c r="I876" s="220"/>
      <c r="J876" s="90"/>
      <c r="K876" s="108"/>
      <c r="L876" s="90" t="str">
        <f t="shared" si="14"/>
        <v/>
      </c>
    </row>
    <row r="877" spans="3:12" ht="15" customHeight="1" x14ac:dyDescent="0.3">
      <c r="C877" s="88"/>
      <c r="D877" s="88"/>
      <c r="E877" s="88"/>
      <c r="F877" s="220"/>
      <c r="G877" s="220"/>
      <c r="H877" s="220"/>
      <c r="I877" s="220"/>
      <c r="J877" s="90"/>
      <c r="K877" s="108"/>
      <c r="L877" s="90" t="str">
        <f t="shared" si="14"/>
        <v/>
      </c>
    </row>
    <row r="878" spans="3:12" ht="15" customHeight="1" x14ac:dyDescent="0.3">
      <c r="C878" s="88"/>
      <c r="D878" s="88"/>
      <c r="E878" s="88"/>
      <c r="F878" s="220"/>
      <c r="G878" s="220"/>
      <c r="H878" s="220"/>
      <c r="I878" s="220"/>
      <c r="J878" s="90"/>
      <c r="K878" s="108"/>
      <c r="L878" s="90" t="str">
        <f t="shared" si="14"/>
        <v/>
      </c>
    </row>
    <row r="879" spans="3:12" ht="15" customHeight="1" x14ac:dyDescent="0.3">
      <c r="C879" s="88"/>
      <c r="D879" s="88"/>
      <c r="E879" s="88"/>
      <c r="F879" s="220"/>
      <c r="G879" s="220"/>
      <c r="H879" s="220"/>
      <c r="I879" s="220"/>
      <c r="J879" s="90"/>
      <c r="K879" s="108"/>
      <c r="L879" s="90" t="str">
        <f t="shared" si="14"/>
        <v/>
      </c>
    </row>
    <row r="880" spans="3:12" ht="15" customHeight="1" x14ac:dyDescent="0.3">
      <c r="C880" s="88"/>
      <c r="D880" s="88"/>
      <c r="E880" s="88"/>
      <c r="F880" s="220"/>
      <c r="G880" s="220"/>
      <c r="H880" s="220"/>
      <c r="I880" s="220"/>
      <c r="J880" s="90"/>
      <c r="K880" s="108"/>
      <c r="L880" s="90" t="str">
        <f t="shared" si="14"/>
        <v/>
      </c>
    </row>
    <row r="881" spans="3:12" ht="15" customHeight="1" x14ac:dyDescent="0.3">
      <c r="C881" s="88"/>
      <c r="D881" s="88"/>
      <c r="E881" s="88"/>
      <c r="F881" s="220"/>
      <c r="G881" s="220"/>
      <c r="H881" s="220"/>
      <c r="I881" s="220"/>
      <c r="J881" s="90"/>
      <c r="K881" s="108"/>
      <c r="L881" s="90" t="str">
        <f t="shared" si="14"/>
        <v/>
      </c>
    </row>
    <row r="882" spans="3:12" ht="15" customHeight="1" x14ac:dyDescent="0.3">
      <c r="C882" s="88"/>
      <c r="D882" s="88"/>
      <c r="E882" s="88"/>
      <c r="F882" s="220"/>
      <c r="G882" s="220"/>
      <c r="H882" s="220"/>
      <c r="I882" s="220"/>
      <c r="J882" s="90"/>
      <c r="K882" s="108"/>
      <c r="L882" s="90" t="str">
        <f t="shared" si="14"/>
        <v/>
      </c>
    </row>
    <row r="883" spans="3:12" ht="15" customHeight="1" x14ac:dyDescent="0.3">
      <c r="C883" s="88"/>
      <c r="D883" s="88"/>
      <c r="E883" s="88"/>
      <c r="F883" s="220"/>
      <c r="G883" s="220"/>
      <c r="H883" s="220"/>
      <c r="I883" s="220"/>
      <c r="J883" s="90"/>
      <c r="K883" s="108"/>
      <c r="L883" s="90" t="str">
        <f t="shared" si="14"/>
        <v/>
      </c>
    </row>
    <row r="884" spans="3:12" ht="15" customHeight="1" x14ac:dyDescent="0.3">
      <c r="C884" s="88"/>
      <c r="D884" s="88"/>
      <c r="E884" s="88"/>
      <c r="F884" s="220"/>
      <c r="G884" s="220"/>
      <c r="H884" s="220"/>
      <c r="I884" s="220"/>
      <c r="J884" s="90"/>
      <c r="K884" s="108"/>
      <c r="L884" s="90" t="str">
        <f t="shared" si="14"/>
        <v/>
      </c>
    </row>
    <row r="885" spans="3:12" ht="15" customHeight="1" x14ac:dyDescent="0.3">
      <c r="C885" s="88"/>
      <c r="D885" s="88"/>
      <c r="E885" s="88"/>
      <c r="F885" s="220"/>
      <c r="G885" s="220"/>
      <c r="H885" s="220"/>
      <c r="I885" s="220"/>
      <c r="J885" s="90"/>
      <c r="K885" s="108"/>
      <c r="L885" s="90" t="str">
        <f t="shared" si="14"/>
        <v/>
      </c>
    </row>
    <row r="886" spans="3:12" ht="15" customHeight="1" x14ac:dyDescent="0.3">
      <c r="C886" s="88"/>
      <c r="D886" s="88"/>
      <c r="E886" s="88"/>
      <c r="F886" s="220"/>
      <c r="G886" s="220"/>
      <c r="H886" s="220"/>
      <c r="I886" s="220"/>
      <c r="J886" s="90"/>
      <c r="K886" s="108"/>
      <c r="L886" s="90" t="str">
        <f t="shared" si="14"/>
        <v/>
      </c>
    </row>
    <row r="887" spans="3:12" ht="15" customHeight="1" x14ac:dyDescent="0.3">
      <c r="C887" s="88"/>
      <c r="D887" s="88"/>
      <c r="E887" s="88"/>
      <c r="F887" s="220"/>
      <c r="G887" s="220"/>
      <c r="H887" s="220"/>
      <c r="I887" s="220"/>
      <c r="J887" s="90"/>
      <c r="K887" s="108"/>
      <c r="L887" s="90" t="str">
        <f t="shared" si="14"/>
        <v/>
      </c>
    </row>
    <row r="888" spans="3:12" ht="15" customHeight="1" x14ac:dyDescent="0.3">
      <c r="C888" s="88"/>
      <c r="D888" s="88"/>
      <c r="E888" s="88"/>
      <c r="F888" s="220"/>
      <c r="G888" s="220"/>
      <c r="H888" s="220"/>
      <c r="I888" s="220"/>
      <c r="J888" s="90"/>
      <c r="K888" s="108"/>
      <c r="L888" s="90" t="str">
        <f t="shared" si="14"/>
        <v/>
      </c>
    </row>
    <row r="889" spans="3:12" ht="15" customHeight="1" x14ac:dyDescent="0.3">
      <c r="C889" s="88"/>
      <c r="D889" s="88"/>
      <c r="E889" s="88"/>
      <c r="F889" s="220"/>
      <c r="G889" s="220"/>
      <c r="H889" s="220"/>
      <c r="I889" s="220"/>
      <c r="J889" s="90"/>
      <c r="K889" s="108"/>
      <c r="L889" s="90" t="str">
        <f t="shared" si="14"/>
        <v/>
      </c>
    </row>
    <row r="890" spans="3:12" ht="15" customHeight="1" x14ac:dyDescent="0.3">
      <c r="C890" s="88"/>
      <c r="D890" s="88"/>
      <c r="E890" s="88"/>
      <c r="F890" s="220"/>
      <c r="G890" s="220"/>
      <c r="H890" s="220"/>
      <c r="I890" s="220"/>
      <c r="J890" s="90"/>
      <c r="K890" s="108"/>
      <c r="L890" s="90" t="str">
        <f t="shared" si="14"/>
        <v/>
      </c>
    </row>
    <row r="891" spans="3:12" ht="15" customHeight="1" x14ac:dyDescent="0.3">
      <c r="C891" s="88"/>
      <c r="D891" s="88"/>
      <c r="E891" s="88"/>
      <c r="F891" s="220"/>
      <c r="G891" s="220"/>
      <c r="H891" s="220"/>
      <c r="I891" s="220"/>
      <c r="J891" s="90"/>
      <c r="K891" s="108"/>
      <c r="L891" s="90" t="str">
        <f t="shared" si="14"/>
        <v/>
      </c>
    </row>
    <row r="892" spans="3:12" ht="15" customHeight="1" x14ac:dyDescent="0.3">
      <c r="C892" s="88"/>
      <c r="D892" s="88"/>
      <c r="E892" s="88"/>
      <c r="F892" s="220"/>
      <c r="G892" s="220"/>
      <c r="H892" s="220"/>
      <c r="I892" s="220"/>
      <c r="J892" s="90"/>
      <c r="K892" s="108"/>
      <c r="L892" s="90" t="str">
        <f t="shared" si="14"/>
        <v/>
      </c>
    </row>
    <row r="893" spans="3:12" ht="15" customHeight="1" x14ac:dyDescent="0.3">
      <c r="C893" s="88"/>
      <c r="D893" s="88"/>
      <c r="E893" s="88"/>
      <c r="F893" s="220"/>
      <c r="G893" s="220"/>
      <c r="H893" s="220"/>
      <c r="I893" s="220"/>
      <c r="J893" s="90"/>
      <c r="K893" s="108"/>
      <c r="L893" s="90" t="str">
        <f t="shared" si="14"/>
        <v/>
      </c>
    </row>
    <row r="894" spans="3:12" ht="15" customHeight="1" x14ac:dyDescent="0.3">
      <c r="C894" s="88"/>
      <c r="D894" s="88"/>
      <c r="E894" s="88"/>
      <c r="F894" s="220"/>
      <c r="G894" s="220"/>
      <c r="H894" s="220"/>
      <c r="I894" s="220"/>
      <c r="J894" s="90"/>
      <c r="K894" s="108"/>
      <c r="L894" s="90" t="str">
        <f t="shared" si="14"/>
        <v/>
      </c>
    </row>
    <row r="895" spans="3:12" ht="15" customHeight="1" x14ac:dyDescent="0.3">
      <c r="C895" s="88"/>
      <c r="D895" s="88"/>
      <c r="E895" s="88"/>
      <c r="F895" s="220"/>
      <c r="G895" s="220"/>
      <c r="H895" s="220"/>
      <c r="I895" s="220"/>
      <c r="J895" s="90"/>
      <c r="K895" s="108"/>
      <c r="L895" s="90" t="str">
        <f t="shared" si="14"/>
        <v/>
      </c>
    </row>
    <row r="896" spans="3:12" ht="15" customHeight="1" x14ac:dyDescent="0.3">
      <c r="C896" s="88"/>
      <c r="D896" s="88"/>
      <c r="E896" s="88"/>
      <c r="F896" s="220"/>
      <c r="G896" s="220"/>
      <c r="H896" s="220"/>
      <c r="I896" s="220"/>
      <c r="J896" s="90"/>
      <c r="K896" s="108"/>
      <c r="L896" s="90" t="str">
        <f t="shared" si="14"/>
        <v/>
      </c>
    </row>
    <row r="897" spans="3:12" ht="15" customHeight="1" x14ac:dyDescent="0.3">
      <c r="C897" s="88"/>
      <c r="D897" s="88"/>
      <c r="E897" s="88"/>
      <c r="F897" s="220"/>
      <c r="G897" s="220"/>
      <c r="H897" s="220"/>
      <c r="I897" s="220"/>
      <c r="J897" s="90"/>
      <c r="K897" s="108"/>
      <c r="L897" s="90" t="str">
        <f t="shared" si="14"/>
        <v/>
      </c>
    </row>
    <row r="898" spans="3:12" ht="15" customHeight="1" x14ac:dyDescent="0.3">
      <c r="C898" s="88"/>
      <c r="D898" s="88"/>
      <c r="E898" s="88"/>
      <c r="F898" s="220"/>
      <c r="G898" s="220"/>
      <c r="H898" s="220"/>
      <c r="I898" s="220"/>
      <c r="J898" s="90"/>
      <c r="K898" s="108"/>
      <c r="L898" s="90" t="str">
        <f t="shared" si="14"/>
        <v/>
      </c>
    </row>
    <row r="899" spans="3:12" ht="15" customHeight="1" x14ac:dyDescent="0.3">
      <c r="C899" s="88"/>
      <c r="D899" s="88"/>
      <c r="E899" s="88"/>
      <c r="F899" s="220"/>
      <c r="G899" s="220"/>
      <c r="H899" s="220"/>
      <c r="I899" s="220"/>
      <c r="J899" s="90"/>
      <c r="K899" s="108"/>
      <c r="L899" s="90" t="str">
        <f t="shared" si="14"/>
        <v/>
      </c>
    </row>
    <row r="900" spans="3:12" ht="15" customHeight="1" x14ac:dyDescent="0.3">
      <c r="C900" s="88"/>
      <c r="D900" s="88"/>
      <c r="E900" s="88"/>
      <c r="F900" s="220"/>
      <c r="G900" s="220"/>
      <c r="H900" s="220"/>
      <c r="I900" s="220"/>
      <c r="J900" s="90"/>
      <c r="K900" s="108"/>
      <c r="L900" s="90" t="str">
        <f t="shared" si="14"/>
        <v/>
      </c>
    </row>
    <row r="901" spans="3:12" ht="15" customHeight="1" x14ac:dyDescent="0.3">
      <c r="C901" s="88"/>
      <c r="D901" s="88"/>
      <c r="E901" s="88"/>
      <c r="F901" s="220"/>
      <c r="G901" s="220"/>
      <c r="H901" s="220"/>
      <c r="I901" s="220"/>
      <c r="J901" s="90"/>
      <c r="K901" s="108"/>
      <c r="L901" s="90" t="str">
        <f t="shared" si="14"/>
        <v/>
      </c>
    </row>
    <row r="902" spans="3:12" ht="15" customHeight="1" x14ac:dyDescent="0.3">
      <c r="C902" s="88"/>
      <c r="D902" s="88"/>
      <c r="E902" s="88"/>
      <c r="F902" s="220"/>
      <c r="G902" s="220"/>
      <c r="H902" s="220"/>
      <c r="I902" s="220"/>
      <c r="J902" s="90"/>
      <c r="K902" s="108"/>
      <c r="L902" s="90" t="str">
        <f t="shared" si="14"/>
        <v/>
      </c>
    </row>
    <row r="903" spans="3:12" ht="15" customHeight="1" x14ac:dyDescent="0.3">
      <c r="C903" s="88"/>
      <c r="D903" s="88"/>
      <c r="E903" s="88"/>
      <c r="F903" s="220"/>
      <c r="G903" s="220"/>
      <c r="H903" s="220"/>
      <c r="I903" s="220"/>
      <c r="J903" s="90"/>
      <c r="K903" s="108"/>
      <c r="L903" s="90" t="str">
        <f t="shared" si="14"/>
        <v/>
      </c>
    </row>
    <row r="904" spans="3:12" ht="15" customHeight="1" x14ac:dyDescent="0.3">
      <c r="C904" s="88"/>
      <c r="D904" s="88"/>
      <c r="E904" s="88"/>
      <c r="F904" s="220"/>
      <c r="G904" s="220"/>
      <c r="H904" s="220"/>
      <c r="I904" s="220"/>
      <c r="J904" s="90"/>
      <c r="K904" s="108"/>
      <c r="L904" s="90" t="str">
        <f t="shared" si="14"/>
        <v/>
      </c>
    </row>
    <row r="905" spans="3:12" ht="15" customHeight="1" x14ac:dyDescent="0.3">
      <c r="C905" s="88"/>
      <c r="D905" s="88"/>
      <c r="E905" s="88"/>
      <c r="F905" s="220"/>
      <c r="G905" s="220"/>
      <c r="H905" s="220"/>
      <c r="I905" s="220"/>
      <c r="J905" s="90"/>
      <c r="K905" s="108"/>
      <c r="L905" s="90" t="str">
        <f t="shared" si="14"/>
        <v/>
      </c>
    </row>
    <row r="906" spans="3:12" ht="15" customHeight="1" x14ac:dyDescent="0.3">
      <c r="C906" s="88"/>
      <c r="D906" s="88"/>
      <c r="E906" s="88"/>
      <c r="F906" s="220"/>
      <c r="G906" s="220"/>
      <c r="H906" s="220"/>
      <c r="I906" s="220"/>
      <c r="J906" s="90"/>
      <c r="K906" s="108"/>
      <c r="L906" s="90" t="str">
        <f t="shared" si="14"/>
        <v/>
      </c>
    </row>
    <row r="907" spans="3:12" ht="15" customHeight="1" x14ac:dyDescent="0.3">
      <c r="C907" s="88"/>
      <c r="D907" s="88"/>
      <c r="E907" s="88"/>
      <c r="F907" s="220"/>
      <c r="G907" s="220"/>
      <c r="H907" s="220"/>
      <c r="I907" s="220"/>
      <c r="J907" s="90"/>
      <c r="K907" s="108"/>
      <c r="L907" s="90" t="str">
        <f t="shared" si="14"/>
        <v/>
      </c>
    </row>
    <row r="908" spans="3:12" ht="15" customHeight="1" x14ac:dyDescent="0.3">
      <c r="C908" s="88"/>
      <c r="D908" s="88"/>
      <c r="E908" s="88"/>
      <c r="F908" s="220"/>
      <c r="G908" s="220"/>
      <c r="H908" s="220"/>
      <c r="I908" s="220"/>
      <c r="J908" s="90"/>
      <c r="K908" s="108"/>
      <c r="L908" s="90" t="str">
        <f t="shared" si="14"/>
        <v/>
      </c>
    </row>
    <row r="909" spans="3:12" ht="15" customHeight="1" x14ac:dyDescent="0.3">
      <c r="C909" s="88"/>
      <c r="D909" s="88"/>
      <c r="E909" s="88"/>
      <c r="F909" s="220"/>
      <c r="G909" s="220"/>
      <c r="H909" s="220"/>
      <c r="I909" s="220"/>
      <c r="J909" s="90"/>
      <c r="K909" s="108"/>
      <c r="L909" s="90" t="str">
        <f t="shared" si="14"/>
        <v/>
      </c>
    </row>
    <row r="910" spans="3:12" ht="15" customHeight="1" x14ac:dyDescent="0.3">
      <c r="C910" s="88"/>
      <c r="D910" s="88"/>
      <c r="E910" s="88"/>
      <c r="F910" s="220"/>
      <c r="G910" s="220"/>
      <c r="H910" s="220"/>
      <c r="I910" s="220"/>
      <c r="J910" s="90"/>
      <c r="K910" s="108"/>
      <c r="L910" s="90" t="str">
        <f t="shared" si="14"/>
        <v/>
      </c>
    </row>
    <row r="911" spans="3:12" ht="15" customHeight="1" x14ac:dyDescent="0.3">
      <c r="C911" s="88"/>
      <c r="D911" s="88"/>
      <c r="E911" s="88"/>
      <c r="F911" s="220"/>
      <c r="G911" s="220"/>
      <c r="H911" s="220"/>
      <c r="I911" s="220"/>
      <c r="J911" s="90"/>
      <c r="K911" s="108"/>
      <c r="L911" s="90" t="str">
        <f t="shared" si="14"/>
        <v/>
      </c>
    </row>
    <row r="912" spans="3:12" ht="15" customHeight="1" x14ac:dyDescent="0.3">
      <c r="C912" s="88"/>
      <c r="D912" s="88"/>
      <c r="E912" s="88"/>
      <c r="F912" s="220"/>
      <c r="G912" s="220"/>
      <c r="H912" s="220"/>
      <c r="I912" s="220"/>
      <c r="J912" s="90"/>
      <c r="K912" s="108"/>
      <c r="L912" s="90" t="str">
        <f t="shared" si="14"/>
        <v/>
      </c>
    </row>
    <row r="913" spans="3:12" ht="15" customHeight="1" x14ac:dyDescent="0.3">
      <c r="C913" s="88"/>
      <c r="D913" s="88"/>
      <c r="E913" s="88"/>
      <c r="F913" s="220"/>
      <c r="G913" s="220"/>
      <c r="H913" s="220"/>
      <c r="I913" s="220"/>
      <c r="J913" s="90"/>
      <c r="K913" s="108"/>
      <c r="L913" s="90" t="str">
        <f t="shared" si="14"/>
        <v/>
      </c>
    </row>
    <row r="914" spans="3:12" ht="15" customHeight="1" x14ac:dyDescent="0.3">
      <c r="C914" s="88"/>
      <c r="D914" s="88"/>
      <c r="E914" s="88"/>
      <c r="F914" s="220"/>
      <c r="G914" s="220"/>
      <c r="H914" s="220"/>
      <c r="I914" s="220"/>
      <c r="J914" s="90"/>
      <c r="K914" s="108"/>
      <c r="L914" s="90" t="str">
        <f t="shared" si="14"/>
        <v/>
      </c>
    </row>
    <row r="915" spans="3:12" ht="15" customHeight="1" x14ac:dyDescent="0.3">
      <c r="C915" s="88"/>
      <c r="D915" s="88"/>
      <c r="E915" s="88"/>
      <c r="F915" s="220"/>
      <c r="G915" s="220"/>
      <c r="H915" s="220"/>
      <c r="I915" s="220"/>
      <c r="J915" s="90"/>
      <c r="K915" s="108"/>
      <c r="L915" s="90" t="str">
        <f t="shared" si="14"/>
        <v/>
      </c>
    </row>
    <row r="916" spans="3:12" ht="15" customHeight="1" x14ac:dyDescent="0.3">
      <c r="C916" s="88"/>
      <c r="D916" s="88"/>
      <c r="E916" s="88"/>
      <c r="F916" s="220"/>
      <c r="G916" s="220"/>
      <c r="H916" s="220"/>
      <c r="I916" s="220"/>
      <c r="J916" s="90"/>
      <c r="K916" s="108"/>
      <c r="L916" s="90" t="str">
        <f t="shared" si="14"/>
        <v/>
      </c>
    </row>
    <row r="917" spans="3:12" ht="15" customHeight="1" x14ac:dyDescent="0.3">
      <c r="C917" s="88"/>
      <c r="D917" s="88"/>
      <c r="E917" s="88"/>
      <c r="F917" s="220"/>
      <c r="G917" s="220"/>
      <c r="H917" s="220"/>
      <c r="I917" s="220"/>
      <c r="J917" s="90"/>
      <c r="K917" s="108"/>
      <c r="L917" s="90" t="str">
        <f t="shared" si="14"/>
        <v/>
      </c>
    </row>
    <row r="918" spans="3:12" ht="15" customHeight="1" x14ac:dyDescent="0.3">
      <c r="C918" s="88"/>
      <c r="D918" s="88"/>
      <c r="E918" s="88"/>
      <c r="F918" s="220"/>
      <c r="G918" s="220"/>
      <c r="H918" s="220"/>
      <c r="I918" s="220"/>
      <c r="J918" s="90"/>
      <c r="K918" s="108"/>
      <c r="L918" s="90" t="str">
        <f t="shared" si="14"/>
        <v/>
      </c>
    </row>
    <row r="919" spans="3:12" ht="15" customHeight="1" x14ac:dyDescent="0.3">
      <c r="C919" s="88"/>
      <c r="D919" s="88"/>
      <c r="E919" s="88"/>
      <c r="F919" s="220"/>
      <c r="G919" s="220"/>
      <c r="H919" s="220"/>
      <c r="I919" s="220"/>
      <c r="J919" s="90"/>
      <c r="K919" s="108"/>
      <c r="L919" s="90" t="str">
        <f t="shared" si="14"/>
        <v/>
      </c>
    </row>
    <row r="920" spans="3:12" ht="15" customHeight="1" x14ac:dyDescent="0.3">
      <c r="C920" s="88"/>
      <c r="D920" s="88"/>
      <c r="E920" s="88"/>
      <c r="F920" s="220"/>
      <c r="G920" s="220"/>
      <c r="H920" s="220"/>
      <c r="I920" s="220"/>
      <c r="J920" s="90"/>
      <c r="K920" s="108"/>
      <c r="L920" s="90" t="str">
        <f t="shared" si="14"/>
        <v/>
      </c>
    </row>
    <row r="921" spans="3:12" ht="15" customHeight="1" x14ac:dyDescent="0.3">
      <c r="C921" s="88"/>
      <c r="D921" s="88"/>
      <c r="E921" s="88"/>
      <c r="F921" s="220"/>
      <c r="G921" s="220"/>
      <c r="H921" s="220"/>
      <c r="I921" s="220"/>
      <c r="J921" s="90"/>
      <c r="K921" s="108"/>
      <c r="L921" s="90" t="str">
        <f t="shared" si="14"/>
        <v/>
      </c>
    </row>
    <row r="922" spans="3:12" ht="15" customHeight="1" x14ac:dyDescent="0.3">
      <c r="C922" s="88"/>
      <c r="D922" s="88"/>
      <c r="E922" s="88"/>
      <c r="F922" s="220"/>
      <c r="G922" s="220"/>
      <c r="H922" s="220"/>
      <c r="I922" s="220"/>
      <c r="J922" s="90"/>
      <c r="K922" s="108"/>
      <c r="L922" s="90" t="str">
        <f t="shared" si="14"/>
        <v/>
      </c>
    </row>
    <row r="923" spans="3:12" ht="15" customHeight="1" x14ac:dyDescent="0.3">
      <c r="C923" s="88"/>
      <c r="D923" s="88"/>
      <c r="E923" s="88"/>
      <c r="F923" s="220"/>
      <c r="G923" s="220"/>
      <c r="H923" s="220"/>
      <c r="I923" s="220"/>
      <c r="J923" s="90"/>
      <c r="K923" s="108"/>
      <c r="L923" s="90" t="str">
        <f t="shared" si="14"/>
        <v/>
      </c>
    </row>
    <row r="924" spans="3:12" ht="15" customHeight="1" x14ac:dyDescent="0.3">
      <c r="C924" s="88"/>
      <c r="D924" s="88"/>
      <c r="E924" s="88"/>
      <c r="F924" s="220"/>
      <c r="G924" s="220"/>
      <c r="H924" s="220"/>
      <c r="I924" s="220"/>
      <c r="J924" s="90"/>
      <c r="K924" s="108"/>
      <c r="L924" s="90" t="str">
        <f t="shared" si="14"/>
        <v/>
      </c>
    </row>
    <row r="925" spans="3:12" ht="15" customHeight="1" x14ac:dyDescent="0.3">
      <c r="C925" s="88"/>
      <c r="D925" s="88"/>
      <c r="E925" s="88"/>
      <c r="F925" s="220"/>
      <c r="G925" s="220"/>
      <c r="H925" s="220"/>
      <c r="I925" s="220"/>
      <c r="J925" s="90"/>
      <c r="K925" s="108"/>
      <c r="L925" s="90" t="str">
        <f t="shared" si="14"/>
        <v/>
      </c>
    </row>
    <row r="926" spans="3:12" ht="15" customHeight="1" x14ac:dyDescent="0.3">
      <c r="C926" s="88"/>
      <c r="D926" s="88"/>
      <c r="E926" s="88"/>
      <c r="F926" s="220"/>
      <c r="G926" s="220"/>
      <c r="H926" s="220"/>
      <c r="I926" s="220"/>
      <c r="J926" s="90"/>
      <c r="K926" s="108"/>
      <c r="L926" s="90" t="str">
        <f t="shared" si="14"/>
        <v/>
      </c>
    </row>
    <row r="927" spans="3:12" ht="15" customHeight="1" x14ac:dyDescent="0.3">
      <c r="C927" s="88"/>
      <c r="D927" s="88"/>
      <c r="E927" s="88"/>
      <c r="F927" s="220"/>
      <c r="G927" s="220"/>
      <c r="H927" s="220"/>
      <c r="I927" s="220"/>
      <c r="J927" s="90"/>
      <c r="K927" s="108"/>
      <c r="L927" s="90" t="str">
        <f t="shared" si="14"/>
        <v/>
      </c>
    </row>
    <row r="928" spans="3:12" ht="15" customHeight="1" x14ac:dyDescent="0.3">
      <c r="C928" s="88"/>
      <c r="D928" s="88"/>
      <c r="E928" s="88"/>
      <c r="F928" s="220"/>
      <c r="G928" s="220"/>
      <c r="H928" s="220"/>
      <c r="I928" s="220"/>
      <c r="J928" s="90"/>
      <c r="K928" s="108"/>
      <c r="L928" s="90" t="str">
        <f t="shared" si="14"/>
        <v/>
      </c>
    </row>
    <row r="929" spans="3:12" ht="15" customHeight="1" x14ac:dyDescent="0.3">
      <c r="C929" s="88"/>
      <c r="D929" s="88"/>
      <c r="E929" s="88"/>
      <c r="F929" s="220"/>
      <c r="G929" s="220"/>
      <c r="H929" s="220"/>
      <c r="I929" s="220"/>
      <c r="J929" s="90"/>
      <c r="K929" s="108"/>
      <c r="L929" s="90" t="str">
        <f t="shared" si="14"/>
        <v/>
      </c>
    </row>
    <row r="930" spans="3:12" ht="15" customHeight="1" x14ac:dyDescent="0.3">
      <c r="C930" s="88"/>
      <c r="D930" s="88"/>
      <c r="E930" s="88"/>
      <c r="F930" s="220"/>
      <c r="G930" s="220"/>
      <c r="H930" s="220"/>
      <c r="I930" s="220"/>
      <c r="J930" s="90"/>
      <c r="K930" s="108"/>
      <c r="L930" s="90" t="str">
        <f t="shared" si="14"/>
        <v/>
      </c>
    </row>
    <row r="931" spans="3:12" ht="15" customHeight="1" x14ac:dyDescent="0.3">
      <c r="C931" s="88"/>
      <c r="D931" s="88"/>
      <c r="E931" s="88"/>
      <c r="F931" s="220"/>
      <c r="G931" s="220"/>
      <c r="H931" s="220"/>
      <c r="I931" s="220"/>
      <c r="J931" s="90"/>
      <c r="K931" s="108"/>
      <c r="L931" s="90" t="str">
        <f t="shared" si="14"/>
        <v/>
      </c>
    </row>
    <row r="932" spans="3:12" ht="15" customHeight="1" x14ac:dyDescent="0.3">
      <c r="C932" s="88"/>
      <c r="D932" s="88"/>
      <c r="E932" s="88"/>
      <c r="F932" s="220"/>
      <c r="G932" s="220"/>
      <c r="H932" s="220"/>
      <c r="I932" s="220"/>
      <c r="J932" s="90"/>
      <c r="K932" s="108"/>
      <c r="L932" s="90" t="str">
        <f t="shared" si="14"/>
        <v/>
      </c>
    </row>
    <row r="933" spans="3:12" ht="15" customHeight="1" x14ac:dyDescent="0.3">
      <c r="C933" s="88"/>
      <c r="D933" s="88"/>
      <c r="E933" s="88"/>
      <c r="F933" s="220"/>
      <c r="G933" s="220"/>
      <c r="H933" s="220"/>
      <c r="I933" s="220"/>
      <c r="J933" s="90"/>
      <c r="K933" s="108"/>
      <c r="L933" s="90" t="str">
        <f t="shared" ref="L933:L996" si="15">IFERROR(IF(I933&gt;0,I933-$F$4,""),"")</f>
        <v/>
      </c>
    </row>
    <row r="934" spans="3:12" ht="15" customHeight="1" x14ac:dyDescent="0.3">
      <c r="C934" s="88"/>
      <c r="D934" s="88"/>
      <c r="E934" s="88"/>
      <c r="F934" s="220"/>
      <c r="G934" s="220"/>
      <c r="H934" s="220"/>
      <c r="I934" s="220"/>
      <c r="J934" s="90"/>
      <c r="K934" s="108"/>
      <c r="L934" s="90" t="str">
        <f t="shared" si="15"/>
        <v/>
      </c>
    </row>
    <row r="935" spans="3:12" ht="15" customHeight="1" x14ac:dyDescent="0.3">
      <c r="C935" s="88"/>
      <c r="D935" s="88"/>
      <c r="E935" s="88"/>
      <c r="F935" s="220"/>
      <c r="G935" s="220"/>
      <c r="H935" s="220"/>
      <c r="I935" s="220"/>
      <c r="J935" s="90"/>
      <c r="K935" s="108"/>
      <c r="L935" s="90" t="str">
        <f t="shared" si="15"/>
        <v/>
      </c>
    </row>
    <row r="936" spans="3:12" ht="15" customHeight="1" x14ac:dyDescent="0.3">
      <c r="C936" s="88"/>
      <c r="D936" s="88"/>
      <c r="E936" s="88"/>
      <c r="F936" s="220"/>
      <c r="G936" s="220"/>
      <c r="H936" s="220"/>
      <c r="I936" s="220"/>
      <c r="J936" s="90"/>
      <c r="K936" s="108"/>
      <c r="L936" s="90" t="str">
        <f t="shared" si="15"/>
        <v/>
      </c>
    </row>
    <row r="937" spans="3:12" ht="15" customHeight="1" x14ac:dyDescent="0.3">
      <c r="C937" s="88"/>
      <c r="D937" s="88"/>
      <c r="E937" s="88"/>
      <c r="F937" s="220"/>
      <c r="G937" s="220"/>
      <c r="H937" s="220"/>
      <c r="I937" s="220"/>
      <c r="J937" s="90"/>
      <c r="K937" s="108"/>
      <c r="L937" s="90" t="str">
        <f t="shared" si="15"/>
        <v/>
      </c>
    </row>
    <row r="938" spans="3:12" ht="15" customHeight="1" x14ac:dyDescent="0.3">
      <c r="C938" s="88"/>
      <c r="D938" s="88"/>
      <c r="E938" s="88"/>
      <c r="F938" s="220"/>
      <c r="G938" s="220"/>
      <c r="H938" s="220"/>
      <c r="I938" s="220"/>
      <c r="J938" s="90"/>
      <c r="K938" s="108"/>
      <c r="L938" s="90" t="str">
        <f t="shared" si="15"/>
        <v/>
      </c>
    </row>
    <row r="939" spans="3:12" ht="15" customHeight="1" x14ac:dyDescent="0.3">
      <c r="C939" s="88"/>
      <c r="D939" s="88"/>
      <c r="E939" s="88"/>
      <c r="F939" s="220"/>
      <c r="G939" s="220"/>
      <c r="H939" s="220"/>
      <c r="I939" s="220"/>
      <c r="J939" s="90"/>
      <c r="K939" s="108"/>
      <c r="L939" s="90" t="str">
        <f t="shared" si="15"/>
        <v/>
      </c>
    </row>
    <row r="940" spans="3:12" ht="15" customHeight="1" x14ac:dyDescent="0.3">
      <c r="C940" s="88"/>
      <c r="D940" s="88"/>
      <c r="E940" s="88"/>
      <c r="F940" s="220"/>
      <c r="G940" s="220"/>
      <c r="H940" s="220"/>
      <c r="I940" s="220"/>
      <c r="J940" s="90"/>
      <c r="K940" s="108"/>
      <c r="L940" s="90" t="str">
        <f t="shared" si="15"/>
        <v/>
      </c>
    </row>
    <row r="941" spans="3:12" ht="15" customHeight="1" x14ac:dyDescent="0.3">
      <c r="C941" s="88"/>
      <c r="D941" s="88"/>
      <c r="E941" s="88"/>
      <c r="F941" s="220"/>
      <c r="G941" s="220"/>
      <c r="H941" s="220"/>
      <c r="I941" s="220"/>
      <c r="J941" s="90"/>
      <c r="K941" s="108"/>
      <c r="L941" s="90" t="str">
        <f t="shared" si="15"/>
        <v/>
      </c>
    </row>
    <row r="942" spans="3:12" ht="15" customHeight="1" x14ac:dyDescent="0.3">
      <c r="C942" s="88"/>
      <c r="D942" s="88"/>
      <c r="E942" s="88"/>
      <c r="F942" s="220"/>
      <c r="G942" s="220"/>
      <c r="H942" s="220"/>
      <c r="I942" s="220"/>
      <c r="J942" s="90"/>
      <c r="K942" s="108"/>
      <c r="L942" s="90" t="str">
        <f t="shared" si="15"/>
        <v/>
      </c>
    </row>
    <row r="943" spans="3:12" ht="15" customHeight="1" x14ac:dyDescent="0.3">
      <c r="C943" s="88"/>
      <c r="D943" s="88"/>
      <c r="E943" s="88"/>
      <c r="F943" s="220"/>
      <c r="G943" s="220"/>
      <c r="H943" s="220"/>
      <c r="I943" s="220"/>
      <c r="J943" s="90"/>
      <c r="K943" s="108"/>
      <c r="L943" s="90" t="str">
        <f t="shared" si="15"/>
        <v/>
      </c>
    </row>
    <row r="944" spans="3:12" ht="15" customHeight="1" x14ac:dyDescent="0.3">
      <c r="C944" s="88"/>
      <c r="D944" s="88"/>
      <c r="E944" s="88"/>
      <c r="F944" s="220"/>
      <c r="G944" s="220"/>
      <c r="H944" s="220"/>
      <c r="I944" s="220"/>
      <c r="J944" s="90"/>
      <c r="K944" s="108"/>
      <c r="L944" s="90" t="str">
        <f t="shared" si="15"/>
        <v/>
      </c>
    </row>
    <row r="945" spans="3:12" ht="15" customHeight="1" x14ac:dyDescent="0.3">
      <c r="C945" s="88"/>
      <c r="D945" s="88"/>
      <c r="E945" s="88"/>
      <c r="F945" s="220"/>
      <c r="G945" s="220"/>
      <c r="H945" s="220"/>
      <c r="I945" s="220"/>
      <c r="J945" s="90"/>
      <c r="K945" s="108"/>
      <c r="L945" s="90" t="str">
        <f t="shared" si="15"/>
        <v/>
      </c>
    </row>
    <row r="946" spans="3:12" ht="15" customHeight="1" x14ac:dyDescent="0.3">
      <c r="C946" s="88"/>
      <c r="D946" s="88"/>
      <c r="E946" s="88"/>
      <c r="F946" s="220"/>
      <c r="G946" s="220"/>
      <c r="H946" s="220"/>
      <c r="I946" s="220"/>
      <c r="J946" s="90"/>
      <c r="K946" s="108"/>
      <c r="L946" s="90" t="str">
        <f t="shared" si="15"/>
        <v/>
      </c>
    </row>
    <row r="947" spans="3:12" ht="15" customHeight="1" x14ac:dyDescent="0.3">
      <c r="C947" s="88"/>
      <c r="D947" s="88"/>
      <c r="E947" s="88"/>
      <c r="F947" s="220"/>
      <c r="G947" s="220"/>
      <c r="H947" s="220"/>
      <c r="I947" s="220"/>
      <c r="J947" s="90"/>
      <c r="K947" s="108"/>
      <c r="L947" s="90" t="str">
        <f t="shared" si="15"/>
        <v/>
      </c>
    </row>
    <row r="948" spans="3:12" ht="15" customHeight="1" x14ac:dyDescent="0.3">
      <c r="C948" s="88"/>
      <c r="D948" s="88"/>
      <c r="E948" s="88"/>
      <c r="F948" s="220"/>
      <c r="G948" s="220"/>
      <c r="H948" s="220"/>
      <c r="I948" s="220"/>
      <c r="J948" s="90"/>
      <c r="K948" s="108"/>
      <c r="L948" s="90" t="str">
        <f t="shared" si="15"/>
        <v/>
      </c>
    </row>
    <row r="949" spans="3:12" ht="15" customHeight="1" x14ac:dyDescent="0.3">
      <c r="C949" s="88"/>
      <c r="D949" s="88"/>
      <c r="E949" s="88"/>
      <c r="F949" s="220"/>
      <c r="G949" s="220"/>
      <c r="H949" s="220"/>
      <c r="I949" s="220"/>
      <c r="J949" s="90"/>
      <c r="K949" s="108"/>
      <c r="L949" s="90" t="str">
        <f t="shared" si="15"/>
        <v/>
      </c>
    </row>
    <row r="950" spans="3:12" ht="15" customHeight="1" x14ac:dyDescent="0.3">
      <c r="C950" s="88"/>
      <c r="D950" s="88"/>
      <c r="E950" s="88"/>
      <c r="F950" s="220"/>
      <c r="G950" s="220"/>
      <c r="H950" s="220"/>
      <c r="I950" s="220"/>
      <c r="J950" s="90"/>
      <c r="K950" s="108"/>
      <c r="L950" s="90" t="str">
        <f t="shared" si="15"/>
        <v/>
      </c>
    </row>
    <row r="951" spans="3:12" ht="15" customHeight="1" x14ac:dyDescent="0.3">
      <c r="C951" s="88"/>
      <c r="D951" s="88"/>
      <c r="E951" s="88"/>
      <c r="F951" s="220"/>
      <c r="G951" s="220"/>
      <c r="H951" s="220"/>
      <c r="I951" s="220"/>
      <c r="J951" s="90"/>
      <c r="K951" s="108"/>
      <c r="L951" s="90" t="str">
        <f t="shared" si="15"/>
        <v/>
      </c>
    </row>
    <row r="952" spans="3:12" ht="15" customHeight="1" x14ac:dyDescent="0.3">
      <c r="C952" s="88"/>
      <c r="D952" s="88"/>
      <c r="E952" s="88"/>
      <c r="F952" s="220"/>
      <c r="G952" s="220"/>
      <c r="H952" s="220"/>
      <c r="I952" s="220"/>
      <c r="J952" s="90"/>
      <c r="K952" s="108"/>
      <c r="L952" s="90" t="str">
        <f t="shared" si="15"/>
        <v/>
      </c>
    </row>
    <row r="953" spans="3:12" ht="15" customHeight="1" x14ac:dyDescent="0.3">
      <c r="C953" s="88"/>
      <c r="D953" s="88"/>
      <c r="E953" s="88"/>
      <c r="F953" s="220"/>
      <c r="G953" s="220"/>
      <c r="H953" s="220"/>
      <c r="I953" s="220"/>
      <c r="J953" s="90"/>
      <c r="K953" s="108"/>
      <c r="L953" s="90" t="str">
        <f t="shared" si="15"/>
        <v/>
      </c>
    </row>
    <row r="954" spans="3:12" ht="15" customHeight="1" x14ac:dyDescent="0.3">
      <c r="C954" s="88"/>
      <c r="D954" s="88"/>
      <c r="E954" s="88"/>
      <c r="F954" s="220"/>
      <c r="G954" s="220"/>
      <c r="H954" s="220"/>
      <c r="I954" s="220"/>
      <c r="J954" s="90"/>
      <c r="K954" s="108"/>
      <c r="L954" s="90" t="str">
        <f t="shared" si="15"/>
        <v/>
      </c>
    </row>
    <row r="955" spans="3:12" ht="15" customHeight="1" x14ac:dyDescent="0.3">
      <c r="C955" s="88"/>
      <c r="D955" s="88"/>
      <c r="E955" s="88"/>
      <c r="F955" s="220"/>
      <c r="G955" s="220"/>
      <c r="H955" s="220"/>
      <c r="I955" s="220"/>
      <c r="J955" s="90"/>
      <c r="K955" s="108"/>
      <c r="L955" s="90" t="str">
        <f t="shared" si="15"/>
        <v/>
      </c>
    </row>
    <row r="956" spans="3:12" ht="15" customHeight="1" x14ac:dyDescent="0.3">
      <c r="C956" s="88"/>
      <c r="D956" s="88"/>
      <c r="E956" s="88"/>
      <c r="F956" s="220"/>
      <c r="G956" s="220"/>
      <c r="H956" s="220"/>
      <c r="I956" s="220"/>
      <c r="J956" s="90"/>
      <c r="K956" s="108"/>
      <c r="L956" s="90" t="str">
        <f t="shared" si="15"/>
        <v/>
      </c>
    </row>
    <row r="957" spans="3:12" ht="15" customHeight="1" x14ac:dyDescent="0.3">
      <c r="C957" s="88"/>
      <c r="D957" s="88"/>
      <c r="E957" s="88"/>
      <c r="F957" s="220"/>
      <c r="G957" s="220"/>
      <c r="H957" s="220"/>
      <c r="I957" s="220"/>
      <c r="J957" s="90"/>
      <c r="K957" s="108"/>
      <c r="L957" s="90" t="str">
        <f t="shared" si="15"/>
        <v/>
      </c>
    </row>
    <row r="958" spans="3:12" ht="15" customHeight="1" x14ac:dyDescent="0.3">
      <c r="C958" s="88"/>
      <c r="D958" s="88"/>
      <c r="E958" s="88"/>
      <c r="F958" s="220"/>
      <c r="G958" s="220"/>
      <c r="H958" s="220"/>
      <c r="I958" s="220"/>
      <c r="J958" s="90"/>
      <c r="K958" s="108"/>
      <c r="L958" s="90" t="str">
        <f t="shared" si="15"/>
        <v/>
      </c>
    </row>
    <row r="959" spans="3:12" ht="15" customHeight="1" x14ac:dyDescent="0.3">
      <c r="C959" s="88"/>
      <c r="D959" s="88"/>
      <c r="E959" s="88"/>
      <c r="F959" s="220"/>
      <c r="G959" s="220"/>
      <c r="H959" s="220"/>
      <c r="I959" s="220"/>
      <c r="J959" s="90"/>
      <c r="K959" s="108"/>
      <c r="L959" s="90" t="str">
        <f t="shared" si="15"/>
        <v/>
      </c>
    </row>
    <row r="960" spans="3:12" ht="15" customHeight="1" x14ac:dyDescent="0.3">
      <c r="C960" s="88"/>
      <c r="D960" s="88"/>
      <c r="E960" s="88"/>
      <c r="F960" s="220"/>
      <c r="G960" s="220"/>
      <c r="H960" s="220"/>
      <c r="I960" s="220"/>
      <c r="J960" s="90"/>
      <c r="K960" s="108"/>
      <c r="L960" s="90" t="str">
        <f t="shared" si="15"/>
        <v/>
      </c>
    </row>
    <row r="961" spans="3:12" ht="15" customHeight="1" x14ac:dyDescent="0.3">
      <c r="C961" s="88"/>
      <c r="D961" s="88"/>
      <c r="E961" s="88"/>
      <c r="F961" s="220"/>
      <c r="G961" s="220"/>
      <c r="H961" s="220"/>
      <c r="I961" s="220"/>
      <c r="J961" s="90"/>
      <c r="K961" s="108"/>
      <c r="L961" s="90" t="str">
        <f t="shared" si="15"/>
        <v/>
      </c>
    </row>
    <row r="962" spans="3:12" ht="15" customHeight="1" x14ac:dyDescent="0.3">
      <c r="C962" s="88"/>
      <c r="D962" s="88"/>
      <c r="E962" s="88"/>
      <c r="F962" s="220"/>
      <c r="G962" s="220"/>
      <c r="H962" s="220"/>
      <c r="I962" s="220"/>
      <c r="J962" s="90"/>
      <c r="K962" s="108"/>
      <c r="L962" s="90" t="str">
        <f t="shared" si="15"/>
        <v/>
      </c>
    </row>
    <row r="963" spans="3:12" ht="15" customHeight="1" x14ac:dyDescent="0.3">
      <c r="C963" s="88"/>
      <c r="D963" s="88"/>
      <c r="E963" s="88"/>
      <c r="F963" s="220"/>
      <c r="G963" s="220"/>
      <c r="H963" s="220"/>
      <c r="I963" s="220"/>
      <c r="J963" s="90"/>
      <c r="K963" s="108"/>
      <c r="L963" s="90" t="str">
        <f t="shared" si="15"/>
        <v/>
      </c>
    </row>
    <row r="964" spans="3:12" ht="15" customHeight="1" x14ac:dyDescent="0.3">
      <c r="C964" s="88"/>
      <c r="D964" s="88"/>
      <c r="E964" s="88"/>
      <c r="F964" s="220"/>
      <c r="G964" s="220"/>
      <c r="H964" s="220"/>
      <c r="I964" s="220"/>
      <c r="J964" s="90"/>
      <c r="K964" s="108"/>
      <c r="L964" s="90" t="str">
        <f t="shared" si="15"/>
        <v/>
      </c>
    </row>
    <row r="965" spans="3:12" ht="15" customHeight="1" x14ac:dyDescent="0.3">
      <c r="C965" s="88"/>
      <c r="D965" s="88"/>
      <c r="E965" s="88"/>
      <c r="F965" s="220"/>
      <c r="G965" s="220"/>
      <c r="H965" s="220"/>
      <c r="I965" s="220"/>
      <c r="J965" s="90"/>
      <c r="K965" s="108"/>
      <c r="L965" s="90" t="str">
        <f t="shared" si="15"/>
        <v/>
      </c>
    </row>
    <row r="966" spans="3:12" ht="15" customHeight="1" x14ac:dyDescent="0.3">
      <c r="C966" s="88"/>
      <c r="D966" s="88"/>
      <c r="E966" s="88"/>
      <c r="F966" s="220"/>
      <c r="G966" s="220"/>
      <c r="H966" s="220"/>
      <c r="I966" s="220"/>
      <c r="J966" s="90"/>
      <c r="K966" s="108"/>
      <c r="L966" s="90" t="str">
        <f t="shared" si="15"/>
        <v/>
      </c>
    </row>
    <row r="967" spans="3:12" ht="15" customHeight="1" x14ac:dyDescent="0.3">
      <c r="C967" s="88"/>
      <c r="D967" s="88"/>
      <c r="E967" s="88"/>
      <c r="F967" s="220"/>
      <c r="G967" s="220"/>
      <c r="H967" s="220"/>
      <c r="I967" s="220"/>
      <c r="J967" s="90"/>
      <c r="K967" s="108"/>
      <c r="L967" s="90" t="str">
        <f t="shared" si="15"/>
        <v/>
      </c>
    </row>
    <row r="968" spans="3:12" ht="15" customHeight="1" x14ac:dyDescent="0.3">
      <c r="C968" s="88"/>
      <c r="D968" s="88"/>
      <c r="E968" s="88"/>
      <c r="F968" s="220"/>
      <c r="G968" s="220"/>
      <c r="H968" s="220"/>
      <c r="I968" s="220"/>
      <c r="J968" s="90"/>
      <c r="K968" s="108"/>
      <c r="L968" s="90" t="str">
        <f t="shared" si="15"/>
        <v/>
      </c>
    </row>
    <row r="969" spans="3:12" ht="15" customHeight="1" x14ac:dyDescent="0.3">
      <c r="C969" s="88"/>
      <c r="D969" s="88"/>
      <c r="E969" s="88"/>
      <c r="F969" s="220"/>
      <c r="G969" s="220"/>
      <c r="H969" s="220"/>
      <c r="I969" s="220"/>
      <c r="J969" s="90"/>
      <c r="K969" s="108"/>
      <c r="L969" s="90" t="str">
        <f t="shared" si="15"/>
        <v/>
      </c>
    </row>
    <row r="970" spans="3:12" ht="15" customHeight="1" x14ac:dyDescent="0.3">
      <c r="C970" s="88"/>
      <c r="D970" s="88"/>
      <c r="E970" s="88"/>
      <c r="F970" s="220"/>
      <c r="G970" s="220"/>
      <c r="H970" s="220"/>
      <c r="I970" s="220"/>
      <c r="J970" s="90"/>
      <c r="K970" s="108"/>
      <c r="L970" s="90" t="str">
        <f t="shared" si="15"/>
        <v/>
      </c>
    </row>
    <row r="971" spans="3:12" ht="15" customHeight="1" x14ac:dyDescent="0.3">
      <c r="C971" s="88"/>
      <c r="D971" s="88"/>
      <c r="E971" s="88"/>
      <c r="F971" s="220"/>
      <c r="G971" s="220"/>
      <c r="H971" s="220"/>
      <c r="I971" s="220"/>
      <c r="J971" s="90"/>
      <c r="K971" s="108"/>
      <c r="L971" s="90" t="str">
        <f t="shared" si="15"/>
        <v/>
      </c>
    </row>
    <row r="972" spans="3:12" ht="15" customHeight="1" x14ac:dyDescent="0.3">
      <c r="C972" s="88"/>
      <c r="D972" s="88"/>
      <c r="E972" s="88"/>
      <c r="F972" s="220"/>
      <c r="G972" s="220"/>
      <c r="H972" s="220"/>
      <c r="I972" s="220"/>
      <c r="J972" s="90"/>
      <c r="K972" s="108"/>
      <c r="L972" s="90" t="str">
        <f t="shared" si="15"/>
        <v/>
      </c>
    </row>
    <row r="973" spans="3:12" ht="15" customHeight="1" x14ac:dyDescent="0.3">
      <c r="C973" s="88"/>
      <c r="D973" s="88"/>
      <c r="E973" s="88"/>
      <c r="F973" s="220"/>
      <c r="G973" s="220"/>
      <c r="H973" s="220"/>
      <c r="I973" s="220"/>
      <c r="J973" s="90"/>
      <c r="K973" s="108"/>
      <c r="L973" s="90" t="str">
        <f t="shared" si="15"/>
        <v/>
      </c>
    </row>
    <row r="974" spans="3:12" ht="15" customHeight="1" x14ac:dyDescent="0.3">
      <c r="C974" s="88"/>
      <c r="D974" s="88"/>
      <c r="E974" s="88"/>
      <c r="F974" s="220"/>
      <c r="G974" s="220"/>
      <c r="H974" s="220"/>
      <c r="I974" s="220"/>
      <c r="J974" s="90"/>
      <c r="K974" s="108"/>
      <c r="L974" s="90" t="str">
        <f t="shared" si="15"/>
        <v/>
      </c>
    </row>
    <row r="975" spans="3:12" ht="15" customHeight="1" x14ac:dyDescent="0.3">
      <c r="C975" s="88"/>
      <c r="D975" s="88"/>
      <c r="E975" s="88"/>
      <c r="F975" s="220"/>
      <c r="G975" s="220"/>
      <c r="H975" s="220"/>
      <c r="I975" s="220"/>
      <c r="J975" s="90"/>
      <c r="K975" s="108"/>
      <c r="L975" s="90" t="str">
        <f t="shared" si="15"/>
        <v/>
      </c>
    </row>
    <row r="976" spans="3:12" ht="15" customHeight="1" x14ac:dyDescent="0.3">
      <c r="C976" s="88"/>
      <c r="D976" s="88"/>
      <c r="E976" s="88"/>
      <c r="F976" s="220"/>
      <c r="G976" s="220"/>
      <c r="H976" s="220"/>
      <c r="I976" s="220"/>
      <c r="J976" s="90"/>
      <c r="K976" s="108"/>
      <c r="L976" s="90" t="str">
        <f t="shared" si="15"/>
        <v/>
      </c>
    </row>
    <row r="977" spans="3:12" ht="15" customHeight="1" x14ac:dyDescent="0.3">
      <c r="C977" s="88"/>
      <c r="D977" s="88"/>
      <c r="E977" s="88"/>
      <c r="F977" s="220"/>
      <c r="G977" s="220"/>
      <c r="H977" s="220"/>
      <c r="I977" s="220"/>
      <c r="J977" s="90"/>
      <c r="K977" s="108"/>
      <c r="L977" s="90" t="str">
        <f t="shared" si="15"/>
        <v/>
      </c>
    </row>
    <row r="978" spans="3:12" ht="15" customHeight="1" x14ac:dyDescent="0.3">
      <c r="C978" s="88"/>
      <c r="D978" s="88"/>
      <c r="E978" s="88"/>
      <c r="F978" s="220"/>
      <c r="G978" s="220"/>
      <c r="H978" s="220"/>
      <c r="I978" s="220"/>
      <c r="J978" s="90"/>
      <c r="K978" s="108"/>
      <c r="L978" s="90" t="str">
        <f t="shared" si="15"/>
        <v/>
      </c>
    </row>
    <row r="979" spans="3:12" ht="15" customHeight="1" x14ac:dyDescent="0.3">
      <c r="C979" s="88"/>
      <c r="D979" s="88"/>
      <c r="E979" s="88"/>
      <c r="F979" s="220"/>
      <c r="G979" s="220"/>
      <c r="H979" s="220"/>
      <c r="I979" s="220"/>
      <c r="J979" s="90"/>
      <c r="K979" s="108"/>
      <c r="L979" s="90" t="str">
        <f t="shared" si="15"/>
        <v/>
      </c>
    </row>
    <row r="980" spans="3:12" ht="15" customHeight="1" x14ac:dyDescent="0.3">
      <c r="C980" s="88"/>
      <c r="D980" s="88"/>
      <c r="E980" s="88"/>
      <c r="F980" s="220"/>
      <c r="G980" s="220"/>
      <c r="H980" s="220"/>
      <c r="I980" s="220"/>
      <c r="J980" s="90"/>
      <c r="K980" s="108"/>
      <c r="L980" s="90" t="str">
        <f t="shared" si="15"/>
        <v/>
      </c>
    </row>
    <row r="981" spans="3:12" ht="15" customHeight="1" x14ac:dyDescent="0.3">
      <c r="C981" s="88"/>
      <c r="D981" s="88"/>
      <c r="E981" s="88"/>
      <c r="F981" s="220"/>
      <c r="G981" s="220"/>
      <c r="H981" s="220"/>
      <c r="I981" s="220"/>
      <c r="J981" s="90"/>
      <c r="K981" s="108"/>
      <c r="L981" s="90" t="str">
        <f t="shared" si="15"/>
        <v/>
      </c>
    </row>
    <row r="982" spans="3:12" ht="15" customHeight="1" x14ac:dyDescent="0.3">
      <c r="C982" s="88"/>
      <c r="D982" s="88"/>
      <c r="E982" s="88"/>
      <c r="F982" s="220"/>
      <c r="G982" s="220"/>
      <c r="H982" s="220"/>
      <c r="I982" s="220"/>
      <c r="J982" s="90"/>
      <c r="K982" s="108"/>
      <c r="L982" s="90" t="str">
        <f t="shared" si="15"/>
        <v/>
      </c>
    </row>
    <row r="983" spans="3:12" ht="15" customHeight="1" x14ac:dyDescent="0.3">
      <c r="C983" s="88"/>
      <c r="D983" s="88"/>
      <c r="E983" s="88"/>
      <c r="F983" s="220"/>
      <c r="G983" s="220"/>
      <c r="H983" s="220"/>
      <c r="I983" s="220"/>
      <c r="J983" s="90"/>
      <c r="K983" s="108"/>
      <c r="L983" s="90" t="str">
        <f t="shared" si="15"/>
        <v/>
      </c>
    </row>
    <row r="984" spans="3:12" ht="15" customHeight="1" x14ac:dyDescent="0.3">
      <c r="C984" s="88"/>
      <c r="D984" s="88"/>
      <c r="E984" s="88"/>
      <c r="F984" s="220"/>
      <c r="G984" s="220"/>
      <c r="H984" s="220"/>
      <c r="I984" s="220"/>
      <c r="J984" s="90"/>
      <c r="K984" s="108"/>
      <c r="L984" s="90" t="str">
        <f t="shared" si="15"/>
        <v/>
      </c>
    </row>
    <row r="985" spans="3:12" ht="15" customHeight="1" x14ac:dyDescent="0.3">
      <c r="C985" s="88"/>
      <c r="D985" s="88"/>
      <c r="E985" s="88"/>
      <c r="F985" s="220"/>
      <c r="G985" s="220"/>
      <c r="H985" s="220"/>
      <c r="I985" s="220"/>
      <c r="J985" s="90"/>
      <c r="K985" s="108"/>
      <c r="L985" s="90" t="str">
        <f t="shared" si="15"/>
        <v/>
      </c>
    </row>
    <row r="986" spans="3:12" ht="15" customHeight="1" x14ac:dyDescent="0.3">
      <c r="C986" s="88"/>
      <c r="D986" s="88"/>
      <c r="E986" s="88"/>
      <c r="F986" s="220"/>
      <c r="G986" s="220"/>
      <c r="H986" s="220"/>
      <c r="I986" s="220"/>
      <c r="J986" s="90"/>
      <c r="K986" s="108"/>
      <c r="L986" s="90" t="str">
        <f t="shared" si="15"/>
        <v/>
      </c>
    </row>
    <row r="987" spans="3:12" ht="15" customHeight="1" x14ac:dyDescent="0.3">
      <c r="C987" s="88"/>
      <c r="D987" s="88"/>
      <c r="E987" s="88"/>
      <c r="F987" s="220"/>
      <c r="G987" s="220"/>
      <c r="H987" s="220"/>
      <c r="I987" s="220"/>
      <c r="J987" s="90"/>
      <c r="K987" s="108"/>
      <c r="L987" s="90" t="str">
        <f t="shared" si="15"/>
        <v/>
      </c>
    </row>
    <row r="988" spans="3:12" ht="15" customHeight="1" x14ac:dyDescent="0.3">
      <c r="C988" s="88"/>
      <c r="D988" s="88"/>
      <c r="E988" s="88"/>
      <c r="F988" s="220"/>
      <c r="G988" s="220"/>
      <c r="H988" s="220"/>
      <c r="I988" s="220"/>
      <c r="J988" s="90"/>
      <c r="K988" s="108"/>
      <c r="L988" s="90" t="str">
        <f t="shared" si="15"/>
        <v/>
      </c>
    </row>
    <row r="989" spans="3:12" ht="15" customHeight="1" x14ac:dyDescent="0.3">
      <c r="C989" s="88"/>
      <c r="D989" s="88"/>
      <c r="E989" s="88"/>
      <c r="F989" s="220"/>
      <c r="G989" s="220"/>
      <c r="H989" s="220"/>
      <c r="I989" s="220"/>
      <c r="J989" s="90"/>
      <c r="K989" s="108"/>
      <c r="L989" s="90" t="str">
        <f t="shared" si="15"/>
        <v/>
      </c>
    </row>
    <row r="990" spans="3:12" ht="15" customHeight="1" x14ac:dyDescent="0.3">
      <c r="C990" s="88"/>
      <c r="D990" s="88"/>
      <c r="E990" s="88"/>
      <c r="F990" s="220"/>
      <c r="G990" s="220"/>
      <c r="H990" s="220"/>
      <c r="I990" s="220"/>
      <c r="J990" s="90"/>
      <c r="K990" s="108"/>
      <c r="L990" s="90" t="str">
        <f t="shared" si="15"/>
        <v/>
      </c>
    </row>
    <row r="991" spans="3:12" ht="15" customHeight="1" x14ac:dyDescent="0.3">
      <c r="C991" s="88"/>
      <c r="D991" s="88"/>
      <c r="E991" s="88"/>
      <c r="F991" s="220"/>
      <c r="G991" s="220"/>
      <c r="H991" s="220"/>
      <c r="I991" s="220"/>
      <c r="J991" s="90"/>
      <c r="K991" s="108"/>
      <c r="L991" s="90" t="str">
        <f t="shared" si="15"/>
        <v/>
      </c>
    </row>
    <row r="992" spans="3:12" ht="15" customHeight="1" x14ac:dyDescent="0.3">
      <c r="C992" s="88"/>
      <c r="D992" s="88"/>
      <c r="E992" s="88"/>
      <c r="F992" s="220"/>
      <c r="G992" s="220"/>
      <c r="H992" s="220"/>
      <c r="I992" s="220"/>
      <c r="J992" s="90"/>
      <c r="K992" s="108"/>
      <c r="L992" s="90" t="str">
        <f t="shared" si="15"/>
        <v/>
      </c>
    </row>
    <row r="993" spans="3:12" ht="15" customHeight="1" x14ac:dyDescent="0.3">
      <c r="C993" s="88"/>
      <c r="D993" s="88"/>
      <c r="E993" s="88"/>
      <c r="F993" s="220"/>
      <c r="G993" s="220"/>
      <c r="H993" s="220"/>
      <c r="I993" s="220"/>
      <c r="J993" s="90"/>
      <c r="K993" s="108"/>
      <c r="L993" s="90" t="str">
        <f t="shared" si="15"/>
        <v/>
      </c>
    </row>
    <row r="994" spans="3:12" ht="15" customHeight="1" x14ac:dyDescent="0.3">
      <c r="C994" s="88"/>
      <c r="D994" s="88"/>
      <c r="E994" s="88"/>
      <c r="F994" s="220"/>
      <c r="G994" s="220"/>
      <c r="H994" s="220"/>
      <c r="I994" s="220"/>
      <c r="J994" s="90"/>
      <c r="K994" s="108"/>
      <c r="L994" s="90" t="str">
        <f t="shared" si="15"/>
        <v/>
      </c>
    </row>
    <row r="995" spans="3:12" ht="15" customHeight="1" x14ac:dyDescent="0.3">
      <c r="C995" s="88"/>
      <c r="D995" s="88"/>
      <c r="E995" s="88"/>
      <c r="F995" s="220"/>
      <c r="G995" s="220"/>
      <c r="H995" s="220"/>
      <c r="I995" s="220"/>
      <c r="J995" s="90"/>
      <c r="K995" s="108"/>
      <c r="L995" s="90" t="str">
        <f t="shared" si="15"/>
        <v/>
      </c>
    </row>
    <row r="996" spans="3:12" ht="15" customHeight="1" x14ac:dyDescent="0.3">
      <c r="C996" s="88"/>
      <c r="D996" s="88"/>
      <c r="E996" s="88"/>
      <c r="F996" s="220"/>
      <c r="G996" s="220"/>
      <c r="H996" s="220"/>
      <c r="I996" s="220"/>
      <c r="J996" s="90"/>
      <c r="K996" s="108"/>
      <c r="L996" s="90" t="str">
        <f t="shared" si="15"/>
        <v/>
      </c>
    </row>
    <row r="997" spans="3:12" ht="15" customHeight="1" x14ac:dyDescent="0.3">
      <c r="C997" s="88"/>
      <c r="D997" s="88"/>
      <c r="E997" s="88"/>
      <c r="F997" s="220"/>
      <c r="G997" s="220"/>
      <c r="H997" s="220"/>
      <c r="I997" s="220"/>
      <c r="J997" s="90"/>
      <c r="K997" s="108"/>
      <c r="L997" s="90" t="str">
        <f t="shared" ref="L997:L1000" si="16">IFERROR(IF(I997&gt;0,I997-$F$4,""),"")</f>
        <v/>
      </c>
    </row>
    <row r="998" spans="3:12" ht="15" customHeight="1" x14ac:dyDescent="0.3">
      <c r="C998" s="88"/>
      <c r="D998" s="88"/>
      <c r="E998" s="88"/>
      <c r="F998" s="220"/>
      <c r="G998" s="220"/>
      <c r="H998" s="220"/>
      <c r="I998" s="220"/>
      <c r="J998" s="90"/>
      <c r="K998" s="108"/>
      <c r="L998" s="90" t="str">
        <f t="shared" si="16"/>
        <v/>
      </c>
    </row>
    <row r="999" spans="3:12" ht="15" customHeight="1" x14ac:dyDescent="0.3">
      <c r="C999" s="88"/>
      <c r="D999" s="88"/>
      <c r="E999" s="88"/>
      <c r="F999" s="220"/>
      <c r="G999" s="220"/>
      <c r="H999" s="220"/>
      <c r="I999" s="220"/>
      <c r="J999" s="90"/>
      <c r="K999" s="108"/>
      <c r="L999" s="90" t="str">
        <f t="shared" si="16"/>
        <v/>
      </c>
    </row>
    <row r="1000" spans="3:12" ht="15" customHeight="1" x14ac:dyDescent="0.3">
      <c r="C1000" s="88"/>
      <c r="D1000" s="88"/>
      <c r="E1000" s="88"/>
      <c r="F1000" s="220"/>
      <c r="G1000" s="220"/>
      <c r="H1000" s="220"/>
      <c r="I1000" s="220"/>
      <c r="J1000" s="90"/>
      <c r="K1000" s="108"/>
      <c r="L1000" s="90" t="str">
        <f t="shared" si="16"/>
        <v/>
      </c>
    </row>
  </sheetData>
  <sheetProtection algorithmName="SHA-512" hashValue="qXoMLxaXj1y6w8pFOctAUTLNS3JTyCZguGDOc9nKIxF6o3y6Mdb5h5Odc579ctLyq7K3ZTHDZV9idp2c0MsW+A==" saltValue="fnXrIJMUod0icJxu/tcLFA==" spinCount="100000" sheet="1" objects="1" scenarios="1" selectLockedCells="1" autoFilter="0" pivotTables="0"/>
  <autoFilter ref="C7:L7" xr:uid="{00000000-0001-0000-0300-000000000000}"/>
  <mergeCells count="1">
    <mergeCell ref="C2:I2"/>
  </mergeCells>
  <conditionalFormatting sqref="N8:O8">
    <cfRule type="cellIs" dxfId="25" priority="13" operator="greaterThan">
      <formula>0</formula>
    </cfRule>
  </conditionalFormatting>
  <conditionalFormatting sqref="N8:O8">
    <cfRule type="cellIs" dxfId="24" priority="14" operator="lessThan">
      <formula>0</formula>
    </cfRule>
  </conditionalFormatting>
  <conditionalFormatting sqref="L8:L1000">
    <cfRule type="cellIs" dxfId="23" priority="5" operator="lessThan">
      <formula>0</formula>
    </cfRule>
    <cfRule type="cellIs" dxfId="22" priority="6" operator="greaterThan">
      <formula>0</formula>
    </cfRule>
  </conditionalFormatting>
  <conditionalFormatting sqref="J9:J1000">
    <cfRule type="cellIs" dxfId="21" priority="3" operator="lessThan">
      <formula>0</formula>
    </cfRule>
    <cfRule type="cellIs" dxfId="20" priority="4" operator="greaterThan">
      <formula>0</formula>
    </cfRule>
  </conditionalFormatting>
  <conditionalFormatting sqref="J8">
    <cfRule type="cellIs" dxfId="19" priority="1" operator="lessThan">
      <formula>0</formula>
    </cfRule>
    <cfRule type="cellIs" dxfId="18" priority="2" operator="greaterThan">
      <formula>0</formula>
    </cfRule>
  </conditionalFormatting>
  <dataValidations count="2">
    <dataValidation type="custom" allowBlank="1" showInputMessage="1" showErrorMessage="1" sqref="C7" xr:uid="{44982D35-EA15-4AA6-A132-82DC3E0E21FB}">
      <formula1>COUNTIF(C:C,#REF!)&lt;=1</formula1>
    </dataValidation>
    <dataValidation type="custom" allowBlank="1" showInputMessage="1" showErrorMessage="1" sqref="C10:C21" xr:uid="{BB6EFB3D-74B6-43C5-B4AF-18402E6B8EBB}">
      <formula1>COUNTIF(C:C,#REF!)&lt;=1</formula1>
    </dataValidation>
  </dataValidation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outlinePr summaryBelow="0" summaryRight="0"/>
  </sheetPr>
  <dimension ref="A1:S2501"/>
  <sheetViews>
    <sheetView topLeftCell="A3" zoomScale="90" zoomScaleNormal="90" workbookViewId="0">
      <selection activeCell="D3" sqref="D3"/>
    </sheetView>
  </sheetViews>
  <sheetFormatPr defaultColWidth="14.42578125" defaultRowHeight="15" customHeight="1" x14ac:dyDescent="0.3"/>
  <cols>
    <col min="1" max="1" width="34.85546875" style="36" customWidth="1"/>
    <col min="2" max="2" width="1.7109375" style="25" customWidth="1"/>
    <col min="3" max="3" width="18.7109375" style="86" customWidth="1"/>
    <col min="4" max="4" width="17.85546875" style="86" customWidth="1"/>
    <col min="5" max="5" width="15.5703125" style="86" customWidth="1"/>
    <col min="6" max="6" width="19.5703125" style="221" customWidth="1"/>
    <col min="7" max="7" width="18.85546875" style="221" customWidth="1"/>
    <col min="8" max="8" width="14.140625" style="221" bestFit="1" customWidth="1"/>
    <col min="9" max="9" width="15.28515625" style="221" customWidth="1"/>
    <col min="10" max="10" width="10.140625" style="84" bestFit="1" customWidth="1"/>
    <col min="11" max="11" width="7.28515625" style="278" customWidth="1"/>
    <col min="12" max="12" width="23.42578125" style="231" customWidth="1"/>
    <col min="13" max="13" width="12.7109375" style="25" customWidth="1"/>
    <col min="14" max="14" width="17" style="25" customWidth="1"/>
    <col min="15" max="16384" width="14.42578125" style="25"/>
  </cols>
  <sheetData>
    <row r="1" spans="3:19" ht="15" customHeight="1" x14ac:dyDescent="0.25">
      <c r="C1" s="25"/>
      <c r="D1" s="25"/>
      <c r="E1" s="25"/>
      <c r="F1" s="25"/>
      <c r="G1" s="25"/>
      <c r="H1" s="25"/>
      <c r="I1" s="25"/>
      <c r="J1" s="25"/>
    </row>
    <row r="2" spans="3:19" ht="19.5" customHeight="1" x14ac:dyDescent="0.25">
      <c r="C2" s="329" t="s">
        <v>1123</v>
      </c>
      <c r="D2" s="329"/>
      <c r="E2" s="329"/>
      <c r="F2" s="329"/>
      <c r="G2" s="329"/>
      <c r="H2" s="329"/>
      <c r="I2" s="329"/>
      <c r="J2" s="57"/>
      <c r="K2" s="276"/>
      <c r="L2" s="232"/>
      <c r="M2" s="56"/>
      <c r="N2" s="58"/>
    </row>
    <row r="3" spans="3:19" ht="14.25" x14ac:dyDescent="0.3">
      <c r="C3" s="59" t="s">
        <v>14</v>
      </c>
      <c r="D3" s="241">
        <v>0</v>
      </c>
      <c r="E3" s="59" t="s">
        <v>12</v>
      </c>
      <c r="F3" s="92">
        <f>SUM(I8:I1500)</f>
        <v>0</v>
      </c>
      <c r="G3" s="59" t="s">
        <v>15</v>
      </c>
      <c r="H3" s="93">
        <f>IFERROR(Resumo!H26,"")</f>
        <v>0</v>
      </c>
      <c r="I3" s="94"/>
      <c r="J3" s="60"/>
      <c r="K3" s="277"/>
      <c r="L3" s="233"/>
      <c r="M3" s="60"/>
      <c r="N3" s="61"/>
    </row>
    <row r="4" spans="3:19" ht="14.25" x14ac:dyDescent="0.3">
      <c r="C4" s="55" t="s">
        <v>16</v>
      </c>
      <c r="D4" s="96" t="e">
        <f>100%/D3</f>
        <v>#DIV/0!</v>
      </c>
      <c r="E4" s="55" t="s">
        <v>17</v>
      </c>
      <c r="F4" s="97" t="str">
        <f>IFERROR(H3/D3,"")</f>
        <v/>
      </c>
      <c r="G4" s="55" t="s">
        <v>809</v>
      </c>
      <c r="H4" s="96" t="str">
        <f>IFERROR(AVERAGE(K8:K36),"")</f>
        <v/>
      </c>
      <c r="I4" s="95"/>
      <c r="J4" s="56"/>
      <c r="K4" s="276"/>
      <c r="L4" s="232"/>
      <c r="M4" s="56"/>
      <c r="N4" s="58"/>
    </row>
    <row r="5" spans="3:19" ht="13.5" x14ac:dyDescent="0.25">
      <c r="C5" s="60"/>
      <c r="D5" s="60"/>
      <c r="E5" s="60"/>
      <c r="F5" s="60"/>
      <c r="G5" s="60"/>
      <c r="H5" s="60"/>
      <c r="I5" s="60"/>
      <c r="J5" s="60"/>
      <c r="K5" s="277"/>
      <c r="L5" s="233"/>
      <c r="M5" s="60"/>
      <c r="N5" s="61"/>
    </row>
    <row r="6" spans="3:19" ht="13.5" x14ac:dyDescent="0.25">
      <c r="C6" s="91"/>
      <c r="D6" s="57"/>
      <c r="E6" s="57"/>
      <c r="F6" s="57"/>
      <c r="G6" s="57"/>
      <c r="H6" s="57"/>
      <c r="I6" s="56"/>
      <c r="J6" s="57"/>
      <c r="K6" s="279"/>
      <c r="L6" s="234"/>
      <c r="M6" s="57"/>
      <c r="N6" s="58"/>
    </row>
    <row r="7" spans="3:19" ht="27" x14ac:dyDescent="0.25">
      <c r="C7" s="72" t="s">
        <v>120</v>
      </c>
      <c r="D7" s="72" t="s">
        <v>107</v>
      </c>
      <c r="E7" s="72" t="s">
        <v>109</v>
      </c>
      <c r="F7" s="72" t="s">
        <v>69</v>
      </c>
      <c r="G7" s="72" t="s">
        <v>811</v>
      </c>
      <c r="H7" s="72" t="s">
        <v>70</v>
      </c>
      <c r="I7" s="72" t="s">
        <v>71</v>
      </c>
      <c r="J7" s="72" t="s">
        <v>102</v>
      </c>
      <c r="K7" s="222" t="s">
        <v>809</v>
      </c>
      <c r="L7" s="230" t="s">
        <v>6</v>
      </c>
      <c r="M7" s="81"/>
      <c r="N7" s="81"/>
      <c r="O7" s="81"/>
      <c r="P7" s="81"/>
      <c r="Q7" s="81"/>
      <c r="R7" s="81"/>
      <c r="S7" s="81"/>
    </row>
    <row r="8" spans="3:19" ht="14.25" x14ac:dyDescent="0.25">
      <c r="C8" s="87" t="str" cm="1">
        <f t="array" ref="C8">IFERROR(_xlfn._xlws.FILTER(Apuração!C:C,Apuração!$B:$B=C2),"")</f>
        <v/>
      </c>
      <c r="D8" s="87" t="str" cm="1">
        <f t="array" ref="D8">IFERROR(_xlfn._xlws.FILTER(Apuração!D:D,Apuração!$B:$B=C2),"")</f>
        <v/>
      </c>
      <c r="E8" s="87" t="str" cm="1">
        <f t="array" ref="E8">IFERROR(_xlfn._xlws.FILTER(Apuração!E:E,Apuração!$B:$B=C2),"")</f>
        <v/>
      </c>
      <c r="F8" s="90" t="str" cm="1">
        <f t="array" ref="F8">IFERROR(_xlfn._xlws.FILTER(Apuração!F:F,Apuração!$B:$B=C2),"")</f>
        <v/>
      </c>
      <c r="G8" s="90" t="str" cm="1">
        <f t="array" ref="G8">IFERROR(_xlfn._xlws.FILTER(Apuração!G:G,Apuração!$B:$B=C2),"")</f>
        <v/>
      </c>
      <c r="H8" s="90" t="str" cm="1">
        <f t="array" ref="H8">IFERROR(_xlfn._xlws.FILTER(Apuração!I:I,Apuração!$B:$B=C2),"")</f>
        <v/>
      </c>
      <c r="I8" s="90" t="str" cm="1">
        <f t="array" ref="I8">IFERROR(_xlfn._xlws.FILTER(Apuração!J:J,Apuração!$B:$B=C2),"")</f>
        <v/>
      </c>
      <c r="J8" s="90" t="str" cm="1">
        <f t="array" ref="J8">IFERROR(_xlfn._xlws.FILTER(Apuração!K:K,Apuração!$B:$B=C2),"")</f>
        <v/>
      </c>
      <c r="K8" s="280" t="str" cm="1">
        <f t="array" ref="K8">IFERROR(_xlfn._xlws.FILTER(Apuração!V:V,Apuração!$B:$B=C2),"")</f>
        <v/>
      </c>
      <c r="L8" s="90" t="str">
        <f t="shared" ref="L8:L41" si="0">IFERROR(IF(I8&gt;0,I8-$F$4,""),"")</f>
        <v/>
      </c>
    </row>
    <row r="9" spans="3:19" ht="14.25" x14ac:dyDescent="0.25">
      <c r="C9" s="87"/>
      <c r="D9" s="87"/>
      <c r="E9" s="87"/>
      <c r="F9" s="220"/>
      <c r="G9" s="220"/>
      <c r="H9" s="220"/>
      <c r="I9" s="220"/>
      <c r="J9" s="90"/>
      <c r="K9" s="280"/>
      <c r="L9" s="90" t="str">
        <f t="shared" si="0"/>
        <v/>
      </c>
    </row>
    <row r="10" spans="3:19" ht="14.25" x14ac:dyDescent="0.3">
      <c r="C10" s="43"/>
      <c r="D10" s="43"/>
      <c r="E10" s="43"/>
      <c r="F10" s="220"/>
      <c r="G10" s="220"/>
      <c r="H10" s="220"/>
      <c r="I10" s="220"/>
      <c r="J10" s="90"/>
      <c r="K10" s="280"/>
      <c r="L10" s="90" t="str">
        <f t="shared" si="0"/>
        <v/>
      </c>
    </row>
    <row r="11" spans="3:19" ht="14.25" x14ac:dyDescent="0.3">
      <c r="C11" s="43"/>
      <c r="D11" s="43"/>
      <c r="E11" s="43"/>
      <c r="F11" s="220"/>
      <c r="G11" s="220"/>
      <c r="H11" s="220"/>
      <c r="I11" s="220"/>
      <c r="J11" s="90"/>
      <c r="K11" s="280"/>
      <c r="L11" s="90" t="str">
        <f t="shared" si="0"/>
        <v/>
      </c>
    </row>
    <row r="12" spans="3:19" ht="14.25" x14ac:dyDescent="0.3">
      <c r="C12" s="43"/>
      <c r="D12" s="43"/>
      <c r="E12" s="43"/>
      <c r="F12" s="220"/>
      <c r="G12" s="220"/>
      <c r="H12" s="220"/>
      <c r="I12" s="220"/>
      <c r="J12" s="90"/>
      <c r="K12" s="280"/>
      <c r="L12" s="90" t="str">
        <f t="shared" si="0"/>
        <v/>
      </c>
    </row>
    <row r="13" spans="3:19" ht="14.25" x14ac:dyDescent="0.3">
      <c r="C13" s="43"/>
      <c r="D13" s="43"/>
      <c r="E13" s="43"/>
      <c r="F13" s="220"/>
      <c r="G13" s="220"/>
      <c r="H13" s="220"/>
      <c r="I13" s="220"/>
      <c r="J13" s="90"/>
      <c r="K13" s="280"/>
      <c r="L13" s="90" t="str">
        <f t="shared" si="0"/>
        <v/>
      </c>
    </row>
    <row r="14" spans="3:19" ht="14.25" x14ac:dyDescent="0.3">
      <c r="C14" s="43"/>
      <c r="D14" s="43"/>
      <c r="E14" s="43"/>
      <c r="F14" s="220"/>
      <c r="G14" s="220"/>
      <c r="H14" s="220"/>
      <c r="I14" s="220"/>
      <c r="J14" s="90"/>
      <c r="K14" s="280"/>
      <c r="L14" s="90" t="str">
        <f t="shared" si="0"/>
        <v/>
      </c>
    </row>
    <row r="15" spans="3:19" ht="14.25" x14ac:dyDescent="0.3">
      <c r="C15" s="43"/>
      <c r="D15" s="43"/>
      <c r="E15" s="43"/>
      <c r="F15" s="220"/>
      <c r="G15" s="220"/>
      <c r="H15" s="220"/>
      <c r="I15" s="220"/>
      <c r="J15" s="90"/>
      <c r="K15" s="280"/>
      <c r="L15" s="90" t="str">
        <f t="shared" si="0"/>
        <v/>
      </c>
    </row>
    <row r="16" spans="3:19" ht="14.25" x14ac:dyDescent="0.3">
      <c r="C16" s="43"/>
      <c r="D16" s="43"/>
      <c r="E16" s="43"/>
      <c r="F16" s="220"/>
      <c r="G16" s="220"/>
      <c r="H16" s="220"/>
      <c r="I16" s="220"/>
      <c r="J16" s="90"/>
      <c r="K16" s="280"/>
      <c r="L16" s="90" t="str">
        <f t="shared" si="0"/>
        <v/>
      </c>
    </row>
    <row r="17" spans="3:12" ht="14.25" x14ac:dyDescent="0.3">
      <c r="C17" s="43"/>
      <c r="D17" s="43"/>
      <c r="E17" s="43"/>
      <c r="F17" s="220"/>
      <c r="G17" s="220"/>
      <c r="H17" s="220"/>
      <c r="I17" s="220"/>
      <c r="J17" s="90"/>
      <c r="K17" s="280"/>
      <c r="L17" s="90" t="str">
        <f t="shared" si="0"/>
        <v/>
      </c>
    </row>
    <row r="18" spans="3:12" ht="14.25" x14ac:dyDescent="0.3">
      <c r="C18" s="43"/>
      <c r="D18" s="43"/>
      <c r="E18" s="43"/>
      <c r="F18" s="220"/>
      <c r="G18" s="220"/>
      <c r="H18" s="220"/>
      <c r="I18" s="220"/>
      <c r="J18" s="90"/>
      <c r="K18" s="280"/>
      <c r="L18" s="90" t="str">
        <f t="shared" si="0"/>
        <v/>
      </c>
    </row>
    <row r="19" spans="3:12" ht="14.25" x14ac:dyDescent="0.3">
      <c r="C19" s="43"/>
      <c r="D19" s="43"/>
      <c r="E19" s="43"/>
      <c r="F19" s="220"/>
      <c r="G19" s="220"/>
      <c r="H19" s="220"/>
      <c r="I19" s="220"/>
      <c r="J19" s="90"/>
      <c r="K19" s="280"/>
      <c r="L19" s="90" t="str">
        <f t="shared" si="0"/>
        <v/>
      </c>
    </row>
    <row r="20" spans="3:12" ht="14.25" x14ac:dyDescent="0.3">
      <c r="C20" s="43"/>
      <c r="D20" s="43"/>
      <c r="E20" s="43"/>
      <c r="F20" s="220"/>
      <c r="G20" s="220"/>
      <c r="H20" s="220"/>
      <c r="I20" s="220"/>
      <c r="J20" s="90"/>
      <c r="K20" s="280"/>
      <c r="L20" s="90" t="str">
        <f t="shared" si="0"/>
        <v/>
      </c>
    </row>
    <row r="21" spans="3:12" ht="14.25" x14ac:dyDescent="0.3">
      <c r="C21" s="43"/>
      <c r="D21" s="43"/>
      <c r="E21" s="43"/>
      <c r="F21" s="220"/>
      <c r="G21" s="220"/>
      <c r="H21" s="220"/>
      <c r="I21" s="220"/>
      <c r="J21" s="90"/>
      <c r="K21" s="280"/>
      <c r="L21" s="90" t="str">
        <f t="shared" si="0"/>
        <v/>
      </c>
    </row>
    <row r="22" spans="3:12" ht="14.25" x14ac:dyDescent="0.3">
      <c r="C22" s="43"/>
      <c r="D22" s="43"/>
      <c r="E22" s="43"/>
      <c r="F22" s="220"/>
      <c r="G22" s="220"/>
      <c r="H22" s="220"/>
      <c r="I22" s="220"/>
      <c r="J22" s="90"/>
      <c r="K22" s="280"/>
      <c r="L22" s="90" t="str">
        <f t="shared" si="0"/>
        <v/>
      </c>
    </row>
    <row r="23" spans="3:12" ht="14.25" x14ac:dyDescent="0.3">
      <c r="C23" s="43"/>
      <c r="D23" s="43"/>
      <c r="E23" s="43"/>
      <c r="F23" s="220"/>
      <c r="G23" s="220"/>
      <c r="H23" s="220"/>
      <c r="I23" s="220"/>
      <c r="J23" s="90"/>
      <c r="K23" s="280"/>
      <c r="L23" s="90" t="str">
        <f t="shared" si="0"/>
        <v/>
      </c>
    </row>
    <row r="24" spans="3:12" ht="14.25" x14ac:dyDescent="0.3">
      <c r="C24" s="43"/>
      <c r="D24" s="43"/>
      <c r="E24" s="43"/>
      <c r="F24" s="220"/>
      <c r="G24" s="220"/>
      <c r="H24" s="220"/>
      <c r="I24" s="220"/>
      <c r="J24" s="90"/>
      <c r="K24" s="280"/>
      <c r="L24" s="90" t="str">
        <f t="shared" si="0"/>
        <v/>
      </c>
    </row>
    <row r="25" spans="3:12" ht="14.25" x14ac:dyDescent="0.3">
      <c r="C25" s="43"/>
      <c r="D25" s="43"/>
      <c r="E25" s="43"/>
      <c r="F25" s="220"/>
      <c r="G25" s="220"/>
      <c r="H25" s="220"/>
      <c r="I25" s="220"/>
      <c r="J25" s="90"/>
      <c r="K25" s="280"/>
      <c r="L25" s="90" t="str">
        <f t="shared" si="0"/>
        <v/>
      </c>
    </row>
    <row r="26" spans="3:12" ht="14.25" x14ac:dyDescent="0.3">
      <c r="C26" s="43"/>
      <c r="D26" s="43"/>
      <c r="E26" s="43"/>
      <c r="F26" s="220"/>
      <c r="G26" s="220"/>
      <c r="H26" s="220"/>
      <c r="I26" s="220"/>
      <c r="J26" s="90"/>
      <c r="K26" s="280"/>
      <c r="L26" s="90" t="str">
        <f t="shared" si="0"/>
        <v/>
      </c>
    </row>
    <row r="27" spans="3:12" ht="14.25" x14ac:dyDescent="0.3">
      <c r="C27" s="43"/>
      <c r="D27" s="43"/>
      <c r="E27" s="43"/>
      <c r="F27" s="220"/>
      <c r="G27" s="220"/>
      <c r="H27" s="220"/>
      <c r="I27" s="220"/>
      <c r="J27" s="90"/>
      <c r="K27" s="280"/>
      <c r="L27" s="90" t="str">
        <f t="shared" si="0"/>
        <v/>
      </c>
    </row>
    <row r="28" spans="3:12" ht="14.25" x14ac:dyDescent="0.3">
      <c r="C28" s="43"/>
      <c r="D28" s="43"/>
      <c r="E28" s="43"/>
      <c r="F28" s="220"/>
      <c r="G28" s="220"/>
      <c r="H28" s="220"/>
      <c r="I28" s="220"/>
      <c r="J28" s="90"/>
      <c r="K28" s="280"/>
      <c r="L28" s="90" t="str">
        <f t="shared" si="0"/>
        <v/>
      </c>
    </row>
    <row r="29" spans="3:12" ht="14.25" x14ac:dyDescent="0.3">
      <c r="C29" s="43"/>
      <c r="D29" s="43"/>
      <c r="E29" s="43"/>
      <c r="F29" s="220"/>
      <c r="G29" s="220"/>
      <c r="H29" s="220"/>
      <c r="I29" s="220"/>
      <c r="J29" s="90"/>
      <c r="K29" s="280"/>
      <c r="L29" s="90" t="str">
        <f t="shared" si="0"/>
        <v/>
      </c>
    </row>
    <row r="30" spans="3:12" ht="14.25" x14ac:dyDescent="0.3">
      <c r="C30" s="43"/>
      <c r="D30" s="43"/>
      <c r="E30" s="43"/>
      <c r="F30" s="220"/>
      <c r="G30" s="220"/>
      <c r="H30" s="220"/>
      <c r="I30" s="220"/>
      <c r="J30" s="90"/>
      <c r="K30" s="280"/>
      <c r="L30" s="90" t="str">
        <f t="shared" si="0"/>
        <v/>
      </c>
    </row>
    <row r="31" spans="3:12" ht="14.25" x14ac:dyDescent="0.3">
      <c r="C31" s="43"/>
      <c r="D31" s="43"/>
      <c r="E31" s="43"/>
      <c r="F31" s="220"/>
      <c r="G31" s="220"/>
      <c r="H31" s="220"/>
      <c r="I31" s="220"/>
      <c r="J31" s="90"/>
      <c r="K31" s="280"/>
      <c r="L31" s="90" t="str">
        <f t="shared" si="0"/>
        <v/>
      </c>
    </row>
    <row r="32" spans="3:12" ht="14.25" x14ac:dyDescent="0.3">
      <c r="C32" s="43"/>
      <c r="D32" s="43"/>
      <c r="E32" s="43"/>
      <c r="F32" s="220"/>
      <c r="G32" s="220"/>
      <c r="H32" s="220"/>
      <c r="I32" s="220"/>
      <c r="J32" s="90"/>
      <c r="K32" s="280"/>
      <c r="L32" s="90" t="str">
        <f t="shared" si="0"/>
        <v/>
      </c>
    </row>
    <row r="33" spans="3:12" ht="14.25" x14ac:dyDescent="0.3">
      <c r="C33" s="43"/>
      <c r="D33" s="43"/>
      <c r="E33" s="43"/>
      <c r="F33" s="220"/>
      <c r="G33" s="220"/>
      <c r="H33" s="220"/>
      <c r="I33" s="220"/>
      <c r="J33" s="90"/>
      <c r="K33" s="280"/>
      <c r="L33" s="90" t="str">
        <f t="shared" si="0"/>
        <v/>
      </c>
    </row>
    <row r="34" spans="3:12" ht="14.25" x14ac:dyDescent="0.3">
      <c r="C34" s="43"/>
      <c r="D34" s="43"/>
      <c r="E34" s="43"/>
      <c r="F34" s="220"/>
      <c r="G34" s="220"/>
      <c r="H34" s="220"/>
      <c r="I34" s="220"/>
      <c r="J34" s="90"/>
      <c r="K34" s="280"/>
      <c r="L34" s="90" t="str">
        <f t="shared" si="0"/>
        <v/>
      </c>
    </row>
    <row r="35" spans="3:12" ht="14.25" x14ac:dyDescent="0.3">
      <c r="C35" s="43"/>
      <c r="D35" s="43"/>
      <c r="E35" s="43"/>
      <c r="F35" s="220"/>
      <c r="G35" s="220"/>
      <c r="H35" s="220"/>
      <c r="I35" s="220"/>
      <c r="J35" s="90"/>
      <c r="K35" s="280"/>
      <c r="L35" s="90" t="str">
        <f t="shared" si="0"/>
        <v/>
      </c>
    </row>
    <row r="36" spans="3:12" ht="14.25" x14ac:dyDescent="0.3">
      <c r="C36" s="43"/>
      <c r="D36" s="43"/>
      <c r="E36" s="43"/>
      <c r="F36" s="220"/>
      <c r="G36" s="220"/>
      <c r="H36" s="220"/>
      <c r="I36" s="220"/>
      <c r="J36" s="90"/>
      <c r="K36" s="280"/>
      <c r="L36" s="90" t="str">
        <f t="shared" si="0"/>
        <v/>
      </c>
    </row>
    <row r="37" spans="3:12" ht="14.25" x14ac:dyDescent="0.3">
      <c r="C37" s="43"/>
      <c r="D37" s="43"/>
      <c r="E37" s="43"/>
      <c r="F37" s="220"/>
      <c r="G37" s="220"/>
      <c r="H37" s="220"/>
      <c r="I37" s="220"/>
      <c r="J37" s="223"/>
      <c r="K37" s="281"/>
      <c r="L37" s="90" t="str">
        <f t="shared" si="0"/>
        <v/>
      </c>
    </row>
    <row r="38" spans="3:12" ht="14.25" x14ac:dyDescent="0.3">
      <c r="C38" s="43"/>
      <c r="D38" s="43"/>
      <c r="E38" s="43"/>
      <c r="F38" s="220"/>
      <c r="G38" s="220"/>
      <c r="H38" s="220"/>
      <c r="I38" s="220"/>
      <c r="J38" s="223"/>
      <c r="K38" s="281"/>
      <c r="L38" s="90" t="str">
        <f t="shared" si="0"/>
        <v/>
      </c>
    </row>
    <row r="39" spans="3:12" ht="14.25" x14ac:dyDescent="0.3">
      <c r="C39" s="43"/>
      <c r="D39" s="43"/>
      <c r="E39" s="43"/>
      <c r="F39" s="220"/>
      <c r="G39" s="220"/>
      <c r="H39" s="220"/>
      <c r="I39" s="220"/>
      <c r="J39" s="223"/>
      <c r="K39" s="281"/>
      <c r="L39" s="90" t="str">
        <f t="shared" si="0"/>
        <v/>
      </c>
    </row>
    <row r="40" spans="3:12" ht="14.25" x14ac:dyDescent="0.3">
      <c r="C40" s="43"/>
      <c r="D40" s="43"/>
      <c r="E40" s="43"/>
      <c r="F40" s="220"/>
      <c r="G40" s="220"/>
      <c r="H40" s="220"/>
      <c r="I40" s="220"/>
      <c r="J40" s="223"/>
      <c r="K40" s="281"/>
      <c r="L40" s="90" t="str">
        <f t="shared" si="0"/>
        <v/>
      </c>
    </row>
    <row r="41" spans="3:12" ht="14.25" x14ac:dyDescent="0.3">
      <c r="C41" s="43"/>
      <c r="D41" s="43"/>
      <c r="E41" s="43"/>
      <c r="F41" s="220"/>
      <c r="G41" s="220"/>
      <c r="H41" s="220"/>
      <c r="I41" s="220"/>
      <c r="J41" s="223"/>
      <c r="K41" s="281"/>
      <c r="L41" s="90" t="str">
        <f t="shared" si="0"/>
        <v/>
      </c>
    </row>
    <row r="42" spans="3:12" ht="14.25" x14ac:dyDescent="0.3">
      <c r="C42" s="43"/>
      <c r="D42" s="43"/>
      <c r="E42" s="43"/>
      <c r="F42" s="220"/>
      <c r="G42" s="220"/>
      <c r="H42" s="220"/>
      <c r="I42" s="220"/>
      <c r="J42" s="223"/>
      <c r="K42" s="281"/>
      <c r="L42" s="90" t="str">
        <f t="shared" ref="L42:L105" si="1">IFERROR(IF(I42&gt;0,I42-$F$4,""),"")</f>
        <v/>
      </c>
    </row>
    <row r="43" spans="3:12" ht="14.25" x14ac:dyDescent="0.3">
      <c r="C43" s="43"/>
      <c r="D43" s="43"/>
      <c r="E43" s="43"/>
      <c r="F43" s="220"/>
      <c r="G43" s="220"/>
      <c r="H43" s="220"/>
      <c r="I43" s="220"/>
      <c r="J43" s="223"/>
      <c r="K43" s="281"/>
      <c r="L43" s="90" t="str">
        <f t="shared" si="1"/>
        <v/>
      </c>
    </row>
    <row r="44" spans="3:12" ht="14.25" x14ac:dyDescent="0.3">
      <c r="C44" s="43"/>
      <c r="D44" s="43"/>
      <c r="E44" s="43"/>
      <c r="F44" s="220"/>
      <c r="G44" s="220"/>
      <c r="H44" s="220"/>
      <c r="I44" s="220"/>
      <c r="J44" s="223"/>
      <c r="K44" s="281"/>
      <c r="L44" s="90" t="str">
        <f t="shared" si="1"/>
        <v/>
      </c>
    </row>
    <row r="45" spans="3:12" ht="14.25" x14ac:dyDescent="0.3">
      <c r="C45" s="43"/>
      <c r="D45" s="43"/>
      <c r="E45" s="43"/>
      <c r="F45" s="220"/>
      <c r="G45" s="220"/>
      <c r="H45" s="220"/>
      <c r="I45" s="220"/>
      <c r="J45" s="223"/>
      <c r="K45" s="281"/>
      <c r="L45" s="90" t="str">
        <f t="shared" si="1"/>
        <v/>
      </c>
    </row>
    <row r="46" spans="3:12" ht="14.25" x14ac:dyDescent="0.3">
      <c r="C46" s="43"/>
      <c r="D46" s="43"/>
      <c r="E46" s="43"/>
      <c r="F46" s="220"/>
      <c r="G46" s="220"/>
      <c r="H46" s="220"/>
      <c r="I46" s="220"/>
      <c r="J46" s="223"/>
      <c r="K46" s="281"/>
      <c r="L46" s="90" t="str">
        <f t="shared" si="1"/>
        <v/>
      </c>
    </row>
    <row r="47" spans="3:12" ht="14.25" x14ac:dyDescent="0.3">
      <c r="C47" s="43"/>
      <c r="D47" s="43"/>
      <c r="E47" s="43"/>
      <c r="F47" s="220"/>
      <c r="G47" s="220"/>
      <c r="H47" s="220"/>
      <c r="I47" s="220"/>
      <c r="J47" s="223"/>
      <c r="K47" s="281"/>
      <c r="L47" s="90" t="str">
        <f t="shared" si="1"/>
        <v/>
      </c>
    </row>
    <row r="48" spans="3:12" ht="14.25" x14ac:dyDescent="0.3">
      <c r="C48" s="43"/>
      <c r="D48" s="43"/>
      <c r="E48" s="43"/>
      <c r="F48" s="220"/>
      <c r="G48" s="220"/>
      <c r="H48" s="220"/>
      <c r="I48" s="220"/>
      <c r="J48" s="223"/>
      <c r="K48" s="281"/>
      <c r="L48" s="90" t="str">
        <f t="shared" si="1"/>
        <v/>
      </c>
    </row>
    <row r="49" spans="3:12" ht="14.25" x14ac:dyDescent="0.3">
      <c r="C49" s="43"/>
      <c r="D49" s="43"/>
      <c r="E49" s="43"/>
      <c r="F49" s="220"/>
      <c r="G49" s="220"/>
      <c r="H49" s="220"/>
      <c r="I49" s="220"/>
      <c r="J49" s="223"/>
      <c r="K49" s="281"/>
      <c r="L49" s="90" t="str">
        <f t="shared" si="1"/>
        <v/>
      </c>
    </row>
    <row r="50" spans="3:12" ht="14.25" x14ac:dyDescent="0.3">
      <c r="C50" s="43"/>
      <c r="D50" s="43"/>
      <c r="E50" s="43"/>
      <c r="F50" s="220"/>
      <c r="G50" s="220"/>
      <c r="H50" s="220"/>
      <c r="I50" s="220"/>
      <c r="J50" s="223"/>
      <c r="K50" s="281"/>
      <c r="L50" s="90" t="str">
        <f t="shared" si="1"/>
        <v/>
      </c>
    </row>
    <row r="51" spans="3:12" ht="14.25" x14ac:dyDescent="0.3">
      <c r="C51" s="43"/>
      <c r="D51" s="43"/>
      <c r="E51" s="43"/>
      <c r="F51" s="220"/>
      <c r="G51" s="220"/>
      <c r="H51" s="220"/>
      <c r="I51" s="220"/>
      <c r="J51" s="223"/>
      <c r="K51" s="281"/>
      <c r="L51" s="90" t="str">
        <f t="shared" si="1"/>
        <v/>
      </c>
    </row>
    <row r="52" spans="3:12" ht="14.25" x14ac:dyDescent="0.3">
      <c r="C52" s="43"/>
      <c r="D52" s="43"/>
      <c r="E52" s="43"/>
      <c r="F52" s="220"/>
      <c r="G52" s="220"/>
      <c r="H52" s="220"/>
      <c r="I52" s="220"/>
      <c r="J52" s="223"/>
      <c r="K52" s="281"/>
      <c r="L52" s="90" t="str">
        <f t="shared" si="1"/>
        <v/>
      </c>
    </row>
    <row r="53" spans="3:12" ht="14.25" x14ac:dyDescent="0.3">
      <c r="C53" s="43"/>
      <c r="D53" s="43"/>
      <c r="E53" s="43"/>
      <c r="F53" s="220"/>
      <c r="G53" s="220"/>
      <c r="H53" s="220"/>
      <c r="I53" s="220"/>
      <c r="J53" s="223"/>
      <c r="K53" s="281"/>
      <c r="L53" s="90" t="str">
        <f t="shared" si="1"/>
        <v/>
      </c>
    </row>
    <row r="54" spans="3:12" ht="14.25" x14ac:dyDescent="0.3">
      <c r="C54" s="43"/>
      <c r="D54" s="43"/>
      <c r="E54" s="43"/>
      <c r="F54" s="220"/>
      <c r="G54" s="220"/>
      <c r="H54" s="220"/>
      <c r="I54" s="220"/>
      <c r="J54" s="223"/>
      <c r="K54" s="281"/>
      <c r="L54" s="90" t="str">
        <f t="shared" si="1"/>
        <v/>
      </c>
    </row>
    <row r="55" spans="3:12" ht="14.25" x14ac:dyDescent="0.3">
      <c r="C55" s="43"/>
      <c r="D55" s="43"/>
      <c r="E55" s="43"/>
      <c r="F55" s="220"/>
      <c r="G55" s="220"/>
      <c r="H55" s="220"/>
      <c r="I55" s="220"/>
      <c r="J55" s="223"/>
      <c r="K55" s="281"/>
      <c r="L55" s="90" t="str">
        <f t="shared" si="1"/>
        <v/>
      </c>
    </row>
    <row r="56" spans="3:12" ht="14.25" x14ac:dyDescent="0.3">
      <c r="C56" s="43"/>
      <c r="D56" s="43"/>
      <c r="E56" s="43"/>
      <c r="F56" s="220"/>
      <c r="G56" s="220"/>
      <c r="H56" s="220"/>
      <c r="I56" s="220"/>
      <c r="J56" s="223"/>
      <c r="K56" s="281"/>
      <c r="L56" s="90" t="str">
        <f t="shared" si="1"/>
        <v/>
      </c>
    </row>
    <row r="57" spans="3:12" ht="14.25" x14ac:dyDescent="0.3">
      <c r="C57" s="43"/>
      <c r="D57" s="43"/>
      <c r="E57" s="43"/>
      <c r="F57" s="220"/>
      <c r="G57" s="220"/>
      <c r="H57" s="220"/>
      <c r="I57" s="220"/>
      <c r="J57" s="223"/>
      <c r="K57" s="281"/>
      <c r="L57" s="90" t="str">
        <f t="shared" si="1"/>
        <v/>
      </c>
    </row>
    <row r="58" spans="3:12" ht="14.25" x14ac:dyDescent="0.3">
      <c r="C58" s="43"/>
      <c r="D58" s="43"/>
      <c r="E58" s="43"/>
      <c r="F58" s="220"/>
      <c r="G58" s="220"/>
      <c r="H58" s="220"/>
      <c r="I58" s="220"/>
      <c r="J58" s="223"/>
      <c r="K58" s="281"/>
      <c r="L58" s="90" t="str">
        <f t="shared" si="1"/>
        <v/>
      </c>
    </row>
    <row r="59" spans="3:12" ht="14.25" x14ac:dyDescent="0.3">
      <c r="C59" s="43"/>
      <c r="D59" s="43"/>
      <c r="E59" s="43"/>
      <c r="F59" s="220"/>
      <c r="G59" s="220"/>
      <c r="H59" s="220"/>
      <c r="I59" s="220"/>
      <c r="J59" s="223"/>
      <c r="K59" s="281"/>
      <c r="L59" s="90" t="str">
        <f t="shared" si="1"/>
        <v/>
      </c>
    </row>
    <row r="60" spans="3:12" ht="14.25" x14ac:dyDescent="0.3">
      <c r="C60" s="43"/>
      <c r="D60" s="43"/>
      <c r="E60" s="43"/>
      <c r="F60" s="220"/>
      <c r="G60" s="220"/>
      <c r="H60" s="220"/>
      <c r="I60" s="220"/>
      <c r="J60" s="223"/>
      <c r="K60" s="281"/>
      <c r="L60" s="90" t="str">
        <f t="shared" si="1"/>
        <v/>
      </c>
    </row>
    <row r="61" spans="3:12" ht="14.25" x14ac:dyDescent="0.3">
      <c r="C61" s="43"/>
      <c r="D61" s="43"/>
      <c r="E61" s="43"/>
      <c r="F61" s="220"/>
      <c r="G61" s="220"/>
      <c r="H61" s="220"/>
      <c r="I61" s="220"/>
      <c r="J61" s="223"/>
      <c r="K61" s="281"/>
      <c r="L61" s="90" t="str">
        <f t="shared" si="1"/>
        <v/>
      </c>
    </row>
    <row r="62" spans="3:12" ht="14.25" x14ac:dyDescent="0.3">
      <c r="C62" s="43"/>
      <c r="D62" s="43"/>
      <c r="E62" s="43"/>
      <c r="F62" s="220"/>
      <c r="G62" s="220"/>
      <c r="H62" s="220"/>
      <c r="I62" s="220"/>
      <c r="J62" s="223"/>
      <c r="K62" s="281"/>
      <c r="L62" s="90" t="str">
        <f t="shared" si="1"/>
        <v/>
      </c>
    </row>
    <row r="63" spans="3:12" ht="14.25" x14ac:dyDescent="0.3">
      <c r="C63" s="43"/>
      <c r="D63" s="43"/>
      <c r="E63" s="43"/>
      <c r="F63" s="220"/>
      <c r="G63" s="220"/>
      <c r="H63" s="220"/>
      <c r="I63" s="220"/>
      <c r="J63" s="223"/>
      <c r="K63" s="281"/>
      <c r="L63" s="90" t="str">
        <f t="shared" si="1"/>
        <v/>
      </c>
    </row>
    <row r="64" spans="3:12" ht="14.25" x14ac:dyDescent="0.3">
      <c r="C64" s="43"/>
      <c r="D64" s="43"/>
      <c r="E64" s="43"/>
      <c r="F64" s="220"/>
      <c r="G64" s="220"/>
      <c r="H64" s="220"/>
      <c r="I64" s="220"/>
      <c r="J64" s="223"/>
      <c r="K64" s="281"/>
      <c r="L64" s="90" t="str">
        <f t="shared" si="1"/>
        <v/>
      </c>
    </row>
    <row r="65" spans="3:12" ht="14.25" x14ac:dyDescent="0.3">
      <c r="C65" s="43"/>
      <c r="D65" s="43"/>
      <c r="E65" s="43"/>
      <c r="F65" s="220"/>
      <c r="G65" s="220"/>
      <c r="H65" s="220"/>
      <c r="I65" s="220"/>
      <c r="J65" s="223"/>
      <c r="K65" s="281"/>
      <c r="L65" s="90" t="str">
        <f t="shared" si="1"/>
        <v/>
      </c>
    </row>
    <row r="66" spans="3:12" ht="14.25" x14ac:dyDescent="0.3">
      <c r="C66" s="43"/>
      <c r="D66" s="43"/>
      <c r="E66" s="43"/>
      <c r="F66" s="220"/>
      <c r="G66" s="220"/>
      <c r="H66" s="220"/>
      <c r="I66" s="220"/>
      <c r="J66" s="223"/>
      <c r="K66" s="281"/>
      <c r="L66" s="90" t="str">
        <f t="shared" si="1"/>
        <v/>
      </c>
    </row>
    <row r="67" spans="3:12" ht="14.25" x14ac:dyDescent="0.3">
      <c r="C67" s="43"/>
      <c r="D67" s="43"/>
      <c r="E67" s="43"/>
      <c r="F67" s="220"/>
      <c r="G67" s="220"/>
      <c r="H67" s="220"/>
      <c r="I67" s="220"/>
      <c r="J67" s="223"/>
      <c r="K67" s="281"/>
      <c r="L67" s="90" t="str">
        <f t="shared" si="1"/>
        <v/>
      </c>
    </row>
    <row r="68" spans="3:12" ht="14.25" x14ac:dyDescent="0.3">
      <c r="C68" s="43"/>
      <c r="D68" s="43"/>
      <c r="E68" s="43"/>
      <c r="F68" s="220"/>
      <c r="G68" s="220"/>
      <c r="H68" s="220"/>
      <c r="I68" s="220"/>
      <c r="J68" s="223"/>
      <c r="K68" s="281"/>
      <c r="L68" s="90" t="str">
        <f t="shared" si="1"/>
        <v/>
      </c>
    </row>
    <row r="69" spans="3:12" ht="14.25" x14ac:dyDescent="0.3">
      <c r="C69" s="43"/>
      <c r="D69" s="43"/>
      <c r="E69" s="43"/>
      <c r="F69" s="220"/>
      <c r="G69" s="220"/>
      <c r="H69" s="220"/>
      <c r="I69" s="220"/>
      <c r="J69" s="223"/>
      <c r="K69" s="281"/>
      <c r="L69" s="90" t="str">
        <f t="shared" si="1"/>
        <v/>
      </c>
    </row>
    <row r="70" spans="3:12" ht="14.25" x14ac:dyDescent="0.3">
      <c r="C70" s="43"/>
      <c r="D70" s="43"/>
      <c r="E70" s="43"/>
      <c r="F70" s="220"/>
      <c r="G70" s="220"/>
      <c r="H70" s="220"/>
      <c r="I70" s="220"/>
      <c r="J70" s="223"/>
      <c r="K70" s="281"/>
      <c r="L70" s="90" t="str">
        <f t="shared" si="1"/>
        <v/>
      </c>
    </row>
    <row r="71" spans="3:12" ht="14.25" x14ac:dyDescent="0.3">
      <c r="C71" s="43"/>
      <c r="D71" s="43"/>
      <c r="E71" s="43"/>
      <c r="F71" s="220"/>
      <c r="G71" s="220"/>
      <c r="H71" s="220"/>
      <c r="I71" s="220"/>
      <c r="J71" s="223"/>
      <c r="K71" s="281"/>
      <c r="L71" s="90" t="str">
        <f t="shared" si="1"/>
        <v/>
      </c>
    </row>
    <row r="72" spans="3:12" ht="14.25" x14ac:dyDescent="0.3">
      <c r="C72" s="43"/>
      <c r="D72" s="43"/>
      <c r="E72" s="43"/>
      <c r="F72" s="220"/>
      <c r="G72" s="220"/>
      <c r="H72" s="220"/>
      <c r="I72" s="220"/>
      <c r="J72" s="223"/>
      <c r="K72" s="281"/>
      <c r="L72" s="90" t="str">
        <f t="shared" si="1"/>
        <v/>
      </c>
    </row>
    <row r="73" spans="3:12" ht="14.25" x14ac:dyDescent="0.3">
      <c r="C73" s="43"/>
      <c r="D73" s="43"/>
      <c r="E73" s="43"/>
      <c r="F73" s="220"/>
      <c r="G73" s="220"/>
      <c r="H73" s="220"/>
      <c r="I73" s="220"/>
      <c r="J73" s="223"/>
      <c r="K73" s="281"/>
      <c r="L73" s="90" t="str">
        <f t="shared" si="1"/>
        <v/>
      </c>
    </row>
    <row r="74" spans="3:12" ht="14.25" x14ac:dyDescent="0.3">
      <c r="C74" s="43"/>
      <c r="D74" s="43"/>
      <c r="E74" s="43"/>
      <c r="F74" s="220"/>
      <c r="G74" s="220"/>
      <c r="H74" s="220"/>
      <c r="I74" s="220"/>
      <c r="J74" s="223"/>
      <c r="K74" s="281"/>
      <c r="L74" s="90" t="str">
        <f t="shared" si="1"/>
        <v/>
      </c>
    </row>
    <row r="75" spans="3:12" ht="14.25" x14ac:dyDescent="0.3">
      <c r="C75" s="43"/>
      <c r="D75" s="43"/>
      <c r="E75" s="43"/>
      <c r="F75" s="220"/>
      <c r="G75" s="220"/>
      <c r="H75" s="220"/>
      <c r="I75" s="220"/>
      <c r="J75" s="223"/>
      <c r="K75" s="281"/>
      <c r="L75" s="90" t="str">
        <f t="shared" si="1"/>
        <v/>
      </c>
    </row>
    <row r="76" spans="3:12" ht="14.25" x14ac:dyDescent="0.3">
      <c r="C76" s="43"/>
      <c r="D76" s="43"/>
      <c r="E76" s="43"/>
      <c r="F76" s="220"/>
      <c r="G76" s="220"/>
      <c r="H76" s="220"/>
      <c r="I76" s="220"/>
      <c r="J76" s="223"/>
      <c r="K76" s="281"/>
      <c r="L76" s="90" t="str">
        <f t="shared" si="1"/>
        <v/>
      </c>
    </row>
    <row r="77" spans="3:12" ht="14.25" x14ac:dyDescent="0.3">
      <c r="C77" s="43"/>
      <c r="D77" s="43"/>
      <c r="E77" s="43"/>
      <c r="F77" s="220"/>
      <c r="G77" s="220"/>
      <c r="H77" s="220"/>
      <c r="I77" s="220"/>
      <c r="J77" s="223"/>
      <c r="K77" s="281"/>
      <c r="L77" s="90" t="str">
        <f t="shared" si="1"/>
        <v/>
      </c>
    </row>
    <row r="78" spans="3:12" ht="14.25" x14ac:dyDescent="0.3">
      <c r="C78" s="43"/>
      <c r="D78" s="43"/>
      <c r="E78" s="43"/>
      <c r="F78" s="220"/>
      <c r="G78" s="220"/>
      <c r="H78" s="220"/>
      <c r="I78" s="220"/>
      <c r="J78" s="223"/>
      <c r="K78" s="281"/>
      <c r="L78" s="90" t="str">
        <f t="shared" si="1"/>
        <v/>
      </c>
    </row>
    <row r="79" spans="3:12" ht="14.25" x14ac:dyDescent="0.3">
      <c r="C79" s="43"/>
      <c r="D79" s="43"/>
      <c r="E79" s="43"/>
      <c r="F79" s="220"/>
      <c r="G79" s="220"/>
      <c r="H79" s="220"/>
      <c r="I79" s="220"/>
      <c r="J79" s="223"/>
      <c r="K79" s="281"/>
      <c r="L79" s="90" t="str">
        <f t="shared" si="1"/>
        <v/>
      </c>
    </row>
    <row r="80" spans="3:12" ht="14.25" x14ac:dyDescent="0.3">
      <c r="C80" s="43"/>
      <c r="D80" s="43"/>
      <c r="E80" s="43"/>
      <c r="F80" s="220"/>
      <c r="G80" s="220"/>
      <c r="H80" s="220"/>
      <c r="I80" s="220"/>
      <c r="J80" s="223"/>
      <c r="K80" s="281"/>
      <c r="L80" s="90" t="str">
        <f t="shared" si="1"/>
        <v/>
      </c>
    </row>
    <row r="81" spans="3:12" ht="14.25" x14ac:dyDescent="0.3">
      <c r="C81" s="43"/>
      <c r="D81" s="43"/>
      <c r="E81" s="43"/>
      <c r="F81" s="220"/>
      <c r="G81" s="220"/>
      <c r="H81" s="220"/>
      <c r="I81" s="220"/>
      <c r="J81" s="223"/>
      <c r="K81" s="281"/>
      <c r="L81" s="90" t="str">
        <f t="shared" si="1"/>
        <v/>
      </c>
    </row>
    <row r="82" spans="3:12" ht="14.25" x14ac:dyDescent="0.3">
      <c r="C82" s="43"/>
      <c r="D82" s="43"/>
      <c r="E82" s="43"/>
      <c r="F82" s="220"/>
      <c r="G82" s="220"/>
      <c r="H82" s="220"/>
      <c r="I82" s="220"/>
      <c r="J82" s="223"/>
      <c r="K82" s="281"/>
      <c r="L82" s="90" t="str">
        <f t="shared" si="1"/>
        <v/>
      </c>
    </row>
    <row r="83" spans="3:12" ht="14.25" x14ac:dyDescent="0.3">
      <c r="C83" s="43"/>
      <c r="D83" s="43"/>
      <c r="E83" s="43"/>
      <c r="F83" s="220"/>
      <c r="G83" s="220"/>
      <c r="H83" s="220"/>
      <c r="I83" s="220"/>
      <c r="J83" s="223"/>
      <c r="K83" s="281"/>
      <c r="L83" s="90" t="str">
        <f t="shared" si="1"/>
        <v/>
      </c>
    </row>
    <row r="84" spans="3:12" ht="14.25" x14ac:dyDescent="0.3">
      <c r="C84" s="43"/>
      <c r="D84" s="43"/>
      <c r="E84" s="43"/>
      <c r="F84" s="220"/>
      <c r="G84" s="220"/>
      <c r="H84" s="220"/>
      <c r="I84" s="220"/>
      <c r="J84" s="223"/>
      <c r="K84" s="281"/>
      <c r="L84" s="90" t="str">
        <f t="shared" si="1"/>
        <v/>
      </c>
    </row>
    <row r="85" spans="3:12" ht="14.25" x14ac:dyDescent="0.3">
      <c r="C85" s="43"/>
      <c r="D85" s="43"/>
      <c r="E85" s="43"/>
      <c r="F85" s="220"/>
      <c r="G85" s="220"/>
      <c r="H85" s="220"/>
      <c r="I85" s="220"/>
      <c r="J85" s="223"/>
      <c r="K85" s="281"/>
      <c r="L85" s="90" t="str">
        <f t="shared" si="1"/>
        <v/>
      </c>
    </row>
    <row r="86" spans="3:12" ht="14.25" x14ac:dyDescent="0.3">
      <c r="C86" s="43"/>
      <c r="D86" s="43"/>
      <c r="E86" s="43"/>
      <c r="F86" s="220"/>
      <c r="G86" s="220"/>
      <c r="H86" s="220"/>
      <c r="I86" s="220"/>
      <c r="J86" s="223"/>
      <c r="K86" s="281"/>
      <c r="L86" s="90" t="str">
        <f t="shared" si="1"/>
        <v/>
      </c>
    </row>
    <row r="87" spans="3:12" ht="14.25" x14ac:dyDescent="0.3">
      <c r="C87" s="43"/>
      <c r="D87" s="43"/>
      <c r="E87" s="43"/>
      <c r="F87" s="220"/>
      <c r="G87" s="220"/>
      <c r="H87" s="220"/>
      <c r="I87" s="220"/>
      <c r="J87" s="223"/>
      <c r="K87" s="281"/>
      <c r="L87" s="90" t="str">
        <f t="shared" si="1"/>
        <v/>
      </c>
    </row>
    <row r="88" spans="3:12" ht="14.25" x14ac:dyDescent="0.3">
      <c r="C88" s="43"/>
      <c r="D88" s="43"/>
      <c r="E88" s="43"/>
      <c r="F88" s="220"/>
      <c r="G88" s="220"/>
      <c r="H88" s="220"/>
      <c r="I88" s="220"/>
      <c r="J88" s="223"/>
      <c r="K88" s="281"/>
      <c r="L88" s="90" t="str">
        <f t="shared" si="1"/>
        <v/>
      </c>
    </row>
    <row r="89" spans="3:12" ht="14.25" x14ac:dyDescent="0.3">
      <c r="C89" s="43"/>
      <c r="D89" s="43"/>
      <c r="E89" s="43"/>
      <c r="F89" s="220"/>
      <c r="G89" s="220"/>
      <c r="H89" s="220"/>
      <c r="I89" s="220"/>
      <c r="J89" s="223"/>
      <c r="K89" s="281"/>
      <c r="L89" s="90" t="str">
        <f t="shared" si="1"/>
        <v/>
      </c>
    </row>
    <row r="90" spans="3:12" ht="14.25" x14ac:dyDescent="0.3">
      <c r="C90" s="43"/>
      <c r="D90" s="43"/>
      <c r="E90" s="43"/>
      <c r="F90" s="220"/>
      <c r="G90" s="220"/>
      <c r="H90" s="220"/>
      <c r="I90" s="220"/>
      <c r="J90" s="223"/>
      <c r="K90" s="281"/>
      <c r="L90" s="90" t="str">
        <f t="shared" si="1"/>
        <v/>
      </c>
    </row>
    <row r="91" spans="3:12" ht="14.25" x14ac:dyDescent="0.3">
      <c r="C91" s="43"/>
      <c r="D91" s="43"/>
      <c r="E91" s="43"/>
      <c r="F91" s="220"/>
      <c r="G91" s="220"/>
      <c r="H91" s="220"/>
      <c r="I91" s="220"/>
      <c r="J91" s="223"/>
      <c r="K91" s="281"/>
      <c r="L91" s="90" t="str">
        <f t="shared" si="1"/>
        <v/>
      </c>
    </row>
    <row r="92" spans="3:12" ht="14.25" x14ac:dyDescent="0.3">
      <c r="C92" s="43"/>
      <c r="D92" s="43"/>
      <c r="E92" s="43"/>
      <c r="F92" s="220"/>
      <c r="G92" s="220"/>
      <c r="H92" s="220"/>
      <c r="I92" s="220"/>
      <c r="J92" s="223"/>
      <c r="K92" s="281"/>
      <c r="L92" s="90" t="str">
        <f t="shared" si="1"/>
        <v/>
      </c>
    </row>
    <row r="93" spans="3:12" ht="14.25" x14ac:dyDescent="0.3">
      <c r="C93" s="43"/>
      <c r="D93" s="43"/>
      <c r="E93" s="43"/>
      <c r="F93" s="220"/>
      <c r="G93" s="220"/>
      <c r="H93" s="220"/>
      <c r="I93" s="220"/>
      <c r="J93" s="223"/>
      <c r="K93" s="281"/>
      <c r="L93" s="90" t="str">
        <f t="shared" si="1"/>
        <v/>
      </c>
    </row>
    <row r="94" spans="3:12" ht="14.25" x14ac:dyDescent="0.3">
      <c r="C94" s="43"/>
      <c r="D94" s="43"/>
      <c r="E94" s="43"/>
      <c r="F94" s="220"/>
      <c r="G94" s="220"/>
      <c r="H94" s="220"/>
      <c r="I94" s="220"/>
      <c r="J94" s="223"/>
      <c r="K94" s="281"/>
      <c r="L94" s="90" t="str">
        <f t="shared" si="1"/>
        <v/>
      </c>
    </row>
    <row r="95" spans="3:12" ht="14.25" x14ac:dyDescent="0.3">
      <c r="C95" s="43"/>
      <c r="D95" s="43"/>
      <c r="E95" s="43"/>
      <c r="F95" s="220"/>
      <c r="G95" s="220"/>
      <c r="H95" s="220"/>
      <c r="I95" s="220"/>
      <c r="J95" s="223"/>
      <c r="K95" s="281"/>
      <c r="L95" s="90" t="str">
        <f t="shared" si="1"/>
        <v/>
      </c>
    </row>
    <row r="96" spans="3:12" ht="14.25" x14ac:dyDescent="0.3">
      <c r="C96" s="43"/>
      <c r="D96" s="43"/>
      <c r="E96" s="43"/>
      <c r="F96" s="220"/>
      <c r="G96" s="220"/>
      <c r="H96" s="220"/>
      <c r="I96" s="220"/>
      <c r="J96" s="223"/>
      <c r="K96" s="281"/>
      <c r="L96" s="90" t="str">
        <f t="shared" si="1"/>
        <v/>
      </c>
    </row>
    <row r="97" spans="3:12" ht="14.25" x14ac:dyDescent="0.3">
      <c r="C97" s="43"/>
      <c r="D97" s="43"/>
      <c r="E97" s="43"/>
      <c r="F97" s="220"/>
      <c r="G97" s="220"/>
      <c r="H97" s="220"/>
      <c r="I97" s="220"/>
      <c r="J97" s="223"/>
      <c r="K97" s="281"/>
      <c r="L97" s="90" t="str">
        <f t="shared" si="1"/>
        <v/>
      </c>
    </row>
    <row r="98" spans="3:12" ht="14.25" x14ac:dyDescent="0.3">
      <c r="C98" s="43"/>
      <c r="D98" s="43"/>
      <c r="E98" s="43"/>
      <c r="F98" s="220"/>
      <c r="G98" s="220"/>
      <c r="H98" s="220"/>
      <c r="I98" s="220"/>
      <c r="J98" s="223"/>
      <c r="K98" s="281"/>
      <c r="L98" s="90" t="str">
        <f t="shared" si="1"/>
        <v/>
      </c>
    </row>
    <row r="99" spans="3:12" ht="14.25" x14ac:dyDescent="0.3">
      <c r="C99" s="43"/>
      <c r="D99" s="43"/>
      <c r="E99" s="43"/>
      <c r="F99" s="220"/>
      <c r="G99" s="220"/>
      <c r="H99" s="220"/>
      <c r="I99" s="220"/>
      <c r="J99" s="223"/>
      <c r="K99" s="281"/>
      <c r="L99" s="90" t="str">
        <f t="shared" si="1"/>
        <v/>
      </c>
    </row>
    <row r="100" spans="3:12" ht="14.25" x14ac:dyDescent="0.3">
      <c r="C100" s="43"/>
      <c r="D100" s="43"/>
      <c r="E100" s="43"/>
      <c r="F100" s="220"/>
      <c r="G100" s="220"/>
      <c r="H100" s="220"/>
      <c r="I100" s="220"/>
      <c r="J100" s="223"/>
      <c r="K100" s="281"/>
      <c r="L100" s="90" t="str">
        <f t="shared" si="1"/>
        <v/>
      </c>
    </row>
    <row r="101" spans="3:12" ht="14.25" x14ac:dyDescent="0.3">
      <c r="C101" s="43"/>
      <c r="D101" s="43"/>
      <c r="E101" s="43"/>
      <c r="F101" s="220"/>
      <c r="G101" s="220"/>
      <c r="H101" s="220"/>
      <c r="I101" s="220"/>
      <c r="J101" s="223"/>
      <c r="K101" s="281"/>
      <c r="L101" s="90" t="str">
        <f t="shared" si="1"/>
        <v/>
      </c>
    </row>
    <row r="102" spans="3:12" ht="14.25" x14ac:dyDescent="0.3">
      <c r="C102" s="43"/>
      <c r="D102" s="43"/>
      <c r="E102" s="43"/>
      <c r="F102" s="220"/>
      <c r="G102" s="220"/>
      <c r="H102" s="220"/>
      <c r="I102" s="220"/>
      <c r="J102" s="223"/>
      <c r="K102" s="281"/>
      <c r="L102" s="90" t="str">
        <f t="shared" si="1"/>
        <v/>
      </c>
    </row>
    <row r="103" spans="3:12" ht="14.25" x14ac:dyDescent="0.3">
      <c r="C103" s="43"/>
      <c r="D103" s="43"/>
      <c r="E103" s="43"/>
      <c r="F103" s="220"/>
      <c r="G103" s="220"/>
      <c r="H103" s="220"/>
      <c r="I103" s="220"/>
      <c r="J103" s="223"/>
      <c r="K103" s="281"/>
      <c r="L103" s="90" t="str">
        <f t="shared" si="1"/>
        <v/>
      </c>
    </row>
    <row r="104" spans="3:12" ht="14.25" x14ac:dyDescent="0.3">
      <c r="C104" s="43"/>
      <c r="D104" s="43"/>
      <c r="E104" s="43"/>
      <c r="F104" s="220"/>
      <c r="G104" s="220"/>
      <c r="H104" s="220"/>
      <c r="I104" s="220"/>
      <c r="J104" s="223"/>
      <c r="K104" s="281"/>
      <c r="L104" s="90" t="str">
        <f t="shared" si="1"/>
        <v/>
      </c>
    </row>
    <row r="105" spans="3:12" ht="14.25" x14ac:dyDescent="0.3">
      <c r="C105" s="43"/>
      <c r="D105" s="43"/>
      <c r="E105" s="43"/>
      <c r="F105" s="220"/>
      <c r="G105" s="220"/>
      <c r="H105" s="220"/>
      <c r="I105" s="220"/>
      <c r="J105" s="223"/>
      <c r="K105" s="281"/>
      <c r="L105" s="90" t="str">
        <f t="shared" si="1"/>
        <v/>
      </c>
    </row>
    <row r="106" spans="3:12" ht="14.25" x14ac:dyDescent="0.3">
      <c r="C106" s="43"/>
      <c r="D106" s="43"/>
      <c r="E106" s="43"/>
      <c r="F106" s="220"/>
      <c r="G106" s="220"/>
      <c r="H106" s="220"/>
      <c r="I106" s="220"/>
      <c r="J106" s="223"/>
      <c r="K106" s="281"/>
      <c r="L106" s="90" t="str">
        <f t="shared" ref="L106:L169" si="2">IFERROR(IF(I106&gt;0,I106-$F$4,""),"")</f>
        <v/>
      </c>
    </row>
    <row r="107" spans="3:12" ht="14.25" x14ac:dyDescent="0.3">
      <c r="C107" s="43"/>
      <c r="D107" s="43"/>
      <c r="E107" s="43"/>
      <c r="F107" s="220"/>
      <c r="G107" s="220"/>
      <c r="H107" s="220"/>
      <c r="I107" s="220"/>
      <c r="J107" s="223"/>
      <c r="K107" s="281"/>
      <c r="L107" s="90" t="str">
        <f t="shared" si="2"/>
        <v/>
      </c>
    </row>
    <row r="108" spans="3:12" ht="14.25" x14ac:dyDescent="0.3">
      <c r="C108" s="43"/>
      <c r="D108" s="43"/>
      <c r="E108" s="43"/>
      <c r="F108" s="220"/>
      <c r="G108" s="220"/>
      <c r="H108" s="220"/>
      <c r="I108" s="220"/>
      <c r="J108" s="223"/>
      <c r="K108" s="281"/>
      <c r="L108" s="90" t="str">
        <f t="shared" si="2"/>
        <v/>
      </c>
    </row>
    <row r="109" spans="3:12" ht="14.25" x14ac:dyDescent="0.3">
      <c r="C109" s="43"/>
      <c r="D109" s="43"/>
      <c r="E109" s="43"/>
      <c r="F109" s="220"/>
      <c r="G109" s="220"/>
      <c r="H109" s="220"/>
      <c r="I109" s="220"/>
      <c r="J109" s="223"/>
      <c r="K109" s="281"/>
      <c r="L109" s="90" t="str">
        <f t="shared" si="2"/>
        <v/>
      </c>
    </row>
    <row r="110" spans="3:12" ht="14.25" x14ac:dyDescent="0.3">
      <c r="C110" s="43"/>
      <c r="D110" s="43"/>
      <c r="E110" s="43"/>
      <c r="F110" s="220"/>
      <c r="G110" s="220"/>
      <c r="H110" s="220"/>
      <c r="I110" s="220"/>
      <c r="J110" s="223"/>
      <c r="K110" s="281"/>
      <c r="L110" s="90" t="str">
        <f t="shared" si="2"/>
        <v/>
      </c>
    </row>
    <row r="111" spans="3:12" ht="14.25" x14ac:dyDescent="0.3">
      <c r="C111" s="43"/>
      <c r="D111" s="43"/>
      <c r="E111" s="43"/>
      <c r="F111" s="220"/>
      <c r="G111" s="220"/>
      <c r="H111" s="220"/>
      <c r="I111" s="220"/>
      <c r="J111" s="223"/>
      <c r="K111" s="281"/>
      <c r="L111" s="90" t="str">
        <f t="shared" si="2"/>
        <v/>
      </c>
    </row>
    <row r="112" spans="3:12" ht="14.25" x14ac:dyDescent="0.3">
      <c r="C112" s="43"/>
      <c r="D112" s="43"/>
      <c r="E112" s="43"/>
      <c r="F112" s="220"/>
      <c r="G112" s="220"/>
      <c r="H112" s="220"/>
      <c r="I112" s="220"/>
      <c r="J112" s="223"/>
      <c r="K112" s="281"/>
      <c r="L112" s="90" t="str">
        <f t="shared" si="2"/>
        <v/>
      </c>
    </row>
    <row r="113" spans="3:12" ht="14.25" x14ac:dyDescent="0.3">
      <c r="C113" s="43"/>
      <c r="D113" s="43"/>
      <c r="E113" s="43"/>
      <c r="F113" s="220"/>
      <c r="G113" s="220"/>
      <c r="H113" s="220"/>
      <c r="I113" s="220"/>
      <c r="J113" s="223"/>
      <c r="K113" s="281"/>
      <c r="L113" s="90" t="str">
        <f t="shared" si="2"/>
        <v/>
      </c>
    </row>
    <row r="114" spans="3:12" ht="14.25" x14ac:dyDescent="0.3">
      <c r="C114" s="43"/>
      <c r="D114" s="43"/>
      <c r="E114" s="43"/>
      <c r="F114" s="220"/>
      <c r="G114" s="220"/>
      <c r="H114" s="220"/>
      <c r="I114" s="220"/>
      <c r="J114" s="223"/>
      <c r="K114" s="281"/>
      <c r="L114" s="90" t="str">
        <f t="shared" si="2"/>
        <v/>
      </c>
    </row>
    <row r="115" spans="3:12" ht="14.25" x14ac:dyDescent="0.3">
      <c r="C115" s="43"/>
      <c r="D115" s="43"/>
      <c r="E115" s="43"/>
      <c r="F115" s="220"/>
      <c r="G115" s="220"/>
      <c r="H115" s="220"/>
      <c r="I115" s="220"/>
      <c r="J115" s="223"/>
      <c r="K115" s="281"/>
      <c r="L115" s="90" t="str">
        <f t="shared" si="2"/>
        <v/>
      </c>
    </row>
    <row r="116" spans="3:12" ht="14.25" x14ac:dyDescent="0.3">
      <c r="C116" s="43"/>
      <c r="D116" s="43"/>
      <c r="E116" s="43"/>
      <c r="F116" s="220"/>
      <c r="G116" s="220"/>
      <c r="H116" s="220"/>
      <c r="I116" s="220"/>
      <c r="J116" s="223"/>
      <c r="K116" s="281"/>
      <c r="L116" s="90" t="str">
        <f t="shared" si="2"/>
        <v/>
      </c>
    </row>
    <row r="117" spans="3:12" ht="14.25" x14ac:dyDescent="0.3">
      <c r="C117" s="43"/>
      <c r="D117" s="43"/>
      <c r="E117" s="43"/>
      <c r="F117" s="220"/>
      <c r="G117" s="220"/>
      <c r="H117" s="220"/>
      <c r="I117" s="220"/>
      <c r="J117" s="223"/>
      <c r="K117" s="281"/>
      <c r="L117" s="90" t="str">
        <f t="shared" si="2"/>
        <v/>
      </c>
    </row>
    <row r="118" spans="3:12" ht="14.25" x14ac:dyDescent="0.3">
      <c r="C118" s="43"/>
      <c r="D118" s="43"/>
      <c r="E118" s="43"/>
      <c r="F118" s="220"/>
      <c r="G118" s="220"/>
      <c r="H118" s="220"/>
      <c r="I118" s="220"/>
      <c r="J118" s="223"/>
      <c r="K118" s="281"/>
      <c r="L118" s="90" t="str">
        <f t="shared" si="2"/>
        <v/>
      </c>
    </row>
    <row r="119" spans="3:12" ht="14.25" x14ac:dyDescent="0.3">
      <c r="C119" s="43"/>
      <c r="D119" s="43"/>
      <c r="E119" s="43"/>
      <c r="F119" s="220"/>
      <c r="G119" s="220"/>
      <c r="H119" s="220"/>
      <c r="I119" s="220"/>
      <c r="J119" s="223"/>
      <c r="K119" s="281"/>
      <c r="L119" s="90" t="str">
        <f t="shared" si="2"/>
        <v/>
      </c>
    </row>
    <row r="120" spans="3:12" ht="14.25" x14ac:dyDescent="0.3">
      <c r="C120" s="43"/>
      <c r="D120" s="43"/>
      <c r="E120" s="43"/>
      <c r="F120" s="220"/>
      <c r="G120" s="220"/>
      <c r="H120" s="220"/>
      <c r="I120" s="220"/>
      <c r="J120" s="223"/>
      <c r="K120" s="281"/>
      <c r="L120" s="90" t="str">
        <f t="shared" si="2"/>
        <v/>
      </c>
    </row>
    <row r="121" spans="3:12" ht="14.25" x14ac:dyDescent="0.3">
      <c r="C121" s="43"/>
      <c r="D121" s="43"/>
      <c r="E121" s="43"/>
      <c r="F121" s="220"/>
      <c r="G121" s="220"/>
      <c r="H121" s="220"/>
      <c r="I121" s="220"/>
      <c r="J121" s="223"/>
      <c r="K121" s="281"/>
      <c r="L121" s="90" t="str">
        <f t="shared" si="2"/>
        <v/>
      </c>
    </row>
    <row r="122" spans="3:12" ht="14.25" x14ac:dyDescent="0.3">
      <c r="C122" s="43"/>
      <c r="D122" s="43"/>
      <c r="E122" s="43"/>
      <c r="F122" s="220"/>
      <c r="G122" s="220"/>
      <c r="H122" s="220"/>
      <c r="I122" s="220"/>
      <c r="J122" s="223"/>
      <c r="K122" s="281"/>
      <c r="L122" s="90" t="str">
        <f t="shared" si="2"/>
        <v/>
      </c>
    </row>
    <row r="123" spans="3:12" ht="14.25" x14ac:dyDescent="0.3">
      <c r="C123" s="43"/>
      <c r="D123" s="43"/>
      <c r="E123" s="43"/>
      <c r="F123" s="220"/>
      <c r="G123" s="220"/>
      <c r="H123" s="220"/>
      <c r="I123" s="220"/>
      <c r="J123" s="223"/>
      <c r="K123" s="281"/>
      <c r="L123" s="90" t="str">
        <f t="shared" si="2"/>
        <v/>
      </c>
    </row>
    <row r="124" spans="3:12" ht="14.25" x14ac:dyDescent="0.3">
      <c r="C124" s="43"/>
      <c r="D124" s="43"/>
      <c r="E124" s="43"/>
      <c r="F124" s="220"/>
      <c r="G124" s="220"/>
      <c r="H124" s="220"/>
      <c r="I124" s="220"/>
      <c r="J124" s="223"/>
      <c r="K124" s="281"/>
      <c r="L124" s="90" t="str">
        <f t="shared" si="2"/>
        <v/>
      </c>
    </row>
    <row r="125" spans="3:12" ht="14.25" x14ac:dyDescent="0.3">
      <c r="C125" s="43"/>
      <c r="D125" s="43"/>
      <c r="E125" s="43"/>
      <c r="F125" s="220"/>
      <c r="G125" s="220"/>
      <c r="H125" s="220"/>
      <c r="I125" s="220"/>
      <c r="J125" s="223"/>
      <c r="K125" s="281"/>
      <c r="L125" s="90" t="str">
        <f t="shared" si="2"/>
        <v/>
      </c>
    </row>
    <row r="126" spans="3:12" ht="14.25" x14ac:dyDescent="0.3">
      <c r="C126" s="43"/>
      <c r="D126" s="43"/>
      <c r="E126" s="43"/>
      <c r="F126" s="220"/>
      <c r="G126" s="220"/>
      <c r="H126" s="220"/>
      <c r="I126" s="220"/>
      <c r="J126" s="223"/>
      <c r="K126" s="281"/>
      <c r="L126" s="90" t="str">
        <f t="shared" si="2"/>
        <v/>
      </c>
    </row>
    <row r="127" spans="3:12" ht="14.25" x14ac:dyDescent="0.3">
      <c r="C127" s="43"/>
      <c r="D127" s="43"/>
      <c r="E127" s="43"/>
      <c r="F127" s="220"/>
      <c r="G127" s="220"/>
      <c r="H127" s="220"/>
      <c r="I127" s="220"/>
      <c r="J127" s="223"/>
      <c r="K127" s="281"/>
      <c r="L127" s="90" t="str">
        <f t="shared" si="2"/>
        <v/>
      </c>
    </row>
    <row r="128" spans="3:12" ht="14.25" x14ac:dyDescent="0.3">
      <c r="C128" s="43"/>
      <c r="D128" s="43"/>
      <c r="E128" s="43"/>
      <c r="F128" s="220"/>
      <c r="G128" s="220"/>
      <c r="H128" s="220"/>
      <c r="I128" s="220"/>
      <c r="J128" s="223"/>
      <c r="K128" s="281"/>
      <c r="L128" s="90" t="str">
        <f t="shared" si="2"/>
        <v/>
      </c>
    </row>
    <row r="129" spans="3:12" ht="14.25" x14ac:dyDescent="0.3">
      <c r="C129" s="43"/>
      <c r="D129" s="43"/>
      <c r="E129" s="43"/>
      <c r="F129" s="220"/>
      <c r="G129" s="220"/>
      <c r="H129" s="220"/>
      <c r="I129" s="220"/>
      <c r="J129" s="223"/>
      <c r="K129" s="281"/>
      <c r="L129" s="90" t="str">
        <f t="shared" si="2"/>
        <v/>
      </c>
    </row>
    <row r="130" spans="3:12" ht="14.25" x14ac:dyDescent="0.3">
      <c r="C130" s="43"/>
      <c r="D130" s="43"/>
      <c r="E130" s="43"/>
      <c r="F130" s="220"/>
      <c r="G130" s="220"/>
      <c r="H130" s="220"/>
      <c r="I130" s="220"/>
      <c r="J130" s="223"/>
      <c r="K130" s="281"/>
      <c r="L130" s="90" t="str">
        <f t="shared" si="2"/>
        <v/>
      </c>
    </row>
    <row r="131" spans="3:12" ht="14.25" x14ac:dyDescent="0.3">
      <c r="C131" s="43"/>
      <c r="D131" s="43"/>
      <c r="E131" s="43"/>
      <c r="F131" s="220"/>
      <c r="G131" s="220"/>
      <c r="H131" s="220"/>
      <c r="I131" s="220"/>
      <c r="J131" s="223"/>
      <c r="K131" s="281"/>
      <c r="L131" s="90" t="str">
        <f t="shared" si="2"/>
        <v/>
      </c>
    </row>
    <row r="132" spans="3:12" ht="14.25" x14ac:dyDescent="0.3">
      <c r="C132" s="43"/>
      <c r="D132" s="43"/>
      <c r="E132" s="43"/>
      <c r="F132" s="220"/>
      <c r="G132" s="220"/>
      <c r="H132" s="220"/>
      <c r="I132" s="220"/>
      <c r="J132" s="223"/>
      <c r="K132" s="281"/>
      <c r="L132" s="90" t="str">
        <f t="shared" si="2"/>
        <v/>
      </c>
    </row>
    <row r="133" spans="3:12" ht="14.25" x14ac:dyDescent="0.3">
      <c r="C133" s="43"/>
      <c r="D133" s="43"/>
      <c r="E133" s="43"/>
      <c r="F133" s="220"/>
      <c r="G133" s="220"/>
      <c r="H133" s="220"/>
      <c r="I133" s="220"/>
      <c r="J133" s="223"/>
      <c r="K133" s="281"/>
      <c r="L133" s="90" t="str">
        <f t="shared" si="2"/>
        <v/>
      </c>
    </row>
    <row r="134" spans="3:12" ht="14.25" x14ac:dyDescent="0.3">
      <c r="C134" s="43"/>
      <c r="D134" s="43"/>
      <c r="E134" s="43"/>
      <c r="F134" s="220"/>
      <c r="G134" s="220"/>
      <c r="H134" s="220"/>
      <c r="I134" s="220"/>
      <c r="J134" s="223"/>
      <c r="K134" s="281"/>
      <c r="L134" s="90" t="str">
        <f t="shared" si="2"/>
        <v/>
      </c>
    </row>
    <row r="135" spans="3:12" ht="14.25" x14ac:dyDescent="0.3">
      <c r="C135" s="43"/>
      <c r="D135" s="43"/>
      <c r="E135" s="43"/>
      <c r="F135" s="220"/>
      <c r="G135" s="220"/>
      <c r="H135" s="220"/>
      <c r="I135" s="220"/>
      <c r="J135" s="223"/>
      <c r="K135" s="281"/>
      <c r="L135" s="90" t="str">
        <f t="shared" si="2"/>
        <v/>
      </c>
    </row>
    <row r="136" spans="3:12" ht="14.25" x14ac:dyDescent="0.3">
      <c r="C136" s="43"/>
      <c r="D136" s="43"/>
      <c r="E136" s="43"/>
      <c r="F136" s="220"/>
      <c r="G136" s="220"/>
      <c r="H136" s="220"/>
      <c r="I136" s="220"/>
      <c r="J136" s="223"/>
      <c r="K136" s="281"/>
      <c r="L136" s="90" t="str">
        <f t="shared" si="2"/>
        <v/>
      </c>
    </row>
    <row r="137" spans="3:12" ht="14.25" x14ac:dyDescent="0.3">
      <c r="C137" s="43"/>
      <c r="D137" s="43"/>
      <c r="E137" s="43"/>
      <c r="F137" s="220"/>
      <c r="G137" s="220"/>
      <c r="H137" s="220"/>
      <c r="I137" s="220"/>
      <c r="J137" s="223"/>
      <c r="K137" s="281"/>
      <c r="L137" s="90" t="str">
        <f t="shared" si="2"/>
        <v/>
      </c>
    </row>
    <row r="138" spans="3:12" ht="14.25" x14ac:dyDescent="0.3">
      <c r="C138" s="43"/>
      <c r="D138" s="43"/>
      <c r="E138" s="43"/>
      <c r="F138" s="220"/>
      <c r="G138" s="220"/>
      <c r="H138" s="220"/>
      <c r="I138" s="220"/>
      <c r="J138" s="223"/>
      <c r="K138" s="281"/>
      <c r="L138" s="90" t="str">
        <f t="shared" si="2"/>
        <v/>
      </c>
    </row>
    <row r="139" spans="3:12" ht="14.25" x14ac:dyDescent="0.3">
      <c r="C139" s="43"/>
      <c r="D139" s="43"/>
      <c r="E139" s="43"/>
      <c r="F139" s="220"/>
      <c r="G139" s="220"/>
      <c r="H139" s="220"/>
      <c r="I139" s="220"/>
      <c r="J139" s="223"/>
      <c r="K139" s="281"/>
      <c r="L139" s="90" t="str">
        <f t="shared" si="2"/>
        <v/>
      </c>
    </row>
    <row r="140" spans="3:12" ht="14.25" x14ac:dyDescent="0.3">
      <c r="C140" s="43"/>
      <c r="D140" s="43"/>
      <c r="E140" s="43"/>
      <c r="F140" s="220"/>
      <c r="G140" s="220"/>
      <c r="H140" s="220"/>
      <c r="I140" s="220"/>
      <c r="J140" s="223"/>
      <c r="K140" s="281"/>
      <c r="L140" s="90" t="str">
        <f t="shared" si="2"/>
        <v/>
      </c>
    </row>
    <row r="141" spans="3:12" ht="14.25" x14ac:dyDescent="0.3">
      <c r="C141" s="43"/>
      <c r="D141" s="43"/>
      <c r="E141" s="43"/>
      <c r="F141" s="220"/>
      <c r="G141" s="220"/>
      <c r="H141" s="220"/>
      <c r="I141" s="220"/>
      <c r="J141" s="223"/>
      <c r="K141" s="281"/>
      <c r="L141" s="90" t="str">
        <f t="shared" si="2"/>
        <v/>
      </c>
    </row>
    <row r="142" spans="3:12" ht="14.25" x14ac:dyDescent="0.3">
      <c r="C142" s="43"/>
      <c r="D142" s="43"/>
      <c r="E142" s="43"/>
      <c r="F142" s="220"/>
      <c r="G142" s="220"/>
      <c r="H142" s="220"/>
      <c r="I142" s="220"/>
      <c r="J142" s="223"/>
      <c r="K142" s="281"/>
      <c r="L142" s="90" t="str">
        <f t="shared" si="2"/>
        <v/>
      </c>
    </row>
    <row r="143" spans="3:12" ht="14.25" x14ac:dyDescent="0.3">
      <c r="C143" s="43"/>
      <c r="D143" s="43"/>
      <c r="E143" s="43"/>
      <c r="F143" s="220"/>
      <c r="G143" s="220"/>
      <c r="H143" s="220"/>
      <c r="I143" s="220"/>
      <c r="J143" s="223"/>
      <c r="K143" s="281"/>
      <c r="L143" s="90" t="str">
        <f t="shared" si="2"/>
        <v/>
      </c>
    </row>
    <row r="144" spans="3:12" ht="14.25" x14ac:dyDescent="0.3">
      <c r="C144" s="43"/>
      <c r="D144" s="43"/>
      <c r="E144" s="43"/>
      <c r="F144" s="220"/>
      <c r="G144" s="220"/>
      <c r="H144" s="220"/>
      <c r="I144" s="220"/>
      <c r="J144" s="223"/>
      <c r="K144" s="281"/>
      <c r="L144" s="90" t="str">
        <f t="shared" si="2"/>
        <v/>
      </c>
    </row>
    <row r="145" spans="3:12" ht="14.25" x14ac:dyDescent="0.3">
      <c r="C145" s="43"/>
      <c r="D145" s="43"/>
      <c r="E145" s="43"/>
      <c r="F145" s="220"/>
      <c r="G145" s="220"/>
      <c r="H145" s="220"/>
      <c r="I145" s="220"/>
      <c r="J145" s="223"/>
      <c r="K145" s="281"/>
      <c r="L145" s="90" t="str">
        <f t="shared" si="2"/>
        <v/>
      </c>
    </row>
    <row r="146" spans="3:12" ht="14.25" x14ac:dyDescent="0.3">
      <c r="C146" s="43"/>
      <c r="D146" s="43"/>
      <c r="E146" s="43"/>
      <c r="F146" s="220"/>
      <c r="G146" s="220"/>
      <c r="H146" s="220"/>
      <c r="I146" s="220"/>
      <c r="J146" s="223"/>
      <c r="K146" s="281"/>
      <c r="L146" s="90" t="str">
        <f t="shared" si="2"/>
        <v/>
      </c>
    </row>
    <row r="147" spans="3:12" ht="14.25" x14ac:dyDescent="0.3">
      <c r="C147" s="43"/>
      <c r="D147" s="43"/>
      <c r="E147" s="43"/>
      <c r="F147" s="220"/>
      <c r="G147" s="220"/>
      <c r="H147" s="220"/>
      <c r="I147" s="220"/>
      <c r="J147" s="223"/>
      <c r="K147" s="281"/>
      <c r="L147" s="90" t="str">
        <f t="shared" si="2"/>
        <v/>
      </c>
    </row>
    <row r="148" spans="3:12" ht="14.25" x14ac:dyDescent="0.3">
      <c r="C148" s="43"/>
      <c r="D148" s="43"/>
      <c r="E148" s="43"/>
      <c r="F148" s="220"/>
      <c r="G148" s="220"/>
      <c r="H148" s="220"/>
      <c r="I148" s="220"/>
      <c r="J148" s="223"/>
      <c r="K148" s="281"/>
      <c r="L148" s="90" t="str">
        <f t="shared" si="2"/>
        <v/>
      </c>
    </row>
    <row r="149" spans="3:12" ht="14.25" x14ac:dyDescent="0.3">
      <c r="C149" s="43"/>
      <c r="D149" s="43"/>
      <c r="E149" s="43"/>
      <c r="F149" s="220"/>
      <c r="G149" s="220"/>
      <c r="H149" s="220"/>
      <c r="I149" s="220"/>
      <c r="J149" s="223"/>
      <c r="K149" s="281"/>
      <c r="L149" s="90" t="str">
        <f t="shared" si="2"/>
        <v/>
      </c>
    </row>
    <row r="150" spans="3:12" ht="14.25" x14ac:dyDescent="0.3">
      <c r="C150" s="43"/>
      <c r="D150" s="43"/>
      <c r="E150" s="43"/>
      <c r="F150" s="220"/>
      <c r="G150" s="220"/>
      <c r="H150" s="220"/>
      <c r="I150" s="220"/>
      <c r="J150" s="223"/>
      <c r="K150" s="281"/>
      <c r="L150" s="90" t="str">
        <f t="shared" si="2"/>
        <v/>
      </c>
    </row>
    <row r="151" spans="3:12" ht="14.25" x14ac:dyDescent="0.3">
      <c r="C151" s="43"/>
      <c r="D151" s="43"/>
      <c r="E151" s="43"/>
      <c r="F151" s="220"/>
      <c r="G151" s="220"/>
      <c r="H151" s="220"/>
      <c r="I151" s="220"/>
      <c r="J151" s="223"/>
      <c r="K151" s="281"/>
      <c r="L151" s="90" t="str">
        <f t="shared" si="2"/>
        <v/>
      </c>
    </row>
    <row r="152" spans="3:12" ht="14.25" x14ac:dyDescent="0.3">
      <c r="C152" s="43"/>
      <c r="D152" s="43"/>
      <c r="E152" s="43"/>
      <c r="F152" s="220"/>
      <c r="G152" s="220"/>
      <c r="H152" s="220"/>
      <c r="I152" s="220"/>
      <c r="J152" s="223"/>
      <c r="K152" s="281"/>
      <c r="L152" s="90" t="str">
        <f t="shared" si="2"/>
        <v/>
      </c>
    </row>
    <row r="153" spans="3:12" ht="14.25" x14ac:dyDescent="0.3">
      <c r="C153" s="43"/>
      <c r="D153" s="43"/>
      <c r="E153" s="43"/>
      <c r="F153" s="220"/>
      <c r="G153" s="220"/>
      <c r="H153" s="220"/>
      <c r="I153" s="220"/>
      <c r="J153" s="223"/>
      <c r="K153" s="281"/>
      <c r="L153" s="90" t="str">
        <f t="shared" si="2"/>
        <v/>
      </c>
    </row>
    <row r="154" spans="3:12" ht="14.25" x14ac:dyDescent="0.3">
      <c r="C154" s="43"/>
      <c r="D154" s="43"/>
      <c r="E154" s="43"/>
      <c r="F154" s="220"/>
      <c r="G154" s="220"/>
      <c r="H154" s="220"/>
      <c r="I154" s="220"/>
      <c r="J154" s="223"/>
      <c r="K154" s="281"/>
      <c r="L154" s="90" t="str">
        <f t="shared" si="2"/>
        <v/>
      </c>
    </row>
    <row r="155" spans="3:12" ht="14.25" x14ac:dyDescent="0.3">
      <c r="C155" s="43"/>
      <c r="D155" s="43"/>
      <c r="E155" s="43"/>
      <c r="F155" s="220"/>
      <c r="G155" s="220"/>
      <c r="H155" s="220"/>
      <c r="I155" s="220"/>
      <c r="J155" s="223"/>
      <c r="K155" s="281"/>
      <c r="L155" s="90" t="str">
        <f t="shared" si="2"/>
        <v/>
      </c>
    </row>
    <row r="156" spans="3:12" ht="14.25" x14ac:dyDescent="0.3">
      <c r="C156" s="43"/>
      <c r="D156" s="43"/>
      <c r="E156" s="43"/>
      <c r="F156" s="220"/>
      <c r="G156" s="220"/>
      <c r="H156" s="220"/>
      <c r="I156" s="220"/>
      <c r="J156" s="223"/>
      <c r="K156" s="281"/>
      <c r="L156" s="90" t="str">
        <f t="shared" si="2"/>
        <v/>
      </c>
    </row>
    <row r="157" spans="3:12" ht="14.25" x14ac:dyDescent="0.3">
      <c r="C157" s="43"/>
      <c r="D157" s="43"/>
      <c r="E157" s="43"/>
      <c r="F157" s="220"/>
      <c r="G157" s="220"/>
      <c r="H157" s="220"/>
      <c r="I157" s="220"/>
      <c r="J157" s="223"/>
      <c r="K157" s="281"/>
      <c r="L157" s="90" t="str">
        <f t="shared" si="2"/>
        <v/>
      </c>
    </row>
    <row r="158" spans="3:12" ht="14.25" x14ac:dyDescent="0.3">
      <c r="C158" s="43"/>
      <c r="D158" s="43"/>
      <c r="E158" s="43"/>
      <c r="F158" s="220"/>
      <c r="G158" s="220"/>
      <c r="H158" s="220"/>
      <c r="I158" s="220"/>
      <c r="J158" s="223"/>
      <c r="K158" s="281"/>
      <c r="L158" s="90" t="str">
        <f t="shared" si="2"/>
        <v/>
      </c>
    </row>
    <row r="159" spans="3:12" ht="14.25" x14ac:dyDescent="0.3">
      <c r="C159" s="43"/>
      <c r="D159" s="43"/>
      <c r="E159" s="43"/>
      <c r="F159" s="220"/>
      <c r="G159" s="220"/>
      <c r="H159" s="220"/>
      <c r="I159" s="220"/>
      <c r="J159" s="223"/>
      <c r="K159" s="281"/>
      <c r="L159" s="90" t="str">
        <f t="shared" si="2"/>
        <v/>
      </c>
    </row>
    <row r="160" spans="3:12" ht="14.25" x14ac:dyDescent="0.3">
      <c r="C160" s="43"/>
      <c r="D160" s="43"/>
      <c r="E160" s="43"/>
      <c r="F160" s="220"/>
      <c r="G160" s="220"/>
      <c r="H160" s="220"/>
      <c r="I160" s="220"/>
      <c r="J160" s="223"/>
      <c r="K160" s="281"/>
      <c r="L160" s="90" t="str">
        <f t="shared" si="2"/>
        <v/>
      </c>
    </row>
    <row r="161" spans="3:12" ht="14.25" x14ac:dyDescent="0.3">
      <c r="C161" s="43"/>
      <c r="D161" s="43"/>
      <c r="E161" s="43"/>
      <c r="F161" s="220"/>
      <c r="G161" s="220"/>
      <c r="H161" s="220"/>
      <c r="I161" s="220"/>
      <c r="J161" s="223"/>
      <c r="K161" s="281"/>
      <c r="L161" s="90" t="str">
        <f t="shared" si="2"/>
        <v/>
      </c>
    </row>
    <row r="162" spans="3:12" ht="14.25" x14ac:dyDescent="0.3">
      <c r="C162" s="43"/>
      <c r="D162" s="43"/>
      <c r="E162" s="43"/>
      <c r="F162" s="220"/>
      <c r="G162" s="220"/>
      <c r="H162" s="220"/>
      <c r="I162" s="220"/>
      <c r="J162" s="223"/>
      <c r="K162" s="281"/>
      <c r="L162" s="90" t="str">
        <f t="shared" si="2"/>
        <v/>
      </c>
    </row>
    <row r="163" spans="3:12" ht="14.25" x14ac:dyDescent="0.3">
      <c r="C163" s="43"/>
      <c r="D163" s="43"/>
      <c r="E163" s="43"/>
      <c r="F163" s="220"/>
      <c r="G163" s="220"/>
      <c r="H163" s="220"/>
      <c r="I163" s="220"/>
      <c r="J163" s="223"/>
      <c r="K163" s="281"/>
      <c r="L163" s="90" t="str">
        <f t="shared" si="2"/>
        <v/>
      </c>
    </row>
    <row r="164" spans="3:12" ht="14.25" x14ac:dyDescent="0.3">
      <c r="C164" s="43"/>
      <c r="D164" s="43"/>
      <c r="E164" s="43"/>
      <c r="F164" s="220"/>
      <c r="G164" s="220"/>
      <c r="H164" s="220"/>
      <c r="I164" s="220"/>
      <c r="J164" s="223"/>
      <c r="K164" s="281"/>
      <c r="L164" s="90" t="str">
        <f t="shared" si="2"/>
        <v/>
      </c>
    </row>
    <row r="165" spans="3:12" ht="14.25" x14ac:dyDescent="0.3">
      <c r="C165" s="43"/>
      <c r="D165" s="43"/>
      <c r="E165" s="43"/>
      <c r="F165" s="220"/>
      <c r="G165" s="220"/>
      <c r="H165" s="220"/>
      <c r="I165" s="220"/>
      <c r="J165" s="223"/>
      <c r="K165" s="281"/>
      <c r="L165" s="90" t="str">
        <f t="shared" si="2"/>
        <v/>
      </c>
    </row>
    <row r="166" spans="3:12" ht="14.25" x14ac:dyDescent="0.3">
      <c r="C166" s="43"/>
      <c r="D166" s="43"/>
      <c r="E166" s="43"/>
      <c r="F166" s="220"/>
      <c r="G166" s="220"/>
      <c r="H166" s="220"/>
      <c r="I166" s="220"/>
      <c r="J166" s="223"/>
      <c r="K166" s="281"/>
      <c r="L166" s="90" t="str">
        <f t="shared" si="2"/>
        <v/>
      </c>
    </row>
    <row r="167" spans="3:12" ht="14.25" x14ac:dyDescent="0.3">
      <c r="C167" s="43"/>
      <c r="D167" s="43"/>
      <c r="E167" s="43"/>
      <c r="F167" s="220"/>
      <c r="G167" s="220"/>
      <c r="H167" s="220"/>
      <c r="I167" s="220"/>
      <c r="J167" s="223"/>
      <c r="K167" s="281"/>
      <c r="L167" s="90" t="str">
        <f t="shared" si="2"/>
        <v/>
      </c>
    </row>
    <row r="168" spans="3:12" ht="14.25" x14ac:dyDescent="0.3">
      <c r="C168" s="43"/>
      <c r="D168" s="43"/>
      <c r="E168" s="43"/>
      <c r="F168" s="220"/>
      <c r="G168" s="220"/>
      <c r="H168" s="220"/>
      <c r="I168" s="220"/>
      <c r="J168" s="223"/>
      <c r="K168" s="281"/>
      <c r="L168" s="90" t="str">
        <f t="shared" si="2"/>
        <v/>
      </c>
    </row>
    <row r="169" spans="3:12" ht="14.25" x14ac:dyDescent="0.3">
      <c r="C169" s="43"/>
      <c r="D169" s="43"/>
      <c r="E169" s="43"/>
      <c r="F169" s="220"/>
      <c r="G169" s="220"/>
      <c r="H169" s="220"/>
      <c r="I169" s="220"/>
      <c r="J169" s="223"/>
      <c r="K169" s="281"/>
      <c r="L169" s="90" t="str">
        <f t="shared" si="2"/>
        <v/>
      </c>
    </row>
    <row r="170" spans="3:12" ht="14.25" x14ac:dyDescent="0.3">
      <c r="C170" s="43"/>
      <c r="D170" s="43"/>
      <c r="E170" s="43"/>
      <c r="F170" s="220"/>
      <c r="G170" s="220"/>
      <c r="H170" s="220"/>
      <c r="I170" s="220"/>
      <c r="J170" s="223"/>
      <c r="K170" s="281"/>
      <c r="L170" s="90" t="str">
        <f t="shared" ref="L170:L233" si="3">IFERROR(IF(I170&gt;0,I170-$F$4,""),"")</f>
        <v/>
      </c>
    </row>
    <row r="171" spans="3:12" ht="14.25" x14ac:dyDescent="0.3">
      <c r="C171" s="43"/>
      <c r="D171" s="43"/>
      <c r="E171" s="43"/>
      <c r="F171" s="220"/>
      <c r="G171" s="220"/>
      <c r="H171" s="220"/>
      <c r="I171" s="220"/>
      <c r="J171" s="223"/>
      <c r="K171" s="281"/>
      <c r="L171" s="90" t="str">
        <f t="shared" si="3"/>
        <v/>
      </c>
    </row>
    <row r="172" spans="3:12" ht="14.25" x14ac:dyDescent="0.3">
      <c r="C172" s="43"/>
      <c r="D172" s="43"/>
      <c r="E172" s="43"/>
      <c r="F172" s="220"/>
      <c r="G172" s="220"/>
      <c r="H172" s="220"/>
      <c r="I172" s="220"/>
      <c r="J172" s="223"/>
      <c r="K172" s="281"/>
      <c r="L172" s="90" t="str">
        <f t="shared" si="3"/>
        <v/>
      </c>
    </row>
    <row r="173" spans="3:12" ht="14.25" x14ac:dyDescent="0.3">
      <c r="C173" s="43"/>
      <c r="D173" s="43"/>
      <c r="E173" s="43"/>
      <c r="F173" s="220"/>
      <c r="G173" s="220"/>
      <c r="H173" s="220"/>
      <c r="I173" s="220"/>
      <c r="J173" s="223"/>
      <c r="K173" s="281"/>
      <c r="L173" s="90" t="str">
        <f t="shared" si="3"/>
        <v/>
      </c>
    </row>
    <row r="174" spans="3:12" ht="14.25" x14ac:dyDescent="0.3">
      <c r="C174" s="43"/>
      <c r="D174" s="43"/>
      <c r="E174" s="43"/>
      <c r="F174" s="220"/>
      <c r="G174" s="220"/>
      <c r="H174" s="220"/>
      <c r="I174" s="220"/>
      <c r="J174" s="223"/>
      <c r="K174" s="281"/>
      <c r="L174" s="90" t="str">
        <f t="shared" si="3"/>
        <v/>
      </c>
    </row>
    <row r="175" spans="3:12" ht="14.25" x14ac:dyDescent="0.3">
      <c r="C175" s="43"/>
      <c r="D175" s="43"/>
      <c r="E175" s="43"/>
      <c r="F175" s="220"/>
      <c r="G175" s="220"/>
      <c r="H175" s="220"/>
      <c r="I175" s="220"/>
      <c r="J175" s="223"/>
      <c r="K175" s="281"/>
      <c r="L175" s="90" t="str">
        <f t="shared" si="3"/>
        <v/>
      </c>
    </row>
    <row r="176" spans="3:12" ht="14.25" x14ac:dyDescent="0.3">
      <c r="C176" s="43"/>
      <c r="D176" s="43"/>
      <c r="E176" s="43"/>
      <c r="F176" s="220"/>
      <c r="G176" s="220"/>
      <c r="H176" s="220"/>
      <c r="I176" s="220"/>
      <c r="J176" s="223"/>
      <c r="K176" s="281"/>
      <c r="L176" s="90" t="str">
        <f t="shared" si="3"/>
        <v/>
      </c>
    </row>
    <row r="177" spans="3:12" ht="14.25" x14ac:dyDescent="0.3">
      <c r="C177" s="43"/>
      <c r="D177" s="43"/>
      <c r="E177" s="43"/>
      <c r="F177" s="220"/>
      <c r="G177" s="220"/>
      <c r="H177" s="220"/>
      <c r="I177" s="220"/>
      <c r="J177" s="223"/>
      <c r="K177" s="281"/>
      <c r="L177" s="90" t="str">
        <f t="shared" si="3"/>
        <v/>
      </c>
    </row>
    <row r="178" spans="3:12" ht="14.25" x14ac:dyDescent="0.3">
      <c r="C178" s="43"/>
      <c r="D178" s="43"/>
      <c r="E178" s="43"/>
      <c r="F178" s="220"/>
      <c r="G178" s="220"/>
      <c r="H178" s="220"/>
      <c r="I178" s="220"/>
      <c r="J178" s="223"/>
      <c r="K178" s="281"/>
      <c r="L178" s="90" t="str">
        <f t="shared" si="3"/>
        <v/>
      </c>
    </row>
    <row r="179" spans="3:12" ht="14.25" x14ac:dyDescent="0.3">
      <c r="C179" s="43"/>
      <c r="D179" s="43"/>
      <c r="E179" s="43"/>
      <c r="F179" s="220"/>
      <c r="G179" s="220"/>
      <c r="H179" s="220"/>
      <c r="I179" s="220"/>
      <c r="J179" s="223"/>
      <c r="K179" s="281"/>
      <c r="L179" s="90" t="str">
        <f t="shared" si="3"/>
        <v/>
      </c>
    </row>
    <row r="180" spans="3:12" ht="14.25" x14ac:dyDescent="0.3">
      <c r="C180" s="43"/>
      <c r="D180" s="43"/>
      <c r="E180" s="43"/>
      <c r="F180" s="220"/>
      <c r="G180" s="220"/>
      <c r="H180" s="220"/>
      <c r="I180" s="220"/>
      <c r="J180" s="223"/>
      <c r="K180" s="281"/>
      <c r="L180" s="90" t="str">
        <f t="shared" si="3"/>
        <v/>
      </c>
    </row>
    <row r="181" spans="3:12" ht="14.25" x14ac:dyDescent="0.3">
      <c r="C181" s="43"/>
      <c r="D181" s="43"/>
      <c r="E181" s="43"/>
      <c r="F181" s="220"/>
      <c r="G181" s="220"/>
      <c r="H181" s="220"/>
      <c r="I181" s="220"/>
      <c r="J181" s="223"/>
      <c r="K181" s="281"/>
      <c r="L181" s="90" t="str">
        <f t="shared" si="3"/>
        <v/>
      </c>
    </row>
    <row r="182" spans="3:12" ht="14.25" x14ac:dyDescent="0.3">
      <c r="C182" s="43"/>
      <c r="D182" s="43"/>
      <c r="E182" s="43"/>
      <c r="F182" s="220"/>
      <c r="G182" s="220"/>
      <c r="H182" s="220"/>
      <c r="I182" s="220"/>
      <c r="J182" s="223"/>
      <c r="K182" s="281"/>
      <c r="L182" s="90" t="str">
        <f t="shared" si="3"/>
        <v/>
      </c>
    </row>
    <row r="183" spans="3:12" ht="14.25" x14ac:dyDescent="0.3">
      <c r="C183" s="43"/>
      <c r="D183" s="43"/>
      <c r="E183" s="43"/>
      <c r="F183" s="220"/>
      <c r="G183" s="220"/>
      <c r="H183" s="220"/>
      <c r="I183" s="220"/>
      <c r="J183" s="223"/>
      <c r="K183" s="281"/>
      <c r="L183" s="90" t="str">
        <f t="shared" si="3"/>
        <v/>
      </c>
    </row>
    <row r="184" spans="3:12" ht="14.25" x14ac:dyDescent="0.3">
      <c r="C184" s="43"/>
      <c r="D184" s="43"/>
      <c r="E184" s="43"/>
      <c r="F184" s="220"/>
      <c r="G184" s="220"/>
      <c r="H184" s="220"/>
      <c r="I184" s="220"/>
      <c r="J184" s="223"/>
      <c r="K184" s="281"/>
      <c r="L184" s="90" t="str">
        <f t="shared" si="3"/>
        <v/>
      </c>
    </row>
    <row r="185" spans="3:12" ht="14.25" x14ac:dyDescent="0.3">
      <c r="C185" s="43"/>
      <c r="D185" s="43"/>
      <c r="E185" s="43"/>
      <c r="F185" s="220"/>
      <c r="G185" s="220"/>
      <c r="H185" s="220"/>
      <c r="I185" s="220"/>
      <c r="J185" s="223"/>
      <c r="K185" s="281"/>
      <c r="L185" s="90" t="str">
        <f t="shared" si="3"/>
        <v/>
      </c>
    </row>
    <row r="186" spans="3:12" ht="14.25" x14ac:dyDescent="0.3">
      <c r="C186" s="43"/>
      <c r="D186" s="43"/>
      <c r="E186" s="43"/>
      <c r="F186" s="220"/>
      <c r="G186" s="220"/>
      <c r="H186" s="220"/>
      <c r="I186" s="220"/>
      <c r="J186" s="223"/>
      <c r="K186" s="281"/>
      <c r="L186" s="90" t="str">
        <f t="shared" si="3"/>
        <v/>
      </c>
    </row>
    <row r="187" spans="3:12" ht="14.25" x14ac:dyDescent="0.3">
      <c r="C187" s="43"/>
      <c r="D187" s="43"/>
      <c r="E187" s="43"/>
      <c r="F187" s="220"/>
      <c r="G187" s="220"/>
      <c r="H187" s="220"/>
      <c r="I187" s="220"/>
      <c r="J187" s="223"/>
      <c r="K187" s="281"/>
      <c r="L187" s="90" t="str">
        <f t="shared" si="3"/>
        <v/>
      </c>
    </row>
    <row r="188" spans="3:12" ht="14.25" x14ac:dyDescent="0.3">
      <c r="C188" s="43"/>
      <c r="D188" s="43"/>
      <c r="E188" s="43"/>
      <c r="F188" s="220"/>
      <c r="G188" s="220"/>
      <c r="H188" s="220"/>
      <c r="I188" s="220"/>
      <c r="J188" s="223"/>
      <c r="K188" s="281"/>
      <c r="L188" s="90" t="str">
        <f t="shared" si="3"/>
        <v/>
      </c>
    </row>
    <row r="189" spans="3:12" ht="14.25" x14ac:dyDescent="0.3">
      <c r="C189" s="43"/>
      <c r="D189" s="43"/>
      <c r="E189" s="43"/>
      <c r="F189" s="220"/>
      <c r="G189" s="220"/>
      <c r="H189" s="220"/>
      <c r="I189" s="220"/>
      <c r="J189" s="223"/>
      <c r="K189" s="281"/>
      <c r="L189" s="90" t="str">
        <f t="shared" si="3"/>
        <v/>
      </c>
    </row>
    <row r="190" spans="3:12" ht="14.25" x14ac:dyDescent="0.3">
      <c r="C190" s="43"/>
      <c r="D190" s="43"/>
      <c r="E190" s="43"/>
      <c r="F190" s="220"/>
      <c r="G190" s="220"/>
      <c r="H190" s="220"/>
      <c r="I190" s="220"/>
      <c r="J190" s="223"/>
      <c r="K190" s="281"/>
      <c r="L190" s="90" t="str">
        <f t="shared" si="3"/>
        <v/>
      </c>
    </row>
    <row r="191" spans="3:12" ht="14.25" x14ac:dyDescent="0.3">
      <c r="C191" s="43"/>
      <c r="D191" s="43"/>
      <c r="E191" s="43"/>
      <c r="F191" s="220"/>
      <c r="G191" s="220"/>
      <c r="H191" s="220"/>
      <c r="I191" s="220"/>
      <c r="J191" s="223"/>
      <c r="K191" s="281"/>
      <c r="L191" s="90" t="str">
        <f t="shared" si="3"/>
        <v/>
      </c>
    </row>
    <row r="192" spans="3:12" ht="14.25" x14ac:dyDescent="0.3">
      <c r="C192" s="43"/>
      <c r="D192" s="43"/>
      <c r="E192" s="43"/>
      <c r="F192" s="220"/>
      <c r="G192" s="220"/>
      <c r="H192" s="220"/>
      <c r="I192" s="220"/>
      <c r="J192" s="223"/>
      <c r="K192" s="281"/>
      <c r="L192" s="90" t="str">
        <f t="shared" si="3"/>
        <v/>
      </c>
    </row>
    <row r="193" spans="3:12" ht="14.25" x14ac:dyDescent="0.3">
      <c r="C193" s="43"/>
      <c r="D193" s="43"/>
      <c r="E193" s="43"/>
      <c r="F193" s="220"/>
      <c r="G193" s="220"/>
      <c r="H193" s="220"/>
      <c r="I193" s="220"/>
      <c r="J193" s="223"/>
      <c r="K193" s="281"/>
      <c r="L193" s="90" t="str">
        <f t="shared" si="3"/>
        <v/>
      </c>
    </row>
    <row r="194" spans="3:12" ht="14.25" x14ac:dyDescent="0.3">
      <c r="C194" s="43"/>
      <c r="D194" s="43"/>
      <c r="E194" s="43"/>
      <c r="F194" s="220"/>
      <c r="G194" s="220"/>
      <c r="H194" s="220"/>
      <c r="I194" s="220"/>
      <c r="J194" s="223"/>
      <c r="K194" s="281"/>
      <c r="L194" s="90" t="str">
        <f t="shared" si="3"/>
        <v/>
      </c>
    </row>
    <row r="195" spans="3:12" ht="14.25" x14ac:dyDescent="0.3">
      <c r="C195" s="43"/>
      <c r="D195" s="43"/>
      <c r="E195" s="43"/>
      <c r="F195" s="220"/>
      <c r="G195" s="220"/>
      <c r="H195" s="220"/>
      <c r="I195" s="220"/>
      <c r="J195" s="223"/>
      <c r="K195" s="281"/>
      <c r="L195" s="90" t="str">
        <f t="shared" si="3"/>
        <v/>
      </c>
    </row>
    <row r="196" spans="3:12" ht="14.25" x14ac:dyDescent="0.3">
      <c r="C196" s="43"/>
      <c r="D196" s="43"/>
      <c r="E196" s="43"/>
      <c r="F196" s="220"/>
      <c r="G196" s="220"/>
      <c r="H196" s="220"/>
      <c r="I196" s="220"/>
      <c r="J196" s="223"/>
      <c r="K196" s="281"/>
      <c r="L196" s="90" t="str">
        <f t="shared" si="3"/>
        <v/>
      </c>
    </row>
    <row r="197" spans="3:12" ht="14.25" x14ac:dyDescent="0.3">
      <c r="C197" s="43"/>
      <c r="D197" s="43"/>
      <c r="E197" s="43"/>
      <c r="F197" s="220"/>
      <c r="G197" s="220"/>
      <c r="H197" s="220"/>
      <c r="I197" s="220"/>
      <c r="J197" s="223"/>
      <c r="K197" s="281"/>
      <c r="L197" s="90" t="str">
        <f t="shared" si="3"/>
        <v/>
      </c>
    </row>
    <row r="198" spans="3:12" ht="14.25" x14ac:dyDescent="0.3">
      <c r="C198" s="43"/>
      <c r="D198" s="43"/>
      <c r="E198" s="43"/>
      <c r="F198" s="220"/>
      <c r="G198" s="220"/>
      <c r="H198" s="220"/>
      <c r="I198" s="220"/>
      <c r="J198" s="223"/>
      <c r="K198" s="281"/>
      <c r="L198" s="90" t="str">
        <f t="shared" si="3"/>
        <v/>
      </c>
    </row>
    <row r="199" spans="3:12" ht="14.25" x14ac:dyDescent="0.3">
      <c r="C199" s="43"/>
      <c r="D199" s="43"/>
      <c r="E199" s="43"/>
      <c r="F199" s="220"/>
      <c r="G199" s="220"/>
      <c r="H199" s="220"/>
      <c r="I199" s="220"/>
      <c r="J199" s="223"/>
      <c r="K199" s="281"/>
      <c r="L199" s="90" t="str">
        <f t="shared" si="3"/>
        <v/>
      </c>
    </row>
    <row r="200" spans="3:12" ht="14.25" x14ac:dyDescent="0.3">
      <c r="C200" s="43"/>
      <c r="D200" s="43"/>
      <c r="E200" s="43"/>
      <c r="F200" s="220"/>
      <c r="G200" s="220"/>
      <c r="H200" s="220"/>
      <c r="I200" s="220"/>
      <c r="J200" s="223"/>
      <c r="K200" s="281"/>
      <c r="L200" s="90" t="str">
        <f t="shared" si="3"/>
        <v/>
      </c>
    </row>
    <row r="201" spans="3:12" ht="14.25" x14ac:dyDescent="0.3">
      <c r="C201" s="43"/>
      <c r="D201" s="43"/>
      <c r="E201" s="43"/>
      <c r="F201" s="220"/>
      <c r="G201" s="220"/>
      <c r="H201" s="220"/>
      <c r="I201" s="220"/>
      <c r="J201" s="223"/>
      <c r="K201" s="281"/>
      <c r="L201" s="90" t="str">
        <f t="shared" si="3"/>
        <v/>
      </c>
    </row>
    <row r="202" spans="3:12" ht="14.25" x14ac:dyDescent="0.3">
      <c r="C202" s="43"/>
      <c r="D202" s="43"/>
      <c r="E202" s="43"/>
      <c r="F202" s="220"/>
      <c r="G202" s="220"/>
      <c r="H202" s="220"/>
      <c r="I202" s="220"/>
      <c r="J202" s="223"/>
      <c r="K202" s="281"/>
      <c r="L202" s="90" t="str">
        <f t="shared" si="3"/>
        <v/>
      </c>
    </row>
    <row r="203" spans="3:12" ht="14.25" x14ac:dyDescent="0.3">
      <c r="C203" s="43"/>
      <c r="D203" s="43"/>
      <c r="E203" s="43"/>
      <c r="F203" s="220"/>
      <c r="G203" s="220"/>
      <c r="H203" s="220"/>
      <c r="I203" s="220"/>
      <c r="J203" s="223"/>
      <c r="K203" s="281"/>
      <c r="L203" s="90" t="str">
        <f t="shared" si="3"/>
        <v/>
      </c>
    </row>
    <row r="204" spans="3:12" ht="14.25" x14ac:dyDescent="0.3">
      <c r="C204" s="43"/>
      <c r="D204" s="43"/>
      <c r="E204" s="43"/>
      <c r="F204" s="220"/>
      <c r="G204" s="220"/>
      <c r="H204" s="220"/>
      <c r="I204" s="220"/>
      <c r="J204" s="223"/>
      <c r="K204" s="281"/>
      <c r="L204" s="90" t="str">
        <f t="shared" si="3"/>
        <v/>
      </c>
    </row>
    <row r="205" spans="3:12" ht="14.25" x14ac:dyDescent="0.3">
      <c r="C205" s="43"/>
      <c r="D205" s="43"/>
      <c r="E205" s="43"/>
      <c r="F205" s="220"/>
      <c r="G205" s="220"/>
      <c r="H205" s="220"/>
      <c r="I205" s="220"/>
      <c r="J205" s="223"/>
      <c r="K205" s="281"/>
      <c r="L205" s="90" t="str">
        <f t="shared" si="3"/>
        <v/>
      </c>
    </row>
    <row r="206" spans="3:12" ht="14.25" x14ac:dyDescent="0.3">
      <c r="C206" s="43"/>
      <c r="D206" s="43"/>
      <c r="E206" s="43"/>
      <c r="F206" s="220"/>
      <c r="G206" s="220"/>
      <c r="H206" s="220"/>
      <c r="I206" s="220"/>
      <c r="J206" s="223"/>
      <c r="K206" s="281"/>
      <c r="L206" s="90" t="str">
        <f t="shared" si="3"/>
        <v/>
      </c>
    </row>
    <row r="207" spans="3:12" ht="14.25" x14ac:dyDescent="0.3">
      <c r="C207" s="43"/>
      <c r="D207" s="43"/>
      <c r="E207" s="43"/>
      <c r="F207" s="220"/>
      <c r="G207" s="220"/>
      <c r="H207" s="220"/>
      <c r="I207" s="220"/>
      <c r="J207" s="223"/>
      <c r="K207" s="281"/>
      <c r="L207" s="90" t="str">
        <f t="shared" si="3"/>
        <v/>
      </c>
    </row>
    <row r="208" spans="3:12" ht="14.25" x14ac:dyDescent="0.3">
      <c r="C208" s="43"/>
      <c r="D208" s="43"/>
      <c r="E208" s="43"/>
      <c r="F208" s="220"/>
      <c r="G208" s="220"/>
      <c r="H208" s="220"/>
      <c r="I208" s="220"/>
      <c r="J208" s="223"/>
      <c r="K208" s="281"/>
      <c r="L208" s="90" t="str">
        <f t="shared" si="3"/>
        <v/>
      </c>
    </row>
    <row r="209" spans="3:12" ht="14.25" x14ac:dyDescent="0.3">
      <c r="C209" s="43"/>
      <c r="D209" s="43"/>
      <c r="E209" s="43"/>
      <c r="F209" s="220"/>
      <c r="G209" s="220"/>
      <c r="H209" s="220"/>
      <c r="I209" s="220"/>
      <c r="J209" s="223"/>
      <c r="K209" s="281"/>
      <c r="L209" s="90" t="str">
        <f t="shared" si="3"/>
        <v/>
      </c>
    </row>
    <row r="210" spans="3:12" ht="14.25" x14ac:dyDescent="0.3">
      <c r="C210" s="43"/>
      <c r="D210" s="43"/>
      <c r="E210" s="43"/>
      <c r="F210" s="220"/>
      <c r="G210" s="220"/>
      <c r="H210" s="220"/>
      <c r="I210" s="220"/>
      <c r="J210" s="223"/>
      <c r="K210" s="281"/>
      <c r="L210" s="90" t="str">
        <f t="shared" si="3"/>
        <v/>
      </c>
    </row>
    <row r="211" spans="3:12" ht="14.25" x14ac:dyDescent="0.3">
      <c r="C211" s="43"/>
      <c r="D211" s="43"/>
      <c r="E211" s="43"/>
      <c r="F211" s="220"/>
      <c r="G211" s="220"/>
      <c r="H211" s="220"/>
      <c r="I211" s="220"/>
      <c r="J211" s="223"/>
      <c r="K211" s="281"/>
      <c r="L211" s="90" t="str">
        <f t="shared" si="3"/>
        <v/>
      </c>
    </row>
    <row r="212" spans="3:12" ht="14.25" x14ac:dyDescent="0.3">
      <c r="C212" s="43"/>
      <c r="D212" s="43"/>
      <c r="E212" s="43"/>
      <c r="F212" s="220"/>
      <c r="G212" s="220"/>
      <c r="H212" s="220"/>
      <c r="I212" s="220"/>
      <c r="J212" s="223"/>
      <c r="K212" s="281"/>
      <c r="L212" s="90" t="str">
        <f t="shared" si="3"/>
        <v/>
      </c>
    </row>
    <row r="213" spans="3:12" ht="14.25" x14ac:dyDescent="0.3">
      <c r="C213" s="43"/>
      <c r="D213" s="43"/>
      <c r="E213" s="43"/>
      <c r="F213" s="220"/>
      <c r="G213" s="220"/>
      <c r="H213" s="220"/>
      <c r="I213" s="220"/>
      <c r="J213" s="223"/>
      <c r="K213" s="281"/>
      <c r="L213" s="90" t="str">
        <f t="shared" si="3"/>
        <v/>
      </c>
    </row>
    <row r="214" spans="3:12" ht="14.25" x14ac:dyDescent="0.3">
      <c r="C214" s="43"/>
      <c r="D214" s="43"/>
      <c r="E214" s="43"/>
      <c r="F214" s="220"/>
      <c r="G214" s="220"/>
      <c r="H214" s="220"/>
      <c r="I214" s="220"/>
      <c r="J214" s="223"/>
      <c r="K214" s="281"/>
      <c r="L214" s="90" t="str">
        <f t="shared" si="3"/>
        <v/>
      </c>
    </row>
    <row r="215" spans="3:12" ht="14.25" x14ac:dyDescent="0.3">
      <c r="C215" s="43"/>
      <c r="D215" s="43"/>
      <c r="E215" s="43"/>
      <c r="F215" s="220"/>
      <c r="G215" s="220"/>
      <c r="H215" s="220"/>
      <c r="I215" s="220"/>
      <c r="J215" s="223"/>
      <c r="K215" s="281"/>
      <c r="L215" s="90" t="str">
        <f t="shared" si="3"/>
        <v/>
      </c>
    </row>
    <row r="216" spans="3:12" ht="14.25" x14ac:dyDescent="0.3">
      <c r="C216" s="43"/>
      <c r="D216" s="43"/>
      <c r="E216" s="43"/>
      <c r="F216" s="220"/>
      <c r="G216" s="220"/>
      <c r="H216" s="220"/>
      <c r="I216" s="220"/>
      <c r="J216" s="223"/>
      <c r="K216" s="281"/>
      <c r="L216" s="90" t="str">
        <f t="shared" si="3"/>
        <v/>
      </c>
    </row>
    <row r="217" spans="3:12" ht="14.25" x14ac:dyDescent="0.3">
      <c r="C217" s="43"/>
      <c r="D217" s="43"/>
      <c r="E217" s="43"/>
      <c r="F217" s="220"/>
      <c r="G217" s="220"/>
      <c r="H217" s="220"/>
      <c r="I217" s="220"/>
      <c r="J217" s="223"/>
      <c r="K217" s="281"/>
      <c r="L217" s="90" t="str">
        <f t="shared" si="3"/>
        <v/>
      </c>
    </row>
    <row r="218" spans="3:12" ht="14.25" x14ac:dyDescent="0.3">
      <c r="C218" s="43"/>
      <c r="D218" s="43"/>
      <c r="E218" s="43"/>
      <c r="F218" s="220"/>
      <c r="G218" s="220"/>
      <c r="H218" s="220"/>
      <c r="I218" s="220"/>
      <c r="J218" s="223"/>
      <c r="K218" s="281"/>
      <c r="L218" s="90" t="str">
        <f t="shared" si="3"/>
        <v/>
      </c>
    </row>
    <row r="219" spans="3:12" ht="14.25" x14ac:dyDescent="0.3">
      <c r="C219" s="43"/>
      <c r="D219" s="43"/>
      <c r="E219" s="43"/>
      <c r="F219" s="220"/>
      <c r="G219" s="220"/>
      <c r="H219" s="220"/>
      <c r="I219" s="220"/>
      <c r="J219" s="223"/>
      <c r="K219" s="281"/>
      <c r="L219" s="90" t="str">
        <f t="shared" si="3"/>
        <v/>
      </c>
    </row>
    <row r="220" spans="3:12" ht="14.25" x14ac:dyDescent="0.3">
      <c r="C220" s="43"/>
      <c r="D220" s="43"/>
      <c r="E220" s="43"/>
      <c r="F220" s="220"/>
      <c r="G220" s="220"/>
      <c r="H220" s="220"/>
      <c r="I220" s="220"/>
      <c r="J220" s="223"/>
      <c r="K220" s="281"/>
      <c r="L220" s="90" t="str">
        <f t="shared" si="3"/>
        <v/>
      </c>
    </row>
    <row r="221" spans="3:12" ht="14.25" x14ac:dyDescent="0.3">
      <c r="C221" s="43"/>
      <c r="D221" s="43"/>
      <c r="E221" s="43"/>
      <c r="F221" s="220"/>
      <c r="G221" s="220"/>
      <c r="H221" s="220"/>
      <c r="I221" s="220"/>
      <c r="J221" s="223"/>
      <c r="K221" s="281"/>
      <c r="L221" s="90" t="str">
        <f t="shared" si="3"/>
        <v/>
      </c>
    </row>
    <row r="222" spans="3:12" ht="14.25" x14ac:dyDescent="0.3">
      <c r="C222" s="43"/>
      <c r="D222" s="43"/>
      <c r="E222" s="43"/>
      <c r="F222" s="220"/>
      <c r="G222" s="220"/>
      <c r="H222" s="220"/>
      <c r="I222" s="220"/>
      <c r="J222" s="223"/>
      <c r="K222" s="281"/>
      <c r="L222" s="90" t="str">
        <f t="shared" si="3"/>
        <v/>
      </c>
    </row>
    <row r="223" spans="3:12" ht="14.25" x14ac:dyDescent="0.3">
      <c r="C223" s="43"/>
      <c r="D223" s="43"/>
      <c r="E223" s="43"/>
      <c r="F223" s="220"/>
      <c r="G223" s="220"/>
      <c r="H223" s="220"/>
      <c r="I223" s="220"/>
      <c r="J223" s="223"/>
      <c r="K223" s="281"/>
      <c r="L223" s="90" t="str">
        <f t="shared" si="3"/>
        <v/>
      </c>
    </row>
    <row r="224" spans="3:12" ht="14.25" x14ac:dyDescent="0.3">
      <c r="C224" s="43"/>
      <c r="D224" s="43"/>
      <c r="E224" s="43"/>
      <c r="F224" s="220"/>
      <c r="G224" s="220"/>
      <c r="H224" s="220"/>
      <c r="I224" s="220"/>
      <c r="J224" s="223"/>
      <c r="K224" s="281"/>
      <c r="L224" s="90" t="str">
        <f t="shared" si="3"/>
        <v/>
      </c>
    </row>
    <row r="225" spans="3:12" ht="14.25" x14ac:dyDescent="0.3">
      <c r="C225" s="43"/>
      <c r="D225" s="43"/>
      <c r="E225" s="43"/>
      <c r="F225" s="220"/>
      <c r="G225" s="220"/>
      <c r="H225" s="220"/>
      <c r="I225" s="220"/>
      <c r="J225" s="223"/>
      <c r="K225" s="281"/>
      <c r="L225" s="90" t="str">
        <f t="shared" si="3"/>
        <v/>
      </c>
    </row>
    <row r="226" spans="3:12" ht="14.25" x14ac:dyDescent="0.3">
      <c r="C226" s="43"/>
      <c r="D226" s="43"/>
      <c r="E226" s="43"/>
      <c r="F226" s="220"/>
      <c r="G226" s="220"/>
      <c r="H226" s="220"/>
      <c r="I226" s="220"/>
      <c r="J226" s="223"/>
      <c r="K226" s="281"/>
      <c r="L226" s="90" t="str">
        <f t="shared" si="3"/>
        <v/>
      </c>
    </row>
    <row r="227" spans="3:12" ht="14.25" x14ac:dyDescent="0.3">
      <c r="C227" s="43"/>
      <c r="D227" s="43"/>
      <c r="E227" s="43"/>
      <c r="F227" s="220"/>
      <c r="G227" s="220"/>
      <c r="H227" s="220"/>
      <c r="I227" s="220"/>
      <c r="J227" s="223"/>
      <c r="K227" s="281"/>
      <c r="L227" s="90" t="str">
        <f t="shared" si="3"/>
        <v/>
      </c>
    </row>
    <row r="228" spans="3:12" ht="14.25" x14ac:dyDescent="0.3">
      <c r="C228" s="43"/>
      <c r="D228" s="43"/>
      <c r="E228" s="43"/>
      <c r="F228" s="220"/>
      <c r="G228" s="220"/>
      <c r="H228" s="220"/>
      <c r="I228" s="220"/>
      <c r="J228" s="223"/>
      <c r="K228" s="281"/>
      <c r="L228" s="90" t="str">
        <f t="shared" si="3"/>
        <v/>
      </c>
    </row>
    <row r="229" spans="3:12" ht="14.25" x14ac:dyDescent="0.3">
      <c r="C229" s="43"/>
      <c r="D229" s="43"/>
      <c r="E229" s="43"/>
      <c r="F229" s="220"/>
      <c r="G229" s="220"/>
      <c r="H229" s="220"/>
      <c r="I229" s="220"/>
      <c r="J229" s="223"/>
      <c r="K229" s="281"/>
      <c r="L229" s="90" t="str">
        <f t="shared" si="3"/>
        <v/>
      </c>
    </row>
    <row r="230" spans="3:12" ht="14.25" x14ac:dyDescent="0.3">
      <c r="C230" s="43"/>
      <c r="D230" s="43"/>
      <c r="E230" s="43"/>
      <c r="F230" s="220"/>
      <c r="G230" s="220"/>
      <c r="H230" s="220"/>
      <c r="I230" s="220"/>
      <c r="J230" s="223"/>
      <c r="K230" s="281"/>
      <c r="L230" s="90" t="str">
        <f t="shared" si="3"/>
        <v/>
      </c>
    </row>
    <row r="231" spans="3:12" ht="14.25" x14ac:dyDescent="0.3">
      <c r="C231" s="43"/>
      <c r="D231" s="43"/>
      <c r="E231" s="43"/>
      <c r="F231" s="220"/>
      <c r="G231" s="220"/>
      <c r="H231" s="220"/>
      <c r="I231" s="220"/>
      <c r="J231" s="223"/>
      <c r="K231" s="281"/>
      <c r="L231" s="90" t="str">
        <f t="shared" si="3"/>
        <v/>
      </c>
    </row>
    <row r="232" spans="3:12" ht="14.25" x14ac:dyDescent="0.3">
      <c r="C232" s="43"/>
      <c r="D232" s="43"/>
      <c r="E232" s="43"/>
      <c r="F232" s="220"/>
      <c r="G232" s="220"/>
      <c r="H232" s="220"/>
      <c r="I232" s="220"/>
      <c r="J232" s="223"/>
      <c r="K232" s="281"/>
      <c r="L232" s="90" t="str">
        <f t="shared" si="3"/>
        <v/>
      </c>
    </row>
    <row r="233" spans="3:12" ht="14.25" x14ac:dyDescent="0.3">
      <c r="C233" s="43"/>
      <c r="D233" s="43"/>
      <c r="E233" s="43"/>
      <c r="F233" s="220"/>
      <c r="G233" s="220"/>
      <c r="H233" s="220"/>
      <c r="I233" s="220"/>
      <c r="J233" s="223"/>
      <c r="K233" s="281"/>
      <c r="L233" s="90" t="str">
        <f t="shared" si="3"/>
        <v/>
      </c>
    </row>
    <row r="234" spans="3:12" ht="14.25" x14ac:dyDescent="0.3">
      <c r="C234" s="43"/>
      <c r="D234" s="43"/>
      <c r="E234" s="43"/>
      <c r="F234" s="220"/>
      <c r="G234" s="220"/>
      <c r="H234" s="220"/>
      <c r="I234" s="220"/>
      <c r="J234" s="223"/>
      <c r="K234" s="281"/>
      <c r="L234" s="90" t="str">
        <f t="shared" ref="L234:L297" si="4">IFERROR(IF(I234&gt;0,I234-$F$4,""),"")</f>
        <v/>
      </c>
    </row>
    <row r="235" spans="3:12" ht="14.25" x14ac:dyDescent="0.3">
      <c r="C235" s="43"/>
      <c r="D235" s="43"/>
      <c r="E235" s="43"/>
      <c r="F235" s="220"/>
      <c r="G235" s="220"/>
      <c r="H235" s="220"/>
      <c r="I235" s="220"/>
      <c r="J235" s="223"/>
      <c r="K235" s="281"/>
      <c r="L235" s="90" t="str">
        <f t="shared" si="4"/>
        <v/>
      </c>
    </row>
    <row r="236" spans="3:12" ht="14.25" x14ac:dyDescent="0.3">
      <c r="C236" s="43"/>
      <c r="D236" s="43"/>
      <c r="E236" s="43"/>
      <c r="F236" s="220"/>
      <c r="G236" s="220"/>
      <c r="H236" s="220"/>
      <c r="I236" s="220"/>
      <c r="J236" s="223"/>
      <c r="K236" s="281"/>
      <c r="L236" s="90" t="str">
        <f t="shared" si="4"/>
        <v/>
      </c>
    </row>
    <row r="237" spans="3:12" ht="14.25" x14ac:dyDescent="0.3">
      <c r="C237" s="43"/>
      <c r="D237" s="43"/>
      <c r="E237" s="43"/>
      <c r="F237" s="220"/>
      <c r="G237" s="220"/>
      <c r="H237" s="220"/>
      <c r="I237" s="220"/>
      <c r="J237" s="223"/>
      <c r="K237" s="281"/>
      <c r="L237" s="90" t="str">
        <f t="shared" si="4"/>
        <v/>
      </c>
    </row>
    <row r="238" spans="3:12" ht="14.25" x14ac:dyDescent="0.3">
      <c r="C238" s="43"/>
      <c r="D238" s="43"/>
      <c r="E238" s="43"/>
      <c r="F238" s="220"/>
      <c r="G238" s="220"/>
      <c r="H238" s="220"/>
      <c r="I238" s="220"/>
      <c r="J238" s="223"/>
      <c r="K238" s="281"/>
      <c r="L238" s="90" t="str">
        <f t="shared" si="4"/>
        <v/>
      </c>
    </row>
    <row r="239" spans="3:12" ht="14.25" x14ac:dyDescent="0.3">
      <c r="C239" s="43"/>
      <c r="D239" s="43"/>
      <c r="E239" s="43"/>
      <c r="F239" s="220"/>
      <c r="G239" s="220"/>
      <c r="H239" s="220"/>
      <c r="I239" s="220"/>
      <c r="J239" s="223"/>
      <c r="K239" s="281"/>
      <c r="L239" s="90" t="str">
        <f t="shared" si="4"/>
        <v/>
      </c>
    </row>
    <row r="240" spans="3:12" ht="14.25" x14ac:dyDescent="0.3">
      <c r="C240" s="43"/>
      <c r="D240" s="43"/>
      <c r="E240" s="43"/>
      <c r="F240" s="220"/>
      <c r="G240" s="220"/>
      <c r="H240" s="220"/>
      <c r="I240" s="220"/>
      <c r="J240" s="223"/>
      <c r="K240" s="281"/>
      <c r="L240" s="90" t="str">
        <f t="shared" si="4"/>
        <v/>
      </c>
    </row>
    <row r="241" spans="3:12" ht="14.25" x14ac:dyDescent="0.3">
      <c r="C241" s="43"/>
      <c r="D241" s="43"/>
      <c r="E241" s="43"/>
      <c r="F241" s="220"/>
      <c r="G241" s="220"/>
      <c r="H241" s="220"/>
      <c r="I241" s="220"/>
      <c r="J241" s="223"/>
      <c r="K241" s="281"/>
      <c r="L241" s="90" t="str">
        <f t="shared" si="4"/>
        <v/>
      </c>
    </row>
    <row r="242" spans="3:12" ht="14.25" x14ac:dyDescent="0.3">
      <c r="C242" s="43"/>
      <c r="D242" s="43"/>
      <c r="E242" s="43"/>
      <c r="F242" s="220"/>
      <c r="G242" s="220"/>
      <c r="H242" s="220"/>
      <c r="I242" s="220"/>
      <c r="J242" s="223"/>
      <c r="K242" s="281"/>
      <c r="L242" s="90" t="str">
        <f t="shared" si="4"/>
        <v/>
      </c>
    </row>
    <row r="243" spans="3:12" ht="14.25" x14ac:dyDescent="0.3">
      <c r="C243" s="43"/>
      <c r="D243" s="43"/>
      <c r="E243" s="43"/>
      <c r="F243" s="220"/>
      <c r="G243" s="220"/>
      <c r="H243" s="220"/>
      <c r="I243" s="220"/>
      <c r="J243" s="223"/>
      <c r="K243" s="281"/>
      <c r="L243" s="90" t="str">
        <f t="shared" si="4"/>
        <v/>
      </c>
    </row>
    <row r="244" spans="3:12" ht="14.25" x14ac:dyDescent="0.3">
      <c r="C244" s="43"/>
      <c r="D244" s="43"/>
      <c r="E244" s="43"/>
      <c r="F244" s="220"/>
      <c r="G244" s="220"/>
      <c r="H244" s="220"/>
      <c r="I244" s="220"/>
      <c r="J244" s="223"/>
      <c r="K244" s="281"/>
      <c r="L244" s="90" t="str">
        <f t="shared" si="4"/>
        <v/>
      </c>
    </row>
    <row r="245" spans="3:12" ht="14.25" x14ac:dyDescent="0.3">
      <c r="C245" s="43"/>
      <c r="D245" s="43"/>
      <c r="E245" s="43"/>
      <c r="F245" s="220"/>
      <c r="G245" s="220"/>
      <c r="H245" s="220"/>
      <c r="I245" s="220"/>
      <c r="J245" s="223"/>
      <c r="K245" s="281"/>
      <c r="L245" s="90" t="str">
        <f t="shared" si="4"/>
        <v/>
      </c>
    </row>
    <row r="246" spans="3:12" ht="14.25" x14ac:dyDescent="0.3">
      <c r="C246" s="43"/>
      <c r="D246" s="43"/>
      <c r="E246" s="43"/>
      <c r="F246" s="220"/>
      <c r="G246" s="220"/>
      <c r="H246" s="220"/>
      <c r="I246" s="220"/>
      <c r="J246" s="223"/>
      <c r="K246" s="281"/>
      <c r="L246" s="90" t="str">
        <f t="shared" si="4"/>
        <v/>
      </c>
    </row>
    <row r="247" spans="3:12" ht="14.25" x14ac:dyDescent="0.3">
      <c r="C247" s="43"/>
      <c r="D247" s="43"/>
      <c r="E247" s="43"/>
      <c r="F247" s="220"/>
      <c r="G247" s="220"/>
      <c r="H247" s="220"/>
      <c r="I247" s="220"/>
      <c r="J247" s="223"/>
      <c r="K247" s="281"/>
      <c r="L247" s="90" t="str">
        <f t="shared" si="4"/>
        <v/>
      </c>
    </row>
    <row r="248" spans="3:12" ht="14.25" x14ac:dyDescent="0.3">
      <c r="C248" s="43"/>
      <c r="D248" s="43"/>
      <c r="E248" s="43"/>
      <c r="F248" s="220"/>
      <c r="G248" s="220"/>
      <c r="H248" s="220"/>
      <c r="I248" s="220"/>
      <c r="J248" s="223"/>
      <c r="K248" s="281"/>
      <c r="L248" s="90" t="str">
        <f t="shared" si="4"/>
        <v/>
      </c>
    </row>
    <row r="249" spans="3:12" ht="14.25" x14ac:dyDescent="0.3">
      <c r="C249" s="43"/>
      <c r="D249" s="43"/>
      <c r="E249" s="43"/>
      <c r="F249" s="220"/>
      <c r="G249" s="220"/>
      <c r="H249" s="220"/>
      <c r="I249" s="220"/>
      <c r="J249" s="223"/>
      <c r="K249" s="281"/>
      <c r="L249" s="90" t="str">
        <f t="shared" si="4"/>
        <v/>
      </c>
    </row>
    <row r="250" spans="3:12" ht="14.25" x14ac:dyDescent="0.3">
      <c r="C250" s="43"/>
      <c r="D250" s="43"/>
      <c r="E250" s="43"/>
      <c r="F250" s="220"/>
      <c r="G250" s="220"/>
      <c r="H250" s="220"/>
      <c r="I250" s="220"/>
      <c r="J250" s="223"/>
      <c r="K250" s="281"/>
      <c r="L250" s="90" t="str">
        <f t="shared" si="4"/>
        <v/>
      </c>
    </row>
    <row r="251" spans="3:12" ht="14.25" x14ac:dyDescent="0.3">
      <c r="C251" s="43"/>
      <c r="D251" s="43"/>
      <c r="E251" s="43"/>
      <c r="F251" s="220"/>
      <c r="G251" s="220"/>
      <c r="H251" s="220"/>
      <c r="I251" s="220"/>
      <c r="J251" s="223"/>
      <c r="K251" s="281"/>
      <c r="L251" s="90" t="str">
        <f t="shared" si="4"/>
        <v/>
      </c>
    </row>
    <row r="252" spans="3:12" ht="14.25" x14ac:dyDescent="0.3">
      <c r="C252" s="43"/>
      <c r="D252" s="43"/>
      <c r="E252" s="43"/>
      <c r="F252" s="220"/>
      <c r="G252" s="220"/>
      <c r="H252" s="220"/>
      <c r="I252" s="220"/>
      <c r="J252" s="223"/>
      <c r="K252" s="281"/>
      <c r="L252" s="90" t="str">
        <f t="shared" si="4"/>
        <v/>
      </c>
    </row>
    <row r="253" spans="3:12" ht="14.25" x14ac:dyDescent="0.3">
      <c r="C253" s="43"/>
      <c r="D253" s="43"/>
      <c r="E253" s="43"/>
      <c r="F253" s="220"/>
      <c r="G253" s="220"/>
      <c r="H253" s="220"/>
      <c r="I253" s="220"/>
      <c r="J253" s="223"/>
      <c r="K253" s="281"/>
      <c r="L253" s="90" t="str">
        <f t="shared" si="4"/>
        <v/>
      </c>
    </row>
    <row r="254" spans="3:12" ht="14.25" x14ac:dyDescent="0.3">
      <c r="C254" s="43"/>
      <c r="D254" s="43"/>
      <c r="E254" s="43"/>
      <c r="F254" s="220"/>
      <c r="G254" s="220"/>
      <c r="H254" s="220"/>
      <c r="I254" s="220"/>
      <c r="J254" s="223"/>
      <c r="K254" s="281"/>
      <c r="L254" s="90" t="str">
        <f t="shared" si="4"/>
        <v/>
      </c>
    </row>
    <row r="255" spans="3:12" ht="14.25" x14ac:dyDescent="0.3">
      <c r="C255" s="43"/>
      <c r="D255" s="43"/>
      <c r="E255" s="43"/>
      <c r="F255" s="220"/>
      <c r="G255" s="220"/>
      <c r="H255" s="220"/>
      <c r="I255" s="220"/>
      <c r="J255" s="223"/>
      <c r="K255" s="281"/>
      <c r="L255" s="90" t="str">
        <f t="shared" si="4"/>
        <v/>
      </c>
    </row>
    <row r="256" spans="3:12" ht="14.25" x14ac:dyDescent="0.3">
      <c r="C256" s="43"/>
      <c r="D256" s="43"/>
      <c r="E256" s="43"/>
      <c r="F256" s="220"/>
      <c r="G256" s="220"/>
      <c r="H256" s="220"/>
      <c r="I256" s="220"/>
      <c r="J256" s="223"/>
      <c r="K256" s="281"/>
      <c r="L256" s="90" t="str">
        <f t="shared" si="4"/>
        <v/>
      </c>
    </row>
    <row r="257" spans="3:12" ht="14.25" x14ac:dyDescent="0.3">
      <c r="C257" s="43"/>
      <c r="D257" s="43"/>
      <c r="E257" s="43"/>
      <c r="F257" s="220"/>
      <c r="G257" s="220"/>
      <c r="H257" s="220"/>
      <c r="I257" s="220"/>
      <c r="J257" s="223"/>
      <c r="K257" s="281"/>
      <c r="L257" s="90" t="str">
        <f t="shared" si="4"/>
        <v/>
      </c>
    </row>
    <row r="258" spans="3:12" ht="14.25" x14ac:dyDescent="0.3">
      <c r="C258" s="43"/>
      <c r="D258" s="43"/>
      <c r="E258" s="43"/>
      <c r="F258" s="220"/>
      <c r="G258" s="220"/>
      <c r="H258" s="220"/>
      <c r="I258" s="220"/>
      <c r="J258" s="223"/>
      <c r="K258" s="281"/>
      <c r="L258" s="90" t="str">
        <f t="shared" si="4"/>
        <v/>
      </c>
    </row>
    <row r="259" spans="3:12" ht="14.25" x14ac:dyDescent="0.3">
      <c r="C259" s="43"/>
      <c r="D259" s="43"/>
      <c r="E259" s="43"/>
      <c r="F259" s="220"/>
      <c r="G259" s="220"/>
      <c r="H259" s="220"/>
      <c r="I259" s="220"/>
      <c r="J259" s="223"/>
      <c r="K259" s="281"/>
      <c r="L259" s="90" t="str">
        <f t="shared" si="4"/>
        <v/>
      </c>
    </row>
    <row r="260" spans="3:12" ht="14.25" x14ac:dyDescent="0.3">
      <c r="C260" s="43"/>
      <c r="D260" s="43"/>
      <c r="E260" s="43"/>
      <c r="F260" s="220"/>
      <c r="G260" s="220"/>
      <c r="H260" s="220"/>
      <c r="I260" s="220"/>
      <c r="J260" s="223"/>
      <c r="K260" s="281"/>
      <c r="L260" s="90" t="str">
        <f t="shared" si="4"/>
        <v/>
      </c>
    </row>
    <row r="261" spans="3:12" ht="14.25" x14ac:dyDescent="0.3">
      <c r="C261" s="43"/>
      <c r="D261" s="43"/>
      <c r="E261" s="43"/>
      <c r="F261" s="220"/>
      <c r="G261" s="220"/>
      <c r="H261" s="220"/>
      <c r="I261" s="220"/>
      <c r="J261" s="223"/>
      <c r="K261" s="281"/>
      <c r="L261" s="90" t="str">
        <f t="shared" si="4"/>
        <v/>
      </c>
    </row>
    <row r="262" spans="3:12" ht="14.25" x14ac:dyDescent="0.3">
      <c r="C262" s="43"/>
      <c r="D262" s="43"/>
      <c r="E262" s="43"/>
      <c r="F262" s="220"/>
      <c r="G262" s="220"/>
      <c r="H262" s="220"/>
      <c r="I262" s="220"/>
      <c r="J262" s="223"/>
      <c r="K262" s="281"/>
      <c r="L262" s="90" t="str">
        <f t="shared" si="4"/>
        <v/>
      </c>
    </row>
    <row r="263" spans="3:12" ht="14.25" x14ac:dyDescent="0.3">
      <c r="C263" s="43"/>
      <c r="D263" s="43"/>
      <c r="E263" s="43"/>
      <c r="F263" s="220"/>
      <c r="G263" s="220"/>
      <c r="H263" s="220"/>
      <c r="I263" s="220"/>
      <c r="J263" s="223"/>
      <c r="K263" s="281"/>
      <c r="L263" s="90" t="str">
        <f t="shared" si="4"/>
        <v/>
      </c>
    </row>
    <row r="264" spans="3:12" ht="14.25" x14ac:dyDescent="0.3">
      <c r="C264" s="43"/>
      <c r="D264" s="43"/>
      <c r="E264" s="43"/>
      <c r="F264" s="220"/>
      <c r="G264" s="220"/>
      <c r="H264" s="220"/>
      <c r="I264" s="220"/>
      <c r="J264" s="223"/>
      <c r="K264" s="281"/>
      <c r="L264" s="90" t="str">
        <f t="shared" si="4"/>
        <v/>
      </c>
    </row>
    <row r="265" spans="3:12" ht="14.25" x14ac:dyDescent="0.3">
      <c r="C265" s="43"/>
      <c r="D265" s="43"/>
      <c r="E265" s="43"/>
      <c r="F265" s="220"/>
      <c r="G265" s="220"/>
      <c r="H265" s="220"/>
      <c r="I265" s="220"/>
      <c r="J265" s="223"/>
      <c r="K265" s="281"/>
      <c r="L265" s="90" t="str">
        <f t="shared" si="4"/>
        <v/>
      </c>
    </row>
    <row r="266" spans="3:12" ht="14.25" x14ac:dyDescent="0.3">
      <c r="C266" s="43"/>
      <c r="D266" s="43"/>
      <c r="E266" s="43"/>
      <c r="F266" s="220"/>
      <c r="G266" s="220"/>
      <c r="H266" s="220"/>
      <c r="I266" s="220"/>
      <c r="J266" s="223"/>
      <c r="K266" s="281"/>
      <c r="L266" s="90" t="str">
        <f t="shared" si="4"/>
        <v/>
      </c>
    </row>
    <row r="267" spans="3:12" ht="14.25" x14ac:dyDescent="0.3">
      <c r="C267" s="43"/>
      <c r="D267" s="43"/>
      <c r="E267" s="43"/>
      <c r="F267" s="220"/>
      <c r="G267" s="220"/>
      <c r="H267" s="220"/>
      <c r="I267" s="220"/>
      <c r="J267" s="223"/>
      <c r="K267" s="281"/>
      <c r="L267" s="90" t="str">
        <f t="shared" si="4"/>
        <v/>
      </c>
    </row>
    <row r="268" spans="3:12" ht="14.25" x14ac:dyDescent="0.3">
      <c r="C268" s="43"/>
      <c r="D268" s="43"/>
      <c r="E268" s="43"/>
      <c r="F268" s="220"/>
      <c r="G268" s="220"/>
      <c r="H268" s="220"/>
      <c r="I268" s="220"/>
      <c r="J268" s="223"/>
      <c r="K268" s="281"/>
      <c r="L268" s="90" t="str">
        <f t="shared" si="4"/>
        <v/>
      </c>
    </row>
    <row r="269" spans="3:12" ht="14.25" x14ac:dyDescent="0.3">
      <c r="C269" s="43"/>
      <c r="D269" s="43"/>
      <c r="E269" s="43"/>
      <c r="F269" s="220"/>
      <c r="G269" s="220"/>
      <c r="H269" s="220"/>
      <c r="I269" s="220"/>
      <c r="J269" s="223"/>
      <c r="K269" s="281"/>
      <c r="L269" s="90" t="str">
        <f t="shared" si="4"/>
        <v/>
      </c>
    </row>
    <row r="270" spans="3:12" ht="14.25" x14ac:dyDescent="0.3">
      <c r="C270" s="43"/>
      <c r="D270" s="43"/>
      <c r="E270" s="43"/>
      <c r="F270" s="220"/>
      <c r="G270" s="220"/>
      <c r="H270" s="220"/>
      <c r="I270" s="220"/>
      <c r="J270" s="223"/>
      <c r="K270" s="281"/>
      <c r="L270" s="90" t="str">
        <f t="shared" si="4"/>
        <v/>
      </c>
    </row>
    <row r="271" spans="3:12" ht="14.25" x14ac:dyDescent="0.3">
      <c r="C271" s="43"/>
      <c r="D271" s="43"/>
      <c r="E271" s="43"/>
      <c r="F271" s="220"/>
      <c r="G271" s="220"/>
      <c r="H271" s="220"/>
      <c r="I271" s="220"/>
      <c r="J271" s="223"/>
      <c r="K271" s="281"/>
      <c r="L271" s="90" t="str">
        <f t="shared" si="4"/>
        <v/>
      </c>
    </row>
    <row r="272" spans="3:12" ht="14.25" x14ac:dyDescent="0.3">
      <c r="C272" s="43"/>
      <c r="D272" s="43"/>
      <c r="E272" s="43"/>
      <c r="F272" s="220"/>
      <c r="G272" s="220"/>
      <c r="H272" s="220"/>
      <c r="I272" s="220"/>
      <c r="J272" s="223"/>
      <c r="K272" s="281"/>
      <c r="L272" s="90" t="str">
        <f t="shared" si="4"/>
        <v/>
      </c>
    </row>
    <row r="273" spans="3:12" ht="14.25" x14ac:dyDescent="0.3">
      <c r="C273" s="43"/>
      <c r="D273" s="43"/>
      <c r="E273" s="43"/>
      <c r="F273" s="220"/>
      <c r="G273" s="220"/>
      <c r="H273" s="220"/>
      <c r="I273" s="220"/>
      <c r="J273" s="223"/>
      <c r="K273" s="281"/>
      <c r="L273" s="90" t="str">
        <f t="shared" si="4"/>
        <v/>
      </c>
    </row>
    <row r="274" spans="3:12" ht="14.25" x14ac:dyDescent="0.3">
      <c r="C274" s="43"/>
      <c r="D274" s="43"/>
      <c r="E274" s="43"/>
      <c r="F274" s="220"/>
      <c r="G274" s="220"/>
      <c r="H274" s="220"/>
      <c r="I274" s="220"/>
      <c r="J274" s="223"/>
      <c r="K274" s="281"/>
      <c r="L274" s="90" t="str">
        <f t="shared" si="4"/>
        <v/>
      </c>
    </row>
    <row r="275" spans="3:12" ht="14.25" x14ac:dyDescent="0.3">
      <c r="C275" s="43"/>
      <c r="D275" s="43"/>
      <c r="E275" s="43"/>
      <c r="F275" s="220"/>
      <c r="G275" s="220"/>
      <c r="H275" s="220"/>
      <c r="I275" s="220"/>
      <c r="J275" s="223"/>
      <c r="K275" s="281"/>
      <c r="L275" s="90" t="str">
        <f t="shared" si="4"/>
        <v/>
      </c>
    </row>
    <row r="276" spans="3:12" ht="14.25" x14ac:dyDescent="0.3">
      <c r="C276" s="43"/>
      <c r="D276" s="43"/>
      <c r="E276" s="43"/>
      <c r="F276" s="220"/>
      <c r="G276" s="220"/>
      <c r="H276" s="220"/>
      <c r="I276" s="220"/>
      <c r="J276" s="223"/>
      <c r="K276" s="281"/>
      <c r="L276" s="90" t="str">
        <f t="shared" si="4"/>
        <v/>
      </c>
    </row>
    <row r="277" spans="3:12" ht="14.25" x14ac:dyDescent="0.3">
      <c r="C277" s="43"/>
      <c r="D277" s="43"/>
      <c r="E277" s="43"/>
      <c r="F277" s="220"/>
      <c r="G277" s="220"/>
      <c r="H277" s="220"/>
      <c r="I277" s="220"/>
      <c r="J277" s="223"/>
      <c r="K277" s="281"/>
      <c r="L277" s="90" t="str">
        <f t="shared" si="4"/>
        <v/>
      </c>
    </row>
    <row r="278" spans="3:12" ht="14.25" x14ac:dyDescent="0.3">
      <c r="C278" s="43"/>
      <c r="D278" s="43"/>
      <c r="E278" s="43"/>
      <c r="F278" s="220"/>
      <c r="G278" s="220"/>
      <c r="H278" s="220"/>
      <c r="I278" s="220"/>
      <c r="J278" s="223"/>
      <c r="K278" s="281"/>
      <c r="L278" s="90" t="str">
        <f t="shared" si="4"/>
        <v/>
      </c>
    </row>
    <row r="279" spans="3:12" ht="14.25" x14ac:dyDescent="0.3">
      <c r="C279" s="43"/>
      <c r="D279" s="43"/>
      <c r="E279" s="43"/>
      <c r="F279" s="220"/>
      <c r="G279" s="220"/>
      <c r="H279" s="220"/>
      <c r="I279" s="220"/>
      <c r="J279" s="223"/>
      <c r="K279" s="281"/>
      <c r="L279" s="90" t="str">
        <f t="shared" si="4"/>
        <v/>
      </c>
    </row>
    <row r="280" spans="3:12" ht="14.25" x14ac:dyDescent="0.3">
      <c r="C280" s="43"/>
      <c r="D280" s="43"/>
      <c r="E280" s="43"/>
      <c r="F280" s="220"/>
      <c r="G280" s="220"/>
      <c r="H280" s="220"/>
      <c r="I280" s="220"/>
      <c r="J280" s="223"/>
      <c r="K280" s="281"/>
      <c r="L280" s="90" t="str">
        <f t="shared" si="4"/>
        <v/>
      </c>
    </row>
    <row r="281" spans="3:12" ht="14.25" x14ac:dyDescent="0.3">
      <c r="C281" s="43"/>
      <c r="D281" s="43"/>
      <c r="E281" s="43"/>
      <c r="F281" s="220"/>
      <c r="G281" s="220"/>
      <c r="H281" s="220"/>
      <c r="I281" s="220"/>
      <c r="J281" s="223"/>
      <c r="K281" s="281"/>
      <c r="L281" s="90" t="str">
        <f t="shared" si="4"/>
        <v/>
      </c>
    </row>
    <row r="282" spans="3:12" ht="14.25" x14ac:dyDescent="0.3">
      <c r="C282" s="43"/>
      <c r="D282" s="43"/>
      <c r="E282" s="43"/>
      <c r="F282" s="220"/>
      <c r="G282" s="220"/>
      <c r="H282" s="220"/>
      <c r="I282" s="220"/>
      <c r="J282" s="223"/>
      <c r="K282" s="281"/>
      <c r="L282" s="90" t="str">
        <f t="shared" si="4"/>
        <v/>
      </c>
    </row>
    <row r="283" spans="3:12" ht="14.25" x14ac:dyDescent="0.3">
      <c r="C283" s="43"/>
      <c r="D283" s="43"/>
      <c r="E283" s="43"/>
      <c r="F283" s="220"/>
      <c r="G283" s="220"/>
      <c r="H283" s="220"/>
      <c r="I283" s="220"/>
      <c r="J283" s="223"/>
      <c r="K283" s="281"/>
      <c r="L283" s="90" t="str">
        <f t="shared" si="4"/>
        <v/>
      </c>
    </row>
    <row r="284" spans="3:12" ht="14.25" x14ac:dyDescent="0.3">
      <c r="C284" s="43"/>
      <c r="D284" s="43"/>
      <c r="E284" s="43"/>
      <c r="F284" s="220"/>
      <c r="G284" s="220"/>
      <c r="H284" s="220"/>
      <c r="I284" s="220"/>
      <c r="J284" s="223"/>
      <c r="K284" s="281"/>
      <c r="L284" s="90" t="str">
        <f t="shared" si="4"/>
        <v/>
      </c>
    </row>
    <row r="285" spans="3:12" ht="14.25" x14ac:dyDescent="0.3">
      <c r="C285" s="43"/>
      <c r="D285" s="43"/>
      <c r="E285" s="43"/>
      <c r="F285" s="220"/>
      <c r="G285" s="220"/>
      <c r="H285" s="220"/>
      <c r="I285" s="220"/>
      <c r="J285" s="223"/>
      <c r="K285" s="281"/>
      <c r="L285" s="90" t="str">
        <f t="shared" si="4"/>
        <v/>
      </c>
    </row>
    <row r="286" spans="3:12" ht="14.25" x14ac:dyDescent="0.3">
      <c r="C286" s="43"/>
      <c r="D286" s="43"/>
      <c r="E286" s="43"/>
      <c r="F286" s="220"/>
      <c r="G286" s="220"/>
      <c r="H286" s="220"/>
      <c r="I286" s="220"/>
      <c r="J286" s="223"/>
      <c r="K286" s="281"/>
      <c r="L286" s="90" t="str">
        <f t="shared" si="4"/>
        <v/>
      </c>
    </row>
    <row r="287" spans="3:12" ht="14.25" x14ac:dyDescent="0.3">
      <c r="C287" s="43"/>
      <c r="D287" s="43"/>
      <c r="E287" s="43"/>
      <c r="F287" s="220"/>
      <c r="G287" s="220"/>
      <c r="H287" s="220"/>
      <c r="I287" s="220"/>
      <c r="J287" s="223"/>
      <c r="K287" s="281"/>
      <c r="L287" s="90" t="str">
        <f t="shared" si="4"/>
        <v/>
      </c>
    </row>
    <row r="288" spans="3:12" ht="14.25" x14ac:dyDescent="0.3">
      <c r="C288" s="43"/>
      <c r="D288" s="43"/>
      <c r="E288" s="43"/>
      <c r="F288" s="220"/>
      <c r="G288" s="220"/>
      <c r="H288" s="220"/>
      <c r="I288" s="220"/>
      <c r="J288" s="223"/>
      <c r="K288" s="281"/>
      <c r="L288" s="90" t="str">
        <f t="shared" si="4"/>
        <v/>
      </c>
    </row>
    <row r="289" spans="3:12" ht="14.25" x14ac:dyDescent="0.3">
      <c r="C289" s="43"/>
      <c r="D289" s="43"/>
      <c r="E289" s="43"/>
      <c r="F289" s="220"/>
      <c r="G289" s="220"/>
      <c r="H289" s="220"/>
      <c r="I289" s="220"/>
      <c r="J289" s="223"/>
      <c r="K289" s="281"/>
      <c r="L289" s="90" t="str">
        <f t="shared" si="4"/>
        <v/>
      </c>
    </row>
    <row r="290" spans="3:12" ht="14.25" x14ac:dyDescent="0.3">
      <c r="C290" s="43"/>
      <c r="D290" s="43"/>
      <c r="E290" s="43"/>
      <c r="F290" s="220"/>
      <c r="G290" s="220"/>
      <c r="H290" s="220"/>
      <c r="I290" s="220"/>
      <c r="J290" s="223"/>
      <c r="K290" s="281"/>
      <c r="L290" s="90" t="str">
        <f t="shared" si="4"/>
        <v/>
      </c>
    </row>
    <row r="291" spans="3:12" ht="14.25" x14ac:dyDescent="0.3">
      <c r="C291" s="43"/>
      <c r="D291" s="43"/>
      <c r="E291" s="43"/>
      <c r="F291" s="220"/>
      <c r="G291" s="220"/>
      <c r="H291" s="220"/>
      <c r="I291" s="220"/>
      <c r="J291" s="223"/>
      <c r="K291" s="281"/>
      <c r="L291" s="90" t="str">
        <f t="shared" si="4"/>
        <v/>
      </c>
    </row>
    <row r="292" spans="3:12" ht="14.25" x14ac:dyDescent="0.3">
      <c r="C292" s="43"/>
      <c r="D292" s="43"/>
      <c r="E292" s="43"/>
      <c r="F292" s="220"/>
      <c r="G292" s="220"/>
      <c r="H292" s="220"/>
      <c r="I292" s="220"/>
      <c r="J292" s="223"/>
      <c r="K292" s="281"/>
      <c r="L292" s="90" t="str">
        <f t="shared" si="4"/>
        <v/>
      </c>
    </row>
    <row r="293" spans="3:12" ht="14.25" x14ac:dyDescent="0.3">
      <c r="C293" s="43"/>
      <c r="D293" s="43"/>
      <c r="E293" s="43"/>
      <c r="F293" s="220"/>
      <c r="G293" s="220"/>
      <c r="H293" s="220"/>
      <c r="I293" s="220"/>
      <c r="J293" s="223"/>
      <c r="K293" s="281"/>
      <c r="L293" s="90" t="str">
        <f t="shared" si="4"/>
        <v/>
      </c>
    </row>
    <row r="294" spans="3:12" ht="14.25" x14ac:dyDescent="0.3">
      <c r="C294" s="43"/>
      <c r="D294" s="43"/>
      <c r="E294" s="43"/>
      <c r="F294" s="220"/>
      <c r="G294" s="220"/>
      <c r="H294" s="220"/>
      <c r="I294" s="220"/>
      <c r="J294" s="223"/>
      <c r="K294" s="281"/>
      <c r="L294" s="90" t="str">
        <f t="shared" si="4"/>
        <v/>
      </c>
    </row>
    <row r="295" spans="3:12" ht="14.25" x14ac:dyDescent="0.3">
      <c r="C295" s="43"/>
      <c r="D295" s="43"/>
      <c r="E295" s="43"/>
      <c r="F295" s="220"/>
      <c r="G295" s="220"/>
      <c r="H295" s="220"/>
      <c r="I295" s="220"/>
      <c r="J295" s="223"/>
      <c r="K295" s="281"/>
      <c r="L295" s="90" t="str">
        <f t="shared" si="4"/>
        <v/>
      </c>
    </row>
    <row r="296" spans="3:12" ht="14.25" x14ac:dyDescent="0.3">
      <c r="C296" s="43"/>
      <c r="D296" s="43"/>
      <c r="E296" s="43"/>
      <c r="F296" s="220"/>
      <c r="G296" s="220"/>
      <c r="H296" s="220"/>
      <c r="I296" s="220"/>
      <c r="J296" s="223"/>
      <c r="K296" s="281"/>
      <c r="L296" s="90" t="str">
        <f t="shared" si="4"/>
        <v/>
      </c>
    </row>
    <row r="297" spans="3:12" ht="14.25" x14ac:dyDescent="0.3">
      <c r="C297" s="43"/>
      <c r="D297" s="43"/>
      <c r="E297" s="43"/>
      <c r="F297" s="220"/>
      <c r="G297" s="220"/>
      <c r="H297" s="220"/>
      <c r="I297" s="220"/>
      <c r="J297" s="223"/>
      <c r="K297" s="281"/>
      <c r="L297" s="90" t="str">
        <f t="shared" si="4"/>
        <v/>
      </c>
    </row>
    <row r="298" spans="3:12" ht="14.25" x14ac:dyDescent="0.3">
      <c r="C298" s="43"/>
      <c r="D298" s="43"/>
      <c r="E298" s="43"/>
      <c r="F298" s="220"/>
      <c r="G298" s="220"/>
      <c r="H298" s="220"/>
      <c r="I298" s="220"/>
      <c r="J298" s="223"/>
      <c r="K298" s="281"/>
      <c r="L298" s="90" t="str">
        <f t="shared" ref="L298:L361" si="5">IFERROR(IF(I298&gt;0,I298-$F$4,""),"")</f>
        <v/>
      </c>
    </row>
    <row r="299" spans="3:12" ht="14.25" x14ac:dyDescent="0.3">
      <c r="C299" s="43"/>
      <c r="D299" s="43"/>
      <c r="E299" s="43"/>
      <c r="F299" s="220"/>
      <c r="G299" s="220"/>
      <c r="H299" s="220"/>
      <c r="I299" s="220"/>
      <c r="J299" s="223"/>
      <c r="K299" s="281"/>
      <c r="L299" s="90" t="str">
        <f t="shared" si="5"/>
        <v/>
      </c>
    </row>
    <row r="300" spans="3:12" ht="14.25" x14ac:dyDescent="0.3">
      <c r="C300" s="43"/>
      <c r="D300" s="43"/>
      <c r="E300" s="43"/>
      <c r="F300" s="220"/>
      <c r="G300" s="220"/>
      <c r="H300" s="220"/>
      <c r="I300" s="220"/>
      <c r="J300" s="223"/>
      <c r="K300" s="281"/>
      <c r="L300" s="90" t="str">
        <f t="shared" si="5"/>
        <v/>
      </c>
    </row>
    <row r="301" spans="3:12" ht="14.25" x14ac:dyDescent="0.3">
      <c r="C301" s="43"/>
      <c r="D301" s="43"/>
      <c r="E301" s="43"/>
      <c r="F301" s="220"/>
      <c r="G301" s="220"/>
      <c r="H301" s="220"/>
      <c r="I301" s="220"/>
      <c r="J301" s="223"/>
      <c r="K301" s="281"/>
      <c r="L301" s="90" t="str">
        <f t="shared" si="5"/>
        <v/>
      </c>
    </row>
    <row r="302" spans="3:12" ht="14.25" x14ac:dyDescent="0.3">
      <c r="C302" s="43"/>
      <c r="D302" s="43"/>
      <c r="E302" s="43"/>
      <c r="F302" s="220"/>
      <c r="G302" s="220"/>
      <c r="H302" s="220"/>
      <c r="I302" s="220"/>
      <c r="J302" s="223"/>
      <c r="K302" s="281"/>
      <c r="L302" s="90" t="str">
        <f t="shared" si="5"/>
        <v/>
      </c>
    </row>
    <row r="303" spans="3:12" ht="14.25" x14ac:dyDescent="0.3">
      <c r="C303" s="43"/>
      <c r="D303" s="43"/>
      <c r="E303" s="43"/>
      <c r="F303" s="220"/>
      <c r="G303" s="220"/>
      <c r="H303" s="220"/>
      <c r="I303" s="220"/>
      <c r="J303" s="223"/>
      <c r="K303" s="281"/>
      <c r="L303" s="90" t="str">
        <f t="shared" si="5"/>
        <v/>
      </c>
    </row>
    <row r="304" spans="3:12" ht="14.25" x14ac:dyDescent="0.3">
      <c r="C304" s="43"/>
      <c r="D304" s="43"/>
      <c r="E304" s="43"/>
      <c r="F304" s="220"/>
      <c r="G304" s="220"/>
      <c r="H304" s="220"/>
      <c r="I304" s="220"/>
      <c r="J304" s="223"/>
      <c r="K304" s="281"/>
      <c r="L304" s="90" t="str">
        <f t="shared" si="5"/>
        <v/>
      </c>
    </row>
    <row r="305" spans="3:12" ht="14.25" x14ac:dyDescent="0.3">
      <c r="C305" s="43"/>
      <c r="D305" s="43"/>
      <c r="E305" s="43"/>
      <c r="F305" s="220"/>
      <c r="G305" s="220"/>
      <c r="H305" s="220"/>
      <c r="I305" s="220"/>
      <c r="J305" s="223"/>
      <c r="K305" s="281"/>
      <c r="L305" s="90" t="str">
        <f t="shared" si="5"/>
        <v/>
      </c>
    </row>
    <row r="306" spans="3:12" ht="14.25" x14ac:dyDescent="0.3">
      <c r="C306" s="43"/>
      <c r="D306" s="43"/>
      <c r="E306" s="43"/>
      <c r="F306" s="220"/>
      <c r="G306" s="220"/>
      <c r="H306" s="220"/>
      <c r="I306" s="220"/>
      <c r="J306" s="223"/>
      <c r="K306" s="281"/>
      <c r="L306" s="90" t="str">
        <f t="shared" si="5"/>
        <v/>
      </c>
    </row>
    <row r="307" spans="3:12" ht="14.25" x14ac:dyDescent="0.3">
      <c r="C307" s="43"/>
      <c r="D307" s="43"/>
      <c r="E307" s="43"/>
      <c r="F307" s="220"/>
      <c r="G307" s="220"/>
      <c r="H307" s="220"/>
      <c r="I307" s="220"/>
      <c r="J307" s="223"/>
      <c r="K307" s="281"/>
      <c r="L307" s="90" t="str">
        <f t="shared" si="5"/>
        <v/>
      </c>
    </row>
    <row r="308" spans="3:12" ht="14.25" x14ac:dyDescent="0.3">
      <c r="C308" s="43"/>
      <c r="D308" s="43"/>
      <c r="E308" s="43"/>
      <c r="F308" s="220"/>
      <c r="G308" s="220"/>
      <c r="H308" s="220"/>
      <c r="I308" s="220"/>
      <c r="J308" s="223"/>
      <c r="K308" s="281"/>
      <c r="L308" s="90" t="str">
        <f t="shared" si="5"/>
        <v/>
      </c>
    </row>
    <row r="309" spans="3:12" ht="14.25" x14ac:dyDescent="0.3">
      <c r="C309" s="43"/>
      <c r="D309" s="43"/>
      <c r="E309" s="43"/>
      <c r="F309" s="220"/>
      <c r="G309" s="220"/>
      <c r="H309" s="220"/>
      <c r="I309" s="220"/>
      <c r="J309" s="223"/>
      <c r="K309" s="281"/>
      <c r="L309" s="90" t="str">
        <f t="shared" si="5"/>
        <v/>
      </c>
    </row>
    <row r="310" spans="3:12" ht="14.25" x14ac:dyDescent="0.3">
      <c r="C310" s="43"/>
      <c r="D310" s="43"/>
      <c r="E310" s="43"/>
      <c r="F310" s="220"/>
      <c r="G310" s="220"/>
      <c r="H310" s="220"/>
      <c r="I310" s="220"/>
      <c r="J310" s="223"/>
      <c r="K310" s="281"/>
      <c r="L310" s="90" t="str">
        <f t="shared" si="5"/>
        <v/>
      </c>
    </row>
    <row r="311" spans="3:12" ht="14.25" x14ac:dyDescent="0.3">
      <c r="C311" s="43"/>
      <c r="D311" s="43"/>
      <c r="E311" s="43"/>
      <c r="F311" s="220"/>
      <c r="G311" s="220"/>
      <c r="H311" s="220"/>
      <c r="I311" s="220"/>
      <c r="J311" s="223"/>
      <c r="K311" s="281"/>
      <c r="L311" s="90" t="str">
        <f t="shared" si="5"/>
        <v/>
      </c>
    </row>
    <row r="312" spans="3:12" ht="14.25" x14ac:dyDescent="0.3">
      <c r="C312" s="43"/>
      <c r="D312" s="43"/>
      <c r="E312" s="43"/>
      <c r="F312" s="220"/>
      <c r="G312" s="220"/>
      <c r="H312" s="220"/>
      <c r="I312" s="220"/>
      <c r="J312" s="223"/>
      <c r="K312" s="281"/>
      <c r="L312" s="90" t="str">
        <f t="shared" si="5"/>
        <v/>
      </c>
    </row>
    <row r="313" spans="3:12" ht="14.25" x14ac:dyDescent="0.3">
      <c r="C313" s="43"/>
      <c r="D313" s="43"/>
      <c r="E313" s="43"/>
      <c r="F313" s="220"/>
      <c r="G313" s="220"/>
      <c r="H313" s="220"/>
      <c r="I313" s="220"/>
      <c r="J313" s="223"/>
      <c r="K313" s="281"/>
      <c r="L313" s="90" t="str">
        <f t="shared" si="5"/>
        <v/>
      </c>
    </row>
    <row r="314" spans="3:12" ht="14.25" x14ac:dyDescent="0.3">
      <c r="C314" s="43"/>
      <c r="D314" s="43"/>
      <c r="E314" s="43"/>
      <c r="F314" s="220"/>
      <c r="G314" s="220"/>
      <c r="H314" s="220"/>
      <c r="I314" s="220"/>
      <c r="J314" s="223"/>
      <c r="K314" s="281"/>
      <c r="L314" s="90" t="str">
        <f t="shared" si="5"/>
        <v/>
      </c>
    </row>
    <row r="315" spans="3:12" ht="14.25" x14ac:dyDescent="0.3">
      <c r="C315" s="43"/>
      <c r="D315" s="43"/>
      <c r="E315" s="43"/>
      <c r="F315" s="220"/>
      <c r="G315" s="220"/>
      <c r="H315" s="220"/>
      <c r="I315" s="220"/>
      <c r="J315" s="223"/>
      <c r="K315" s="281"/>
      <c r="L315" s="90" t="str">
        <f t="shared" si="5"/>
        <v/>
      </c>
    </row>
    <row r="316" spans="3:12" ht="14.25" x14ac:dyDescent="0.3">
      <c r="C316" s="43"/>
      <c r="D316" s="43"/>
      <c r="E316" s="43"/>
      <c r="F316" s="220"/>
      <c r="G316" s="220"/>
      <c r="H316" s="220"/>
      <c r="I316" s="220"/>
      <c r="J316" s="223"/>
      <c r="K316" s="281"/>
      <c r="L316" s="90" t="str">
        <f t="shared" si="5"/>
        <v/>
      </c>
    </row>
    <row r="317" spans="3:12" ht="14.25" x14ac:dyDescent="0.3">
      <c r="C317" s="43"/>
      <c r="D317" s="43"/>
      <c r="E317" s="43"/>
      <c r="F317" s="220"/>
      <c r="G317" s="220"/>
      <c r="H317" s="220"/>
      <c r="I317" s="220"/>
      <c r="J317" s="223"/>
      <c r="K317" s="281"/>
      <c r="L317" s="90" t="str">
        <f t="shared" si="5"/>
        <v/>
      </c>
    </row>
    <row r="318" spans="3:12" ht="14.25" x14ac:dyDescent="0.3">
      <c r="C318" s="43"/>
      <c r="D318" s="43"/>
      <c r="E318" s="43"/>
      <c r="F318" s="220"/>
      <c r="G318" s="220"/>
      <c r="H318" s="220"/>
      <c r="I318" s="220"/>
      <c r="J318" s="223"/>
      <c r="K318" s="281"/>
      <c r="L318" s="90" t="str">
        <f t="shared" si="5"/>
        <v/>
      </c>
    </row>
    <row r="319" spans="3:12" ht="14.25" x14ac:dyDescent="0.3">
      <c r="C319" s="43"/>
      <c r="D319" s="43"/>
      <c r="E319" s="43"/>
      <c r="F319" s="220"/>
      <c r="G319" s="220"/>
      <c r="H319" s="220"/>
      <c r="I319" s="220"/>
      <c r="J319" s="223"/>
      <c r="K319" s="281"/>
      <c r="L319" s="90" t="str">
        <f t="shared" si="5"/>
        <v/>
      </c>
    </row>
    <row r="320" spans="3:12" ht="14.25" x14ac:dyDescent="0.3">
      <c r="C320" s="43"/>
      <c r="D320" s="43"/>
      <c r="E320" s="43"/>
      <c r="F320" s="220"/>
      <c r="G320" s="220"/>
      <c r="H320" s="220"/>
      <c r="I320" s="220"/>
      <c r="J320" s="223"/>
      <c r="K320" s="281"/>
      <c r="L320" s="90" t="str">
        <f t="shared" si="5"/>
        <v/>
      </c>
    </row>
    <row r="321" spans="3:12" ht="14.25" x14ac:dyDescent="0.3">
      <c r="C321" s="43"/>
      <c r="D321" s="43"/>
      <c r="E321" s="43"/>
      <c r="F321" s="220"/>
      <c r="G321" s="220"/>
      <c r="H321" s="220"/>
      <c r="I321" s="220"/>
      <c r="J321" s="223"/>
      <c r="K321" s="281"/>
      <c r="L321" s="90" t="str">
        <f t="shared" si="5"/>
        <v/>
      </c>
    </row>
    <row r="322" spans="3:12" ht="14.25" x14ac:dyDescent="0.3">
      <c r="C322" s="43"/>
      <c r="D322" s="43"/>
      <c r="E322" s="43"/>
      <c r="F322" s="220"/>
      <c r="G322" s="220"/>
      <c r="H322" s="220"/>
      <c r="I322" s="220"/>
      <c r="J322" s="223"/>
      <c r="K322" s="281"/>
      <c r="L322" s="90" t="str">
        <f t="shared" si="5"/>
        <v/>
      </c>
    </row>
    <row r="323" spans="3:12" ht="14.25" x14ac:dyDescent="0.3">
      <c r="C323" s="43"/>
      <c r="D323" s="43"/>
      <c r="E323" s="43"/>
      <c r="F323" s="220"/>
      <c r="G323" s="220"/>
      <c r="H323" s="220"/>
      <c r="I323" s="220"/>
      <c r="J323" s="223"/>
      <c r="K323" s="281"/>
      <c r="L323" s="90" t="str">
        <f t="shared" si="5"/>
        <v/>
      </c>
    </row>
    <row r="324" spans="3:12" ht="14.25" x14ac:dyDescent="0.3">
      <c r="C324" s="43"/>
      <c r="D324" s="43"/>
      <c r="E324" s="43"/>
      <c r="F324" s="220"/>
      <c r="G324" s="220"/>
      <c r="H324" s="220"/>
      <c r="I324" s="220"/>
      <c r="J324" s="223"/>
      <c r="K324" s="281"/>
      <c r="L324" s="90" t="str">
        <f t="shared" si="5"/>
        <v/>
      </c>
    </row>
    <row r="325" spans="3:12" ht="14.25" x14ac:dyDescent="0.3">
      <c r="C325" s="43"/>
      <c r="D325" s="43"/>
      <c r="E325" s="43"/>
      <c r="F325" s="220"/>
      <c r="G325" s="220"/>
      <c r="H325" s="220"/>
      <c r="I325" s="220"/>
      <c r="J325" s="223"/>
      <c r="K325" s="281"/>
      <c r="L325" s="90" t="str">
        <f t="shared" si="5"/>
        <v/>
      </c>
    </row>
    <row r="326" spans="3:12" ht="14.25" x14ac:dyDescent="0.3">
      <c r="C326" s="43"/>
      <c r="D326" s="43"/>
      <c r="E326" s="43"/>
      <c r="F326" s="220"/>
      <c r="G326" s="220"/>
      <c r="H326" s="220"/>
      <c r="I326" s="220"/>
      <c r="J326" s="223"/>
      <c r="K326" s="281"/>
      <c r="L326" s="90" t="str">
        <f t="shared" si="5"/>
        <v/>
      </c>
    </row>
    <row r="327" spans="3:12" ht="14.25" x14ac:dyDescent="0.3">
      <c r="C327" s="43"/>
      <c r="D327" s="43"/>
      <c r="E327" s="43"/>
      <c r="F327" s="220"/>
      <c r="G327" s="220"/>
      <c r="H327" s="220"/>
      <c r="I327" s="220"/>
      <c r="J327" s="223"/>
      <c r="K327" s="281"/>
      <c r="L327" s="90" t="str">
        <f t="shared" si="5"/>
        <v/>
      </c>
    </row>
    <row r="328" spans="3:12" ht="14.25" x14ac:dyDescent="0.3">
      <c r="C328" s="43"/>
      <c r="D328" s="43"/>
      <c r="E328" s="43"/>
      <c r="F328" s="220"/>
      <c r="G328" s="220"/>
      <c r="H328" s="220"/>
      <c r="I328" s="220"/>
      <c r="J328" s="223"/>
      <c r="K328" s="281"/>
      <c r="L328" s="90" t="str">
        <f t="shared" si="5"/>
        <v/>
      </c>
    </row>
    <row r="329" spans="3:12" ht="14.25" x14ac:dyDescent="0.3">
      <c r="C329" s="43"/>
      <c r="D329" s="43"/>
      <c r="E329" s="43"/>
      <c r="F329" s="220"/>
      <c r="G329" s="220"/>
      <c r="H329" s="220"/>
      <c r="I329" s="220"/>
      <c r="J329" s="223"/>
      <c r="K329" s="281"/>
      <c r="L329" s="90" t="str">
        <f t="shared" si="5"/>
        <v/>
      </c>
    </row>
    <row r="330" spans="3:12" ht="14.25" x14ac:dyDescent="0.3">
      <c r="C330" s="43"/>
      <c r="D330" s="43"/>
      <c r="E330" s="43"/>
      <c r="F330" s="220"/>
      <c r="G330" s="220"/>
      <c r="H330" s="220"/>
      <c r="I330" s="220"/>
      <c r="J330" s="223"/>
      <c r="K330" s="281"/>
      <c r="L330" s="90" t="str">
        <f t="shared" si="5"/>
        <v/>
      </c>
    </row>
    <row r="331" spans="3:12" ht="14.25" x14ac:dyDescent="0.3">
      <c r="C331" s="43"/>
      <c r="D331" s="43"/>
      <c r="E331" s="43"/>
      <c r="F331" s="220"/>
      <c r="G331" s="220"/>
      <c r="H331" s="220"/>
      <c r="I331" s="220"/>
      <c r="J331" s="223"/>
      <c r="K331" s="281"/>
      <c r="L331" s="90" t="str">
        <f t="shared" si="5"/>
        <v/>
      </c>
    </row>
    <row r="332" spans="3:12" ht="14.25" x14ac:dyDescent="0.3">
      <c r="C332" s="43"/>
      <c r="D332" s="43"/>
      <c r="E332" s="43"/>
      <c r="F332" s="220"/>
      <c r="G332" s="220"/>
      <c r="H332" s="220"/>
      <c r="I332" s="220"/>
      <c r="J332" s="223"/>
      <c r="K332" s="281"/>
      <c r="L332" s="90" t="str">
        <f t="shared" si="5"/>
        <v/>
      </c>
    </row>
    <row r="333" spans="3:12" ht="14.25" x14ac:dyDescent="0.3">
      <c r="C333" s="43"/>
      <c r="D333" s="43"/>
      <c r="E333" s="43"/>
      <c r="F333" s="220"/>
      <c r="G333" s="220"/>
      <c r="H333" s="220"/>
      <c r="I333" s="220"/>
      <c r="J333" s="223"/>
      <c r="K333" s="281"/>
      <c r="L333" s="90" t="str">
        <f t="shared" si="5"/>
        <v/>
      </c>
    </row>
    <row r="334" spans="3:12" ht="14.25" x14ac:dyDescent="0.3">
      <c r="C334" s="43"/>
      <c r="D334" s="43"/>
      <c r="E334" s="43"/>
      <c r="F334" s="220"/>
      <c r="G334" s="220"/>
      <c r="H334" s="220"/>
      <c r="I334" s="220"/>
      <c r="J334" s="223"/>
      <c r="K334" s="281"/>
      <c r="L334" s="90" t="str">
        <f t="shared" si="5"/>
        <v/>
      </c>
    </row>
    <row r="335" spans="3:12" ht="14.25" x14ac:dyDescent="0.3">
      <c r="C335" s="43"/>
      <c r="D335" s="43"/>
      <c r="E335" s="43"/>
      <c r="F335" s="220"/>
      <c r="G335" s="220"/>
      <c r="H335" s="220"/>
      <c r="I335" s="220"/>
      <c r="J335" s="223"/>
      <c r="K335" s="281"/>
      <c r="L335" s="90" t="str">
        <f t="shared" si="5"/>
        <v/>
      </c>
    </row>
    <row r="336" spans="3:12" ht="14.25" x14ac:dyDescent="0.3">
      <c r="C336" s="43"/>
      <c r="D336" s="43"/>
      <c r="E336" s="43"/>
      <c r="F336" s="220"/>
      <c r="G336" s="220"/>
      <c r="H336" s="220"/>
      <c r="I336" s="220"/>
      <c r="J336" s="223"/>
      <c r="K336" s="281"/>
      <c r="L336" s="90" t="str">
        <f t="shared" si="5"/>
        <v/>
      </c>
    </row>
    <row r="337" spans="3:12" ht="14.25" x14ac:dyDescent="0.3">
      <c r="C337" s="43"/>
      <c r="D337" s="43"/>
      <c r="E337" s="43"/>
      <c r="F337" s="220"/>
      <c r="G337" s="220"/>
      <c r="H337" s="220"/>
      <c r="I337" s="220"/>
      <c r="J337" s="223"/>
      <c r="K337" s="281"/>
      <c r="L337" s="90" t="str">
        <f t="shared" si="5"/>
        <v/>
      </c>
    </row>
    <row r="338" spans="3:12" ht="14.25" x14ac:dyDescent="0.3">
      <c r="C338" s="43"/>
      <c r="D338" s="43"/>
      <c r="E338" s="43"/>
      <c r="F338" s="220"/>
      <c r="G338" s="220"/>
      <c r="H338" s="220"/>
      <c r="I338" s="220"/>
      <c r="J338" s="223"/>
      <c r="K338" s="281"/>
      <c r="L338" s="90" t="str">
        <f t="shared" si="5"/>
        <v/>
      </c>
    </row>
    <row r="339" spans="3:12" ht="14.25" x14ac:dyDescent="0.3">
      <c r="C339" s="43"/>
      <c r="D339" s="43"/>
      <c r="E339" s="43"/>
      <c r="F339" s="220"/>
      <c r="G339" s="220"/>
      <c r="H339" s="220"/>
      <c r="I339" s="220"/>
      <c r="J339" s="223"/>
      <c r="K339" s="281"/>
      <c r="L339" s="90" t="str">
        <f t="shared" si="5"/>
        <v/>
      </c>
    </row>
    <row r="340" spans="3:12" ht="14.25" x14ac:dyDescent="0.3">
      <c r="C340" s="43"/>
      <c r="D340" s="43"/>
      <c r="E340" s="43"/>
      <c r="F340" s="220"/>
      <c r="G340" s="220"/>
      <c r="H340" s="220"/>
      <c r="I340" s="220"/>
      <c r="J340" s="223"/>
      <c r="K340" s="281"/>
      <c r="L340" s="90" t="str">
        <f t="shared" si="5"/>
        <v/>
      </c>
    </row>
    <row r="341" spans="3:12" ht="14.25" x14ac:dyDescent="0.3">
      <c r="C341" s="43"/>
      <c r="D341" s="43"/>
      <c r="E341" s="43"/>
      <c r="F341" s="220"/>
      <c r="G341" s="220"/>
      <c r="H341" s="220"/>
      <c r="I341" s="220"/>
      <c r="J341" s="223"/>
      <c r="K341" s="281"/>
      <c r="L341" s="90" t="str">
        <f t="shared" si="5"/>
        <v/>
      </c>
    </row>
    <row r="342" spans="3:12" ht="14.25" x14ac:dyDescent="0.3">
      <c r="C342" s="43"/>
      <c r="D342" s="43"/>
      <c r="E342" s="43"/>
      <c r="F342" s="220"/>
      <c r="G342" s="220"/>
      <c r="H342" s="220"/>
      <c r="I342" s="220"/>
      <c r="J342" s="223"/>
      <c r="K342" s="281"/>
      <c r="L342" s="90" t="str">
        <f t="shared" si="5"/>
        <v/>
      </c>
    </row>
    <row r="343" spans="3:12" ht="14.25" x14ac:dyDescent="0.3">
      <c r="C343" s="43"/>
      <c r="D343" s="43"/>
      <c r="E343" s="43"/>
      <c r="F343" s="220"/>
      <c r="G343" s="220"/>
      <c r="H343" s="220"/>
      <c r="I343" s="220"/>
      <c r="J343" s="223"/>
      <c r="K343" s="281"/>
      <c r="L343" s="90" t="str">
        <f t="shared" si="5"/>
        <v/>
      </c>
    </row>
    <row r="344" spans="3:12" ht="14.25" x14ac:dyDescent="0.3">
      <c r="C344" s="43"/>
      <c r="D344" s="43"/>
      <c r="E344" s="43"/>
      <c r="F344" s="220"/>
      <c r="G344" s="220"/>
      <c r="H344" s="220"/>
      <c r="I344" s="220"/>
      <c r="J344" s="223"/>
      <c r="K344" s="281"/>
      <c r="L344" s="90" t="str">
        <f t="shared" si="5"/>
        <v/>
      </c>
    </row>
    <row r="345" spans="3:12" ht="14.25" x14ac:dyDescent="0.3">
      <c r="C345" s="43"/>
      <c r="D345" s="43"/>
      <c r="E345" s="43"/>
      <c r="F345" s="220"/>
      <c r="G345" s="220"/>
      <c r="H345" s="220"/>
      <c r="I345" s="220"/>
      <c r="J345" s="223"/>
      <c r="K345" s="281"/>
      <c r="L345" s="90" t="str">
        <f t="shared" si="5"/>
        <v/>
      </c>
    </row>
    <row r="346" spans="3:12" ht="14.25" x14ac:dyDescent="0.3">
      <c r="C346" s="43"/>
      <c r="D346" s="43"/>
      <c r="E346" s="43"/>
      <c r="F346" s="220"/>
      <c r="G346" s="220"/>
      <c r="H346" s="220"/>
      <c r="I346" s="220"/>
      <c r="J346" s="223"/>
      <c r="K346" s="281"/>
      <c r="L346" s="90" t="str">
        <f t="shared" si="5"/>
        <v/>
      </c>
    </row>
    <row r="347" spans="3:12" ht="14.25" x14ac:dyDescent="0.3">
      <c r="C347" s="43"/>
      <c r="D347" s="43"/>
      <c r="E347" s="43"/>
      <c r="F347" s="220"/>
      <c r="G347" s="220"/>
      <c r="H347" s="220"/>
      <c r="I347" s="220"/>
      <c r="J347" s="223"/>
      <c r="K347" s="281"/>
      <c r="L347" s="90" t="str">
        <f t="shared" si="5"/>
        <v/>
      </c>
    </row>
    <row r="348" spans="3:12" ht="14.25" x14ac:dyDescent="0.3">
      <c r="C348" s="43"/>
      <c r="D348" s="43"/>
      <c r="E348" s="43"/>
      <c r="F348" s="220"/>
      <c r="G348" s="220"/>
      <c r="H348" s="220"/>
      <c r="I348" s="220"/>
      <c r="J348" s="223"/>
      <c r="K348" s="281"/>
      <c r="L348" s="90" t="str">
        <f t="shared" si="5"/>
        <v/>
      </c>
    </row>
    <row r="349" spans="3:12" ht="14.25" x14ac:dyDescent="0.3">
      <c r="C349" s="43"/>
      <c r="D349" s="43"/>
      <c r="E349" s="43"/>
      <c r="F349" s="220"/>
      <c r="G349" s="220"/>
      <c r="H349" s="220"/>
      <c r="I349" s="220"/>
      <c r="J349" s="223"/>
      <c r="K349" s="281"/>
      <c r="L349" s="90" t="str">
        <f t="shared" si="5"/>
        <v/>
      </c>
    </row>
    <row r="350" spans="3:12" ht="14.25" x14ac:dyDescent="0.3">
      <c r="C350" s="43"/>
      <c r="D350" s="43"/>
      <c r="E350" s="43"/>
      <c r="F350" s="220"/>
      <c r="G350" s="220"/>
      <c r="H350" s="220"/>
      <c r="I350" s="220"/>
      <c r="J350" s="223"/>
      <c r="K350" s="281"/>
      <c r="L350" s="90" t="str">
        <f t="shared" si="5"/>
        <v/>
      </c>
    </row>
    <row r="351" spans="3:12" ht="14.25" x14ac:dyDescent="0.3">
      <c r="C351" s="43"/>
      <c r="D351" s="43"/>
      <c r="E351" s="43"/>
      <c r="F351" s="220"/>
      <c r="G351" s="220"/>
      <c r="H351" s="220"/>
      <c r="I351" s="220"/>
      <c r="J351" s="223"/>
      <c r="K351" s="281"/>
      <c r="L351" s="90" t="str">
        <f t="shared" si="5"/>
        <v/>
      </c>
    </row>
    <row r="352" spans="3:12" ht="14.25" x14ac:dyDescent="0.3">
      <c r="C352" s="43"/>
      <c r="D352" s="43"/>
      <c r="E352" s="43"/>
      <c r="F352" s="220"/>
      <c r="G352" s="220"/>
      <c r="H352" s="220"/>
      <c r="I352" s="220"/>
      <c r="J352" s="223"/>
      <c r="K352" s="281"/>
      <c r="L352" s="90" t="str">
        <f t="shared" si="5"/>
        <v/>
      </c>
    </row>
    <row r="353" spans="3:12" ht="14.25" x14ac:dyDescent="0.3">
      <c r="C353" s="43"/>
      <c r="D353" s="43"/>
      <c r="E353" s="43"/>
      <c r="F353" s="220"/>
      <c r="G353" s="220"/>
      <c r="H353" s="220"/>
      <c r="I353" s="220"/>
      <c r="J353" s="223"/>
      <c r="K353" s="281"/>
      <c r="L353" s="90" t="str">
        <f t="shared" si="5"/>
        <v/>
      </c>
    </row>
    <row r="354" spans="3:12" ht="14.25" x14ac:dyDescent="0.3">
      <c r="C354" s="43"/>
      <c r="D354" s="43"/>
      <c r="E354" s="43"/>
      <c r="F354" s="220"/>
      <c r="G354" s="220"/>
      <c r="H354" s="220"/>
      <c r="I354" s="220"/>
      <c r="J354" s="223"/>
      <c r="K354" s="281"/>
      <c r="L354" s="90" t="str">
        <f t="shared" si="5"/>
        <v/>
      </c>
    </row>
    <row r="355" spans="3:12" ht="14.25" x14ac:dyDescent="0.3">
      <c r="C355" s="43"/>
      <c r="D355" s="43"/>
      <c r="E355" s="43"/>
      <c r="F355" s="220"/>
      <c r="G355" s="220"/>
      <c r="H355" s="220"/>
      <c r="I355" s="220"/>
      <c r="J355" s="223"/>
      <c r="K355" s="281"/>
      <c r="L355" s="90" t="str">
        <f t="shared" si="5"/>
        <v/>
      </c>
    </row>
    <row r="356" spans="3:12" ht="14.25" x14ac:dyDescent="0.3">
      <c r="C356" s="43"/>
      <c r="D356" s="43"/>
      <c r="E356" s="43"/>
      <c r="F356" s="220"/>
      <c r="G356" s="220"/>
      <c r="H356" s="220"/>
      <c r="I356" s="220"/>
      <c r="J356" s="223"/>
      <c r="K356" s="281"/>
      <c r="L356" s="90" t="str">
        <f t="shared" si="5"/>
        <v/>
      </c>
    </row>
    <row r="357" spans="3:12" ht="14.25" x14ac:dyDescent="0.3">
      <c r="C357" s="43"/>
      <c r="D357" s="43"/>
      <c r="E357" s="43"/>
      <c r="F357" s="220"/>
      <c r="G357" s="220"/>
      <c r="H357" s="220"/>
      <c r="I357" s="220"/>
      <c r="J357" s="223"/>
      <c r="K357" s="281"/>
      <c r="L357" s="90" t="str">
        <f t="shared" si="5"/>
        <v/>
      </c>
    </row>
    <row r="358" spans="3:12" ht="14.25" x14ac:dyDescent="0.3">
      <c r="C358" s="43"/>
      <c r="D358" s="43"/>
      <c r="E358" s="43"/>
      <c r="F358" s="220"/>
      <c r="G358" s="220"/>
      <c r="H358" s="220"/>
      <c r="I358" s="220"/>
      <c r="J358" s="223"/>
      <c r="K358" s="281"/>
      <c r="L358" s="90" t="str">
        <f t="shared" si="5"/>
        <v/>
      </c>
    </row>
    <row r="359" spans="3:12" ht="14.25" x14ac:dyDescent="0.3">
      <c r="C359" s="43"/>
      <c r="D359" s="43"/>
      <c r="E359" s="43"/>
      <c r="F359" s="220"/>
      <c r="G359" s="220"/>
      <c r="H359" s="220"/>
      <c r="I359" s="220"/>
      <c r="J359" s="223"/>
      <c r="K359" s="281"/>
      <c r="L359" s="90" t="str">
        <f t="shared" si="5"/>
        <v/>
      </c>
    </row>
    <row r="360" spans="3:12" ht="14.25" x14ac:dyDescent="0.3">
      <c r="C360" s="43"/>
      <c r="D360" s="43"/>
      <c r="E360" s="43"/>
      <c r="F360" s="220"/>
      <c r="G360" s="220"/>
      <c r="H360" s="220"/>
      <c r="I360" s="220"/>
      <c r="J360" s="223"/>
      <c r="K360" s="281"/>
      <c r="L360" s="90" t="str">
        <f t="shared" si="5"/>
        <v/>
      </c>
    </row>
    <row r="361" spans="3:12" ht="14.25" x14ac:dyDescent="0.3">
      <c r="C361" s="43"/>
      <c r="D361" s="43"/>
      <c r="E361" s="43"/>
      <c r="F361" s="220"/>
      <c r="G361" s="220"/>
      <c r="H361" s="220"/>
      <c r="I361" s="220"/>
      <c r="J361" s="223"/>
      <c r="K361" s="281"/>
      <c r="L361" s="90" t="str">
        <f t="shared" si="5"/>
        <v/>
      </c>
    </row>
    <row r="362" spans="3:12" ht="14.25" x14ac:dyDescent="0.3">
      <c r="C362" s="43"/>
      <c r="D362" s="43"/>
      <c r="E362" s="43"/>
      <c r="F362" s="220"/>
      <c r="G362" s="220"/>
      <c r="H362" s="220"/>
      <c r="I362" s="220"/>
      <c r="J362" s="223"/>
      <c r="K362" s="281"/>
      <c r="L362" s="90" t="str">
        <f t="shared" ref="L362:L425" si="6">IFERROR(IF(I362&gt;0,I362-$F$4,""),"")</f>
        <v/>
      </c>
    </row>
    <row r="363" spans="3:12" ht="14.25" x14ac:dyDescent="0.3">
      <c r="C363" s="43"/>
      <c r="D363" s="43"/>
      <c r="E363" s="43"/>
      <c r="F363" s="220"/>
      <c r="G363" s="220"/>
      <c r="H363" s="220"/>
      <c r="I363" s="220"/>
      <c r="J363" s="223"/>
      <c r="K363" s="281"/>
      <c r="L363" s="90" t="str">
        <f t="shared" si="6"/>
        <v/>
      </c>
    </row>
    <row r="364" spans="3:12" ht="14.25" x14ac:dyDescent="0.3">
      <c r="C364" s="43"/>
      <c r="D364" s="43"/>
      <c r="E364" s="43"/>
      <c r="F364" s="220"/>
      <c r="G364" s="220"/>
      <c r="H364" s="220"/>
      <c r="I364" s="220"/>
      <c r="J364" s="223"/>
      <c r="K364" s="281"/>
      <c r="L364" s="90" t="str">
        <f t="shared" si="6"/>
        <v/>
      </c>
    </row>
    <row r="365" spans="3:12" ht="14.25" x14ac:dyDescent="0.3">
      <c r="C365" s="43"/>
      <c r="D365" s="43"/>
      <c r="E365" s="43"/>
      <c r="F365" s="220"/>
      <c r="G365" s="220"/>
      <c r="H365" s="220"/>
      <c r="I365" s="220"/>
      <c r="J365" s="223"/>
      <c r="K365" s="281"/>
      <c r="L365" s="90" t="str">
        <f t="shared" si="6"/>
        <v/>
      </c>
    </row>
    <row r="366" spans="3:12" ht="14.25" x14ac:dyDescent="0.3">
      <c r="C366" s="43"/>
      <c r="D366" s="43"/>
      <c r="E366" s="43"/>
      <c r="F366" s="220"/>
      <c r="G366" s="220"/>
      <c r="H366" s="220"/>
      <c r="I366" s="220"/>
      <c r="J366" s="223"/>
      <c r="K366" s="281"/>
      <c r="L366" s="90" t="str">
        <f t="shared" si="6"/>
        <v/>
      </c>
    </row>
    <row r="367" spans="3:12" ht="14.25" x14ac:dyDescent="0.3">
      <c r="C367" s="43"/>
      <c r="D367" s="43"/>
      <c r="E367" s="43"/>
      <c r="F367" s="220"/>
      <c r="G367" s="220"/>
      <c r="H367" s="220"/>
      <c r="I367" s="220"/>
      <c r="J367" s="223"/>
      <c r="K367" s="281"/>
      <c r="L367" s="90" t="str">
        <f t="shared" si="6"/>
        <v/>
      </c>
    </row>
    <row r="368" spans="3:12" ht="14.25" x14ac:dyDescent="0.3">
      <c r="C368" s="43"/>
      <c r="D368" s="43"/>
      <c r="E368" s="43"/>
      <c r="F368" s="220"/>
      <c r="G368" s="220"/>
      <c r="H368" s="220"/>
      <c r="I368" s="220"/>
      <c r="J368" s="223"/>
      <c r="K368" s="281"/>
      <c r="L368" s="90" t="str">
        <f t="shared" si="6"/>
        <v/>
      </c>
    </row>
    <row r="369" spans="3:12" ht="14.25" x14ac:dyDescent="0.3">
      <c r="C369" s="43"/>
      <c r="D369" s="43"/>
      <c r="E369" s="43"/>
      <c r="F369" s="220"/>
      <c r="G369" s="220"/>
      <c r="H369" s="220"/>
      <c r="I369" s="220"/>
      <c r="J369" s="223"/>
      <c r="K369" s="281"/>
      <c r="L369" s="90" t="str">
        <f t="shared" si="6"/>
        <v/>
      </c>
    </row>
    <row r="370" spans="3:12" ht="14.25" x14ac:dyDescent="0.3">
      <c r="C370" s="43"/>
      <c r="D370" s="43"/>
      <c r="E370" s="43"/>
      <c r="F370" s="220"/>
      <c r="G370" s="220"/>
      <c r="H370" s="220"/>
      <c r="I370" s="220"/>
      <c r="J370" s="223"/>
      <c r="K370" s="281"/>
      <c r="L370" s="90" t="str">
        <f t="shared" si="6"/>
        <v/>
      </c>
    </row>
    <row r="371" spans="3:12" ht="14.25" x14ac:dyDescent="0.3">
      <c r="C371" s="43"/>
      <c r="D371" s="43"/>
      <c r="E371" s="43"/>
      <c r="F371" s="220"/>
      <c r="G371" s="220"/>
      <c r="H371" s="220"/>
      <c r="I371" s="220"/>
      <c r="J371" s="223"/>
      <c r="K371" s="281"/>
      <c r="L371" s="90" t="str">
        <f t="shared" si="6"/>
        <v/>
      </c>
    </row>
    <row r="372" spans="3:12" ht="14.25" x14ac:dyDescent="0.3">
      <c r="C372" s="43"/>
      <c r="D372" s="43"/>
      <c r="E372" s="43"/>
      <c r="F372" s="220"/>
      <c r="G372" s="220"/>
      <c r="H372" s="220"/>
      <c r="I372" s="220"/>
      <c r="J372" s="223"/>
      <c r="K372" s="281"/>
      <c r="L372" s="90" t="str">
        <f t="shared" si="6"/>
        <v/>
      </c>
    </row>
    <row r="373" spans="3:12" ht="14.25" x14ac:dyDescent="0.3">
      <c r="C373" s="43"/>
      <c r="D373" s="43"/>
      <c r="E373" s="43"/>
      <c r="F373" s="220"/>
      <c r="G373" s="220"/>
      <c r="H373" s="220"/>
      <c r="I373" s="220"/>
      <c r="J373" s="223"/>
      <c r="K373" s="281"/>
      <c r="L373" s="90" t="str">
        <f t="shared" si="6"/>
        <v/>
      </c>
    </row>
    <row r="374" spans="3:12" ht="14.25" x14ac:dyDescent="0.3">
      <c r="C374" s="43"/>
      <c r="D374" s="43"/>
      <c r="E374" s="43"/>
      <c r="F374" s="220"/>
      <c r="G374" s="220"/>
      <c r="H374" s="220"/>
      <c r="I374" s="220"/>
      <c r="J374" s="223"/>
      <c r="K374" s="281"/>
      <c r="L374" s="90" t="str">
        <f t="shared" si="6"/>
        <v/>
      </c>
    </row>
    <row r="375" spans="3:12" ht="14.25" x14ac:dyDescent="0.3">
      <c r="C375" s="43"/>
      <c r="D375" s="43"/>
      <c r="E375" s="43"/>
      <c r="F375" s="220"/>
      <c r="G375" s="220"/>
      <c r="H375" s="220"/>
      <c r="I375" s="220"/>
      <c r="J375" s="223"/>
      <c r="K375" s="281"/>
      <c r="L375" s="90" t="str">
        <f t="shared" si="6"/>
        <v/>
      </c>
    </row>
    <row r="376" spans="3:12" ht="14.25" x14ac:dyDescent="0.3">
      <c r="C376" s="43"/>
      <c r="D376" s="43"/>
      <c r="E376" s="43"/>
      <c r="F376" s="220"/>
      <c r="G376" s="220"/>
      <c r="H376" s="220"/>
      <c r="I376" s="220"/>
      <c r="J376" s="223"/>
      <c r="K376" s="281"/>
      <c r="L376" s="90" t="str">
        <f t="shared" si="6"/>
        <v/>
      </c>
    </row>
    <row r="377" spans="3:12" ht="14.25" x14ac:dyDescent="0.3">
      <c r="C377" s="43"/>
      <c r="D377" s="43"/>
      <c r="E377" s="43"/>
      <c r="F377" s="220"/>
      <c r="G377" s="220"/>
      <c r="H377" s="220"/>
      <c r="I377" s="220"/>
      <c r="J377" s="223"/>
      <c r="K377" s="281"/>
      <c r="L377" s="90" t="str">
        <f t="shared" si="6"/>
        <v/>
      </c>
    </row>
    <row r="378" spans="3:12" ht="14.25" x14ac:dyDescent="0.3">
      <c r="C378" s="43"/>
      <c r="D378" s="43"/>
      <c r="E378" s="43"/>
      <c r="F378" s="220"/>
      <c r="G378" s="220"/>
      <c r="H378" s="220"/>
      <c r="I378" s="220"/>
      <c r="J378" s="223"/>
      <c r="K378" s="281"/>
      <c r="L378" s="90" t="str">
        <f t="shared" si="6"/>
        <v/>
      </c>
    </row>
    <row r="379" spans="3:12" ht="14.25" x14ac:dyDescent="0.3">
      <c r="C379" s="43"/>
      <c r="D379" s="43"/>
      <c r="E379" s="43"/>
      <c r="F379" s="220"/>
      <c r="G379" s="220"/>
      <c r="H379" s="220"/>
      <c r="I379" s="220"/>
      <c r="J379" s="223"/>
      <c r="K379" s="281"/>
      <c r="L379" s="90" t="str">
        <f t="shared" si="6"/>
        <v/>
      </c>
    </row>
    <row r="380" spans="3:12" ht="14.25" x14ac:dyDescent="0.3">
      <c r="C380" s="43"/>
      <c r="D380" s="43"/>
      <c r="E380" s="43"/>
      <c r="F380" s="220"/>
      <c r="G380" s="220"/>
      <c r="H380" s="220"/>
      <c r="I380" s="220"/>
      <c r="J380" s="223"/>
      <c r="K380" s="281"/>
      <c r="L380" s="90" t="str">
        <f t="shared" si="6"/>
        <v/>
      </c>
    </row>
    <row r="381" spans="3:12" ht="14.25" x14ac:dyDescent="0.3">
      <c r="C381" s="43"/>
      <c r="D381" s="43"/>
      <c r="E381" s="43"/>
      <c r="F381" s="220"/>
      <c r="G381" s="220"/>
      <c r="H381" s="220"/>
      <c r="I381" s="220"/>
      <c r="J381" s="223"/>
      <c r="K381" s="281"/>
      <c r="L381" s="90" t="str">
        <f t="shared" si="6"/>
        <v/>
      </c>
    </row>
    <row r="382" spans="3:12" ht="14.25" x14ac:dyDescent="0.3">
      <c r="C382" s="43"/>
      <c r="D382" s="43"/>
      <c r="E382" s="43"/>
      <c r="F382" s="220"/>
      <c r="G382" s="220"/>
      <c r="H382" s="220"/>
      <c r="I382" s="220"/>
      <c r="J382" s="223"/>
      <c r="K382" s="281"/>
      <c r="L382" s="90" t="str">
        <f t="shared" si="6"/>
        <v/>
      </c>
    </row>
    <row r="383" spans="3:12" ht="14.25" x14ac:dyDescent="0.3">
      <c r="C383" s="43"/>
      <c r="D383" s="43"/>
      <c r="E383" s="43"/>
      <c r="F383" s="220"/>
      <c r="G383" s="220"/>
      <c r="H383" s="220"/>
      <c r="I383" s="220"/>
      <c r="J383" s="223"/>
      <c r="K383" s="281"/>
      <c r="L383" s="90" t="str">
        <f t="shared" si="6"/>
        <v/>
      </c>
    </row>
    <row r="384" spans="3:12" ht="14.25" x14ac:dyDescent="0.3">
      <c r="C384" s="43"/>
      <c r="D384" s="43"/>
      <c r="E384" s="43"/>
      <c r="F384" s="220"/>
      <c r="G384" s="220"/>
      <c r="H384" s="220"/>
      <c r="I384" s="220"/>
      <c r="J384" s="223"/>
      <c r="K384" s="281"/>
      <c r="L384" s="90" t="str">
        <f t="shared" si="6"/>
        <v/>
      </c>
    </row>
    <row r="385" spans="3:12" ht="14.25" x14ac:dyDescent="0.3">
      <c r="C385" s="43"/>
      <c r="D385" s="43"/>
      <c r="E385" s="43"/>
      <c r="F385" s="220"/>
      <c r="G385" s="220"/>
      <c r="H385" s="220"/>
      <c r="I385" s="220"/>
      <c r="J385" s="223"/>
      <c r="K385" s="281"/>
      <c r="L385" s="90" t="str">
        <f t="shared" si="6"/>
        <v/>
      </c>
    </row>
    <row r="386" spans="3:12" ht="14.25" x14ac:dyDescent="0.3">
      <c r="C386" s="43"/>
      <c r="D386" s="43"/>
      <c r="E386" s="43"/>
      <c r="F386" s="220"/>
      <c r="G386" s="220"/>
      <c r="H386" s="220"/>
      <c r="I386" s="220"/>
      <c r="J386" s="223"/>
      <c r="K386" s="281"/>
      <c r="L386" s="90" t="str">
        <f t="shared" si="6"/>
        <v/>
      </c>
    </row>
    <row r="387" spans="3:12" ht="14.25" x14ac:dyDescent="0.3">
      <c r="C387" s="43"/>
      <c r="D387" s="43"/>
      <c r="E387" s="43"/>
      <c r="F387" s="220"/>
      <c r="G387" s="220"/>
      <c r="H387" s="220"/>
      <c r="I387" s="220"/>
      <c r="J387" s="223"/>
      <c r="K387" s="281"/>
      <c r="L387" s="90" t="str">
        <f t="shared" si="6"/>
        <v/>
      </c>
    </row>
    <row r="388" spans="3:12" ht="14.25" x14ac:dyDescent="0.3">
      <c r="C388" s="43"/>
      <c r="D388" s="43"/>
      <c r="E388" s="43"/>
      <c r="F388" s="220"/>
      <c r="G388" s="220"/>
      <c r="H388" s="220"/>
      <c r="I388" s="220"/>
      <c r="J388" s="223"/>
      <c r="K388" s="281"/>
      <c r="L388" s="90" t="str">
        <f t="shared" si="6"/>
        <v/>
      </c>
    </row>
    <row r="389" spans="3:12" ht="14.25" x14ac:dyDescent="0.3">
      <c r="C389" s="43"/>
      <c r="D389" s="43"/>
      <c r="E389" s="43"/>
      <c r="F389" s="220"/>
      <c r="G389" s="220"/>
      <c r="H389" s="220"/>
      <c r="I389" s="220"/>
      <c r="J389" s="223"/>
      <c r="K389" s="281"/>
      <c r="L389" s="90" t="str">
        <f t="shared" si="6"/>
        <v/>
      </c>
    </row>
    <row r="390" spans="3:12" ht="14.25" x14ac:dyDescent="0.3">
      <c r="C390" s="43"/>
      <c r="D390" s="43"/>
      <c r="E390" s="43"/>
      <c r="F390" s="220"/>
      <c r="G390" s="220"/>
      <c r="H390" s="220"/>
      <c r="I390" s="220"/>
      <c r="J390" s="223"/>
      <c r="K390" s="281"/>
      <c r="L390" s="90" t="str">
        <f t="shared" si="6"/>
        <v/>
      </c>
    </row>
    <row r="391" spans="3:12" ht="14.25" x14ac:dyDescent="0.3">
      <c r="C391" s="43"/>
      <c r="D391" s="43"/>
      <c r="E391" s="43"/>
      <c r="F391" s="220"/>
      <c r="G391" s="220"/>
      <c r="H391" s="220"/>
      <c r="I391" s="220"/>
      <c r="J391" s="223"/>
      <c r="K391" s="281"/>
      <c r="L391" s="90" t="str">
        <f t="shared" si="6"/>
        <v/>
      </c>
    </row>
    <row r="392" spans="3:12" ht="14.25" x14ac:dyDescent="0.3">
      <c r="C392" s="43"/>
      <c r="D392" s="43"/>
      <c r="E392" s="43"/>
      <c r="F392" s="220"/>
      <c r="G392" s="220"/>
      <c r="H392" s="220"/>
      <c r="I392" s="220"/>
      <c r="J392" s="223"/>
      <c r="K392" s="281"/>
      <c r="L392" s="90" t="str">
        <f t="shared" si="6"/>
        <v/>
      </c>
    </row>
    <row r="393" spans="3:12" ht="14.25" x14ac:dyDescent="0.3">
      <c r="C393" s="43"/>
      <c r="D393" s="43"/>
      <c r="E393" s="43"/>
      <c r="F393" s="220"/>
      <c r="G393" s="220"/>
      <c r="H393" s="220"/>
      <c r="I393" s="220"/>
      <c r="J393" s="223"/>
      <c r="K393" s="281"/>
      <c r="L393" s="90" t="str">
        <f t="shared" si="6"/>
        <v/>
      </c>
    </row>
    <row r="394" spans="3:12" ht="14.25" x14ac:dyDescent="0.3">
      <c r="C394" s="43"/>
      <c r="D394" s="43"/>
      <c r="E394" s="43"/>
      <c r="F394" s="220"/>
      <c r="G394" s="220"/>
      <c r="H394" s="220"/>
      <c r="I394" s="220"/>
      <c r="J394" s="223"/>
      <c r="K394" s="281"/>
      <c r="L394" s="90" t="str">
        <f t="shared" si="6"/>
        <v/>
      </c>
    </row>
    <row r="395" spans="3:12" ht="14.25" x14ac:dyDescent="0.3">
      <c r="C395" s="43"/>
      <c r="D395" s="43"/>
      <c r="E395" s="43"/>
      <c r="F395" s="220"/>
      <c r="G395" s="220"/>
      <c r="H395" s="220"/>
      <c r="I395" s="220"/>
      <c r="J395" s="223"/>
      <c r="K395" s="281"/>
      <c r="L395" s="90" t="str">
        <f t="shared" si="6"/>
        <v/>
      </c>
    </row>
    <row r="396" spans="3:12" ht="14.25" x14ac:dyDescent="0.3">
      <c r="C396" s="43"/>
      <c r="D396" s="43"/>
      <c r="E396" s="43"/>
      <c r="F396" s="220"/>
      <c r="G396" s="220"/>
      <c r="H396" s="220"/>
      <c r="I396" s="220"/>
      <c r="J396" s="223"/>
      <c r="K396" s="281"/>
      <c r="L396" s="90" t="str">
        <f t="shared" si="6"/>
        <v/>
      </c>
    </row>
    <row r="397" spans="3:12" ht="14.25" x14ac:dyDescent="0.3">
      <c r="C397" s="43"/>
      <c r="D397" s="43"/>
      <c r="E397" s="43"/>
      <c r="F397" s="220"/>
      <c r="G397" s="220"/>
      <c r="H397" s="220"/>
      <c r="I397" s="220"/>
      <c r="J397" s="223"/>
      <c r="K397" s="281"/>
      <c r="L397" s="90" t="str">
        <f t="shared" si="6"/>
        <v/>
      </c>
    </row>
    <row r="398" spans="3:12" ht="14.25" x14ac:dyDescent="0.3">
      <c r="C398" s="43"/>
      <c r="D398" s="43"/>
      <c r="E398" s="43"/>
      <c r="F398" s="220"/>
      <c r="G398" s="220"/>
      <c r="H398" s="220"/>
      <c r="I398" s="220"/>
      <c r="J398" s="223"/>
      <c r="K398" s="281"/>
      <c r="L398" s="90" t="str">
        <f t="shared" si="6"/>
        <v/>
      </c>
    </row>
    <row r="399" spans="3:12" ht="14.25" x14ac:dyDescent="0.3">
      <c r="C399" s="43"/>
      <c r="D399" s="43"/>
      <c r="E399" s="43"/>
      <c r="F399" s="220"/>
      <c r="G399" s="220"/>
      <c r="H399" s="220"/>
      <c r="I399" s="220"/>
      <c r="J399" s="223"/>
      <c r="K399" s="281"/>
      <c r="L399" s="90" t="str">
        <f t="shared" si="6"/>
        <v/>
      </c>
    </row>
    <row r="400" spans="3:12" ht="14.25" x14ac:dyDescent="0.3">
      <c r="C400" s="43"/>
      <c r="D400" s="43"/>
      <c r="E400" s="43"/>
      <c r="F400" s="220"/>
      <c r="G400" s="220"/>
      <c r="H400" s="220"/>
      <c r="I400" s="220"/>
      <c r="J400" s="223"/>
      <c r="K400" s="281"/>
      <c r="L400" s="90" t="str">
        <f t="shared" si="6"/>
        <v/>
      </c>
    </row>
    <row r="401" spans="3:12" ht="14.25" x14ac:dyDescent="0.3">
      <c r="C401" s="43"/>
      <c r="D401" s="43"/>
      <c r="E401" s="43"/>
      <c r="F401" s="220"/>
      <c r="G401" s="220"/>
      <c r="H401" s="220"/>
      <c r="I401" s="220"/>
      <c r="J401" s="223"/>
      <c r="K401" s="281"/>
      <c r="L401" s="90" t="str">
        <f t="shared" si="6"/>
        <v/>
      </c>
    </row>
    <row r="402" spans="3:12" ht="14.25" x14ac:dyDescent="0.3">
      <c r="C402" s="43"/>
      <c r="D402" s="43"/>
      <c r="E402" s="43"/>
      <c r="F402" s="220"/>
      <c r="G402" s="220"/>
      <c r="H402" s="220"/>
      <c r="I402" s="220"/>
      <c r="J402" s="223"/>
      <c r="K402" s="281"/>
      <c r="L402" s="90" t="str">
        <f t="shared" si="6"/>
        <v/>
      </c>
    </row>
    <row r="403" spans="3:12" ht="14.25" x14ac:dyDescent="0.3">
      <c r="C403" s="43"/>
      <c r="D403" s="43"/>
      <c r="E403" s="43"/>
      <c r="F403" s="220"/>
      <c r="G403" s="220"/>
      <c r="H403" s="220"/>
      <c r="I403" s="220"/>
      <c r="J403" s="223"/>
      <c r="K403" s="281"/>
      <c r="L403" s="90" t="str">
        <f t="shared" si="6"/>
        <v/>
      </c>
    </row>
    <row r="404" spans="3:12" ht="14.25" x14ac:dyDescent="0.3">
      <c r="C404" s="43"/>
      <c r="D404" s="43"/>
      <c r="E404" s="43"/>
      <c r="F404" s="220"/>
      <c r="G404" s="220"/>
      <c r="H404" s="220"/>
      <c r="I404" s="220"/>
      <c r="J404" s="223"/>
      <c r="K404" s="281"/>
      <c r="L404" s="90" t="str">
        <f t="shared" si="6"/>
        <v/>
      </c>
    </row>
    <row r="405" spans="3:12" ht="14.25" x14ac:dyDescent="0.3">
      <c r="C405" s="43"/>
      <c r="D405" s="43"/>
      <c r="E405" s="43"/>
      <c r="F405" s="220"/>
      <c r="G405" s="220"/>
      <c r="H405" s="220"/>
      <c r="I405" s="220"/>
      <c r="J405" s="223"/>
      <c r="K405" s="281"/>
      <c r="L405" s="90" t="str">
        <f t="shared" si="6"/>
        <v/>
      </c>
    </row>
    <row r="406" spans="3:12" ht="14.25" x14ac:dyDescent="0.3">
      <c r="C406" s="43"/>
      <c r="D406" s="43"/>
      <c r="E406" s="43"/>
      <c r="F406" s="220"/>
      <c r="G406" s="220"/>
      <c r="H406" s="220"/>
      <c r="I406" s="220"/>
      <c r="J406" s="223"/>
      <c r="K406" s="281"/>
      <c r="L406" s="90" t="str">
        <f t="shared" si="6"/>
        <v/>
      </c>
    </row>
    <row r="407" spans="3:12" ht="14.25" x14ac:dyDescent="0.3">
      <c r="C407" s="43"/>
      <c r="D407" s="43"/>
      <c r="E407" s="43"/>
      <c r="F407" s="220"/>
      <c r="G407" s="220"/>
      <c r="H407" s="220"/>
      <c r="I407" s="220"/>
      <c r="J407" s="223"/>
      <c r="K407" s="281"/>
      <c r="L407" s="90" t="str">
        <f t="shared" si="6"/>
        <v/>
      </c>
    </row>
    <row r="408" spans="3:12" ht="14.25" x14ac:dyDescent="0.3">
      <c r="C408" s="43"/>
      <c r="D408" s="43"/>
      <c r="E408" s="43"/>
      <c r="F408" s="220"/>
      <c r="G408" s="220"/>
      <c r="H408" s="220"/>
      <c r="I408" s="220"/>
      <c r="J408" s="223"/>
      <c r="K408" s="281"/>
      <c r="L408" s="90" t="str">
        <f t="shared" si="6"/>
        <v/>
      </c>
    </row>
    <row r="409" spans="3:12" ht="14.25" x14ac:dyDescent="0.3">
      <c r="C409" s="43"/>
      <c r="D409" s="43"/>
      <c r="E409" s="43"/>
      <c r="F409" s="220"/>
      <c r="G409" s="220"/>
      <c r="H409" s="220"/>
      <c r="I409" s="220"/>
      <c r="J409" s="223"/>
      <c r="K409" s="281"/>
      <c r="L409" s="90" t="str">
        <f t="shared" si="6"/>
        <v/>
      </c>
    </row>
    <row r="410" spans="3:12" ht="14.25" x14ac:dyDescent="0.3">
      <c r="C410" s="43"/>
      <c r="D410" s="43"/>
      <c r="E410" s="43"/>
      <c r="F410" s="220"/>
      <c r="G410" s="220"/>
      <c r="H410" s="220"/>
      <c r="I410" s="220"/>
      <c r="J410" s="223"/>
      <c r="K410" s="281"/>
      <c r="L410" s="90" t="str">
        <f t="shared" si="6"/>
        <v/>
      </c>
    </row>
    <row r="411" spans="3:12" ht="14.25" x14ac:dyDescent="0.3">
      <c r="C411" s="43"/>
      <c r="D411" s="43"/>
      <c r="E411" s="43"/>
      <c r="F411" s="220"/>
      <c r="G411" s="220"/>
      <c r="H411" s="220"/>
      <c r="I411" s="220"/>
      <c r="J411" s="223"/>
      <c r="K411" s="281"/>
      <c r="L411" s="90" t="str">
        <f t="shared" si="6"/>
        <v/>
      </c>
    </row>
    <row r="412" spans="3:12" ht="14.25" x14ac:dyDescent="0.3">
      <c r="C412" s="43"/>
      <c r="D412" s="43"/>
      <c r="E412" s="43"/>
      <c r="F412" s="220"/>
      <c r="G412" s="220"/>
      <c r="H412" s="220"/>
      <c r="I412" s="220"/>
      <c r="J412" s="223"/>
      <c r="K412" s="281"/>
      <c r="L412" s="90" t="str">
        <f t="shared" si="6"/>
        <v/>
      </c>
    </row>
    <row r="413" spans="3:12" ht="14.25" x14ac:dyDescent="0.3">
      <c r="C413" s="43"/>
      <c r="D413" s="43"/>
      <c r="E413" s="43"/>
      <c r="F413" s="220"/>
      <c r="G413" s="220"/>
      <c r="H413" s="220"/>
      <c r="I413" s="220"/>
      <c r="J413" s="223"/>
      <c r="K413" s="281"/>
      <c r="L413" s="90" t="str">
        <f t="shared" si="6"/>
        <v/>
      </c>
    </row>
    <row r="414" spans="3:12" ht="14.25" x14ac:dyDescent="0.3">
      <c r="C414" s="43"/>
      <c r="D414" s="43"/>
      <c r="E414" s="43"/>
      <c r="F414" s="220"/>
      <c r="G414" s="220"/>
      <c r="H414" s="220"/>
      <c r="I414" s="220"/>
      <c r="J414" s="223"/>
      <c r="K414" s="281"/>
      <c r="L414" s="90" t="str">
        <f t="shared" si="6"/>
        <v/>
      </c>
    </row>
    <row r="415" spans="3:12" ht="14.25" x14ac:dyDescent="0.3">
      <c r="C415" s="43"/>
      <c r="D415" s="43"/>
      <c r="E415" s="43"/>
      <c r="F415" s="220"/>
      <c r="G415" s="220"/>
      <c r="H415" s="220"/>
      <c r="I415" s="220"/>
      <c r="J415" s="223"/>
      <c r="K415" s="281"/>
      <c r="L415" s="90" t="str">
        <f t="shared" si="6"/>
        <v/>
      </c>
    </row>
    <row r="416" spans="3:12" ht="14.25" x14ac:dyDescent="0.3">
      <c r="C416" s="43"/>
      <c r="D416" s="43"/>
      <c r="E416" s="43"/>
      <c r="F416" s="220"/>
      <c r="G416" s="220"/>
      <c r="H416" s="220"/>
      <c r="I416" s="220"/>
      <c r="J416" s="223"/>
      <c r="K416" s="281"/>
      <c r="L416" s="90" t="str">
        <f t="shared" si="6"/>
        <v/>
      </c>
    </row>
    <row r="417" spans="3:12" ht="14.25" x14ac:dyDescent="0.3">
      <c r="C417" s="43"/>
      <c r="D417" s="43"/>
      <c r="E417" s="43"/>
      <c r="F417" s="220"/>
      <c r="G417" s="220"/>
      <c r="H417" s="220"/>
      <c r="I417" s="220"/>
      <c r="J417" s="223"/>
      <c r="K417" s="281"/>
      <c r="L417" s="90" t="str">
        <f t="shared" si="6"/>
        <v/>
      </c>
    </row>
    <row r="418" spans="3:12" ht="14.25" x14ac:dyDescent="0.3">
      <c r="C418" s="43"/>
      <c r="D418" s="43"/>
      <c r="E418" s="43"/>
      <c r="F418" s="220"/>
      <c r="G418" s="220"/>
      <c r="H418" s="220"/>
      <c r="I418" s="220"/>
      <c r="J418" s="223"/>
      <c r="K418" s="281"/>
      <c r="L418" s="90" t="str">
        <f t="shared" si="6"/>
        <v/>
      </c>
    </row>
    <row r="419" spans="3:12" ht="14.25" x14ac:dyDescent="0.3">
      <c r="C419" s="43"/>
      <c r="D419" s="43"/>
      <c r="E419" s="43"/>
      <c r="F419" s="220"/>
      <c r="G419" s="220"/>
      <c r="H419" s="220"/>
      <c r="I419" s="220"/>
      <c r="J419" s="223"/>
      <c r="K419" s="281"/>
      <c r="L419" s="90" t="str">
        <f t="shared" si="6"/>
        <v/>
      </c>
    </row>
    <row r="420" spans="3:12" ht="14.25" x14ac:dyDescent="0.3">
      <c r="C420" s="43"/>
      <c r="D420" s="43"/>
      <c r="E420" s="43"/>
      <c r="F420" s="220"/>
      <c r="G420" s="220"/>
      <c r="H420" s="220"/>
      <c r="I420" s="220"/>
      <c r="J420" s="223"/>
      <c r="K420" s="281"/>
      <c r="L420" s="90" t="str">
        <f t="shared" si="6"/>
        <v/>
      </c>
    </row>
    <row r="421" spans="3:12" ht="14.25" x14ac:dyDescent="0.3">
      <c r="C421" s="43"/>
      <c r="D421" s="43"/>
      <c r="E421" s="43"/>
      <c r="F421" s="220"/>
      <c r="G421" s="220"/>
      <c r="H421" s="220"/>
      <c r="I421" s="220"/>
      <c r="J421" s="223"/>
      <c r="K421" s="281"/>
      <c r="L421" s="90" t="str">
        <f t="shared" si="6"/>
        <v/>
      </c>
    </row>
    <row r="422" spans="3:12" ht="14.25" x14ac:dyDescent="0.3">
      <c r="C422" s="43"/>
      <c r="D422" s="43"/>
      <c r="E422" s="43"/>
      <c r="F422" s="220"/>
      <c r="G422" s="220"/>
      <c r="H422" s="220"/>
      <c r="I422" s="220"/>
      <c r="J422" s="223"/>
      <c r="K422" s="281"/>
      <c r="L422" s="90" t="str">
        <f t="shared" si="6"/>
        <v/>
      </c>
    </row>
    <row r="423" spans="3:12" ht="14.25" x14ac:dyDescent="0.3">
      <c r="C423" s="43"/>
      <c r="D423" s="43"/>
      <c r="E423" s="43"/>
      <c r="F423" s="220"/>
      <c r="G423" s="220"/>
      <c r="H423" s="220"/>
      <c r="I423" s="220"/>
      <c r="J423" s="223"/>
      <c r="K423" s="281"/>
      <c r="L423" s="90" t="str">
        <f t="shared" si="6"/>
        <v/>
      </c>
    </row>
    <row r="424" spans="3:12" ht="14.25" x14ac:dyDescent="0.3">
      <c r="C424" s="43"/>
      <c r="D424" s="43"/>
      <c r="E424" s="43"/>
      <c r="F424" s="220"/>
      <c r="G424" s="220"/>
      <c r="H424" s="220"/>
      <c r="I424" s="220"/>
      <c r="J424" s="223"/>
      <c r="K424" s="281"/>
      <c r="L424" s="90" t="str">
        <f t="shared" si="6"/>
        <v/>
      </c>
    </row>
    <row r="425" spans="3:12" ht="14.25" x14ac:dyDescent="0.3">
      <c r="C425" s="43"/>
      <c r="D425" s="43"/>
      <c r="E425" s="43"/>
      <c r="F425" s="220"/>
      <c r="G425" s="220"/>
      <c r="H425" s="220"/>
      <c r="I425" s="220"/>
      <c r="J425" s="223"/>
      <c r="K425" s="281"/>
      <c r="L425" s="90" t="str">
        <f t="shared" si="6"/>
        <v/>
      </c>
    </row>
    <row r="426" spans="3:12" ht="14.25" x14ac:dyDescent="0.3">
      <c r="C426" s="43"/>
      <c r="D426" s="43"/>
      <c r="E426" s="43"/>
      <c r="F426" s="220"/>
      <c r="G426" s="220"/>
      <c r="H426" s="220"/>
      <c r="I426" s="220"/>
      <c r="J426" s="223"/>
      <c r="K426" s="281"/>
      <c r="L426" s="90" t="str">
        <f t="shared" ref="L426:L489" si="7">IFERROR(IF(I426&gt;0,I426-$F$4,""),"")</f>
        <v/>
      </c>
    </row>
    <row r="427" spans="3:12" ht="14.25" x14ac:dyDescent="0.3">
      <c r="C427" s="43"/>
      <c r="D427" s="43"/>
      <c r="E427" s="43"/>
      <c r="F427" s="220"/>
      <c r="G427" s="220"/>
      <c r="H427" s="220"/>
      <c r="I427" s="220"/>
      <c r="J427" s="223"/>
      <c r="K427" s="281"/>
      <c r="L427" s="90" t="str">
        <f t="shared" si="7"/>
        <v/>
      </c>
    </row>
    <row r="428" spans="3:12" ht="14.25" x14ac:dyDescent="0.3">
      <c r="C428" s="43"/>
      <c r="D428" s="43"/>
      <c r="E428" s="43"/>
      <c r="F428" s="220"/>
      <c r="G428" s="220"/>
      <c r="H428" s="220"/>
      <c r="I428" s="220"/>
      <c r="J428" s="223"/>
      <c r="K428" s="281"/>
      <c r="L428" s="90" t="str">
        <f t="shared" si="7"/>
        <v/>
      </c>
    </row>
    <row r="429" spans="3:12" ht="14.25" x14ac:dyDescent="0.3">
      <c r="C429" s="43"/>
      <c r="D429" s="43"/>
      <c r="E429" s="43"/>
      <c r="F429" s="220"/>
      <c r="G429" s="220"/>
      <c r="H429" s="220"/>
      <c r="I429" s="220"/>
      <c r="J429" s="223"/>
      <c r="K429" s="281"/>
      <c r="L429" s="90" t="str">
        <f t="shared" si="7"/>
        <v/>
      </c>
    </row>
    <row r="430" spans="3:12" ht="14.25" x14ac:dyDescent="0.3">
      <c r="C430" s="43"/>
      <c r="D430" s="43"/>
      <c r="E430" s="43"/>
      <c r="F430" s="220"/>
      <c r="G430" s="220"/>
      <c r="H430" s="220"/>
      <c r="I430" s="220"/>
      <c r="J430" s="223"/>
      <c r="K430" s="281"/>
      <c r="L430" s="90" t="str">
        <f t="shared" si="7"/>
        <v/>
      </c>
    </row>
    <row r="431" spans="3:12" ht="14.25" x14ac:dyDescent="0.3">
      <c r="C431" s="43"/>
      <c r="D431" s="43"/>
      <c r="E431" s="43"/>
      <c r="F431" s="220"/>
      <c r="G431" s="220"/>
      <c r="H431" s="220"/>
      <c r="I431" s="220"/>
      <c r="J431" s="223"/>
      <c r="K431" s="281"/>
      <c r="L431" s="90" t="str">
        <f t="shared" si="7"/>
        <v/>
      </c>
    </row>
    <row r="432" spans="3:12" ht="14.25" x14ac:dyDescent="0.3">
      <c r="C432" s="43"/>
      <c r="D432" s="43"/>
      <c r="E432" s="43"/>
      <c r="F432" s="220"/>
      <c r="G432" s="220"/>
      <c r="H432" s="220"/>
      <c r="I432" s="220"/>
      <c r="J432" s="223"/>
      <c r="K432" s="281"/>
      <c r="L432" s="90" t="str">
        <f t="shared" si="7"/>
        <v/>
      </c>
    </row>
    <row r="433" spans="3:12" ht="14.25" x14ac:dyDescent="0.3">
      <c r="C433" s="43"/>
      <c r="D433" s="43"/>
      <c r="E433" s="43"/>
      <c r="F433" s="220"/>
      <c r="G433" s="220"/>
      <c r="H433" s="220"/>
      <c r="I433" s="220"/>
      <c r="J433" s="223"/>
      <c r="K433" s="281"/>
      <c r="L433" s="90" t="str">
        <f t="shared" si="7"/>
        <v/>
      </c>
    </row>
    <row r="434" spans="3:12" ht="14.25" x14ac:dyDescent="0.3">
      <c r="C434" s="43"/>
      <c r="D434" s="43"/>
      <c r="E434" s="43"/>
      <c r="F434" s="220"/>
      <c r="G434" s="220"/>
      <c r="H434" s="220"/>
      <c r="I434" s="220"/>
      <c r="J434" s="223"/>
      <c r="K434" s="281"/>
      <c r="L434" s="90" t="str">
        <f t="shared" si="7"/>
        <v/>
      </c>
    </row>
    <row r="435" spans="3:12" ht="14.25" x14ac:dyDescent="0.3">
      <c r="C435" s="43"/>
      <c r="D435" s="43"/>
      <c r="E435" s="43"/>
      <c r="F435" s="220"/>
      <c r="G435" s="220"/>
      <c r="H435" s="220"/>
      <c r="I435" s="220"/>
      <c r="J435" s="223"/>
      <c r="K435" s="281"/>
      <c r="L435" s="90" t="str">
        <f t="shared" si="7"/>
        <v/>
      </c>
    </row>
    <row r="436" spans="3:12" ht="14.25" x14ac:dyDescent="0.3">
      <c r="C436" s="43"/>
      <c r="D436" s="43"/>
      <c r="E436" s="43"/>
      <c r="F436" s="220"/>
      <c r="G436" s="220"/>
      <c r="H436" s="220"/>
      <c r="I436" s="220"/>
      <c r="J436" s="223"/>
      <c r="K436" s="281"/>
      <c r="L436" s="90" t="str">
        <f t="shared" si="7"/>
        <v/>
      </c>
    </row>
    <row r="437" spans="3:12" ht="14.25" x14ac:dyDescent="0.3">
      <c r="C437" s="43"/>
      <c r="D437" s="43"/>
      <c r="E437" s="43"/>
      <c r="F437" s="220"/>
      <c r="G437" s="220"/>
      <c r="H437" s="220"/>
      <c r="I437" s="220"/>
      <c r="J437" s="223"/>
      <c r="K437" s="281"/>
      <c r="L437" s="90" t="str">
        <f t="shared" si="7"/>
        <v/>
      </c>
    </row>
    <row r="438" spans="3:12" ht="14.25" x14ac:dyDescent="0.3">
      <c r="C438" s="43"/>
      <c r="D438" s="43"/>
      <c r="E438" s="43"/>
      <c r="F438" s="220"/>
      <c r="G438" s="220"/>
      <c r="H438" s="220"/>
      <c r="I438" s="220"/>
      <c r="J438" s="223"/>
      <c r="K438" s="281"/>
      <c r="L438" s="90" t="str">
        <f t="shared" si="7"/>
        <v/>
      </c>
    </row>
    <row r="439" spans="3:12" ht="14.25" x14ac:dyDescent="0.3">
      <c r="C439" s="43"/>
      <c r="D439" s="43"/>
      <c r="E439" s="43"/>
      <c r="F439" s="220"/>
      <c r="G439" s="220"/>
      <c r="H439" s="220"/>
      <c r="I439" s="220"/>
      <c r="J439" s="223"/>
      <c r="K439" s="281"/>
      <c r="L439" s="90" t="str">
        <f t="shared" si="7"/>
        <v/>
      </c>
    </row>
    <row r="440" spans="3:12" ht="14.25" x14ac:dyDescent="0.3">
      <c r="C440" s="43"/>
      <c r="D440" s="43"/>
      <c r="E440" s="43"/>
      <c r="F440" s="220"/>
      <c r="G440" s="220"/>
      <c r="H440" s="220"/>
      <c r="I440" s="220"/>
      <c r="J440" s="223"/>
      <c r="K440" s="281"/>
      <c r="L440" s="90" t="str">
        <f t="shared" si="7"/>
        <v/>
      </c>
    </row>
    <row r="441" spans="3:12" ht="14.25" x14ac:dyDescent="0.3">
      <c r="C441" s="43"/>
      <c r="D441" s="43"/>
      <c r="E441" s="43"/>
      <c r="F441" s="220"/>
      <c r="G441" s="220"/>
      <c r="H441" s="220"/>
      <c r="I441" s="220"/>
      <c r="J441" s="223"/>
      <c r="K441" s="281"/>
      <c r="L441" s="90" t="str">
        <f t="shared" si="7"/>
        <v/>
      </c>
    </row>
    <row r="442" spans="3:12" ht="14.25" x14ac:dyDescent="0.3">
      <c r="C442" s="43"/>
      <c r="D442" s="43"/>
      <c r="E442" s="43"/>
      <c r="F442" s="220"/>
      <c r="G442" s="220"/>
      <c r="H442" s="220"/>
      <c r="I442" s="220"/>
      <c r="J442" s="223"/>
      <c r="K442" s="281"/>
      <c r="L442" s="90" t="str">
        <f t="shared" si="7"/>
        <v/>
      </c>
    </row>
    <row r="443" spans="3:12" ht="14.25" x14ac:dyDescent="0.3">
      <c r="C443" s="43"/>
      <c r="D443" s="43"/>
      <c r="E443" s="43"/>
      <c r="F443" s="220"/>
      <c r="G443" s="220"/>
      <c r="H443" s="220"/>
      <c r="I443" s="220"/>
      <c r="J443" s="223"/>
      <c r="K443" s="281"/>
      <c r="L443" s="90" t="str">
        <f t="shared" si="7"/>
        <v/>
      </c>
    </row>
    <row r="444" spans="3:12" ht="14.25" x14ac:dyDescent="0.3">
      <c r="C444" s="43"/>
      <c r="D444" s="43"/>
      <c r="E444" s="43"/>
      <c r="F444" s="220"/>
      <c r="G444" s="220"/>
      <c r="H444" s="220"/>
      <c r="I444" s="220"/>
      <c r="J444" s="223"/>
      <c r="K444" s="281"/>
      <c r="L444" s="90" t="str">
        <f t="shared" si="7"/>
        <v/>
      </c>
    </row>
    <row r="445" spans="3:12" ht="14.25" x14ac:dyDescent="0.3">
      <c r="C445" s="43"/>
      <c r="D445" s="43"/>
      <c r="E445" s="43"/>
      <c r="F445" s="220"/>
      <c r="G445" s="220"/>
      <c r="H445" s="220"/>
      <c r="I445" s="220"/>
      <c r="J445" s="223"/>
      <c r="K445" s="281"/>
      <c r="L445" s="90" t="str">
        <f t="shared" si="7"/>
        <v/>
      </c>
    </row>
    <row r="446" spans="3:12" ht="14.25" x14ac:dyDescent="0.3">
      <c r="C446" s="43"/>
      <c r="D446" s="43"/>
      <c r="E446" s="43"/>
      <c r="F446" s="220"/>
      <c r="G446" s="220"/>
      <c r="H446" s="220"/>
      <c r="I446" s="220"/>
      <c r="J446" s="223"/>
      <c r="K446" s="281"/>
      <c r="L446" s="90" t="str">
        <f t="shared" si="7"/>
        <v/>
      </c>
    </row>
    <row r="447" spans="3:12" ht="14.25" x14ac:dyDescent="0.3">
      <c r="C447" s="43"/>
      <c r="D447" s="43"/>
      <c r="E447" s="43"/>
      <c r="F447" s="220"/>
      <c r="G447" s="220"/>
      <c r="H447" s="220"/>
      <c r="I447" s="220"/>
      <c r="J447" s="223"/>
      <c r="K447" s="281"/>
      <c r="L447" s="90" t="str">
        <f t="shared" si="7"/>
        <v/>
      </c>
    </row>
    <row r="448" spans="3:12" ht="14.25" x14ac:dyDescent="0.3">
      <c r="C448" s="43"/>
      <c r="D448" s="43"/>
      <c r="E448" s="43"/>
      <c r="F448" s="220"/>
      <c r="G448" s="220"/>
      <c r="H448" s="220"/>
      <c r="I448" s="220"/>
      <c r="J448" s="223"/>
      <c r="K448" s="281"/>
      <c r="L448" s="90" t="str">
        <f t="shared" si="7"/>
        <v/>
      </c>
    </row>
    <row r="449" spans="3:12" ht="14.25" x14ac:dyDescent="0.3">
      <c r="C449" s="43"/>
      <c r="D449" s="43"/>
      <c r="E449" s="43"/>
      <c r="F449" s="220"/>
      <c r="G449" s="220"/>
      <c r="H449" s="220"/>
      <c r="I449" s="220"/>
      <c r="J449" s="223"/>
      <c r="K449" s="281"/>
      <c r="L449" s="90" t="str">
        <f t="shared" si="7"/>
        <v/>
      </c>
    </row>
    <row r="450" spans="3:12" ht="14.25" x14ac:dyDescent="0.3">
      <c r="C450" s="43"/>
      <c r="D450" s="43"/>
      <c r="E450" s="43"/>
      <c r="F450" s="220"/>
      <c r="G450" s="220"/>
      <c r="H450" s="220"/>
      <c r="I450" s="220"/>
      <c r="J450" s="223"/>
      <c r="K450" s="281"/>
      <c r="L450" s="90" t="str">
        <f t="shared" si="7"/>
        <v/>
      </c>
    </row>
    <row r="451" spans="3:12" ht="14.25" x14ac:dyDescent="0.3">
      <c r="C451" s="43"/>
      <c r="D451" s="43"/>
      <c r="E451" s="43"/>
      <c r="F451" s="220"/>
      <c r="G451" s="220"/>
      <c r="H451" s="220"/>
      <c r="I451" s="220"/>
      <c r="J451" s="223"/>
      <c r="K451" s="281"/>
      <c r="L451" s="90" t="str">
        <f t="shared" si="7"/>
        <v/>
      </c>
    </row>
    <row r="452" spans="3:12" ht="14.25" x14ac:dyDescent="0.3">
      <c r="C452" s="43"/>
      <c r="D452" s="43"/>
      <c r="E452" s="43"/>
      <c r="F452" s="220"/>
      <c r="G452" s="220"/>
      <c r="H452" s="220"/>
      <c r="I452" s="220"/>
      <c r="J452" s="223"/>
      <c r="K452" s="281"/>
      <c r="L452" s="90" t="str">
        <f t="shared" si="7"/>
        <v/>
      </c>
    </row>
    <row r="453" spans="3:12" ht="14.25" x14ac:dyDescent="0.3">
      <c r="C453" s="43"/>
      <c r="D453" s="43"/>
      <c r="E453" s="43"/>
      <c r="F453" s="220"/>
      <c r="G453" s="220"/>
      <c r="H453" s="220"/>
      <c r="I453" s="220"/>
      <c r="J453" s="223"/>
      <c r="K453" s="281"/>
      <c r="L453" s="90" t="str">
        <f t="shared" si="7"/>
        <v/>
      </c>
    </row>
    <row r="454" spans="3:12" ht="14.25" x14ac:dyDescent="0.3">
      <c r="C454" s="43"/>
      <c r="D454" s="43"/>
      <c r="E454" s="43"/>
      <c r="F454" s="220"/>
      <c r="G454" s="220"/>
      <c r="H454" s="220"/>
      <c r="I454" s="220"/>
      <c r="J454" s="223"/>
      <c r="K454" s="281"/>
      <c r="L454" s="90" t="str">
        <f t="shared" si="7"/>
        <v/>
      </c>
    </row>
    <row r="455" spans="3:12" ht="14.25" x14ac:dyDescent="0.3">
      <c r="C455" s="43"/>
      <c r="D455" s="43"/>
      <c r="E455" s="43"/>
      <c r="F455" s="220"/>
      <c r="G455" s="220"/>
      <c r="H455" s="220"/>
      <c r="I455" s="220"/>
      <c r="J455" s="223"/>
      <c r="K455" s="281"/>
      <c r="L455" s="90" t="str">
        <f t="shared" si="7"/>
        <v/>
      </c>
    </row>
    <row r="456" spans="3:12" ht="14.25" x14ac:dyDescent="0.3">
      <c r="C456" s="43"/>
      <c r="D456" s="43"/>
      <c r="E456" s="43"/>
      <c r="F456" s="220"/>
      <c r="G456" s="220"/>
      <c r="H456" s="220"/>
      <c r="I456" s="220"/>
      <c r="J456" s="223"/>
      <c r="K456" s="281"/>
      <c r="L456" s="90" t="str">
        <f t="shared" si="7"/>
        <v/>
      </c>
    </row>
    <row r="457" spans="3:12" ht="14.25" x14ac:dyDescent="0.3">
      <c r="C457" s="43"/>
      <c r="D457" s="43"/>
      <c r="E457" s="43"/>
      <c r="F457" s="220"/>
      <c r="G457" s="220"/>
      <c r="H457" s="220"/>
      <c r="I457" s="220"/>
      <c r="J457" s="223"/>
      <c r="K457" s="281"/>
      <c r="L457" s="90" t="str">
        <f t="shared" si="7"/>
        <v/>
      </c>
    </row>
    <row r="458" spans="3:12" ht="14.25" x14ac:dyDescent="0.3">
      <c r="C458" s="43"/>
      <c r="D458" s="43"/>
      <c r="E458" s="43"/>
      <c r="F458" s="220"/>
      <c r="G458" s="220"/>
      <c r="H458" s="220"/>
      <c r="I458" s="220"/>
      <c r="J458" s="223"/>
      <c r="K458" s="281"/>
      <c r="L458" s="90" t="str">
        <f t="shared" si="7"/>
        <v/>
      </c>
    </row>
    <row r="459" spans="3:12" ht="14.25" x14ac:dyDescent="0.3">
      <c r="C459" s="43"/>
      <c r="D459" s="43"/>
      <c r="E459" s="43"/>
      <c r="F459" s="220"/>
      <c r="G459" s="220"/>
      <c r="H459" s="220"/>
      <c r="I459" s="220"/>
      <c r="J459" s="223"/>
      <c r="K459" s="281"/>
      <c r="L459" s="90" t="str">
        <f t="shared" si="7"/>
        <v/>
      </c>
    </row>
    <row r="460" spans="3:12" ht="14.25" x14ac:dyDescent="0.3">
      <c r="C460" s="43"/>
      <c r="D460" s="43"/>
      <c r="E460" s="43"/>
      <c r="F460" s="220"/>
      <c r="G460" s="220"/>
      <c r="H460" s="220"/>
      <c r="I460" s="220"/>
      <c r="J460" s="223"/>
      <c r="K460" s="281"/>
      <c r="L460" s="90" t="str">
        <f t="shared" si="7"/>
        <v/>
      </c>
    </row>
    <row r="461" spans="3:12" ht="14.25" x14ac:dyDescent="0.3">
      <c r="C461" s="43"/>
      <c r="D461" s="43"/>
      <c r="E461" s="43"/>
      <c r="F461" s="220"/>
      <c r="G461" s="220"/>
      <c r="H461" s="220"/>
      <c r="I461" s="220"/>
      <c r="J461" s="223"/>
      <c r="K461" s="281"/>
      <c r="L461" s="90" t="str">
        <f t="shared" si="7"/>
        <v/>
      </c>
    </row>
    <row r="462" spans="3:12" ht="14.25" x14ac:dyDescent="0.3">
      <c r="C462" s="43"/>
      <c r="D462" s="43"/>
      <c r="E462" s="43"/>
      <c r="F462" s="220"/>
      <c r="G462" s="220"/>
      <c r="H462" s="220"/>
      <c r="I462" s="220"/>
      <c r="J462" s="223"/>
      <c r="K462" s="281"/>
      <c r="L462" s="90" t="str">
        <f t="shared" si="7"/>
        <v/>
      </c>
    </row>
    <row r="463" spans="3:12" ht="14.25" x14ac:dyDescent="0.3">
      <c r="C463" s="43"/>
      <c r="D463" s="43"/>
      <c r="E463" s="43"/>
      <c r="F463" s="220"/>
      <c r="G463" s="220"/>
      <c r="H463" s="220"/>
      <c r="I463" s="220"/>
      <c r="J463" s="223"/>
      <c r="K463" s="281"/>
      <c r="L463" s="90" t="str">
        <f t="shared" si="7"/>
        <v/>
      </c>
    </row>
    <row r="464" spans="3:12" ht="14.25" x14ac:dyDescent="0.3">
      <c r="C464" s="43"/>
      <c r="D464" s="43"/>
      <c r="E464" s="43"/>
      <c r="F464" s="220"/>
      <c r="G464" s="220"/>
      <c r="H464" s="220"/>
      <c r="I464" s="220"/>
      <c r="J464" s="223"/>
      <c r="K464" s="281"/>
      <c r="L464" s="90" t="str">
        <f t="shared" si="7"/>
        <v/>
      </c>
    </row>
    <row r="465" spans="3:12" ht="14.25" x14ac:dyDescent="0.3">
      <c r="C465" s="43"/>
      <c r="D465" s="43"/>
      <c r="E465" s="43"/>
      <c r="F465" s="220"/>
      <c r="G465" s="220"/>
      <c r="H465" s="220"/>
      <c r="I465" s="220"/>
      <c r="J465" s="223"/>
      <c r="K465" s="281"/>
      <c r="L465" s="90" t="str">
        <f t="shared" si="7"/>
        <v/>
      </c>
    </row>
    <row r="466" spans="3:12" ht="14.25" x14ac:dyDescent="0.3">
      <c r="C466" s="43"/>
      <c r="D466" s="43"/>
      <c r="E466" s="43"/>
      <c r="F466" s="220"/>
      <c r="G466" s="220"/>
      <c r="H466" s="220"/>
      <c r="I466" s="220"/>
      <c r="J466" s="223"/>
      <c r="K466" s="281"/>
      <c r="L466" s="90" t="str">
        <f t="shared" si="7"/>
        <v/>
      </c>
    </row>
    <row r="467" spans="3:12" ht="14.25" x14ac:dyDescent="0.3">
      <c r="C467" s="43"/>
      <c r="D467" s="43"/>
      <c r="E467" s="43"/>
      <c r="F467" s="220"/>
      <c r="G467" s="220"/>
      <c r="H467" s="220"/>
      <c r="I467" s="220"/>
      <c r="J467" s="223"/>
      <c r="K467" s="281"/>
      <c r="L467" s="90" t="str">
        <f t="shared" si="7"/>
        <v/>
      </c>
    </row>
    <row r="468" spans="3:12" ht="14.25" x14ac:dyDescent="0.3">
      <c r="C468" s="43"/>
      <c r="D468" s="43"/>
      <c r="E468" s="43"/>
      <c r="F468" s="220"/>
      <c r="G468" s="220"/>
      <c r="H468" s="220"/>
      <c r="I468" s="220"/>
      <c r="J468" s="223"/>
      <c r="K468" s="281"/>
      <c r="L468" s="90" t="str">
        <f t="shared" si="7"/>
        <v/>
      </c>
    </row>
    <row r="469" spans="3:12" ht="14.25" x14ac:dyDescent="0.3">
      <c r="C469" s="43"/>
      <c r="D469" s="43"/>
      <c r="E469" s="43"/>
      <c r="F469" s="220"/>
      <c r="G469" s="220"/>
      <c r="H469" s="220"/>
      <c r="I469" s="220"/>
      <c r="J469" s="223"/>
      <c r="K469" s="281"/>
      <c r="L469" s="90" t="str">
        <f t="shared" si="7"/>
        <v/>
      </c>
    </row>
    <row r="470" spans="3:12" ht="14.25" x14ac:dyDescent="0.3">
      <c r="C470" s="43"/>
      <c r="D470" s="43"/>
      <c r="E470" s="43"/>
      <c r="F470" s="220"/>
      <c r="G470" s="220"/>
      <c r="H470" s="220"/>
      <c r="I470" s="220"/>
      <c r="J470" s="223"/>
      <c r="K470" s="281"/>
      <c r="L470" s="90" t="str">
        <f t="shared" si="7"/>
        <v/>
      </c>
    </row>
    <row r="471" spans="3:12" ht="14.25" x14ac:dyDescent="0.3">
      <c r="C471" s="43"/>
      <c r="D471" s="43"/>
      <c r="E471" s="43"/>
      <c r="F471" s="220"/>
      <c r="G471" s="220"/>
      <c r="H471" s="220"/>
      <c r="I471" s="220"/>
      <c r="J471" s="223"/>
      <c r="K471" s="281"/>
      <c r="L471" s="90" t="str">
        <f t="shared" si="7"/>
        <v/>
      </c>
    </row>
    <row r="472" spans="3:12" ht="14.25" x14ac:dyDescent="0.3">
      <c r="C472" s="43"/>
      <c r="D472" s="43"/>
      <c r="E472" s="43"/>
      <c r="F472" s="220"/>
      <c r="G472" s="220"/>
      <c r="H472" s="220"/>
      <c r="I472" s="220"/>
      <c r="J472" s="223"/>
      <c r="K472" s="281"/>
      <c r="L472" s="90" t="str">
        <f t="shared" si="7"/>
        <v/>
      </c>
    </row>
    <row r="473" spans="3:12" ht="14.25" x14ac:dyDescent="0.3">
      <c r="C473" s="43"/>
      <c r="D473" s="43"/>
      <c r="E473" s="43"/>
      <c r="F473" s="220"/>
      <c r="G473" s="220"/>
      <c r="H473" s="220"/>
      <c r="I473" s="220"/>
      <c r="J473" s="223"/>
      <c r="K473" s="281"/>
      <c r="L473" s="90" t="str">
        <f t="shared" si="7"/>
        <v/>
      </c>
    </row>
    <row r="474" spans="3:12" ht="14.25" x14ac:dyDescent="0.3">
      <c r="C474" s="43"/>
      <c r="D474" s="43"/>
      <c r="E474" s="43"/>
      <c r="F474" s="220"/>
      <c r="G474" s="220"/>
      <c r="H474" s="220"/>
      <c r="I474" s="220"/>
      <c r="J474" s="223"/>
      <c r="K474" s="281"/>
      <c r="L474" s="90" t="str">
        <f t="shared" si="7"/>
        <v/>
      </c>
    </row>
    <row r="475" spans="3:12" ht="14.25" x14ac:dyDescent="0.3">
      <c r="C475" s="43"/>
      <c r="D475" s="43"/>
      <c r="E475" s="43"/>
      <c r="F475" s="220"/>
      <c r="G475" s="220"/>
      <c r="H475" s="220"/>
      <c r="I475" s="220"/>
      <c r="J475" s="223"/>
      <c r="K475" s="281"/>
      <c r="L475" s="90" t="str">
        <f t="shared" si="7"/>
        <v/>
      </c>
    </row>
    <row r="476" spans="3:12" ht="14.25" x14ac:dyDescent="0.3">
      <c r="C476" s="43"/>
      <c r="D476" s="43"/>
      <c r="E476" s="43"/>
      <c r="F476" s="220"/>
      <c r="G476" s="220"/>
      <c r="H476" s="220"/>
      <c r="I476" s="220"/>
      <c r="J476" s="223"/>
      <c r="K476" s="281"/>
      <c r="L476" s="90" t="str">
        <f t="shared" si="7"/>
        <v/>
      </c>
    </row>
    <row r="477" spans="3:12" ht="14.25" x14ac:dyDescent="0.3">
      <c r="C477" s="43"/>
      <c r="D477" s="43"/>
      <c r="E477" s="43"/>
      <c r="F477" s="220"/>
      <c r="G477" s="220"/>
      <c r="H477" s="220"/>
      <c r="I477" s="220"/>
      <c r="J477" s="223"/>
      <c r="K477" s="281"/>
      <c r="L477" s="90" t="str">
        <f t="shared" si="7"/>
        <v/>
      </c>
    </row>
    <row r="478" spans="3:12" ht="14.25" x14ac:dyDescent="0.3">
      <c r="C478" s="43"/>
      <c r="D478" s="43"/>
      <c r="E478" s="43"/>
      <c r="F478" s="220"/>
      <c r="G478" s="220"/>
      <c r="H478" s="220"/>
      <c r="I478" s="220"/>
      <c r="J478" s="223"/>
      <c r="K478" s="281"/>
      <c r="L478" s="90" t="str">
        <f t="shared" si="7"/>
        <v/>
      </c>
    </row>
    <row r="479" spans="3:12" ht="14.25" x14ac:dyDescent="0.3">
      <c r="C479" s="43"/>
      <c r="D479" s="43"/>
      <c r="E479" s="43"/>
      <c r="F479" s="220"/>
      <c r="G479" s="220"/>
      <c r="H479" s="220"/>
      <c r="I479" s="220"/>
      <c r="J479" s="223"/>
      <c r="K479" s="281"/>
      <c r="L479" s="90" t="str">
        <f t="shared" si="7"/>
        <v/>
      </c>
    </row>
    <row r="480" spans="3:12" ht="14.25" x14ac:dyDescent="0.3">
      <c r="C480" s="43"/>
      <c r="D480" s="43"/>
      <c r="E480" s="43"/>
      <c r="F480" s="220"/>
      <c r="G480" s="220"/>
      <c r="H480" s="220"/>
      <c r="I480" s="220"/>
      <c r="J480" s="223"/>
      <c r="K480" s="281"/>
      <c r="L480" s="90" t="str">
        <f t="shared" si="7"/>
        <v/>
      </c>
    </row>
    <row r="481" spans="3:12" ht="14.25" x14ac:dyDescent="0.3">
      <c r="C481" s="43"/>
      <c r="D481" s="43"/>
      <c r="E481" s="43"/>
      <c r="F481" s="220"/>
      <c r="G481" s="220"/>
      <c r="H481" s="220"/>
      <c r="I481" s="220"/>
      <c r="J481" s="223"/>
      <c r="K481" s="281"/>
      <c r="L481" s="90" t="str">
        <f t="shared" si="7"/>
        <v/>
      </c>
    </row>
    <row r="482" spans="3:12" ht="14.25" x14ac:dyDescent="0.3">
      <c r="C482" s="43"/>
      <c r="D482" s="43"/>
      <c r="E482" s="43"/>
      <c r="F482" s="220"/>
      <c r="G482" s="220"/>
      <c r="H482" s="220"/>
      <c r="I482" s="220"/>
      <c r="J482" s="223"/>
      <c r="K482" s="281"/>
      <c r="L482" s="90" t="str">
        <f t="shared" si="7"/>
        <v/>
      </c>
    </row>
    <row r="483" spans="3:12" ht="14.25" x14ac:dyDescent="0.3">
      <c r="C483" s="43"/>
      <c r="D483" s="43"/>
      <c r="E483" s="43"/>
      <c r="F483" s="220"/>
      <c r="G483" s="220"/>
      <c r="H483" s="220"/>
      <c r="I483" s="220"/>
      <c r="J483" s="223"/>
      <c r="K483" s="281"/>
      <c r="L483" s="90" t="str">
        <f t="shared" si="7"/>
        <v/>
      </c>
    </row>
    <row r="484" spans="3:12" ht="14.25" x14ac:dyDescent="0.3">
      <c r="C484" s="43"/>
      <c r="D484" s="43"/>
      <c r="E484" s="43"/>
      <c r="F484" s="220"/>
      <c r="G484" s="220"/>
      <c r="H484" s="220"/>
      <c r="I484" s="220"/>
      <c r="J484" s="223"/>
      <c r="K484" s="281"/>
      <c r="L484" s="90" t="str">
        <f t="shared" si="7"/>
        <v/>
      </c>
    </row>
    <row r="485" spans="3:12" ht="14.25" x14ac:dyDescent="0.3">
      <c r="C485" s="43"/>
      <c r="D485" s="43"/>
      <c r="E485" s="43"/>
      <c r="F485" s="220"/>
      <c r="G485" s="220"/>
      <c r="H485" s="220"/>
      <c r="I485" s="220"/>
      <c r="J485" s="223"/>
      <c r="K485" s="281"/>
      <c r="L485" s="90" t="str">
        <f t="shared" si="7"/>
        <v/>
      </c>
    </row>
    <row r="486" spans="3:12" ht="14.25" x14ac:dyDescent="0.3">
      <c r="C486" s="43"/>
      <c r="D486" s="43"/>
      <c r="E486" s="43"/>
      <c r="F486" s="220"/>
      <c r="G486" s="220"/>
      <c r="H486" s="220"/>
      <c r="I486" s="220"/>
      <c r="J486" s="223"/>
      <c r="K486" s="281"/>
      <c r="L486" s="90" t="str">
        <f t="shared" si="7"/>
        <v/>
      </c>
    </row>
    <row r="487" spans="3:12" ht="14.25" x14ac:dyDescent="0.3">
      <c r="C487" s="43"/>
      <c r="D487" s="43"/>
      <c r="E487" s="43"/>
      <c r="F487" s="220"/>
      <c r="G487" s="220"/>
      <c r="H487" s="220"/>
      <c r="I487" s="220"/>
      <c r="J487" s="223"/>
      <c r="K487" s="281"/>
      <c r="L487" s="90" t="str">
        <f t="shared" si="7"/>
        <v/>
      </c>
    </row>
    <row r="488" spans="3:12" ht="14.25" x14ac:dyDescent="0.3">
      <c r="C488" s="43"/>
      <c r="D488" s="43"/>
      <c r="E488" s="43"/>
      <c r="F488" s="220"/>
      <c r="G488" s="220"/>
      <c r="H488" s="220"/>
      <c r="I488" s="220"/>
      <c r="J488" s="223"/>
      <c r="K488" s="281"/>
      <c r="L488" s="90" t="str">
        <f t="shared" si="7"/>
        <v/>
      </c>
    </row>
    <row r="489" spans="3:12" ht="14.25" x14ac:dyDescent="0.3">
      <c r="C489" s="43"/>
      <c r="D489" s="43"/>
      <c r="E489" s="43"/>
      <c r="F489" s="220"/>
      <c r="G489" s="220"/>
      <c r="H489" s="220"/>
      <c r="I489" s="220"/>
      <c r="J489" s="223"/>
      <c r="K489" s="281"/>
      <c r="L489" s="90" t="str">
        <f t="shared" si="7"/>
        <v/>
      </c>
    </row>
    <row r="490" spans="3:12" ht="14.25" x14ac:dyDescent="0.3">
      <c r="C490" s="43"/>
      <c r="D490" s="43"/>
      <c r="E490" s="43"/>
      <c r="F490" s="220"/>
      <c r="G490" s="220"/>
      <c r="H490" s="220"/>
      <c r="I490" s="220"/>
      <c r="J490" s="223"/>
      <c r="K490" s="281"/>
      <c r="L490" s="90" t="str">
        <f t="shared" ref="L490:L553" si="8">IFERROR(IF(I490&gt;0,I490-$F$4,""),"")</f>
        <v/>
      </c>
    </row>
    <row r="491" spans="3:12" ht="14.25" x14ac:dyDescent="0.3">
      <c r="C491" s="43"/>
      <c r="D491" s="43"/>
      <c r="E491" s="43"/>
      <c r="F491" s="220"/>
      <c r="G491" s="220"/>
      <c r="H491" s="220"/>
      <c r="I491" s="220"/>
      <c r="J491" s="223"/>
      <c r="K491" s="281"/>
      <c r="L491" s="90" t="str">
        <f t="shared" si="8"/>
        <v/>
      </c>
    </row>
    <row r="492" spans="3:12" ht="14.25" x14ac:dyDescent="0.3">
      <c r="C492" s="43"/>
      <c r="D492" s="43"/>
      <c r="E492" s="43"/>
      <c r="F492" s="220"/>
      <c r="G492" s="220"/>
      <c r="H492" s="220"/>
      <c r="I492" s="220"/>
      <c r="J492" s="223"/>
      <c r="K492" s="281"/>
      <c r="L492" s="90" t="str">
        <f t="shared" si="8"/>
        <v/>
      </c>
    </row>
    <row r="493" spans="3:12" ht="14.25" x14ac:dyDescent="0.3">
      <c r="C493" s="43"/>
      <c r="D493" s="43"/>
      <c r="E493" s="43"/>
      <c r="F493" s="220"/>
      <c r="G493" s="220"/>
      <c r="H493" s="220"/>
      <c r="I493" s="220"/>
      <c r="J493" s="223"/>
      <c r="K493" s="281"/>
      <c r="L493" s="90" t="str">
        <f t="shared" si="8"/>
        <v/>
      </c>
    </row>
    <row r="494" spans="3:12" ht="14.25" x14ac:dyDescent="0.3">
      <c r="C494" s="43"/>
      <c r="D494" s="43"/>
      <c r="E494" s="43"/>
      <c r="F494" s="220"/>
      <c r="G494" s="220"/>
      <c r="H494" s="220"/>
      <c r="I494" s="220"/>
      <c r="J494" s="223"/>
      <c r="K494" s="281"/>
      <c r="L494" s="90" t="str">
        <f t="shared" si="8"/>
        <v/>
      </c>
    </row>
    <row r="495" spans="3:12" ht="14.25" x14ac:dyDescent="0.3">
      <c r="C495" s="43"/>
      <c r="D495" s="43"/>
      <c r="E495" s="43"/>
      <c r="F495" s="220"/>
      <c r="G495" s="220"/>
      <c r="H495" s="220"/>
      <c r="I495" s="220"/>
      <c r="J495" s="223"/>
      <c r="K495" s="281"/>
      <c r="L495" s="90" t="str">
        <f t="shared" si="8"/>
        <v/>
      </c>
    </row>
    <row r="496" spans="3:12" ht="14.25" x14ac:dyDescent="0.3">
      <c r="C496" s="43"/>
      <c r="D496" s="43"/>
      <c r="E496" s="43"/>
      <c r="F496" s="220"/>
      <c r="G496" s="220"/>
      <c r="H496" s="220"/>
      <c r="I496" s="220"/>
      <c r="J496" s="223"/>
      <c r="K496" s="281"/>
      <c r="L496" s="90" t="str">
        <f t="shared" si="8"/>
        <v/>
      </c>
    </row>
    <row r="497" spans="3:12" ht="14.25" x14ac:dyDescent="0.3">
      <c r="C497" s="43"/>
      <c r="D497" s="43"/>
      <c r="E497" s="43"/>
      <c r="F497" s="220"/>
      <c r="G497" s="220"/>
      <c r="H497" s="220"/>
      <c r="I497" s="220"/>
      <c r="J497" s="223"/>
      <c r="K497" s="281"/>
      <c r="L497" s="90" t="str">
        <f t="shared" si="8"/>
        <v/>
      </c>
    </row>
    <row r="498" spans="3:12" ht="14.25" x14ac:dyDescent="0.3">
      <c r="C498" s="43"/>
      <c r="D498" s="43"/>
      <c r="E498" s="43"/>
      <c r="F498" s="220"/>
      <c r="G498" s="220"/>
      <c r="H498" s="220"/>
      <c r="I498" s="220"/>
      <c r="J498" s="223"/>
      <c r="K498" s="281"/>
      <c r="L498" s="90" t="str">
        <f t="shared" si="8"/>
        <v/>
      </c>
    </row>
    <row r="499" spans="3:12" ht="14.25" x14ac:dyDescent="0.3">
      <c r="C499" s="43"/>
      <c r="D499" s="43"/>
      <c r="E499" s="43"/>
      <c r="F499" s="220"/>
      <c r="G499" s="220"/>
      <c r="H499" s="220"/>
      <c r="I499" s="220"/>
      <c r="J499" s="223"/>
      <c r="K499" s="281"/>
      <c r="L499" s="90" t="str">
        <f t="shared" si="8"/>
        <v/>
      </c>
    </row>
    <row r="500" spans="3:12" ht="14.25" x14ac:dyDescent="0.3">
      <c r="C500" s="43"/>
      <c r="D500" s="43"/>
      <c r="E500" s="43"/>
      <c r="F500" s="220"/>
      <c r="G500" s="220"/>
      <c r="H500" s="220"/>
      <c r="I500" s="220"/>
      <c r="J500" s="223"/>
      <c r="K500" s="281"/>
      <c r="L500" s="90" t="str">
        <f t="shared" si="8"/>
        <v/>
      </c>
    </row>
    <row r="501" spans="3:12" ht="14.25" x14ac:dyDescent="0.3">
      <c r="C501" s="43"/>
      <c r="D501" s="43"/>
      <c r="E501" s="43"/>
      <c r="F501" s="220"/>
      <c r="G501" s="220"/>
      <c r="H501" s="220"/>
      <c r="I501" s="220"/>
      <c r="J501" s="223"/>
      <c r="K501" s="281"/>
      <c r="L501" s="90" t="str">
        <f t="shared" si="8"/>
        <v/>
      </c>
    </row>
    <row r="502" spans="3:12" ht="14.25" x14ac:dyDescent="0.3">
      <c r="C502" s="43"/>
      <c r="D502" s="43"/>
      <c r="E502" s="43"/>
      <c r="F502" s="220"/>
      <c r="G502" s="220"/>
      <c r="H502" s="220"/>
      <c r="I502" s="220"/>
      <c r="J502" s="223"/>
      <c r="K502" s="281"/>
      <c r="L502" s="90" t="str">
        <f t="shared" si="8"/>
        <v/>
      </c>
    </row>
    <row r="503" spans="3:12" ht="14.25" x14ac:dyDescent="0.3">
      <c r="C503" s="43"/>
      <c r="D503" s="43"/>
      <c r="E503" s="43"/>
      <c r="F503" s="220"/>
      <c r="G503" s="220"/>
      <c r="H503" s="220"/>
      <c r="I503" s="220"/>
      <c r="J503" s="223"/>
      <c r="K503" s="281"/>
      <c r="L503" s="90" t="str">
        <f t="shared" si="8"/>
        <v/>
      </c>
    </row>
    <row r="504" spans="3:12" ht="14.25" x14ac:dyDescent="0.3">
      <c r="C504" s="43"/>
      <c r="D504" s="43"/>
      <c r="E504" s="43"/>
      <c r="F504" s="220"/>
      <c r="G504" s="220"/>
      <c r="H504" s="220"/>
      <c r="I504" s="220"/>
      <c r="J504" s="223"/>
      <c r="K504" s="281"/>
      <c r="L504" s="90" t="str">
        <f t="shared" si="8"/>
        <v/>
      </c>
    </row>
    <row r="505" spans="3:12" ht="14.25" x14ac:dyDescent="0.3">
      <c r="C505" s="43"/>
      <c r="D505" s="43"/>
      <c r="E505" s="43"/>
      <c r="F505" s="220"/>
      <c r="G505" s="220"/>
      <c r="H505" s="220"/>
      <c r="I505" s="220"/>
      <c r="J505" s="223"/>
      <c r="K505" s="281"/>
      <c r="L505" s="90" t="str">
        <f t="shared" si="8"/>
        <v/>
      </c>
    </row>
    <row r="506" spans="3:12" ht="14.25" x14ac:dyDescent="0.3">
      <c r="C506" s="43"/>
      <c r="D506" s="43"/>
      <c r="E506" s="43"/>
      <c r="F506" s="220"/>
      <c r="G506" s="220"/>
      <c r="H506" s="220"/>
      <c r="I506" s="220"/>
      <c r="J506" s="223"/>
      <c r="K506" s="281"/>
      <c r="L506" s="90" t="str">
        <f t="shared" si="8"/>
        <v/>
      </c>
    </row>
    <row r="507" spans="3:12" ht="14.25" x14ac:dyDescent="0.3">
      <c r="C507" s="43"/>
      <c r="D507" s="43"/>
      <c r="E507" s="43"/>
      <c r="F507" s="220"/>
      <c r="G507" s="220"/>
      <c r="H507" s="220"/>
      <c r="I507" s="220"/>
      <c r="J507" s="223"/>
      <c r="K507" s="281"/>
      <c r="L507" s="90" t="str">
        <f t="shared" si="8"/>
        <v/>
      </c>
    </row>
    <row r="508" spans="3:12" ht="14.25" x14ac:dyDescent="0.3">
      <c r="C508" s="43"/>
      <c r="D508" s="43"/>
      <c r="E508" s="43"/>
      <c r="F508" s="220"/>
      <c r="G508" s="220"/>
      <c r="H508" s="220"/>
      <c r="I508" s="220"/>
      <c r="J508" s="223"/>
      <c r="K508" s="281"/>
      <c r="L508" s="90" t="str">
        <f t="shared" si="8"/>
        <v/>
      </c>
    </row>
    <row r="509" spans="3:12" ht="14.25" x14ac:dyDescent="0.3">
      <c r="C509" s="43"/>
      <c r="D509" s="43"/>
      <c r="E509" s="43"/>
      <c r="F509" s="220"/>
      <c r="G509" s="220"/>
      <c r="H509" s="220"/>
      <c r="I509" s="220"/>
      <c r="J509" s="223"/>
      <c r="K509" s="281"/>
      <c r="L509" s="90" t="str">
        <f t="shared" si="8"/>
        <v/>
      </c>
    </row>
    <row r="510" spans="3:12" ht="14.25" x14ac:dyDescent="0.3">
      <c r="C510" s="43"/>
      <c r="D510" s="43"/>
      <c r="E510" s="43"/>
      <c r="F510" s="220"/>
      <c r="G510" s="220"/>
      <c r="H510" s="220"/>
      <c r="I510" s="220"/>
      <c r="J510" s="223"/>
      <c r="K510" s="281"/>
      <c r="L510" s="90" t="str">
        <f t="shared" si="8"/>
        <v/>
      </c>
    </row>
    <row r="511" spans="3:12" ht="14.25" x14ac:dyDescent="0.3">
      <c r="C511" s="43"/>
      <c r="D511" s="43"/>
      <c r="E511" s="43"/>
      <c r="F511" s="220"/>
      <c r="G511" s="220"/>
      <c r="H511" s="220"/>
      <c r="I511" s="220"/>
      <c r="J511" s="223"/>
      <c r="K511" s="281"/>
      <c r="L511" s="90" t="str">
        <f t="shared" si="8"/>
        <v/>
      </c>
    </row>
    <row r="512" spans="3:12" ht="14.25" x14ac:dyDescent="0.3">
      <c r="C512" s="43"/>
      <c r="D512" s="43"/>
      <c r="E512" s="43"/>
      <c r="F512" s="220"/>
      <c r="G512" s="220"/>
      <c r="H512" s="220"/>
      <c r="I512" s="220"/>
      <c r="J512" s="223"/>
      <c r="K512" s="281"/>
      <c r="L512" s="90" t="str">
        <f t="shared" si="8"/>
        <v/>
      </c>
    </row>
    <row r="513" spans="3:12" ht="14.25" x14ac:dyDescent="0.3">
      <c r="C513" s="43"/>
      <c r="D513" s="43"/>
      <c r="E513" s="43"/>
      <c r="F513" s="220"/>
      <c r="G513" s="220"/>
      <c r="H513" s="220"/>
      <c r="I513" s="220"/>
      <c r="J513" s="223"/>
      <c r="K513" s="281"/>
      <c r="L513" s="90" t="str">
        <f t="shared" si="8"/>
        <v/>
      </c>
    </row>
    <row r="514" spans="3:12" ht="14.25" x14ac:dyDescent="0.3">
      <c r="C514" s="43"/>
      <c r="D514" s="43"/>
      <c r="E514" s="43"/>
      <c r="F514" s="220"/>
      <c r="G514" s="220"/>
      <c r="H514" s="220"/>
      <c r="I514" s="220"/>
      <c r="J514" s="223"/>
      <c r="K514" s="281"/>
      <c r="L514" s="90" t="str">
        <f t="shared" si="8"/>
        <v/>
      </c>
    </row>
    <row r="515" spans="3:12" ht="14.25" x14ac:dyDescent="0.3">
      <c r="C515" s="43"/>
      <c r="D515" s="43"/>
      <c r="E515" s="43"/>
      <c r="F515" s="220"/>
      <c r="G515" s="220"/>
      <c r="H515" s="220"/>
      <c r="I515" s="220"/>
      <c r="J515" s="223"/>
      <c r="K515" s="281"/>
      <c r="L515" s="90" t="str">
        <f t="shared" si="8"/>
        <v/>
      </c>
    </row>
    <row r="516" spans="3:12" ht="14.25" x14ac:dyDescent="0.3">
      <c r="C516" s="43"/>
      <c r="D516" s="43"/>
      <c r="E516" s="43"/>
      <c r="F516" s="220"/>
      <c r="G516" s="220"/>
      <c r="H516" s="220"/>
      <c r="I516" s="220"/>
      <c r="J516" s="223"/>
      <c r="K516" s="281"/>
      <c r="L516" s="90" t="str">
        <f t="shared" si="8"/>
        <v/>
      </c>
    </row>
    <row r="517" spans="3:12" ht="14.25" x14ac:dyDescent="0.3">
      <c r="C517" s="43"/>
      <c r="D517" s="43"/>
      <c r="E517" s="43"/>
      <c r="F517" s="220"/>
      <c r="G517" s="220"/>
      <c r="H517" s="220"/>
      <c r="I517" s="220"/>
      <c r="J517" s="223"/>
      <c r="K517" s="281"/>
      <c r="L517" s="90" t="str">
        <f t="shared" si="8"/>
        <v/>
      </c>
    </row>
    <row r="518" spans="3:12" ht="14.25" x14ac:dyDescent="0.3">
      <c r="C518" s="43"/>
      <c r="D518" s="43"/>
      <c r="E518" s="43"/>
      <c r="F518" s="220"/>
      <c r="G518" s="220"/>
      <c r="H518" s="220"/>
      <c r="I518" s="220"/>
      <c r="J518" s="223"/>
      <c r="K518" s="281"/>
      <c r="L518" s="90" t="str">
        <f t="shared" si="8"/>
        <v/>
      </c>
    </row>
    <row r="519" spans="3:12" ht="14.25" x14ac:dyDescent="0.3">
      <c r="C519" s="43"/>
      <c r="D519" s="43"/>
      <c r="E519" s="43"/>
      <c r="F519" s="220"/>
      <c r="G519" s="220"/>
      <c r="H519" s="220"/>
      <c r="I519" s="220"/>
      <c r="J519" s="223"/>
      <c r="K519" s="281"/>
      <c r="L519" s="90" t="str">
        <f t="shared" si="8"/>
        <v/>
      </c>
    </row>
    <row r="520" spans="3:12" ht="14.25" x14ac:dyDescent="0.3">
      <c r="C520" s="43"/>
      <c r="D520" s="43"/>
      <c r="E520" s="43"/>
      <c r="F520" s="220"/>
      <c r="G520" s="220"/>
      <c r="H520" s="220"/>
      <c r="I520" s="220"/>
      <c r="J520" s="223"/>
      <c r="K520" s="281"/>
      <c r="L520" s="90" t="str">
        <f t="shared" si="8"/>
        <v/>
      </c>
    </row>
    <row r="521" spans="3:12" ht="14.25" x14ac:dyDescent="0.3">
      <c r="C521" s="43"/>
      <c r="D521" s="43"/>
      <c r="E521" s="43"/>
      <c r="F521" s="220"/>
      <c r="G521" s="220"/>
      <c r="H521" s="220"/>
      <c r="I521" s="220"/>
      <c r="J521" s="223"/>
      <c r="K521" s="281"/>
      <c r="L521" s="90" t="str">
        <f t="shared" si="8"/>
        <v/>
      </c>
    </row>
    <row r="522" spans="3:12" ht="14.25" x14ac:dyDescent="0.3">
      <c r="C522" s="43"/>
      <c r="D522" s="43"/>
      <c r="E522" s="43"/>
      <c r="F522" s="220"/>
      <c r="G522" s="220"/>
      <c r="H522" s="220"/>
      <c r="I522" s="220"/>
      <c r="J522" s="223"/>
      <c r="K522" s="281"/>
      <c r="L522" s="90" t="str">
        <f t="shared" si="8"/>
        <v/>
      </c>
    </row>
    <row r="523" spans="3:12" ht="14.25" x14ac:dyDescent="0.3">
      <c r="C523" s="43"/>
      <c r="D523" s="43"/>
      <c r="E523" s="43"/>
      <c r="F523" s="220"/>
      <c r="G523" s="220"/>
      <c r="H523" s="220"/>
      <c r="I523" s="220"/>
      <c r="J523" s="223"/>
      <c r="K523" s="281"/>
      <c r="L523" s="90" t="str">
        <f t="shared" si="8"/>
        <v/>
      </c>
    </row>
    <row r="524" spans="3:12" ht="14.25" x14ac:dyDescent="0.3">
      <c r="C524" s="43"/>
      <c r="D524" s="43"/>
      <c r="E524" s="43"/>
      <c r="F524" s="220"/>
      <c r="G524" s="220"/>
      <c r="H524" s="220"/>
      <c r="I524" s="220"/>
      <c r="J524" s="223"/>
      <c r="K524" s="281"/>
      <c r="L524" s="90" t="str">
        <f t="shared" si="8"/>
        <v/>
      </c>
    </row>
    <row r="525" spans="3:12" ht="14.25" x14ac:dyDescent="0.3">
      <c r="C525" s="43"/>
      <c r="D525" s="43"/>
      <c r="E525" s="43"/>
      <c r="F525" s="220"/>
      <c r="G525" s="220"/>
      <c r="H525" s="220"/>
      <c r="I525" s="220"/>
      <c r="J525" s="223"/>
      <c r="K525" s="281"/>
      <c r="L525" s="90" t="str">
        <f t="shared" si="8"/>
        <v/>
      </c>
    </row>
    <row r="526" spans="3:12" ht="14.25" x14ac:dyDescent="0.3">
      <c r="C526" s="43"/>
      <c r="D526" s="43"/>
      <c r="E526" s="43"/>
      <c r="F526" s="220"/>
      <c r="G526" s="220"/>
      <c r="H526" s="220"/>
      <c r="I526" s="220"/>
      <c r="J526" s="223"/>
      <c r="K526" s="281"/>
      <c r="L526" s="90" t="str">
        <f t="shared" si="8"/>
        <v/>
      </c>
    </row>
    <row r="527" spans="3:12" ht="14.25" x14ac:dyDescent="0.3">
      <c r="C527" s="43"/>
      <c r="D527" s="43"/>
      <c r="E527" s="43"/>
      <c r="F527" s="220"/>
      <c r="G527" s="220"/>
      <c r="H527" s="220"/>
      <c r="I527" s="220"/>
      <c r="J527" s="223"/>
      <c r="K527" s="281"/>
      <c r="L527" s="90" t="str">
        <f t="shared" si="8"/>
        <v/>
      </c>
    </row>
    <row r="528" spans="3:12" ht="14.25" x14ac:dyDescent="0.3">
      <c r="C528" s="43"/>
      <c r="D528" s="43"/>
      <c r="E528" s="43"/>
      <c r="F528" s="220"/>
      <c r="G528" s="220"/>
      <c r="H528" s="220"/>
      <c r="I528" s="220"/>
      <c r="J528" s="223"/>
      <c r="K528" s="281"/>
      <c r="L528" s="90" t="str">
        <f t="shared" si="8"/>
        <v/>
      </c>
    </row>
    <row r="529" spans="3:12" ht="14.25" x14ac:dyDescent="0.3">
      <c r="C529" s="43"/>
      <c r="D529" s="43"/>
      <c r="E529" s="43"/>
      <c r="F529" s="220"/>
      <c r="G529" s="220"/>
      <c r="H529" s="220"/>
      <c r="I529" s="220"/>
      <c r="J529" s="223"/>
      <c r="K529" s="281"/>
      <c r="L529" s="90" t="str">
        <f t="shared" si="8"/>
        <v/>
      </c>
    </row>
    <row r="530" spans="3:12" ht="14.25" x14ac:dyDescent="0.3">
      <c r="C530" s="43"/>
      <c r="D530" s="43"/>
      <c r="E530" s="43"/>
      <c r="F530" s="220"/>
      <c r="G530" s="220"/>
      <c r="H530" s="220"/>
      <c r="I530" s="220"/>
      <c r="J530" s="223"/>
      <c r="K530" s="281"/>
      <c r="L530" s="90" t="str">
        <f t="shared" si="8"/>
        <v/>
      </c>
    </row>
    <row r="531" spans="3:12" ht="14.25" x14ac:dyDescent="0.3">
      <c r="C531" s="43"/>
      <c r="D531" s="43"/>
      <c r="E531" s="43"/>
      <c r="F531" s="220"/>
      <c r="G531" s="220"/>
      <c r="H531" s="220"/>
      <c r="I531" s="220"/>
      <c r="J531" s="223"/>
      <c r="K531" s="281"/>
      <c r="L531" s="90" t="str">
        <f t="shared" si="8"/>
        <v/>
      </c>
    </row>
    <row r="532" spans="3:12" ht="14.25" x14ac:dyDescent="0.3">
      <c r="C532" s="43"/>
      <c r="D532" s="43"/>
      <c r="E532" s="43"/>
      <c r="F532" s="220"/>
      <c r="G532" s="220"/>
      <c r="H532" s="220"/>
      <c r="I532" s="220"/>
      <c r="J532" s="223"/>
      <c r="K532" s="281"/>
      <c r="L532" s="90" t="str">
        <f t="shared" si="8"/>
        <v/>
      </c>
    </row>
    <row r="533" spans="3:12" ht="14.25" x14ac:dyDescent="0.3">
      <c r="C533" s="43"/>
      <c r="D533" s="43"/>
      <c r="E533" s="43"/>
      <c r="F533" s="220"/>
      <c r="G533" s="220"/>
      <c r="H533" s="220"/>
      <c r="I533" s="220"/>
      <c r="J533" s="223"/>
      <c r="K533" s="281"/>
      <c r="L533" s="90" t="str">
        <f t="shared" si="8"/>
        <v/>
      </c>
    </row>
    <row r="534" spans="3:12" ht="14.25" x14ac:dyDescent="0.3">
      <c r="C534" s="43"/>
      <c r="D534" s="43"/>
      <c r="E534" s="43"/>
      <c r="F534" s="220"/>
      <c r="G534" s="220"/>
      <c r="H534" s="220"/>
      <c r="I534" s="220"/>
      <c r="J534" s="223"/>
      <c r="K534" s="281"/>
      <c r="L534" s="90" t="str">
        <f t="shared" si="8"/>
        <v/>
      </c>
    </row>
    <row r="535" spans="3:12" ht="14.25" x14ac:dyDescent="0.3">
      <c r="C535" s="43"/>
      <c r="D535" s="43"/>
      <c r="E535" s="43"/>
      <c r="F535" s="220"/>
      <c r="G535" s="220"/>
      <c r="H535" s="220"/>
      <c r="I535" s="220"/>
      <c r="J535" s="223"/>
      <c r="K535" s="281"/>
      <c r="L535" s="90" t="str">
        <f t="shared" si="8"/>
        <v/>
      </c>
    </row>
    <row r="536" spans="3:12" ht="14.25" x14ac:dyDescent="0.3">
      <c r="C536" s="43"/>
      <c r="D536" s="43"/>
      <c r="E536" s="43"/>
      <c r="F536" s="220"/>
      <c r="G536" s="220"/>
      <c r="H536" s="220"/>
      <c r="I536" s="220"/>
      <c r="J536" s="223"/>
      <c r="K536" s="281"/>
      <c r="L536" s="90" t="str">
        <f t="shared" si="8"/>
        <v/>
      </c>
    </row>
    <row r="537" spans="3:12" ht="14.25" x14ac:dyDescent="0.3">
      <c r="C537" s="43"/>
      <c r="D537" s="43"/>
      <c r="E537" s="43"/>
      <c r="F537" s="220"/>
      <c r="G537" s="220"/>
      <c r="H537" s="220"/>
      <c r="I537" s="220"/>
      <c r="J537" s="223"/>
      <c r="K537" s="281"/>
      <c r="L537" s="90" t="str">
        <f t="shared" si="8"/>
        <v/>
      </c>
    </row>
    <row r="538" spans="3:12" ht="14.25" x14ac:dyDescent="0.3">
      <c r="C538" s="43"/>
      <c r="D538" s="43"/>
      <c r="E538" s="43"/>
      <c r="F538" s="220"/>
      <c r="G538" s="220"/>
      <c r="H538" s="220"/>
      <c r="I538" s="220"/>
      <c r="J538" s="223"/>
      <c r="K538" s="281"/>
      <c r="L538" s="90" t="str">
        <f t="shared" si="8"/>
        <v/>
      </c>
    </row>
    <row r="539" spans="3:12" ht="14.25" x14ac:dyDescent="0.3">
      <c r="C539" s="43"/>
      <c r="D539" s="43"/>
      <c r="E539" s="43"/>
      <c r="F539" s="220"/>
      <c r="G539" s="220"/>
      <c r="H539" s="220"/>
      <c r="I539" s="220"/>
      <c r="J539" s="223"/>
      <c r="K539" s="281"/>
      <c r="L539" s="90" t="str">
        <f t="shared" si="8"/>
        <v/>
      </c>
    </row>
    <row r="540" spans="3:12" ht="14.25" x14ac:dyDescent="0.3">
      <c r="C540" s="43"/>
      <c r="D540" s="43"/>
      <c r="E540" s="43"/>
      <c r="F540" s="220"/>
      <c r="G540" s="220"/>
      <c r="H540" s="220"/>
      <c r="I540" s="220"/>
      <c r="J540" s="223"/>
      <c r="K540" s="281"/>
      <c r="L540" s="90" t="str">
        <f t="shared" si="8"/>
        <v/>
      </c>
    </row>
    <row r="541" spans="3:12" ht="14.25" x14ac:dyDescent="0.3">
      <c r="C541" s="43"/>
      <c r="D541" s="43"/>
      <c r="E541" s="43"/>
      <c r="F541" s="220"/>
      <c r="G541" s="220"/>
      <c r="H541" s="220"/>
      <c r="I541" s="220"/>
      <c r="J541" s="223"/>
      <c r="K541" s="281"/>
      <c r="L541" s="90" t="str">
        <f t="shared" si="8"/>
        <v/>
      </c>
    </row>
    <row r="542" spans="3:12" ht="14.25" x14ac:dyDescent="0.3">
      <c r="C542" s="43"/>
      <c r="D542" s="43"/>
      <c r="E542" s="43"/>
      <c r="F542" s="220"/>
      <c r="G542" s="220"/>
      <c r="H542" s="220"/>
      <c r="I542" s="220"/>
      <c r="J542" s="223"/>
      <c r="K542" s="281"/>
      <c r="L542" s="90" t="str">
        <f t="shared" si="8"/>
        <v/>
      </c>
    </row>
    <row r="543" spans="3:12" ht="14.25" x14ac:dyDescent="0.3">
      <c r="C543" s="43"/>
      <c r="D543" s="43"/>
      <c r="E543" s="43"/>
      <c r="F543" s="220"/>
      <c r="G543" s="220"/>
      <c r="H543" s="220"/>
      <c r="I543" s="220"/>
      <c r="J543" s="223"/>
      <c r="K543" s="281"/>
      <c r="L543" s="90" t="str">
        <f t="shared" si="8"/>
        <v/>
      </c>
    </row>
    <row r="544" spans="3:12" ht="14.25" x14ac:dyDescent="0.3">
      <c r="C544" s="43"/>
      <c r="D544" s="43"/>
      <c r="E544" s="43"/>
      <c r="F544" s="220"/>
      <c r="G544" s="220"/>
      <c r="H544" s="220"/>
      <c r="I544" s="220"/>
      <c r="J544" s="223"/>
      <c r="K544" s="281"/>
      <c r="L544" s="90" t="str">
        <f t="shared" si="8"/>
        <v/>
      </c>
    </row>
    <row r="545" spans="3:12" ht="14.25" x14ac:dyDescent="0.3">
      <c r="C545" s="43"/>
      <c r="D545" s="43"/>
      <c r="E545" s="43"/>
      <c r="F545" s="220"/>
      <c r="G545" s="220"/>
      <c r="H545" s="220"/>
      <c r="I545" s="220"/>
      <c r="J545" s="223"/>
      <c r="K545" s="281"/>
      <c r="L545" s="90" t="str">
        <f t="shared" si="8"/>
        <v/>
      </c>
    </row>
    <row r="546" spans="3:12" ht="14.25" x14ac:dyDescent="0.3">
      <c r="C546" s="43"/>
      <c r="D546" s="43"/>
      <c r="E546" s="43"/>
      <c r="F546" s="220"/>
      <c r="G546" s="220"/>
      <c r="H546" s="220"/>
      <c r="I546" s="220"/>
      <c r="J546" s="223"/>
      <c r="K546" s="281"/>
      <c r="L546" s="90" t="str">
        <f t="shared" si="8"/>
        <v/>
      </c>
    </row>
    <row r="547" spans="3:12" ht="14.25" x14ac:dyDescent="0.3">
      <c r="C547" s="43"/>
      <c r="D547" s="43"/>
      <c r="E547" s="43"/>
      <c r="F547" s="220"/>
      <c r="G547" s="220"/>
      <c r="H547" s="220"/>
      <c r="I547" s="220"/>
      <c r="J547" s="223"/>
      <c r="K547" s="281"/>
      <c r="L547" s="90" t="str">
        <f t="shared" si="8"/>
        <v/>
      </c>
    </row>
    <row r="548" spans="3:12" ht="14.25" x14ac:dyDescent="0.3">
      <c r="C548" s="43"/>
      <c r="D548" s="43"/>
      <c r="E548" s="43"/>
      <c r="F548" s="220"/>
      <c r="G548" s="220"/>
      <c r="H548" s="220"/>
      <c r="I548" s="220"/>
      <c r="J548" s="223"/>
      <c r="K548" s="281"/>
      <c r="L548" s="90" t="str">
        <f t="shared" si="8"/>
        <v/>
      </c>
    </row>
    <row r="549" spans="3:12" ht="14.25" x14ac:dyDescent="0.3">
      <c r="C549" s="43"/>
      <c r="D549" s="43"/>
      <c r="E549" s="43"/>
      <c r="F549" s="220"/>
      <c r="G549" s="220"/>
      <c r="H549" s="220"/>
      <c r="I549" s="220"/>
      <c r="J549" s="223"/>
      <c r="K549" s="281"/>
      <c r="L549" s="90" t="str">
        <f t="shared" si="8"/>
        <v/>
      </c>
    </row>
    <row r="550" spans="3:12" ht="14.25" x14ac:dyDescent="0.3">
      <c r="C550" s="43"/>
      <c r="D550" s="43"/>
      <c r="E550" s="43"/>
      <c r="F550" s="220"/>
      <c r="G550" s="220"/>
      <c r="H550" s="220"/>
      <c r="I550" s="220"/>
      <c r="J550" s="223"/>
      <c r="K550" s="281"/>
      <c r="L550" s="90" t="str">
        <f t="shared" si="8"/>
        <v/>
      </c>
    </row>
    <row r="551" spans="3:12" ht="14.25" x14ac:dyDescent="0.3">
      <c r="C551" s="43"/>
      <c r="D551" s="43"/>
      <c r="E551" s="43"/>
      <c r="F551" s="220"/>
      <c r="G551" s="220"/>
      <c r="H551" s="220"/>
      <c r="I551" s="220"/>
      <c r="J551" s="223"/>
      <c r="K551" s="281"/>
      <c r="L551" s="90" t="str">
        <f t="shared" si="8"/>
        <v/>
      </c>
    </row>
    <row r="552" spans="3:12" ht="14.25" x14ac:dyDescent="0.3">
      <c r="C552" s="43"/>
      <c r="D552" s="43"/>
      <c r="E552" s="43"/>
      <c r="F552" s="220"/>
      <c r="G552" s="220"/>
      <c r="H552" s="220"/>
      <c r="I552" s="220"/>
      <c r="J552" s="223"/>
      <c r="K552" s="281"/>
      <c r="L552" s="90" t="str">
        <f t="shared" si="8"/>
        <v/>
      </c>
    </row>
    <row r="553" spans="3:12" ht="14.25" x14ac:dyDescent="0.3">
      <c r="C553" s="43"/>
      <c r="D553" s="43"/>
      <c r="E553" s="43"/>
      <c r="F553" s="220"/>
      <c r="G553" s="220"/>
      <c r="H553" s="220"/>
      <c r="I553" s="220"/>
      <c r="J553" s="223"/>
      <c r="K553" s="281"/>
      <c r="L553" s="90" t="str">
        <f t="shared" si="8"/>
        <v/>
      </c>
    </row>
    <row r="554" spans="3:12" ht="14.25" x14ac:dyDescent="0.3">
      <c r="C554" s="43"/>
      <c r="D554" s="43"/>
      <c r="E554" s="43"/>
      <c r="F554" s="220"/>
      <c r="G554" s="220"/>
      <c r="H554" s="220"/>
      <c r="I554" s="220"/>
      <c r="J554" s="223"/>
      <c r="K554" s="281"/>
      <c r="L554" s="90" t="str">
        <f t="shared" ref="L554:L617" si="9">IFERROR(IF(I554&gt;0,I554-$F$4,""),"")</f>
        <v/>
      </c>
    </row>
    <row r="555" spans="3:12" ht="14.25" x14ac:dyDescent="0.3">
      <c r="C555" s="43"/>
      <c r="D555" s="43"/>
      <c r="E555" s="43"/>
      <c r="F555" s="220"/>
      <c r="G555" s="220"/>
      <c r="H555" s="220"/>
      <c r="I555" s="220"/>
      <c r="J555" s="223"/>
      <c r="K555" s="281"/>
      <c r="L555" s="90" t="str">
        <f t="shared" si="9"/>
        <v/>
      </c>
    </row>
    <row r="556" spans="3:12" ht="14.25" x14ac:dyDescent="0.3">
      <c r="C556" s="43"/>
      <c r="D556" s="43"/>
      <c r="E556" s="43"/>
      <c r="F556" s="220"/>
      <c r="G556" s="220"/>
      <c r="H556" s="220"/>
      <c r="I556" s="220"/>
      <c r="J556" s="223"/>
      <c r="K556" s="281"/>
      <c r="L556" s="90" t="str">
        <f t="shared" si="9"/>
        <v/>
      </c>
    </row>
    <row r="557" spans="3:12" ht="14.25" x14ac:dyDescent="0.3">
      <c r="C557" s="43"/>
      <c r="D557" s="43"/>
      <c r="E557" s="43"/>
      <c r="F557" s="220"/>
      <c r="G557" s="220"/>
      <c r="H557" s="220"/>
      <c r="I557" s="220"/>
      <c r="J557" s="223"/>
      <c r="K557" s="281"/>
      <c r="L557" s="90" t="str">
        <f t="shared" si="9"/>
        <v/>
      </c>
    </row>
    <row r="558" spans="3:12" ht="14.25" x14ac:dyDescent="0.3">
      <c r="C558" s="43"/>
      <c r="D558" s="43"/>
      <c r="E558" s="43"/>
      <c r="F558" s="220"/>
      <c r="G558" s="220"/>
      <c r="H558" s="220"/>
      <c r="I558" s="220"/>
      <c r="J558" s="223"/>
      <c r="K558" s="281"/>
      <c r="L558" s="90" t="str">
        <f t="shared" si="9"/>
        <v/>
      </c>
    </row>
    <row r="559" spans="3:12" ht="14.25" x14ac:dyDescent="0.3">
      <c r="C559" s="43"/>
      <c r="D559" s="43"/>
      <c r="E559" s="43"/>
      <c r="F559" s="220"/>
      <c r="G559" s="220"/>
      <c r="H559" s="220"/>
      <c r="I559" s="220"/>
      <c r="J559" s="223"/>
      <c r="K559" s="281"/>
      <c r="L559" s="90" t="str">
        <f t="shared" si="9"/>
        <v/>
      </c>
    </row>
    <row r="560" spans="3:12" ht="14.25" x14ac:dyDescent="0.3">
      <c r="C560" s="43"/>
      <c r="D560" s="43"/>
      <c r="E560" s="43"/>
      <c r="F560" s="220"/>
      <c r="G560" s="220"/>
      <c r="H560" s="220"/>
      <c r="I560" s="220"/>
      <c r="J560" s="223"/>
      <c r="K560" s="281"/>
      <c r="L560" s="90" t="str">
        <f t="shared" si="9"/>
        <v/>
      </c>
    </row>
    <row r="561" spans="3:12" ht="14.25" x14ac:dyDescent="0.3">
      <c r="C561" s="43"/>
      <c r="D561" s="43"/>
      <c r="E561" s="43"/>
      <c r="F561" s="220"/>
      <c r="G561" s="220"/>
      <c r="H561" s="220"/>
      <c r="I561" s="220"/>
      <c r="J561" s="223"/>
      <c r="K561" s="281"/>
      <c r="L561" s="90" t="str">
        <f t="shared" si="9"/>
        <v/>
      </c>
    </row>
    <row r="562" spans="3:12" ht="14.25" x14ac:dyDescent="0.3">
      <c r="C562" s="43"/>
      <c r="D562" s="43"/>
      <c r="E562" s="43"/>
      <c r="F562" s="220"/>
      <c r="G562" s="220"/>
      <c r="H562" s="220"/>
      <c r="I562" s="220"/>
      <c r="J562" s="223"/>
      <c r="K562" s="281"/>
      <c r="L562" s="90" t="str">
        <f t="shared" si="9"/>
        <v/>
      </c>
    </row>
    <row r="563" spans="3:12" ht="14.25" x14ac:dyDescent="0.3">
      <c r="C563" s="43"/>
      <c r="D563" s="43"/>
      <c r="E563" s="43"/>
      <c r="F563" s="220"/>
      <c r="G563" s="220"/>
      <c r="H563" s="220"/>
      <c r="I563" s="220"/>
      <c r="J563" s="223"/>
      <c r="K563" s="281"/>
      <c r="L563" s="90" t="str">
        <f t="shared" si="9"/>
        <v/>
      </c>
    </row>
    <row r="564" spans="3:12" ht="14.25" x14ac:dyDescent="0.3">
      <c r="C564" s="43"/>
      <c r="D564" s="43"/>
      <c r="E564" s="43"/>
      <c r="F564" s="220"/>
      <c r="G564" s="220"/>
      <c r="H564" s="220"/>
      <c r="I564" s="220"/>
      <c r="J564" s="223"/>
      <c r="K564" s="281"/>
      <c r="L564" s="90" t="str">
        <f t="shared" si="9"/>
        <v/>
      </c>
    </row>
    <row r="565" spans="3:12" ht="14.25" x14ac:dyDescent="0.3">
      <c r="C565" s="43"/>
      <c r="D565" s="43"/>
      <c r="E565" s="43"/>
      <c r="F565" s="220"/>
      <c r="G565" s="220"/>
      <c r="H565" s="220"/>
      <c r="I565" s="220"/>
      <c r="J565" s="223"/>
      <c r="K565" s="281"/>
      <c r="L565" s="90" t="str">
        <f t="shared" si="9"/>
        <v/>
      </c>
    </row>
    <row r="566" spans="3:12" ht="14.25" x14ac:dyDescent="0.3">
      <c r="C566" s="43"/>
      <c r="D566" s="43"/>
      <c r="E566" s="43"/>
      <c r="F566" s="220"/>
      <c r="G566" s="220"/>
      <c r="H566" s="220"/>
      <c r="I566" s="220"/>
      <c r="J566" s="223"/>
      <c r="K566" s="281"/>
      <c r="L566" s="90" t="str">
        <f t="shared" si="9"/>
        <v/>
      </c>
    </row>
    <row r="567" spans="3:12" ht="14.25" x14ac:dyDescent="0.3">
      <c r="C567" s="43"/>
      <c r="D567" s="43"/>
      <c r="E567" s="43"/>
      <c r="F567" s="220"/>
      <c r="G567" s="220"/>
      <c r="H567" s="220"/>
      <c r="I567" s="220"/>
      <c r="J567" s="223"/>
      <c r="K567" s="281"/>
      <c r="L567" s="90" t="str">
        <f t="shared" si="9"/>
        <v/>
      </c>
    </row>
    <row r="568" spans="3:12" ht="14.25" x14ac:dyDescent="0.3">
      <c r="C568" s="43"/>
      <c r="D568" s="43"/>
      <c r="E568" s="43"/>
      <c r="F568" s="220"/>
      <c r="G568" s="220"/>
      <c r="H568" s="220"/>
      <c r="I568" s="220"/>
      <c r="J568" s="223"/>
      <c r="K568" s="281"/>
      <c r="L568" s="90" t="str">
        <f t="shared" si="9"/>
        <v/>
      </c>
    </row>
    <row r="569" spans="3:12" ht="14.25" x14ac:dyDescent="0.3">
      <c r="C569" s="43"/>
      <c r="D569" s="43"/>
      <c r="E569" s="43"/>
      <c r="F569" s="220"/>
      <c r="G569" s="220"/>
      <c r="H569" s="220"/>
      <c r="I569" s="220"/>
      <c r="J569" s="223"/>
      <c r="K569" s="281"/>
      <c r="L569" s="90" t="str">
        <f t="shared" si="9"/>
        <v/>
      </c>
    </row>
    <row r="570" spans="3:12" ht="14.25" x14ac:dyDescent="0.3">
      <c r="C570" s="43"/>
      <c r="D570" s="43"/>
      <c r="E570" s="43"/>
      <c r="F570" s="220"/>
      <c r="G570" s="220"/>
      <c r="H570" s="220"/>
      <c r="I570" s="220"/>
      <c r="J570" s="223"/>
      <c r="K570" s="281"/>
      <c r="L570" s="90" t="str">
        <f t="shared" si="9"/>
        <v/>
      </c>
    </row>
    <row r="571" spans="3:12" ht="14.25" x14ac:dyDescent="0.3">
      <c r="C571" s="43"/>
      <c r="D571" s="43"/>
      <c r="E571" s="43"/>
      <c r="F571" s="220"/>
      <c r="G571" s="220"/>
      <c r="H571" s="220"/>
      <c r="I571" s="220"/>
      <c r="J571" s="223"/>
      <c r="K571" s="281"/>
      <c r="L571" s="90" t="str">
        <f t="shared" si="9"/>
        <v/>
      </c>
    </row>
    <row r="572" spans="3:12" ht="14.25" x14ac:dyDescent="0.3">
      <c r="C572" s="43"/>
      <c r="D572" s="43"/>
      <c r="E572" s="43"/>
      <c r="F572" s="220"/>
      <c r="G572" s="220"/>
      <c r="H572" s="220"/>
      <c r="I572" s="220"/>
      <c r="J572" s="223"/>
      <c r="K572" s="281"/>
      <c r="L572" s="90" t="str">
        <f t="shared" si="9"/>
        <v/>
      </c>
    </row>
    <row r="573" spans="3:12" ht="14.25" x14ac:dyDescent="0.3">
      <c r="C573" s="43"/>
      <c r="D573" s="43"/>
      <c r="E573" s="43"/>
      <c r="F573" s="220"/>
      <c r="G573" s="220"/>
      <c r="H573" s="220"/>
      <c r="I573" s="220"/>
      <c r="J573" s="223"/>
      <c r="K573" s="281"/>
      <c r="L573" s="90" t="str">
        <f t="shared" si="9"/>
        <v/>
      </c>
    </row>
    <row r="574" spans="3:12" ht="14.25" x14ac:dyDescent="0.3">
      <c r="C574" s="43"/>
      <c r="D574" s="43"/>
      <c r="E574" s="43"/>
      <c r="F574" s="220"/>
      <c r="G574" s="220"/>
      <c r="H574" s="220"/>
      <c r="I574" s="220"/>
      <c r="J574" s="223"/>
      <c r="K574" s="281"/>
      <c r="L574" s="90" t="str">
        <f t="shared" si="9"/>
        <v/>
      </c>
    </row>
    <row r="575" spans="3:12" ht="14.25" x14ac:dyDescent="0.3">
      <c r="C575" s="43"/>
      <c r="D575" s="43"/>
      <c r="E575" s="43"/>
      <c r="F575" s="220"/>
      <c r="G575" s="220"/>
      <c r="H575" s="220"/>
      <c r="I575" s="220"/>
      <c r="J575" s="223"/>
      <c r="K575" s="281"/>
      <c r="L575" s="90" t="str">
        <f t="shared" si="9"/>
        <v/>
      </c>
    </row>
    <row r="576" spans="3:12" ht="14.25" x14ac:dyDescent="0.3">
      <c r="C576" s="43"/>
      <c r="D576" s="43"/>
      <c r="E576" s="43"/>
      <c r="F576" s="220"/>
      <c r="G576" s="220"/>
      <c r="H576" s="220"/>
      <c r="I576" s="220"/>
      <c r="J576" s="223"/>
      <c r="K576" s="281"/>
      <c r="L576" s="90" t="str">
        <f t="shared" si="9"/>
        <v/>
      </c>
    </row>
    <row r="577" spans="3:12" ht="14.25" x14ac:dyDescent="0.3">
      <c r="C577" s="43"/>
      <c r="D577" s="43"/>
      <c r="E577" s="43"/>
      <c r="F577" s="220"/>
      <c r="G577" s="220"/>
      <c r="H577" s="220"/>
      <c r="I577" s="220"/>
      <c r="J577" s="223"/>
      <c r="K577" s="281"/>
      <c r="L577" s="90" t="str">
        <f t="shared" si="9"/>
        <v/>
      </c>
    </row>
    <row r="578" spans="3:12" ht="14.25" x14ac:dyDescent="0.3">
      <c r="C578" s="43"/>
      <c r="D578" s="43"/>
      <c r="E578" s="43"/>
      <c r="F578" s="220"/>
      <c r="G578" s="220"/>
      <c r="H578" s="220"/>
      <c r="I578" s="220"/>
      <c r="J578" s="223"/>
      <c r="K578" s="281"/>
      <c r="L578" s="90" t="str">
        <f t="shared" si="9"/>
        <v/>
      </c>
    </row>
    <row r="579" spans="3:12" ht="14.25" x14ac:dyDescent="0.3">
      <c r="C579" s="43"/>
      <c r="D579" s="43"/>
      <c r="E579" s="43"/>
      <c r="F579" s="220"/>
      <c r="G579" s="220"/>
      <c r="H579" s="220"/>
      <c r="I579" s="220"/>
      <c r="J579" s="223"/>
      <c r="K579" s="281"/>
      <c r="L579" s="90" t="str">
        <f t="shared" si="9"/>
        <v/>
      </c>
    </row>
    <row r="580" spans="3:12" ht="14.25" x14ac:dyDescent="0.3">
      <c r="C580" s="43"/>
      <c r="D580" s="43"/>
      <c r="E580" s="43"/>
      <c r="F580" s="220"/>
      <c r="G580" s="220"/>
      <c r="H580" s="220"/>
      <c r="I580" s="220"/>
      <c r="J580" s="223"/>
      <c r="K580" s="281"/>
      <c r="L580" s="90" t="str">
        <f t="shared" si="9"/>
        <v/>
      </c>
    </row>
    <row r="581" spans="3:12" ht="14.25" x14ac:dyDescent="0.3">
      <c r="C581" s="43"/>
      <c r="D581" s="43"/>
      <c r="E581" s="43"/>
      <c r="F581" s="220"/>
      <c r="G581" s="220"/>
      <c r="H581" s="220"/>
      <c r="I581" s="220"/>
      <c r="J581" s="223"/>
      <c r="K581" s="281"/>
      <c r="L581" s="90" t="str">
        <f t="shared" si="9"/>
        <v/>
      </c>
    </row>
    <row r="582" spans="3:12" ht="14.25" x14ac:dyDescent="0.3">
      <c r="C582" s="43"/>
      <c r="D582" s="43"/>
      <c r="E582" s="43"/>
      <c r="F582" s="220"/>
      <c r="G582" s="220"/>
      <c r="H582" s="220"/>
      <c r="I582" s="220"/>
      <c r="J582" s="223"/>
      <c r="K582" s="281"/>
      <c r="L582" s="90" t="str">
        <f t="shared" si="9"/>
        <v/>
      </c>
    </row>
    <row r="583" spans="3:12" ht="14.25" x14ac:dyDescent="0.3">
      <c r="C583" s="43"/>
      <c r="D583" s="43"/>
      <c r="E583" s="43"/>
      <c r="F583" s="220"/>
      <c r="G583" s="220"/>
      <c r="H583" s="220"/>
      <c r="I583" s="220"/>
      <c r="J583" s="223"/>
      <c r="K583" s="281"/>
      <c r="L583" s="90" t="str">
        <f t="shared" si="9"/>
        <v/>
      </c>
    </row>
    <row r="584" spans="3:12" ht="14.25" x14ac:dyDescent="0.3">
      <c r="C584" s="43"/>
      <c r="D584" s="43"/>
      <c r="E584" s="43"/>
      <c r="F584" s="220"/>
      <c r="G584" s="220"/>
      <c r="H584" s="220"/>
      <c r="I584" s="220"/>
      <c r="J584" s="223"/>
      <c r="K584" s="281"/>
      <c r="L584" s="90" t="str">
        <f t="shared" si="9"/>
        <v/>
      </c>
    </row>
    <row r="585" spans="3:12" ht="14.25" x14ac:dyDescent="0.3">
      <c r="C585" s="43"/>
      <c r="D585" s="43"/>
      <c r="E585" s="43"/>
      <c r="F585" s="220"/>
      <c r="G585" s="220"/>
      <c r="H585" s="220"/>
      <c r="I585" s="220"/>
      <c r="J585" s="223"/>
      <c r="K585" s="281"/>
      <c r="L585" s="90" t="str">
        <f t="shared" si="9"/>
        <v/>
      </c>
    </row>
    <row r="586" spans="3:12" ht="14.25" x14ac:dyDescent="0.3">
      <c r="C586" s="43"/>
      <c r="D586" s="43"/>
      <c r="E586" s="43"/>
      <c r="F586" s="220"/>
      <c r="G586" s="220"/>
      <c r="H586" s="220"/>
      <c r="I586" s="220"/>
      <c r="J586" s="223"/>
      <c r="K586" s="281"/>
      <c r="L586" s="90" t="str">
        <f t="shared" si="9"/>
        <v/>
      </c>
    </row>
    <row r="587" spans="3:12" ht="14.25" x14ac:dyDescent="0.3">
      <c r="C587" s="43"/>
      <c r="D587" s="43"/>
      <c r="E587" s="43"/>
      <c r="F587" s="220"/>
      <c r="G587" s="220"/>
      <c r="H587" s="220"/>
      <c r="I587" s="220"/>
      <c r="J587" s="223"/>
      <c r="K587" s="281"/>
      <c r="L587" s="90" t="str">
        <f t="shared" si="9"/>
        <v/>
      </c>
    </row>
    <row r="588" spans="3:12" ht="14.25" x14ac:dyDescent="0.3">
      <c r="C588" s="43"/>
      <c r="D588" s="43"/>
      <c r="E588" s="43"/>
      <c r="F588" s="220"/>
      <c r="G588" s="220"/>
      <c r="H588" s="220"/>
      <c r="I588" s="220"/>
      <c r="J588" s="223"/>
      <c r="K588" s="281"/>
      <c r="L588" s="90" t="str">
        <f t="shared" si="9"/>
        <v/>
      </c>
    </row>
    <row r="589" spans="3:12" ht="14.25" x14ac:dyDescent="0.3">
      <c r="C589" s="43"/>
      <c r="D589" s="43"/>
      <c r="E589" s="43"/>
      <c r="F589" s="220"/>
      <c r="G589" s="220"/>
      <c r="H589" s="220"/>
      <c r="I589" s="220"/>
      <c r="J589" s="223"/>
      <c r="K589" s="281"/>
      <c r="L589" s="90" t="str">
        <f t="shared" si="9"/>
        <v/>
      </c>
    </row>
    <row r="590" spans="3:12" ht="14.25" x14ac:dyDescent="0.3">
      <c r="C590" s="43"/>
      <c r="D590" s="43"/>
      <c r="E590" s="43"/>
      <c r="F590" s="220"/>
      <c r="G590" s="220"/>
      <c r="H590" s="220"/>
      <c r="I590" s="220"/>
      <c r="J590" s="223"/>
      <c r="K590" s="281"/>
      <c r="L590" s="90" t="str">
        <f t="shared" si="9"/>
        <v/>
      </c>
    </row>
    <row r="591" spans="3:12" ht="14.25" x14ac:dyDescent="0.3">
      <c r="C591" s="43"/>
      <c r="D591" s="43"/>
      <c r="E591" s="43"/>
      <c r="F591" s="220"/>
      <c r="G591" s="220"/>
      <c r="H591" s="220"/>
      <c r="I591" s="220"/>
      <c r="J591" s="223"/>
      <c r="K591" s="281"/>
      <c r="L591" s="90" t="str">
        <f t="shared" si="9"/>
        <v/>
      </c>
    </row>
    <row r="592" spans="3:12" ht="14.25" x14ac:dyDescent="0.3">
      <c r="C592" s="43"/>
      <c r="D592" s="43"/>
      <c r="E592" s="43"/>
      <c r="F592" s="220"/>
      <c r="G592" s="220"/>
      <c r="H592" s="220"/>
      <c r="I592" s="220"/>
      <c r="J592" s="223"/>
      <c r="K592" s="281"/>
      <c r="L592" s="90" t="str">
        <f t="shared" si="9"/>
        <v/>
      </c>
    </row>
    <row r="593" spans="3:12" ht="14.25" x14ac:dyDescent="0.3">
      <c r="C593" s="43"/>
      <c r="D593" s="43"/>
      <c r="E593" s="43"/>
      <c r="F593" s="220"/>
      <c r="G593" s="220"/>
      <c r="H593" s="220"/>
      <c r="I593" s="220"/>
      <c r="J593" s="223"/>
      <c r="K593" s="281"/>
      <c r="L593" s="90" t="str">
        <f t="shared" si="9"/>
        <v/>
      </c>
    </row>
    <row r="594" spans="3:12" ht="14.25" x14ac:dyDescent="0.3">
      <c r="C594" s="43"/>
      <c r="D594" s="43"/>
      <c r="E594" s="43"/>
      <c r="F594" s="220"/>
      <c r="G594" s="220"/>
      <c r="H594" s="220"/>
      <c r="I594" s="220"/>
      <c r="J594" s="223"/>
      <c r="K594" s="281"/>
      <c r="L594" s="90" t="str">
        <f t="shared" si="9"/>
        <v/>
      </c>
    </row>
    <row r="595" spans="3:12" ht="14.25" x14ac:dyDescent="0.3">
      <c r="C595" s="43"/>
      <c r="D595" s="43"/>
      <c r="E595" s="43"/>
      <c r="F595" s="220"/>
      <c r="G595" s="220"/>
      <c r="H595" s="220"/>
      <c r="I595" s="220"/>
      <c r="J595" s="223"/>
      <c r="K595" s="281"/>
      <c r="L595" s="90" t="str">
        <f t="shared" si="9"/>
        <v/>
      </c>
    </row>
    <row r="596" spans="3:12" ht="14.25" x14ac:dyDescent="0.3">
      <c r="C596" s="43"/>
      <c r="D596" s="43"/>
      <c r="E596" s="43"/>
      <c r="F596" s="220"/>
      <c r="G596" s="220"/>
      <c r="H596" s="220"/>
      <c r="I596" s="220"/>
      <c r="J596" s="223"/>
      <c r="K596" s="281"/>
      <c r="L596" s="90" t="str">
        <f t="shared" si="9"/>
        <v/>
      </c>
    </row>
    <row r="597" spans="3:12" ht="14.25" x14ac:dyDescent="0.3">
      <c r="C597" s="43"/>
      <c r="D597" s="43"/>
      <c r="E597" s="43"/>
      <c r="F597" s="220"/>
      <c r="G597" s="220"/>
      <c r="H597" s="220"/>
      <c r="I597" s="220"/>
      <c r="J597" s="223"/>
      <c r="K597" s="281"/>
      <c r="L597" s="90" t="str">
        <f t="shared" si="9"/>
        <v/>
      </c>
    </row>
    <row r="598" spans="3:12" ht="14.25" x14ac:dyDescent="0.3">
      <c r="C598" s="43"/>
      <c r="D598" s="43"/>
      <c r="E598" s="43"/>
      <c r="F598" s="220"/>
      <c r="G598" s="220"/>
      <c r="H598" s="220"/>
      <c r="I598" s="220"/>
      <c r="J598" s="223"/>
      <c r="K598" s="281"/>
      <c r="L598" s="90" t="str">
        <f t="shared" si="9"/>
        <v/>
      </c>
    </row>
    <row r="599" spans="3:12" ht="14.25" x14ac:dyDescent="0.3">
      <c r="C599" s="43"/>
      <c r="D599" s="43"/>
      <c r="E599" s="43"/>
      <c r="F599" s="220"/>
      <c r="G599" s="220"/>
      <c r="H599" s="220"/>
      <c r="I599" s="220"/>
      <c r="J599" s="223"/>
      <c r="K599" s="281"/>
      <c r="L599" s="90" t="str">
        <f t="shared" si="9"/>
        <v/>
      </c>
    </row>
    <row r="600" spans="3:12" ht="14.25" x14ac:dyDescent="0.3">
      <c r="C600" s="43"/>
      <c r="D600" s="43"/>
      <c r="E600" s="43"/>
      <c r="F600" s="220"/>
      <c r="G600" s="220"/>
      <c r="H600" s="220"/>
      <c r="I600" s="220"/>
      <c r="J600" s="223"/>
      <c r="K600" s="281"/>
      <c r="L600" s="90" t="str">
        <f t="shared" si="9"/>
        <v/>
      </c>
    </row>
    <row r="601" spans="3:12" ht="14.25" x14ac:dyDescent="0.3">
      <c r="C601" s="43"/>
      <c r="D601" s="43"/>
      <c r="E601" s="43"/>
      <c r="F601" s="220"/>
      <c r="G601" s="220"/>
      <c r="H601" s="220"/>
      <c r="I601" s="220"/>
      <c r="J601" s="223"/>
      <c r="K601" s="281"/>
      <c r="L601" s="90" t="str">
        <f t="shared" si="9"/>
        <v/>
      </c>
    </row>
    <row r="602" spans="3:12" ht="14.25" x14ac:dyDescent="0.3">
      <c r="C602" s="43"/>
      <c r="D602" s="43"/>
      <c r="E602" s="43"/>
      <c r="F602" s="220"/>
      <c r="G602" s="220"/>
      <c r="H602" s="220"/>
      <c r="I602" s="220"/>
      <c r="J602" s="223"/>
      <c r="K602" s="281"/>
      <c r="L602" s="90" t="str">
        <f t="shared" si="9"/>
        <v/>
      </c>
    </row>
    <row r="603" spans="3:12" ht="14.25" x14ac:dyDescent="0.3">
      <c r="C603" s="43"/>
      <c r="D603" s="43"/>
      <c r="E603" s="43"/>
      <c r="F603" s="220"/>
      <c r="G603" s="220"/>
      <c r="H603" s="220"/>
      <c r="I603" s="220"/>
      <c r="J603" s="223"/>
      <c r="K603" s="281"/>
      <c r="L603" s="90" t="str">
        <f t="shared" si="9"/>
        <v/>
      </c>
    </row>
    <row r="604" spans="3:12" ht="14.25" x14ac:dyDescent="0.3">
      <c r="C604" s="43"/>
      <c r="D604" s="43"/>
      <c r="E604" s="43"/>
      <c r="F604" s="220"/>
      <c r="G604" s="220"/>
      <c r="H604" s="220"/>
      <c r="I604" s="220"/>
      <c r="J604" s="223"/>
      <c r="K604" s="281"/>
      <c r="L604" s="90" t="str">
        <f t="shared" si="9"/>
        <v/>
      </c>
    </row>
    <row r="605" spans="3:12" ht="14.25" x14ac:dyDescent="0.3">
      <c r="C605" s="43"/>
      <c r="D605" s="43"/>
      <c r="E605" s="43"/>
      <c r="F605" s="220"/>
      <c r="G605" s="220"/>
      <c r="H605" s="220"/>
      <c r="I605" s="220"/>
      <c r="J605" s="223"/>
      <c r="K605" s="281"/>
      <c r="L605" s="90" t="str">
        <f t="shared" si="9"/>
        <v/>
      </c>
    </row>
    <row r="606" spans="3:12" ht="14.25" x14ac:dyDescent="0.3">
      <c r="C606" s="43"/>
      <c r="D606" s="43"/>
      <c r="E606" s="43"/>
      <c r="F606" s="220"/>
      <c r="G606" s="220"/>
      <c r="H606" s="220"/>
      <c r="I606" s="220"/>
      <c r="J606" s="223"/>
      <c r="K606" s="281"/>
      <c r="L606" s="90" t="str">
        <f t="shared" si="9"/>
        <v/>
      </c>
    </row>
    <row r="607" spans="3:12" ht="14.25" x14ac:dyDescent="0.3">
      <c r="C607" s="43"/>
      <c r="D607" s="43"/>
      <c r="E607" s="43"/>
      <c r="F607" s="220"/>
      <c r="G607" s="220"/>
      <c r="H607" s="220"/>
      <c r="I607" s="220"/>
      <c r="J607" s="223"/>
      <c r="K607" s="281"/>
      <c r="L607" s="90" t="str">
        <f t="shared" si="9"/>
        <v/>
      </c>
    </row>
    <row r="608" spans="3:12" ht="14.25" x14ac:dyDescent="0.3">
      <c r="C608" s="43"/>
      <c r="D608" s="43"/>
      <c r="E608" s="43"/>
      <c r="F608" s="220"/>
      <c r="G608" s="220"/>
      <c r="H608" s="220"/>
      <c r="I608" s="220"/>
      <c r="J608" s="223"/>
      <c r="K608" s="281"/>
      <c r="L608" s="90" t="str">
        <f t="shared" si="9"/>
        <v/>
      </c>
    </row>
    <row r="609" spans="3:12" ht="14.25" x14ac:dyDescent="0.3">
      <c r="C609" s="43"/>
      <c r="D609" s="43"/>
      <c r="E609" s="43"/>
      <c r="F609" s="220"/>
      <c r="G609" s="220"/>
      <c r="H609" s="220"/>
      <c r="I609" s="220"/>
      <c r="J609" s="223"/>
      <c r="K609" s="281"/>
      <c r="L609" s="90" t="str">
        <f t="shared" si="9"/>
        <v/>
      </c>
    </row>
    <row r="610" spans="3:12" ht="14.25" x14ac:dyDescent="0.3">
      <c r="C610" s="43"/>
      <c r="D610" s="43"/>
      <c r="E610" s="43"/>
      <c r="F610" s="220"/>
      <c r="G610" s="220"/>
      <c r="H610" s="220"/>
      <c r="I610" s="220"/>
      <c r="J610" s="223"/>
      <c r="K610" s="281"/>
      <c r="L610" s="90" t="str">
        <f t="shared" si="9"/>
        <v/>
      </c>
    </row>
    <row r="611" spans="3:12" ht="14.25" x14ac:dyDescent="0.3">
      <c r="C611" s="43"/>
      <c r="D611" s="43"/>
      <c r="E611" s="43"/>
      <c r="F611" s="220"/>
      <c r="G611" s="220"/>
      <c r="H611" s="220"/>
      <c r="I611" s="220"/>
      <c r="J611" s="223"/>
      <c r="K611" s="281"/>
      <c r="L611" s="90" t="str">
        <f t="shared" si="9"/>
        <v/>
      </c>
    </row>
    <row r="612" spans="3:12" ht="14.25" x14ac:dyDescent="0.3">
      <c r="C612" s="43"/>
      <c r="D612" s="43"/>
      <c r="E612" s="43"/>
      <c r="F612" s="220"/>
      <c r="G612" s="220"/>
      <c r="H612" s="220"/>
      <c r="I612" s="220"/>
      <c r="J612" s="223"/>
      <c r="K612" s="281"/>
      <c r="L612" s="90" t="str">
        <f t="shared" si="9"/>
        <v/>
      </c>
    </row>
    <row r="613" spans="3:12" ht="14.25" x14ac:dyDescent="0.3">
      <c r="C613" s="43"/>
      <c r="D613" s="43"/>
      <c r="E613" s="43"/>
      <c r="F613" s="220"/>
      <c r="G613" s="220"/>
      <c r="H613" s="220"/>
      <c r="I613" s="220"/>
      <c r="J613" s="223"/>
      <c r="K613" s="281"/>
      <c r="L613" s="90" t="str">
        <f t="shared" si="9"/>
        <v/>
      </c>
    </row>
    <row r="614" spans="3:12" ht="14.25" x14ac:dyDescent="0.3">
      <c r="C614" s="43"/>
      <c r="D614" s="43"/>
      <c r="E614" s="43"/>
      <c r="F614" s="220"/>
      <c r="G614" s="220"/>
      <c r="H614" s="220"/>
      <c r="I614" s="220"/>
      <c r="J614" s="223"/>
      <c r="K614" s="281"/>
      <c r="L614" s="90" t="str">
        <f t="shared" si="9"/>
        <v/>
      </c>
    </row>
    <row r="615" spans="3:12" ht="14.25" x14ac:dyDescent="0.3">
      <c r="C615" s="43"/>
      <c r="D615" s="43"/>
      <c r="E615" s="43"/>
      <c r="F615" s="220"/>
      <c r="G615" s="220"/>
      <c r="H615" s="220"/>
      <c r="I615" s="220"/>
      <c r="J615" s="223"/>
      <c r="K615" s="281"/>
      <c r="L615" s="90" t="str">
        <f t="shared" si="9"/>
        <v/>
      </c>
    </row>
    <row r="616" spans="3:12" ht="14.25" x14ac:dyDescent="0.3">
      <c r="C616" s="43"/>
      <c r="D616" s="43"/>
      <c r="E616" s="43"/>
      <c r="F616" s="220"/>
      <c r="G616" s="220"/>
      <c r="H616" s="220"/>
      <c r="I616" s="220"/>
      <c r="J616" s="223"/>
      <c r="K616" s="281"/>
      <c r="L616" s="90" t="str">
        <f t="shared" si="9"/>
        <v/>
      </c>
    </row>
    <row r="617" spans="3:12" ht="14.25" x14ac:dyDescent="0.3">
      <c r="C617" s="43"/>
      <c r="D617" s="43"/>
      <c r="E617" s="43"/>
      <c r="F617" s="220"/>
      <c r="G617" s="220"/>
      <c r="H617" s="220"/>
      <c r="I617" s="220"/>
      <c r="J617" s="223"/>
      <c r="K617" s="281"/>
      <c r="L617" s="90" t="str">
        <f t="shared" si="9"/>
        <v/>
      </c>
    </row>
    <row r="618" spans="3:12" ht="14.25" x14ac:dyDescent="0.3">
      <c r="C618" s="43"/>
      <c r="D618" s="43"/>
      <c r="E618" s="43"/>
      <c r="F618" s="220"/>
      <c r="G618" s="220"/>
      <c r="H618" s="220"/>
      <c r="I618" s="220"/>
      <c r="J618" s="223"/>
      <c r="K618" s="281"/>
      <c r="L618" s="90" t="str">
        <f t="shared" ref="L618:L681" si="10">IFERROR(IF(I618&gt;0,I618-$F$4,""),"")</f>
        <v/>
      </c>
    </row>
    <row r="619" spans="3:12" ht="14.25" x14ac:dyDescent="0.3">
      <c r="C619" s="43"/>
      <c r="D619" s="43"/>
      <c r="E619" s="43"/>
      <c r="F619" s="220"/>
      <c r="G619" s="220"/>
      <c r="H619" s="220"/>
      <c r="I619" s="220"/>
      <c r="J619" s="223"/>
      <c r="K619" s="281"/>
      <c r="L619" s="90" t="str">
        <f t="shared" si="10"/>
        <v/>
      </c>
    </row>
    <row r="620" spans="3:12" ht="14.25" x14ac:dyDescent="0.3">
      <c r="C620" s="43"/>
      <c r="D620" s="43"/>
      <c r="E620" s="43"/>
      <c r="F620" s="220"/>
      <c r="G620" s="220"/>
      <c r="H620" s="220"/>
      <c r="I620" s="220"/>
      <c r="J620" s="223"/>
      <c r="K620" s="281"/>
      <c r="L620" s="90" t="str">
        <f t="shared" si="10"/>
        <v/>
      </c>
    </row>
    <row r="621" spans="3:12" ht="14.25" x14ac:dyDescent="0.3">
      <c r="C621" s="43"/>
      <c r="D621" s="43"/>
      <c r="E621" s="43"/>
      <c r="F621" s="220"/>
      <c r="G621" s="220"/>
      <c r="H621" s="220"/>
      <c r="I621" s="220"/>
      <c r="J621" s="223"/>
      <c r="K621" s="281"/>
      <c r="L621" s="90" t="str">
        <f t="shared" si="10"/>
        <v/>
      </c>
    </row>
    <row r="622" spans="3:12" ht="14.25" x14ac:dyDescent="0.3">
      <c r="C622" s="43"/>
      <c r="D622" s="43"/>
      <c r="E622" s="43"/>
      <c r="F622" s="220"/>
      <c r="G622" s="220"/>
      <c r="H622" s="220"/>
      <c r="I622" s="220"/>
      <c r="J622" s="223"/>
      <c r="K622" s="281"/>
      <c r="L622" s="90" t="str">
        <f t="shared" si="10"/>
        <v/>
      </c>
    </row>
    <row r="623" spans="3:12" ht="14.25" x14ac:dyDescent="0.3">
      <c r="C623" s="43"/>
      <c r="D623" s="43"/>
      <c r="E623" s="43"/>
      <c r="F623" s="220"/>
      <c r="G623" s="220"/>
      <c r="H623" s="220"/>
      <c r="I623" s="220"/>
      <c r="J623" s="223"/>
      <c r="K623" s="281"/>
      <c r="L623" s="90" t="str">
        <f t="shared" si="10"/>
        <v/>
      </c>
    </row>
    <row r="624" spans="3:12" ht="14.25" x14ac:dyDescent="0.3">
      <c r="C624" s="43"/>
      <c r="D624" s="43"/>
      <c r="E624" s="43"/>
      <c r="F624" s="220"/>
      <c r="G624" s="220"/>
      <c r="H624" s="220"/>
      <c r="I624" s="220"/>
      <c r="J624" s="223"/>
      <c r="K624" s="281"/>
      <c r="L624" s="90" t="str">
        <f t="shared" si="10"/>
        <v/>
      </c>
    </row>
    <row r="625" spans="3:12" ht="14.25" x14ac:dyDescent="0.3">
      <c r="C625" s="43"/>
      <c r="D625" s="43"/>
      <c r="E625" s="43"/>
      <c r="F625" s="220"/>
      <c r="G625" s="220"/>
      <c r="H625" s="220"/>
      <c r="I625" s="220"/>
      <c r="J625" s="223"/>
      <c r="K625" s="281"/>
      <c r="L625" s="90" t="str">
        <f t="shared" si="10"/>
        <v/>
      </c>
    </row>
    <row r="626" spans="3:12" ht="14.25" x14ac:dyDescent="0.3">
      <c r="C626" s="43"/>
      <c r="D626" s="43"/>
      <c r="E626" s="43"/>
      <c r="F626" s="220"/>
      <c r="G626" s="220"/>
      <c r="H626" s="220"/>
      <c r="I626" s="220"/>
      <c r="J626" s="223"/>
      <c r="K626" s="281"/>
      <c r="L626" s="90" t="str">
        <f t="shared" si="10"/>
        <v/>
      </c>
    </row>
    <row r="627" spans="3:12" ht="14.25" x14ac:dyDescent="0.3">
      <c r="C627" s="43"/>
      <c r="D627" s="43"/>
      <c r="E627" s="43"/>
      <c r="F627" s="220"/>
      <c r="G627" s="220"/>
      <c r="H627" s="220"/>
      <c r="I627" s="220"/>
      <c r="J627" s="223"/>
      <c r="K627" s="281"/>
      <c r="L627" s="90" t="str">
        <f t="shared" si="10"/>
        <v/>
      </c>
    </row>
    <row r="628" spans="3:12" ht="14.25" x14ac:dyDescent="0.3">
      <c r="C628" s="43"/>
      <c r="D628" s="43"/>
      <c r="E628" s="43"/>
      <c r="F628" s="220"/>
      <c r="G628" s="220"/>
      <c r="H628" s="220"/>
      <c r="I628" s="220"/>
      <c r="J628" s="223"/>
      <c r="K628" s="281"/>
      <c r="L628" s="90" t="str">
        <f t="shared" si="10"/>
        <v/>
      </c>
    </row>
    <row r="629" spans="3:12" ht="14.25" x14ac:dyDescent="0.3">
      <c r="C629" s="43"/>
      <c r="D629" s="43"/>
      <c r="E629" s="43"/>
      <c r="F629" s="220"/>
      <c r="G629" s="220"/>
      <c r="H629" s="220"/>
      <c r="I629" s="220"/>
      <c r="J629" s="223"/>
      <c r="K629" s="281"/>
      <c r="L629" s="90" t="str">
        <f t="shared" si="10"/>
        <v/>
      </c>
    </row>
    <row r="630" spans="3:12" ht="14.25" x14ac:dyDescent="0.3">
      <c r="C630" s="43"/>
      <c r="D630" s="43"/>
      <c r="E630" s="43"/>
      <c r="F630" s="220"/>
      <c r="G630" s="220"/>
      <c r="H630" s="220"/>
      <c r="I630" s="220"/>
      <c r="J630" s="223"/>
      <c r="K630" s="281"/>
      <c r="L630" s="90" t="str">
        <f t="shared" si="10"/>
        <v/>
      </c>
    </row>
    <row r="631" spans="3:12" ht="14.25" x14ac:dyDescent="0.3">
      <c r="C631" s="43"/>
      <c r="D631" s="43"/>
      <c r="E631" s="43"/>
      <c r="F631" s="220"/>
      <c r="G631" s="220"/>
      <c r="H631" s="220"/>
      <c r="I631" s="220"/>
      <c r="J631" s="223"/>
      <c r="K631" s="281"/>
      <c r="L631" s="90" t="str">
        <f t="shared" si="10"/>
        <v/>
      </c>
    </row>
    <row r="632" spans="3:12" ht="14.25" x14ac:dyDescent="0.3">
      <c r="C632" s="43"/>
      <c r="D632" s="43"/>
      <c r="E632" s="43"/>
      <c r="F632" s="220"/>
      <c r="G632" s="220"/>
      <c r="H632" s="220"/>
      <c r="I632" s="220"/>
      <c r="J632" s="223"/>
      <c r="K632" s="281"/>
      <c r="L632" s="90" t="str">
        <f t="shared" si="10"/>
        <v/>
      </c>
    </row>
    <row r="633" spans="3:12" ht="14.25" x14ac:dyDescent="0.3">
      <c r="C633" s="43"/>
      <c r="D633" s="43"/>
      <c r="E633" s="43"/>
      <c r="F633" s="220"/>
      <c r="G633" s="220"/>
      <c r="H633" s="220"/>
      <c r="I633" s="220"/>
      <c r="J633" s="223"/>
      <c r="K633" s="281"/>
      <c r="L633" s="90" t="str">
        <f t="shared" si="10"/>
        <v/>
      </c>
    </row>
    <row r="634" spans="3:12" ht="14.25" x14ac:dyDescent="0.3">
      <c r="C634" s="43"/>
      <c r="D634" s="43"/>
      <c r="E634" s="43"/>
      <c r="F634" s="220"/>
      <c r="G634" s="220"/>
      <c r="H634" s="220"/>
      <c r="I634" s="220"/>
      <c r="J634" s="223"/>
      <c r="K634" s="281"/>
      <c r="L634" s="90" t="str">
        <f t="shared" si="10"/>
        <v/>
      </c>
    </row>
    <row r="635" spans="3:12" ht="14.25" x14ac:dyDescent="0.3">
      <c r="C635" s="43"/>
      <c r="D635" s="43"/>
      <c r="E635" s="43"/>
      <c r="F635" s="220"/>
      <c r="G635" s="220"/>
      <c r="H635" s="220"/>
      <c r="I635" s="220"/>
      <c r="J635" s="223"/>
      <c r="K635" s="281"/>
      <c r="L635" s="90" t="str">
        <f t="shared" si="10"/>
        <v/>
      </c>
    </row>
    <row r="636" spans="3:12" ht="14.25" x14ac:dyDescent="0.3">
      <c r="C636" s="43"/>
      <c r="D636" s="43"/>
      <c r="E636" s="43"/>
      <c r="F636" s="220"/>
      <c r="G636" s="220"/>
      <c r="H636" s="220"/>
      <c r="I636" s="220"/>
      <c r="J636" s="223"/>
      <c r="K636" s="281"/>
      <c r="L636" s="90" t="str">
        <f t="shared" si="10"/>
        <v/>
      </c>
    </row>
    <row r="637" spans="3:12" ht="14.25" x14ac:dyDescent="0.3">
      <c r="C637" s="43"/>
      <c r="D637" s="43"/>
      <c r="E637" s="43"/>
      <c r="F637" s="220"/>
      <c r="G637" s="220"/>
      <c r="H637" s="220"/>
      <c r="I637" s="220"/>
      <c r="J637" s="223"/>
      <c r="K637" s="281"/>
      <c r="L637" s="90" t="str">
        <f t="shared" si="10"/>
        <v/>
      </c>
    </row>
    <row r="638" spans="3:12" ht="14.25" x14ac:dyDescent="0.3">
      <c r="C638" s="43"/>
      <c r="D638" s="43"/>
      <c r="E638" s="43"/>
      <c r="F638" s="220"/>
      <c r="G638" s="220"/>
      <c r="H638" s="220"/>
      <c r="I638" s="220"/>
      <c r="J638" s="223"/>
      <c r="K638" s="281"/>
      <c r="L638" s="90" t="str">
        <f t="shared" si="10"/>
        <v/>
      </c>
    </row>
    <row r="639" spans="3:12" ht="14.25" x14ac:dyDescent="0.3">
      <c r="C639" s="43"/>
      <c r="D639" s="43"/>
      <c r="E639" s="43"/>
      <c r="F639" s="220"/>
      <c r="G639" s="220"/>
      <c r="H639" s="220"/>
      <c r="I639" s="220"/>
      <c r="J639" s="223"/>
      <c r="K639" s="281"/>
      <c r="L639" s="90" t="str">
        <f t="shared" si="10"/>
        <v/>
      </c>
    </row>
    <row r="640" spans="3:12" ht="14.25" x14ac:dyDescent="0.3">
      <c r="C640" s="43"/>
      <c r="D640" s="43"/>
      <c r="E640" s="43"/>
      <c r="F640" s="220"/>
      <c r="G640" s="220"/>
      <c r="H640" s="220"/>
      <c r="I640" s="220"/>
      <c r="J640" s="223"/>
      <c r="K640" s="281"/>
      <c r="L640" s="90" t="str">
        <f t="shared" si="10"/>
        <v/>
      </c>
    </row>
    <row r="641" spans="3:12" ht="14.25" x14ac:dyDescent="0.3">
      <c r="C641" s="43"/>
      <c r="D641" s="43"/>
      <c r="E641" s="43"/>
      <c r="F641" s="220"/>
      <c r="G641" s="220"/>
      <c r="H641" s="220"/>
      <c r="I641" s="220"/>
      <c r="J641" s="223"/>
      <c r="K641" s="281"/>
      <c r="L641" s="90" t="str">
        <f t="shared" si="10"/>
        <v/>
      </c>
    </row>
    <row r="642" spans="3:12" ht="14.25" x14ac:dyDescent="0.3">
      <c r="C642" s="43"/>
      <c r="D642" s="43"/>
      <c r="E642" s="43"/>
      <c r="F642" s="220"/>
      <c r="G642" s="220"/>
      <c r="H642" s="220"/>
      <c r="I642" s="220"/>
      <c r="J642" s="223"/>
      <c r="K642" s="281"/>
      <c r="L642" s="90" t="str">
        <f t="shared" si="10"/>
        <v/>
      </c>
    </row>
    <row r="643" spans="3:12" ht="14.25" x14ac:dyDescent="0.3">
      <c r="C643" s="43"/>
      <c r="D643" s="43"/>
      <c r="E643" s="43"/>
      <c r="F643" s="220"/>
      <c r="G643" s="220"/>
      <c r="H643" s="220"/>
      <c r="I643" s="220"/>
      <c r="J643" s="223"/>
      <c r="K643" s="281"/>
      <c r="L643" s="90" t="str">
        <f t="shared" si="10"/>
        <v/>
      </c>
    </row>
    <row r="644" spans="3:12" ht="14.25" x14ac:dyDescent="0.3">
      <c r="C644" s="43"/>
      <c r="D644" s="43"/>
      <c r="E644" s="43"/>
      <c r="F644" s="220"/>
      <c r="G644" s="220"/>
      <c r="H644" s="220"/>
      <c r="I644" s="220"/>
      <c r="J644" s="223"/>
      <c r="K644" s="281"/>
      <c r="L644" s="90" t="str">
        <f t="shared" si="10"/>
        <v/>
      </c>
    </row>
    <row r="645" spans="3:12" ht="14.25" x14ac:dyDescent="0.3">
      <c r="C645" s="43"/>
      <c r="D645" s="43"/>
      <c r="E645" s="43"/>
      <c r="F645" s="220"/>
      <c r="G645" s="220"/>
      <c r="H645" s="220"/>
      <c r="I645" s="220"/>
      <c r="J645" s="223"/>
      <c r="K645" s="281"/>
      <c r="L645" s="90" t="str">
        <f t="shared" si="10"/>
        <v/>
      </c>
    </row>
    <row r="646" spans="3:12" ht="14.25" x14ac:dyDescent="0.3">
      <c r="C646" s="43"/>
      <c r="D646" s="43"/>
      <c r="E646" s="43"/>
      <c r="F646" s="220"/>
      <c r="G646" s="220"/>
      <c r="H646" s="220"/>
      <c r="I646" s="220"/>
      <c r="J646" s="223"/>
      <c r="K646" s="281"/>
      <c r="L646" s="90" t="str">
        <f t="shared" si="10"/>
        <v/>
      </c>
    </row>
    <row r="647" spans="3:12" ht="14.25" x14ac:dyDescent="0.3">
      <c r="C647" s="43"/>
      <c r="D647" s="43"/>
      <c r="E647" s="43"/>
      <c r="F647" s="220"/>
      <c r="G647" s="220"/>
      <c r="H647" s="220"/>
      <c r="I647" s="220"/>
      <c r="J647" s="223"/>
      <c r="K647" s="281"/>
      <c r="L647" s="90" t="str">
        <f t="shared" si="10"/>
        <v/>
      </c>
    </row>
    <row r="648" spans="3:12" ht="14.25" x14ac:dyDescent="0.3">
      <c r="C648" s="43"/>
      <c r="D648" s="43"/>
      <c r="E648" s="43"/>
      <c r="F648" s="220"/>
      <c r="G648" s="220"/>
      <c r="H648" s="220"/>
      <c r="I648" s="220"/>
      <c r="J648" s="223"/>
      <c r="K648" s="281"/>
      <c r="L648" s="90" t="str">
        <f t="shared" si="10"/>
        <v/>
      </c>
    </row>
    <row r="649" spans="3:12" ht="14.25" x14ac:dyDescent="0.3">
      <c r="C649" s="43"/>
      <c r="D649" s="43"/>
      <c r="E649" s="43"/>
      <c r="F649" s="220"/>
      <c r="G649" s="220"/>
      <c r="H649" s="220"/>
      <c r="I649" s="220"/>
      <c r="J649" s="223"/>
      <c r="K649" s="281"/>
      <c r="L649" s="90" t="str">
        <f t="shared" si="10"/>
        <v/>
      </c>
    </row>
    <row r="650" spans="3:12" ht="14.25" x14ac:dyDescent="0.3">
      <c r="C650" s="43"/>
      <c r="D650" s="43"/>
      <c r="E650" s="43"/>
      <c r="F650" s="220"/>
      <c r="G650" s="220"/>
      <c r="H650" s="220"/>
      <c r="I650" s="220"/>
      <c r="J650" s="223"/>
      <c r="K650" s="281"/>
      <c r="L650" s="90" t="str">
        <f t="shared" si="10"/>
        <v/>
      </c>
    </row>
    <row r="651" spans="3:12" ht="14.25" x14ac:dyDescent="0.3">
      <c r="C651" s="43"/>
      <c r="D651" s="43"/>
      <c r="E651" s="43"/>
      <c r="F651" s="220"/>
      <c r="G651" s="220"/>
      <c r="H651" s="220"/>
      <c r="I651" s="220"/>
      <c r="J651" s="223"/>
      <c r="K651" s="281"/>
      <c r="L651" s="90" t="str">
        <f t="shared" si="10"/>
        <v/>
      </c>
    </row>
    <row r="652" spans="3:12" ht="14.25" x14ac:dyDescent="0.3">
      <c r="C652" s="43"/>
      <c r="D652" s="43"/>
      <c r="E652" s="43"/>
      <c r="F652" s="220"/>
      <c r="G652" s="220"/>
      <c r="H652" s="220"/>
      <c r="I652" s="220"/>
      <c r="J652" s="223"/>
      <c r="K652" s="281"/>
      <c r="L652" s="90" t="str">
        <f t="shared" si="10"/>
        <v/>
      </c>
    </row>
    <row r="653" spans="3:12" ht="14.25" x14ac:dyDescent="0.3">
      <c r="C653" s="43"/>
      <c r="D653" s="43"/>
      <c r="E653" s="43"/>
      <c r="F653" s="220"/>
      <c r="G653" s="220"/>
      <c r="H653" s="220"/>
      <c r="I653" s="220"/>
      <c r="J653" s="223"/>
      <c r="K653" s="281"/>
      <c r="L653" s="90" t="str">
        <f t="shared" si="10"/>
        <v/>
      </c>
    </row>
    <row r="654" spans="3:12" ht="14.25" x14ac:dyDescent="0.3">
      <c r="C654" s="43"/>
      <c r="D654" s="43"/>
      <c r="E654" s="43"/>
      <c r="F654" s="220"/>
      <c r="G654" s="220"/>
      <c r="H654" s="220"/>
      <c r="I654" s="220"/>
      <c r="J654" s="223"/>
      <c r="K654" s="281"/>
      <c r="L654" s="90" t="str">
        <f t="shared" si="10"/>
        <v/>
      </c>
    </row>
    <row r="655" spans="3:12" ht="14.25" x14ac:dyDescent="0.3">
      <c r="C655" s="43"/>
      <c r="D655" s="43"/>
      <c r="E655" s="43"/>
      <c r="F655" s="220"/>
      <c r="G655" s="220"/>
      <c r="H655" s="220"/>
      <c r="I655" s="220"/>
      <c r="J655" s="223"/>
      <c r="K655" s="281"/>
      <c r="L655" s="90" t="str">
        <f t="shared" si="10"/>
        <v/>
      </c>
    </row>
    <row r="656" spans="3:12" ht="14.25" x14ac:dyDescent="0.3">
      <c r="C656" s="43"/>
      <c r="D656" s="43"/>
      <c r="E656" s="43"/>
      <c r="F656" s="220"/>
      <c r="G656" s="220"/>
      <c r="H656" s="220"/>
      <c r="I656" s="220"/>
      <c r="J656" s="223"/>
      <c r="K656" s="281"/>
      <c r="L656" s="90" t="str">
        <f t="shared" si="10"/>
        <v/>
      </c>
    </row>
    <row r="657" spans="3:12" ht="14.25" x14ac:dyDescent="0.3">
      <c r="C657" s="43"/>
      <c r="D657" s="43"/>
      <c r="E657" s="43"/>
      <c r="F657" s="220"/>
      <c r="G657" s="220"/>
      <c r="H657" s="220"/>
      <c r="I657" s="220"/>
      <c r="J657" s="223"/>
      <c r="K657" s="281"/>
      <c r="L657" s="90" t="str">
        <f t="shared" si="10"/>
        <v/>
      </c>
    </row>
    <row r="658" spans="3:12" ht="14.25" x14ac:dyDescent="0.3">
      <c r="C658" s="43"/>
      <c r="D658" s="43"/>
      <c r="E658" s="43"/>
      <c r="F658" s="220"/>
      <c r="G658" s="220"/>
      <c r="H658" s="220"/>
      <c r="I658" s="220"/>
      <c r="J658" s="223"/>
      <c r="K658" s="281"/>
      <c r="L658" s="90" t="str">
        <f t="shared" si="10"/>
        <v/>
      </c>
    </row>
    <row r="659" spans="3:12" ht="14.25" x14ac:dyDescent="0.3">
      <c r="C659" s="43"/>
      <c r="D659" s="43"/>
      <c r="E659" s="43"/>
      <c r="F659" s="220"/>
      <c r="G659" s="220"/>
      <c r="H659" s="220"/>
      <c r="I659" s="220"/>
      <c r="J659" s="223"/>
      <c r="K659" s="281"/>
      <c r="L659" s="90" t="str">
        <f t="shared" si="10"/>
        <v/>
      </c>
    </row>
    <row r="660" spans="3:12" ht="14.25" x14ac:dyDescent="0.3">
      <c r="C660" s="43"/>
      <c r="D660" s="43"/>
      <c r="E660" s="43"/>
      <c r="F660" s="220"/>
      <c r="G660" s="220"/>
      <c r="H660" s="220"/>
      <c r="I660" s="220"/>
      <c r="J660" s="223"/>
      <c r="K660" s="281"/>
      <c r="L660" s="90" t="str">
        <f t="shared" si="10"/>
        <v/>
      </c>
    </row>
    <row r="661" spans="3:12" ht="14.25" x14ac:dyDescent="0.3">
      <c r="C661" s="43"/>
      <c r="D661" s="43"/>
      <c r="E661" s="43"/>
      <c r="F661" s="220"/>
      <c r="G661" s="220"/>
      <c r="H661" s="220"/>
      <c r="I661" s="220"/>
      <c r="J661" s="223"/>
      <c r="K661" s="281"/>
      <c r="L661" s="90" t="str">
        <f t="shared" si="10"/>
        <v/>
      </c>
    </row>
    <row r="662" spans="3:12" ht="14.25" x14ac:dyDescent="0.3">
      <c r="C662" s="43"/>
      <c r="D662" s="43"/>
      <c r="E662" s="43"/>
      <c r="F662" s="220"/>
      <c r="G662" s="220"/>
      <c r="H662" s="220"/>
      <c r="I662" s="220"/>
      <c r="J662" s="223"/>
      <c r="K662" s="281"/>
      <c r="L662" s="90" t="str">
        <f t="shared" si="10"/>
        <v/>
      </c>
    </row>
    <row r="663" spans="3:12" ht="14.25" x14ac:dyDescent="0.3">
      <c r="C663" s="43"/>
      <c r="D663" s="43"/>
      <c r="E663" s="43"/>
      <c r="F663" s="220"/>
      <c r="G663" s="220"/>
      <c r="H663" s="220"/>
      <c r="I663" s="220"/>
      <c r="J663" s="223"/>
      <c r="K663" s="281"/>
      <c r="L663" s="90" t="str">
        <f t="shared" si="10"/>
        <v/>
      </c>
    </row>
    <row r="664" spans="3:12" ht="14.25" x14ac:dyDescent="0.3">
      <c r="C664" s="43"/>
      <c r="D664" s="43"/>
      <c r="E664" s="43"/>
      <c r="F664" s="220"/>
      <c r="G664" s="220"/>
      <c r="H664" s="220"/>
      <c r="I664" s="220"/>
      <c r="J664" s="223"/>
      <c r="K664" s="281"/>
      <c r="L664" s="90" t="str">
        <f t="shared" si="10"/>
        <v/>
      </c>
    </row>
    <row r="665" spans="3:12" ht="14.25" x14ac:dyDescent="0.3">
      <c r="C665" s="43"/>
      <c r="D665" s="43"/>
      <c r="E665" s="43"/>
      <c r="F665" s="220"/>
      <c r="G665" s="220"/>
      <c r="H665" s="220"/>
      <c r="I665" s="220"/>
      <c r="J665" s="223"/>
      <c r="K665" s="281"/>
      <c r="L665" s="90" t="str">
        <f t="shared" si="10"/>
        <v/>
      </c>
    </row>
    <row r="666" spans="3:12" ht="14.25" x14ac:dyDescent="0.3">
      <c r="C666" s="43"/>
      <c r="D666" s="43"/>
      <c r="E666" s="43"/>
      <c r="F666" s="220"/>
      <c r="G666" s="220"/>
      <c r="H666" s="220"/>
      <c r="I666" s="220"/>
      <c r="J666" s="223"/>
      <c r="K666" s="281"/>
      <c r="L666" s="90" t="str">
        <f t="shared" si="10"/>
        <v/>
      </c>
    </row>
    <row r="667" spans="3:12" ht="14.25" x14ac:dyDescent="0.3">
      <c r="C667" s="43"/>
      <c r="D667" s="43"/>
      <c r="E667" s="43"/>
      <c r="F667" s="220"/>
      <c r="G667" s="220"/>
      <c r="H667" s="220"/>
      <c r="I667" s="220"/>
      <c r="J667" s="223"/>
      <c r="K667" s="281"/>
      <c r="L667" s="90" t="str">
        <f t="shared" si="10"/>
        <v/>
      </c>
    </row>
    <row r="668" spans="3:12" ht="14.25" x14ac:dyDescent="0.3">
      <c r="C668" s="43"/>
      <c r="D668" s="43"/>
      <c r="E668" s="43"/>
      <c r="F668" s="220"/>
      <c r="G668" s="220"/>
      <c r="H668" s="220"/>
      <c r="I668" s="220"/>
      <c r="J668" s="223"/>
      <c r="K668" s="281"/>
      <c r="L668" s="90" t="str">
        <f t="shared" si="10"/>
        <v/>
      </c>
    </row>
    <row r="669" spans="3:12" ht="14.25" x14ac:dyDescent="0.3">
      <c r="C669" s="43"/>
      <c r="D669" s="43"/>
      <c r="E669" s="43"/>
      <c r="F669" s="220"/>
      <c r="G669" s="220"/>
      <c r="H669" s="220"/>
      <c r="I669" s="220"/>
      <c r="J669" s="223"/>
      <c r="K669" s="281"/>
      <c r="L669" s="90" t="str">
        <f t="shared" si="10"/>
        <v/>
      </c>
    </row>
    <row r="670" spans="3:12" ht="14.25" x14ac:dyDescent="0.3">
      <c r="C670" s="43"/>
      <c r="D670" s="43"/>
      <c r="E670" s="43"/>
      <c r="F670" s="220"/>
      <c r="G670" s="220"/>
      <c r="H670" s="220"/>
      <c r="I670" s="220"/>
      <c r="J670" s="223"/>
      <c r="K670" s="281"/>
      <c r="L670" s="90" t="str">
        <f t="shared" si="10"/>
        <v/>
      </c>
    </row>
    <row r="671" spans="3:12" ht="14.25" x14ac:dyDescent="0.3">
      <c r="C671" s="43"/>
      <c r="D671" s="43"/>
      <c r="E671" s="43"/>
      <c r="F671" s="220"/>
      <c r="G671" s="220"/>
      <c r="H671" s="220"/>
      <c r="I671" s="220"/>
      <c r="J671" s="223"/>
      <c r="K671" s="281"/>
      <c r="L671" s="90" t="str">
        <f t="shared" si="10"/>
        <v/>
      </c>
    </row>
    <row r="672" spans="3:12" ht="14.25" x14ac:dyDescent="0.3">
      <c r="C672" s="43"/>
      <c r="D672" s="43"/>
      <c r="E672" s="43"/>
      <c r="F672" s="220"/>
      <c r="G672" s="220"/>
      <c r="H672" s="220"/>
      <c r="I672" s="220"/>
      <c r="J672" s="223"/>
      <c r="K672" s="281"/>
      <c r="L672" s="90" t="str">
        <f t="shared" si="10"/>
        <v/>
      </c>
    </row>
    <row r="673" spans="3:12" ht="14.25" x14ac:dyDescent="0.3">
      <c r="C673" s="43"/>
      <c r="D673" s="43"/>
      <c r="E673" s="43"/>
      <c r="F673" s="220"/>
      <c r="G673" s="220"/>
      <c r="H673" s="220"/>
      <c r="I673" s="220"/>
      <c r="J673" s="223"/>
      <c r="K673" s="281"/>
      <c r="L673" s="90" t="str">
        <f t="shared" si="10"/>
        <v/>
      </c>
    </row>
    <row r="674" spans="3:12" ht="14.25" x14ac:dyDescent="0.3">
      <c r="C674" s="43"/>
      <c r="D674" s="43"/>
      <c r="E674" s="43"/>
      <c r="F674" s="220"/>
      <c r="G674" s="220"/>
      <c r="H674" s="220"/>
      <c r="I674" s="220"/>
      <c r="J674" s="223"/>
      <c r="K674" s="281"/>
      <c r="L674" s="90" t="str">
        <f t="shared" si="10"/>
        <v/>
      </c>
    </row>
    <row r="675" spans="3:12" ht="14.25" x14ac:dyDescent="0.3">
      <c r="C675" s="43"/>
      <c r="D675" s="43"/>
      <c r="E675" s="43"/>
      <c r="F675" s="220"/>
      <c r="G675" s="220"/>
      <c r="H675" s="220"/>
      <c r="I675" s="220"/>
      <c r="J675" s="223"/>
      <c r="K675" s="281"/>
      <c r="L675" s="90" t="str">
        <f t="shared" si="10"/>
        <v/>
      </c>
    </row>
    <row r="676" spans="3:12" ht="14.25" x14ac:dyDescent="0.3">
      <c r="C676" s="43"/>
      <c r="D676" s="43"/>
      <c r="E676" s="43"/>
      <c r="F676" s="220"/>
      <c r="G676" s="220"/>
      <c r="H676" s="220"/>
      <c r="I676" s="220"/>
      <c r="J676" s="223"/>
      <c r="K676" s="281"/>
      <c r="L676" s="90" t="str">
        <f t="shared" si="10"/>
        <v/>
      </c>
    </row>
    <row r="677" spans="3:12" ht="14.25" x14ac:dyDescent="0.3">
      <c r="C677" s="43"/>
      <c r="D677" s="43"/>
      <c r="E677" s="43"/>
      <c r="F677" s="220"/>
      <c r="G677" s="220"/>
      <c r="H677" s="220"/>
      <c r="I677" s="220"/>
      <c r="J677" s="223"/>
      <c r="K677" s="281"/>
      <c r="L677" s="90" t="str">
        <f t="shared" si="10"/>
        <v/>
      </c>
    </row>
    <row r="678" spans="3:12" ht="14.25" x14ac:dyDescent="0.3">
      <c r="C678" s="43"/>
      <c r="D678" s="43"/>
      <c r="E678" s="43"/>
      <c r="F678" s="220"/>
      <c r="G678" s="220"/>
      <c r="H678" s="220"/>
      <c r="I678" s="220"/>
      <c r="J678" s="223"/>
      <c r="K678" s="281"/>
      <c r="L678" s="90" t="str">
        <f t="shared" si="10"/>
        <v/>
      </c>
    </row>
    <row r="679" spans="3:12" ht="14.25" x14ac:dyDescent="0.3">
      <c r="C679" s="43"/>
      <c r="D679" s="43"/>
      <c r="E679" s="43"/>
      <c r="F679" s="220"/>
      <c r="G679" s="220"/>
      <c r="H679" s="220"/>
      <c r="I679" s="220"/>
      <c r="J679" s="223"/>
      <c r="K679" s="281"/>
      <c r="L679" s="90" t="str">
        <f t="shared" si="10"/>
        <v/>
      </c>
    </row>
    <row r="680" spans="3:12" ht="14.25" x14ac:dyDescent="0.3">
      <c r="C680" s="43"/>
      <c r="D680" s="43"/>
      <c r="E680" s="43"/>
      <c r="F680" s="220"/>
      <c r="G680" s="220"/>
      <c r="H680" s="220"/>
      <c r="I680" s="220"/>
      <c r="J680" s="223"/>
      <c r="K680" s="281"/>
      <c r="L680" s="90" t="str">
        <f t="shared" si="10"/>
        <v/>
      </c>
    </row>
    <row r="681" spans="3:12" ht="14.25" x14ac:dyDescent="0.3">
      <c r="C681" s="43"/>
      <c r="D681" s="43"/>
      <c r="E681" s="43"/>
      <c r="F681" s="220"/>
      <c r="G681" s="220"/>
      <c r="H681" s="220"/>
      <c r="I681" s="220"/>
      <c r="J681" s="223"/>
      <c r="K681" s="281"/>
      <c r="L681" s="90" t="str">
        <f t="shared" si="10"/>
        <v/>
      </c>
    </row>
    <row r="682" spans="3:12" ht="14.25" x14ac:dyDescent="0.3">
      <c r="C682" s="43"/>
      <c r="D682" s="43"/>
      <c r="E682" s="43"/>
      <c r="F682" s="220"/>
      <c r="G682" s="220"/>
      <c r="H682" s="220"/>
      <c r="I682" s="220"/>
      <c r="J682" s="223"/>
      <c r="K682" s="281"/>
      <c r="L682" s="90" t="str">
        <f t="shared" ref="L682:L745" si="11">IFERROR(IF(I682&gt;0,I682-$F$4,""),"")</f>
        <v/>
      </c>
    </row>
    <row r="683" spans="3:12" ht="14.25" x14ac:dyDescent="0.3">
      <c r="C683" s="43"/>
      <c r="D683" s="43"/>
      <c r="E683" s="43"/>
      <c r="F683" s="220"/>
      <c r="G683" s="220"/>
      <c r="H683" s="220"/>
      <c r="I683" s="220"/>
      <c r="J683" s="223"/>
      <c r="K683" s="281"/>
      <c r="L683" s="90" t="str">
        <f t="shared" si="11"/>
        <v/>
      </c>
    </row>
    <row r="684" spans="3:12" ht="14.25" x14ac:dyDescent="0.3">
      <c r="C684" s="43"/>
      <c r="D684" s="43"/>
      <c r="E684" s="43"/>
      <c r="F684" s="220"/>
      <c r="G684" s="220"/>
      <c r="H684" s="220"/>
      <c r="I684" s="220"/>
      <c r="J684" s="223"/>
      <c r="K684" s="281"/>
      <c r="L684" s="90" t="str">
        <f t="shared" si="11"/>
        <v/>
      </c>
    </row>
    <row r="685" spans="3:12" ht="14.25" x14ac:dyDescent="0.3">
      <c r="C685" s="43"/>
      <c r="D685" s="43"/>
      <c r="E685" s="43"/>
      <c r="F685" s="220"/>
      <c r="G685" s="220"/>
      <c r="H685" s="220"/>
      <c r="I685" s="220"/>
      <c r="J685" s="223"/>
      <c r="K685" s="281"/>
      <c r="L685" s="90" t="str">
        <f t="shared" si="11"/>
        <v/>
      </c>
    </row>
    <row r="686" spans="3:12" ht="14.25" x14ac:dyDescent="0.3">
      <c r="C686" s="43"/>
      <c r="D686" s="43"/>
      <c r="E686" s="43"/>
      <c r="F686" s="220"/>
      <c r="G686" s="220"/>
      <c r="H686" s="220"/>
      <c r="I686" s="220"/>
      <c r="J686" s="223"/>
      <c r="K686" s="281"/>
      <c r="L686" s="90" t="str">
        <f t="shared" si="11"/>
        <v/>
      </c>
    </row>
    <row r="687" spans="3:12" ht="14.25" x14ac:dyDescent="0.3">
      <c r="C687" s="43"/>
      <c r="D687" s="43"/>
      <c r="E687" s="43"/>
      <c r="F687" s="220"/>
      <c r="G687" s="220"/>
      <c r="H687" s="220"/>
      <c r="I687" s="220"/>
      <c r="J687" s="223"/>
      <c r="K687" s="281"/>
      <c r="L687" s="90" t="str">
        <f t="shared" si="11"/>
        <v/>
      </c>
    </row>
    <row r="688" spans="3:12" ht="14.25" x14ac:dyDescent="0.3">
      <c r="C688" s="43"/>
      <c r="D688" s="43"/>
      <c r="E688" s="43"/>
      <c r="F688" s="220"/>
      <c r="G688" s="220"/>
      <c r="H688" s="220"/>
      <c r="I688" s="220"/>
      <c r="J688" s="223"/>
      <c r="K688" s="281"/>
      <c r="L688" s="90" t="str">
        <f t="shared" si="11"/>
        <v/>
      </c>
    </row>
    <row r="689" spans="3:12" ht="14.25" x14ac:dyDescent="0.3">
      <c r="C689" s="43"/>
      <c r="D689" s="43"/>
      <c r="E689" s="43"/>
      <c r="F689" s="220"/>
      <c r="G689" s="220"/>
      <c r="H689" s="220"/>
      <c r="I689" s="220"/>
      <c r="J689" s="223"/>
      <c r="K689" s="281"/>
      <c r="L689" s="90" t="str">
        <f t="shared" si="11"/>
        <v/>
      </c>
    </row>
    <row r="690" spans="3:12" ht="14.25" x14ac:dyDescent="0.3">
      <c r="C690" s="43"/>
      <c r="D690" s="43"/>
      <c r="E690" s="43"/>
      <c r="F690" s="220"/>
      <c r="G690" s="220"/>
      <c r="H690" s="220"/>
      <c r="I690" s="220"/>
      <c r="J690" s="223"/>
      <c r="K690" s="281"/>
      <c r="L690" s="90" t="str">
        <f t="shared" si="11"/>
        <v/>
      </c>
    </row>
    <row r="691" spans="3:12" ht="14.25" x14ac:dyDescent="0.3">
      <c r="C691" s="43"/>
      <c r="D691" s="43"/>
      <c r="E691" s="43"/>
      <c r="F691" s="220"/>
      <c r="G691" s="220"/>
      <c r="H691" s="220"/>
      <c r="I691" s="220"/>
      <c r="J691" s="223"/>
      <c r="K691" s="281"/>
      <c r="L691" s="90" t="str">
        <f t="shared" si="11"/>
        <v/>
      </c>
    </row>
    <row r="692" spans="3:12" ht="14.25" x14ac:dyDescent="0.3">
      <c r="C692" s="43"/>
      <c r="D692" s="43"/>
      <c r="E692" s="43"/>
      <c r="F692" s="220"/>
      <c r="G692" s="220"/>
      <c r="H692" s="220"/>
      <c r="I692" s="220"/>
      <c r="J692" s="223"/>
      <c r="K692" s="281"/>
      <c r="L692" s="90" t="str">
        <f t="shared" si="11"/>
        <v/>
      </c>
    </row>
    <row r="693" spans="3:12" ht="14.25" x14ac:dyDescent="0.3">
      <c r="C693" s="43"/>
      <c r="D693" s="43"/>
      <c r="E693" s="43"/>
      <c r="F693" s="220"/>
      <c r="G693" s="220"/>
      <c r="H693" s="220"/>
      <c r="I693" s="220"/>
      <c r="J693" s="223"/>
      <c r="K693" s="281"/>
      <c r="L693" s="90" t="str">
        <f t="shared" si="11"/>
        <v/>
      </c>
    </row>
    <row r="694" spans="3:12" ht="14.25" x14ac:dyDescent="0.3">
      <c r="C694" s="43"/>
      <c r="D694" s="43"/>
      <c r="E694" s="43"/>
      <c r="F694" s="220"/>
      <c r="G694" s="220"/>
      <c r="H694" s="220"/>
      <c r="I694" s="220"/>
      <c r="J694" s="223"/>
      <c r="K694" s="281"/>
      <c r="L694" s="90" t="str">
        <f t="shared" si="11"/>
        <v/>
      </c>
    </row>
    <row r="695" spans="3:12" ht="14.25" x14ac:dyDescent="0.3">
      <c r="C695" s="43"/>
      <c r="D695" s="43"/>
      <c r="E695" s="43"/>
      <c r="F695" s="220"/>
      <c r="G695" s="220"/>
      <c r="H695" s="220"/>
      <c r="I695" s="220"/>
      <c r="J695" s="223"/>
      <c r="K695" s="281"/>
      <c r="L695" s="90" t="str">
        <f t="shared" si="11"/>
        <v/>
      </c>
    </row>
    <row r="696" spans="3:12" ht="14.25" x14ac:dyDescent="0.3">
      <c r="C696" s="43"/>
      <c r="D696" s="43"/>
      <c r="E696" s="43"/>
      <c r="F696" s="220"/>
      <c r="G696" s="220"/>
      <c r="H696" s="220"/>
      <c r="I696" s="220"/>
      <c r="J696" s="223"/>
      <c r="K696" s="281"/>
      <c r="L696" s="90" t="str">
        <f t="shared" si="11"/>
        <v/>
      </c>
    </row>
    <row r="697" spans="3:12" ht="14.25" x14ac:dyDescent="0.3">
      <c r="C697" s="43"/>
      <c r="D697" s="43"/>
      <c r="E697" s="43"/>
      <c r="F697" s="220"/>
      <c r="G697" s="220"/>
      <c r="H697" s="220"/>
      <c r="I697" s="220"/>
      <c r="J697" s="223"/>
      <c r="K697" s="281"/>
      <c r="L697" s="90" t="str">
        <f t="shared" si="11"/>
        <v/>
      </c>
    </row>
    <row r="698" spans="3:12" ht="14.25" x14ac:dyDescent="0.3">
      <c r="C698" s="43"/>
      <c r="D698" s="43"/>
      <c r="E698" s="43"/>
      <c r="F698" s="220"/>
      <c r="G698" s="220"/>
      <c r="H698" s="220"/>
      <c r="I698" s="220"/>
      <c r="J698" s="223"/>
      <c r="K698" s="281"/>
      <c r="L698" s="90" t="str">
        <f t="shared" si="11"/>
        <v/>
      </c>
    </row>
    <row r="699" spans="3:12" ht="14.25" x14ac:dyDescent="0.3">
      <c r="C699" s="43"/>
      <c r="D699" s="43"/>
      <c r="E699" s="43"/>
      <c r="F699" s="220"/>
      <c r="G699" s="220"/>
      <c r="H699" s="220"/>
      <c r="I699" s="220"/>
      <c r="J699" s="223"/>
      <c r="K699" s="281"/>
      <c r="L699" s="90" t="str">
        <f t="shared" si="11"/>
        <v/>
      </c>
    </row>
    <row r="700" spans="3:12" ht="14.25" x14ac:dyDescent="0.3">
      <c r="C700" s="43"/>
      <c r="D700" s="43"/>
      <c r="E700" s="43"/>
      <c r="F700" s="220"/>
      <c r="G700" s="220"/>
      <c r="H700" s="220"/>
      <c r="I700" s="220"/>
      <c r="J700" s="223"/>
      <c r="K700" s="281"/>
      <c r="L700" s="90" t="str">
        <f t="shared" si="11"/>
        <v/>
      </c>
    </row>
    <row r="701" spans="3:12" ht="14.25" x14ac:dyDescent="0.3">
      <c r="C701" s="43"/>
      <c r="D701" s="43"/>
      <c r="E701" s="43"/>
      <c r="F701" s="220"/>
      <c r="G701" s="220"/>
      <c r="H701" s="220"/>
      <c r="I701" s="220"/>
      <c r="J701" s="223"/>
      <c r="K701" s="281"/>
      <c r="L701" s="90" t="str">
        <f t="shared" si="11"/>
        <v/>
      </c>
    </row>
    <row r="702" spans="3:12" ht="14.25" x14ac:dyDescent="0.3">
      <c r="C702" s="43"/>
      <c r="D702" s="43"/>
      <c r="E702" s="43"/>
      <c r="F702" s="220"/>
      <c r="G702" s="220"/>
      <c r="H702" s="220"/>
      <c r="I702" s="220"/>
      <c r="J702" s="223"/>
      <c r="K702" s="281"/>
      <c r="L702" s="90" t="str">
        <f t="shared" si="11"/>
        <v/>
      </c>
    </row>
    <row r="703" spans="3:12" ht="14.25" x14ac:dyDescent="0.3">
      <c r="C703" s="43"/>
      <c r="D703" s="43"/>
      <c r="E703" s="43"/>
      <c r="F703" s="220"/>
      <c r="G703" s="220"/>
      <c r="H703" s="220"/>
      <c r="I703" s="220"/>
      <c r="J703" s="223"/>
      <c r="K703" s="281"/>
      <c r="L703" s="90" t="str">
        <f t="shared" si="11"/>
        <v/>
      </c>
    </row>
    <row r="704" spans="3:12" ht="14.25" x14ac:dyDescent="0.3">
      <c r="C704" s="43"/>
      <c r="D704" s="43"/>
      <c r="E704" s="43"/>
      <c r="F704" s="220"/>
      <c r="G704" s="220"/>
      <c r="H704" s="220"/>
      <c r="I704" s="220"/>
      <c r="J704" s="223"/>
      <c r="K704" s="281"/>
      <c r="L704" s="90" t="str">
        <f t="shared" si="11"/>
        <v/>
      </c>
    </row>
    <row r="705" spans="3:12" ht="14.25" x14ac:dyDescent="0.3">
      <c r="C705" s="43"/>
      <c r="D705" s="43"/>
      <c r="E705" s="43"/>
      <c r="F705" s="220"/>
      <c r="G705" s="220"/>
      <c r="H705" s="220"/>
      <c r="I705" s="220"/>
      <c r="J705" s="223"/>
      <c r="K705" s="281"/>
      <c r="L705" s="90" t="str">
        <f t="shared" si="11"/>
        <v/>
      </c>
    </row>
    <row r="706" spans="3:12" ht="14.25" x14ac:dyDescent="0.3">
      <c r="C706" s="43"/>
      <c r="D706" s="43"/>
      <c r="E706" s="43"/>
      <c r="F706" s="220"/>
      <c r="G706" s="220"/>
      <c r="H706" s="220"/>
      <c r="I706" s="220"/>
      <c r="J706" s="223"/>
      <c r="K706" s="281"/>
      <c r="L706" s="90" t="str">
        <f t="shared" si="11"/>
        <v/>
      </c>
    </row>
    <row r="707" spans="3:12" ht="14.25" x14ac:dyDescent="0.3">
      <c r="C707" s="43"/>
      <c r="D707" s="43"/>
      <c r="E707" s="43"/>
      <c r="F707" s="220"/>
      <c r="G707" s="220"/>
      <c r="H707" s="220"/>
      <c r="I707" s="220"/>
      <c r="J707" s="223"/>
      <c r="K707" s="281"/>
      <c r="L707" s="90" t="str">
        <f t="shared" si="11"/>
        <v/>
      </c>
    </row>
    <row r="708" spans="3:12" ht="14.25" x14ac:dyDescent="0.3">
      <c r="C708" s="43"/>
      <c r="D708" s="43"/>
      <c r="E708" s="43"/>
      <c r="F708" s="220"/>
      <c r="G708" s="220"/>
      <c r="H708" s="220"/>
      <c r="I708" s="220"/>
      <c r="J708" s="223"/>
      <c r="K708" s="281"/>
      <c r="L708" s="90" t="str">
        <f t="shared" si="11"/>
        <v/>
      </c>
    </row>
    <row r="709" spans="3:12" ht="14.25" x14ac:dyDescent="0.3">
      <c r="C709" s="43"/>
      <c r="D709" s="43"/>
      <c r="E709" s="43"/>
      <c r="F709" s="220"/>
      <c r="G709" s="220"/>
      <c r="H709" s="220"/>
      <c r="I709" s="220"/>
      <c r="J709" s="223"/>
      <c r="K709" s="281"/>
      <c r="L709" s="90" t="str">
        <f t="shared" si="11"/>
        <v/>
      </c>
    </row>
    <row r="710" spans="3:12" ht="14.25" x14ac:dyDescent="0.3">
      <c r="C710" s="43"/>
      <c r="D710" s="43"/>
      <c r="E710" s="43"/>
      <c r="F710" s="220"/>
      <c r="G710" s="220"/>
      <c r="H710" s="220"/>
      <c r="I710" s="220"/>
      <c r="J710" s="223"/>
      <c r="K710" s="281"/>
      <c r="L710" s="90" t="str">
        <f t="shared" si="11"/>
        <v/>
      </c>
    </row>
    <row r="711" spans="3:12" ht="14.25" x14ac:dyDescent="0.3">
      <c r="C711" s="43"/>
      <c r="D711" s="43"/>
      <c r="E711" s="43"/>
      <c r="F711" s="220"/>
      <c r="G711" s="220"/>
      <c r="H711" s="220"/>
      <c r="I711" s="220"/>
      <c r="J711" s="223"/>
      <c r="K711" s="281"/>
      <c r="L711" s="90" t="str">
        <f t="shared" si="11"/>
        <v/>
      </c>
    </row>
    <row r="712" spans="3:12" ht="14.25" x14ac:dyDescent="0.3">
      <c r="C712" s="43"/>
      <c r="D712" s="43"/>
      <c r="E712" s="43"/>
      <c r="F712" s="220"/>
      <c r="G712" s="220"/>
      <c r="H712" s="220"/>
      <c r="I712" s="220"/>
      <c r="J712" s="223"/>
      <c r="K712" s="281"/>
      <c r="L712" s="90" t="str">
        <f t="shared" si="11"/>
        <v/>
      </c>
    </row>
    <row r="713" spans="3:12" ht="14.25" x14ac:dyDescent="0.3">
      <c r="C713" s="43"/>
      <c r="D713" s="43"/>
      <c r="E713" s="43"/>
      <c r="F713" s="220"/>
      <c r="G713" s="220"/>
      <c r="H713" s="220"/>
      <c r="I713" s="220"/>
      <c r="J713" s="223"/>
      <c r="K713" s="281"/>
      <c r="L713" s="90" t="str">
        <f t="shared" si="11"/>
        <v/>
      </c>
    </row>
    <row r="714" spans="3:12" ht="14.25" x14ac:dyDescent="0.3">
      <c r="C714" s="43"/>
      <c r="D714" s="43"/>
      <c r="E714" s="43"/>
      <c r="F714" s="220"/>
      <c r="G714" s="220"/>
      <c r="H714" s="220"/>
      <c r="I714" s="220"/>
      <c r="J714" s="223"/>
      <c r="K714" s="281"/>
      <c r="L714" s="90" t="str">
        <f t="shared" si="11"/>
        <v/>
      </c>
    </row>
    <row r="715" spans="3:12" ht="14.25" x14ac:dyDescent="0.3">
      <c r="C715" s="43"/>
      <c r="D715" s="43"/>
      <c r="E715" s="43"/>
      <c r="F715" s="220"/>
      <c r="G715" s="220"/>
      <c r="H715" s="220"/>
      <c r="I715" s="220"/>
      <c r="J715" s="223"/>
      <c r="K715" s="281"/>
      <c r="L715" s="90" t="str">
        <f t="shared" si="11"/>
        <v/>
      </c>
    </row>
    <row r="716" spans="3:12" ht="14.25" x14ac:dyDescent="0.3">
      <c r="C716" s="43"/>
      <c r="D716" s="43"/>
      <c r="E716" s="43"/>
      <c r="F716" s="220"/>
      <c r="G716" s="220"/>
      <c r="H716" s="220"/>
      <c r="I716" s="220"/>
      <c r="J716" s="223"/>
      <c r="K716" s="281"/>
      <c r="L716" s="90" t="str">
        <f t="shared" si="11"/>
        <v/>
      </c>
    </row>
    <row r="717" spans="3:12" ht="14.25" x14ac:dyDescent="0.3">
      <c r="C717" s="43"/>
      <c r="D717" s="43"/>
      <c r="E717" s="43"/>
      <c r="F717" s="220"/>
      <c r="G717" s="220"/>
      <c r="H717" s="220"/>
      <c r="I717" s="220"/>
      <c r="J717" s="223"/>
      <c r="K717" s="281"/>
      <c r="L717" s="90" t="str">
        <f t="shared" si="11"/>
        <v/>
      </c>
    </row>
    <row r="718" spans="3:12" ht="14.25" x14ac:dyDescent="0.3">
      <c r="C718" s="43"/>
      <c r="D718" s="43"/>
      <c r="E718" s="43"/>
      <c r="F718" s="220"/>
      <c r="G718" s="220"/>
      <c r="H718" s="220"/>
      <c r="I718" s="220"/>
      <c r="J718" s="223"/>
      <c r="K718" s="281"/>
      <c r="L718" s="90" t="str">
        <f t="shared" si="11"/>
        <v/>
      </c>
    </row>
    <row r="719" spans="3:12" ht="14.25" x14ac:dyDescent="0.3">
      <c r="C719" s="43"/>
      <c r="D719" s="43"/>
      <c r="E719" s="43"/>
      <c r="F719" s="220"/>
      <c r="G719" s="220"/>
      <c r="H719" s="220"/>
      <c r="I719" s="220"/>
      <c r="J719" s="223"/>
      <c r="K719" s="281"/>
      <c r="L719" s="90" t="str">
        <f t="shared" si="11"/>
        <v/>
      </c>
    </row>
    <row r="720" spans="3:12" ht="14.25" x14ac:dyDescent="0.3">
      <c r="C720" s="43"/>
      <c r="D720" s="43"/>
      <c r="E720" s="43"/>
      <c r="F720" s="220"/>
      <c r="G720" s="220"/>
      <c r="H720" s="220"/>
      <c r="I720" s="220"/>
      <c r="J720" s="223"/>
      <c r="K720" s="281"/>
      <c r="L720" s="90" t="str">
        <f t="shared" si="11"/>
        <v/>
      </c>
    </row>
    <row r="721" spans="3:12" ht="14.25" x14ac:dyDescent="0.3">
      <c r="C721" s="43"/>
      <c r="D721" s="43"/>
      <c r="E721" s="43"/>
      <c r="F721" s="220"/>
      <c r="G721" s="220"/>
      <c r="H721" s="220"/>
      <c r="I721" s="220"/>
      <c r="J721" s="223"/>
      <c r="K721" s="281"/>
      <c r="L721" s="90" t="str">
        <f t="shared" si="11"/>
        <v/>
      </c>
    </row>
    <row r="722" spans="3:12" ht="14.25" x14ac:dyDescent="0.3">
      <c r="C722" s="43"/>
      <c r="D722" s="43"/>
      <c r="E722" s="43"/>
      <c r="F722" s="220"/>
      <c r="G722" s="220"/>
      <c r="H722" s="220"/>
      <c r="I722" s="220"/>
      <c r="J722" s="223"/>
      <c r="K722" s="281"/>
      <c r="L722" s="90" t="str">
        <f t="shared" si="11"/>
        <v/>
      </c>
    </row>
    <row r="723" spans="3:12" ht="14.25" x14ac:dyDescent="0.3">
      <c r="C723" s="43"/>
      <c r="D723" s="43"/>
      <c r="E723" s="43"/>
      <c r="F723" s="220"/>
      <c r="G723" s="220"/>
      <c r="H723" s="220"/>
      <c r="I723" s="220"/>
      <c r="J723" s="223"/>
      <c r="K723" s="281"/>
      <c r="L723" s="90" t="str">
        <f t="shared" si="11"/>
        <v/>
      </c>
    </row>
    <row r="724" spans="3:12" ht="14.25" x14ac:dyDescent="0.3">
      <c r="C724" s="43"/>
      <c r="D724" s="43"/>
      <c r="E724" s="43"/>
      <c r="F724" s="220"/>
      <c r="G724" s="220"/>
      <c r="H724" s="220"/>
      <c r="I724" s="220"/>
      <c r="J724" s="223"/>
      <c r="K724" s="281"/>
      <c r="L724" s="90" t="str">
        <f t="shared" si="11"/>
        <v/>
      </c>
    </row>
    <row r="725" spans="3:12" ht="14.25" x14ac:dyDescent="0.3">
      <c r="C725" s="43"/>
      <c r="D725" s="43"/>
      <c r="E725" s="43"/>
      <c r="F725" s="220"/>
      <c r="G725" s="220"/>
      <c r="H725" s="220"/>
      <c r="I725" s="220"/>
      <c r="J725" s="223"/>
      <c r="K725" s="281"/>
      <c r="L725" s="90" t="str">
        <f t="shared" si="11"/>
        <v/>
      </c>
    </row>
    <row r="726" spans="3:12" ht="14.25" x14ac:dyDescent="0.3">
      <c r="C726" s="43"/>
      <c r="D726" s="43"/>
      <c r="E726" s="43"/>
      <c r="F726" s="220"/>
      <c r="G726" s="220"/>
      <c r="H726" s="220"/>
      <c r="I726" s="220"/>
      <c r="J726" s="223"/>
      <c r="K726" s="281"/>
      <c r="L726" s="90" t="str">
        <f t="shared" si="11"/>
        <v/>
      </c>
    </row>
    <row r="727" spans="3:12" ht="14.25" x14ac:dyDescent="0.3">
      <c r="C727" s="43"/>
      <c r="D727" s="43"/>
      <c r="E727" s="43"/>
      <c r="F727" s="220"/>
      <c r="G727" s="220"/>
      <c r="H727" s="220"/>
      <c r="I727" s="220"/>
      <c r="J727" s="223"/>
      <c r="K727" s="281"/>
      <c r="L727" s="90" t="str">
        <f t="shared" si="11"/>
        <v/>
      </c>
    </row>
    <row r="728" spans="3:12" ht="14.25" x14ac:dyDescent="0.3">
      <c r="C728" s="43"/>
      <c r="D728" s="43"/>
      <c r="E728" s="43"/>
      <c r="F728" s="220"/>
      <c r="G728" s="220"/>
      <c r="H728" s="220"/>
      <c r="I728" s="220"/>
      <c r="J728" s="223"/>
      <c r="K728" s="281"/>
      <c r="L728" s="90" t="str">
        <f t="shared" si="11"/>
        <v/>
      </c>
    </row>
    <row r="729" spans="3:12" ht="14.25" x14ac:dyDescent="0.3">
      <c r="C729" s="43"/>
      <c r="D729" s="43"/>
      <c r="E729" s="43"/>
      <c r="F729" s="220"/>
      <c r="G729" s="220"/>
      <c r="H729" s="220"/>
      <c r="I729" s="220"/>
      <c r="J729" s="223"/>
      <c r="K729" s="281"/>
      <c r="L729" s="90" t="str">
        <f t="shared" si="11"/>
        <v/>
      </c>
    </row>
    <row r="730" spans="3:12" ht="14.25" x14ac:dyDescent="0.3">
      <c r="C730" s="43"/>
      <c r="D730" s="43"/>
      <c r="E730" s="43"/>
      <c r="F730" s="220"/>
      <c r="G730" s="220"/>
      <c r="H730" s="220"/>
      <c r="I730" s="220"/>
      <c r="J730" s="223"/>
      <c r="K730" s="281"/>
      <c r="L730" s="90" t="str">
        <f t="shared" si="11"/>
        <v/>
      </c>
    </row>
    <row r="731" spans="3:12" ht="14.25" x14ac:dyDescent="0.3">
      <c r="C731" s="43"/>
      <c r="D731" s="43"/>
      <c r="E731" s="43"/>
      <c r="F731" s="220"/>
      <c r="G731" s="220"/>
      <c r="H731" s="220"/>
      <c r="I731" s="220"/>
      <c r="J731" s="223"/>
      <c r="K731" s="281"/>
      <c r="L731" s="90" t="str">
        <f t="shared" si="11"/>
        <v/>
      </c>
    </row>
    <row r="732" spans="3:12" ht="14.25" x14ac:dyDescent="0.3">
      <c r="C732" s="43"/>
      <c r="D732" s="43"/>
      <c r="E732" s="43"/>
      <c r="F732" s="220"/>
      <c r="G732" s="220"/>
      <c r="H732" s="220"/>
      <c r="I732" s="220"/>
      <c r="J732" s="223"/>
      <c r="K732" s="281"/>
      <c r="L732" s="90" t="str">
        <f t="shared" si="11"/>
        <v/>
      </c>
    </row>
    <row r="733" spans="3:12" ht="14.25" x14ac:dyDescent="0.3">
      <c r="C733" s="43"/>
      <c r="D733" s="43"/>
      <c r="E733" s="43"/>
      <c r="F733" s="220"/>
      <c r="G733" s="220"/>
      <c r="H733" s="220"/>
      <c r="I733" s="220"/>
      <c r="J733" s="223"/>
      <c r="K733" s="281"/>
      <c r="L733" s="90" t="str">
        <f t="shared" si="11"/>
        <v/>
      </c>
    </row>
    <row r="734" spans="3:12" ht="14.25" x14ac:dyDescent="0.3">
      <c r="C734" s="43"/>
      <c r="D734" s="43"/>
      <c r="E734" s="43"/>
      <c r="F734" s="220"/>
      <c r="G734" s="220"/>
      <c r="H734" s="220"/>
      <c r="I734" s="220"/>
      <c r="J734" s="223"/>
      <c r="K734" s="281"/>
      <c r="L734" s="90" t="str">
        <f t="shared" si="11"/>
        <v/>
      </c>
    </row>
    <row r="735" spans="3:12" ht="14.25" x14ac:dyDescent="0.3">
      <c r="C735" s="43"/>
      <c r="D735" s="43"/>
      <c r="E735" s="43"/>
      <c r="F735" s="220"/>
      <c r="G735" s="220"/>
      <c r="H735" s="220"/>
      <c r="I735" s="220"/>
      <c r="J735" s="223"/>
      <c r="K735" s="281"/>
      <c r="L735" s="90" t="str">
        <f t="shared" si="11"/>
        <v/>
      </c>
    </row>
    <row r="736" spans="3:12" ht="14.25" x14ac:dyDescent="0.3">
      <c r="C736" s="43"/>
      <c r="D736" s="43"/>
      <c r="E736" s="43"/>
      <c r="F736" s="220"/>
      <c r="G736" s="220"/>
      <c r="H736" s="220"/>
      <c r="I736" s="220"/>
      <c r="J736" s="223"/>
      <c r="K736" s="281"/>
      <c r="L736" s="90" t="str">
        <f t="shared" si="11"/>
        <v/>
      </c>
    </row>
    <row r="737" spans="3:12" ht="14.25" x14ac:dyDescent="0.3">
      <c r="C737" s="43"/>
      <c r="D737" s="43"/>
      <c r="E737" s="43"/>
      <c r="F737" s="220"/>
      <c r="G737" s="220"/>
      <c r="H737" s="220"/>
      <c r="I737" s="220"/>
      <c r="J737" s="223"/>
      <c r="K737" s="281"/>
      <c r="L737" s="90" t="str">
        <f t="shared" si="11"/>
        <v/>
      </c>
    </row>
    <row r="738" spans="3:12" ht="14.25" x14ac:dyDescent="0.3">
      <c r="C738" s="43"/>
      <c r="D738" s="43"/>
      <c r="E738" s="43"/>
      <c r="F738" s="220"/>
      <c r="G738" s="220"/>
      <c r="H738" s="220"/>
      <c r="I738" s="220"/>
      <c r="J738" s="223"/>
      <c r="K738" s="281"/>
      <c r="L738" s="90" t="str">
        <f t="shared" si="11"/>
        <v/>
      </c>
    </row>
    <row r="739" spans="3:12" ht="14.25" x14ac:dyDescent="0.3">
      <c r="C739" s="43"/>
      <c r="D739" s="43"/>
      <c r="E739" s="43"/>
      <c r="F739" s="220"/>
      <c r="G739" s="220"/>
      <c r="H739" s="220"/>
      <c r="I739" s="220"/>
      <c r="J739" s="223"/>
      <c r="K739" s="281"/>
      <c r="L739" s="90" t="str">
        <f t="shared" si="11"/>
        <v/>
      </c>
    </row>
    <row r="740" spans="3:12" ht="14.25" x14ac:dyDescent="0.3">
      <c r="C740" s="43"/>
      <c r="D740" s="43"/>
      <c r="E740" s="43"/>
      <c r="F740" s="220"/>
      <c r="G740" s="220"/>
      <c r="H740" s="220"/>
      <c r="I740" s="220"/>
      <c r="J740" s="223"/>
      <c r="K740" s="281"/>
      <c r="L740" s="90" t="str">
        <f t="shared" si="11"/>
        <v/>
      </c>
    </row>
    <row r="741" spans="3:12" ht="14.25" x14ac:dyDescent="0.3">
      <c r="C741" s="43"/>
      <c r="D741" s="43"/>
      <c r="E741" s="43"/>
      <c r="F741" s="220"/>
      <c r="G741" s="220"/>
      <c r="H741" s="220"/>
      <c r="I741" s="220"/>
      <c r="J741" s="223"/>
      <c r="K741" s="281"/>
      <c r="L741" s="90" t="str">
        <f t="shared" si="11"/>
        <v/>
      </c>
    </row>
    <row r="742" spans="3:12" ht="14.25" x14ac:dyDescent="0.3">
      <c r="C742" s="43"/>
      <c r="D742" s="43"/>
      <c r="E742" s="43"/>
      <c r="F742" s="220"/>
      <c r="G742" s="220"/>
      <c r="H742" s="220"/>
      <c r="I742" s="220"/>
      <c r="J742" s="223"/>
      <c r="K742" s="281"/>
      <c r="L742" s="90" t="str">
        <f t="shared" si="11"/>
        <v/>
      </c>
    </row>
    <row r="743" spans="3:12" ht="14.25" x14ac:dyDescent="0.3">
      <c r="C743" s="43"/>
      <c r="D743" s="43"/>
      <c r="E743" s="43"/>
      <c r="F743" s="220"/>
      <c r="G743" s="220"/>
      <c r="H743" s="220"/>
      <c r="I743" s="220"/>
      <c r="J743" s="223"/>
      <c r="K743" s="281"/>
      <c r="L743" s="90" t="str">
        <f t="shared" si="11"/>
        <v/>
      </c>
    </row>
    <row r="744" spans="3:12" ht="14.25" x14ac:dyDescent="0.3">
      <c r="C744" s="43"/>
      <c r="D744" s="43"/>
      <c r="E744" s="43"/>
      <c r="F744" s="220"/>
      <c r="G744" s="220"/>
      <c r="H744" s="220"/>
      <c r="I744" s="220"/>
      <c r="J744" s="223"/>
      <c r="K744" s="281"/>
      <c r="L744" s="90" t="str">
        <f t="shared" si="11"/>
        <v/>
      </c>
    </row>
    <row r="745" spans="3:12" ht="14.25" x14ac:dyDescent="0.3">
      <c r="C745" s="43"/>
      <c r="D745" s="43"/>
      <c r="E745" s="43"/>
      <c r="F745" s="220"/>
      <c r="G745" s="220"/>
      <c r="H745" s="220"/>
      <c r="I745" s="220"/>
      <c r="J745" s="223"/>
      <c r="K745" s="281"/>
      <c r="L745" s="90" t="str">
        <f t="shared" si="11"/>
        <v/>
      </c>
    </row>
    <row r="746" spans="3:12" ht="14.25" x14ac:dyDescent="0.3">
      <c r="C746" s="43"/>
      <c r="D746" s="43"/>
      <c r="E746" s="43"/>
      <c r="F746" s="220"/>
      <c r="G746" s="220"/>
      <c r="H746" s="220"/>
      <c r="I746" s="220"/>
      <c r="J746" s="223"/>
      <c r="K746" s="281"/>
      <c r="L746" s="90" t="str">
        <f t="shared" ref="L746:L809" si="12">IFERROR(IF(I746&gt;0,I746-$F$4,""),"")</f>
        <v/>
      </c>
    </row>
    <row r="747" spans="3:12" ht="14.25" x14ac:dyDescent="0.3">
      <c r="C747" s="43"/>
      <c r="D747" s="43"/>
      <c r="E747" s="43"/>
      <c r="F747" s="220"/>
      <c r="G747" s="220"/>
      <c r="H747" s="220"/>
      <c r="I747" s="220"/>
      <c r="J747" s="223"/>
      <c r="K747" s="281"/>
      <c r="L747" s="90" t="str">
        <f t="shared" si="12"/>
        <v/>
      </c>
    </row>
    <row r="748" spans="3:12" ht="14.25" x14ac:dyDescent="0.3">
      <c r="C748" s="43"/>
      <c r="D748" s="43"/>
      <c r="E748" s="43"/>
      <c r="F748" s="220"/>
      <c r="G748" s="220"/>
      <c r="H748" s="220"/>
      <c r="I748" s="220"/>
      <c r="J748" s="223"/>
      <c r="K748" s="281"/>
      <c r="L748" s="90" t="str">
        <f t="shared" si="12"/>
        <v/>
      </c>
    </row>
    <row r="749" spans="3:12" ht="14.25" x14ac:dyDescent="0.3">
      <c r="C749" s="43"/>
      <c r="D749" s="43"/>
      <c r="E749" s="43"/>
      <c r="F749" s="220"/>
      <c r="G749" s="220"/>
      <c r="H749" s="220"/>
      <c r="I749" s="220"/>
      <c r="J749" s="223"/>
      <c r="K749" s="281"/>
      <c r="L749" s="90" t="str">
        <f t="shared" si="12"/>
        <v/>
      </c>
    </row>
    <row r="750" spans="3:12" ht="14.25" x14ac:dyDescent="0.3">
      <c r="C750" s="43"/>
      <c r="D750" s="43"/>
      <c r="E750" s="43"/>
      <c r="F750" s="220"/>
      <c r="G750" s="220"/>
      <c r="H750" s="220"/>
      <c r="I750" s="220"/>
      <c r="J750" s="223"/>
      <c r="K750" s="281"/>
      <c r="L750" s="90" t="str">
        <f t="shared" si="12"/>
        <v/>
      </c>
    </row>
    <row r="751" spans="3:12" ht="14.25" x14ac:dyDescent="0.3">
      <c r="C751" s="43"/>
      <c r="D751" s="43"/>
      <c r="E751" s="43"/>
      <c r="F751" s="220"/>
      <c r="G751" s="220"/>
      <c r="H751" s="220"/>
      <c r="I751" s="220"/>
      <c r="J751" s="223"/>
      <c r="K751" s="281"/>
      <c r="L751" s="90" t="str">
        <f t="shared" si="12"/>
        <v/>
      </c>
    </row>
    <row r="752" spans="3:12" ht="14.25" x14ac:dyDescent="0.3">
      <c r="C752" s="43"/>
      <c r="D752" s="43"/>
      <c r="E752" s="43"/>
      <c r="F752" s="220"/>
      <c r="G752" s="220"/>
      <c r="H752" s="220"/>
      <c r="I752" s="220"/>
      <c r="J752" s="223"/>
      <c r="K752" s="281"/>
      <c r="L752" s="90" t="str">
        <f t="shared" si="12"/>
        <v/>
      </c>
    </row>
    <row r="753" spans="3:12" ht="14.25" x14ac:dyDescent="0.3">
      <c r="C753" s="43"/>
      <c r="D753" s="43"/>
      <c r="E753" s="43"/>
      <c r="F753" s="220"/>
      <c r="G753" s="220"/>
      <c r="H753" s="220"/>
      <c r="I753" s="220"/>
      <c r="J753" s="223"/>
      <c r="K753" s="281"/>
      <c r="L753" s="90" t="str">
        <f t="shared" si="12"/>
        <v/>
      </c>
    </row>
    <row r="754" spans="3:12" ht="14.25" x14ac:dyDescent="0.3">
      <c r="C754" s="43"/>
      <c r="D754" s="43"/>
      <c r="E754" s="43"/>
      <c r="F754" s="220"/>
      <c r="G754" s="220"/>
      <c r="H754" s="220"/>
      <c r="I754" s="220"/>
      <c r="J754" s="223"/>
      <c r="K754" s="281"/>
      <c r="L754" s="90" t="str">
        <f t="shared" si="12"/>
        <v/>
      </c>
    </row>
    <row r="755" spans="3:12" ht="14.25" x14ac:dyDescent="0.3">
      <c r="C755" s="43"/>
      <c r="D755" s="43"/>
      <c r="E755" s="43"/>
      <c r="F755" s="220"/>
      <c r="G755" s="220"/>
      <c r="H755" s="220"/>
      <c r="I755" s="220"/>
      <c r="J755" s="223"/>
      <c r="K755" s="281"/>
      <c r="L755" s="90" t="str">
        <f t="shared" si="12"/>
        <v/>
      </c>
    </row>
    <row r="756" spans="3:12" ht="14.25" x14ac:dyDescent="0.3">
      <c r="C756" s="43"/>
      <c r="D756" s="43"/>
      <c r="E756" s="43"/>
      <c r="F756" s="220"/>
      <c r="G756" s="220"/>
      <c r="H756" s="220"/>
      <c r="I756" s="220"/>
      <c r="J756" s="223"/>
      <c r="K756" s="281"/>
      <c r="L756" s="90" t="str">
        <f t="shared" si="12"/>
        <v/>
      </c>
    </row>
    <row r="757" spans="3:12" ht="14.25" x14ac:dyDescent="0.3">
      <c r="C757" s="43"/>
      <c r="D757" s="43"/>
      <c r="E757" s="43"/>
      <c r="F757" s="220"/>
      <c r="G757" s="220"/>
      <c r="H757" s="220"/>
      <c r="I757" s="220"/>
      <c r="J757" s="223"/>
      <c r="K757" s="281"/>
      <c r="L757" s="90" t="str">
        <f t="shared" si="12"/>
        <v/>
      </c>
    </row>
    <row r="758" spans="3:12" ht="14.25" x14ac:dyDescent="0.3">
      <c r="C758" s="43"/>
      <c r="D758" s="43"/>
      <c r="E758" s="43"/>
      <c r="F758" s="220"/>
      <c r="G758" s="220"/>
      <c r="H758" s="220"/>
      <c r="I758" s="220"/>
      <c r="J758" s="223"/>
      <c r="K758" s="281"/>
      <c r="L758" s="90" t="str">
        <f t="shared" si="12"/>
        <v/>
      </c>
    </row>
    <row r="759" spans="3:12" ht="14.25" x14ac:dyDescent="0.3">
      <c r="C759" s="43"/>
      <c r="D759" s="43"/>
      <c r="E759" s="43"/>
      <c r="F759" s="220"/>
      <c r="G759" s="220"/>
      <c r="H759" s="220"/>
      <c r="I759" s="220"/>
      <c r="J759" s="223"/>
      <c r="K759" s="281"/>
      <c r="L759" s="90" t="str">
        <f t="shared" si="12"/>
        <v/>
      </c>
    </row>
    <row r="760" spans="3:12" ht="14.25" x14ac:dyDescent="0.3">
      <c r="C760" s="43"/>
      <c r="D760" s="43"/>
      <c r="E760" s="43"/>
      <c r="F760" s="220"/>
      <c r="G760" s="220"/>
      <c r="H760" s="220"/>
      <c r="I760" s="220"/>
      <c r="J760" s="223"/>
      <c r="K760" s="281"/>
      <c r="L760" s="90" t="str">
        <f t="shared" si="12"/>
        <v/>
      </c>
    </row>
    <row r="761" spans="3:12" ht="14.25" x14ac:dyDescent="0.3">
      <c r="C761" s="43"/>
      <c r="D761" s="43"/>
      <c r="E761" s="43"/>
      <c r="F761" s="220"/>
      <c r="G761" s="220"/>
      <c r="H761" s="220"/>
      <c r="I761" s="220"/>
      <c r="J761" s="223"/>
      <c r="K761" s="281"/>
      <c r="L761" s="90" t="str">
        <f t="shared" si="12"/>
        <v/>
      </c>
    </row>
    <row r="762" spans="3:12" ht="14.25" x14ac:dyDescent="0.3">
      <c r="C762" s="43"/>
      <c r="D762" s="43"/>
      <c r="E762" s="43"/>
      <c r="F762" s="220"/>
      <c r="G762" s="220"/>
      <c r="H762" s="220"/>
      <c r="I762" s="220"/>
      <c r="J762" s="223"/>
      <c r="K762" s="281"/>
      <c r="L762" s="90" t="str">
        <f t="shared" si="12"/>
        <v/>
      </c>
    </row>
    <row r="763" spans="3:12" ht="14.25" x14ac:dyDescent="0.3">
      <c r="C763" s="43"/>
      <c r="D763" s="43"/>
      <c r="E763" s="43"/>
      <c r="F763" s="220"/>
      <c r="G763" s="220"/>
      <c r="H763" s="220"/>
      <c r="I763" s="220"/>
      <c r="J763" s="223"/>
      <c r="K763" s="281"/>
      <c r="L763" s="90" t="str">
        <f t="shared" si="12"/>
        <v/>
      </c>
    </row>
    <row r="764" spans="3:12" ht="14.25" x14ac:dyDescent="0.3">
      <c r="C764" s="43"/>
      <c r="D764" s="43"/>
      <c r="E764" s="43"/>
      <c r="F764" s="220"/>
      <c r="G764" s="220"/>
      <c r="H764" s="220"/>
      <c r="I764" s="220"/>
      <c r="J764" s="223"/>
      <c r="K764" s="281"/>
      <c r="L764" s="90" t="str">
        <f t="shared" si="12"/>
        <v/>
      </c>
    </row>
    <row r="765" spans="3:12" ht="14.25" x14ac:dyDescent="0.3">
      <c r="C765" s="43"/>
      <c r="D765" s="43"/>
      <c r="E765" s="43"/>
      <c r="F765" s="220"/>
      <c r="G765" s="220"/>
      <c r="H765" s="220"/>
      <c r="I765" s="220"/>
      <c r="J765" s="223"/>
      <c r="K765" s="281"/>
      <c r="L765" s="90" t="str">
        <f t="shared" si="12"/>
        <v/>
      </c>
    </row>
    <row r="766" spans="3:12" ht="14.25" x14ac:dyDescent="0.3">
      <c r="C766" s="43"/>
      <c r="D766" s="43"/>
      <c r="E766" s="43"/>
      <c r="F766" s="220"/>
      <c r="G766" s="220"/>
      <c r="H766" s="220"/>
      <c r="I766" s="220"/>
      <c r="J766" s="223"/>
      <c r="K766" s="281"/>
      <c r="L766" s="90" t="str">
        <f t="shared" si="12"/>
        <v/>
      </c>
    </row>
    <row r="767" spans="3:12" ht="14.25" x14ac:dyDescent="0.3">
      <c r="C767" s="43"/>
      <c r="D767" s="43"/>
      <c r="E767" s="43"/>
      <c r="F767" s="220"/>
      <c r="G767" s="220"/>
      <c r="H767" s="220"/>
      <c r="I767" s="220"/>
      <c r="J767" s="223"/>
      <c r="K767" s="281"/>
      <c r="L767" s="90" t="str">
        <f t="shared" si="12"/>
        <v/>
      </c>
    </row>
    <row r="768" spans="3:12" ht="14.25" x14ac:dyDescent="0.3">
      <c r="C768" s="43"/>
      <c r="D768" s="43"/>
      <c r="E768" s="43"/>
      <c r="F768" s="220"/>
      <c r="G768" s="220"/>
      <c r="H768" s="220"/>
      <c r="I768" s="220"/>
      <c r="J768" s="223"/>
      <c r="K768" s="281"/>
      <c r="L768" s="90" t="str">
        <f t="shared" si="12"/>
        <v/>
      </c>
    </row>
    <row r="769" spans="3:12" ht="14.25" x14ac:dyDescent="0.3">
      <c r="C769" s="43"/>
      <c r="D769" s="43"/>
      <c r="E769" s="43"/>
      <c r="F769" s="220"/>
      <c r="G769" s="220"/>
      <c r="H769" s="220"/>
      <c r="I769" s="220"/>
      <c r="J769" s="223"/>
      <c r="K769" s="281"/>
      <c r="L769" s="90" t="str">
        <f t="shared" si="12"/>
        <v/>
      </c>
    </row>
    <row r="770" spans="3:12" ht="14.25" x14ac:dyDescent="0.3">
      <c r="C770" s="43"/>
      <c r="D770" s="43"/>
      <c r="E770" s="43"/>
      <c r="F770" s="220"/>
      <c r="G770" s="220"/>
      <c r="H770" s="220"/>
      <c r="I770" s="220"/>
      <c r="J770" s="223"/>
      <c r="K770" s="281"/>
      <c r="L770" s="90" t="str">
        <f t="shared" si="12"/>
        <v/>
      </c>
    </row>
    <row r="771" spans="3:12" ht="14.25" x14ac:dyDescent="0.3">
      <c r="C771" s="43"/>
      <c r="D771" s="43"/>
      <c r="E771" s="43"/>
      <c r="F771" s="220"/>
      <c r="G771" s="220"/>
      <c r="H771" s="220"/>
      <c r="I771" s="220"/>
      <c r="J771" s="223"/>
      <c r="K771" s="281"/>
      <c r="L771" s="90" t="str">
        <f t="shared" si="12"/>
        <v/>
      </c>
    </row>
    <row r="772" spans="3:12" ht="14.25" x14ac:dyDescent="0.3">
      <c r="C772" s="43"/>
      <c r="D772" s="43"/>
      <c r="E772" s="43"/>
      <c r="F772" s="220"/>
      <c r="G772" s="220"/>
      <c r="H772" s="220"/>
      <c r="I772" s="220"/>
      <c r="J772" s="223"/>
      <c r="K772" s="281"/>
      <c r="L772" s="90" t="str">
        <f t="shared" si="12"/>
        <v/>
      </c>
    </row>
    <row r="773" spans="3:12" ht="14.25" x14ac:dyDescent="0.3">
      <c r="C773" s="43"/>
      <c r="D773" s="43"/>
      <c r="E773" s="43"/>
      <c r="F773" s="220"/>
      <c r="G773" s="220"/>
      <c r="H773" s="220"/>
      <c r="I773" s="220"/>
      <c r="J773" s="223"/>
      <c r="K773" s="281"/>
      <c r="L773" s="90" t="str">
        <f t="shared" si="12"/>
        <v/>
      </c>
    </row>
    <row r="774" spans="3:12" ht="14.25" x14ac:dyDescent="0.3">
      <c r="C774" s="43"/>
      <c r="D774" s="43"/>
      <c r="E774" s="43"/>
      <c r="F774" s="220"/>
      <c r="G774" s="220"/>
      <c r="H774" s="220"/>
      <c r="I774" s="220"/>
      <c r="J774" s="223"/>
      <c r="K774" s="281"/>
      <c r="L774" s="90" t="str">
        <f t="shared" si="12"/>
        <v/>
      </c>
    </row>
    <row r="775" spans="3:12" ht="14.25" x14ac:dyDescent="0.3">
      <c r="C775" s="43"/>
      <c r="D775" s="43"/>
      <c r="E775" s="43"/>
      <c r="F775" s="220"/>
      <c r="G775" s="220"/>
      <c r="H775" s="220"/>
      <c r="I775" s="220"/>
      <c r="J775" s="223"/>
      <c r="K775" s="281"/>
      <c r="L775" s="90" t="str">
        <f t="shared" si="12"/>
        <v/>
      </c>
    </row>
    <row r="776" spans="3:12" ht="14.25" x14ac:dyDescent="0.3">
      <c r="C776" s="43"/>
      <c r="D776" s="43"/>
      <c r="E776" s="43"/>
      <c r="F776" s="220"/>
      <c r="G776" s="220"/>
      <c r="H776" s="220"/>
      <c r="I776" s="220"/>
      <c r="J776" s="223"/>
      <c r="K776" s="281"/>
      <c r="L776" s="90" t="str">
        <f t="shared" si="12"/>
        <v/>
      </c>
    </row>
    <row r="777" spans="3:12" ht="14.25" x14ac:dyDescent="0.3">
      <c r="C777" s="43"/>
      <c r="D777" s="43"/>
      <c r="E777" s="43"/>
      <c r="F777" s="220"/>
      <c r="G777" s="220"/>
      <c r="H777" s="220"/>
      <c r="I777" s="220"/>
      <c r="J777" s="223"/>
      <c r="K777" s="281"/>
      <c r="L777" s="90" t="str">
        <f t="shared" si="12"/>
        <v/>
      </c>
    </row>
    <row r="778" spans="3:12" ht="14.25" x14ac:dyDescent="0.3">
      <c r="C778" s="43"/>
      <c r="D778" s="43"/>
      <c r="E778" s="43"/>
      <c r="F778" s="220"/>
      <c r="G778" s="220"/>
      <c r="H778" s="220"/>
      <c r="I778" s="220"/>
      <c r="J778" s="223"/>
      <c r="K778" s="281"/>
      <c r="L778" s="90" t="str">
        <f t="shared" si="12"/>
        <v/>
      </c>
    </row>
    <row r="779" spans="3:12" ht="14.25" x14ac:dyDescent="0.3">
      <c r="C779" s="43"/>
      <c r="D779" s="43"/>
      <c r="E779" s="43"/>
      <c r="F779" s="220"/>
      <c r="G779" s="220"/>
      <c r="H779" s="220"/>
      <c r="I779" s="220"/>
      <c r="J779" s="223"/>
      <c r="K779" s="281"/>
      <c r="L779" s="90" t="str">
        <f t="shared" si="12"/>
        <v/>
      </c>
    </row>
    <row r="780" spans="3:12" ht="14.25" x14ac:dyDescent="0.3">
      <c r="C780" s="43"/>
      <c r="D780" s="43"/>
      <c r="E780" s="43"/>
      <c r="F780" s="220"/>
      <c r="G780" s="220"/>
      <c r="H780" s="220"/>
      <c r="I780" s="220"/>
      <c r="J780" s="223"/>
      <c r="K780" s="281"/>
      <c r="L780" s="90" t="str">
        <f t="shared" si="12"/>
        <v/>
      </c>
    </row>
    <row r="781" spans="3:12" ht="14.25" x14ac:dyDescent="0.3">
      <c r="C781" s="43"/>
      <c r="D781" s="43"/>
      <c r="E781" s="43"/>
      <c r="F781" s="220"/>
      <c r="G781" s="220"/>
      <c r="H781" s="220"/>
      <c r="I781" s="220"/>
      <c r="J781" s="223"/>
      <c r="K781" s="281"/>
      <c r="L781" s="90" t="str">
        <f t="shared" si="12"/>
        <v/>
      </c>
    </row>
    <row r="782" spans="3:12" ht="14.25" x14ac:dyDescent="0.3">
      <c r="C782" s="43"/>
      <c r="D782" s="43"/>
      <c r="E782" s="43"/>
      <c r="F782" s="220"/>
      <c r="G782" s="220"/>
      <c r="H782" s="220"/>
      <c r="I782" s="220"/>
      <c r="J782" s="223"/>
      <c r="K782" s="281"/>
      <c r="L782" s="90" t="str">
        <f t="shared" si="12"/>
        <v/>
      </c>
    </row>
    <row r="783" spans="3:12" ht="14.25" x14ac:dyDescent="0.3">
      <c r="C783" s="43"/>
      <c r="D783" s="43"/>
      <c r="E783" s="43"/>
      <c r="F783" s="220"/>
      <c r="G783" s="220"/>
      <c r="H783" s="220"/>
      <c r="I783" s="220"/>
      <c r="J783" s="223"/>
      <c r="K783" s="281"/>
      <c r="L783" s="90" t="str">
        <f t="shared" si="12"/>
        <v/>
      </c>
    </row>
    <row r="784" spans="3:12" ht="14.25" x14ac:dyDescent="0.3">
      <c r="C784" s="43"/>
      <c r="D784" s="43"/>
      <c r="E784" s="43"/>
      <c r="F784" s="220"/>
      <c r="G784" s="220"/>
      <c r="H784" s="220"/>
      <c r="I784" s="220"/>
      <c r="J784" s="223"/>
      <c r="K784" s="281"/>
      <c r="L784" s="90" t="str">
        <f t="shared" si="12"/>
        <v/>
      </c>
    </row>
    <row r="785" spans="3:12" ht="14.25" x14ac:dyDescent="0.3">
      <c r="C785" s="43"/>
      <c r="D785" s="43"/>
      <c r="E785" s="43"/>
      <c r="F785" s="220"/>
      <c r="G785" s="220"/>
      <c r="H785" s="220"/>
      <c r="I785" s="220"/>
      <c r="J785" s="223"/>
      <c r="K785" s="281"/>
      <c r="L785" s="90" t="str">
        <f t="shared" si="12"/>
        <v/>
      </c>
    </row>
    <row r="786" spans="3:12" ht="14.25" x14ac:dyDescent="0.3">
      <c r="C786" s="43"/>
      <c r="D786" s="43"/>
      <c r="E786" s="43"/>
      <c r="F786" s="220"/>
      <c r="G786" s="220"/>
      <c r="H786" s="220"/>
      <c r="I786" s="220"/>
      <c r="J786" s="223"/>
      <c r="K786" s="281"/>
      <c r="L786" s="90" t="str">
        <f t="shared" si="12"/>
        <v/>
      </c>
    </row>
    <row r="787" spans="3:12" ht="14.25" x14ac:dyDescent="0.3">
      <c r="C787" s="43"/>
      <c r="D787" s="43"/>
      <c r="E787" s="43"/>
      <c r="F787" s="220"/>
      <c r="G787" s="220"/>
      <c r="H787" s="220"/>
      <c r="I787" s="220"/>
      <c r="J787" s="223"/>
      <c r="K787" s="281"/>
      <c r="L787" s="90" t="str">
        <f t="shared" si="12"/>
        <v/>
      </c>
    </row>
    <row r="788" spans="3:12" ht="14.25" x14ac:dyDescent="0.3">
      <c r="C788" s="43"/>
      <c r="D788" s="43"/>
      <c r="E788" s="43"/>
      <c r="F788" s="220"/>
      <c r="G788" s="220"/>
      <c r="H788" s="220"/>
      <c r="I788" s="220"/>
      <c r="J788" s="223"/>
      <c r="K788" s="281"/>
      <c r="L788" s="90" t="str">
        <f t="shared" si="12"/>
        <v/>
      </c>
    </row>
    <row r="789" spans="3:12" ht="14.25" x14ac:dyDescent="0.3">
      <c r="C789" s="43"/>
      <c r="D789" s="43"/>
      <c r="E789" s="43"/>
      <c r="F789" s="220"/>
      <c r="G789" s="220"/>
      <c r="H789" s="220"/>
      <c r="I789" s="220"/>
      <c r="J789" s="223"/>
      <c r="K789" s="281"/>
      <c r="L789" s="90" t="str">
        <f t="shared" si="12"/>
        <v/>
      </c>
    </row>
    <row r="790" spans="3:12" ht="14.25" x14ac:dyDescent="0.3">
      <c r="C790" s="43"/>
      <c r="D790" s="43"/>
      <c r="E790" s="43"/>
      <c r="F790" s="220"/>
      <c r="G790" s="220"/>
      <c r="H790" s="220"/>
      <c r="I790" s="220"/>
      <c r="J790" s="223"/>
      <c r="K790" s="281"/>
      <c r="L790" s="90" t="str">
        <f t="shared" si="12"/>
        <v/>
      </c>
    </row>
    <row r="791" spans="3:12" ht="14.25" x14ac:dyDescent="0.3">
      <c r="C791" s="43"/>
      <c r="D791" s="43"/>
      <c r="E791" s="43"/>
      <c r="F791" s="220"/>
      <c r="G791" s="220"/>
      <c r="H791" s="220"/>
      <c r="I791" s="220"/>
      <c r="J791" s="223"/>
      <c r="K791" s="281"/>
      <c r="L791" s="90" t="str">
        <f t="shared" si="12"/>
        <v/>
      </c>
    </row>
    <row r="792" spans="3:12" ht="14.25" x14ac:dyDescent="0.3">
      <c r="C792" s="43"/>
      <c r="D792" s="43"/>
      <c r="E792" s="43"/>
      <c r="F792" s="220"/>
      <c r="G792" s="220"/>
      <c r="H792" s="220"/>
      <c r="I792" s="220"/>
      <c r="J792" s="223"/>
      <c r="K792" s="281"/>
      <c r="L792" s="90" t="str">
        <f t="shared" si="12"/>
        <v/>
      </c>
    </row>
    <row r="793" spans="3:12" ht="14.25" x14ac:dyDescent="0.3">
      <c r="C793" s="43"/>
      <c r="D793" s="43"/>
      <c r="E793" s="43"/>
      <c r="F793" s="220"/>
      <c r="G793" s="220"/>
      <c r="H793" s="220"/>
      <c r="I793" s="220"/>
      <c r="J793" s="223"/>
      <c r="K793" s="281"/>
      <c r="L793" s="90" t="str">
        <f t="shared" si="12"/>
        <v/>
      </c>
    </row>
    <row r="794" spans="3:12" ht="14.25" x14ac:dyDescent="0.3">
      <c r="C794" s="43"/>
      <c r="D794" s="43"/>
      <c r="E794" s="43"/>
      <c r="F794" s="220"/>
      <c r="G794" s="220"/>
      <c r="H794" s="220"/>
      <c r="I794" s="220"/>
      <c r="J794" s="223"/>
      <c r="K794" s="281"/>
      <c r="L794" s="90" t="str">
        <f t="shared" si="12"/>
        <v/>
      </c>
    </row>
    <row r="795" spans="3:12" ht="14.25" x14ac:dyDescent="0.3">
      <c r="C795" s="43"/>
      <c r="D795" s="43"/>
      <c r="E795" s="43"/>
      <c r="F795" s="220"/>
      <c r="G795" s="220"/>
      <c r="H795" s="220"/>
      <c r="I795" s="220"/>
      <c r="J795" s="223"/>
      <c r="K795" s="281"/>
      <c r="L795" s="90" t="str">
        <f t="shared" si="12"/>
        <v/>
      </c>
    </row>
    <row r="796" spans="3:12" ht="14.25" x14ac:dyDescent="0.3">
      <c r="C796" s="43"/>
      <c r="D796" s="43"/>
      <c r="E796" s="43"/>
      <c r="F796" s="220"/>
      <c r="G796" s="220"/>
      <c r="H796" s="220"/>
      <c r="I796" s="220"/>
      <c r="J796" s="223"/>
      <c r="K796" s="281"/>
      <c r="L796" s="90" t="str">
        <f t="shared" si="12"/>
        <v/>
      </c>
    </row>
    <row r="797" spans="3:12" ht="14.25" x14ac:dyDescent="0.3">
      <c r="C797" s="43"/>
      <c r="D797" s="43"/>
      <c r="E797" s="43"/>
      <c r="F797" s="220"/>
      <c r="G797" s="220"/>
      <c r="H797" s="220"/>
      <c r="I797" s="220"/>
      <c r="J797" s="223"/>
      <c r="K797" s="281"/>
      <c r="L797" s="90" t="str">
        <f t="shared" si="12"/>
        <v/>
      </c>
    </row>
    <row r="798" spans="3:12" ht="14.25" x14ac:dyDescent="0.3">
      <c r="C798" s="43"/>
      <c r="D798" s="43"/>
      <c r="E798" s="43"/>
      <c r="F798" s="220"/>
      <c r="G798" s="220"/>
      <c r="H798" s="220"/>
      <c r="I798" s="220"/>
      <c r="J798" s="223"/>
      <c r="K798" s="281"/>
      <c r="L798" s="90" t="str">
        <f t="shared" si="12"/>
        <v/>
      </c>
    </row>
    <row r="799" spans="3:12" ht="14.25" x14ac:dyDescent="0.3">
      <c r="C799" s="43"/>
      <c r="D799" s="43"/>
      <c r="E799" s="43"/>
      <c r="F799" s="220"/>
      <c r="G799" s="220"/>
      <c r="H799" s="220"/>
      <c r="I799" s="220"/>
      <c r="J799" s="223"/>
      <c r="K799" s="281"/>
      <c r="L799" s="90" t="str">
        <f t="shared" si="12"/>
        <v/>
      </c>
    </row>
    <row r="800" spans="3:12" ht="14.25" x14ac:dyDescent="0.3">
      <c r="C800" s="43"/>
      <c r="D800" s="43"/>
      <c r="E800" s="43"/>
      <c r="F800" s="220"/>
      <c r="G800" s="220"/>
      <c r="H800" s="220"/>
      <c r="I800" s="220"/>
      <c r="J800" s="223"/>
      <c r="K800" s="281"/>
      <c r="L800" s="90" t="str">
        <f t="shared" si="12"/>
        <v/>
      </c>
    </row>
    <row r="801" spans="3:12" ht="14.25" x14ac:dyDescent="0.3">
      <c r="C801" s="43"/>
      <c r="D801" s="43"/>
      <c r="E801" s="43"/>
      <c r="F801" s="220"/>
      <c r="G801" s="220"/>
      <c r="H801" s="220"/>
      <c r="I801" s="220"/>
      <c r="J801" s="223"/>
      <c r="K801" s="281"/>
      <c r="L801" s="90" t="str">
        <f t="shared" si="12"/>
        <v/>
      </c>
    </row>
    <row r="802" spans="3:12" ht="14.25" x14ac:dyDescent="0.3">
      <c r="C802" s="43"/>
      <c r="D802" s="43"/>
      <c r="E802" s="43"/>
      <c r="F802" s="220"/>
      <c r="G802" s="220"/>
      <c r="H802" s="220"/>
      <c r="I802" s="220"/>
      <c r="J802" s="223"/>
      <c r="K802" s="281"/>
      <c r="L802" s="90" t="str">
        <f t="shared" si="12"/>
        <v/>
      </c>
    </row>
    <row r="803" spans="3:12" ht="14.25" x14ac:dyDescent="0.3">
      <c r="C803" s="43"/>
      <c r="D803" s="43"/>
      <c r="E803" s="43"/>
      <c r="F803" s="220"/>
      <c r="G803" s="220"/>
      <c r="H803" s="220"/>
      <c r="I803" s="220"/>
      <c r="J803" s="223"/>
      <c r="K803" s="281"/>
      <c r="L803" s="90" t="str">
        <f t="shared" si="12"/>
        <v/>
      </c>
    </row>
    <row r="804" spans="3:12" ht="14.25" x14ac:dyDescent="0.3">
      <c r="C804" s="43"/>
      <c r="D804" s="43"/>
      <c r="E804" s="43"/>
      <c r="F804" s="220"/>
      <c r="G804" s="220"/>
      <c r="H804" s="220"/>
      <c r="I804" s="220"/>
      <c r="J804" s="223"/>
      <c r="K804" s="281"/>
      <c r="L804" s="90" t="str">
        <f t="shared" si="12"/>
        <v/>
      </c>
    </row>
    <row r="805" spans="3:12" ht="14.25" x14ac:dyDescent="0.3">
      <c r="C805" s="43"/>
      <c r="D805" s="43"/>
      <c r="E805" s="43"/>
      <c r="F805" s="220"/>
      <c r="G805" s="220"/>
      <c r="H805" s="220"/>
      <c r="I805" s="220"/>
      <c r="J805" s="223"/>
      <c r="K805" s="281"/>
      <c r="L805" s="90" t="str">
        <f t="shared" si="12"/>
        <v/>
      </c>
    </row>
    <row r="806" spans="3:12" ht="14.25" x14ac:dyDescent="0.3">
      <c r="C806" s="43"/>
      <c r="D806" s="43"/>
      <c r="E806" s="43"/>
      <c r="F806" s="220"/>
      <c r="G806" s="220"/>
      <c r="H806" s="220"/>
      <c r="I806" s="220"/>
      <c r="J806" s="223"/>
      <c r="K806" s="281"/>
      <c r="L806" s="90" t="str">
        <f t="shared" si="12"/>
        <v/>
      </c>
    </row>
    <row r="807" spans="3:12" ht="14.25" x14ac:dyDescent="0.3">
      <c r="C807" s="43"/>
      <c r="D807" s="43"/>
      <c r="E807" s="43"/>
      <c r="F807" s="220"/>
      <c r="G807" s="220"/>
      <c r="H807" s="220"/>
      <c r="I807" s="220"/>
      <c r="J807" s="223"/>
      <c r="K807" s="281"/>
      <c r="L807" s="90" t="str">
        <f t="shared" si="12"/>
        <v/>
      </c>
    </row>
    <row r="808" spans="3:12" ht="14.25" x14ac:dyDescent="0.3">
      <c r="C808" s="43"/>
      <c r="D808" s="43"/>
      <c r="E808" s="43"/>
      <c r="F808" s="220"/>
      <c r="G808" s="220"/>
      <c r="H808" s="220"/>
      <c r="I808" s="220"/>
      <c r="J808" s="223"/>
      <c r="K808" s="281"/>
      <c r="L808" s="90" t="str">
        <f t="shared" si="12"/>
        <v/>
      </c>
    </row>
    <row r="809" spans="3:12" ht="14.25" x14ac:dyDescent="0.3">
      <c r="C809" s="43"/>
      <c r="D809" s="43"/>
      <c r="E809" s="43"/>
      <c r="F809" s="220"/>
      <c r="G809" s="220"/>
      <c r="H809" s="220"/>
      <c r="I809" s="220"/>
      <c r="J809" s="223"/>
      <c r="K809" s="281"/>
      <c r="L809" s="90" t="str">
        <f t="shared" si="12"/>
        <v/>
      </c>
    </row>
    <row r="810" spans="3:12" ht="14.25" x14ac:dyDescent="0.3">
      <c r="C810" s="43"/>
      <c r="D810" s="43"/>
      <c r="E810" s="43"/>
      <c r="F810" s="220"/>
      <c r="G810" s="220"/>
      <c r="H810" s="220"/>
      <c r="I810" s="220"/>
      <c r="J810" s="223"/>
      <c r="K810" s="281"/>
      <c r="L810" s="90" t="str">
        <f t="shared" ref="L810:L873" si="13">IFERROR(IF(I810&gt;0,I810-$F$4,""),"")</f>
        <v/>
      </c>
    </row>
    <row r="811" spans="3:12" ht="14.25" x14ac:dyDescent="0.3">
      <c r="C811" s="43"/>
      <c r="D811" s="43"/>
      <c r="E811" s="43"/>
      <c r="F811" s="220"/>
      <c r="G811" s="220"/>
      <c r="H811" s="220"/>
      <c r="I811" s="220"/>
      <c r="J811" s="223"/>
      <c r="K811" s="281"/>
      <c r="L811" s="90" t="str">
        <f t="shared" si="13"/>
        <v/>
      </c>
    </row>
    <row r="812" spans="3:12" ht="14.25" x14ac:dyDescent="0.3">
      <c r="C812" s="43"/>
      <c r="D812" s="43"/>
      <c r="E812" s="43"/>
      <c r="F812" s="220"/>
      <c r="G812" s="220"/>
      <c r="H812" s="220"/>
      <c r="I812" s="220"/>
      <c r="J812" s="223"/>
      <c r="K812" s="281"/>
      <c r="L812" s="90" t="str">
        <f t="shared" si="13"/>
        <v/>
      </c>
    </row>
    <row r="813" spans="3:12" ht="14.25" x14ac:dyDescent="0.3">
      <c r="C813" s="43"/>
      <c r="D813" s="43"/>
      <c r="E813" s="43"/>
      <c r="F813" s="220"/>
      <c r="G813" s="220"/>
      <c r="H813" s="220"/>
      <c r="I813" s="220"/>
      <c r="J813" s="223"/>
      <c r="K813" s="281"/>
      <c r="L813" s="90" t="str">
        <f t="shared" si="13"/>
        <v/>
      </c>
    </row>
    <row r="814" spans="3:12" ht="14.25" x14ac:dyDescent="0.3">
      <c r="C814" s="43"/>
      <c r="D814" s="43"/>
      <c r="E814" s="43"/>
      <c r="F814" s="220"/>
      <c r="G814" s="220"/>
      <c r="H814" s="220"/>
      <c r="I814" s="220"/>
      <c r="J814" s="223"/>
      <c r="K814" s="281"/>
      <c r="L814" s="90" t="str">
        <f t="shared" si="13"/>
        <v/>
      </c>
    </row>
    <row r="815" spans="3:12" ht="14.25" x14ac:dyDescent="0.3">
      <c r="C815" s="43"/>
      <c r="D815" s="43"/>
      <c r="E815" s="43"/>
      <c r="F815" s="220"/>
      <c r="G815" s="220"/>
      <c r="H815" s="220"/>
      <c r="I815" s="220"/>
      <c r="J815" s="223"/>
      <c r="K815" s="281"/>
      <c r="L815" s="90" t="str">
        <f t="shared" si="13"/>
        <v/>
      </c>
    </row>
    <row r="816" spans="3:12" ht="14.25" x14ac:dyDescent="0.3">
      <c r="C816" s="43"/>
      <c r="D816" s="43"/>
      <c r="E816" s="43"/>
      <c r="F816" s="220"/>
      <c r="G816" s="220"/>
      <c r="H816" s="220"/>
      <c r="I816" s="220"/>
      <c r="J816" s="223"/>
      <c r="K816" s="281"/>
      <c r="L816" s="90" t="str">
        <f t="shared" si="13"/>
        <v/>
      </c>
    </row>
    <row r="817" spans="3:12" ht="14.25" x14ac:dyDescent="0.3">
      <c r="C817" s="43"/>
      <c r="D817" s="43"/>
      <c r="E817" s="43"/>
      <c r="F817" s="220"/>
      <c r="G817" s="220"/>
      <c r="H817" s="220"/>
      <c r="I817" s="220"/>
      <c r="J817" s="223"/>
      <c r="K817" s="281"/>
      <c r="L817" s="90" t="str">
        <f t="shared" si="13"/>
        <v/>
      </c>
    </row>
    <row r="818" spans="3:12" ht="14.25" x14ac:dyDescent="0.3">
      <c r="C818" s="43"/>
      <c r="D818" s="43"/>
      <c r="E818" s="43"/>
      <c r="F818" s="220"/>
      <c r="G818" s="220"/>
      <c r="H818" s="220"/>
      <c r="I818" s="220"/>
      <c r="J818" s="223"/>
      <c r="K818" s="281"/>
      <c r="L818" s="90" t="str">
        <f t="shared" si="13"/>
        <v/>
      </c>
    </row>
    <row r="819" spans="3:12" ht="14.25" x14ac:dyDescent="0.3">
      <c r="C819" s="43"/>
      <c r="D819" s="43"/>
      <c r="E819" s="43"/>
      <c r="F819" s="220"/>
      <c r="G819" s="220"/>
      <c r="H819" s="220"/>
      <c r="I819" s="220"/>
      <c r="J819" s="223"/>
      <c r="K819" s="281"/>
      <c r="L819" s="90" t="str">
        <f t="shared" si="13"/>
        <v/>
      </c>
    </row>
    <row r="820" spans="3:12" ht="14.25" x14ac:dyDescent="0.3">
      <c r="C820" s="43"/>
      <c r="D820" s="43"/>
      <c r="E820" s="43"/>
      <c r="F820" s="220"/>
      <c r="G820" s="220"/>
      <c r="H820" s="220"/>
      <c r="I820" s="220"/>
      <c r="J820" s="223"/>
      <c r="K820" s="281"/>
      <c r="L820" s="90" t="str">
        <f t="shared" si="13"/>
        <v/>
      </c>
    </row>
    <row r="821" spans="3:12" ht="14.25" x14ac:dyDescent="0.3">
      <c r="C821" s="43"/>
      <c r="D821" s="43"/>
      <c r="E821" s="43"/>
      <c r="F821" s="220"/>
      <c r="G821" s="220"/>
      <c r="H821" s="220"/>
      <c r="I821" s="220"/>
      <c r="J821" s="223"/>
      <c r="K821" s="281"/>
      <c r="L821" s="90" t="str">
        <f t="shared" si="13"/>
        <v/>
      </c>
    </row>
    <row r="822" spans="3:12" ht="14.25" x14ac:dyDescent="0.3">
      <c r="C822" s="43"/>
      <c r="D822" s="43"/>
      <c r="E822" s="43"/>
      <c r="F822" s="220"/>
      <c r="G822" s="220"/>
      <c r="H822" s="220"/>
      <c r="I822" s="220"/>
      <c r="J822" s="223"/>
      <c r="K822" s="281"/>
      <c r="L822" s="90" t="str">
        <f t="shared" si="13"/>
        <v/>
      </c>
    </row>
    <row r="823" spans="3:12" ht="14.25" x14ac:dyDescent="0.3">
      <c r="C823" s="43"/>
      <c r="D823" s="43"/>
      <c r="E823" s="43"/>
      <c r="F823" s="220"/>
      <c r="G823" s="220"/>
      <c r="H823" s="220"/>
      <c r="I823" s="220"/>
      <c r="J823" s="223"/>
      <c r="K823" s="281"/>
      <c r="L823" s="90" t="str">
        <f t="shared" si="13"/>
        <v/>
      </c>
    </row>
    <row r="824" spans="3:12" ht="14.25" x14ac:dyDescent="0.3">
      <c r="C824" s="43"/>
      <c r="D824" s="43"/>
      <c r="E824" s="43"/>
      <c r="F824" s="220"/>
      <c r="G824" s="220"/>
      <c r="H824" s="220"/>
      <c r="I824" s="220"/>
      <c r="J824" s="223"/>
      <c r="K824" s="281"/>
      <c r="L824" s="90" t="str">
        <f t="shared" si="13"/>
        <v/>
      </c>
    </row>
    <row r="825" spans="3:12" ht="14.25" x14ac:dyDescent="0.3">
      <c r="C825" s="43"/>
      <c r="D825" s="43"/>
      <c r="E825" s="43"/>
      <c r="F825" s="220"/>
      <c r="G825" s="220"/>
      <c r="H825" s="220"/>
      <c r="I825" s="220"/>
      <c r="J825" s="223"/>
      <c r="K825" s="281"/>
      <c r="L825" s="90" t="str">
        <f t="shared" si="13"/>
        <v/>
      </c>
    </row>
    <row r="826" spans="3:12" ht="14.25" x14ac:dyDescent="0.3">
      <c r="C826" s="43"/>
      <c r="D826" s="43"/>
      <c r="E826" s="43"/>
      <c r="F826" s="220"/>
      <c r="G826" s="220"/>
      <c r="H826" s="220"/>
      <c r="I826" s="220"/>
      <c r="J826" s="223"/>
      <c r="K826" s="281"/>
      <c r="L826" s="90" t="str">
        <f t="shared" si="13"/>
        <v/>
      </c>
    </row>
    <row r="827" spans="3:12" ht="14.25" x14ac:dyDescent="0.3">
      <c r="C827" s="43"/>
      <c r="D827" s="43"/>
      <c r="E827" s="43"/>
      <c r="F827" s="220"/>
      <c r="G827" s="220"/>
      <c r="H827" s="220"/>
      <c r="I827" s="220"/>
      <c r="J827" s="223"/>
      <c r="K827" s="281"/>
      <c r="L827" s="90" t="str">
        <f t="shared" si="13"/>
        <v/>
      </c>
    </row>
    <row r="828" spans="3:12" ht="14.25" x14ac:dyDescent="0.3">
      <c r="C828" s="43"/>
      <c r="D828" s="43"/>
      <c r="E828" s="43"/>
      <c r="F828" s="220"/>
      <c r="G828" s="220"/>
      <c r="H828" s="220"/>
      <c r="I828" s="220"/>
      <c r="J828" s="223"/>
      <c r="K828" s="281"/>
      <c r="L828" s="90" t="str">
        <f t="shared" si="13"/>
        <v/>
      </c>
    </row>
    <row r="829" spans="3:12" ht="14.25" x14ac:dyDescent="0.3">
      <c r="C829" s="43"/>
      <c r="D829" s="43"/>
      <c r="E829" s="43"/>
      <c r="F829" s="220"/>
      <c r="G829" s="220"/>
      <c r="H829" s="220"/>
      <c r="I829" s="220"/>
      <c r="J829" s="223"/>
      <c r="K829" s="281"/>
      <c r="L829" s="90" t="str">
        <f t="shared" si="13"/>
        <v/>
      </c>
    </row>
    <row r="830" spans="3:12" ht="14.25" x14ac:dyDescent="0.3">
      <c r="C830" s="43"/>
      <c r="D830" s="43"/>
      <c r="E830" s="43"/>
      <c r="F830" s="220"/>
      <c r="G830" s="220"/>
      <c r="H830" s="220"/>
      <c r="I830" s="220"/>
      <c r="J830" s="223"/>
      <c r="K830" s="281"/>
      <c r="L830" s="90" t="str">
        <f t="shared" si="13"/>
        <v/>
      </c>
    </row>
    <row r="831" spans="3:12" ht="14.25" x14ac:dyDescent="0.3">
      <c r="C831" s="43"/>
      <c r="D831" s="43"/>
      <c r="E831" s="43"/>
      <c r="F831" s="220"/>
      <c r="G831" s="220"/>
      <c r="H831" s="220"/>
      <c r="I831" s="220"/>
      <c r="J831" s="223"/>
      <c r="K831" s="281"/>
      <c r="L831" s="90" t="str">
        <f t="shared" si="13"/>
        <v/>
      </c>
    </row>
    <row r="832" spans="3:12" ht="14.25" x14ac:dyDescent="0.3">
      <c r="C832" s="43"/>
      <c r="D832" s="43"/>
      <c r="E832" s="43"/>
      <c r="F832" s="220"/>
      <c r="G832" s="220"/>
      <c r="H832" s="220"/>
      <c r="I832" s="220"/>
      <c r="J832" s="223"/>
      <c r="K832" s="281"/>
      <c r="L832" s="90" t="str">
        <f t="shared" si="13"/>
        <v/>
      </c>
    </row>
    <row r="833" spans="3:12" ht="14.25" x14ac:dyDescent="0.3">
      <c r="C833" s="43"/>
      <c r="D833" s="43"/>
      <c r="E833" s="43"/>
      <c r="F833" s="220"/>
      <c r="G833" s="220"/>
      <c r="H833" s="220"/>
      <c r="I833" s="220"/>
      <c r="J833" s="223"/>
      <c r="K833" s="281"/>
      <c r="L833" s="90" t="str">
        <f t="shared" si="13"/>
        <v/>
      </c>
    </row>
    <row r="834" spans="3:12" ht="14.25" x14ac:dyDescent="0.3">
      <c r="C834" s="43"/>
      <c r="D834" s="43"/>
      <c r="E834" s="43"/>
      <c r="F834" s="220"/>
      <c r="G834" s="220"/>
      <c r="H834" s="220"/>
      <c r="I834" s="220"/>
      <c r="J834" s="223"/>
      <c r="K834" s="281"/>
      <c r="L834" s="90" t="str">
        <f t="shared" si="13"/>
        <v/>
      </c>
    </row>
    <row r="835" spans="3:12" ht="14.25" x14ac:dyDescent="0.3">
      <c r="C835" s="43"/>
      <c r="D835" s="43"/>
      <c r="E835" s="43"/>
      <c r="F835" s="220"/>
      <c r="G835" s="220"/>
      <c r="H835" s="220"/>
      <c r="I835" s="220"/>
      <c r="J835" s="223"/>
      <c r="K835" s="281"/>
      <c r="L835" s="90" t="str">
        <f t="shared" si="13"/>
        <v/>
      </c>
    </row>
    <row r="836" spans="3:12" ht="14.25" x14ac:dyDescent="0.3">
      <c r="C836" s="43"/>
      <c r="D836" s="43"/>
      <c r="E836" s="43"/>
      <c r="F836" s="220"/>
      <c r="G836" s="220"/>
      <c r="H836" s="220"/>
      <c r="I836" s="220"/>
      <c r="J836" s="223"/>
      <c r="K836" s="281"/>
      <c r="L836" s="90" t="str">
        <f t="shared" si="13"/>
        <v/>
      </c>
    </row>
    <row r="837" spans="3:12" ht="14.25" x14ac:dyDescent="0.3">
      <c r="C837" s="43"/>
      <c r="D837" s="43"/>
      <c r="E837" s="43"/>
      <c r="F837" s="220"/>
      <c r="G837" s="220"/>
      <c r="H837" s="220"/>
      <c r="I837" s="220"/>
      <c r="J837" s="223"/>
      <c r="K837" s="281"/>
      <c r="L837" s="90" t="str">
        <f t="shared" si="13"/>
        <v/>
      </c>
    </row>
    <row r="838" spans="3:12" ht="14.25" x14ac:dyDescent="0.3">
      <c r="C838" s="43"/>
      <c r="D838" s="43"/>
      <c r="E838" s="43"/>
      <c r="F838" s="220"/>
      <c r="G838" s="220"/>
      <c r="H838" s="220"/>
      <c r="I838" s="220"/>
      <c r="J838" s="223"/>
      <c r="K838" s="281"/>
      <c r="L838" s="90" t="str">
        <f t="shared" si="13"/>
        <v/>
      </c>
    </row>
    <row r="839" spans="3:12" ht="14.25" x14ac:dyDescent="0.3">
      <c r="C839" s="43"/>
      <c r="D839" s="43"/>
      <c r="E839" s="43"/>
      <c r="F839" s="220"/>
      <c r="G839" s="220"/>
      <c r="H839" s="220"/>
      <c r="I839" s="220"/>
      <c r="J839" s="223"/>
      <c r="K839" s="281"/>
      <c r="L839" s="90" t="str">
        <f t="shared" si="13"/>
        <v/>
      </c>
    </row>
    <row r="840" spans="3:12" ht="14.25" x14ac:dyDescent="0.3">
      <c r="C840" s="43"/>
      <c r="D840" s="43"/>
      <c r="E840" s="43"/>
      <c r="F840" s="220"/>
      <c r="G840" s="220"/>
      <c r="H840" s="220"/>
      <c r="I840" s="220"/>
      <c r="J840" s="223"/>
      <c r="K840" s="281"/>
      <c r="L840" s="90" t="str">
        <f t="shared" si="13"/>
        <v/>
      </c>
    </row>
    <row r="841" spans="3:12" ht="14.25" x14ac:dyDescent="0.3">
      <c r="C841" s="43"/>
      <c r="D841" s="43"/>
      <c r="E841" s="43"/>
      <c r="F841" s="220"/>
      <c r="G841" s="220"/>
      <c r="H841" s="220"/>
      <c r="I841" s="220"/>
      <c r="J841" s="223"/>
      <c r="K841" s="281"/>
      <c r="L841" s="90" t="str">
        <f t="shared" si="13"/>
        <v/>
      </c>
    </row>
    <row r="842" spans="3:12" ht="14.25" x14ac:dyDescent="0.3">
      <c r="C842" s="43"/>
      <c r="D842" s="43"/>
      <c r="E842" s="43"/>
      <c r="F842" s="220"/>
      <c r="G842" s="220"/>
      <c r="H842" s="220"/>
      <c r="I842" s="220"/>
      <c r="J842" s="223"/>
      <c r="K842" s="281"/>
      <c r="L842" s="90" t="str">
        <f t="shared" si="13"/>
        <v/>
      </c>
    </row>
    <row r="843" spans="3:12" ht="14.25" x14ac:dyDescent="0.3">
      <c r="C843" s="43"/>
      <c r="D843" s="43"/>
      <c r="E843" s="43"/>
      <c r="F843" s="220"/>
      <c r="G843" s="220"/>
      <c r="H843" s="220"/>
      <c r="I843" s="220"/>
      <c r="J843" s="223"/>
      <c r="K843" s="281"/>
      <c r="L843" s="90" t="str">
        <f t="shared" si="13"/>
        <v/>
      </c>
    </row>
    <row r="844" spans="3:12" ht="14.25" x14ac:dyDescent="0.3">
      <c r="C844" s="43"/>
      <c r="D844" s="43"/>
      <c r="E844" s="43"/>
      <c r="F844" s="220"/>
      <c r="G844" s="220"/>
      <c r="H844" s="220"/>
      <c r="I844" s="220"/>
      <c r="J844" s="223"/>
      <c r="K844" s="281"/>
      <c r="L844" s="90" t="str">
        <f t="shared" si="13"/>
        <v/>
      </c>
    </row>
    <row r="845" spans="3:12" ht="14.25" x14ac:dyDescent="0.3">
      <c r="C845" s="43"/>
      <c r="D845" s="43"/>
      <c r="E845" s="43"/>
      <c r="F845" s="220"/>
      <c r="G845" s="220"/>
      <c r="H845" s="220"/>
      <c r="I845" s="220"/>
      <c r="J845" s="223"/>
      <c r="K845" s="281"/>
      <c r="L845" s="90" t="str">
        <f t="shared" si="13"/>
        <v/>
      </c>
    </row>
    <row r="846" spans="3:12" ht="14.25" x14ac:dyDescent="0.3">
      <c r="C846" s="43"/>
      <c r="D846" s="43"/>
      <c r="E846" s="43"/>
      <c r="F846" s="220"/>
      <c r="G846" s="220"/>
      <c r="H846" s="220"/>
      <c r="I846" s="220"/>
      <c r="J846" s="223"/>
      <c r="K846" s="281"/>
      <c r="L846" s="90" t="str">
        <f t="shared" si="13"/>
        <v/>
      </c>
    </row>
    <row r="847" spans="3:12" ht="14.25" x14ac:dyDescent="0.3">
      <c r="C847" s="43"/>
      <c r="D847" s="43"/>
      <c r="E847" s="43"/>
      <c r="F847" s="220"/>
      <c r="G847" s="220"/>
      <c r="H847" s="220"/>
      <c r="I847" s="220"/>
      <c r="J847" s="223"/>
      <c r="K847" s="281"/>
      <c r="L847" s="90" t="str">
        <f t="shared" si="13"/>
        <v/>
      </c>
    </row>
    <row r="848" spans="3:12" ht="14.25" x14ac:dyDescent="0.3">
      <c r="C848" s="43"/>
      <c r="D848" s="43"/>
      <c r="E848" s="43"/>
      <c r="F848" s="220"/>
      <c r="G848" s="220"/>
      <c r="H848" s="220"/>
      <c r="I848" s="220"/>
      <c r="J848" s="223"/>
      <c r="K848" s="281"/>
      <c r="L848" s="90" t="str">
        <f t="shared" si="13"/>
        <v/>
      </c>
    </row>
    <row r="849" spans="3:12" ht="14.25" x14ac:dyDescent="0.3">
      <c r="C849" s="43"/>
      <c r="D849" s="43"/>
      <c r="E849" s="43"/>
      <c r="F849" s="220"/>
      <c r="G849" s="220"/>
      <c r="H849" s="220"/>
      <c r="I849" s="220"/>
      <c r="J849" s="223"/>
      <c r="K849" s="281"/>
      <c r="L849" s="90" t="str">
        <f t="shared" si="13"/>
        <v/>
      </c>
    </row>
    <row r="850" spans="3:12" ht="14.25" x14ac:dyDescent="0.3">
      <c r="C850" s="43"/>
      <c r="D850" s="43"/>
      <c r="E850" s="43"/>
      <c r="F850" s="220"/>
      <c r="G850" s="220"/>
      <c r="H850" s="220"/>
      <c r="I850" s="220"/>
      <c r="J850" s="223"/>
      <c r="K850" s="281"/>
      <c r="L850" s="90" t="str">
        <f t="shared" si="13"/>
        <v/>
      </c>
    </row>
    <row r="851" spans="3:12" ht="14.25" x14ac:dyDescent="0.3">
      <c r="C851" s="43"/>
      <c r="D851" s="43"/>
      <c r="E851" s="43"/>
      <c r="F851" s="220"/>
      <c r="G851" s="220"/>
      <c r="H851" s="220"/>
      <c r="I851" s="220"/>
      <c r="J851" s="223"/>
      <c r="K851" s="281"/>
      <c r="L851" s="90" t="str">
        <f t="shared" si="13"/>
        <v/>
      </c>
    </row>
    <row r="852" spans="3:12" ht="14.25" x14ac:dyDescent="0.3">
      <c r="C852" s="43"/>
      <c r="D852" s="43"/>
      <c r="E852" s="43"/>
      <c r="F852" s="220"/>
      <c r="G852" s="220"/>
      <c r="H852" s="220"/>
      <c r="I852" s="220"/>
      <c r="J852" s="223"/>
      <c r="K852" s="281"/>
      <c r="L852" s="90" t="str">
        <f t="shared" si="13"/>
        <v/>
      </c>
    </row>
    <row r="853" spans="3:12" ht="14.25" x14ac:dyDescent="0.3">
      <c r="C853" s="43"/>
      <c r="D853" s="43"/>
      <c r="E853" s="43"/>
      <c r="F853" s="220"/>
      <c r="G853" s="220"/>
      <c r="H853" s="220"/>
      <c r="I853" s="220"/>
      <c r="J853" s="223"/>
      <c r="K853" s="281"/>
      <c r="L853" s="90" t="str">
        <f t="shared" si="13"/>
        <v/>
      </c>
    </row>
    <row r="854" spans="3:12" ht="14.25" x14ac:dyDescent="0.3">
      <c r="C854" s="43"/>
      <c r="D854" s="43"/>
      <c r="E854" s="43"/>
      <c r="F854" s="220"/>
      <c r="G854" s="220"/>
      <c r="H854" s="220"/>
      <c r="I854" s="220"/>
      <c r="J854" s="223"/>
      <c r="K854" s="281"/>
      <c r="L854" s="90" t="str">
        <f t="shared" si="13"/>
        <v/>
      </c>
    </row>
    <row r="855" spans="3:12" ht="14.25" x14ac:dyDescent="0.3">
      <c r="C855" s="43"/>
      <c r="D855" s="43"/>
      <c r="E855" s="43"/>
      <c r="F855" s="220"/>
      <c r="G855" s="220"/>
      <c r="H855" s="220"/>
      <c r="I855" s="220"/>
      <c r="J855" s="223"/>
      <c r="K855" s="281"/>
      <c r="L855" s="90" t="str">
        <f t="shared" si="13"/>
        <v/>
      </c>
    </row>
    <row r="856" spans="3:12" ht="14.25" x14ac:dyDescent="0.3">
      <c r="C856" s="43"/>
      <c r="D856" s="43"/>
      <c r="E856" s="43"/>
      <c r="F856" s="220"/>
      <c r="G856" s="220"/>
      <c r="H856" s="220"/>
      <c r="I856" s="220"/>
      <c r="J856" s="223"/>
      <c r="K856" s="281"/>
      <c r="L856" s="90" t="str">
        <f t="shared" si="13"/>
        <v/>
      </c>
    </row>
    <row r="857" spans="3:12" ht="14.25" x14ac:dyDescent="0.3">
      <c r="C857" s="43"/>
      <c r="D857" s="43"/>
      <c r="E857" s="43"/>
      <c r="F857" s="220"/>
      <c r="G857" s="220"/>
      <c r="H857" s="220"/>
      <c r="I857" s="220"/>
      <c r="J857" s="223"/>
      <c r="K857" s="281"/>
      <c r="L857" s="90" t="str">
        <f t="shared" si="13"/>
        <v/>
      </c>
    </row>
    <row r="858" spans="3:12" ht="14.25" x14ac:dyDescent="0.3">
      <c r="C858" s="43"/>
      <c r="D858" s="43"/>
      <c r="E858" s="43"/>
      <c r="F858" s="220"/>
      <c r="G858" s="220"/>
      <c r="H858" s="220"/>
      <c r="I858" s="220"/>
      <c r="J858" s="223"/>
      <c r="K858" s="281"/>
      <c r="L858" s="90" t="str">
        <f t="shared" si="13"/>
        <v/>
      </c>
    </row>
    <row r="859" spans="3:12" ht="14.25" x14ac:dyDescent="0.3">
      <c r="C859" s="43"/>
      <c r="D859" s="43"/>
      <c r="E859" s="43"/>
      <c r="F859" s="220"/>
      <c r="G859" s="220"/>
      <c r="H859" s="220"/>
      <c r="I859" s="220"/>
      <c r="J859" s="223"/>
      <c r="K859" s="281"/>
      <c r="L859" s="90" t="str">
        <f t="shared" si="13"/>
        <v/>
      </c>
    </row>
    <row r="860" spans="3:12" ht="14.25" x14ac:dyDescent="0.3">
      <c r="C860" s="43"/>
      <c r="D860" s="43"/>
      <c r="E860" s="43"/>
      <c r="F860" s="220"/>
      <c r="G860" s="220"/>
      <c r="H860" s="220"/>
      <c r="I860" s="220"/>
      <c r="J860" s="223"/>
      <c r="K860" s="281"/>
      <c r="L860" s="90" t="str">
        <f t="shared" si="13"/>
        <v/>
      </c>
    </row>
    <row r="861" spans="3:12" ht="14.25" x14ac:dyDescent="0.3">
      <c r="C861" s="43"/>
      <c r="D861" s="43"/>
      <c r="E861" s="43"/>
      <c r="F861" s="220"/>
      <c r="G861" s="220"/>
      <c r="H861" s="220"/>
      <c r="I861" s="220"/>
      <c r="J861" s="223"/>
      <c r="K861" s="281"/>
      <c r="L861" s="90" t="str">
        <f t="shared" si="13"/>
        <v/>
      </c>
    </row>
    <row r="862" spans="3:12" ht="14.25" x14ac:dyDescent="0.3">
      <c r="C862" s="43"/>
      <c r="D862" s="43"/>
      <c r="E862" s="43"/>
      <c r="F862" s="220"/>
      <c r="G862" s="220"/>
      <c r="H862" s="220"/>
      <c r="I862" s="220"/>
      <c r="J862" s="223"/>
      <c r="K862" s="281"/>
      <c r="L862" s="90" t="str">
        <f t="shared" si="13"/>
        <v/>
      </c>
    </row>
    <row r="863" spans="3:12" ht="14.25" x14ac:dyDescent="0.3">
      <c r="C863" s="43"/>
      <c r="D863" s="43"/>
      <c r="E863" s="43"/>
      <c r="F863" s="220"/>
      <c r="G863" s="220"/>
      <c r="H863" s="220"/>
      <c r="I863" s="220"/>
      <c r="J863" s="223"/>
      <c r="K863" s="281"/>
      <c r="L863" s="90" t="str">
        <f t="shared" si="13"/>
        <v/>
      </c>
    </row>
    <row r="864" spans="3:12" ht="14.25" x14ac:dyDescent="0.3">
      <c r="C864" s="43"/>
      <c r="D864" s="43"/>
      <c r="E864" s="43"/>
      <c r="F864" s="220"/>
      <c r="G864" s="220"/>
      <c r="H864" s="220"/>
      <c r="I864" s="220"/>
      <c r="J864" s="223"/>
      <c r="K864" s="281"/>
      <c r="L864" s="90" t="str">
        <f t="shared" si="13"/>
        <v/>
      </c>
    </row>
    <row r="865" spans="3:12" ht="14.25" x14ac:dyDescent="0.3">
      <c r="C865" s="43"/>
      <c r="D865" s="43"/>
      <c r="E865" s="43"/>
      <c r="F865" s="220"/>
      <c r="G865" s="220"/>
      <c r="H865" s="220"/>
      <c r="I865" s="220"/>
      <c r="J865" s="223"/>
      <c r="K865" s="281"/>
      <c r="L865" s="90" t="str">
        <f t="shared" si="13"/>
        <v/>
      </c>
    </row>
    <row r="866" spans="3:12" ht="14.25" x14ac:dyDescent="0.3">
      <c r="C866" s="43"/>
      <c r="D866" s="43"/>
      <c r="E866" s="43"/>
      <c r="F866" s="220"/>
      <c r="G866" s="220"/>
      <c r="H866" s="220"/>
      <c r="I866" s="220"/>
      <c r="J866" s="223"/>
      <c r="K866" s="281"/>
      <c r="L866" s="90" t="str">
        <f t="shared" si="13"/>
        <v/>
      </c>
    </row>
    <row r="867" spans="3:12" ht="14.25" x14ac:dyDescent="0.3">
      <c r="C867" s="43"/>
      <c r="D867" s="43"/>
      <c r="E867" s="43"/>
      <c r="F867" s="220"/>
      <c r="G867" s="220"/>
      <c r="H867" s="220"/>
      <c r="I867" s="220"/>
      <c r="J867" s="223"/>
      <c r="K867" s="281"/>
      <c r="L867" s="90" t="str">
        <f t="shared" si="13"/>
        <v/>
      </c>
    </row>
    <row r="868" spans="3:12" ht="14.25" x14ac:dyDescent="0.3">
      <c r="C868" s="43"/>
      <c r="D868" s="43"/>
      <c r="E868" s="43"/>
      <c r="F868" s="220"/>
      <c r="G868" s="220"/>
      <c r="H868" s="220"/>
      <c r="I868" s="220"/>
      <c r="J868" s="223"/>
      <c r="K868" s="281"/>
      <c r="L868" s="90" t="str">
        <f t="shared" si="13"/>
        <v/>
      </c>
    </row>
    <row r="869" spans="3:12" ht="14.25" x14ac:dyDescent="0.3">
      <c r="C869" s="43"/>
      <c r="D869" s="43"/>
      <c r="E869" s="43"/>
      <c r="F869" s="220"/>
      <c r="G869" s="220"/>
      <c r="H869" s="220"/>
      <c r="I869" s="220"/>
      <c r="J869" s="223"/>
      <c r="K869" s="281"/>
      <c r="L869" s="90" t="str">
        <f t="shared" si="13"/>
        <v/>
      </c>
    </row>
    <row r="870" spans="3:12" ht="14.25" x14ac:dyDescent="0.3">
      <c r="C870" s="43"/>
      <c r="D870" s="43"/>
      <c r="E870" s="43"/>
      <c r="F870" s="220"/>
      <c r="G870" s="220"/>
      <c r="H870" s="220"/>
      <c r="I870" s="220"/>
      <c r="J870" s="223"/>
      <c r="K870" s="281"/>
      <c r="L870" s="90" t="str">
        <f t="shared" si="13"/>
        <v/>
      </c>
    </row>
    <row r="871" spans="3:12" ht="14.25" x14ac:dyDescent="0.3">
      <c r="C871" s="43"/>
      <c r="D871" s="43"/>
      <c r="E871" s="43"/>
      <c r="F871" s="220"/>
      <c r="G871" s="220"/>
      <c r="H871" s="220"/>
      <c r="I871" s="220"/>
      <c r="J871" s="223"/>
      <c r="K871" s="281"/>
      <c r="L871" s="90" t="str">
        <f t="shared" si="13"/>
        <v/>
      </c>
    </row>
    <row r="872" spans="3:12" ht="14.25" x14ac:dyDescent="0.3">
      <c r="C872" s="43"/>
      <c r="D872" s="43"/>
      <c r="E872" s="43"/>
      <c r="F872" s="220"/>
      <c r="G872" s="220"/>
      <c r="H872" s="220"/>
      <c r="I872" s="220"/>
      <c r="J872" s="223"/>
      <c r="K872" s="281"/>
      <c r="L872" s="90" t="str">
        <f t="shared" si="13"/>
        <v/>
      </c>
    </row>
    <row r="873" spans="3:12" ht="14.25" x14ac:dyDescent="0.3">
      <c r="C873" s="43"/>
      <c r="D873" s="43"/>
      <c r="E873" s="43"/>
      <c r="F873" s="220"/>
      <c r="G873" s="220"/>
      <c r="H873" s="220"/>
      <c r="I873" s="220"/>
      <c r="J873" s="223"/>
      <c r="K873" s="281"/>
      <c r="L873" s="90" t="str">
        <f t="shared" si="13"/>
        <v/>
      </c>
    </row>
    <row r="874" spans="3:12" ht="14.25" x14ac:dyDescent="0.3">
      <c r="C874" s="43"/>
      <c r="D874" s="43"/>
      <c r="E874" s="43"/>
      <c r="F874" s="220"/>
      <c r="G874" s="220"/>
      <c r="H874" s="220"/>
      <c r="I874" s="220"/>
      <c r="J874" s="223"/>
      <c r="K874" s="281"/>
      <c r="L874" s="90" t="str">
        <f t="shared" ref="L874:L937" si="14">IFERROR(IF(I874&gt;0,I874-$F$4,""),"")</f>
        <v/>
      </c>
    </row>
    <row r="875" spans="3:12" ht="14.25" x14ac:dyDescent="0.3">
      <c r="C875" s="43"/>
      <c r="D875" s="43"/>
      <c r="E875" s="43"/>
      <c r="F875" s="220"/>
      <c r="G875" s="220"/>
      <c r="H875" s="220"/>
      <c r="I875" s="220"/>
      <c r="J875" s="223"/>
      <c r="K875" s="281"/>
      <c r="L875" s="90" t="str">
        <f t="shared" si="14"/>
        <v/>
      </c>
    </row>
    <row r="876" spans="3:12" ht="14.25" x14ac:dyDescent="0.3">
      <c r="C876" s="43"/>
      <c r="D876" s="43"/>
      <c r="E876" s="43"/>
      <c r="F876" s="220"/>
      <c r="G876" s="220"/>
      <c r="H876" s="220"/>
      <c r="I876" s="220"/>
      <c r="J876" s="223"/>
      <c r="K876" s="281"/>
      <c r="L876" s="90" t="str">
        <f t="shared" si="14"/>
        <v/>
      </c>
    </row>
    <row r="877" spans="3:12" ht="14.25" x14ac:dyDescent="0.3">
      <c r="C877" s="43"/>
      <c r="D877" s="43"/>
      <c r="E877" s="43"/>
      <c r="F877" s="220"/>
      <c r="G877" s="220"/>
      <c r="H877" s="220"/>
      <c r="I877" s="220"/>
      <c r="J877" s="223"/>
      <c r="K877" s="281"/>
      <c r="L877" s="90" t="str">
        <f t="shared" si="14"/>
        <v/>
      </c>
    </row>
    <row r="878" spans="3:12" ht="14.25" x14ac:dyDescent="0.3">
      <c r="C878" s="43"/>
      <c r="D878" s="43"/>
      <c r="E878" s="43"/>
      <c r="F878" s="220"/>
      <c r="G878" s="220"/>
      <c r="H878" s="220"/>
      <c r="I878" s="220"/>
      <c r="J878" s="223"/>
      <c r="K878" s="281"/>
      <c r="L878" s="90" t="str">
        <f t="shared" si="14"/>
        <v/>
      </c>
    </row>
    <row r="879" spans="3:12" ht="14.25" x14ac:dyDescent="0.3">
      <c r="C879" s="43"/>
      <c r="D879" s="43"/>
      <c r="E879" s="43"/>
      <c r="F879" s="220"/>
      <c r="G879" s="220"/>
      <c r="H879" s="220"/>
      <c r="I879" s="220"/>
      <c r="J879" s="223"/>
      <c r="K879" s="281"/>
      <c r="L879" s="90" t="str">
        <f t="shared" si="14"/>
        <v/>
      </c>
    </row>
    <row r="880" spans="3:12" ht="14.25" x14ac:dyDescent="0.3">
      <c r="C880" s="43"/>
      <c r="D880" s="43"/>
      <c r="E880" s="43"/>
      <c r="F880" s="220"/>
      <c r="G880" s="220"/>
      <c r="H880" s="220"/>
      <c r="I880" s="220"/>
      <c r="J880" s="223"/>
      <c r="K880" s="281"/>
      <c r="L880" s="90" t="str">
        <f t="shared" si="14"/>
        <v/>
      </c>
    </row>
    <row r="881" spans="3:12" ht="14.25" x14ac:dyDescent="0.3">
      <c r="C881" s="43"/>
      <c r="D881" s="43"/>
      <c r="E881" s="43"/>
      <c r="F881" s="220"/>
      <c r="G881" s="220"/>
      <c r="H881" s="220"/>
      <c r="I881" s="220"/>
      <c r="J881" s="223"/>
      <c r="K881" s="281"/>
      <c r="L881" s="90" t="str">
        <f t="shared" si="14"/>
        <v/>
      </c>
    </row>
    <row r="882" spans="3:12" ht="14.25" x14ac:dyDescent="0.3">
      <c r="C882" s="43"/>
      <c r="D882" s="43"/>
      <c r="E882" s="43"/>
      <c r="F882" s="220"/>
      <c r="G882" s="220"/>
      <c r="H882" s="220"/>
      <c r="I882" s="220"/>
      <c r="J882" s="223"/>
      <c r="K882" s="281"/>
      <c r="L882" s="90" t="str">
        <f t="shared" si="14"/>
        <v/>
      </c>
    </row>
    <row r="883" spans="3:12" ht="14.25" x14ac:dyDescent="0.3">
      <c r="C883" s="43"/>
      <c r="D883" s="43"/>
      <c r="E883" s="43"/>
      <c r="F883" s="220"/>
      <c r="G883" s="220"/>
      <c r="H883" s="220"/>
      <c r="I883" s="220"/>
      <c r="J883" s="223"/>
      <c r="K883" s="281"/>
      <c r="L883" s="90" t="str">
        <f t="shared" si="14"/>
        <v/>
      </c>
    </row>
    <row r="884" spans="3:12" ht="14.25" x14ac:dyDescent="0.3">
      <c r="C884" s="43"/>
      <c r="D884" s="43"/>
      <c r="E884" s="43"/>
      <c r="F884" s="220"/>
      <c r="G884" s="220"/>
      <c r="H884" s="220"/>
      <c r="I884" s="220"/>
      <c r="J884" s="223"/>
      <c r="K884" s="281"/>
      <c r="L884" s="90" t="str">
        <f t="shared" si="14"/>
        <v/>
      </c>
    </row>
    <row r="885" spans="3:12" ht="14.25" x14ac:dyDescent="0.3">
      <c r="C885" s="43"/>
      <c r="D885" s="43"/>
      <c r="E885" s="43"/>
      <c r="F885" s="220"/>
      <c r="G885" s="220"/>
      <c r="H885" s="220"/>
      <c r="I885" s="220"/>
      <c r="J885" s="223"/>
      <c r="K885" s="281"/>
      <c r="L885" s="90" t="str">
        <f t="shared" si="14"/>
        <v/>
      </c>
    </row>
    <row r="886" spans="3:12" ht="14.25" x14ac:dyDescent="0.3">
      <c r="C886" s="43"/>
      <c r="D886" s="43"/>
      <c r="E886" s="43"/>
      <c r="F886" s="220"/>
      <c r="G886" s="220"/>
      <c r="H886" s="220"/>
      <c r="I886" s="220"/>
      <c r="J886" s="223"/>
      <c r="K886" s="281"/>
      <c r="L886" s="90" t="str">
        <f t="shared" si="14"/>
        <v/>
      </c>
    </row>
    <row r="887" spans="3:12" ht="14.25" x14ac:dyDescent="0.3">
      <c r="C887" s="43"/>
      <c r="D887" s="43"/>
      <c r="E887" s="43"/>
      <c r="F887" s="220"/>
      <c r="G887" s="220"/>
      <c r="H887" s="220"/>
      <c r="I887" s="220"/>
      <c r="J887" s="223"/>
      <c r="K887" s="281"/>
      <c r="L887" s="90" t="str">
        <f t="shared" si="14"/>
        <v/>
      </c>
    </row>
    <row r="888" spans="3:12" ht="14.25" x14ac:dyDescent="0.3">
      <c r="C888" s="43"/>
      <c r="D888" s="43"/>
      <c r="E888" s="43"/>
      <c r="F888" s="220"/>
      <c r="G888" s="220"/>
      <c r="H888" s="220"/>
      <c r="I888" s="220"/>
      <c r="J888" s="223"/>
      <c r="K888" s="281"/>
      <c r="L888" s="90" t="str">
        <f t="shared" si="14"/>
        <v/>
      </c>
    </row>
    <row r="889" spans="3:12" ht="14.25" x14ac:dyDescent="0.3">
      <c r="C889" s="43"/>
      <c r="D889" s="43"/>
      <c r="E889" s="43"/>
      <c r="F889" s="220"/>
      <c r="G889" s="220"/>
      <c r="H889" s="220"/>
      <c r="I889" s="220"/>
      <c r="J889" s="223"/>
      <c r="K889" s="281"/>
      <c r="L889" s="90" t="str">
        <f t="shared" si="14"/>
        <v/>
      </c>
    </row>
    <row r="890" spans="3:12" ht="14.25" x14ac:dyDescent="0.3">
      <c r="C890" s="43"/>
      <c r="D890" s="43"/>
      <c r="E890" s="43"/>
      <c r="F890" s="220"/>
      <c r="G890" s="220"/>
      <c r="H890" s="220"/>
      <c r="I890" s="220"/>
      <c r="J890" s="223"/>
      <c r="K890" s="281"/>
      <c r="L890" s="90" t="str">
        <f t="shared" si="14"/>
        <v/>
      </c>
    </row>
    <row r="891" spans="3:12" ht="14.25" x14ac:dyDescent="0.3">
      <c r="C891" s="43"/>
      <c r="D891" s="43"/>
      <c r="E891" s="43"/>
      <c r="F891" s="220"/>
      <c r="G891" s="220"/>
      <c r="H891" s="220"/>
      <c r="I891" s="220"/>
      <c r="J891" s="223"/>
      <c r="K891" s="281"/>
      <c r="L891" s="90" t="str">
        <f t="shared" si="14"/>
        <v/>
      </c>
    </row>
    <row r="892" spans="3:12" ht="14.25" x14ac:dyDescent="0.3">
      <c r="C892" s="43"/>
      <c r="D892" s="43"/>
      <c r="E892" s="43"/>
      <c r="F892" s="220"/>
      <c r="G892" s="220"/>
      <c r="H892" s="220"/>
      <c r="I892" s="220"/>
      <c r="J892" s="223"/>
      <c r="K892" s="281"/>
      <c r="L892" s="90" t="str">
        <f t="shared" si="14"/>
        <v/>
      </c>
    </row>
    <row r="893" spans="3:12" ht="14.25" x14ac:dyDescent="0.3">
      <c r="C893" s="43"/>
      <c r="D893" s="43"/>
      <c r="E893" s="43"/>
      <c r="F893" s="220"/>
      <c r="G893" s="220"/>
      <c r="H893" s="220"/>
      <c r="I893" s="220"/>
      <c r="J893" s="223"/>
      <c r="K893" s="281"/>
      <c r="L893" s="90" t="str">
        <f t="shared" si="14"/>
        <v/>
      </c>
    </row>
    <row r="894" spans="3:12" ht="14.25" x14ac:dyDescent="0.3">
      <c r="C894" s="43"/>
      <c r="D894" s="43"/>
      <c r="E894" s="43"/>
      <c r="F894" s="220"/>
      <c r="G894" s="220"/>
      <c r="H894" s="220"/>
      <c r="I894" s="220"/>
      <c r="J894" s="223"/>
      <c r="K894" s="281"/>
      <c r="L894" s="90" t="str">
        <f t="shared" si="14"/>
        <v/>
      </c>
    </row>
    <row r="895" spans="3:12" ht="14.25" x14ac:dyDescent="0.3">
      <c r="C895" s="43"/>
      <c r="D895" s="43"/>
      <c r="E895" s="43"/>
      <c r="F895" s="220"/>
      <c r="G895" s="220"/>
      <c r="H895" s="220"/>
      <c r="I895" s="220"/>
      <c r="J895" s="223"/>
      <c r="K895" s="281"/>
      <c r="L895" s="90" t="str">
        <f t="shared" si="14"/>
        <v/>
      </c>
    </row>
    <row r="896" spans="3:12" ht="14.25" x14ac:dyDescent="0.3">
      <c r="C896" s="43"/>
      <c r="D896" s="43"/>
      <c r="E896" s="43"/>
      <c r="F896" s="220"/>
      <c r="G896" s="220"/>
      <c r="H896" s="220"/>
      <c r="I896" s="220"/>
      <c r="J896" s="223"/>
      <c r="K896" s="281"/>
      <c r="L896" s="90" t="str">
        <f t="shared" si="14"/>
        <v/>
      </c>
    </row>
    <row r="897" spans="3:12" ht="14.25" x14ac:dyDescent="0.3">
      <c r="C897" s="43"/>
      <c r="D897" s="43"/>
      <c r="E897" s="43"/>
      <c r="F897" s="220"/>
      <c r="G897" s="220"/>
      <c r="H897" s="220"/>
      <c r="I897" s="220"/>
      <c r="J897" s="223"/>
      <c r="K897" s="281"/>
      <c r="L897" s="90" t="str">
        <f t="shared" si="14"/>
        <v/>
      </c>
    </row>
    <row r="898" spans="3:12" ht="14.25" x14ac:dyDescent="0.3">
      <c r="C898" s="43"/>
      <c r="D898" s="43"/>
      <c r="E898" s="43"/>
      <c r="F898" s="220"/>
      <c r="G898" s="220"/>
      <c r="H898" s="220"/>
      <c r="I898" s="220"/>
      <c r="J898" s="223"/>
      <c r="K898" s="281"/>
      <c r="L898" s="90" t="str">
        <f t="shared" si="14"/>
        <v/>
      </c>
    </row>
    <row r="899" spans="3:12" ht="14.25" x14ac:dyDescent="0.3">
      <c r="C899" s="43"/>
      <c r="D899" s="43"/>
      <c r="E899" s="43"/>
      <c r="F899" s="220"/>
      <c r="G899" s="220"/>
      <c r="H899" s="220"/>
      <c r="I899" s="220"/>
      <c r="J899" s="223"/>
      <c r="K899" s="281"/>
      <c r="L899" s="90" t="str">
        <f t="shared" si="14"/>
        <v/>
      </c>
    </row>
    <row r="900" spans="3:12" ht="14.25" x14ac:dyDescent="0.3">
      <c r="C900" s="43"/>
      <c r="D900" s="43"/>
      <c r="E900" s="43"/>
      <c r="F900" s="220"/>
      <c r="G900" s="220"/>
      <c r="H900" s="220"/>
      <c r="I900" s="220"/>
      <c r="J900" s="223"/>
      <c r="K900" s="281"/>
      <c r="L900" s="90" t="str">
        <f t="shared" si="14"/>
        <v/>
      </c>
    </row>
    <row r="901" spans="3:12" ht="14.25" x14ac:dyDescent="0.3">
      <c r="C901" s="43"/>
      <c r="D901" s="43"/>
      <c r="E901" s="43"/>
      <c r="F901" s="220"/>
      <c r="G901" s="220"/>
      <c r="H901" s="220"/>
      <c r="I901" s="220"/>
      <c r="J901" s="223"/>
      <c r="K901" s="281"/>
      <c r="L901" s="90" t="str">
        <f t="shared" si="14"/>
        <v/>
      </c>
    </row>
    <row r="902" spans="3:12" ht="14.25" x14ac:dyDescent="0.3">
      <c r="C902" s="43"/>
      <c r="D902" s="43"/>
      <c r="E902" s="43"/>
      <c r="F902" s="220"/>
      <c r="G902" s="220"/>
      <c r="H902" s="220"/>
      <c r="I902" s="220"/>
      <c r="J902" s="223"/>
      <c r="K902" s="281"/>
      <c r="L902" s="90" t="str">
        <f t="shared" si="14"/>
        <v/>
      </c>
    </row>
    <row r="903" spans="3:12" ht="14.25" x14ac:dyDescent="0.3">
      <c r="C903" s="43"/>
      <c r="D903" s="43"/>
      <c r="E903" s="43"/>
      <c r="F903" s="220"/>
      <c r="G903" s="220"/>
      <c r="H903" s="220"/>
      <c r="I903" s="220"/>
      <c r="J903" s="223"/>
      <c r="K903" s="281"/>
      <c r="L903" s="90" t="str">
        <f t="shared" si="14"/>
        <v/>
      </c>
    </row>
    <row r="904" spans="3:12" ht="14.25" x14ac:dyDescent="0.3">
      <c r="C904" s="43"/>
      <c r="D904" s="43"/>
      <c r="E904" s="43"/>
      <c r="F904" s="220"/>
      <c r="G904" s="220"/>
      <c r="H904" s="220"/>
      <c r="I904" s="220"/>
      <c r="J904" s="223"/>
      <c r="K904" s="281"/>
      <c r="L904" s="90" t="str">
        <f t="shared" si="14"/>
        <v/>
      </c>
    </row>
    <row r="905" spans="3:12" ht="14.25" x14ac:dyDescent="0.3">
      <c r="C905" s="43"/>
      <c r="D905" s="43"/>
      <c r="E905" s="43"/>
      <c r="F905" s="220"/>
      <c r="G905" s="220"/>
      <c r="H905" s="220"/>
      <c r="I905" s="220"/>
      <c r="J905" s="223"/>
      <c r="K905" s="281"/>
      <c r="L905" s="90" t="str">
        <f t="shared" si="14"/>
        <v/>
      </c>
    </row>
    <row r="906" spans="3:12" ht="14.25" x14ac:dyDescent="0.3">
      <c r="C906" s="43"/>
      <c r="D906" s="43"/>
      <c r="E906" s="43"/>
      <c r="F906" s="220"/>
      <c r="G906" s="220"/>
      <c r="H906" s="220"/>
      <c r="I906" s="220"/>
      <c r="J906" s="223"/>
      <c r="K906" s="281"/>
      <c r="L906" s="90" t="str">
        <f t="shared" si="14"/>
        <v/>
      </c>
    </row>
    <row r="907" spans="3:12" ht="14.25" x14ac:dyDescent="0.3">
      <c r="C907" s="43"/>
      <c r="D907" s="43"/>
      <c r="E907" s="43"/>
      <c r="F907" s="220"/>
      <c r="G907" s="220"/>
      <c r="H907" s="220"/>
      <c r="I907" s="220"/>
      <c r="J907" s="223"/>
      <c r="K907" s="281"/>
      <c r="L907" s="90" t="str">
        <f t="shared" si="14"/>
        <v/>
      </c>
    </row>
    <row r="908" spans="3:12" ht="14.25" x14ac:dyDescent="0.3">
      <c r="C908" s="43"/>
      <c r="D908" s="43"/>
      <c r="E908" s="43"/>
      <c r="F908" s="220"/>
      <c r="G908" s="220"/>
      <c r="H908" s="220"/>
      <c r="I908" s="220"/>
      <c r="J908" s="223"/>
      <c r="K908" s="281"/>
      <c r="L908" s="90" t="str">
        <f t="shared" si="14"/>
        <v/>
      </c>
    </row>
    <row r="909" spans="3:12" ht="14.25" x14ac:dyDescent="0.3">
      <c r="C909" s="43"/>
      <c r="D909" s="43"/>
      <c r="E909" s="43"/>
      <c r="F909" s="220"/>
      <c r="G909" s="220"/>
      <c r="H909" s="220"/>
      <c r="I909" s="220"/>
      <c r="J909" s="223"/>
      <c r="K909" s="281"/>
      <c r="L909" s="90" t="str">
        <f t="shared" si="14"/>
        <v/>
      </c>
    </row>
    <row r="910" spans="3:12" ht="14.25" x14ac:dyDescent="0.3">
      <c r="C910" s="43"/>
      <c r="D910" s="43"/>
      <c r="E910" s="43"/>
      <c r="F910" s="220"/>
      <c r="G910" s="220"/>
      <c r="H910" s="220"/>
      <c r="I910" s="220"/>
      <c r="J910" s="223"/>
      <c r="K910" s="281"/>
      <c r="L910" s="90" t="str">
        <f t="shared" si="14"/>
        <v/>
      </c>
    </row>
    <row r="911" spans="3:12" ht="14.25" x14ac:dyDescent="0.3">
      <c r="C911" s="43"/>
      <c r="D911" s="43"/>
      <c r="E911" s="43"/>
      <c r="F911" s="220"/>
      <c r="G911" s="220"/>
      <c r="H911" s="220"/>
      <c r="I911" s="220"/>
      <c r="J911" s="223"/>
      <c r="K911" s="281"/>
      <c r="L911" s="90" t="str">
        <f t="shared" si="14"/>
        <v/>
      </c>
    </row>
    <row r="912" spans="3:12" ht="14.25" x14ac:dyDescent="0.3">
      <c r="C912" s="43"/>
      <c r="D912" s="43"/>
      <c r="E912" s="43"/>
      <c r="F912" s="220"/>
      <c r="G912" s="220"/>
      <c r="H912" s="220"/>
      <c r="I912" s="220"/>
      <c r="J912" s="223"/>
      <c r="K912" s="281"/>
      <c r="L912" s="90" t="str">
        <f t="shared" si="14"/>
        <v/>
      </c>
    </row>
    <row r="913" spans="3:12" ht="14.25" x14ac:dyDescent="0.3">
      <c r="C913" s="43"/>
      <c r="D913" s="43"/>
      <c r="E913" s="43"/>
      <c r="F913" s="220"/>
      <c r="G913" s="220"/>
      <c r="H913" s="220"/>
      <c r="I913" s="220"/>
      <c r="J913" s="223"/>
      <c r="K913" s="281"/>
      <c r="L913" s="90" t="str">
        <f t="shared" si="14"/>
        <v/>
      </c>
    </row>
    <row r="914" spans="3:12" ht="14.25" x14ac:dyDescent="0.3">
      <c r="C914" s="43"/>
      <c r="D914" s="43"/>
      <c r="E914" s="43"/>
      <c r="F914" s="220"/>
      <c r="G914" s="220"/>
      <c r="H914" s="220"/>
      <c r="I914" s="220"/>
      <c r="J914" s="223"/>
      <c r="K914" s="281"/>
      <c r="L914" s="90" t="str">
        <f t="shared" si="14"/>
        <v/>
      </c>
    </row>
    <row r="915" spans="3:12" ht="14.25" x14ac:dyDescent="0.3">
      <c r="C915" s="43"/>
      <c r="D915" s="43"/>
      <c r="E915" s="43"/>
      <c r="F915" s="220"/>
      <c r="G915" s="220"/>
      <c r="H915" s="220"/>
      <c r="I915" s="220"/>
      <c r="J915" s="223"/>
      <c r="K915" s="281"/>
      <c r="L915" s="90" t="str">
        <f t="shared" si="14"/>
        <v/>
      </c>
    </row>
    <row r="916" spans="3:12" ht="14.25" x14ac:dyDescent="0.3">
      <c r="C916" s="43"/>
      <c r="D916" s="43"/>
      <c r="E916" s="43"/>
      <c r="F916" s="220"/>
      <c r="G916" s="220"/>
      <c r="H916" s="220"/>
      <c r="I916" s="220"/>
      <c r="J916" s="223"/>
      <c r="K916" s="281"/>
      <c r="L916" s="90" t="str">
        <f t="shared" si="14"/>
        <v/>
      </c>
    </row>
    <row r="917" spans="3:12" ht="14.25" x14ac:dyDescent="0.3">
      <c r="C917" s="43"/>
      <c r="D917" s="43"/>
      <c r="E917" s="43"/>
      <c r="F917" s="220"/>
      <c r="G917" s="220"/>
      <c r="H917" s="220"/>
      <c r="I917" s="220"/>
      <c r="J917" s="223"/>
      <c r="K917" s="281"/>
      <c r="L917" s="90" t="str">
        <f t="shared" si="14"/>
        <v/>
      </c>
    </row>
    <row r="918" spans="3:12" ht="14.25" x14ac:dyDescent="0.3">
      <c r="C918" s="43"/>
      <c r="D918" s="43"/>
      <c r="E918" s="43"/>
      <c r="F918" s="220"/>
      <c r="G918" s="220"/>
      <c r="H918" s="220"/>
      <c r="I918" s="220"/>
      <c r="J918" s="223"/>
      <c r="K918" s="281"/>
      <c r="L918" s="90" t="str">
        <f t="shared" si="14"/>
        <v/>
      </c>
    </row>
    <row r="919" spans="3:12" ht="14.25" x14ac:dyDescent="0.3">
      <c r="C919" s="43"/>
      <c r="D919" s="43"/>
      <c r="E919" s="43"/>
      <c r="F919" s="220"/>
      <c r="G919" s="220"/>
      <c r="H919" s="220"/>
      <c r="I919" s="220"/>
      <c r="J919" s="223"/>
      <c r="K919" s="281"/>
      <c r="L919" s="90" t="str">
        <f t="shared" si="14"/>
        <v/>
      </c>
    </row>
    <row r="920" spans="3:12" ht="14.25" x14ac:dyDescent="0.3">
      <c r="C920" s="43"/>
      <c r="D920" s="43"/>
      <c r="E920" s="43"/>
      <c r="F920" s="220"/>
      <c r="G920" s="220"/>
      <c r="H920" s="220"/>
      <c r="I920" s="220"/>
      <c r="J920" s="223"/>
      <c r="K920" s="281"/>
      <c r="L920" s="90" t="str">
        <f t="shared" si="14"/>
        <v/>
      </c>
    </row>
    <row r="921" spans="3:12" ht="14.25" x14ac:dyDescent="0.3">
      <c r="C921" s="43"/>
      <c r="D921" s="43"/>
      <c r="E921" s="43"/>
      <c r="F921" s="220"/>
      <c r="G921" s="220"/>
      <c r="H921" s="220"/>
      <c r="I921" s="220"/>
      <c r="J921" s="223"/>
      <c r="K921" s="281"/>
      <c r="L921" s="90" t="str">
        <f t="shared" si="14"/>
        <v/>
      </c>
    </row>
    <row r="922" spans="3:12" ht="14.25" x14ac:dyDescent="0.3">
      <c r="C922" s="43"/>
      <c r="D922" s="43"/>
      <c r="E922" s="43"/>
      <c r="F922" s="220"/>
      <c r="G922" s="220"/>
      <c r="H922" s="220"/>
      <c r="I922" s="220"/>
      <c r="J922" s="223"/>
      <c r="K922" s="281"/>
      <c r="L922" s="90" t="str">
        <f t="shared" si="14"/>
        <v/>
      </c>
    </row>
    <row r="923" spans="3:12" ht="14.25" x14ac:dyDescent="0.3">
      <c r="C923" s="43"/>
      <c r="D923" s="43"/>
      <c r="E923" s="43"/>
      <c r="F923" s="220"/>
      <c r="G923" s="220"/>
      <c r="H923" s="220"/>
      <c r="I923" s="220"/>
      <c r="J923" s="223"/>
      <c r="K923" s="281"/>
      <c r="L923" s="90" t="str">
        <f t="shared" si="14"/>
        <v/>
      </c>
    </row>
    <row r="924" spans="3:12" ht="14.25" x14ac:dyDescent="0.3">
      <c r="C924" s="43"/>
      <c r="D924" s="43"/>
      <c r="E924" s="43"/>
      <c r="F924" s="220"/>
      <c r="G924" s="220"/>
      <c r="H924" s="220"/>
      <c r="I924" s="220"/>
      <c r="J924" s="223"/>
      <c r="K924" s="281"/>
      <c r="L924" s="90" t="str">
        <f t="shared" si="14"/>
        <v/>
      </c>
    </row>
    <row r="925" spans="3:12" ht="14.25" x14ac:dyDescent="0.3">
      <c r="C925" s="43"/>
      <c r="D925" s="43"/>
      <c r="E925" s="43"/>
      <c r="F925" s="220"/>
      <c r="G925" s="220"/>
      <c r="H925" s="220"/>
      <c r="I925" s="220"/>
      <c r="J925" s="223"/>
      <c r="K925" s="281"/>
      <c r="L925" s="90" t="str">
        <f t="shared" si="14"/>
        <v/>
      </c>
    </row>
    <row r="926" spans="3:12" ht="14.25" x14ac:dyDescent="0.3">
      <c r="C926" s="43"/>
      <c r="D926" s="43"/>
      <c r="E926" s="43"/>
      <c r="F926" s="220"/>
      <c r="G926" s="220"/>
      <c r="H926" s="220"/>
      <c r="I926" s="220"/>
      <c r="J926" s="223"/>
      <c r="K926" s="281"/>
      <c r="L926" s="90" t="str">
        <f t="shared" si="14"/>
        <v/>
      </c>
    </row>
    <row r="927" spans="3:12" ht="14.25" x14ac:dyDescent="0.3">
      <c r="C927" s="43"/>
      <c r="D927" s="43"/>
      <c r="E927" s="43"/>
      <c r="F927" s="220"/>
      <c r="G927" s="220"/>
      <c r="H927" s="220"/>
      <c r="I927" s="220"/>
      <c r="J927" s="223"/>
      <c r="K927" s="281"/>
      <c r="L927" s="90" t="str">
        <f t="shared" si="14"/>
        <v/>
      </c>
    </row>
    <row r="928" spans="3:12" ht="14.25" x14ac:dyDescent="0.3">
      <c r="C928" s="43"/>
      <c r="D928" s="43"/>
      <c r="E928" s="43"/>
      <c r="F928" s="220"/>
      <c r="G928" s="220"/>
      <c r="H928" s="220"/>
      <c r="I928" s="220"/>
      <c r="J928" s="223"/>
      <c r="K928" s="281"/>
      <c r="L928" s="90" t="str">
        <f t="shared" si="14"/>
        <v/>
      </c>
    </row>
    <row r="929" spans="3:12" ht="14.25" x14ac:dyDescent="0.3">
      <c r="C929" s="43"/>
      <c r="D929" s="43"/>
      <c r="E929" s="43"/>
      <c r="F929" s="220"/>
      <c r="G929" s="220"/>
      <c r="H929" s="220"/>
      <c r="I929" s="220"/>
      <c r="J929" s="223"/>
      <c r="K929" s="281"/>
      <c r="L929" s="90" t="str">
        <f t="shared" si="14"/>
        <v/>
      </c>
    </row>
    <row r="930" spans="3:12" ht="14.25" x14ac:dyDescent="0.3">
      <c r="C930" s="43"/>
      <c r="D930" s="43"/>
      <c r="E930" s="43"/>
      <c r="F930" s="220"/>
      <c r="G930" s="220"/>
      <c r="H930" s="220"/>
      <c r="I930" s="220"/>
      <c r="J930" s="223"/>
      <c r="K930" s="281"/>
      <c r="L930" s="90" t="str">
        <f t="shared" si="14"/>
        <v/>
      </c>
    </row>
    <row r="931" spans="3:12" ht="14.25" x14ac:dyDescent="0.3">
      <c r="C931" s="43"/>
      <c r="D931" s="43"/>
      <c r="E931" s="43"/>
      <c r="F931" s="220"/>
      <c r="G931" s="220"/>
      <c r="H931" s="220"/>
      <c r="I931" s="220"/>
      <c r="J931" s="223"/>
      <c r="K931" s="281"/>
      <c r="L931" s="90" t="str">
        <f t="shared" si="14"/>
        <v/>
      </c>
    </row>
    <row r="932" spans="3:12" ht="14.25" x14ac:dyDescent="0.3">
      <c r="C932" s="43"/>
      <c r="D932" s="43"/>
      <c r="E932" s="43"/>
      <c r="F932" s="220"/>
      <c r="G932" s="220"/>
      <c r="H932" s="220"/>
      <c r="I932" s="220"/>
      <c r="J932" s="223"/>
      <c r="K932" s="281"/>
      <c r="L932" s="90" t="str">
        <f t="shared" si="14"/>
        <v/>
      </c>
    </row>
    <row r="933" spans="3:12" ht="14.25" x14ac:dyDescent="0.3">
      <c r="C933" s="43"/>
      <c r="D933" s="43"/>
      <c r="E933" s="43"/>
      <c r="F933" s="220"/>
      <c r="G933" s="220"/>
      <c r="H933" s="220"/>
      <c r="I933" s="220"/>
      <c r="J933" s="223"/>
      <c r="K933" s="281"/>
      <c r="L933" s="90" t="str">
        <f t="shared" si="14"/>
        <v/>
      </c>
    </row>
    <row r="934" spans="3:12" ht="14.25" x14ac:dyDescent="0.3">
      <c r="C934" s="43"/>
      <c r="D934" s="43"/>
      <c r="E934" s="43"/>
      <c r="F934" s="220"/>
      <c r="G934" s="220"/>
      <c r="H934" s="220"/>
      <c r="I934" s="220"/>
      <c r="J934" s="223"/>
      <c r="K934" s="281"/>
      <c r="L934" s="90" t="str">
        <f t="shared" si="14"/>
        <v/>
      </c>
    </row>
    <row r="935" spans="3:12" ht="14.25" x14ac:dyDescent="0.3">
      <c r="C935" s="43"/>
      <c r="D935" s="43"/>
      <c r="E935" s="43"/>
      <c r="F935" s="220"/>
      <c r="G935" s="220"/>
      <c r="H935" s="220"/>
      <c r="I935" s="220"/>
      <c r="J935" s="223"/>
      <c r="K935" s="281"/>
      <c r="L935" s="90" t="str">
        <f t="shared" si="14"/>
        <v/>
      </c>
    </row>
    <row r="936" spans="3:12" ht="14.25" x14ac:dyDescent="0.3">
      <c r="C936" s="43"/>
      <c r="D936" s="43"/>
      <c r="E936" s="43"/>
      <c r="F936" s="220"/>
      <c r="G936" s="220"/>
      <c r="H936" s="220"/>
      <c r="I936" s="220"/>
      <c r="J936" s="223"/>
      <c r="K936" s="281"/>
      <c r="L936" s="90" t="str">
        <f t="shared" si="14"/>
        <v/>
      </c>
    </row>
    <row r="937" spans="3:12" ht="14.25" x14ac:dyDescent="0.3">
      <c r="C937" s="43"/>
      <c r="D937" s="43"/>
      <c r="E937" s="43"/>
      <c r="F937" s="220"/>
      <c r="G937" s="220"/>
      <c r="H937" s="220"/>
      <c r="I937" s="220"/>
      <c r="J937" s="223"/>
      <c r="K937" s="281"/>
      <c r="L937" s="90" t="str">
        <f t="shared" si="14"/>
        <v/>
      </c>
    </row>
    <row r="938" spans="3:12" ht="14.25" x14ac:dyDescent="0.3">
      <c r="C938" s="43"/>
      <c r="D938" s="43"/>
      <c r="E938" s="43"/>
      <c r="F938" s="220"/>
      <c r="G938" s="220"/>
      <c r="H938" s="220"/>
      <c r="I938" s="220"/>
      <c r="J938" s="223"/>
      <c r="K938" s="281"/>
      <c r="L938" s="90" t="str">
        <f t="shared" ref="L938:L1000" si="15">IFERROR(IF(I938&gt;0,I938-$F$4,""),"")</f>
        <v/>
      </c>
    </row>
    <row r="939" spans="3:12" ht="14.25" x14ac:dyDescent="0.3">
      <c r="C939" s="43"/>
      <c r="D939" s="43"/>
      <c r="E939" s="43"/>
      <c r="F939" s="220"/>
      <c r="G939" s="220"/>
      <c r="H939" s="220"/>
      <c r="I939" s="220"/>
      <c r="J939" s="223"/>
      <c r="K939" s="281"/>
      <c r="L939" s="90" t="str">
        <f t="shared" si="15"/>
        <v/>
      </c>
    </row>
    <row r="940" spans="3:12" ht="14.25" x14ac:dyDescent="0.3">
      <c r="C940" s="43"/>
      <c r="D940" s="43"/>
      <c r="E940" s="43"/>
      <c r="F940" s="220"/>
      <c r="G940" s="220"/>
      <c r="H940" s="220"/>
      <c r="I940" s="220"/>
      <c r="J940" s="223"/>
      <c r="K940" s="281"/>
      <c r="L940" s="90" t="str">
        <f t="shared" si="15"/>
        <v/>
      </c>
    </row>
    <row r="941" spans="3:12" ht="14.25" x14ac:dyDescent="0.3">
      <c r="C941" s="43"/>
      <c r="D941" s="43"/>
      <c r="E941" s="43"/>
      <c r="F941" s="220"/>
      <c r="G941" s="220"/>
      <c r="H941" s="220"/>
      <c r="I941" s="220"/>
      <c r="J941" s="223"/>
      <c r="K941" s="281"/>
      <c r="L941" s="90" t="str">
        <f t="shared" si="15"/>
        <v/>
      </c>
    </row>
    <row r="942" spans="3:12" ht="14.25" x14ac:dyDescent="0.3">
      <c r="C942" s="43"/>
      <c r="D942" s="43"/>
      <c r="E942" s="43"/>
      <c r="F942" s="220"/>
      <c r="G942" s="220"/>
      <c r="H942" s="220"/>
      <c r="I942" s="220"/>
      <c r="J942" s="223"/>
      <c r="K942" s="281"/>
      <c r="L942" s="90" t="str">
        <f t="shared" si="15"/>
        <v/>
      </c>
    </row>
    <row r="943" spans="3:12" ht="14.25" x14ac:dyDescent="0.3">
      <c r="C943" s="43"/>
      <c r="D943" s="43"/>
      <c r="E943" s="43"/>
      <c r="F943" s="220"/>
      <c r="G943" s="220"/>
      <c r="H943" s="220"/>
      <c r="I943" s="220"/>
      <c r="J943" s="223"/>
      <c r="K943" s="281"/>
      <c r="L943" s="90" t="str">
        <f t="shared" si="15"/>
        <v/>
      </c>
    </row>
    <row r="944" spans="3:12" ht="14.25" x14ac:dyDescent="0.3">
      <c r="C944" s="43"/>
      <c r="D944" s="43"/>
      <c r="E944" s="43"/>
      <c r="F944" s="220"/>
      <c r="G944" s="220"/>
      <c r="H944" s="220"/>
      <c r="I944" s="220"/>
      <c r="J944" s="223"/>
      <c r="K944" s="281"/>
      <c r="L944" s="90" t="str">
        <f t="shared" si="15"/>
        <v/>
      </c>
    </row>
    <row r="945" spans="3:12" ht="14.25" x14ac:dyDescent="0.3">
      <c r="C945" s="43"/>
      <c r="D945" s="43"/>
      <c r="E945" s="43"/>
      <c r="F945" s="220"/>
      <c r="G945" s="220"/>
      <c r="H945" s="220"/>
      <c r="I945" s="220"/>
      <c r="J945" s="223"/>
      <c r="K945" s="281"/>
      <c r="L945" s="90" t="str">
        <f t="shared" si="15"/>
        <v/>
      </c>
    </row>
    <row r="946" spans="3:12" ht="14.25" x14ac:dyDescent="0.3">
      <c r="C946" s="43"/>
      <c r="D946" s="43"/>
      <c r="E946" s="43"/>
      <c r="F946" s="220"/>
      <c r="G946" s="220"/>
      <c r="H946" s="220"/>
      <c r="I946" s="220"/>
      <c r="J946" s="223"/>
      <c r="K946" s="281"/>
      <c r="L946" s="90" t="str">
        <f t="shared" si="15"/>
        <v/>
      </c>
    </row>
    <row r="947" spans="3:12" ht="14.25" x14ac:dyDescent="0.3">
      <c r="C947" s="43"/>
      <c r="D947" s="43"/>
      <c r="E947" s="43"/>
      <c r="F947" s="220"/>
      <c r="G947" s="220"/>
      <c r="H947" s="220"/>
      <c r="I947" s="220"/>
      <c r="J947" s="223"/>
      <c r="K947" s="281"/>
      <c r="L947" s="90" t="str">
        <f t="shared" si="15"/>
        <v/>
      </c>
    </row>
    <row r="948" spans="3:12" ht="14.25" x14ac:dyDescent="0.3">
      <c r="C948" s="43"/>
      <c r="D948" s="43"/>
      <c r="E948" s="43"/>
      <c r="F948" s="220"/>
      <c r="G948" s="220"/>
      <c r="H948" s="220"/>
      <c r="I948" s="220"/>
      <c r="J948" s="223"/>
      <c r="K948" s="281"/>
      <c r="L948" s="90" t="str">
        <f t="shared" si="15"/>
        <v/>
      </c>
    </row>
    <row r="949" spans="3:12" ht="14.25" x14ac:dyDescent="0.3">
      <c r="C949" s="43"/>
      <c r="D949" s="43"/>
      <c r="E949" s="43"/>
      <c r="F949" s="220"/>
      <c r="G949" s="220"/>
      <c r="H949" s="220"/>
      <c r="I949" s="220"/>
      <c r="J949" s="223"/>
      <c r="K949" s="281"/>
      <c r="L949" s="90" t="str">
        <f t="shared" si="15"/>
        <v/>
      </c>
    </row>
    <row r="950" spans="3:12" ht="14.25" x14ac:dyDescent="0.3">
      <c r="C950" s="43"/>
      <c r="D950" s="43"/>
      <c r="E950" s="43"/>
      <c r="F950" s="220"/>
      <c r="G950" s="220"/>
      <c r="H950" s="220"/>
      <c r="I950" s="220"/>
      <c r="J950" s="223"/>
      <c r="K950" s="281"/>
      <c r="L950" s="90" t="str">
        <f t="shared" si="15"/>
        <v/>
      </c>
    </row>
    <row r="951" spans="3:12" ht="14.25" x14ac:dyDescent="0.3">
      <c r="C951" s="43"/>
      <c r="D951" s="43"/>
      <c r="E951" s="43"/>
      <c r="F951" s="220"/>
      <c r="G951" s="220"/>
      <c r="H951" s="220"/>
      <c r="I951" s="220"/>
      <c r="J951" s="223"/>
      <c r="K951" s="281"/>
      <c r="L951" s="90" t="str">
        <f t="shared" si="15"/>
        <v/>
      </c>
    </row>
    <row r="952" spans="3:12" ht="14.25" x14ac:dyDescent="0.3">
      <c r="C952" s="43"/>
      <c r="D952" s="43"/>
      <c r="E952" s="43"/>
      <c r="F952" s="220"/>
      <c r="G952" s="220"/>
      <c r="H952" s="220"/>
      <c r="I952" s="220"/>
      <c r="J952" s="223"/>
      <c r="K952" s="281"/>
      <c r="L952" s="90" t="str">
        <f t="shared" si="15"/>
        <v/>
      </c>
    </row>
    <row r="953" spans="3:12" ht="14.25" x14ac:dyDescent="0.3">
      <c r="C953" s="43"/>
      <c r="D953" s="43"/>
      <c r="E953" s="43"/>
      <c r="F953" s="220"/>
      <c r="G953" s="220"/>
      <c r="H953" s="220"/>
      <c r="I953" s="220"/>
      <c r="J953" s="223"/>
      <c r="K953" s="281"/>
      <c r="L953" s="90" t="str">
        <f t="shared" si="15"/>
        <v/>
      </c>
    </row>
    <row r="954" spans="3:12" ht="14.25" x14ac:dyDescent="0.3">
      <c r="C954" s="43"/>
      <c r="D954" s="43"/>
      <c r="E954" s="43"/>
      <c r="F954" s="220"/>
      <c r="G954" s="220"/>
      <c r="H954" s="220"/>
      <c r="I954" s="220"/>
      <c r="J954" s="223"/>
      <c r="K954" s="281"/>
      <c r="L954" s="90" t="str">
        <f t="shared" si="15"/>
        <v/>
      </c>
    </row>
    <row r="955" spans="3:12" ht="14.25" x14ac:dyDescent="0.3">
      <c r="C955" s="43"/>
      <c r="D955" s="43"/>
      <c r="E955" s="43"/>
      <c r="F955" s="220"/>
      <c r="G955" s="220"/>
      <c r="H955" s="220"/>
      <c r="I955" s="220"/>
      <c r="J955" s="223"/>
      <c r="K955" s="281"/>
      <c r="L955" s="90" t="str">
        <f t="shared" si="15"/>
        <v/>
      </c>
    </row>
    <row r="956" spans="3:12" ht="14.25" x14ac:dyDescent="0.3">
      <c r="C956" s="43"/>
      <c r="D956" s="43"/>
      <c r="E956" s="43"/>
      <c r="F956" s="220"/>
      <c r="G956" s="220"/>
      <c r="H956" s="220"/>
      <c r="I956" s="220"/>
      <c r="J956" s="223"/>
      <c r="K956" s="281"/>
      <c r="L956" s="90" t="str">
        <f t="shared" si="15"/>
        <v/>
      </c>
    </row>
    <row r="957" spans="3:12" ht="14.25" x14ac:dyDescent="0.3">
      <c r="C957" s="43"/>
      <c r="D957" s="43"/>
      <c r="E957" s="43"/>
      <c r="F957" s="220"/>
      <c r="G957" s="220"/>
      <c r="H957" s="220"/>
      <c r="I957" s="220"/>
      <c r="J957" s="223"/>
      <c r="K957" s="281"/>
      <c r="L957" s="90" t="str">
        <f t="shared" si="15"/>
        <v/>
      </c>
    </row>
    <row r="958" spans="3:12" ht="14.25" x14ac:dyDescent="0.3">
      <c r="C958" s="43"/>
      <c r="D958" s="43"/>
      <c r="E958" s="43"/>
      <c r="F958" s="220"/>
      <c r="G958" s="220"/>
      <c r="H958" s="220"/>
      <c r="I958" s="220"/>
      <c r="J958" s="223"/>
      <c r="K958" s="281"/>
      <c r="L958" s="90" t="str">
        <f t="shared" si="15"/>
        <v/>
      </c>
    </row>
    <row r="959" spans="3:12" ht="14.25" x14ac:dyDescent="0.3">
      <c r="C959" s="43"/>
      <c r="D959" s="43"/>
      <c r="E959" s="43"/>
      <c r="F959" s="220"/>
      <c r="G959" s="220"/>
      <c r="H959" s="220"/>
      <c r="I959" s="220"/>
      <c r="J959" s="223"/>
      <c r="K959" s="281"/>
      <c r="L959" s="90" t="str">
        <f t="shared" si="15"/>
        <v/>
      </c>
    </row>
    <row r="960" spans="3:12" ht="14.25" x14ac:dyDescent="0.3">
      <c r="C960" s="43"/>
      <c r="D960" s="43"/>
      <c r="E960" s="43"/>
      <c r="F960" s="220"/>
      <c r="G960" s="220"/>
      <c r="H960" s="220"/>
      <c r="I960" s="220"/>
      <c r="J960" s="223"/>
      <c r="K960" s="281"/>
      <c r="L960" s="90" t="str">
        <f t="shared" si="15"/>
        <v/>
      </c>
    </row>
    <row r="961" spans="3:12" ht="14.25" x14ac:dyDescent="0.3">
      <c r="C961" s="43"/>
      <c r="D961" s="43"/>
      <c r="E961" s="43"/>
      <c r="F961" s="220"/>
      <c r="G961" s="220"/>
      <c r="H961" s="220"/>
      <c r="I961" s="220"/>
      <c r="J961" s="223"/>
      <c r="K961" s="281"/>
      <c r="L961" s="90" t="str">
        <f t="shared" si="15"/>
        <v/>
      </c>
    </row>
    <row r="962" spans="3:12" ht="14.25" x14ac:dyDescent="0.3">
      <c r="C962" s="43"/>
      <c r="D962" s="43"/>
      <c r="E962" s="43"/>
      <c r="F962" s="220"/>
      <c r="G962" s="220"/>
      <c r="H962" s="220"/>
      <c r="I962" s="220"/>
      <c r="J962" s="223"/>
      <c r="K962" s="281"/>
      <c r="L962" s="90" t="str">
        <f t="shared" si="15"/>
        <v/>
      </c>
    </row>
    <row r="963" spans="3:12" ht="14.25" x14ac:dyDescent="0.3">
      <c r="C963" s="43"/>
      <c r="D963" s="43"/>
      <c r="E963" s="43"/>
      <c r="F963" s="220"/>
      <c r="G963" s="220"/>
      <c r="H963" s="220"/>
      <c r="I963" s="220"/>
      <c r="J963" s="223"/>
      <c r="K963" s="281"/>
      <c r="L963" s="90" t="str">
        <f t="shared" si="15"/>
        <v/>
      </c>
    </row>
    <row r="964" spans="3:12" ht="14.25" x14ac:dyDescent="0.3">
      <c r="C964" s="43"/>
      <c r="D964" s="43"/>
      <c r="E964" s="43"/>
      <c r="F964" s="220"/>
      <c r="G964" s="220"/>
      <c r="H964" s="220"/>
      <c r="I964" s="220"/>
      <c r="J964" s="223"/>
      <c r="K964" s="281"/>
      <c r="L964" s="90" t="str">
        <f t="shared" si="15"/>
        <v/>
      </c>
    </row>
    <row r="965" spans="3:12" ht="14.25" x14ac:dyDescent="0.3">
      <c r="C965" s="43"/>
      <c r="D965" s="43"/>
      <c r="E965" s="43"/>
      <c r="F965" s="220"/>
      <c r="G965" s="220"/>
      <c r="H965" s="220"/>
      <c r="I965" s="220"/>
      <c r="J965" s="223"/>
      <c r="K965" s="281"/>
      <c r="L965" s="90" t="str">
        <f t="shared" si="15"/>
        <v/>
      </c>
    </row>
    <row r="966" spans="3:12" ht="14.25" x14ac:dyDescent="0.3">
      <c r="C966" s="43"/>
      <c r="D966" s="43"/>
      <c r="E966" s="43"/>
      <c r="F966" s="220"/>
      <c r="G966" s="220"/>
      <c r="H966" s="220"/>
      <c r="I966" s="220"/>
      <c r="J966" s="223"/>
      <c r="K966" s="281"/>
      <c r="L966" s="90" t="str">
        <f t="shared" si="15"/>
        <v/>
      </c>
    </row>
    <row r="967" spans="3:12" ht="14.25" x14ac:dyDescent="0.3">
      <c r="C967" s="43"/>
      <c r="D967" s="43"/>
      <c r="E967" s="43"/>
      <c r="F967" s="220"/>
      <c r="G967" s="220"/>
      <c r="H967" s="220"/>
      <c r="I967" s="220"/>
      <c r="J967" s="223"/>
      <c r="K967" s="281"/>
      <c r="L967" s="90" t="str">
        <f t="shared" si="15"/>
        <v/>
      </c>
    </row>
    <row r="968" spans="3:12" ht="14.25" x14ac:dyDescent="0.3">
      <c r="C968" s="43"/>
      <c r="D968" s="43"/>
      <c r="E968" s="43"/>
      <c r="F968" s="220"/>
      <c r="G968" s="220"/>
      <c r="H968" s="220"/>
      <c r="I968" s="220"/>
      <c r="J968" s="223"/>
      <c r="K968" s="281"/>
      <c r="L968" s="90" t="str">
        <f t="shared" si="15"/>
        <v/>
      </c>
    </row>
    <row r="969" spans="3:12" ht="14.25" x14ac:dyDescent="0.3">
      <c r="C969" s="43"/>
      <c r="D969" s="43"/>
      <c r="E969" s="43"/>
      <c r="F969" s="220"/>
      <c r="G969" s="220"/>
      <c r="H969" s="220"/>
      <c r="I969" s="220"/>
      <c r="J969" s="223"/>
      <c r="K969" s="281"/>
      <c r="L969" s="90" t="str">
        <f t="shared" si="15"/>
        <v/>
      </c>
    </row>
    <row r="970" spans="3:12" ht="14.25" x14ac:dyDescent="0.3">
      <c r="C970" s="43"/>
      <c r="D970" s="43"/>
      <c r="E970" s="43"/>
      <c r="F970" s="220"/>
      <c r="G970" s="220"/>
      <c r="H970" s="220"/>
      <c r="I970" s="220"/>
      <c r="J970" s="223"/>
      <c r="K970" s="281"/>
      <c r="L970" s="90" t="str">
        <f t="shared" si="15"/>
        <v/>
      </c>
    </row>
    <row r="971" spans="3:12" ht="14.25" x14ac:dyDescent="0.3">
      <c r="C971" s="43"/>
      <c r="D971" s="43"/>
      <c r="E971" s="43"/>
      <c r="F971" s="220"/>
      <c r="G971" s="220"/>
      <c r="H971" s="220"/>
      <c r="I971" s="220"/>
      <c r="J971" s="223"/>
      <c r="K971" s="281"/>
      <c r="L971" s="90" t="str">
        <f t="shared" si="15"/>
        <v/>
      </c>
    </row>
    <row r="972" spans="3:12" ht="14.25" x14ac:dyDescent="0.3">
      <c r="C972" s="43"/>
      <c r="D972" s="43"/>
      <c r="E972" s="43"/>
      <c r="F972" s="220"/>
      <c r="G972" s="220"/>
      <c r="H972" s="220"/>
      <c r="I972" s="220"/>
      <c r="J972" s="223"/>
      <c r="K972" s="281"/>
      <c r="L972" s="90" t="str">
        <f t="shared" si="15"/>
        <v/>
      </c>
    </row>
    <row r="973" spans="3:12" ht="14.25" x14ac:dyDescent="0.3">
      <c r="C973" s="43"/>
      <c r="D973" s="43"/>
      <c r="E973" s="43"/>
      <c r="F973" s="220"/>
      <c r="G973" s="220"/>
      <c r="H973" s="220"/>
      <c r="I973" s="220"/>
      <c r="J973" s="223"/>
      <c r="K973" s="281"/>
      <c r="L973" s="90" t="str">
        <f t="shared" si="15"/>
        <v/>
      </c>
    </row>
    <row r="974" spans="3:12" ht="14.25" x14ac:dyDescent="0.3">
      <c r="C974" s="43"/>
      <c r="D974" s="43"/>
      <c r="E974" s="43"/>
      <c r="F974" s="220"/>
      <c r="G974" s="220"/>
      <c r="H974" s="220"/>
      <c r="I974" s="220"/>
      <c r="J974" s="223"/>
      <c r="K974" s="281"/>
      <c r="L974" s="90" t="str">
        <f t="shared" si="15"/>
        <v/>
      </c>
    </row>
    <row r="975" spans="3:12" ht="14.25" x14ac:dyDescent="0.3">
      <c r="C975" s="43"/>
      <c r="D975" s="43"/>
      <c r="E975" s="43"/>
      <c r="F975" s="220"/>
      <c r="G975" s="220"/>
      <c r="H975" s="220"/>
      <c r="I975" s="220"/>
      <c r="J975" s="223"/>
      <c r="K975" s="281"/>
      <c r="L975" s="90" t="str">
        <f t="shared" si="15"/>
        <v/>
      </c>
    </row>
    <row r="976" spans="3:12" ht="14.25" x14ac:dyDescent="0.3">
      <c r="C976" s="43"/>
      <c r="D976" s="43"/>
      <c r="E976" s="43"/>
      <c r="F976" s="220"/>
      <c r="G976" s="220"/>
      <c r="H976" s="220"/>
      <c r="I976" s="220"/>
      <c r="J976" s="223"/>
      <c r="K976" s="281"/>
      <c r="L976" s="90" t="str">
        <f t="shared" si="15"/>
        <v/>
      </c>
    </row>
    <row r="977" spans="3:12" ht="14.25" x14ac:dyDescent="0.3">
      <c r="C977" s="43"/>
      <c r="D977" s="43"/>
      <c r="E977" s="43"/>
      <c r="F977" s="220"/>
      <c r="G977" s="220"/>
      <c r="H977" s="220"/>
      <c r="I977" s="220"/>
      <c r="J977" s="223"/>
      <c r="K977" s="281"/>
      <c r="L977" s="90" t="str">
        <f t="shared" si="15"/>
        <v/>
      </c>
    </row>
    <row r="978" spans="3:12" ht="14.25" x14ac:dyDescent="0.3">
      <c r="C978" s="43"/>
      <c r="D978" s="43"/>
      <c r="E978" s="43"/>
      <c r="F978" s="220"/>
      <c r="G978" s="220"/>
      <c r="H978" s="220"/>
      <c r="I978" s="220"/>
      <c r="J978" s="223"/>
      <c r="K978" s="281"/>
      <c r="L978" s="90" t="str">
        <f t="shared" si="15"/>
        <v/>
      </c>
    </row>
    <row r="979" spans="3:12" ht="14.25" x14ac:dyDescent="0.3">
      <c r="C979" s="43"/>
      <c r="D979" s="43"/>
      <c r="E979" s="43"/>
      <c r="F979" s="220"/>
      <c r="G979" s="220"/>
      <c r="H979" s="220"/>
      <c r="I979" s="220"/>
      <c r="J979" s="223"/>
      <c r="K979" s="281"/>
      <c r="L979" s="90" t="str">
        <f t="shared" si="15"/>
        <v/>
      </c>
    </row>
    <row r="980" spans="3:12" ht="14.25" x14ac:dyDescent="0.3">
      <c r="C980" s="43"/>
      <c r="D980" s="43"/>
      <c r="E980" s="43"/>
      <c r="F980" s="220"/>
      <c r="G980" s="220"/>
      <c r="H980" s="220"/>
      <c r="I980" s="220"/>
      <c r="J980" s="223"/>
      <c r="K980" s="281"/>
      <c r="L980" s="90" t="str">
        <f t="shared" si="15"/>
        <v/>
      </c>
    </row>
    <row r="981" spans="3:12" ht="14.25" x14ac:dyDescent="0.3">
      <c r="C981" s="43"/>
      <c r="D981" s="43"/>
      <c r="E981" s="43"/>
      <c r="F981" s="220"/>
      <c r="G981" s="220"/>
      <c r="H981" s="220"/>
      <c r="I981" s="220"/>
      <c r="J981" s="223"/>
      <c r="K981" s="281"/>
      <c r="L981" s="90" t="str">
        <f t="shared" si="15"/>
        <v/>
      </c>
    </row>
    <row r="982" spans="3:12" ht="14.25" x14ac:dyDescent="0.3">
      <c r="C982" s="43"/>
      <c r="D982" s="43"/>
      <c r="E982" s="43"/>
      <c r="F982" s="220"/>
      <c r="G982" s="220"/>
      <c r="H982" s="220"/>
      <c r="I982" s="220"/>
      <c r="J982" s="223"/>
      <c r="K982" s="281"/>
      <c r="L982" s="90" t="str">
        <f t="shared" si="15"/>
        <v/>
      </c>
    </row>
    <row r="983" spans="3:12" ht="14.25" x14ac:dyDescent="0.3">
      <c r="C983" s="43"/>
      <c r="D983" s="43"/>
      <c r="E983" s="43"/>
      <c r="F983" s="220"/>
      <c r="G983" s="220"/>
      <c r="H983" s="220"/>
      <c r="I983" s="220"/>
      <c r="J983" s="223"/>
      <c r="K983" s="281"/>
      <c r="L983" s="90" t="str">
        <f t="shared" si="15"/>
        <v/>
      </c>
    </row>
    <row r="984" spans="3:12" ht="14.25" x14ac:dyDescent="0.3">
      <c r="C984" s="43"/>
      <c r="D984" s="43"/>
      <c r="E984" s="43"/>
      <c r="F984" s="220"/>
      <c r="G984" s="220"/>
      <c r="H984" s="220"/>
      <c r="I984" s="220"/>
      <c r="J984" s="223"/>
      <c r="K984" s="281"/>
      <c r="L984" s="90" t="str">
        <f t="shared" si="15"/>
        <v/>
      </c>
    </row>
    <row r="985" spans="3:12" ht="14.25" x14ac:dyDescent="0.3">
      <c r="C985" s="43"/>
      <c r="D985" s="43"/>
      <c r="E985" s="43"/>
      <c r="F985" s="220"/>
      <c r="G985" s="220"/>
      <c r="H985" s="220"/>
      <c r="I985" s="220"/>
      <c r="J985" s="223"/>
      <c r="K985" s="281"/>
      <c r="L985" s="90" t="str">
        <f t="shared" si="15"/>
        <v/>
      </c>
    </row>
    <row r="986" spans="3:12" ht="14.25" x14ac:dyDescent="0.3">
      <c r="C986" s="43"/>
      <c r="D986" s="43"/>
      <c r="E986" s="43"/>
      <c r="F986" s="220"/>
      <c r="G986" s="220"/>
      <c r="H986" s="220"/>
      <c r="I986" s="220"/>
      <c r="J986" s="223"/>
      <c r="K986" s="281"/>
      <c r="L986" s="90" t="str">
        <f t="shared" si="15"/>
        <v/>
      </c>
    </row>
    <row r="987" spans="3:12" ht="14.25" x14ac:dyDescent="0.3">
      <c r="C987" s="43"/>
      <c r="D987" s="43"/>
      <c r="E987" s="43"/>
      <c r="F987" s="220"/>
      <c r="G987" s="220"/>
      <c r="H987" s="220"/>
      <c r="I987" s="220"/>
      <c r="J987" s="223"/>
      <c r="K987" s="281"/>
      <c r="L987" s="90" t="str">
        <f t="shared" si="15"/>
        <v/>
      </c>
    </row>
    <row r="988" spans="3:12" ht="14.25" x14ac:dyDescent="0.3">
      <c r="C988" s="43"/>
      <c r="D988" s="43"/>
      <c r="E988" s="43"/>
      <c r="F988" s="220"/>
      <c r="G988" s="220"/>
      <c r="H988" s="220"/>
      <c r="I988" s="220"/>
      <c r="J988" s="223"/>
      <c r="K988" s="281"/>
      <c r="L988" s="90" t="str">
        <f t="shared" si="15"/>
        <v/>
      </c>
    </row>
    <row r="989" spans="3:12" ht="14.25" x14ac:dyDescent="0.3">
      <c r="C989" s="43"/>
      <c r="D989" s="43"/>
      <c r="E989" s="43"/>
      <c r="F989" s="220"/>
      <c r="G989" s="220"/>
      <c r="H989" s="220"/>
      <c r="I989" s="220"/>
      <c r="J989" s="223"/>
      <c r="K989" s="281"/>
      <c r="L989" s="90" t="str">
        <f t="shared" si="15"/>
        <v/>
      </c>
    </row>
    <row r="990" spans="3:12" ht="14.25" x14ac:dyDescent="0.3">
      <c r="C990" s="43"/>
      <c r="D990" s="43"/>
      <c r="E990" s="43"/>
      <c r="F990" s="220"/>
      <c r="G990" s="220"/>
      <c r="H990" s="220"/>
      <c r="I990" s="220"/>
      <c r="J990" s="223"/>
      <c r="K990" s="281"/>
      <c r="L990" s="90" t="str">
        <f t="shared" si="15"/>
        <v/>
      </c>
    </row>
    <row r="991" spans="3:12" ht="14.25" x14ac:dyDescent="0.3">
      <c r="C991" s="43"/>
      <c r="D991" s="43"/>
      <c r="E991" s="43"/>
      <c r="F991" s="220"/>
      <c r="G991" s="220"/>
      <c r="H991" s="220"/>
      <c r="I991" s="220"/>
      <c r="J991" s="223"/>
      <c r="K991" s="281"/>
      <c r="L991" s="90" t="str">
        <f t="shared" si="15"/>
        <v/>
      </c>
    </row>
    <row r="992" spans="3:12" ht="14.25" x14ac:dyDescent="0.3">
      <c r="C992" s="43"/>
      <c r="D992" s="43"/>
      <c r="E992" s="43"/>
      <c r="F992" s="220"/>
      <c r="G992" s="220"/>
      <c r="H992" s="220"/>
      <c r="I992" s="220"/>
      <c r="J992" s="223"/>
      <c r="K992" s="281"/>
      <c r="L992" s="90" t="str">
        <f t="shared" si="15"/>
        <v/>
      </c>
    </row>
    <row r="993" spans="3:12" ht="14.25" x14ac:dyDescent="0.3">
      <c r="C993" s="43"/>
      <c r="D993" s="43"/>
      <c r="E993" s="43"/>
      <c r="F993" s="220"/>
      <c r="G993" s="220"/>
      <c r="H993" s="220"/>
      <c r="I993" s="220"/>
      <c r="J993" s="223"/>
      <c r="K993" s="281"/>
      <c r="L993" s="90" t="str">
        <f t="shared" si="15"/>
        <v/>
      </c>
    </row>
    <row r="994" spans="3:12" ht="14.25" x14ac:dyDescent="0.3">
      <c r="C994" s="43"/>
      <c r="D994" s="43"/>
      <c r="E994" s="43"/>
      <c r="F994" s="220"/>
      <c r="G994" s="220"/>
      <c r="H994" s="220"/>
      <c r="I994" s="220"/>
      <c r="J994" s="223"/>
      <c r="K994" s="281"/>
      <c r="L994" s="90" t="str">
        <f t="shared" si="15"/>
        <v/>
      </c>
    </row>
    <row r="995" spans="3:12" ht="14.25" x14ac:dyDescent="0.3">
      <c r="C995" s="43"/>
      <c r="D995" s="43"/>
      <c r="E995" s="43"/>
      <c r="F995" s="220"/>
      <c r="G995" s="220"/>
      <c r="H995" s="220"/>
      <c r="I995" s="220"/>
      <c r="J995" s="223"/>
      <c r="K995" s="281"/>
      <c r="L995" s="90" t="str">
        <f t="shared" si="15"/>
        <v/>
      </c>
    </row>
    <row r="996" spans="3:12" ht="14.25" x14ac:dyDescent="0.3">
      <c r="C996" s="43"/>
      <c r="D996" s="43"/>
      <c r="E996" s="43"/>
      <c r="F996" s="220"/>
      <c r="G996" s="220"/>
      <c r="H996" s="220"/>
      <c r="I996" s="220"/>
      <c r="J996" s="223"/>
      <c r="K996" s="281"/>
      <c r="L996" s="90" t="str">
        <f t="shared" si="15"/>
        <v/>
      </c>
    </row>
    <row r="997" spans="3:12" ht="14.25" x14ac:dyDescent="0.3">
      <c r="C997" s="43"/>
      <c r="D997" s="43"/>
      <c r="E997" s="43"/>
      <c r="F997" s="220"/>
      <c r="G997" s="220"/>
      <c r="H997" s="220"/>
      <c r="I997" s="220"/>
      <c r="J997" s="223"/>
      <c r="K997" s="281"/>
      <c r="L997" s="90" t="str">
        <f t="shared" si="15"/>
        <v/>
      </c>
    </row>
    <row r="998" spans="3:12" ht="14.25" x14ac:dyDescent="0.3">
      <c r="C998" s="43"/>
      <c r="D998" s="43"/>
      <c r="E998" s="43"/>
      <c r="F998" s="220"/>
      <c r="G998" s="220"/>
      <c r="H998" s="220"/>
      <c r="I998" s="220"/>
      <c r="J998" s="223"/>
      <c r="K998" s="281"/>
      <c r="L998" s="90" t="str">
        <f t="shared" si="15"/>
        <v/>
      </c>
    </row>
    <row r="999" spans="3:12" ht="14.25" x14ac:dyDescent="0.3">
      <c r="C999" s="43"/>
      <c r="D999" s="43"/>
      <c r="E999" s="43"/>
      <c r="F999" s="220"/>
      <c r="G999" s="220"/>
      <c r="H999" s="220"/>
      <c r="I999" s="220"/>
      <c r="J999" s="223"/>
      <c r="K999" s="281"/>
      <c r="L999" s="90" t="str">
        <f t="shared" si="15"/>
        <v/>
      </c>
    </row>
    <row r="1000" spans="3:12" ht="14.25" x14ac:dyDescent="0.3">
      <c r="C1000" s="43"/>
      <c r="D1000" s="43"/>
      <c r="E1000" s="43"/>
      <c r="F1000" s="220"/>
      <c r="G1000" s="220"/>
      <c r="H1000" s="220"/>
      <c r="I1000" s="220"/>
      <c r="J1000" s="223"/>
      <c r="K1000" s="281"/>
      <c r="L1000" s="90" t="str">
        <f t="shared" si="15"/>
        <v/>
      </c>
    </row>
    <row r="1001" spans="3:12" ht="14.25" x14ac:dyDescent="0.3"/>
    <row r="1002" spans="3:12" ht="14.25" x14ac:dyDescent="0.3"/>
    <row r="1003" spans="3:12" ht="14.25" x14ac:dyDescent="0.3"/>
    <row r="1004" spans="3:12" ht="14.25" x14ac:dyDescent="0.3"/>
    <row r="1005" spans="3:12" ht="14.25" x14ac:dyDescent="0.3"/>
    <row r="1006" spans="3:12" ht="14.25" x14ac:dyDescent="0.3"/>
    <row r="2501" ht="14.25" x14ac:dyDescent="0.3"/>
  </sheetData>
  <sheetProtection algorithmName="SHA-512" hashValue="YyFFtmzqavtZRrZ56x6wi6A72KbbJZUjqgd1zV4pT0v5B+uC+/AlqJGYIrQbnzhcFIxKYDEUfF6PL6zBhHz9+g==" saltValue="N9JtF/ksEmj++YCzoIZZ6g==" spinCount="100000" sheet="1" objects="1" scenarios="1" selectLockedCells="1" autoFilter="0"/>
  <autoFilter ref="C7:L41" xr:uid="{00000000-0001-0000-0400-000000000000}"/>
  <mergeCells count="1">
    <mergeCell ref="C2:I2"/>
  </mergeCells>
  <conditionalFormatting sqref="L8:L1000">
    <cfRule type="cellIs" dxfId="17" priority="7" operator="lessThan">
      <formula>0</formula>
    </cfRule>
    <cfRule type="cellIs" dxfId="16" priority="8" operator="greaterThan">
      <formula>0</formula>
    </cfRule>
  </conditionalFormatting>
  <conditionalFormatting sqref="J9:J36">
    <cfRule type="cellIs" dxfId="15" priority="5" operator="lessThan">
      <formula>0</formula>
    </cfRule>
    <cfRule type="cellIs" dxfId="14" priority="6" operator="greaterThan">
      <formula>0</formula>
    </cfRule>
  </conditionalFormatting>
  <conditionalFormatting sqref="J8">
    <cfRule type="cellIs" dxfId="13" priority="1" operator="lessThan">
      <formula>0</formula>
    </cfRule>
    <cfRule type="cellIs" dxfId="12" priority="2" operator="greaterThan">
      <formula>0</formula>
    </cfRule>
  </conditionalFormatting>
  <dataValidations count="2">
    <dataValidation type="custom" allowBlank="1" showInputMessage="1" showErrorMessage="1" sqref="C7" xr:uid="{E0CB186E-87ED-46E2-AD4A-2AE841FA807F}">
      <formula1>COUNTIF(C:C,#REF!)&lt;=1</formula1>
    </dataValidation>
    <dataValidation type="custom" allowBlank="1" showInputMessage="1" showErrorMessage="1" sqref="M7" xr:uid="{73902A04-804A-4423-BC70-5A0721080F7F}">
      <formula1>COUNTIF(L:L,M8)&lt;=1</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outlinePr summaryBelow="0" summaryRight="0"/>
  </sheetPr>
  <dimension ref="A2:AK1008"/>
  <sheetViews>
    <sheetView zoomScale="90" zoomScaleNormal="90" workbookViewId="0">
      <selection activeCell="D3" sqref="D3"/>
    </sheetView>
  </sheetViews>
  <sheetFormatPr defaultColWidth="14.42578125" defaultRowHeight="15" customHeight="1" x14ac:dyDescent="0.25"/>
  <cols>
    <col min="1" max="1" width="34.85546875" style="62" customWidth="1"/>
    <col min="2" max="2" width="1.7109375" style="63" customWidth="1"/>
    <col min="3" max="3" width="18.7109375" style="247" customWidth="1"/>
    <col min="4" max="4" width="14.42578125" style="247"/>
    <col min="5" max="5" width="15.5703125" style="247" customWidth="1"/>
    <col min="6" max="8" width="14.42578125" style="247"/>
    <col min="9" max="9" width="12.28515625" style="247" customWidth="1"/>
    <col min="10" max="10" width="28.28515625" style="247" customWidth="1"/>
    <col min="11" max="14" width="14.42578125" style="247"/>
    <col min="15" max="15" width="4.7109375" style="63" customWidth="1"/>
    <col min="16" max="18" width="14.42578125" style="63"/>
    <col min="19" max="19" width="3.42578125" style="63" customWidth="1"/>
    <col min="20" max="20" width="19.5703125" style="63" customWidth="1"/>
    <col min="21" max="21" width="15.7109375" style="63" customWidth="1"/>
    <col min="22" max="22" width="3" style="63" customWidth="1"/>
    <col min="23" max="24" width="14.42578125" style="63"/>
    <col min="25" max="25" width="18.85546875" style="63" customWidth="1"/>
    <col min="26" max="26" width="16.42578125" style="63" customWidth="1"/>
    <col min="27" max="16384" width="14.42578125" style="63"/>
  </cols>
  <sheetData>
    <row r="2" spans="3:37" ht="15" customHeight="1" x14ac:dyDescent="0.25">
      <c r="C2" s="330" t="s">
        <v>10</v>
      </c>
      <c r="D2" s="331"/>
      <c r="E2" s="331"/>
      <c r="F2" s="331"/>
      <c r="G2" s="331"/>
      <c r="H2" s="331"/>
      <c r="I2" s="239"/>
      <c r="J2" s="240"/>
      <c r="K2" s="240"/>
      <c r="L2" s="239"/>
      <c r="M2" s="239"/>
      <c r="N2" s="239"/>
      <c r="O2" s="65"/>
      <c r="P2" s="66"/>
      <c r="Q2" s="66"/>
      <c r="R2" s="66"/>
      <c r="S2" s="64"/>
      <c r="T2" s="64"/>
      <c r="U2" s="64"/>
      <c r="V2" s="64"/>
      <c r="W2" s="64"/>
      <c r="X2" s="64"/>
      <c r="Y2" s="64"/>
      <c r="Z2" s="67"/>
      <c r="AA2" s="67"/>
      <c r="AB2" s="67"/>
      <c r="AC2" s="67"/>
      <c r="AD2" s="67"/>
      <c r="AE2" s="67"/>
      <c r="AF2" s="67"/>
      <c r="AG2" s="67"/>
      <c r="AH2" s="67"/>
      <c r="AI2" s="67"/>
      <c r="AJ2" s="67"/>
      <c r="AK2" s="67"/>
    </row>
    <row r="3" spans="3:37" ht="15" customHeight="1" x14ac:dyDescent="0.25">
      <c r="C3" s="59" t="s">
        <v>14</v>
      </c>
      <c r="D3" s="241">
        <v>0</v>
      </c>
      <c r="E3" s="59" t="s">
        <v>12</v>
      </c>
      <c r="F3" s="297">
        <f>SUM(F10:F33)</f>
        <v>0</v>
      </c>
      <c r="G3" s="59" t="s">
        <v>15</v>
      </c>
      <c r="H3" s="297">
        <f>Resumo!H27</f>
        <v>0</v>
      </c>
      <c r="I3" s="242"/>
      <c r="J3" s="243"/>
      <c r="K3" s="242"/>
      <c r="L3" s="242"/>
      <c r="M3" s="242"/>
      <c r="N3" s="242"/>
      <c r="O3" s="69"/>
      <c r="P3" s="70"/>
      <c r="Q3" s="70"/>
      <c r="R3" s="70"/>
      <c r="S3" s="68"/>
      <c r="T3" s="68"/>
      <c r="U3" s="68"/>
      <c r="V3" s="68"/>
      <c r="W3" s="68"/>
      <c r="X3" s="68"/>
      <c r="Y3" s="68"/>
      <c r="Z3" s="71"/>
      <c r="AA3" s="71"/>
      <c r="AB3" s="71"/>
      <c r="AC3" s="71"/>
      <c r="AD3" s="71"/>
      <c r="AE3" s="71"/>
      <c r="AF3" s="71"/>
      <c r="AG3" s="71"/>
      <c r="AH3" s="71"/>
      <c r="AI3" s="71"/>
      <c r="AJ3" s="71"/>
      <c r="AK3" s="71"/>
    </row>
    <row r="4" spans="3:37" ht="15" customHeight="1" x14ac:dyDescent="0.25">
      <c r="C4" s="55" t="s">
        <v>16</v>
      </c>
      <c r="D4" s="295" t="str">
        <f>IFERROR(100/D3/100," ")</f>
        <v xml:space="preserve"> </v>
      </c>
      <c r="E4" s="55" t="s">
        <v>17</v>
      </c>
      <c r="F4" s="296" t="str">
        <f>IFERROR(H3/D3," ")</f>
        <v xml:space="preserve"> </v>
      </c>
      <c r="G4" s="55"/>
      <c r="H4" s="55"/>
      <c r="I4" s="239"/>
      <c r="J4" s="239"/>
      <c r="K4" s="239"/>
      <c r="L4" s="239"/>
      <c r="M4" s="239"/>
      <c r="N4" s="239"/>
      <c r="O4" s="65"/>
      <c r="P4" s="66"/>
      <c r="Q4" s="66"/>
      <c r="R4" s="66"/>
      <c r="S4" s="64"/>
      <c r="T4" s="64"/>
      <c r="U4" s="64"/>
      <c r="V4" s="64"/>
      <c r="W4" s="64"/>
      <c r="X4" s="64"/>
      <c r="Y4" s="64"/>
      <c r="Z4" s="67"/>
      <c r="AA4" s="67"/>
      <c r="AB4" s="67"/>
      <c r="AC4" s="67"/>
      <c r="AD4" s="67"/>
      <c r="AE4" s="67"/>
      <c r="AF4" s="67"/>
      <c r="AG4" s="67"/>
      <c r="AH4" s="67"/>
      <c r="AI4" s="67"/>
      <c r="AJ4" s="67"/>
      <c r="AK4" s="67"/>
    </row>
    <row r="5" spans="3:37" ht="15" customHeight="1" x14ac:dyDescent="0.25">
      <c r="C5" s="244"/>
      <c r="D5" s="245"/>
      <c r="E5" s="244"/>
      <c r="F5" s="246"/>
      <c r="G5" s="244"/>
      <c r="H5" s="244"/>
      <c r="I5" s="239"/>
      <c r="J5" s="239"/>
      <c r="K5" s="239"/>
      <c r="L5" s="239"/>
      <c r="M5" s="239"/>
      <c r="N5" s="239"/>
      <c r="O5" s="65"/>
      <c r="P5" s="66"/>
      <c r="Q5" s="66"/>
      <c r="R5" s="66"/>
      <c r="S5" s="64"/>
      <c r="T5" s="64"/>
      <c r="U5" s="64"/>
      <c r="V5" s="64"/>
      <c r="W5" s="64"/>
      <c r="X5" s="64"/>
      <c r="Y5" s="64"/>
      <c r="Z5" s="67"/>
      <c r="AA5" s="67"/>
      <c r="AB5" s="67"/>
      <c r="AC5" s="67"/>
      <c r="AD5" s="67"/>
      <c r="AE5" s="67"/>
      <c r="AF5" s="67"/>
      <c r="AG5" s="67"/>
      <c r="AH5" s="67"/>
      <c r="AI5" s="67"/>
      <c r="AJ5" s="67"/>
      <c r="AK5" s="67"/>
    </row>
    <row r="6" spans="3:37" ht="15" customHeight="1" x14ac:dyDescent="0.25">
      <c r="C6" s="332" t="s">
        <v>18</v>
      </c>
      <c r="D6" s="333"/>
      <c r="E6" s="333"/>
      <c r="F6" s="333"/>
      <c r="G6" s="333"/>
      <c r="H6" s="333"/>
      <c r="I6" s="333"/>
      <c r="J6" s="333"/>
      <c r="K6" s="242"/>
      <c r="L6" s="242"/>
      <c r="M6" s="242"/>
      <c r="N6" s="242"/>
      <c r="O6" s="69"/>
      <c r="P6" s="70"/>
      <c r="Q6" s="70"/>
      <c r="R6" s="70"/>
      <c r="S6" s="68"/>
      <c r="T6" s="68"/>
      <c r="U6" s="68"/>
      <c r="V6" s="68"/>
      <c r="W6" s="68"/>
      <c r="X6" s="68"/>
      <c r="Y6" s="68"/>
      <c r="Z6" s="71"/>
      <c r="AA6" s="71"/>
      <c r="AB6" s="71"/>
      <c r="AC6" s="71"/>
      <c r="AD6" s="71"/>
      <c r="AE6" s="71"/>
      <c r="AF6" s="71"/>
      <c r="AG6" s="71"/>
      <c r="AH6" s="71"/>
      <c r="AI6" s="71"/>
      <c r="AJ6" s="71"/>
      <c r="AK6" s="71"/>
    </row>
    <row r="7" spans="3:37" ht="15" customHeight="1" x14ac:dyDescent="0.25">
      <c r="C7" s="333"/>
      <c r="D7" s="333"/>
      <c r="E7" s="333"/>
      <c r="F7" s="333"/>
      <c r="G7" s="333"/>
      <c r="H7" s="333"/>
      <c r="I7" s="333"/>
      <c r="J7" s="333"/>
      <c r="K7" s="239"/>
      <c r="L7" s="239"/>
      <c r="M7" s="239"/>
      <c r="N7" s="239"/>
      <c r="O7" s="65"/>
      <c r="P7" s="66"/>
      <c r="Q7" s="66"/>
      <c r="R7" s="66"/>
      <c r="S7" s="64"/>
      <c r="T7" s="64"/>
      <c r="U7" s="64"/>
      <c r="V7" s="64"/>
      <c r="W7" s="64"/>
      <c r="X7" s="64"/>
      <c r="Y7" s="64"/>
      <c r="Z7" s="67"/>
      <c r="AA7" s="67"/>
      <c r="AB7" s="67"/>
      <c r="AC7" s="67"/>
      <c r="AD7" s="67"/>
      <c r="AE7" s="67"/>
      <c r="AF7" s="67"/>
      <c r="AG7" s="67"/>
      <c r="AH7" s="67"/>
      <c r="AI7" s="67"/>
      <c r="AJ7" s="67"/>
      <c r="AK7" s="67"/>
    </row>
    <row r="8" spans="3:37" ht="15" customHeight="1" x14ac:dyDescent="0.25">
      <c r="K8" s="239"/>
      <c r="L8" s="239"/>
      <c r="M8" s="239"/>
      <c r="N8" s="239"/>
      <c r="O8" s="65"/>
      <c r="P8" s="66"/>
      <c r="Q8" s="66"/>
      <c r="R8" s="66"/>
      <c r="S8" s="64"/>
      <c r="T8" s="64"/>
      <c r="U8" s="64"/>
      <c r="V8" s="64"/>
      <c r="W8" s="64"/>
      <c r="X8" s="64"/>
      <c r="Y8" s="64"/>
      <c r="Z8" s="67"/>
      <c r="AA8" s="67"/>
      <c r="AB8" s="67"/>
      <c r="AC8" s="67"/>
      <c r="AD8" s="67"/>
      <c r="AE8" s="67"/>
      <c r="AF8" s="67"/>
      <c r="AG8" s="67"/>
      <c r="AH8" s="67"/>
      <c r="AI8" s="67"/>
      <c r="AJ8" s="67"/>
      <c r="AK8" s="67"/>
    </row>
    <row r="9" spans="3:37" ht="15" customHeight="1" x14ac:dyDescent="0.25">
      <c r="C9" s="248" t="s">
        <v>122</v>
      </c>
      <c r="D9" s="248" t="s">
        <v>19</v>
      </c>
      <c r="E9" s="248" t="s">
        <v>20</v>
      </c>
      <c r="F9" s="248" t="s">
        <v>21</v>
      </c>
      <c r="G9" s="248" t="s">
        <v>22</v>
      </c>
      <c r="H9" s="248" t="s">
        <v>23</v>
      </c>
      <c r="I9" s="248" t="s">
        <v>24</v>
      </c>
      <c r="J9" s="248" t="s">
        <v>6</v>
      </c>
      <c r="K9" s="242"/>
      <c r="L9" s="242"/>
      <c r="M9" s="242"/>
      <c r="N9" s="242"/>
      <c r="O9" s="68"/>
      <c r="P9" s="68"/>
      <c r="Q9" s="68"/>
      <c r="R9" s="68"/>
      <c r="S9" s="68"/>
      <c r="T9" s="68"/>
      <c r="U9" s="68"/>
      <c r="V9" s="68"/>
      <c r="W9" s="68"/>
      <c r="X9" s="68"/>
      <c r="Y9" s="68"/>
      <c r="Z9" s="68"/>
      <c r="AA9" s="71"/>
      <c r="AB9" s="71"/>
      <c r="AC9" s="71"/>
      <c r="AD9" s="71"/>
      <c r="AE9" s="71"/>
      <c r="AF9" s="71"/>
      <c r="AG9" s="71"/>
      <c r="AH9" s="71"/>
      <c r="AI9" s="71"/>
      <c r="AJ9" s="71"/>
      <c r="AK9" s="71"/>
    </row>
    <row r="10" spans="3:37" ht="15" customHeight="1" x14ac:dyDescent="0.25">
      <c r="C10" s="249"/>
      <c r="D10" s="249"/>
      <c r="E10" s="250"/>
      <c r="F10" s="251"/>
      <c r="G10" s="249"/>
      <c r="H10" s="249"/>
      <c r="I10" s="251"/>
      <c r="J10" s="252"/>
      <c r="K10" s="253"/>
      <c r="L10" s="253"/>
      <c r="M10" s="253"/>
      <c r="N10" s="253"/>
      <c r="O10" s="67"/>
      <c r="P10" s="67"/>
      <c r="Q10" s="67"/>
      <c r="R10" s="67"/>
      <c r="S10" s="67"/>
      <c r="T10" s="67"/>
      <c r="U10" s="67"/>
      <c r="V10" s="67"/>
      <c r="W10" s="67"/>
      <c r="X10" s="67"/>
      <c r="Y10" s="67"/>
      <c r="Z10" s="67"/>
      <c r="AA10" s="67"/>
      <c r="AB10" s="67"/>
      <c r="AC10" s="67"/>
      <c r="AD10" s="67"/>
      <c r="AE10" s="67"/>
      <c r="AF10" s="67"/>
      <c r="AG10" s="67"/>
      <c r="AH10" s="67"/>
      <c r="AI10" s="67"/>
      <c r="AJ10" s="67"/>
      <c r="AK10" s="67"/>
    </row>
    <row r="11" spans="3:37" ht="15" customHeight="1" x14ac:dyDescent="0.25">
      <c r="C11" s="254"/>
      <c r="D11" s="254"/>
      <c r="E11" s="255"/>
      <c r="F11" s="256"/>
      <c r="G11" s="254"/>
      <c r="H11" s="254"/>
      <c r="I11" s="256"/>
      <c r="J11" s="252"/>
      <c r="K11" s="257"/>
      <c r="L11" s="257"/>
      <c r="M11" s="257"/>
      <c r="N11" s="257"/>
      <c r="O11" s="71"/>
      <c r="P11" s="71"/>
      <c r="Q11" s="71"/>
      <c r="R11" s="71"/>
      <c r="S11" s="71"/>
      <c r="T11" s="71"/>
      <c r="U11" s="71"/>
      <c r="V11" s="71"/>
      <c r="W11" s="71"/>
      <c r="X11" s="71"/>
      <c r="Y11" s="71"/>
      <c r="Z11" s="71"/>
      <c r="AA11" s="71"/>
      <c r="AB11" s="71"/>
      <c r="AC11" s="71"/>
      <c r="AD11" s="71"/>
      <c r="AE11" s="71"/>
      <c r="AF11" s="71"/>
      <c r="AG11" s="71"/>
      <c r="AH11" s="71"/>
      <c r="AI11" s="71"/>
      <c r="AJ11" s="71"/>
      <c r="AK11" s="71"/>
    </row>
    <row r="12" spans="3:37" ht="15" customHeight="1" x14ac:dyDescent="0.25">
      <c r="C12" s="249"/>
      <c r="D12" s="249"/>
      <c r="E12" s="250"/>
      <c r="F12" s="251"/>
      <c r="G12" s="249"/>
      <c r="H12" s="249"/>
      <c r="I12" s="251"/>
      <c r="J12" s="252"/>
      <c r="K12" s="253"/>
      <c r="L12" s="253"/>
      <c r="M12" s="253"/>
      <c r="N12" s="253"/>
      <c r="O12" s="67"/>
      <c r="P12" s="67"/>
      <c r="Q12" s="67"/>
      <c r="R12" s="67"/>
      <c r="S12" s="67"/>
      <c r="T12" s="67"/>
      <c r="U12" s="67"/>
      <c r="V12" s="67"/>
      <c r="W12" s="67"/>
      <c r="X12" s="67"/>
      <c r="Y12" s="67"/>
      <c r="Z12" s="67"/>
      <c r="AA12" s="67"/>
      <c r="AB12" s="67"/>
      <c r="AC12" s="67"/>
      <c r="AD12" s="67"/>
      <c r="AE12" s="67"/>
      <c r="AF12" s="67"/>
      <c r="AG12" s="67"/>
      <c r="AH12" s="67"/>
      <c r="AI12" s="67"/>
      <c r="AJ12" s="67"/>
      <c r="AK12" s="67"/>
    </row>
    <row r="13" spans="3:37" ht="15" customHeight="1" x14ac:dyDescent="0.25">
      <c r="C13" s="257"/>
      <c r="D13" s="257"/>
      <c r="E13" s="257"/>
      <c r="F13" s="258"/>
      <c r="G13" s="257"/>
      <c r="H13" s="257"/>
      <c r="I13" s="257"/>
      <c r="J13" s="257"/>
      <c r="K13" s="257"/>
      <c r="L13" s="257"/>
      <c r="M13" s="257"/>
      <c r="N13" s="257"/>
      <c r="O13" s="71"/>
      <c r="P13" s="71"/>
      <c r="Q13" s="71"/>
      <c r="R13" s="71"/>
      <c r="S13" s="71"/>
      <c r="T13" s="71"/>
      <c r="U13" s="71"/>
      <c r="V13" s="71"/>
      <c r="W13" s="71"/>
      <c r="X13" s="71"/>
      <c r="Y13" s="71"/>
      <c r="Z13" s="71"/>
      <c r="AA13" s="71"/>
      <c r="AB13" s="71"/>
      <c r="AC13" s="71"/>
      <c r="AD13" s="71"/>
      <c r="AE13" s="71"/>
      <c r="AF13" s="71"/>
      <c r="AG13" s="71"/>
      <c r="AH13" s="71"/>
      <c r="AI13" s="71"/>
      <c r="AJ13" s="71"/>
      <c r="AK13" s="71"/>
    </row>
    <row r="14" spans="3:37" ht="15" customHeight="1" x14ac:dyDescent="0.25">
      <c r="C14" s="253"/>
      <c r="D14" s="253"/>
      <c r="E14" s="253"/>
      <c r="F14" s="259"/>
      <c r="G14" s="253"/>
      <c r="H14" s="253"/>
      <c r="I14" s="253"/>
      <c r="J14" s="253"/>
      <c r="K14" s="253"/>
      <c r="L14" s="253"/>
      <c r="M14" s="253"/>
      <c r="N14" s="253"/>
      <c r="O14" s="67"/>
      <c r="P14" s="67"/>
      <c r="Q14" s="67"/>
      <c r="R14" s="67"/>
      <c r="S14" s="67"/>
      <c r="T14" s="67"/>
      <c r="U14" s="67"/>
      <c r="V14" s="67"/>
      <c r="W14" s="67"/>
      <c r="X14" s="67"/>
      <c r="Y14" s="67"/>
      <c r="Z14" s="67"/>
      <c r="AA14" s="67"/>
      <c r="AB14" s="67"/>
      <c r="AC14" s="67"/>
      <c r="AD14" s="67"/>
      <c r="AE14" s="67"/>
      <c r="AF14" s="67"/>
      <c r="AG14" s="67"/>
      <c r="AH14" s="67"/>
      <c r="AI14" s="67"/>
      <c r="AJ14" s="67"/>
      <c r="AK14" s="67"/>
    </row>
    <row r="15" spans="3:37" ht="15" customHeight="1" x14ac:dyDescent="0.25">
      <c r="C15" s="257"/>
      <c r="D15" s="257"/>
      <c r="E15" s="257"/>
      <c r="F15" s="258"/>
      <c r="G15" s="257"/>
      <c r="H15" s="257"/>
      <c r="I15" s="257"/>
      <c r="J15" s="257"/>
      <c r="K15" s="257"/>
      <c r="L15" s="257"/>
      <c r="M15" s="257"/>
      <c r="N15" s="257"/>
      <c r="O15" s="71"/>
      <c r="P15" s="71"/>
      <c r="Q15" s="71"/>
      <c r="R15" s="71"/>
      <c r="S15" s="71"/>
      <c r="T15" s="71"/>
      <c r="U15" s="71"/>
      <c r="V15" s="71"/>
      <c r="W15" s="71"/>
      <c r="X15" s="71"/>
      <c r="Y15" s="71"/>
      <c r="Z15" s="71"/>
      <c r="AA15" s="71"/>
      <c r="AB15" s="71"/>
      <c r="AC15" s="71"/>
      <c r="AD15" s="71"/>
      <c r="AE15" s="71"/>
      <c r="AF15" s="71"/>
      <c r="AG15" s="71"/>
      <c r="AH15" s="71"/>
      <c r="AI15" s="71"/>
      <c r="AJ15" s="71"/>
      <c r="AK15" s="71"/>
    </row>
    <row r="16" spans="3:37" ht="15" customHeight="1" x14ac:dyDescent="0.25">
      <c r="C16" s="253"/>
      <c r="D16" s="253"/>
      <c r="E16" s="253"/>
      <c r="F16" s="259"/>
      <c r="G16" s="253"/>
      <c r="H16" s="253"/>
      <c r="I16" s="253"/>
      <c r="J16" s="253"/>
      <c r="K16" s="253"/>
      <c r="L16" s="253"/>
      <c r="M16" s="253"/>
      <c r="N16" s="253"/>
      <c r="O16" s="67"/>
      <c r="P16" s="67"/>
      <c r="Q16" s="67"/>
      <c r="R16" s="67"/>
      <c r="S16" s="67"/>
      <c r="T16" s="67"/>
      <c r="U16" s="67"/>
      <c r="V16" s="67"/>
      <c r="W16" s="67"/>
      <c r="X16" s="67"/>
      <c r="Y16" s="67"/>
      <c r="Z16" s="67"/>
      <c r="AA16" s="67"/>
      <c r="AB16" s="67"/>
      <c r="AC16" s="67"/>
      <c r="AD16" s="67"/>
      <c r="AE16" s="67"/>
      <c r="AF16" s="67"/>
      <c r="AG16" s="67"/>
      <c r="AH16" s="67"/>
      <c r="AI16" s="67"/>
      <c r="AJ16" s="67"/>
      <c r="AK16" s="67"/>
    </row>
    <row r="17" spans="3:37" ht="15" customHeight="1" x14ac:dyDescent="0.25">
      <c r="C17" s="257"/>
      <c r="D17" s="257"/>
      <c r="E17" s="257"/>
      <c r="F17" s="258"/>
      <c r="G17" s="257"/>
      <c r="H17" s="257"/>
      <c r="I17" s="257"/>
      <c r="J17" s="257"/>
      <c r="K17" s="257"/>
      <c r="L17" s="257"/>
      <c r="M17" s="257"/>
      <c r="N17" s="257"/>
      <c r="O17" s="71"/>
      <c r="P17" s="71"/>
      <c r="Q17" s="71"/>
      <c r="R17" s="71"/>
      <c r="S17" s="71"/>
      <c r="T17" s="71"/>
      <c r="U17" s="71"/>
      <c r="V17" s="71"/>
      <c r="W17" s="71"/>
      <c r="X17" s="71"/>
      <c r="Y17" s="71"/>
      <c r="Z17" s="71"/>
      <c r="AA17" s="71"/>
      <c r="AB17" s="71"/>
      <c r="AC17" s="71"/>
      <c r="AD17" s="71"/>
      <c r="AE17" s="71"/>
      <c r="AF17" s="71"/>
      <c r="AG17" s="71"/>
      <c r="AH17" s="71"/>
      <c r="AI17" s="71"/>
      <c r="AJ17" s="71"/>
      <c r="AK17" s="71"/>
    </row>
    <row r="18" spans="3:37" ht="15" customHeight="1" x14ac:dyDescent="0.25">
      <c r="C18" s="253"/>
      <c r="D18" s="253"/>
      <c r="E18" s="253"/>
      <c r="F18" s="259"/>
      <c r="G18" s="253"/>
      <c r="H18" s="253"/>
      <c r="I18" s="253"/>
      <c r="J18" s="253"/>
      <c r="K18" s="253"/>
      <c r="L18" s="253"/>
      <c r="M18" s="253"/>
      <c r="N18" s="253"/>
      <c r="O18" s="67"/>
      <c r="P18" s="67"/>
      <c r="Q18" s="67"/>
      <c r="R18" s="67"/>
      <c r="S18" s="67"/>
      <c r="T18" s="67"/>
      <c r="U18" s="67"/>
      <c r="V18" s="67"/>
      <c r="W18" s="67"/>
      <c r="X18" s="67"/>
      <c r="Y18" s="67"/>
      <c r="Z18" s="67"/>
      <c r="AA18" s="67"/>
      <c r="AB18" s="67"/>
      <c r="AC18" s="67"/>
      <c r="AD18" s="67"/>
      <c r="AE18" s="67"/>
      <c r="AF18" s="67"/>
      <c r="AG18" s="67"/>
      <c r="AH18" s="67"/>
      <c r="AI18" s="67"/>
      <c r="AJ18" s="67"/>
      <c r="AK18" s="67"/>
    </row>
    <row r="19" spans="3:37" ht="15" customHeight="1" x14ac:dyDescent="0.25">
      <c r="C19" s="257"/>
      <c r="D19" s="257"/>
      <c r="E19" s="257"/>
      <c r="F19" s="258"/>
      <c r="G19" s="257"/>
      <c r="H19" s="257"/>
      <c r="I19" s="257"/>
      <c r="J19" s="257"/>
      <c r="K19" s="257"/>
      <c r="L19" s="257"/>
      <c r="M19" s="257"/>
      <c r="N19" s="257"/>
      <c r="O19" s="71"/>
      <c r="P19" s="71"/>
      <c r="Q19" s="71"/>
      <c r="R19" s="71"/>
      <c r="S19" s="71"/>
      <c r="T19" s="71"/>
      <c r="U19" s="71"/>
      <c r="V19" s="71"/>
      <c r="W19" s="71"/>
      <c r="X19" s="71"/>
      <c r="Y19" s="71"/>
      <c r="Z19" s="71"/>
      <c r="AA19" s="71"/>
      <c r="AB19" s="71"/>
      <c r="AC19" s="71"/>
      <c r="AD19" s="71"/>
      <c r="AE19" s="71"/>
      <c r="AF19" s="71"/>
      <c r="AG19" s="71"/>
      <c r="AH19" s="71"/>
      <c r="AI19" s="71"/>
      <c r="AJ19" s="71"/>
      <c r="AK19" s="71"/>
    </row>
    <row r="20" spans="3:37" ht="15" customHeight="1" x14ac:dyDescent="0.25">
      <c r="C20" s="253"/>
      <c r="D20" s="253"/>
      <c r="E20" s="253"/>
      <c r="F20" s="259"/>
      <c r="G20" s="253"/>
      <c r="H20" s="253"/>
      <c r="I20" s="253"/>
      <c r="J20" s="253"/>
      <c r="K20" s="253"/>
      <c r="L20" s="253"/>
      <c r="M20" s="253"/>
      <c r="N20" s="253"/>
      <c r="O20" s="67"/>
      <c r="P20" s="67"/>
      <c r="Q20" s="67"/>
      <c r="R20" s="67"/>
      <c r="S20" s="67"/>
      <c r="T20" s="67"/>
      <c r="U20" s="67"/>
      <c r="V20" s="67"/>
      <c r="W20" s="67"/>
      <c r="X20" s="67"/>
      <c r="Y20" s="67"/>
      <c r="Z20" s="67"/>
      <c r="AA20" s="67"/>
      <c r="AB20" s="67"/>
      <c r="AC20" s="67"/>
      <c r="AD20" s="67"/>
      <c r="AE20" s="67"/>
      <c r="AF20" s="67"/>
      <c r="AG20" s="67"/>
      <c r="AH20" s="67"/>
      <c r="AI20" s="67"/>
      <c r="AJ20" s="67"/>
      <c r="AK20" s="67"/>
    </row>
    <row r="21" spans="3:37" ht="15" customHeight="1" x14ac:dyDescent="0.25">
      <c r="C21" s="257"/>
      <c r="D21" s="257"/>
      <c r="E21" s="257"/>
      <c r="F21" s="258"/>
      <c r="G21" s="257"/>
      <c r="H21" s="257"/>
      <c r="I21" s="257"/>
      <c r="J21" s="257"/>
      <c r="K21" s="257"/>
      <c r="L21" s="257"/>
      <c r="M21" s="257"/>
      <c r="N21" s="257"/>
      <c r="O21" s="71"/>
      <c r="P21" s="71"/>
      <c r="Q21" s="71"/>
      <c r="R21" s="71"/>
      <c r="S21" s="71"/>
      <c r="T21" s="71"/>
      <c r="U21" s="71"/>
      <c r="V21" s="71"/>
      <c r="W21" s="71"/>
      <c r="X21" s="71"/>
      <c r="Y21" s="71"/>
      <c r="Z21" s="71"/>
      <c r="AA21" s="71"/>
      <c r="AB21" s="71"/>
      <c r="AC21" s="71"/>
      <c r="AD21" s="71"/>
      <c r="AE21" s="71"/>
      <c r="AF21" s="71"/>
      <c r="AG21" s="71"/>
      <c r="AH21" s="71"/>
      <c r="AI21" s="71"/>
      <c r="AJ21" s="71"/>
      <c r="AK21" s="71"/>
    </row>
    <row r="22" spans="3:37" ht="15" customHeight="1" x14ac:dyDescent="0.25">
      <c r="C22" s="253"/>
      <c r="D22" s="253"/>
      <c r="E22" s="253"/>
      <c r="F22" s="259"/>
      <c r="G22" s="253"/>
      <c r="H22" s="253"/>
      <c r="I22" s="253"/>
      <c r="J22" s="253"/>
      <c r="K22" s="253"/>
      <c r="L22" s="253"/>
      <c r="M22" s="253"/>
      <c r="N22" s="253"/>
      <c r="O22" s="67"/>
      <c r="P22" s="67"/>
      <c r="Q22" s="67"/>
      <c r="R22" s="67"/>
      <c r="S22" s="67"/>
      <c r="T22" s="67"/>
      <c r="U22" s="67"/>
      <c r="V22" s="67"/>
      <c r="W22" s="67"/>
      <c r="X22" s="67"/>
      <c r="Y22" s="67"/>
      <c r="Z22" s="67"/>
      <c r="AA22" s="67"/>
      <c r="AB22" s="67"/>
      <c r="AC22" s="67"/>
      <c r="AD22" s="67"/>
      <c r="AE22" s="67"/>
      <c r="AF22" s="67"/>
      <c r="AG22" s="67"/>
      <c r="AH22" s="67"/>
      <c r="AI22" s="67"/>
      <c r="AJ22" s="67"/>
      <c r="AK22" s="67"/>
    </row>
    <row r="23" spans="3:37" ht="15" customHeight="1" x14ac:dyDescent="0.25">
      <c r="C23" s="257"/>
      <c r="D23" s="257"/>
      <c r="E23" s="257"/>
      <c r="F23" s="258"/>
      <c r="G23" s="257"/>
      <c r="H23" s="257"/>
      <c r="I23" s="257"/>
      <c r="J23" s="257"/>
      <c r="K23" s="257"/>
      <c r="L23" s="257"/>
      <c r="M23" s="257"/>
      <c r="N23" s="257"/>
      <c r="O23" s="71"/>
      <c r="P23" s="71"/>
      <c r="Q23" s="71"/>
      <c r="R23" s="71"/>
      <c r="S23" s="71"/>
      <c r="T23" s="71"/>
      <c r="U23" s="71"/>
      <c r="V23" s="71"/>
      <c r="W23" s="71"/>
      <c r="X23" s="71"/>
      <c r="Y23" s="71"/>
      <c r="Z23" s="71"/>
      <c r="AA23" s="71"/>
      <c r="AB23" s="71"/>
      <c r="AC23" s="71"/>
      <c r="AD23" s="71"/>
      <c r="AE23" s="71"/>
      <c r="AF23" s="71"/>
      <c r="AG23" s="71"/>
      <c r="AH23" s="71"/>
      <c r="AI23" s="71"/>
      <c r="AJ23" s="71"/>
      <c r="AK23" s="71"/>
    </row>
    <row r="24" spans="3:37" ht="15" customHeight="1" x14ac:dyDescent="0.25">
      <c r="C24" s="253"/>
      <c r="D24" s="253"/>
      <c r="E24" s="253"/>
      <c r="F24" s="259"/>
      <c r="G24" s="253"/>
      <c r="H24" s="253"/>
      <c r="I24" s="253"/>
      <c r="J24" s="253"/>
      <c r="K24" s="253"/>
      <c r="L24" s="253"/>
      <c r="M24" s="253"/>
      <c r="N24" s="253"/>
      <c r="O24" s="67"/>
      <c r="P24" s="67"/>
      <c r="Q24" s="67"/>
      <c r="R24" s="67"/>
      <c r="S24" s="67"/>
      <c r="T24" s="67"/>
      <c r="U24" s="67"/>
      <c r="V24" s="67"/>
      <c r="W24" s="67"/>
      <c r="X24" s="67"/>
      <c r="Y24" s="67"/>
      <c r="Z24" s="67"/>
      <c r="AA24" s="67"/>
      <c r="AB24" s="67"/>
      <c r="AC24" s="67"/>
      <c r="AD24" s="67"/>
      <c r="AE24" s="67"/>
      <c r="AF24" s="67"/>
      <c r="AG24" s="67"/>
      <c r="AH24" s="67"/>
      <c r="AI24" s="67"/>
      <c r="AJ24" s="67"/>
      <c r="AK24" s="67"/>
    </row>
    <row r="25" spans="3:37" ht="15" customHeight="1" x14ac:dyDescent="0.25">
      <c r="C25" s="257"/>
      <c r="D25" s="257"/>
      <c r="E25" s="257"/>
      <c r="F25" s="258"/>
      <c r="G25" s="257"/>
      <c r="H25" s="257"/>
      <c r="I25" s="257"/>
      <c r="J25" s="257"/>
      <c r="K25" s="257"/>
      <c r="L25" s="257"/>
      <c r="M25" s="257"/>
      <c r="N25" s="257"/>
      <c r="O25" s="71"/>
      <c r="P25" s="71"/>
      <c r="Q25" s="71"/>
      <c r="R25" s="71"/>
      <c r="S25" s="71"/>
      <c r="T25" s="71"/>
      <c r="U25" s="71"/>
      <c r="V25" s="71"/>
      <c r="W25" s="71"/>
      <c r="X25" s="71"/>
      <c r="Y25" s="71"/>
      <c r="Z25" s="71"/>
      <c r="AA25" s="71"/>
      <c r="AB25" s="71"/>
      <c r="AC25" s="71"/>
      <c r="AD25" s="71"/>
      <c r="AE25" s="71"/>
      <c r="AF25" s="71"/>
      <c r="AG25" s="71"/>
      <c r="AH25" s="71"/>
      <c r="AI25" s="71"/>
      <c r="AJ25" s="71"/>
      <c r="AK25" s="71"/>
    </row>
    <row r="26" spans="3:37" ht="15" customHeight="1" x14ac:dyDescent="0.25">
      <c r="C26" s="253"/>
      <c r="D26" s="253"/>
      <c r="E26" s="253"/>
      <c r="F26" s="259"/>
      <c r="G26" s="253"/>
      <c r="H26" s="253"/>
      <c r="I26" s="253"/>
      <c r="J26" s="253"/>
      <c r="K26" s="253"/>
      <c r="L26" s="253"/>
      <c r="M26" s="253"/>
      <c r="N26" s="253"/>
      <c r="O26" s="67"/>
      <c r="P26" s="67"/>
      <c r="Q26" s="67"/>
      <c r="R26" s="67"/>
      <c r="S26" s="67"/>
      <c r="T26" s="67"/>
      <c r="U26" s="67"/>
      <c r="V26" s="67"/>
      <c r="W26" s="67"/>
      <c r="X26" s="67"/>
      <c r="Y26" s="67"/>
      <c r="Z26" s="67"/>
      <c r="AA26" s="67"/>
      <c r="AB26" s="67"/>
      <c r="AC26" s="67"/>
      <c r="AD26" s="67"/>
      <c r="AE26" s="67"/>
      <c r="AF26" s="67"/>
      <c r="AG26" s="67"/>
      <c r="AH26" s="67"/>
      <c r="AI26" s="67"/>
      <c r="AJ26" s="67"/>
      <c r="AK26" s="67"/>
    </row>
    <row r="27" spans="3:37" ht="15" customHeight="1" x14ac:dyDescent="0.25">
      <c r="C27" s="257"/>
      <c r="D27" s="257"/>
      <c r="E27" s="257"/>
      <c r="F27" s="258"/>
      <c r="G27" s="257"/>
      <c r="H27" s="257"/>
      <c r="I27" s="257"/>
      <c r="J27" s="257"/>
      <c r="K27" s="257"/>
      <c r="L27" s="257"/>
      <c r="M27" s="257"/>
      <c r="N27" s="257"/>
      <c r="O27" s="71"/>
      <c r="P27" s="71"/>
      <c r="Q27" s="71"/>
      <c r="R27" s="71"/>
      <c r="S27" s="71"/>
      <c r="T27" s="71"/>
      <c r="U27" s="71"/>
      <c r="V27" s="71"/>
      <c r="W27" s="71"/>
      <c r="X27" s="71"/>
      <c r="Y27" s="71"/>
      <c r="Z27" s="71"/>
      <c r="AA27" s="71"/>
      <c r="AB27" s="71"/>
      <c r="AC27" s="71"/>
      <c r="AD27" s="71"/>
      <c r="AE27" s="71"/>
      <c r="AF27" s="71"/>
      <c r="AG27" s="71"/>
      <c r="AH27" s="71"/>
      <c r="AI27" s="71"/>
      <c r="AJ27" s="71"/>
      <c r="AK27" s="71"/>
    </row>
    <row r="28" spans="3:37" ht="15" customHeight="1" x14ac:dyDescent="0.25">
      <c r="C28" s="253"/>
      <c r="D28" s="253"/>
      <c r="E28" s="253"/>
      <c r="F28" s="259"/>
      <c r="G28" s="253"/>
      <c r="H28" s="253"/>
      <c r="I28" s="253"/>
      <c r="J28" s="253"/>
      <c r="K28" s="253"/>
      <c r="L28" s="253"/>
      <c r="M28" s="253"/>
      <c r="N28" s="253"/>
      <c r="O28" s="67"/>
      <c r="P28" s="67"/>
      <c r="Q28" s="67"/>
      <c r="R28" s="67"/>
      <c r="S28" s="67"/>
      <c r="T28" s="67"/>
      <c r="U28" s="67"/>
      <c r="V28" s="67"/>
      <c r="W28" s="67"/>
      <c r="X28" s="67"/>
      <c r="Y28" s="67"/>
      <c r="Z28" s="67"/>
      <c r="AA28" s="67"/>
      <c r="AB28" s="67"/>
      <c r="AC28" s="67"/>
      <c r="AD28" s="67"/>
      <c r="AE28" s="67"/>
      <c r="AF28" s="67"/>
      <c r="AG28" s="67"/>
      <c r="AH28" s="67"/>
      <c r="AI28" s="67"/>
      <c r="AJ28" s="67"/>
      <c r="AK28" s="67"/>
    </row>
    <row r="29" spans="3:37" ht="15" customHeight="1" x14ac:dyDescent="0.25">
      <c r="C29" s="257"/>
      <c r="D29" s="257"/>
      <c r="E29" s="257"/>
      <c r="F29" s="258"/>
      <c r="G29" s="257"/>
      <c r="H29" s="257"/>
      <c r="I29" s="257"/>
      <c r="J29" s="257"/>
      <c r="K29" s="257"/>
      <c r="L29" s="257"/>
      <c r="M29" s="257"/>
      <c r="N29" s="257"/>
      <c r="O29" s="71"/>
      <c r="P29" s="71"/>
      <c r="Q29" s="71"/>
      <c r="R29" s="71"/>
      <c r="S29" s="71"/>
      <c r="T29" s="71"/>
      <c r="U29" s="71"/>
      <c r="V29" s="71"/>
      <c r="W29" s="71"/>
      <c r="X29" s="71"/>
      <c r="Y29" s="71"/>
      <c r="Z29" s="71"/>
      <c r="AA29" s="71"/>
      <c r="AB29" s="71"/>
      <c r="AC29" s="71"/>
      <c r="AD29" s="71"/>
      <c r="AE29" s="71"/>
      <c r="AF29" s="71"/>
      <c r="AG29" s="71"/>
      <c r="AH29" s="71"/>
      <c r="AI29" s="71"/>
      <c r="AJ29" s="71"/>
      <c r="AK29" s="71"/>
    </row>
    <row r="30" spans="3:37" ht="15" customHeight="1" x14ac:dyDescent="0.25">
      <c r="C30" s="253"/>
      <c r="D30" s="253"/>
      <c r="E30" s="253"/>
      <c r="F30" s="259"/>
      <c r="G30" s="253"/>
      <c r="H30" s="253"/>
      <c r="I30" s="253"/>
      <c r="J30" s="253"/>
      <c r="K30" s="253"/>
      <c r="L30" s="253"/>
      <c r="M30" s="253"/>
      <c r="N30" s="253"/>
      <c r="O30" s="67"/>
      <c r="P30" s="67"/>
      <c r="Q30" s="67"/>
      <c r="R30" s="67"/>
      <c r="S30" s="67"/>
      <c r="T30" s="67"/>
      <c r="U30" s="67"/>
      <c r="V30" s="67"/>
      <c r="W30" s="67"/>
      <c r="X30" s="67"/>
      <c r="Y30" s="67"/>
      <c r="Z30" s="67"/>
      <c r="AA30" s="67"/>
      <c r="AB30" s="67"/>
      <c r="AC30" s="67"/>
      <c r="AD30" s="67"/>
      <c r="AE30" s="67"/>
      <c r="AF30" s="67"/>
      <c r="AG30" s="67"/>
      <c r="AH30" s="67"/>
      <c r="AI30" s="67"/>
      <c r="AJ30" s="67"/>
      <c r="AK30" s="67"/>
    </row>
    <row r="31" spans="3:37" ht="15" customHeight="1" x14ac:dyDescent="0.25">
      <c r="C31" s="257"/>
      <c r="D31" s="257"/>
      <c r="E31" s="257"/>
      <c r="F31" s="258"/>
      <c r="G31" s="257"/>
      <c r="H31" s="257"/>
      <c r="I31" s="257"/>
      <c r="J31" s="257"/>
      <c r="K31" s="257"/>
      <c r="L31" s="257"/>
      <c r="M31" s="257"/>
      <c r="N31" s="257"/>
      <c r="O31" s="71"/>
      <c r="P31" s="71"/>
      <c r="Q31" s="71"/>
      <c r="R31" s="71"/>
      <c r="S31" s="71"/>
      <c r="T31" s="71"/>
      <c r="U31" s="71"/>
      <c r="V31" s="71"/>
      <c r="W31" s="71"/>
      <c r="X31" s="71"/>
      <c r="Y31" s="71"/>
      <c r="Z31" s="71"/>
      <c r="AA31" s="71"/>
      <c r="AB31" s="71"/>
      <c r="AC31" s="71"/>
      <c r="AD31" s="71"/>
      <c r="AE31" s="71"/>
      <c r="AF31" s="71"/>
      <c r="AG31" s="71"/>
      <c r="AH31" s="71"/>
      <c r="AI31" s="71"/>
      <c r="AJ31" s="71"/>
      <c r="AK31" s="71"/>
    </row>
    <row r="32" spans="3:37" ht="15" customHeight="1" x14ac:dyDescent="0.25">
      <c r="C32" s="253"/>
      <c r="D32" s="253"/>
      <c r="E32" s="253"/>
      <c r="F32" s="259"/>
      <c r="G32" s="253"/>
      <c r="H32" s="253"/>
      <c r="I32" s="253"/>
      <c r="J32" s="253"/>
      <c r="K32" s="253"/>
      <c r="L32" s="253"/>
      <c r="M32" s="253"/>
      <c r="N32" s="253"/>
      <c r="O32" s="67"/>
      <c r="P32" s="67"/>
      <c r="Q32" s="67"/>
      <c r="R32" s="67"/>
      <c r="S32" s="67"/>
      <c r="T32" s="67"/>
      <c r="U32" s="67"/>
      <c r="V32" s="67"/>
      <c r="W32" s="67"/>
      <c r="X32" s="67"/>
      <c r="Y32" s="67"/>
      <c r="Z32" s="67"/>
      <c r="AA32" s="67"/>
      <c r="AB32" s="67"/>
      <c r="AC32" s="67"/>
      <c r="AD32" s="67"/>
      <c r="AE32" s="67"/>
      <c r="AF32" s="67"/>
      <c r="AG32" s="67"/>
      <c r="AH32" s="67"/>
      <c r="AI32" s="67"/>
      <c r="AJ32" s="67"/>
      <c r="AK32" s="67"/>
    </row>
    <row r="33" spans="3:37" ht="15" customHeight="1" x14ac:dyDescent="0.25">
      <c r="C33" s="257"/>
      <c r="D33" s="257"/>
      <c r="E33" s="257"/>
      <c r="F33" s="258"/>
      <c r="G33" s="257"/>
      <c r="H33" s="257"/>
      <c r="I33" s="257"/>
      <c r="J33" s="257"/>
      <c r="K33" s="257"/>
      <c r="L33" s="257"/>
      <c r="M33" s="257"/>
      <c r="N33" s="257"/>
      <c r="O33" s="71"/>
      <c r="P33" s="71"/>
      <c r="Q33" s="71"/>
      <c r="R33" s="71"/>
      <c r="S33" s="71"/>
      <c r="T33" s="71"/>
      <c r="U33" s="71"/>
      <c r="V33" s="71"/>
      <c r="W33" s="71"/>
      <c r="X33" s="71"/>
      <c r="Y33" s="71"/>
      <c r="Z33" s="71"/>
      <c r="AA33" s="71"/>
      <c r="AB33" s="71"/>
      <c r="AC33" s="71"/>
      <c r="AD33" s="71"/>
      <c r="AE33" s="71"/>
      <c r="AF33" s="71"/>
      <c r="AG33" s="71"/>
      <c r="AH33" s="71"/>
      <c r="AI33" s="71"/>
      <c r="AJ33" s="71"/>
      <c r="AK33" s="71"/>
    </row>
    <row r="34" spans="3:37" ht="15" customHeight="1" x14ac:dyDescent="0.25">
      <c r="C34" s="253"/>
      <c r="D34" s="253"/>
      <c r="E34" s="260"/>
      <c r="F34" s="259"/>
      <c r="G34" s="260"/>
      <c r="H34" s="259"/>
      <c r="I34" s="259"/>
      <c r="J34" s="253"/>
      <c r="K34" s="253"/>
      <c r="L34" s="253"/>
      <c r="M34" s="253"/>
      <c r="N34" s="253"/>
      <c r="O34" s="67"/>
      <c r="P34" s="67"/>
      <c r="Q34" s="67"/>
      <c r="R34" s="67"/>
      <c r="S34" s="67"/>
      <c r="T34" s="67"/>
      <c r="U34" s="67"/>
      <c r="V34" s="67"/>
      <c r="W34" s="67"/>
      <c r="X34" s="67"/>
      <c r="Y34" s="67"/>
      <c r="Z34" s="67"/>
      <c r="AA34" s="67"/>
      <c r="AB34" s="67"/>
      <c r="AC34" s="67"/>
      <c r="AD34" s="67"/>
      <c r="AE34" s="67"/>
      <c r="AF34" s="67"/>
      <c r="AG34" s="67"/>
      <c r="AH34" s="67"/>
      <c r="AI34" s="67"/>
      <c r="AJ34" s="67"/>
      <c r="AK34" s="67"/>
    </row>
    <row r="35" spans="3:37" ht="15" customHeight="1" x14ac:dyDescent="0.25">
      <c r="C35" s="257"/>
      <c r="D35" s="257"/>
      <c r="E35" s="257"/>
      <c r="F35" s="257"/>
      <c r="G35" s="257"/>
      <c r="H35" s="257"/>
      <c r="I35" s="257"/>
      <c r="J35" s="257"/>
      <c r="K35" s="257"/>
      <c r="L35" s="257"/>
      <c r="M35" s="257"/>
      <c r="N35" s="257"/>
      <c r="O35" s="71"/>
      <c r="P35" s="71"/>
      <c r="Q35" s="71"/>
      <c r="R35" s="71"/>
      <c r="S35" s="71"/>
      <c r="T35" s="71"/>
      <c r="U35" s="71"/>
      <c r="V35" s="71"/>
      <c r="W35" s="71"/>
      <c r="X35" s="71"/>
      <c r="Y35" s="71"/>
      <c r="Z35" s="71"/>
      <c r="AA35" s="71"/>
      <c r="AB35" s="71"/>
      <c r="AC35" s="71"/>
      <c r="AD35" s="71"/>
      <c r="AE35" s="71"/>
      <c r="AF35" s="71"/>
      <c r="AG35" s="71"/>
      <c r="AH35" s="71"/>
      <c r="AI35" s="71"/>
      <c r="AJ35" s="71"/>
      <c r="AK35" s="71"/>
    </row>
    <row r="36" spans="3:37" ht="15" customHeight="1" x14ac:dyDescent="0.25">
      <c r="C36" s="253"/>
      <c r="D36" s="253"/>
      <c r="E36" s="253"/>
      <c r="F36" s="253"/>
      <c r="G36" s="253"/>
      <c r="H36" s="253"/>
      <c r="I36" s="253"/>
      <c r="J36" s="253"/>
      <c r="K36" s="253"/>
      <c r="L36" s="253"/>
      <c r="M36" s="253"/>
      <c r="N36" s="253"/>
      <c r="O36" s="67"/>
      <c r="P36" s="67"/>
      <c r="Q36" s="67"/>
      <c r="R36" s="67"/>
      <c r="S36" s="67"/>
      <c r="T36" s="67"/>
      <c r="U36" s="67"/>
      <c r="V36" s="67"/>
      <c r="W36" s="67"/>
      <c r="X36" s="67"/>
      <c r="Y36" s="67"/>
      <c r="Z36" s="67"/>
      <c r="AA36" s="67"/>
      <c r="AB36" s="67"/>
      <c r="AC36" s="67"/>
      <c r="AD36" s="67"/>
      <c r="AE36" s="67"/>
      <c r="AF36" s="67"/>
      <c r="AG36" s="67"/>
      <c r="AH36" s="67"/>
      <c r="AI36" s="67"/>
      <c r="AJ36" s="67"/>
      <c r="AK36" s="67"/>
    </row>
    <row r="37" spans="3:37" ht="15" customHeight="1" x14ac:dyDescent="0.25">
      <c r="C37" s="257"/>
      <c r="D37" s="257"/>
      <c r="E37" s="257"/>
      <c r="F37" s="257"/>
      <c r="G37" s="257"/>
      <c r="H37" s="257"/>
      <c r="I37" s="257"/>
      <c r="J37" s="257"/>
      <c r="K37" s="257"/>
      <c r="L37" s="257"/>
      <c r="M37" s="257"/>
      <c r="N37" s="257"/>
      <c r="O37" s="71"/>
      <c r="P37" s="71"/>
      <c r="Q37" s="71"/>
      <c r="R37" s="71"/>
      <c r="S37" s="71"/>
      <c r="T37" s="71"/>
      <c r="U37" s="71"/>
      <c r="V37" s="71"/>
      <c r="W37" s="71"/>
      <c r="X37" s="71"/>
      <c r="Y37" s="71"/>
      <c r="Z37" s="71"/>
      <c r="AA37" s="71"/>
      <c r="AB37" s="71"/>
      <c r="AC37" s="71"/>
      <c r="AD37" s="71"/>
      <c r="AE37" s="71"/>
      <c r="AF37" s="71"/>
      <c r="AG37" s="71"/>
      <c r="AH37" s="71"/>
      <c r="AI37" s="71"/>
      <c r="AJ37" s="71"/>
      <c r="AK37" s="71"/>
    </row>
    <row r="38" spans="3:37" ht="15" customHeight="1" x14ac:dyDescent="0.25">
      <c r="C38" s="253"/>
      <c r="D38" s="253"/>
      <c r="E38" s="253"/>
      <c r="F38" s="253"/>
      <c r="G38" s="253"/>
      <c r="H38" s="253"/>
      <c r="I38" s="253"/>
      <c r="J38" s="253"/>
      <c r="K38" s="253"/>
      <c r="L38" s="253"/>
      <c r="M38" s="253"/>
      <c r="N38" s="253"/>
      <c r="O38" s="67"/>
      <c r="P38" s="67"/>
      <c r="Q38" s="67"/>
      <c r="R38" s="67"/>
      <c r="S38" s="67"/>
      <c r="T38" s="67"/>
      <c r="U38" s="67"/>
      <c r="V38" s="67"/>
      <c r="W38" s="67"/>
      <c r="X38" s="67"/>
      <c r="Y38" s="67"/>
      <c r="Z38" s="67"/>
      <c r="AA38" s="67"/>
      <c r="AB38" s="67"/>
      <c r="AC38" s="67"/>
      <c r="AD38" s="67"/>
      <c r="AE38" s="67"/>
      <c r="AF38" s="67"/>
      <c r="AG38" s="67"/>
      <c r="AH38" s="67"/>
      <c r="AI38" s="67"/>
      <c r="AJ38" s="67"/>
      <c r="AK38" s="67"/>
    </row>
    <row r="39" spans="3:37" ht="15" customHeight="1" x14ac:dyDescent="0.25">
      <c r="C39" s="257"/>
      <c r="D39" s="257"/>
      <c r="E39" s="257"/>
      <c r="F39" s="257"/>
      <c r="G39" s="257"/>
      <c r="H39" s="257"/>
      <c r="I39" s="257"/>
      <c r="J39" s="257"/>
      <c r="K39" s="257"/>
      <c r="L39" s="257"/>
      <c r="M39" s="257"/>
      <c r="N39" s="257"/>
      <c r="O39" s="71"/>
      <c r="P39" s="71"/>
      <c r="Q39" s="71"/>
      <c r="R39" s="71"/>
      <c r="S39" s="71"/>
      <c r="T39" s="71"/>
      <c r="U39" s="71"/>
      <c r="V39" s="71"/>
      <c r="W39" s="71"/>
      <c r="X39" s="71"/>
      <c r="Y39" s="71"/>
      <c r="Z39" s="71"/>
      <c r="AA39" s="71"/>
      <c r="AB39" s="71"/>
      <c r="AC39" s="71"/>
      <c r="AD39" s="71"/>
      <c r="AE39" s="71"/>
      <c r="AF39" s="71"/>
      <c r="AG39" s="71"/>
      <c r="AH39" s="71"/>
      <c r="AI39" s="71"/>
      <c r="AJ39" s="71"/>
      <c r="AK39" s="71"/>
    </row>
    <row r="40" spans="3:37" ht="15" customHeight="1" x14ac:dyDescent="0.25">
      <c r="C40" s="253"/>
      <c r="D40" s="253"/>
      <c r="E40" s="253"/>
      <c r="F40" s="253"/>
      <c r="G40" s="253"/>
      <c r="H40" s="253"/>
      <c r="I40" s="253"/>
      <c r="J40" s="253"/>
      <c r="K40" s="253"/>
      <c r="L40" s="253"/>
      <c r="M40" s="253"/>
      <c r="N40" s="253"/>
      <c r="O40" s="67"/>
      <c r="P40" s="67"/>
      <c r="Q40" s="67"/>
      <c r="R40" s="67"/>
      <c r="S40" s="67"/>
      <c r="T40" s="67"/>
      <c r="U40" s="67"/>
      <c r="V40" s="67"/>
      <c r="W40" s="67"/>
      <c r="X40" s="67"/>
      <c r="Y40" s="67"/>
      <c r="Z40" s="67"/>
      <c r="AA40" s="67"/>
      <c r="AB40" s="67"/>
      <c r="AC40" s="67"/>
      <c r="AD40" s="67"/>
      <c r="AE40" s="67"/>
      <c r="AF40" s="67"/>
      <c r="AG40" s="67"/>
      <c r="AH40" s="67"/>
      <c r="AI40" s="67"/>
      <c r="AJ40" s="67"/>
      <c r="AK40" s="67"/>
    </row>
    <row r="41" spans="3:37" ht="15" customHeight="1" x14ac:dyDescent="0.25">
      <c r="C41" s="257"/>
      <c r="D41" s="257"/>
      <c r="E41" s="257"/>
      <c r="F41" s="257"/>
      <c r="G41" s="257"/>
      <c r="H41" s="257"/>
      <c r="I41" s="257"/>
      <c r="J41" s="257"/>
      <c r="K41" s="257"/>
      <c r="L41" s="257"/>
      <c r="M41" s="257"/>
      <c r="N41" s="257"/>
      <c r="O41" s="71"/>
      <c r="P41" s="71"/>
      <c r="Q41" s="71"/>
      <c r="R41" s="71"/>
      <c r="S41" s="71"/>
      <c r="T41" s="71"/>
      <c r="U41" s="71"/>
      <c r="V41" s="71"/>
      <c r="W41" s="71"/>
      <c r="X41" s="71"/>
      <c r="Y41" s="71"/>
      <c r="Z41" s="71"/>
      <c r="AA41" s="71"/>
      <c r="AB41" s="71"/>
      <c r="AC41" s="71"/>
      <c r="AD41" s="71"/>
      <c r="AE41" s="71"/>
      <c r="AF41" s="71"/>
      <c r="AG41" s="71"/>
      <c r="AH41" s="71"/>
      <c r="AI41" s="71"/>
      <c r="AJ41" s="71"/>
      <c r="AK41" s="71"/>
    </row>
    <row r="42" spans="3:37" ht="15" customHeight="1" x14ac:dyDescent="0.25">
      <c r="C42" s="253"/>
      <c r="D42" s="253"/>
      <c r="E42" s="253"/>
      <c r="F42" s="253"/>
      <c r="G42" s="253"/>
      <c r="H42" s="253"/>
      <c r="I42" s="253"/>
      <c r="J42" s="253"/>
      <c r="K42" s="253"/>
      <c r="L42" s="253"/>
      <c r="M42" s="253"/>
      <c r="N42" s="253"/>
      <c r="O42" s="67"/>
      <c r="P42" s="67"/>
      <c r="Q42" s="67"/>
      <c r="R42" s="67"/>
      <c r="S42" s="67"/>
      <c r="T42" s="67"/>
      <c r="U42" s="67"/>
      <c r="V42" s="67"/>
      <c r="W42" s="67"/>
      <c r="X42" s="67"/>
      <c r="Y42" s="67"/>
      <c r="Z42" s="67"/>
      <c r="AA42" s="67"/>
      <c r="AB42" s="67"/>
      <c r="AC42" s="67"/>
      <c r="AD42" s="67"/>
      <c r="AE42" s="67"/>
      <c r="AF42" s="67"/>
      <c r="AG42" s="67"/>
      <c r="AH42" s="67"/>
      <c r="AI42" s="67"/>
      <c r="AJ42" s="67"/>
      <c r="AK42" s="67"/>
    </row>
    <row r="43" spans="3:37" ht="15" customHeight="1" x14ac:dyDescent="0.25">
      <c r="C43" s="257"/>
      <c r="D43" s="257"/>
      <c r="E43" s="257"/>
      <c r="F43" s="257"/>
      <c r="G43" s="257"/>
      <c r="H43" s="257"/>
      <c r="I43" s="257"/>
      <c r="J43" s="257"/>
      <c r="K43" s="257"/>
      <c r="L43" s="257"/>
      <c r="M43" s="257"/>
      <c r="N43" s="257"/>
      <c r="O43" s="71"/>
      <c r="P43" s="71"/>
      <c r="Q43" s="71"/>
      <c r="R43" s="71"/>
      <c r="S43" s="71"/>
      <c r="T43" s="71"/>
      <c r="U43" s="71"/>
      <c r="V43" s="71"/>
      <c r="W43" s="71"/>
      <c r="X43" s="71"/>
      <c r="Y43" s="71"/>
      <c r="Z43" s="71"/>
      <c r="AA43" s="71"/>
      <c r="AB43" s="71"/>
      <c r="AC43" s="71"/>
      <c r="AD43" s="71"/>
      <c r="AE43" s="71"/>
      <c r="AF43" s="71"/>
      <c r="AG43" s="71"/>
      <c r="AH43" s="71"/>
      <c r="AI43" s="71"/>
      <c r="AJ43" s="71"/>
      <c r="AK43" s="71"/>
    </row>
    <row r="44" spans="3:37" ht="15" customHeight="1" x14ac:dyDescent="0.25">
      <c r="C44" s="253"/>
      <c r="D44" s="253"/>
      <c r="E44" s="253"/>
      <c r="F44" s="253"/>
      <c r="G44" s="253"/>
      <c r="H44" s="253"/>
      <c r="I44" s="253"/>
      <c r="J44" s="253"/>
      <c r="K44" s="253"/>
      <c r="L44" s="253"/>
      <c r="M44" s="253"/>
      <c r="N44" s="253"/>
      <c r="O44" s="67"/>
      <c r="P44" s="67"/>
      <c r="Q44" s="67"/>
      <c r="R44" s="67"/>
      <c r="S44" s="67"/>
      <c r="T44" s="67"/>
      <c r="U44" s="67"/>
      <c r="V44" s="67"/>
      <c r="W44" s="67"/>
      <c r="X44" s="67"/>
      <c r="Y44" s="67"/>
      <c r="Z44" s="67"/>
      <c r="AA44" s="67"/>
      <c r="AB44" s="67"/>
      <c r="AC44" s="67"/>
      <c r="AD44" s="67"/>
      <c r="AE44" s="67"/>
      <c r="AF44" s="67"/>
      <c r="AG44" s="67"/>
      <c r="AH44" s="67"/>
      <c r="AI44" s="67"/>
      <c r="AJ44" s="67"/>
      <c r="AK44" s="67"/>
    </row>
    <row r="45" spans="3:37" ht="15" customHeight="1" x14ac:dyDescent="0.25">
      <c r="C45" s="257"/>
      <c r="D45" s="257"/>
      <c r="E45" s="257"/>
      <c r="F45" s="257"/>
      <c r="G45" s="257"/>
      <c r="H45" s="257"/>
      <c r="I45" s="257"/>
      <c r="J45" s="257"/>
      <c r="K45" s="257"/>
      <c r="L45" s="257"/>
      <c r="M45" s="257"/>
      <c r="N45" s="257"/>
      <c r="O45" s="71"/>
      <c r="P45" s="71"/>
      <c r="Q45" s="71"/>
      <c r="R45" s="71"/>
      <c r="S45" s="71"/>
      <c r="T45" s="71"/>
      <c r="U45" s="71"/>
      <c r="V45" s="71"/>
      <c r="W45" s="71"/>
      <c r="X45" s="71"/>
      <c r="Y45" s="71"/>
      <c r="Z45" s="71"/>
      <c r="AA45" s="71"/>
      <c r="AB45" s="71"/>
      <c r="AC45" s="71"/>
      <c r="AD45" s="71"/>
      <c r="AE45" s="71"/>
      <c r="AF45" s="71"/>
      <c r="AG45" s="71"/>
      <c r="AH45" s="71"/>
      <c r="AI45" s="71"/>
      <c r="AJ45" s="71"/>
      <c r="AK45" s="71"/>
    </row>
    <row r="46" spans="3:37" ht="15" customHeight="1" x14ac:dyDescent="0.25">
      <c r="C46" s="253"/>
      <c r="D46" s="253"/>
      <c r="E46" s="253"/>
      <c r="F46" s="253"/>
      <c r="G46" s="253"/>
      <c r="H46" s="253"/>
      <c r="I46" s="253"/>
      <c r="J46" s="253"/>
      <c r="K46" s="253"/>
      <c r="L46" s="253"/>
      <c r="M46" s="253"/>
      <c r="N46" s="253"/>
      <c r="O46" s="67"/>
      <c r="P46" s="67"/>
      <c r="Q46" s="67"/>
      <c r="R46" s="67"/>
      <c r="S46" s="67"/>
      <c r="T46" s="67"/>
      <c r="U46" s="67"/>
      <c r="V46" s="67"/>
      <c r="W46" s="67"/>
      <c r="X46" s="67"/>
      <c r="Y46" s="67"/>
      <c r="Z46" s="67"/>
      <c r="AA46" s="67"/>
      <c r="AB46" s="67"/>
      <c r="AC46" s="67"/>
      <c r="AD46" s="67"/>
      <c r="AE46" s="67"/>
      <c r="AF46" s="67"/>
      <c r="AG46" s="67"/>
      <c r="AH46" s="67"/>
      <c r="AI46" s="67"/>
      <c r="AJ46" s="67"/>
      <c r="AK46" s="67"/>
    </row>
    <row r="47" spans="3:37" ht="15" customHeight="1" x14ac:dyDescent="0.25">
      <c r="C47" s="257"/>
      <c r="D47" s="257"/>
      <c r="E47" s="257"/>
      <c r="F47" s="257"/>
      <c r="G47" s="257"/>
      <c r="H47" s="257"/>
      <c r="I47" s="257"/>
      <c r="J47" s="257"/>
      <c r="K47" s="257"/>
      <c r="L47" s="257"/>
      <c r="M47" s="257"/>
      <c r="N47" s="257"/>
      <c r="O47" s="71"/>
      <c r="P47" s="71"/>
      <c r="Q47" s="71"/>
      <c r="R47" s="71"/>
      <c r="S47" s="71"/>
      <c r="T47" s="71"/>
      <c r="U47" s="71"/>
      <c r="V47" s="71"/>
      <c r="W47" s="71"/>
      <c r="X47" s="71"/>
      <c r="Y47" s="71"/>
      <c r="Z47" s="71"/>
      <c r="AA47" s="71"/>
      <c r="AB47" s="71"/>
      <c r="AC47" s="71"/>
      <c r="AD47" s="71"/>
      <c r="AE47" s="71"/>
      <c r="AF47" s="71"/>
      <c r="AG47" s="71"/>
      <c r="AH47" s="71"/>
      <c r="AI47" s="71"/>
      <c r="AJ47" s="71"/>
      <c r="AK47" s="71"/>
    </row>
    <row r="48" spans="3:37" ht="15" customHeight="1" x14ac:dyDescent="0.25">
      <c r="C48" s="253"/>
      <c r="D48" s="253"/>
      <c r="E48" s="253"/>
      <c r="F48" s="253"/>
      <c r="G48" s="253"/>
      <c r="H48" s="253"/>
      <c r="I48" s="253"/>
      <c r="J48" s="253"/>
      <c r="K48" s="253"/>
      <c r="L48" s="253"/>
      <c r="M48" s="253"/>
      <c r="N48" s="253"/>
      <c r="O48" s="67"/>
      <c r="P48" s="67"/>
      <c r="Q48" s="67"/>
      <c r="R48" s="67"/>
      <c r="S48" s="67"/>
      <c r="T48" s="67"/>
      <c r="U48" s="67"/>
      <c r="V48" s="67"/>
      <c r="W48" s="67"/>
      <c r="X48" s="67"/>
      <c r="Y48" s="67"/>
      <c r="Z48" s="67"/>
      <c r="AA48" s="67"/>
      <c r="AB48" s="67"/>
      <c r="AC48" s="67"/>
      <c r="AD48" s="67"/>
      <c r="AE48" s="67"/>
      <c r="AF48" s="67"/>
      <c r="AG48" s="67"/>
      <c r="AH48" s="67"/>
      <c r="AI48" s="67"/>
      <c r="AJ48" s="67"/>
      <c r="AK48" s="67"/>
    </row>
    <row r="49" spans="3:37" ht="15" customHeight="1" x14ac:dyDescent="0.25">
      <c r="C49" s="257"/>
      <c r="D49" s="257"/>
      <c r="E49" s="257"/>
      <c r="F49" s="257"/>
      <c r="G49" s="257"/>
      <c r="H49" s="257"/>
      <c r="I49" s="257"/>
      <c r="J49" s="257"/>
      <c r="K49" s="257"/>
      <c r="L49" s="257"/>
      <c r="M49" s="257"/>
      <c r="N49" s="257"/>
      <c r="O49" s="71"/>
      <c r="P49" s="71"/>
      <c r="Q49" s="71"/>
      <c r="R49" s="71"/>
      <c r="S49" s="71"/>
      <c r="T49" s="71"/>
      <c r="U49" s="71"/>
      <c r="V49" s="71"/>
      <c r="W49" s="71"/>
      <c r="X49" s="71"/>
      <c r="Y49" s="71"/>
      <c r="Z49" s="71"/>
      <c r="AA49" s="71"/>
      <c r="AB49" s="71"/>
      <c r="AC49" s="71"/>
      <c r="AD49" s="71"/>
      <c r="AE49" s="71"/>
      <c r="AF49" s="71"/>
      <c r="AG49" s="71"/>
      <c r="AH49" s="71"/>
      <c r="AI49" s="71"/>
      <c r="AJ49" s="71"/>
      <c r="AK49" s="71"/>
    </row>
    <row r="50" spans="3:37" ht="15" customHeight="1" x14ac:dyDescent="0.25">
      <c r="C50" s="253"/>
      <c r="D50" s="253"/>
      <c r="E50" s="253"/>
      <c r="F50" s="253"/>
      <c r="G50" s="253"/>
      <c r="H50" s="253"/>
      <c r="I50" s="253"/>
      <c r="J50" s="253"/>
      <c r="K50" s="253"/>
      <c r="L50" s="253"/>
      <c r="M50" s="253"/>
      <c r="N50" s="253"/>
      <c r="O50" s="67"/>
      <c r="P50" s="67"/>
      <c r="Q50" s="67"/>
      <c r="R50" s="67"/>
      <c r="S50" s="67"/>
      <c r="T50" s="67"/>
      <c r="U50" s="67"/>
      <c r="V50" s="67"/>
      <c r="W50" s="67"/>
      <c r="X50" s="67"/>
      <c r="Y50" s="67"/>
      <c r="Z50" s="67"/>
      <c r="AA50" s="67"/>
      <c r="AB50" s="67"/>
      <c r="AC50" s="67"/>
      <c r="AD50" s="67"/>
      <c r="AE50" s="67"/>
      <c r="AF50" s="67"/>
      <c r="AG50" s="67"/>
      <c r="AH50" s="67"/>
      <c r="AI50" s="67"/>
      <c r="AJ50" s="67"/>
      <c r="AK50" s="67"/>
    </row>
    <row r="51" spans="3:37" ht="15" customHeight="1" x14ac:dyDescent="0.25">
      <c r="C51" s="257"/>
      <c r="D51" s="257"/>
      <c r="E51" s="257"/>
      <c r="F51" s="257"/>
      <c r="G51" s="257"/>
      <c r="H51" s="257"/>
      <c r="I51" s="257"/>
      <c r="J51" s="257"/>
      <c r="K51" s="257"/>
      <c r="L51" s="257"/>
      <c r="M51" s="257"/>
      <c r="N51" s="257"/>
      <c r="O51" s="71"/>
      <c r="P51" s="71"/>
      <c r="Q51" s="71"/>
      <c r="R51" s="71"/>
      <c r="S51" s="71"/>
      <c r="T51" s="71"/>
      <c r="U51" s="71"/>
      <c r="V51" s="71"/>
      <c r="W51" s="71"/>
      <c r="X51" s="71"/>
      <c r="Y51" s="71"/>
      <c r="Z51" s="71"/>
      <c r="AA51" s="71"/>
      <c r="AB51" s="71"/>
      <c r="AC51" s="71"/>
      <c r="AD51" s="71"/>
      <c r="AE51" s="71"/>
      <c r="AF51" s="71"/>
      <c r="AG51" s="71"/>
      <c r="AH51" s="71"/>
      <c r="AI51" s="71"/>
      <c r="AJ51" s="71"/>
      <c r="AK51" s="71"/>
    </row>
    <row r="52" spans="3:37" ht="15" customHeight="1" x14ac:dyDescent="0.25">
      <c r="C52" s="253"/>
      <c r="D52" s="253"/>
      <c r="E52" s="253"/>
      <c r="F52" s="253"/>
      <c r="G52" s="253"/>
      <c r="H52" s="253"/>
      <c r="I52" s="253"/>
      <c r="J52" s="253"/>
      <c r="K52" s="253"/>
      <c r="L52" s="253"/>
      <c r="M52" s="253"/>
      <c r="N52" s="253"/>
      <c r="O52" s="67"/>
      <c r="P52" s="67"/>
      <c r="Q52" s="67"/>
      <c r="R52" s="67"/>
      <c r="S52" s="67"/>
      <c r="T52" s="67"/>
      <c r="U52" s="67"/>
      <c r="V52" s="67"/>
      <c r="W52" s="67"/>
      <c r="X52" s="67"/>
      <c r="Y52" s="67"/>
      <c r="Z52" s="67"/>
      <c r="AA52" s="67"/>
      <c r="AB52" s="67"/>
      <c r="AC52" s="67"/>
      <c r="AD52" s="67"/>
      <c r="AE52" s="67"/>
      <c r="AF52" s="67"/>
      <c r="AG52" s="67"/>
      <c r="AH52" s="67"/>
      <c r="AI52" s="67"/>
      <c r="AJ52" s="67"/>
      <c r="AK52" s="67"/>
    </row>
    <row r="53" spans="3:37" ht="15" customHeight="1" x14ac:dyDescent="0.25">
      <c r="C53" s="257"/>
      <c r="D53" s="257"/>
      <c r="E53" s="257"/>
      <c r="F53" s="257"/>
      <c r="G53" s="257"/>
      <c r="H53" s="257"/>
      <c r="I53" s="257"/>
      <c r="J53" s="257"/>
      <c r="K53" s="257"/>
      <c r="L53" s="257"/>
      <c r="M53" s="257"/>
      <c r="N53" s="257"/>
      <c r="O53" s="71"/>
      <c r="P53" s="71"/>
      <c r="Q53" s="71"/>
      <c r="R53" s="71"/>
      <c r="S53" s="71"/>
      <c r="T53" s="71"/>
      <c r="U53" s="71"/>
      <c r="V53" s="71"/>
      <c r="W53" s="71"/>
      <c r="X53" s="71"/>
      <c r="Y53" s="71"/>
      <c r="Z53" s="71"/>
      <c r="AA53" s="71"/>
      <c r="AB53" s="71"/>
      <c r="AC53" s="71"/>
      <c r="AD53" s="71"/>
      <c r="AE53" s="71"/>
      <c r="AF53" s="71"/>
      <c r="AG53" s="71"/>
      <c r="AH53" s="71"/>
      <c r="AI53" s="71"/>
      <c r="AJ53" s="71"/>
      <c r="AK53" s="71"/>
    </row>
    <row r="54" spans="3:37" ht="15" customHeight="1" x14ac:dyDescent="0.25">
      <c r="C54" s="253"/>
      <c r="D54" s="253"/>
      <c r="E54" s="253"/>
      <c r="F54" s="253"/>
      <c r="G54" s="253"/>
      <c r="H54" s="253"/>
      <c r="I54" s="253"/>
      <c r="J54" s="253"/>
      <c r="K54" s="253"/>
      <c r="L54" s="253"/>
      <c r="M54" s="253"/>
      <c r="N54" s="253"/>
      <c r="O54" s="67"/>
      <c r="P54" s="67"/>
      <c r="Q54" s="67"/>
      <c r="R54" s="67"/>
      <c r="S54" s="67"/>
      <c r="T54" s="67"/>
      <c r="U54" s="67"/>
      <c r="V54" s="67"/>
      <c r="W54" s="67"/>
      <c r="X54" s="67"/>
      <c r="Y54" s="67"/>
      <c r="Z54" s="67"/>
      <c r="AA54" s="67"/>
      <c r="AB54" s="67"/>
      <c r="AC54" s="67"/>
      <c r="AD54" s="67"/>
      <c r="AE54" s="67"/>
      <c r="AF54" s="67"/>
      <c r="AG54" s="67"/>
      <c r="AH54" s="67"/>
      <c r="AI54" s="67"/>
      <c r="AJ54" s="67"/>
      <c r="AK54" s="67"/>
    </row>
    <row r="55" spans="3:37" ht="15" customHeight="1" x14ac:dyDescent="0.25">
      <c r="C55" s="257"/>
      <c r="D55" s="257"/>
      <c r="E55" s="257"/>
      <c r="F55" s="257"/>
      <c r="G55" s="257"/>
      <c r="H55" s="257"/>
      <c r="I55" s="257"/>
      <c r="J55" s="257"/>
      <c r="K55" s="257"/>
      <c r="L55" s="257"/>
      <c r="M55" s="257"/>
      <c r="N55" s="257"/>
      <c r="O55" s="71"/>
      <c r="P55" s="71"/>
      <c r="Q55" s="71"/>
      <c r="R55" s="71"/>
      <c r="S55" s="71"/>
      <c r="T55" s="71"/>
      <c r="U55" s="71"/>
      <c r="V55" s="71"/>
      <c r="W55" s="71"/>
      <c r="X55" s="71"/>
      <c r="Y55" s="71"/>
      <c r="Z55" s="71"/>
      <c r="AA55" s="71"/>
      <c r="AB55" s="71"/>
      <c r="AC55" s="71"/>
      <c r="AD55" s="71"/>
      <c r="AE55" s="71"/>
      <c r="AF55" s="71"/>
      <c r="AG55" s="71"/>
      <c r="AH55" s="71"/>
      <c r="AI55" s="71"/>
      <c r="AJ55" s="71"/>
      <c r="AK55" s="71"/>
    </row>
    <row r="56" spans="3:37" ht="15" customHeight="1" x14ac:dyDescent="0.25">
      <c r="C56" s="253"/>
      <c r="D56" s="253"/>
      <c r="E56" s="253"/>
      <c r="F56" s="253"/>
      <c r="G56" s="253"/>
      <c r="H56" s="253"/>
      <c r="I56" s="253"/>
      <c r="J56" s="253"/>
      <c r="K56" s="253"/>
      <c r="L56" s="253"/>
      <c r="M56" s="253"/>
      <c r="N56" s="253"/>
      <c r="O56" s="67"/>
      <c r="P56" s="67"/>
      <c r="Q56" s="67"/>
      <c r="R56" s="67"/>
      <c r="S56" s="67"/>
      <c r="T56" s="67"/>
      <c r="U56" s="67"/>
      <c r="V56" s="67"/>
      <c r="W56" s="67"/>
      <c r="X56" s="67"/>
      <c r="Y56" s="67"/>
      <c r="Z56" s="67"/>
      <c r="AA56" s="67"/>
      <c r="AB56" s="67"/>
      <c r="AC56" s="67"/>
      <c r="AD56" s="67"/>
      <c r="AE56" s="67"/>
      <c r="AF56" s="67"/>
      <c r="AG56" s="67"/>
      <c r="AH56" s="67"/>
      <c r="AI56" s="67"/>
      <c r="AJ56" s="67"/>
      <c r="AK56" s="67"/>
    </row>
    <row r="57" spans="3:37" ht="15" customHeight="1" x14ac:dyDescent="0.25">
      <c r="C57" s="257"/>
      <c r="D57" s="257"/>
      <c r="E57" s="257"/>
      <c r="F57" s="257"/>
      <c r="G57" s="257"/>
      <c r="H57" s="257"/>
      <c r="I57" s="257"/>
      <c r="J57" s="257"/>
      <c r="K57" s="257"/>
      <c r="L57" s="257"/>
      <c r="M57" s="257"/>
      <c r="N57" s="257"/>
      <c r="O57" s="71"/>
      <c r="P57" s="71"/>
      <c r="Q57" s="71"/>
      <c r="R57" s="71"/>
      <c r="S57" s="71"/>
      <c r="T57" s="71"/>
      <c r="U57" s="71"/>
      <c r="V57" s="71"/>
      <c r="W57" s="71"/>
      <c r="X57" s="71"/>
      <c r="Y57" s="71"/>
      <c r="Z57" s="71"/>
      <c r="AA57" s="71"/>
      <c r="AB57" s="71"/>
      <c r="AC57" s="71"/>
      <c r="AD57" s="71"/>
      <c r="AE57" s="71"/>
      <c r="AF57" s="71"/>
      <c r="AG57" s="71"/>
      <c r="AH57" s="71"/>
      <c r="AI57" s="71"/>
      <c r="AJ57" s="71"/>
      <c r="AK57" s="71"/>
    </row>
    <row r="58" spans="3:37" ht="15" customHeight="1" x14ac:dyDescent="0.25">
      <c r="C58" s="253"/>
      <c r="D58" s="253"/>
      <c r="E58" s="253"/>
      <c r="F58" s="253"/>
      <c r="G58" s="253"/>
      <c r="H58" s="253"/>
      <c r="I58" s="253"/>
      <c r="J58" s="253"/>
      <c r="K58" s="253"/>
      <c r="L58" s="253"/>
      <c r="M58" s="253"/>
      <c r="N58" s="253"/>
      <c r="O58" s="67"/>
      <c r="P58" s="67"/>
      <c r="Q58" s="67"/>
      <c r="R58" s="67"/>
      <c r="S58" s="67"/>
      <c r="T58" s="67"/>
      <c r="U58" s="67"/>
      <c r="V58" s="67"/>
      <c r="W58" s="67"/>
      <c r="X58" s="67"/>
      <c r="Y58" s="67"/>
      <c r="Z58" s="67"/>
      <c r="AA58" s="67"/>
      <c r="AB58" s="67"/>
      <c r="AC58" s="67"/>
      <c r="AD58" s="67"/>
      <c r="AE58" s="67"/>
      <c r="AF58" s="67"/>
      <c r="AG58" s="67"/>
      <c r="AH58" s="67"/>
      <c r="AI58" s="67"/>
      <c r="AJ58" s="67"/>
      <c r="AK58" s="67"/>
    </row>
    <row r="59" spans="3:37" ht="15" customHeight="1" x14ac:dyDescent="0.25">
      <c r="C59" s="257"/>
      <c r="D59" s="257"/>
      <c r="E59" s="257"/>
      <c r="F59" s="257"/>
      <c r="G59" s="257"/>
      <c r="H59" s="257"/>
      <c r="I59" s="257"/>
      <c r="J59" s="257"/>
      <c r="K59" s="257"/>
      <c r="L59" s="257"/>
      <c r="M59" s="257"/>
      <c r="N59" s="257"/>
      <c r="O59" s="71"/>
      <c r="P59" s="71"/>
      <c r="Q59" s="71"/>
      <c r="R59" s="71"/>
      <c r="S59" s="71"/>
      <c r="T59" s="71"/>
      <c r="U59" s="71"/>
      <c r="V59" s="71"/>
      <c r="W59" s="71"/>
      <c r="X59" s="71"/>
      <c r="Y59" s="71"/>
      <c r="Z59" s="71"/>
      <c r="AA59" s="71"/>
      <c r="AB59" s="71"/>
      <c r="AC59" s="71"/>
      <c r="AD59" s="71"/>
      <c r="AE59" s="71"/>
      <c r="AF59" s="71"/>
      <c r="AG59" s="71"/>
      <c r="AH59" s="71"/>
      <c r="AI59" s="71"/>
      <c r="AJ59" s="71"/>
      <c r="AK59" s="71"/>
    </row>
    <row r="60" spans="3:37" ht="15" customHeight="1" x14ac:dyDescent="0.25">
      <c r="C60" s="253"/>
      <c r="D60" s="253"/>
      <c r="E60" s="253"/>
      <c r="F60" s="253"/>
      <c r="G60" s="253"/>
      <c r="H60" s="253"/>
      <c r="I60" s="253"/>
      <c r="J60" s="253"/>
      <c r="K60" s="253"/>
      <c r="L60" s="253"/>
      <c r="M60" s="253"/>
      <c r="N60" s="253"/>
      <c r="O60" s="67"/>
      <c r="P60" s="67"/>
      <c r="Q60" s="67"/>
      <c r="R60" s="67"/>
      <c r="S60" s="67"/>
      <c r="T60" s="67"/>
      <c r="U60" s="67"/>
      <c r="V60" s="67"/>
      <c r="W60" s="67"/>
      <c r="X60" s="67"/>
      <c r="Y60" s="67"/>
      <c r="Z60" s="67"/>
      <c r="AA60" s="67"/>
      <c r="AB60" s="67"/>
      <c r="AC60" s="67"/>
      <c r="AD60" s="67"/>
      <c r="AE60" s="67"/>
      <c r="AF60" s="67"/>
      <c r="AG60" s="67"/>
      <c r="AH60" s="67"/>
      <c r="AI60" s="67"/>
      <c r="AJ60" s="67"/>
      <c r="AK60" s="67"/>
    </row>
    <row r="61" spans="3:37" ht="15" customHeight="1" x14ac:dyDescent="0.25">
      <c r="C61" s="257"/>
      <c r="D61" s="257"/>
      <c r="E61" s="257"/>
      <c r="F61" s="257"/>
      <c r="G61" s="257"/>
      <c r="H61" s="257"/>
      <c r="I61" s="257"/>
      <c r="J61" s="257"/>
      <c r="K61" s="257"/>
      <c r="L61" s="257"/>
      <c r="M61" s="257"/>
      <c r="N61" s="257"/>
      <c r="O61" s="71"/>
      <c r="P61" s="71"/>
      <c r="Q61" s="71"/>
      <c r="R61" s="71"/>
      <c r="S61" s="71"/>
      <c r="T61" s="71"/>
      <c r="U61" s="71"/>
      <c r="V61" s="71"/>
      <c r="W61" s="71"/>
      <c r="X61" s="71"/>
      <c r="Y61" s="71"/>
      <c r="Z61" s="71"/>
      <c r="AA61" s="71"/>
      <c r="AB61" s="71"/>
      <c r="AC61" s="71"/>
      <c r="AD61" s="71"/>
      <c r="AE61" s="71"/>
      <c r="AF61" s="71"/>
      <c r="AG61" s="71"/>
      <c r="AH61" s="71"/>
      <c r="AI61" s="71"/>
      <c r="AJ61" s="71"/>
      <c r="AK61" s="71"/>
    </row>
    <row r="62" spans="3:37" ht="15" customHeight="1" x14ac:dyDescent="0.25">
      <c r="C62" s="253"/>
      <c r="D62" s="253"/>
      <c r="E62" s="253"/>
      <c r="F62" s="253"/>
      <c r="G62" s="253"/>
      <c r="H62" s="253"/>
      <c r="I62" s="253"/>
      <c r="J62" s="253"/>
      <c r="K62" s="253"/>
      <c r="L62" s="253"/>
      <c r="M62" s="253"/>
      <c r="N62" s="253"/>
      <c r="O62" s="67"/>
      <c r="P62" s="67"/>
      <c r="Q62" s="67"/>
      <c r="R62" s="67"/>
      <c r="S62" s="67"/>
      <c r="T62" s="67"/>
      <c r="U62" s="67"/>
      <c r="V62" s="67"/>
      <c r="W62" s="67"/>
      <c r="X62" s="67"/>
      <c r="Y62" s="67"/>
      <c r="Z62" s="67"/>
      <c r="AA62" s="67"/>
      <c r="AB62" s="67"/>
      <c r="AC62" s="67"/>
      <c r="AD62" s="67"/>
      <c r="AE62" s="67"/>
      <c r="AF62" s="67"/>
      <c r="AG62" s="67"/>
      <c r="AH62" s="67"/>
      <c r="AI62" s="67"/>
      <c r="AJ62" s="67"/>
      <c r="AK62" s="67"/>
    </row>
    <row r="63" spans="3:37" ht="15" customHeight="1" x14ac:dyDescent="0.25">
      <c r="C63" s="257"/>
      <c r="D63" s="257"/>
      <c r="E63" s="257"/>
      <c r="F63" s="257"/>
      <c r="G63" s="257"/>
      <c r="H63" s="257"/>
      <c r="I63" s="257"/>
      <c r="J63" s="257"/>
      <c r="K63" s="257"/>
      <c r="L63" s="257"/>
      <c r="M63" s="257"/>
      <c r="N63" s="257"/>
      <c r="O63" s="71"/>
      <c r="P63" s="71"/>
      <c r="Q63" s="71"/>
      <c r="R63" s="71"/>
      <c r="S63" s="71"/>
      <c r="T63" s="71"/>
      <c r="U63" s="71"/>
      <c r="V63" s="71"/>
      <c r="W63" s="71"/>
      <c r="X63" s="71"/>
      <c r="Y63" s="71"/>
      <c r="Z63" s="71"/>
      <c r="AA63" s="71"/>
      <c r="AB63" s="71"/>
      <c r="AC63" s="71"/>
      <c r="AD63" s="71"/>
      <c r="AE63" s="71"/>
      <c r="AF63" s="71"/>
      <c r="AG63" s="71"/>
      <c r="AH63" s="71"/>
      <c r="AI63" s="71"/>
      <c r="AJ63" s="71"/>
      <c r="AK63" s="71"/>
    </row>
    <row r="64" spans="3:37" ht="15" customHeight="1" x14ac:dyDescent="0.25">
      <c r="C64" s="253"/>
      <c r="D64" s="253"/>
      <c r="E64" s="253"/>
      <c r="F64" s="253"/>
      <c r="G64" s="253"/>
      <c r="H64" s="253"/>
      <c r="I64" s="253"/>
      <c r="J64" s="253"/>
      <c r="K64" s="253"/>
      <c r="L64" s="253"/>
      <c r="M64" s="253"/>
      <c r="N64" s="253"/>
      <c r="O64" s="67"/>
      <c r="P64" s="67"/>
      <c r="Q64" s="67"/>
      <c r="R64" s="67"/>
      <c r="S64" s="67"/>
      <c r="T64" s="67"/>
      <c r="U64" s="67"/>
      <c r="V64" s="67"/>
      <c r="W64" s="67"/>
      <c r="X64" s="67"/>
      <c r="Y64" s="67"/>
      <c r="Z64" s="67"/>
      <c r="AA64" s="67"/>
      <c r="AB64" s="67"/>
      <c r="AC64" s="67"/>
      <c r="AD64" s="67"/>
      <c r="AE64" s="67"/>
      <c r="AF64" s="67"/>
      <c r="AG64" s="67"/>
      <c r="AH64" s="67"/>
      <c r="AI64" s="67"/>
      <c r="AJ64" s="67"/>
      <c r="AK64" s="67"/>
    </row>
    <row r="65" spans="3:37" ht="15" customHeight="1" x14ac:dyDescent="0.25">
      <c r="C65" s="257"/>
      <c r="D65" s="257"/>
      <c r="E65" s="257"/>
      <c r="F65" s="257"/>
      <c r="G65" s="257"/>
      <c r="H65" s="257"/>
      <c r="I65" s="257"/>
      <c r="J65" s="257"/>
      <c r="K65" s="257"/>
      <c r="L65" s="257"/>
      <c r="M65" s="257"/>
      <c r="N65" s="257"/>
      <c r="O65" s="71"/>
      <c r="P65" s="71"/>
      <c r="Q65" s="71"/>
      <c r="R65" s="71"/>
      <c r="S65" s="71"/>
      <c r="T65" s="71"/>
      <c r="U65" s="71"/>
      <c r="V65" s="71"/>
      <c r="W65" s="71"/>
      <c r="X65" s="71"/>
      <c r="Y65" s="71"/>
      <c r="Z65" s="71"/>
      <c r="AA65" s="71"/>
      <c r="AB65" s="71"/>
      <c r="AC65" s="71"/>
      <c r="AD65" s="71"/>
      <c r="AE65" s="71"/>
      <c r="AF65" s="71"/>
      <c r="AG65" s="71"/>
      <c r="AH65" s="71"/>
      <c r="AI65" s="71"/>
      <c r="AJ65" s="71"/>
      <c r="AK65" s="71"/>
    </row>
    <row r="66" spans="3:37" ht="15" customHeight="1" x14ac:dyDescent="0.25">
      <c r="C66" s="253"/>
      <c r="D66" s="253"/>
      <c r="E66" s="253"/>
      <c r="F66" s="253"/>
      <c r="G66" s="253"/>
      <c r="H66" s="253"/>
      <c r="I66" s="253"/>
      <c r="J66" s="253"/>
      <c r="K66" s="253"/>
      <c r="L66" s="253"/>
      <c r="M66" s="253"/>
      <c r="N66" s="253"/>
      <c r="O66" s="67"/>
      <c r="P66" s="67"/>
      <c r="Q66" s="67"/>
      <c r="R66" s="67"/>
      <c r="S66" s="67"/>
      <c r="T66" s="67"/>
      <c r="U66" s="67"/>
      <c r="V66" s="67"/>
      <c r="W66" s="67"/>
      <c r="X66" s="67"/>
      <c r="Y66" s="67"/>
      <c r="Z66" s="67"/>
      <c r="AA66" s="67"/>
      <c r="AB66" s="67"/>
      <c r="AC66" s="67"/>
      <c r="AD66" s="67"/>
      <c r="AE66" s="67"/>
      <c r="AF66" s="67"/>
      <c r="AG66" s="67"/>
      <c r="AH66" s="67"/>
      <c r="AI66" s="67"/>
      <c r="AJ66" s="67"/>
      <c r="AK66" s="67"/>
    </row>
    <row r="67" spans="3:37" ht="15" customHeight="1" x14ac:dyDescent="0.25">
      <c r="C67" s="257"/>
      <c r="D67" s="257"/>
      <c r="E67" s="257"/>
      <c r="F67" s="257"/>
      <c r="G67" s="257"/>
      <c r="H67" s="257"/>
      <c r="I67" s="257"/>
      <c r="J67" s="257"/>
      <c r="K67" s="257"/>
      <c r="L67" s="257"/>
      <c r="M67" s="257"/>
      <c r="N67" s="257"/>
      <c r="O67" s="71"/>
      <c r="P67" s="71"/>
      <c r="Q67" s="71"/>
      <c r="R67" s="71"/>
      <c r="S67" s="71"/>
      <c r="T67" s="71"/>
      <c r="U67" s="71"/>
      <c r="V67" s="71"/>
      <c r="W67" s="71"/>
      <c r="X67" s="71"/>
      <c r="Y67" s="71"/>
      <c r="Z67" s="71"/>
      <c r="AA67" s="71"/>
      <c r="AB67" s="71"/>
      <c r="AC67" s="71"/>
      <c r="AD67" s="71"/>
      <c r="AE67" s="71"/>
      <c r="AF67" s="71"/>
      <c r="AG67" s="71"/>
      <c r="AH67" s="71"/>
      <c r="AI67" s="71"/>
      <c r="AJ67" s="71"/>
      <c r="AK67" s="71"/>
    </row>
    <row r="68" spans="3:37" ht="15" customHeight="1" x14ac:dyDescent="0.25">
      <c r="C68" s="253"/>
      <c r="D68" s="253"/>
      <c r="E68" s="253"/>
      <c r="F68" s="253"/>
      <c r="G68" s="253"/>
      <c r="H68" s="253"/>
      <c r="I68" s="253"/>
      <c r="J68" s="253"/>
      <c r="K68" s="253"/>
      <c r="L68" s="253"/>
      <c r="M68" s="253"/>
      <c r="N68" s="253"/>
      <c r="O68" s="67"/>
      <c r="P68" s="67"/>
      <c r="Q68" s="67"/>
      <c r="R68" s="67"/>
      <c r="S68" s="67"/>
      <c r="T68" s="67"/>
      <c r="U68" s="67"/>
      <c r="V68" s="67"/>
      <c r="W68" s="67"/>
      <c r="X68" s="67"/>
      <c r="Y68" s="67"/>
      <c r="Z68" s="67"/>
      <c r="AA68" s="67"/>
      <c r="AB68" s="67"/>
      <c r="AC68" s="67"/>
      <c r="AD68" s="67"/>
      <c r="AE68" s="67"/>
      <c r="AF68" s="67"/>
      <c r="AG68" s="67"/>
      <c r="AH68" s="67"/>
      <c r="AI68" s="67"/>
      <c r="AJ68" s="67"/>
      <c r="AK68" s="67"/>
    </row>
    <row r="69" spans="3:37" ht="15" customHeight="1" x14ac:dyDescent="0.25">
      <c r="C69" s="257"/>
      <c r="D69" s="257"/>
      <c r="E69" s="257"/>
      <c r="F69" s="257"/>
      <c r="G69" s="257"/>
      <c r="H69" s="257"/>
      <c r="I69" s="257"/>
      <c r="J69" s="257"/>
      <c r="K69" s="257"/>
      <c r="L69" s="257"/>
      <c r="M69" s="257"/>
      <c r="N69" s="257"/>
      <c r="O69" s="71"/>
      <c r="P69" s="71"/>
      <c r="Q69" s="71"/>
      <c r="R69" s="71"/>
      <c r="S69" s="71"/>
      <c r="T69" s="71"/>
      <c r="U69" s="71"/>
      <c r="V69" s="71"/>
      <c r="W69" s="71"/>
      <c r="X69" s="71"/>
      <c r="Y69" s="71"/>
      <c r="Z69" s="71"/>
      <c r="AA69" s="71"/>
      <c r="AB69" s="71"/>
      <c r="AC69" s="71"/>
      <c r="AD69" s="71"/>
      <c r="AE69" s="71"/>
      <c r="AF69" s="71"/>
      <c r="AG69" s="71"/>
      <c r="AH69" s="71"/>
      <c r="AI69" s="71"/>
      <c r="AJ69" s="71"/>
      <c r="AK69" s="71"/>
    </row>
    <row r="70" spans="3:37" ht="15" customHeight="1" x14ac:dyDescent="0.25">
      <c r="C70" s="253"/>
      <c r="D70" s="253"/>
      <c r="E70" s="253"/>
      <c r="F70" s="253"/>
      <c r="G70" s="253"/>
      <c r="H70" s="253"/>
      <c r="I70" s="253"/>
      <c r="J70" s="253"/>
      <c r="K70" s="253"/>
      <c r="L70" s="253"/>
      <c r="M70" s="253"/>
      <c r="N70" s="253"/>
      <c r="O70" s="67"/>
      <c r="P70" s="67"/>
      <c r="Q70" s="67"/>
      <c r="R70" s="67"/>
      <c r="S70" s="67"/>
      <c r="T70" s="67"/>
      <c r="U70" s="67"/>
      <c r="V70" s="67"/>
      <c r="W70" s="67"/>
      <c r="X70" s="67"/>
      <c r="Y70" s="67"/>
      <c r="Z70" s="67"/>
      <c r="AA70" s="67"/>
      <c r="AB70" s="67"/>
      <c r="AC70" s="67"/>
      <c r="AD70" s="67"/>
      <c r="AE70" s="67"/>
      <c r="AF70" s="67"/>
      <c r="AG70" s="67"/>
      <c r="AH70" s="67"/>
      <c r="AI70" s="67"/>
      <c r="AJ70" s="67"/>
      <c r="AK70" s="67"/>
    </row>
    <row r="71" spans="3:37" ht="15" customHeight="1" x14ac:dyDescent="0.25">
      <c r="C71" s="257"/>
      <c r="D71" s="257"/>
      <c r="E71" s="257"/>
      <c r="F71" s="257"/>
      <c r="G71" s="257"/>
      <c r="H71" s="257"/>
      <c r="I71" s="257"/>
      <c r="J71" s="257"/>
      <c r="K71" s="257"/>
      <c r="L71" s="257"/>
      <c r="M71" s="257"/>
      <c r="N71" s="257"/>
      <c r="O71" s="71"/>
      <c r="P71" s="71"/>
      <c r="Q71" s="71"/>
      <c r="R71" s="71"/>
      <c r="S71" s="71"/>
      <c r="T71" s="71"/>
      <c r="U71" s="71"/>
      <c r="V71" s="71"/>
      <c r="W71" s="71"/>
      <c r="X71" s="71"/>
      <c r="Y71" s="71"/>
      <c r="Z71" s="71"/>
      <c r="AA71" s="71"/>
      <c r="AB71" s="71"/>
      <c r="AC71" s="71"/>
      <c r="AD71" s="71"/>
      <c r="AE71" s="71"/>
      <c r="AF71" s="71"/>
      <c r="AG71" s="71"/>
      <c r="AH71" s="71"/>
      <c r="AI71" s="71"/>
      <c r="AJ71" s="71"/>
      <c r="AK71" s="71"/>
    </row>
    <row r="72" spans="3:37" ht="15" customHeight="1" x14ac:dyDescent="0.25">
      <c r="C72" s="253"/>
      <c r="D72" s="253"/>
      <c r="E72" s="253"/>
      <c r="F72" s="253"/>
      <c r="G72" s="253"/>
      <c r="H72" s="253"/>
      <c r="I72" s="253"/>
      <c r="J72" s="253"/>
      <c r="K72" s="253"/>
      <c r="L72" s="253"/>
      <c r="M72" s="253"/>
      <c r="N72" s="253"/>
      <c r="O72" s="67"/>
      <c r="P72" s="67"/>
      <c r="Q72" s="67"/>
      <c r="R72" s="67"/>
      <c r="S72" s="67"/>
      <c r="T72" s="67"/>
      <c r="U72" s="67"/>
      <c r="V72" s="67"/>
      <c r="W72" s="67"/>
      <c r="X72" s="67"/>
      <c r="Y72" s="67"/>
      <c r="Z72" s="67"/>
      <c r="AA72" s="67"/>
      <c r="AB72" s="67"/>
      <c r="AC72" s="67"/>
      <c r="AD72" s="67"/>
      <c r="AE72" s="67"/>
      <c r="AF72" s="67"/>
      <c r="AG72" s="67"/>
      <c r="AH72" s="67"/>
      <c r="AI72" s="67"/>
      <c r="AJ72" s="67"/>
      <c r="AK72" s="67"/>
    </row>
    <row r="73" spans="3:37" ht="15" customHeight="1" x14ac:dyDescent="0.25">
      <c r="C73" s="257"/>
      <c r="D73" s="257"/>
      <c r="E73" s="257"/>
      <c r="F73" s="257"/>
      <c r="G73" s="257"/>
      <c r="H73" s="257"/>
      <c r="I73" s="257"/>
      <c r="J73" s="257"/>
      <c r="K73" s="257"/>
      <c r="L73" s="257"/>
      <c r="M73" s="257"/>
      <c r="N73" s="257"/>
      <c r="O73" s="71"/>
      <c r="P73" s="71"/>
      <c r="Q73" s="71"/>
      <c r="R73" s="71"/>
      <c r="S73" s="71"/>
      <c r="T73" s="71"/>
      <c r="U73" s="71"/>
      <c r="V73" s="71"/>
      <c r="W73" s="71"/>
      <c r="X73" s="71"/>
      <c r="Y73" s="71"/>
      <c r="Z73" s="71"/>
      <c r="AA73" s="71"/>
      <c r="AB73" s="71"/>
      <c r="AC73" s="71"/>
      <c r="AD73" s="71"/>
      <c r="AE73" s="71"/>
      <c r="AF73" s="71"/>
      <c r="AG73" s="71"/>
      <c r="AH73" s="71"/>
      <c r="AI73" s="71"/>
      <c r="AJ73" s="71"/>
      <c r="AK73" s="71"/>
    </row>
    <row r="74" spans="3:37" ht="15" customHeight="1" x14ac:dyDescent="0.25">
      <c r="C74" s="253"/>
      <c r="D74" s="253"/>
      <c r="E74" s="253"/>
      <c r="F74" s="253"/>
      <c r="G74" s="253"/>
      <c r="H74" s="253"/>
      <c r="I74" s="253"/>
      <c r="J74" s="253"/>
      <c r="K74" s="253"/>
      <c r="L74" s="253"/>
      <c r="M74" s="253"/>
      <c r="N74" s="253"/>
      <c r="O74" s="67"/>
      <c r="P74" s="67"/>
      <c r="Q74" s="67"/>
      <c r="R74" s="67"/>
      <c r="S74" s="67"/>
      <c r="T74" s="67"/>
      <c r="U74" s="67"/>
      <c r="V74" s="67"/>
      <c r="W74" s="67"/>
      <c r="X74" s="67"/>
      <c r="Y74" s="67"/>
      <c r="Z74" s="67"/>
      <c r="AA74" s="67"/>
      <c r="AB74" s="67"/>
      <c r="AC74" s="67"/>
      <c r="AD74" s="67"/>
      <c r="AE74" s="67"/>
      <c r="AF74" s="67"/>
      <c r="AG74" s="67"/>
      <c r="AH74" s="67"/>
      <c r="AI74" s="67"/>
      <c r="AJ74" s="67"/>
      <c r="AK74" s="67"/>
    </row>
    <row r="75" spans="3:37" ht="15" customHeight="1" x14ac:dyDescent="0.25">
      <c r="C75" s="257"/>
      <c r="D75" s="257"/>
      <c r="E75" s="257"/>
      <c r="F75" s="257"/>
      <c r="G75" s="257"/>
      <c r="H75" s="257"/>
      <c r="I75" s="257"/>
      <c r="J75" s="257"/>
      <c r="K75" s="257"/>
      <c r="L75" s="257"/>
      <c r="M75" s="257"/>
      <c r="N75" s="257"/>
      <c r="O75" s="71"/>
      <c r="P75" s="71"/>
      <c r="Q75" s="71"/>
      <c r="R75" s="71"/>
      <c r="S75" s="71"/>
      <c r="T75" s="71"/>
      <c r="U75" s="71"/>
      <c r="V75" s="71"/>
      <c r="W75" s="71"/>
      <c r="X75" s="71"/>
      <c r="Y75" s="71"/>
      <c r="Z75" s="71"/>
      <c r="AA75" s="71"/>
      <c r="AB75" s="71"/>
      <c r="AC75" s="71"/>
      <c r="AD75" s="71"/>
      <c r="AE75" s="71"/>
      <c r="AF75" s="71"/>
      <c r="AG75" s="71"/>
      <c r="AH75" s="71"/>
      <c r="AI75" s="71"/>
      <c r="AJ75" s="71"/>
      <c r="AK75" s="71"/>
    </row>
    <row r="76" spans="3:37" ht="15" customHeight="1" x14ac:dyDescent="0.25">
      <c r="C76" s="253"/>
      <c r="D76" s="253"/>
      <c r="E76" s="253"/>
      <c r="F76" s="253"/>
      <c r="G76" s="253"/>
      <c r="H76" s="253"/>
      <c r="I76" s="253"/>
      <c r="J76" s="253"/>
      <c r="K76" s="253"/>
      <c r="L76" s="253"/>
      <c r="M76" s="253"/>
      <c r="N76" s="253"/>
      <c r="O76" s="67"/>
      <c r="P76" s="67"/>
      <c r="Q76" s="67"/>
      <c r="R76" s="67"/>
      <c r="S76" s="67"/>
      <c r="T76" s="67"/>
      <c r="U76" s="67"/>
      <c r="V76" s="67"/>
      <c r="W76" s="67"/>
      <c r="X76" s="67"/>
      <c r="Y76" s="67"/>
      <c r="Z76" s="67"/>
      <c r="AA76" s="67"/>
      <c r="AB76" s="67"/>
      <c r="AC76" s="67"/>
      <c r="AD76" s="67"/>
      <c r="AE76" s="67"/>
      <c r="AF76" s="67"/>
      <c r="AG76" s="67"/>
      <c r="AH76" s="67"/>
      <c r="AI76" s="67"/>
      <c r="AJ76" s="67"/>
      <c r="AK76" s="67"/>
    </row>
    <row r="77" spans="3:37" ht="15" customHeight="1" x14ac:dyDescent="0.25">
      <c r="C77" s="257"/>
      <c r="D77" s="257"/>
      <c r="E77" s="257"/>
      <c r="F77" s="257"/>
      <c r="G77" s="257"/>
      <c r="H77" s="257"/>
      <c r="I77" s="257"/>
      <c r="J77" s="257"/>
      <c r="K77" s="257"/>
      <c r="L77" s="257"/>
      <c r="M77" s="257"/>
      <c r="N77" s="257"/>
      <c r="O77" s="71"/>
      <c r="P77" s="71"/>
      <c r="Q77" s="71"/>
      <c r="R77" s="71"/>
      <c r="S77" s="71"/>
      <c r="T77" s="71"/>
      <c r="U77" s="71"/>
      <c r="V77" s="71"/>
      <c r="W77" s="71"/>
      <c r="X77" s="71"/>
      <c r="Y77" s="71"/>
      <c r="Z77" s="71"/>
      <c r="AA77" s="71"/>
      <c r="AB77" s="71"/>
      <c r="AC77" s="71"/>
      <c r="AD77" s="71"/>
      <c r="AE77" s="71"/>
      <c r="AF77" s="71"/>
      <c r="AG77" s="71"/>
      <c r="AH77" s="71"/>
      <c r="AI77" s="71"/>
      <c r="AJ77" s="71"/>
      <c r="AK77" s="71"/>
    </row>
    <row r="78" spans="3:37" ht="15" customHeight="1" x14ac:dyDescent="0.25">
      <c r="C78" s="253"/>
      <c r="D78" s="253"/>
      <c r="E78" s="253"/>
      <c r="F78" s="253"/>
      <c r="G78" s="253"/>
      <c r="H78" s="253"/>
      <c r="I78" s="253"/>
      <c r="J78" s="253"/>
      <c r="K78" s="253"/>
      <c r="L78" s="253"/>
      <c r="M78" s="253"/>
      <c r="N78" s="253"/>
      <c r="O78" s="67"/>
      <c r="P78" s="67"/>
      <c r="Q78" s="67"/>
      <c r="R78" s="67"/>
      <c r="S78" s="67"/>
      <c r="T78" s="67"/>
      <c r="U78" s="67"/>
      <c r="V78" s="67"/>
      <c r="W78" s="67"/>
      <c r="X78" s="67"/>
      <c r="Y78" s="67"/>
      <c r="Z78" s="67"/>
      <c r="AA78" s="67"/>
      <c r="AB78" s="67"/>
      <c r="AC78" s="67"/>
      <c r="AD78" s="67"/>
      <c r="AE78" s="67"/>
      <c r="AF78" s="67"/>
      <c r="AG78" s="67"/>
      <c r="AH78" s="67"/>
      <c r="AI78" s="67"/>
      <c r="AJ78" s="67"/>
      <c r="AK78" s="67"/>
    </row>
    <row r="79" spans="3:37" ht="15" customHeight="1" x14ac:dyDescent="0.25">
      <c r="C79" s="257"/>
      <c r="D79" s="257"/>
      <c r="E79" s="257"/>
      <c r="F79" s="257"/>
      <c r="G79" s="257"/>
      <c r="H79" s="257"/>
      <c r="I79" s="257"/>
      <c r="J79" s="257"/>
      <c r="K79" s="257"/>
      <c r="L79" s="257"/>
      <c r="M79" s="257"/>
      <c r="N79" s="257"/>
      <c r="O79" s="71"/>
      <c r="P79" s="71"/>
      <c r="Q79" s="71"/>
      <c r="R79" s="71"/>
      <c r="S79" s="71"/>
      <c r="T79" s="71"/>
      <c r="U79" s="71"/>
      <c r="V79" s="71"/>
      <c r="W79" s="71"/>
      <c r="X79" s="71"/>
      <c r="Y79" s="71"/>
      <c r="Z79" s="71"/>
      <c r="AA79" s="71"/>
      <c r="AB79" s="71"/>
      <c r="AC79" s="71"/>
      <c r="AD79" s="71"/>
      <c r="AE79" s="71"/>
      <c r="AF79" s="71"/>
      <c r="AG79" s="71"/>
      <c r="AH79" s="71"/>
      <c r="AI79" s="71"/>
      <c r="AJ79" s="71"/>
      <c r="AK79" s="71"/>
    </row>
    <row r="80" spans="3:37" ht="15" customHeight="1" x14ac:dyDescent="0.25">
      <c r="C80" s="253"/>
      <c r="D80" s="253"/>
      <c r="E80" s="253"/>
      <c r="F80" s="253"/>
      <c r="G80" s="253"/>
      <c r="H80" s="253"/>
      <c r="I80" s="253"/>
      <c r="J80" s="253"/>
      <c r="K80" s="253"/>
      <c r="L80" s="253"/>
      <c r="M80" s="253"/>
      <c r="N80" s="253"/>
      <c r="O80" s="67"/>
      <c r="P80" s="67"/>
      <c r="Q80" s="67"/>
      <c r="R80" s="67"/>
      <c r="S80" s="67"/>
      <c r="T80" s="67"/>
      <c r="U80" s="67"/>
      <c r="V80" s="67"/>
      <c r="W80" s="67"/>
      <c r="X80" s="67"/>
      <c r="Y80" s="67"/>
      <c r="Z80" s="67"/>
      <c r="AA80" s="67"/>
      <c r="AB80" s="67"/>
      <c r="AC80" s="67"/>
      <c r="AD80" s="67"/>
      <c r="AE80" s="67"/>
      <c r="AF80" s="67"/>
      <c r="AG80" s="67"/>
      <c r="AH80" s="67"/>
      <c r="AI80" s="67"/>
      <c r="AJ80" s="67"/>
      <c r="AK80" s="67"/>
    </row>
    <row r="81" spans="3:37" ht="15" customHeight="1" x14ac:dyDescent="0.25">
      <c r="C81" s="257"/>
      <c r="D81" s="257"/>
      <c r="E81" s="257"/>
      <c r="F81" s="257"/>
      <c r="G81" s="257"/>
      <c r="H81" s="257"/>
      <c r="I81" s="257"/>
      <c r="J81" s="257"/>
      <c r="K81" s="257"/>
      <c r="L81" s="257"/>
      <c r="M81" s="257"/>
      <c r="N81" s="257"/>
      <c r="O81" s="71"/>
      <c r="P81" s="71"/>
      <c r="Q81" s="71"/>
      <c r="R81" s="71"/>
      <c r="S81" s="71"/>
      <c r="T81" s="71"/>
      <c r="U81" s="71"/>
      <c r="V81" s="71"/>
      <c r="W81" s="71"/>
      <c r="X81" s="71"/>
      <c r="Y81" s="71"/>
      <c r="Z81" s="71"/>
      <c r="AA81" s="71"/>
      <c r="AB81" s="71"/>
      <c r="AC81" s="71"/>
      <c r="AD81" s="71"/>
      <c r="AE81" s="71"/>
      <c r="AF81" s="71"/>
      <c r="AG81" s="71"/>
      <c r="AH81" s="71"/>
      <c r="AI81" s="71"/>
      <c r="AJ81" s="71"/>
      <c r="AK81" s="71"/>
    </row>
    <row r="82" spans="3:37" ht="15" customHeight="1" x14ac:dyDescent="0.25">
      <c r="C82" s="253"/>
      <c r="D82" s="253"/>
      <c r="E82" s="253"/>
      <c r="F82" s="253"/>
      <c r="G82" s="253"/>
      <c r="H82" s="253"/>
      <c r="I82" s="253"/>
      <c r="J82" s="253"/>
      <c r="K82" s="253"/>
      <c r="L82" s="253"/>
      <c r="M82" s="253"/>
      <c r="N82" s="253"/>
      <c r="O82" s="67"/>
      <c r="P82" s="67"/>
      <c r="Q82" s="67"/>
      <c r="R82" s="67"/>
      <c r="S82" s="67"/>
      <c r="T82" s="67"/>
      <c r="U82" s="67"/>
      <c r="V82" s="67"/>
      <c r="W82" s="67"/>
      <c r="X82" s="67"/>
      <c r="Y82" s="67"/>
      <c r="Z82" s="67"/>
      <c r="AA82" s="67"/>
      <c r="AB82" s="67"/>
      <c r="AC82" s="67"/>
      <c r="AD82" s="67"/>
      <c r="AE82" s="67"/>
      <c r="AF82" s="67"/>
      <c r="AG82" s="67"/>
      <c r="AH82" s="67"/>
      <c r="AI82" s="67"/>
      <c r="AJ82" s="67"/>
      <c r="AK82" s="67"/>
    </row>
    <row r="83" spans="3:37" ht="15" customHeight="1" x14ac:dyDescent="0.25">
      <c r="C83" s="257"/>
      <c r="D83" s="257"/>
      <c r="E83" s="257"/>
      <c r="F83" s="257"/>
      <c r="G83" s="257"/>
      <c r="H83" s="257"/>
      <c r="I83" s="257"/>
      <c r="J83" s="257"/>
      <c r="K83" s="257"/>
      <c r="L83" s="257"/>
      <c r="M83" s="257"/>
      <c r="N83" s="257"/>
      <c r="O83" s="71"/>
      <c r="P83" s="71"/>
      <c r="Q83" s="71"/>
      <c r="R83" s="71"/>
      <c r="S83" s="71"/>
      <c r="T83" s="71"/>
      <c r="U83" s="71"/>
      <c r="V83" s="71"/>
      <c r="W83" s="71"/>
      <c r="X83" s="71"/>
      <c r="Y83" s="71"/>
      <c r="Z83" s="71"/>
      <c r="AA83" s="71"/>
      <c r="AB83" s="71"/>
      <c r="AC83" s="71"/>
      <c r="AD83" s="71"/>
      <c r="AE83" s="71"/>
      <c r="AF83" s="71"/>
      <c r="AG83" s="71"/>
      <c r="AH83" s="71"/>
      <c r="AI83" s="71"/>
      <c r="AJ83" s="71"/>
      <c r="AK83" s="71"/>
    </row>
    <row r="84" spans="3:37" ht="15" customHeight="1" x14ac:dyDescent="0.25">
      <c r="C84" s="253"/>
      <c r="D84" s="253"/>
      <c r="E84" s="253"/>
      <c r="F84" s="253"/>
      <c r="G84" s="253"/>
      <c r="H84" s="253"/>
      <c r="I84" s="253"/>
      <c r="J84" s="253"/>
      <c r="K84" s="253"/>
      <c r="L84" s="253"/>
      <c r="M84" s="253"/>
      <c r="N84" s="253"/>
      <c r="O84" s="67"/>
      <c r="P84" s="67"/>
      <c r="Q84" s="67"/>
      <c r="R84" s="67"/>
      <c r="S84" s="67"/>
      <c r="T84" s="67"/>
      <c r="U84" s="67"/>
      <c r="V84" s="67"/>
      <c r="W84" s="67"/>
      <c r="X84" s="67"/>
      <c r="Y84" s="67"/>
      <c r="Z84" s="67"/>
      <c r="AA84" s="67"/>
      <c r="AB84" s="67"/>
      <c r="AC84" s="67"/>
      <c r="AD84" s="67"/>
      <c r="AE84" s="67"/>
      <c r="AF84" s="67"/>
      <c r="AG84" s="67"/>
      <c r="AH84" s="67"/>
      <c r="AI84" s="67"/>
      <c r="AJ84" s="67"/>
      <c r="AK84" s="67"/>
    </row>
    <row r="85" spans="3:37" ht="15" customHeight="1" x14ac:dyDescent="0.25">
      <c r="C85" s="257"/>
      <c r="D85" s="257"/>
      <c r="E85" s="257"/>
      <c r="F85" s="257"/>
      <c r="G85" s="257"/>
      <c r="H85" s="257"/>
      <c r="I85" s="257"/>
      <c r="J85" s="257"/>
      <c r="K85" s="257"/>
      <c r="L85" s="257"/>
      <c r="M85" s="257"/>
      <c r="N85" s="257"/>
      <c r="O85" s="71"/>
      <c r="P85" s="71"/>
      <c r="Q85" s="71"/>
      <c r="R85" s="71"/>
      <c r="S85" s="71"/>
      <c r="T85" s="71"/>
      <c r="U85" s="71"/>
      <c r="V85" s="71"/>
      <c r="W85" s="71"/>
      <c r="X85" s="71"/>
      <c r="Y85" s="71"/>
      <c r="Z85" s="71"/>
      <c r="AA85" s="71"/>
      <c r="AB85" s="71"/>
      <c r="AC85" s="71"/>
      <c r="AD85" s="71"/>
      <c r="AE85" s="71"/>
      <c r="AF85" s="71"/>
      <c r="AG85" s="71"/>
      <c r="AH85" s="71"/>
      <c r="AI85" s="71"/>
      <c r="AJ85" s="71"/>
      <c r="AK85" s="71"/>
    </row>
    <row r="86" spans="3:37" ht="15" customHeight="1" x14ac:dyDescent="0.25">
      <c r="C86" s="253"/>
      <c r="D86" s="253"/>
      <c r="E86" s="253"/>
      <c r="F86" s="253"/>
      <c r="G86" s="253"/>
      <c r="H86" s="253"/>
      <c r="I86" s="253"/>
      <c r="J86" s="253"/>
      <c r="K86" s="253"/>
      <c r="L86" s="253"/>
      <c r="M86" s="253"/>
      <c r="N86" s="253"/>
      <c r="O86" s="67"/>
      <c r="P86" s="67"/>
      <c r="Q86" s="67"/>
      <c r="R86" s="67"/>
      <c r="S86" s="67"/>
      <c r="T86" s="67"/>
      <c r="U86" s="67"/>
      <c r="V86" s="67"/>
      <c r="W86" s="67"/>
      <c r="X86" s="67"/>
      <c r="Y86" s="67"/>
      <c r="Z86" s="67"/>
      <c r="AA86" s="67"/>
      <c r="AB86" s="67"/>
      <c r="AC86" s="67"/>
      <c r="AD86" s="67"/>
      <c r="AE86" s="67"/>
      <c r="AF86" s="67"/>
      <c r="AG86" s="67"/>
      <c r="AH86" s="67"/>
      <c r="AI86" s="67"/>
      <c r="AJ86" s="67"/>
      <c r="AK86" s="67"/>
    </row>
    <row r="87" spans="3:37" ht="15" customHeight="1" x14ac:dyDescent="0.25">
      <c r="C87" s="257"/>
      <c r="D87" s="257"/>
      <c r="E87" s="257"/>
      <c r="F87" s="257"/>
      <c r="G87" s="257"/>
      <c r="H87" s="257"/>
      <c r="I87" s="257"/>
      <c r="J87" s="257"/>
      <c r="K87" s="257"/>
      <c r="L87" s="257"/>
      <c r="M87" s="257"/>
      <c r="N87" s="257"/>
      <c r="O87" s="71"/>
      <c r="P87" s="71"/>
      <c r="Q87" s="71"/>
      <c r="R87" s="71"/>
      <c r="S87" s="71"/>
      <c r="T87" s="71"/>
      <c r="U87" s="71"/>
      <c r="V87" s="71"/>
      <c r="W87" s="71"/>
      <c r="X87" s="71"/>
      <c r="Y87" s="71"/>
      <c r="Z87" s="71"/>
      <c r="AA87" s="71"/>
      <c r="AB87" s="71"/>
      <c r="AC87" s="71"/>
      <c r="AD87" s="71"/>
      <c r="AE87" s="71"/>
      <c r="AF87" s="71"/>
      <c r="AG87" s="71"/>
      <c r="AH87" s="71"/>
      <c r="AI87" s="71"/>
      <c r="AJ87" s="71"/>
      <c r="AK87" s="71"/>
    </row>
    <row r="88" spans="3:37" ht="15" customHeight="1" x14ac:dyDescent="0.25">
      <c r="C88" s="253"/>
      <c r="D88" s="253"/>
      <c r="E88" s="253"/>
      <c r="F88" s="253"/>
      <c r="G88" s="253"/>
      <c r="H88" s="253"/>
      <c r="I88" s="253"/>
      <c r="J88" s="253"/>
      <c r="K88" s="253"/>
      <c r="L88" s="253"/>
      <c r="M88" s="253"/>
      <c r="N88" s="253"/>
      <c r="O88" s="67"/>
      <c r="P88" s="67"/>
      <c r="Q88" s="67"/>
      <c r="R88" s="67"/>
      <c r="S88" s="67"/>
      <c r="T88" s="67"/>
      <c r="U88" s="67"/>
      <c r="V88" s="67"/>
      <c r="W88" s="67"/>
      <c r="X88" s="67"/>
      <c r="Y88" s="67"/>
      <c r="Z88" s="67"/>
      <c r="AA88" s="67"/>
      <c r="AB88" s="67"/>
      <c r="AC88" s="67"/>
      <c r="AD88" s="67"/>
      <c r="AE88" s="67"/>
      <c r="AF88" s="67"/>
      <c r="AG88" s="67"/>
      <c r="AH88" s="67"/>
      <c r="AI88" s="67"/>
      <c r="AJ88" s="67"/>
      <c r="AK88" s="67"/>
    </row>
    <row r="89" spans="3:37" ht="15" customHeight="1" x14ac:dyDescent="0.25">
      <c r="C89" s="257"/>
      <c r="D89" s="257"/>
      <c r="E89" s="257"/>
      <c r="F89" s="257"/>
      <c r="G89" s="257"/>
      <c r="H89" s="257"/>
      <c r="I89" s="257"/>
      <c r="J89" s="257"/>
      <c r="K89" s="257"/>
      <c r="L89" s="257"/>
      <c r="M89" s="257"/>
      <c r="N89" s="257"/>
      <c r="O89" s="71"/>
      <c r="P89" s="71"/>
      <c r="Q89" s="71"/>
      <c r="R89" s="71"/>
      <c r="S89" s="71"/>
      <c r="T89" s="71"/>
      <c r="U89" s="71"/>
      <c r="V89" s="71"/>
      <c r="W89" s="71"/>
      <c r="X89" s="71"/>
      <c r="Y89" s="71"/>
      <c r="Z89" s="71"/>
      <c r="AA89" s="71"/>
      <c r="AB89" s="71"/>
      <c r="AC89" s="71"/>
      <c r="AD89" s="71"/>
      <c r="AE89" s="71"/>
      <c r="AF89" s="71"/>
      <c r="AG89" s="71"/>
      <c r="AH89" s="71"/>
      <c r="AI89" s="71"/>
      <c r="AJ89" s="71"/>
      <c r="AK89" s="71"/>
    </row>
    <row r="90" spans="3:37" ht="15" customHeight="1" x14ac:dyDescent="0.25">
      <c r="C90" s="253"/>
      <c r="D90" s="253"/>
      <c r="E90" s="253"/>
      <c r="F90" s="253"/>
      <c r="G90" s="253"/>
      <c r="H90" s="253"/>
      <c r="I90" s="253"/>
      <c r="J90" s="253"/>
      <c r="K90" s="253"/>
      <c r="L90" s="253"/>
      <c r="M90" s="253"/>
      <c r="N90" s="253"/>
      <c r="O90" s="67"/>
      <c r="P90" s="67"/>
      <c r="Q90" s="67"/>
      <c r="R90" s="67"/>
      <c r="S90" s="67"/>
      <c r="T90" s="67"/>
      <c r="U90" s="67"/>
      <c r="V90" s="67"/>
      <c r="W90" s="67"/>
      <c r="X90" s="67"/>
      <c r="Y90" s="67"/>
      <c r="Z90" s="67"/>
      <c r="AA90" s="67"/>
      <c r="AB90" s="67"/>
      <c r="AC90" s="67"/>
      <c r="AD90" s="67"/>
      <c r="AE90" s="67"/>
      <c r="AF90" s="67"/>
      <c r="AG90" s="67"/>
      <c r="AH90" s="67"/>
      <c r="AI90" s="67"/>
      <c r="AJ90" s="67"/>
      <c r="AK90" s="67"/>
    </row>
    <row r="91" spans="3:37" ht="15" customHeight="1" x14ac:dyDescent="0.25">
      <c r="C91" s="257"/>
      <c r="D91" s="257"/>
      <c r="E91" s="257"/>
      <c r="F91" s="257"/>
      <c r="G91" s="257"/>
      <c r="H91" s="257"/>
      <c r="I91" s="257"/>
      <c r="J91" s="257"/>
      <c r="K91" s="257"/>
      <c r="L91" s="257"/>
      <c r="M91" s="257"/>
      <c r="N91" s="257"/>
      <c r="O91" s="71"/>
      <c r="P91" s="71"/>
      <c r="Q91" s="71"/>
      <c r="R91" s="71"/>
      <c r="S91" s="71"/>
      <c r="T91" s="71"/>
      <c r="U91" s="71"/>
      <c r="V91" s="71"/>
      <c r="W91" s="71"/>
      <c r="X91" s="71"/>
      <c r="Y91" s="71"/>
      <c r="Z91" s="71"/>
      <c r="AA91" s="71"/>
      <c r="AB91" s="71"/>
      <c r="AC91" s="71"/>
      <c r="AD91" s="71"/>
      <c r="AE91" s="71"/>
      <c r="AF91" s="71"/>
      <c r="AG91" s="71"/>
      <c r="AH91" s="71"/>
      <c r="AI91" s="71"/>
      <c r="AJ91" s="71"/>
      <c r="AK91" s="71"/>
    </row>
    <row r="92" spans="3:37" ht="15" customHeight="1" x14ac:dyDescent="0.25">
      <c r="C92" s="253"/>
      <c r="D92" s="253"/>
      <c r="E92" s="253"/>
      <c r="F92" s="253"/>
      <c r="G92" s="253"/>
      <c r="H92" s="253"/>
      <c r="I92" s="253"/>
      <c r="J92" s="253"/>
      <c r="K92" s="253"/>
      <c r="L92" s="253"/>
      <c r="M92" s="253"/>
      <c r="N92" s="253"/>
      <c r="O92" s="67"/>
      <c r="P92" s="67"/>
      <c r="Q92" s="67"/>
      <c r="R92" s="67"/>
      <c r="S92" s="67"/>
      <c r="T92" s="67"/>
      <c r="U92" s="67"/>
      <c r="V92" s="67"/>
      <c r="W92" s="67"/>
      <c r="X92" s="67"/>
      <c r="Y92" s="67"/>
      <c r="Z92" s="67"/>
      <c r="AA92" s="67"/>
      <c r="AB92" s="67"/>
      <c r="AC92" s="67"/>
      <c r="AD92" s="67"/>
      <c r="AE92" s="67"/>
      <c r="AF92" s="67"/>
      <c r="AG92" s="67"/>
      <c r="AH92" s="67"/>
      <c r="AI92" s="67"/>
      <c r="AJ92" s="67"/>
      <c r="AK92" s="67"/>
    </row>
    <row r="93" spans="3:37" ht="15" customHeight="1" x14ac:dyDescent="0.25">
      <c r="C93" s="257"/>
      <c r="D93" s="257"/>
      <c r="E93" s="257"/>
      <c r="F93" s="257"/>
      <c r="G93" s="257"/>
      <c r="H93" s="257"/>
      <c r="I93" s="257"/>
      <c r="J93" s="257"/>
      <c r="K93" s="257"/>
      <c r="L93" s="257"/>
      <c r="M93" s="257"/>
      <c r="N93" s="257"/>
      <c r="O93" s="71"/>
      <c r="P93" s="71"/>
      <c r="Q93" s="71"/>
      <c r="R93" s="71"/>
      <c r="S93" s="71"/>
      <c r="T93" s="71"/>
      <c r="U93" s="71"/>
      <c r="V93" s="71"/>
      <c r="W93" s="71"/>
      <c r="X93" s="71"/>
      <c r="Y93" s="71"/>
      <c r="Z93" s="71"/>
      <c r="AA93" s="71"/>
      <c r="AB93" s="71"/>
      <c r="AC93" s="71"/>
      <c r="AD93" s="71"/>
      <c r="AE93" s="71"/>
      <c r="AF93" s="71"/>
      <c r="AG93" s="71"/>
      <c r="AH93" s="71"/>
      <c r="AI93" s="71"/>
      <c r="AJ93" s="71"/>
      <c r="AK93" s="71"/>
    </row>
    <row r="94" spans="3:37" ht="15" customHeight="1" x14ac:dyDescent="0.25">
      <c r="C94" s="253"/>
      <c r="D94" s="253"/>
      <c r="E94" s="253"/>
      <c r="F94" s="253"/>
      <c r="G94" s="253"/>
      <c r="H94" s="253"/>
      <c r="I94" s="253"/>
      <c r="J94" s="253"/>
      <c r="K94" s="253"/>
      <c r="L94" s="253"/>
      <c r="M94" s="253"/>
      <c r="N94" s="253"/>
      <c r="O94" s="67"/>
      <c r="P94" s="67"/>
      <c r="Q94" s="67"/>
      <c r="R94" s="67"/>
      <c r="S94" s="67"/>
      <c r="T94" s="67"/>
      <c r="U94" s="67"/>
      <c r="V94" s="67"/>
      <c r="W94" s="67"/>
      <c r="X94" s="67"/>
      <c r="Y94" s="67"/>
      <c r="Z94" s="67"/>
      <c r="AA94" s="67"/>
      <c r="AB94" s="67"/>
      <c r="AC94" s="67"/>
      <c r="AD94" s="67"/>
      <c r="AE94" s="67"/>
      <c r="AF94" s="67"/>
      <c r="AG94" s="67"/>
      <c r="AH94" s="67"/>
      <c r="AI94" s="67"/>
      <c r="AJ94" s="67"/>
      <c r="AK94" s="67"/>
    </row>
    <row r="95" spans="3:37" ht="15" customHeight="1" x14ac:dyDescent="0.25">
      <c r="C95" s="257"/>
      <c r="D95" s="257"/>
      <c r="E95" s="257"/>
      <c r="F95" s="257"/>
      <c r="G95" s="257"/>
      <c r="H95" s="257"/>
      <c r="I95" s="257"/>
      <c r="J95" s="257"/>
      <c r="K95" s="257"/>
      <c r="L95" s="257"/>
      <c r="M95" s="257"/>
      <c r="N95" s="257"/>
      <c r="O95" s="71"/>
      <c r="P95" s="71"/>
      <c r="Q95" s="71"/>
      <c r="R95" s="71"/>
      <c r="S95" s="71"/>
      <c r="T95" s="71"/>
      <c r="U95" s="71"/>
      <c r="V95" s="71"/>
      <c r="W95" s="71"/>
      <c r="X95" s="71"/>
      <c r="Y95" s="71"/>
      <c r="Z95" s="71"/>
      <c r="AA95" s="71"/>
      <c r="AB95" s="71"/>
      <c r="AC95" s="71"/>
      <c r="AD95" s="71"/>
      <c r="AE95" s="71"/>
      <c r="AF95" s="71"/>
      <c r="AG95" s="71"/>
      <c r="AH95" s="71"/>
      <c r="AI95" s="71"/>
      <c r="AJ95" s="71"/>
      <c r="AK95" s="71"/>
    </row>
    <row r="96" spans="3:37" ht="15" customHeight="1" x14ac:dyDescent="0.25">
      <c r="C96" s="253"/>
      <c r="D96" s="253"/>
      <c r="E96" s="253"/>
      <c r="F96" s="253"/>
      <c r="G96" s="253"/>
      <c r="H96" s="253"/>
      <c r="I96" s="253"/>
      <c r="J96" s="253"/>
      <c r="K96" s="253"/>
      <c r="L96" s="253"/>
      <c r="M96" s="253"/>
      <c r="N96" s="253"/>
      <c r="O96" s="67"/>
      <c r="P96" s="67"/>
      <c r="Q96" s="67"/>
      <c r="R96" s="67"/>
      <c r="S96" s="67"/>
      <c r="T96" s="67"/>
      <c r="U96" s="67"/>
      <c r="V96" s="67"/>
      <c r="W96" s="67"/>
      <c r="X96" s="67"/>
      <c r="Y96" s="67"/>
      <c r="Z96" s="67"/>
      <c r="AA96" s="67"/>
      <c r="AB96" s="67"/>
      <c r="AC96" s="67"/>
      <c r="AD96" s="67"/>
      <c r="AE96" s="67"/>
      <c r="AF96" s="67"/>
      <c r="AG96" s="67"/>
      <c r="AH96" s="67"/>
      <c r="AI96" s="67"/>
      <c r="AJ96" s="67"/>
      <c r="AK96" s="67"/>
    </row>
    <row r="97" spans="3:37" ht="15" customHeight="1" x14ac:dyDescent="0.25">
      <c r="C97" s="257"/>
      <c r="D97" s="257"/>
      <c r="E97" s="257"/>
      <c r="F97" s="257"/>
      <c r="G97" s="257"/>
      <c r="H97" s="257"/>
      <c r="I97" s="257"/>
      <c r="J97" s="257"/>
      <c r="K97" s="257"/>
      <c r="L97" s="257"/>
      <c r="M97" s="257"/>
      <c r="N97" s="257"/>
      <c r="O97" s="71"/>
      <c r="P97" s="71"/>
      <c r="Q97" s="71"/>
      <c r="R97" s="71"/>
      <c r="S97" s="71"/>
      <c r="T97" s="71"/>
      <c r="U97" s="71"/>
      <c r="V97" s="71"/>
      <c r="W97" s="71"/>
      <c r="X97" s="71"/>
      <c r="Y97" s="71"/>
      <c r="Z97" s="71"/>
      <c r="AA97" s="71"/>
      <c r="AB97" s="71"/>
      <c r="AC97" s="71"/>
      <c r="AD97" s="71"/>
      <c r="AE97" s="71"/>
      <c r="AF97" s="71"/>
      <c r="AG97" s="71"/>
      <c r="AH97" s="71"/>
      <c r="AI97" s="71"/>
      <c r="AJ97" s="71"/>
      <c r="AK97" s="71"/>
    </row>
    <row r="98" spans="3:37" ht="15" customHeight="1" x14ac:dyDescent="0.25">
      <c r="C98" s="253"/>
      <c r="D98" s="253"/>
      <c r="E98" s="253"/>
      <c r="F98" s="253"/>
      <c r="G98" s="253"/>
      <c r="H98" s="253"/>
      <c r="I98" s="253"/>
      <c r="J98" s="253"/>
      <c r="K98" s="253"/>
      <c r="L98" s="253"/>
      <c r="M98" s="253"/>
      <c r="N98" s="253"/>
      <c r="O98" s="67"/>
      <c r="P98" s="67"/>
      <c r="Q98" s="67"/>
      <c r="R98" s="67"/>
      <c r="S98" s="67"/>
      <c r="T98" s="67"/>
      <c r="U98" s="67"/>
      <c r="V98" s="67"/>
      <c r="W98" s="67"/>
      <c r="X98" s="67"/>
      <c r="Y98" s="67"/>
      <c r="Z98" s="67"/>
      <c r="AA98" s="67"/>
      <c r="AB98" s="67"/>
      <c r="AC98" s="67"/>
      <c r="AD98" s="67"/>
      <c r="AE98" s="67"/>
      <c r="AF98" s="67"/>
      <c r="AG98" s="67"/>
      <c r="AH98" s="67"/>
      <c r="AI98" s="67"/>
      <c r="AJ98" s="67"/>
      <c r="AK98" s="67"/>
    </row>
    <row r="99" spans="3:37" ht="15" customHeight="1" x14ac:dyDescent="0.25">
      <c r="C99" s="257"/>
      <c r="D99" s="257"/>
      <c r="E99" s="257"/>
      <c r="F99" s="257"/>
      <c r="G99" s="257"/>
      <c r="H99" s="257"/>
      <c r="I99" s="257"/>
      <c r="J99" s="257"/>
      <c r="K99" s="257"/>
      <c r="L99" s="257"/>
      <c r="M99" s="257"/>
      <c r="N99" s="257"/>
      <c r="O99" s="71"/>
      <c r="P99" s="71"/>
      <c r="Q99" s="71"/>
      <c r="R99" s="71"/>
      <c r="S99" s="71"/>
      <c r="T99" s="71"/>
      <c r="U99" s="71"/>
      <c r="V99" s="71"/>
      <c r="W99" s="71"/>
      <c r="X99" s="71"/>
      <c r="Y99" s="71"/>
      <c r="Z99" s="71"/>
      <c r="AA99" s="71"/>
      <c r="AB99" s="71"/>
      <c r="AC99" s="71"/>
      <c r="AD99" s="71"/>
      <c r="AE99" s="71"/>
      <c r="AF99" s="71"/>
      <c r="AG99" s="71"/>
      <c r="AH99" s="71"/>
      <c r="AI99" s="71"/>
      <c r="AJ99" s="71"/>
      <c r="AK99" s="71"/>
    </row>
    <row r="100" spans="3:37" ht="15" customHeight="1" x14ac:dyDescent="0.25">
      <c r="C100" s="253"/>
      <c r="D100" s="253"/>
      <c r="E100" s="253"/>
      <c r="F100" s="253"/>
      <c r="G100" s="253"/>
      <c r="H100" s="253"/>
      <c r="I100" s="253"/>
      <c r="J100" s="253"/>
      <c r="K100" s="253"/>
      <c r="L100" s="253"/>
      <c r="M100" s="253"/>
      <c r="N100" s="253"/>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row>
    <row r="101" spans="3:37" ht="15" customHeight="1" x14ac:dyDescent="0.25">
      <c r="C101" s="257"/>
      <c r="D101" s="257"/>
      <c r="E101" s="257"/>
      <c r="F101" s="257"/>
      <c r="G101" s="257"/>
      <c r="H101" s="257"/>
      <c r="I101" s="257"/>
      <c r="J101" s="257"/>
      <c r="K101" s="257"/>
      <c r="L101" s="257"/>
      <c r="M101" s="257"/>
      <c r="N101" s="257"/>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row>
    <row r="102" spans="3:37" ht="15" customHeight="1" x14ac:dyDescent="0.25">
      <c r="C102" s="253"/>
      <c r="D102" s="253"/>
      <c r="E102" s="253"/>
      <c r="F102" s="253"/>
      <c r="G102" s="253"/>
      <c r="H102" s="253"/>
      <c r="I102" s="253"/>
      <c r="J102" s="253"/>
      <c r="K102" s="253"/>
      <c r="L102" s="253"/>
      <c r="M102" s="253"/>
      <c r="N102" s="253"/>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row>
    <row r="103" spans="3:37" ht="15" customHeight="1" x14ac:dyDescent="0.25">
      <c r="C103" s="257"/>
      <c r="D103" s="257"/>
      <c r="E103" s="257"/>
      <c r="F103" s="257"/>
      <c r="G103" s="257"/>
      <c r="H103" s="257"/>
      <c r="I103" s="257"/>
      <c r="J103" s="257"/>
      <c r="K103" s="257"/>
      <c r="L103" s="257"/>
      <c r="M103" s="257"/>
      <c r="N103" s="257"/>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row>
    <row r="104" spans="3:37" ht="15" customHeight="1" x14ac:dyDescent="0.25">
      <c r="C104" s="253"/>
      <c r="D104" s="253"/>
      <c r="E104" s="253"/>
      <c r="F104" s="253"/>
      <c r="G104" s="253"/>
      <c r="H104" s="253"/>
      <c r="I104" s="253"/>
      <c r="J104" s="253"/>
      <c r="K104" s="253"/>
      <c r="L104" s="253"/>
      <c r="M104" s="253"/>
      <c r="N104" s="253"/>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row>
    <row r="105" spans="3:37" ht="15" customHeight="1" x14ac:dyDescent="0.25">
      <c r="C105" s="257"/>
      <c r="D105" s="257"/>
      <c r="E105" s="257"/>
      <c r="F105" s="257"/>
      <c r="G105" s="257"/>
      <c r="H105" s="257"/>
      <c r="I105" s="257"/>
      <c r="J105" s="257"/>
      <c r="K105" s="257"/>
      <c r="L105" s="257"/>
      <c r="M105" s="257"/>
      <c r="N105" s="257"/>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row>
    <row r="106" spans="3:37" ht="15" customHeight="1" x14ac:dyDescent="0.25">
      <c r="C106" s="253"/>
      <c r="D106" s="253"/>
      <c r="E106" s="253"/>
      <c r="F106" s="253"/>
      <c r="G106" s="253"/>
      <c r="H106" s="253"/>
      <c r="I106" s="253"/>
      <c r="J106" s="253"/>
      <c r="K106" s="253"/>
      <c r="L106" s="253"/>
      <c r="M106" s="253"/>
      <c r="N106" s="253"/>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row>
    <row r="107" spans="3:37" ht="15" customHeight="1" x14ac:dyDescent="0.25">
      <c r="C107" s="257"/>
      <c r="D107" s="257"/>
      <c r="E107" s="257"/>
      <c r="F107" s="257"/>
      <c r="G107" s="257"/>
      <c r="H107" s="257"/>
      <c r="I107" s="257"/>
      <c r="J107" s="257"/>
      <c r="K107" s="257"/>
      <c r="L107" s="257"/>
      <c r="M107" s="257"/>
      <c r="N107" s="257"/>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row>
    <row r="108" spans="3:37" ht="15" customHeight="1" x14ac:dyDescent="0.25">
      <c r="C108" s="253"/>
      <c r="D108" s="253"/>
      <c r="E108" s="253"/>
      <c r="F108" s="253"/>
      <c r="G108" s="253"/>
      <c r="H108" s="253"/>
      <c r="I108" s="253"/>
      <c r="J108" s="253"/>
      <c r="K108" s="253"/>
      <c r="L108" s="253"/>
      <c r="M108" s="253"/>
      <c r="N108" s="253"/>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row>
    <row r="109" spans="3:37" ht="15" customHeight="1" x14ac:dyDescent="0.25">
      <c r="C109" s="257"/>
      <c r="D109" s="257"/>
      <c r="E109" s="257"/>
      <c r="F109" s="257"/>
      <c r="G109" s="257"/>
      <c r="H109" s="257"/>
      <c r="I109" s="257"/>
      <c r="J109" s="257"/>
      <c r="K109" s="257"/>
      <c r="L109" s="257"/>
      <c r="M109" s="257"/>
      <c r="N109" s="257"/>
      <c r="O109" s="71"/>
      <c r="P109" s="71"/>
      <c r="Q109" s="71"/>
      <c r="R109" s="71"/>
      <c r="S109" s="71"/>
      <c r="T109" s="71"/>
      <c r="U109" s="71"/>
      <c r="V109" s="71"/>
      <c r="W109" s="71"/>
      <c r="X109" s="71"/>
      <c r="Y109" s="71"/>
      <c r="Z109" s="71"/>
      <c r="AA109" s="71"/>
      <c r="AB109" s="71"/>
      <c r="AC109" s="71"/>
      <c r="AD109" s="71"/>
      <c r="AE109" s="71"/>
      <c r="AF109" s="71"/>
      <c r="AG109" s="71"/>
      <c r="AH109" s="71"/>
      <c r="AI109" s="71"/>
      <c r="AJ109" s="71"/>
      <c r="AK109" s="71"/>
    </row>
    <row r="110" spans="3:37" ht="15" customHeight="1" x14ac:dyDescent="0.25">
      <c r="C110" s="253"/>
      <c r="D110" s="253"/>
      <c r="E110" s="253"/>
      <c r="F110" s="253"/>
      <c r="G110" s="253"/>
      <c r="H110" s="253"/>
      <c r="I110" s="253"/>
      <c r="J110" s="253"/>
      <c r="K110" s="253"/>
      <c r="L110" s="253"/>
      <c r="M110" s="253"/>
      <c r="N110" s="253"/>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row>
    <row r="111" spans="3:37" ht="15" customHeight="1" x14ac:dyDescent="0.25">
      <c r="C111" s="257"/>
      <c r="D111" s="257"/>
      <c r="E111" s="257"/>
      <c r="F111" s="257"/>
      <c r="G111" s="257"/>
      <c r="H111" s="257"/>
      <c r="I111" s="257"/>
      <c r="J111" s="257"/>
      <c r="K111" s="257"/>
      <c r="L111" s="257"/>
      <c r="M111" s="257"/>
      <c r="N111" s="257"/>
      <c r="O111" s="71"/>
      <c r="P111" s="71"/>
      <c r="Q111" s="71"/>
      <c r="R111" s="71"/>
      <c r="S111" s="71"/>
      <c r="T111" s="71"/>
      <c r="U111" s="71"/>
      <c r="V111" s="71"/>
      <c r="W111" s="71"/>
      <c r="X111" s="71"/>
      <c r="Y111" s="71"/>
      <c r="Z111" s="71"/>
      <c r="AA111" s="71"/>
      <c r="AB111" s="71"/>
      <c r="AC111" s="71"/>
      <c r="AD111" s="71"/>
      <c r="AE111" s="71"/>
      <c r="AF111" s="71"/>
      <c r="AG111" s="71"/>
      <c r="AH111" s="71"/>
      <c r="AI111" s="71"/>
      <c r="AJ111" s="71"/>
      <c r="AK111" s="71"/>
    </row>
    <row r="112" spans="3:37" ht="15" customHeight="1" x14ac:dyDescent="0.25">
      <c r="C112" s="253"/>
      <c r="D112" s="253"/>
      <c r="E112" s="253"/>
      <c r="F112" s="253"/>
      <c r="G112" s="253"/>
      <c r="H112" s="253"/>
      <c r="I112" s="253"/>
      <c r="J112" s="253"/>
      <c r="K112" s="253"/>
      <c r="L112" s="253"/>
      <c r="M112" s="253"/>
      <c r="N112" s="253"/>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row>
    <row r="113" spans="3:37" ht="15" customHeight="1" x14ac:dyDescent="0.25">
      <c r="C113" s="257"/>
      <c r="D113" s="257"/>
      <c r="E113" s="257"/>
      <c r="F113" s="257"/>
      <c r="G113" s="257"/>
      <c r="H113" s="257"/>
      <c r="I113" s="257"/>
      <c r="J113" s="257"/>
      <c r="K113" s="257"/>
      <c r="L113" s="257"/>
      <c r="M113" s="257"/>
      <c r="N113" s="257"/>
      <c r="O113" s="71"/>
      <c r="P113" s="71"/>
      <c r="Q113" s="71"/>
      <c r="R113" s="71"/>
      <c r="S113" s="71"/>
      <c r="T113" s="71"/>
      <c r="U113" s="71"/>
      <c r="V113" s="71"/>
      <c r="W113" s="71"/>
      <c r="X113" s="71"/>
      <c r="Y113" s="71"/>
      <c r="Z113" s="71"/>
      <c r="AA113" s="71"/>
      <c r="AB113" s="71"/>
      <c r="AC113" s="71"/>
      <c r="AD113" s="71"/>
      <c r="AE113" s="71"/>
      <c r="AF113" s="71"/>
      <c r="AG113" s="71"/>
      <c r="AH113" s="71"/>
      <c r="AI113" s="71"/>
      <c r="AJ113" s="71"/>
      <c r="AK113" s="71"/>
    </row>
    <row r="114" spans="3:37" ht="15" customHeight="1" x14ac:dyDescent="0.25">
      <c r="C114" s="253"/>
      <c r="D114" s="253"/>
      <c r="E114" s="253"/>
      <c r="F114" s="253"/>
      <c r="G114" s="253"/>
      <c r="H114" s="253"/>
      <c r="I114" s="253"/>
      <c r="J114" s="253"/>
      <c r="K114" s="253"/>
      <c r="L114" s="253"/>
      <c r="M114" s="253"/>
      <c r="N114" s="253"/>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row>
    <row r="115" spans="3:37" ht="15" customHeight="1" x14ac:dyDescent="0.25">
      <c r="C115" s="257"/>
      <c r="D115" s="257"/>
      <c r="E115" s="257"/>
      <c r="F115" s="257"/>
      <c r="G115" s="257"/>
      <c r="H115" s="257"/>
      <c r="I115" s="257"/>
      <c r="J115" s="257"/>
      <c r="K115" s="257"/>
      <c r="L115" s="257"/>
      <c r="M115" s="257"/>
      <c r="N115" s="257"/>
      <c r="O115" s="71"/>
      <c r="P115" s="71"/>
      <c r="Q115" s="71"/>
      <c r="R115" s="71"/>
      <c r="S115" s="71"/>
      <c r="T115" s="71"/>
      <c r="U115" s="71"/>
      <c r="V115" s="71"/>
      <c r="W115" s="71"/>
      <c r="X115" s="71"/>
      <c r="Y115" s="71"/>
      <c r="Z115" s="71"/>
      <c r="AA115" s="71"/>
      <c r="AB115" s="71"/>
      <c r="AC115" s="71"/>
      <c r="AD115" s="71"/>
      <c r="AE115" s="71"/>
      <c r="AF115" s="71"/>
      <c r="AG115" s="71"/>
      <c r="AH115" s="71"/>
      <c r="AI115" s="71"/>
      <c r="AJ115" s="71"/>
      <c r="AK115" s="71"/>
    </row>
    <row r="116" spans="3:37" ht="15" customHeight="1" x14ac:dyDescent="0.25">
      <c r="C116" s="253"/>
      <c r="D116" s="253"/>
      <c r="E116" s="253"/>
      <c r="F116" s="253"/>
      <c r="G116" s="253"/>
      <c r="H116" s="253"/>
      <c r="I116" s="253"/>
      <c r="J116" s="253"/>
      <c r="K116" s="253"/>
      <c r="L116" s="253"/>
      <c r="M116" s="253"/>
      <c r="N116" s="253"/>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row>
    <row r="117" spans="3:37" ht="15" customHeight="1" x14ac:dyDescent="0.25">
      <c r="C117" s="257"/>
      <c r="D117" s="257"/>
      <c r="E117" s="257"/>
      <c r="F117" s="257"/>
      <c r="G117" s="257"/>
      <c r="H117" s="257"/>
      <c r="I117" s="257"/>
      <c r="J117" s="257"/>
      <c r="K117" s="257"/>
      <c r="L117" s="257"/>
      <c r="M117" s="257"/>
      <c r="N117" s="257"/>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row>
    <row r="118" spans="3:37" ht="15" customHeight="1" x14ac:dyDescent="0.25">
      <c r="C118" s="253"/>
      <c r="D118" s="253"/>
      <c r="E118" s="253"/>
      <c r="F118" s="253"/>
      <c r="G118" s="253"/>
      <c r="H118" s="253"/>
      <c r="I118" s="253"/>
      <c r="J118" s="253"/>
      <c r="K118" s="253"/>
      <c r="L118" s="253"/>
      <c r="M118" s="253"/>
      <c r="N118" s="253"/>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row>
    <row r="119" spans="3:37" ht="15" customHeight="1" x14ac:dyDescent="0.25">
      <c r="C119" s="257"/>
      <c r="D119" s="257"/>
      <c r="E119" s="257"/>
      <c r="F119" s="257"/>
      <c r="G119" s="257"/>
      <c r="H119" s="257"/>
      <c r="I119" s="257"/>
      <c r="J119" s="257"/>
      <c r="K119" s="257"/>
      <c r="L119" s="257"/>
      <c r="M119" s="257"/>
      <c r="N119" s="257"/>
      <c r="O119" s="71"/>
      <c r="P119" s="71"/>
      <c r="Q119" s="71"/>
      <c r="R119" s="71"/>
      <c r="S119" s="71"/>
      <c r="T119" s="71"/>
      <c r="U119" s="71"/>
      <c r="V119" s="71"/>
      <c r="W119" s="71"/>
      <c r="X119" s="71"/>
      <c r="Y119" s="71"/>
      <c r="Z119" s="71"/>
      <c r="AA119" s="71"/>
      <c r="AB119" s="71"/>
      <c r="AC119" s="71"/>
      <c r="AD119" s="71"/>
      <c r="AE119" s="71"/>
      <c r="AF119" s="71"/>
      <c r="AG119" s="71"/>
      <c r="AH119" s="71"/>
      <c r="AI119" s="71"/>
      <c r="AJ119" s="71"/>
      <c r="AK119" s="71"/>
    </row>
    <row r="120" spans="3:37" ht="15" customHeight="1" x14ac:dyDescent="0.25">
      <c r="C120" s="253"/>
      <c r="D120" s="253"/>
      <c r="E120" s="253"/>
      <c r="F120" s="253"/>
      <c r="G120" s="253"/>
      <c r="H120" s="253"/>
      <c r="I120" s="253"/>
      <c r="J120" s="253"/>
      <c r="K120" s="253"/>
      <c r="L120" s="253"/>
      <c r="M120" s="253"/>
      <c r="N120" s="253"/>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row>
    <row r="121" spans="3:37" ht="15" customHeight="1" x14ac:dyDescent="0.25">
      <c r="C121" s="257"/>
      <c r="D121" s="257"/>
      <c r="E121" s="257"/>
      <c r="F121" s="257"/>
      <c r="G121" s="257"/>
      <c r="H121" s="257"/>
      <c r="I121" s="257"/>
      <c r="J121" s="257"/>
      <c r="K121" s="257"/>
      <c r="L121" s="257"/>
      <c r="M121" s="257"/>
      <c r="N121" s="257"/>
      <c r="O121" s="71"/>
      <c r="P121" s="71"/>
      <c r="Q121" s="71"/>
      <c r="R121" s="71"/>
      <c r="S121" s="71"/>
      <c r="T121" s="71"/>
      <c r="U121" s="71"/>
      <c r="V121" s="71"/>
      <c r="W121" s="71"/>
      <c r="X121" s="71"/>
      <c r="Y121" s="71"/>
      <c r="Z121" s="71"/>
      <c r="AA121" s="71"/>
      <c r="AB121" s="71"/>
      <c r="AC121" s="71"/>
      <c r="AD121" s="71"/>
      <c r="AE121" s="71"/>
      <c r="AF121" s="71"/>
      <c r="AG121" s="71"/>
      <c r="AH121" s="71"/>
      <c r="AI121" s="71"/>
      <c r="AJ121" s="71"/>
      <c r="AK121" s="71"/>
    </row>
    <row r="122" spans="3:37" ht="15" customHeight="1" x14ac:dyDescent="0.25">
      <c r="C122" s="253"/>
      <c r="D122" s="253"/>
      <c r="E122" s="253"/>
      <c r="F122" s="253"/>
      <c r="G122" s="253"/>
      <c r="H122" s="253"/>
      <c r="I122" s="253"/>
      <c r="J122" s="253"/>
      <c r="K122" s="253"/>
      <c r="L122" s="253"/>
      <c r="M122" s="253"/>
      <c r="N122" s="253"/>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row>
    <row r="123" spans="3:37" ht="15" customHeight="1" x14ac:dyDescent="0.25">
      <c r="C123" s="257"/>
      <c r="D123" s="257"/>
      <c r="E123" s="257"/>
      <c r="F123" s="257"/>
      <c r="G123" s="257"/>
      <c r="H123" s="257"/>
      <c r="I123" s="257"/>
      <c r="J123" s="257"/>
      <c r="K123" s="257"/>
      <c r="L123" s="257"/>
      <c r="M123" s="257"/>
      <c r="N123" s="257"/>
      <c r="O123" s="71"/>
      <c r="P123" s="71"/>
      <c r="Q123" s="71"/>
      <c r="R123" s="71"/>
      <c r="S123" s="71"/>
      <c r="T123" s="71"/>
      <c r="U123" s="71"/>
      <c r="V123" s="71"/>
      <c r="W123" s="71"/>
      <c r="X123" s="71"/>
      <c r="Y123" s="71"/>
      <c r="Z123" s="71"/>
      <c r="AA123" s="71"/>
      <c r="AB123" s="71"/>
      <c r="AC123" s="71"/>
      <c r="AD123" s="71"/>
      <c r="AE123" s="71"/>
      <c r="AF123" s="71"/>
      <c r="AG123" s="71"/>
      <c r="AH123" s="71"/>
      <c r="AI123" s="71"/>
      <c r="AJ123" s="71"/>
      <c r="AK123" s="71"/>
    </row>
    <row r="124" spans="3:37" ht="15" customHeight="1" x14ac:dyDescent="0.25">
      <c r="C124" s="253"/>
      <c r="D124" s="253"/>
      <c r="E124" s="253"/>
      <c r="F124" s="253"/>
      <c r="G124" s="253"/>
      <c r="H124" s="253"/>
      <c r="I124" s="253"/>
      <c r="J124" s="253"/>
      <c r="K124" s="253"/>
      <c r="L124" s="253"/>
      <c r="M124" s="253"/>
      <c r="N124" s="253"/>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row>
    <row r="125" spans="3:37" ht="15" customHeight="1" x14ac:dyDescent="0.25">
      <c r="C125" s="257"/>
      <c r="D125" s="257"/>
      <c r="E125" s="257"/>
      <c r="F125" s="257"/>
      <c r="G125" s="257"/>
      <c r="H125" s="257"/>
      <c r="I125" s="257"/>
      <c r="J125" s="257"/>
      <c r="K125" s="257"/>
      <c r="L125" s="257"/>
      <c r="M125" s="257"/>
      <c r="N125" s="257"/>
      <c r="O125" s="71"/>
      <c r="P125" s="71"/>
      <c r="Q125" s="71"/>
      <c r="R125" s="71"/>
      <c r="S125" s="71"/>
      <c r="T125" s="71"/>
      <c r="U125" s="71"/>
      <c r="V125" s="71"/>
      <c r="W125" s="71"/>
      <c r="X125" s="71"/>
      <c r="Y125" s="71"/>
      <c r="Z125" s="71"/>
      <c r="AA125" s="71"/>
      <c r="AB125" s="71"/>
      <c r="AC125" s="71"/>
      <c r="AD125" s="71"/>
      <c r="AE125" s="71"/>
      <c r="AF125" s="71"/>
      <c r="AG125" s="71"/>
      <c r="AH125" s="71"/>
      <c r="AI125" s="71"/>
      <c r="AJ125" s="71"/>
      <c r="AK125" s="71"/>
    </row>
    <row r="126" spans="3:37" ht="15" customHeight="1" x14ac:dyDescent="0.25">
      <c r="C126" s="253"/>
      <c r="D126" s="253"/>
      <c r="E126" s="253"/>
      <c r="F126" s="253"/>
      <c r="G126" s="253"/>
      <c r="H126" s="253"/>
      <c r="I126" s="253"/>
      <c r="J126" s="253"/>
      <c r="K126" s="253"/>
      <c r="L126" s="253"/>
      <c r="M126" s="253"/>
      <c r="N126" s="253"/>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row>
    <row r="127" spans="3:37" ht="15" customHeight="1" x14ac:dyDescent="0.25">
      <c r="C127" s="257"/>
      <c r="D127" s="257"/>
      <c r="E127" s="257"/>
      <c r="F127" s="257"/>
      <c r="G127" s="257"/>
      <c r="H127" s="257"/>
      <c r="I127" s="257"/>
      <c r="J127" s="257"/>
      <c r="K127" s="257"/>
      <c r="L127" s="257"/>
      <c r="M127" s="257"/>
      <c r="N127" s="257"/>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row>
    <row r="128" spans="3:37" ht="15" customHeight="1" x14ac:dyDescent="0.25">
      <c r="C128" s="253"/>
      <c r="D128" s="253"/>
      <c r="E128" s="253"/>
      <c r="F128" s="253"/>
      <c r="G128" s="253"/>
      <c r="H128" s="253"/>
      <c r="I128" s="253"/>
      <c r="J128" s="253"/>
      <c r="K128" s="253"/>
      <c r="L128" s="253"/>
      <c r="M128" s="253"/>
      <c r="N128" s="253"/>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row>
    <row r="129" spans="3:37" ht="15" customHeight="1" x14ac:dyDescent="0.25">
      <c r="C129" s="257"/>
      <c r="D129" s="257"/>
      <c r="E129" s="257"/>
      <c r="F129" s="257"/>
      <c r="G129" s="257"/>
      <c r="H129" s="257"/>
      <c r="I129" s="257"/>
      <c r="J129" s="257"/>
      <c r="K129" s="257"/>
      <c r="L129" s="257"/>
      <c r="M129" s="257"/>
      <c r="N129" s="257"/>
      <c r="O129" s="71"/>
      <c r="P129" s="71"/>
      <c r="Q129" s="71"/>
      <c r="R129" s="71"/>
      <c r="S129" s="71"/>
      <c r="T129" s="71"/>
      <c r="U129" s="71"/>
      <c r="V129" s="71"/>
      <c r="W129" s="71"/>
      <c r="X129" s="71"/>
      <c r="Y129" s="71"/>
      <c r="Z129" s="71"/>
      <c r="AA129" s="71"/>
      <c r="AB129" s="71"/>
      <c r="AC129" s="71"/>
      <c r="AD129" s="71"/>
      <c r="AE129" s="71"/>
      <c r="AF129" s="71"/>
      <c r="AG129" s="71"/>
      <c r="AH129" s="71"/>
      <c r="AI129" s="71"/>
      <c r="AJ129" s="71"/>
      <c r="AK129" s="71"/>
    </row>
    <row r="130" spans="3:37" ht="15" customHeight="1" x14ac:dyDescent="0.25">
      <c r="C130" s="253"/>
      <c r="D130" s="253"/>
      <c r="E130" s="253"/>
      <c r="F130" s="253"/>
      <c r="G130" s="253"/>
      <c r="H130" s="253"/>
      <c r="I130" s="253"/>
      <c r="J130" s="253"/>
      <c r="K130" s="253"/>
      <c r="L130" s="253"/>
      <c r="M130" s="253"/>
      <c r="N130" s="253"/>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row>
    <row r="131" spans="3:37" ht="15" customHeight="1" x14ac:dyDescent="0.25">
      <c r="C131" s="257"/>
      <c r="D131" s="257"/>
      <c r="E131" s="257"/>
      <c r="F131" s="257"/>
      <c r="G131" s="257"/>
      <c r="H131" s="257"/>
      <c r="I131" s="257"/>
      <c r="J131" s="257"/>
      <c r="K131" s="257"/>
      <c r="L131" s="257"/>
      <c r="M131" s="257"/>
      <c r="N131" s="257"/>
      <c r="O131" s="71"/>
      <c r="P131" s="71"/>
      <c r="Q131" s="71"/>
      <c r="R131" s="71"/>
      <c r="S131" s="71"/>
      <c r="T131" s="71"/>
      <c r="U131" s="71"/>
      <c r="V131" s="71"/>
      <c r="W131" s="71"/>
      <c r="X131" s="71"/>
      <c r="Y131" s="71"/>
      <c r="Z131" s="71"/>
      <c r="AA131" s="71"/>
      <c r="AB131" s="71"/>
      <c r="AC131" s="71"/>
      <c r="AD131" s="71"/>
      <c r="AE131" s="71"/>
      <c r="AF131" s="71"/>
      <c r="AG131" s="71"/>
      <c r="AH131" s="71"/>
      <c r="AI131" s="71"/>
      <c r="AJ131" s="71"/>
      <c r="AK131" s="71"/>
    </row>
    <row r="132" spans="3:37" ht="15" customHeight="1" x14ac:dyDescent="0.25">
      <c r="C132" s="253"/>
      <c r="D132" s="253"/>
      <c r="E132" s="253"/>
      <c r="F132" s="253"/>
      <c r="G132" s="253"/>
      <c r="H132" s="253"/>
      <c r="I132" s="253"/>
      <c r="J132" s="253"/>
      <c r="K132" s="253"/>
      <c r="L132" s="253"/>
      <c r="M132" s="253"/>
      <c r="N132" s="253"/>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row>
    <row r="133" spans="3:37" ht="15" customHeight="1" x14ac:dyDescent="0.25">
      <c r="C133" s="257"/>
      <c r="D133" s="257"/>
      <c r="E133" s="257"/>
      <c r="F133" s="257"/>
      <c r="G133" s="257"/>
      <c r="H133" s="257"/>
      <c r="I133" s="257"/>
      <c r="J133" s="257"/>
      <c r="K133" s="257"/>
      <c r="L133" s="257"/>
      <c r="M133" s="257"/>
      <c r="N133" s="257"/>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row>
    <row r="134" spans="3:37" ht="15" customHeight="1" x14ac:dyDescent="0.25">
      <c r="C134" s="253"/>
      <c r="D134" s="253"/>
      <c r="E134" s="253"/>
      <c r="F134" s="253"/>
      <c r="G134" s="253"/>
      <c r="H134" s="253"/>
      <c r="I134" s="253"/>
      <c r="J134" s="253"/>
      <c r="K134" s="253"/>
      <c r="L134" s="253"/>
      <c r="M134" s="253"/>
      <c r="N134" s="253"/>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row>
    <row r="135" spans="3:37" ht="15" customHeight="1" x14ac:dyDescent="0.25">
      <c r="C135" s="257"/>
      <c r="D135" s="257"/>
      <c r="E135" s="257"/>
      <c r="F135" s="257"/>
      <c r="G135" s="257"/>
      <c r="H135" s="257"/>
      <c r="I135" s="257"/>
      <c r="J135" s="257"/>
      <c r="K135" s="257"/>
      <c r="L135" s="257"/>
      <c r="M135" s="257"/>
      <c r="N135" s="257"/>
      <c r="O135" s="71"/>
      <c r="P135" s="71"/>
      <c r="Q135" s="71"/>
      <c r="R135" s="71"/>
      <c r="S135" s="71"/>
      <c r="T135" s="71"/>
      <c r="U135" s="71"/>
      <c r="V135" s="71"/>
      <c r="W135" s="71"/>
      <c r="X135" s="71"/>
      <c r="Y135" s="71"/>
      <c r="Z135" s="71"/>
      <c r="AA135" s="71"/>
      <c r="AB135" s="71"/>
      <c r="AC135" s="71"/>
      <c r="AD135" s="71"/>
      <c r="AE135" s="71"/>
      <c r="AF135" s="71"/>
      <c r="AG135" s="71"/>
      <c r="AH135" s="71"/>
      <c r="AI135" s="71"/>
      <c r="AJ135" s="71"/>
      <c r="AK135" s="71"/>
    </row>
    <row r="136" spans="3:37" ht="15" customHeight="1" x14ac:dyDescent="0.25">
      <c r="C136" s="253"/>
      <c r="D136" s="253"/>
      <c r="E136" s="253"/>
      <c r="F136" s="253"/>
      <c r="G136" s="253"/>
      <c r="H136" s="253"/>
      <c r="I136" s="253"/>
      <c r="J136" s="253"/>
      <c r="K136" s="253"/>
      <c r="L136" s="253"/>
      <c r="M136" s="253"/>
      <c r="N136" s="253"/>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row>
    <row r="137" spans="3:37" ht="15" customHeight="1" x14ac:dyDescent="0.25">
      <c r="C137" s="257"/>
      <c r="D137" s="257"/>
      <c r="E137" s="257"/>
      <c r="F137" s="257"/>
      <c r="G137" s="257"/>
      <c r="H137" s="257"/>
      <c r="I137" s="257"/>
      <c r="J137" s="257"/>
      <c r="K137" s="257"/>
      <c r="L137" s="257"/>
      <c r="M137" s="257"/>
      <c r="N137" s="257"/>
      <c r="O137" s="71"/>
      <c r="P137" s="71"/>
      <c r="Q137" s="71"/>
      <c r="R137" s="71"/>
      <c r="S137" s="71"/>
      <c r="T137" s="71"/>
      <c r="U137" s="71"/>
      <c r="V137" s="71"/>
      <c r="W137" s="71"/>
      <c r="X137" s="71"/>
      <c r="Y137" s="71"/>
      <c r="Z137" s="71"/>
      <c r="AA137" s="71"/>
      <c r="AB137" s="71"/>
      <c r="AC137" s="71"/>
      <c r="AD137" s="71"/>
      <c r="AE137" s="71"/>
      <c r="AF137" s="71"/>
      <c r="AG137" s="71"/>
      <c r="AH137" s="71"/>
      <c r="AI137" s="71"/>
      <c r="AJ137" s="71"/>
      <c r="AK137" s="71"/>
    </row>
    <row r="138" spans="3:37" ht="15" customHeight="1" x14ac:dyDescent="0.25">
      <c r="C138" s="253"/>
      <c r="D138" s="253"/>
      <c r="E138" s="253"/>
      <c r="F138" s="253"/>
      <c r="G138" s="253"/>
      <c r="H138" s="253"/>
      <c r="I138" s="253"/>
      <c r="J138" s="253"/>
      <c r="K138" s="253"/>
      <c r="L138" s="253"/>
      <c r="M138" s="253"/>
      <c r="N138" s="253"/>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row>
    <row r="139" spans="3:37" ht="15" customHeight="1" x14ac:dyDescent="0.25">
      <c r="C139" s="257"/>
      <c r="D139" s="257"/>
      <c r="E139" s="257"/>
      <c r="F139" s="257"/>
      <c r="G139" s="257"/>
      <c r="H139" s="257"/>
      <c r="I139" s="257"/>
      <c r="J139" s="257"/>
      <c r="K139" s="257"/>
      <c r="L139" s="257"/>
      <c r="M139" s="257"/>
      <c r="N139" s="257"/>
      <c r="O139" s="71"/>
      <c r="P139" s="71"/>
      <c r="Q139" s="71"/>
      <c r="R139" s="71"/>
      <c r="S139" s="71"/>
      <c r="T139" s="71"/>
      <c r="U139" s="71"/>
      <c r="V139" s="71"/>
      <c r="W139" s="71"/>
      <c r="X139" s="71"/>
      <c r="Y139" s="71"/>
      <c r="Z139" s="71"/>
      <c r="AA139" s="71"/>
      <c r="AB139" s="71"/>
      <c r="AC139" s="71"/>
      <c r="AD139" s="71"/>
      <c r="AE139" s="71"/>
      <c r="AF139" s="71"/>
      <c r="AG139" s="71"/>
      <c r="AH139" s="71"/>
      <c r="AI139" s="71"/>
      <c r="AJ139" s="71"/>
      <c r="AK139" s="71"/>
    </row>
    <row r="140" spans="3:37" ht="15" customHeight="1" x14ac:dyDescent="0.25">
      <c r="C140" s="253"/>
      <c r="D140" s="253"/>
      <c r="E140" s="253"/>
      <c r="F140" s="253"/>
      <c r="G140" s="253"/>
      <c r="H140" s="253"/>
      <c r="I140" s="253"/>
      <c r="J140" s="253"/>
      <c r="K140" s="253"/>
      <c r="L140" s="253"/>
      <c r="M140" s="253"/>
      <c r="N140" s="253"/>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row>
    <row r="141" spans="3:37" ht="15" customHeight="1" x14ac:dyDescent="0.25">
      <c r="C141" s="257"/>
      <c r="D141" s="257"/>
      <c r="E141" s="257"/>
      <c r="F141" s="257"/>
      <c r="G141" s="257"/>
      <c r="H141" s="257"/>
      <c r="I141" s="257"/>
      <c r="J141" s="257"/>
      <c r="K141" s="257"/>
      <c r="L141" s="257"/>
      <c r="M141" s="257"/>
      <c r="N141" s="257"/>
      <c r="O141" s="71"/>
      <c r="P141" s="71"/>
      <c r="Q141" s="71"/>
      <c r="R141" s="71"/>
      <c r="S141" s="71"/>
      <c r="T141" s="71"/>
      <c r="U141" s="71"/>
      <c r="V141" s="71"/>
      <c r="W141" s="71"/>
      <c r="X141" s="71"/>
      <c r="Y141" s="71"/>
      <c r="Z141" s="71"/>
      <c r="AA141" s="71"/>
      <c r="AB141" s="71"/>
      <c r="AC141" s="71"/>
      <c r="AD141" s="71"/>
      <c r="AE141" s="71"/>
      <c r="AF141" s="71"/>
      <c r="AG141" s="71"/>
      <c r="AH141" s="71"/>
      <c r="AI141" s="71"/>
      <c r="AJ141" s="71"/>
      <c r="AK141" s="71"/>
    </row>
    <row r="142" spans="3:37" ht="15" customHeight="1" x14ac:dyDescent="0.25">
      <c r="C142" s="253"/>
      <c r="D142" s="253"/>
      <c r="E142" s="253"/>
      <c r="F142" s="253"/>
      <c r="G142" s="253"/>
      <c r="H142" s="253"/>
      <c r="I142" s="253"/>
      <c r="J142" s="253"/>
      <c r="K142" s="253"/>
      <c r="L142" s="253"/>
      <c r="M142" s="253"/>
      <c r="N142" s="253"/>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row>
    <row r="143" spans="3:37" ht="15" customHeight="1" x14ac:dyDescent="0.25">
      <c r="C143" s="257"/>
      <c r="D143" s="257"/>
      <c r="E143" s="257"/>
      <c r="F143" s="257"/>
      <c r="G143" s="257"/>
      <c r="H143" s="257"/>
      <c r="I143" s="257"/>
      <c r="J143" s="257"/>
      <c r="K143" s="257"/>
      <c r="L143" s="257"/>
      <c r="M143" s="257"/>
      <c r="N143" s="257"/>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row>
    <row r="144" spans="3:37" ht="15" customHeight="1" x14ac:dyDescent="0.25">
      <c r="C144" s="253"/>
      <c r="D144" s="253"/>
      <c r="E144" s="253"/>
      <c r="F144" s="253"/>
      <c r="G144" s="253"/>
      <c r="H144" s="253"/>
      <c r="I144" s="253"/>
      <c r="J144" s="253"/>
      <c r="K144" s="253"/>
      <c r="L144" s="253"/>
      <c r="M144" s="253"/>
      <c r="N144" s="253"/>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row>
    <row r="145" spans="3:37" ht="15" customHeight="1" x14ac:dyDescent="0.25">
      <c r="C145" s="257"/>
      <c r="D145" s="257"/>
      <c r="E145" s="257"/>
      <c r="F145" s="257"/>
      <c r="G145" s="257"/>
      <c r="H145" s="257"/>
      <c r="I145" s="257"/>
      <c r="J145" s="257"/>
      <c r="K145" s="257"/>
      <c r="L145" s="257"/>
      <c r="M145" s="257"/>
      <c r="N145" s="257"/>
      <c r="O145" s="71"/>
      <c r="P145" s="71"/>
      <c r="Q145" s="71"/>
      <c r="R145" s="71"/>
      <c r="S145" s="71"/>
      <c r="T145" s="71"/>
      <c r="U145" s="71"/>
      <c r="V145" s="71"/>
      <c r="W145" s="71"/>
      <c r="X145" s="71"/>
      <c r="Y145" s="71"/>
      <c r="Z145" s="71"/>
      <c r="AA145" s="71"/>
      <c r="AB145" s="71"/>
      <c r="AC145" s="71"/>
      <c r="AD145" s="71"/>
      <c r="AE145" s="71"/>
      <c r="AF145" s="71"/>
      <c r="AG145" s="71"/>
      <c r="AH145" s="71"/>
      <c r="AI145" s="71"/>
      <c r="AJ145" s="71"/>
      <c r="AK145" s="71"/>
    </row>
    <row r="146" spans="3:37" ht="15" customHeight="1" x14ac:dyDescent="0.25">
      <c r="C146" s="253"/>
      <c r="D146" s="253"/>
      <c r="E146" s="253"/>
      <c r="F146" s="253"/>
      <c r="G146" s="253"/>
      <c r="H146" s="253"/>
      <c r="I146" s="253"/>
      <c r="J146" s="253"/>
      <c r="K146" s="253"/>
      <c r="L146" s="253"/>
      <c r="M146" s="253"/>
      <c r="N146" s="253"/>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row>
    <row r="147" spans="3:37" ht="15" customHeight="1" x14ac:dyDescent="0.25">
      <c r="C147" s="257"/>
      <c r="D147" s="257"/>
      <c r="E147" s="257"/>
      <c r="F147" s="257"/>
      <c r="G147" s="257"/>
      <c r="H147" s="257"/>
      <c r="I147" s="257"/>
      <c r="J147" s="257"/>
      <c r="K147" s="257"/>
      <c r="L147" s="257"/>
      <c r="M147" s="257"/>
      <c r="N147" s="257"/>
      <c r="O147" s="71"/>
      <c r="P147" s="71"/>
      <c r="Q147" s="71"/>
      <c r="R147" s="71"/>
      <c r="S147" s="71"/>
      <c r="T147" s="71"/>
      <c r="U147" s="71"/>
      <c r="V147" s="71"/>
      <c r="W147" s="71"/>
      <c r="X147" s="71"/>
      <c r="Y147" s="71"/>
      <c r="Z147" s="71"/>
      <c r="AA147" s="71"/>
      <c r="AB147" s="71"/>
      <c r="AC147" s="71"/>
      <c r="AD147" s="71"/>
      <c r="AE147" s="71"/>
      <c r="AF147" s="71"/>
      <c r="AG147" s="71"/>
      <c r="AH147" s="71"/>
      <c r="AI147" s="71"/>
      <c r="AJ147" s="71"/>
      <c r="AK147" s="71"/>
    </row>
    <row r="148" spans="3:37" ht="15" customHeight="1" x14ac:dyDescent="0.25">
      <c r="C148" s="253"/>
      <c r="D148" s="253"/>
      <c r="E148" s="253"/>
      <c r="F148" s="253"/>
      <c r="G148" s="253"/>
      <c r="H148" s="253"/>
      <c r="I148" s="253"/>
      <c r="J148" s="253"/>
      <c r="K148" s="253"/>
      <c r="L148" s="253"/>
      <c r="M148" s="253"/>
      <c r="N148" s="253"/>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row>
    <row r="149" spans="3:37" ht="15" customHeight="1" x14ac:dyDescent="0.25">
      <c r="C149" s="257"/>
      <c r="D149" s="257"/>
      <c r="E149" s="257"/>
      <c r="F149" s="257"/>
      <c r="G149" s="257"/>
      <c r="H149" s="257"/>
      <c r="I149" s="257"/>
      <c r="J149" s="257"/>
      <c r="K149" s="257"/>
      <c r="L149" s="257"/>
      <c r="M149" s="257"/>
      <c r="N149" s="257"/>
      <c r="O149" s="71"/>
      <c r="P149" s="71"/>
      <c r="Q149" s="71"/>
      <c r="R149" s="71"/>
      <c r="S149" s="71"/>
      <c r="T149" s="71"/>
      <c r="U149" s="71"/>
      <c r="V149" s="71"/>
      <c r="W149" s="71"/>
      <c r="X149" s="71"/>
      <c r="Y149" s="71"/>
      <c r="Z149" s="71"/>
      <c r="AA149" s="71"/>
      <c r="AB149" s="71"/>
      <c r="AC149" s="71"/>
      <c r="AD149" s="71"/>
      <c r="AE149" s="71"/>
      <c r="AF149" s="71"/>
      <c r="AG149" s="71"/>
      <c r="AH149" s="71"/>
      <c r="AI149" s="71"/>
      <c r="AJ149" s="71"/>
      <c r="AK149" s="71"/>
    </row>
    <row r="150" spans="3:37" ht="15" customHeight="1" x14ac:dyDescent="0.25">
      <c r="C150" s="253"/>
      <c r="D150" s="253"/>
      <c r="E150" s="253"/>
      <c r="F150" s="253"/>
      <c r="G150" s="253"/>
      <c r="H150" s="253"/>
      <c r="I150" s="253"/>
      <c r="J150" s="253"/>
      <c r="K150" s="253"/>
      <c r="L150" s="253"/>
      <c r="M150" s="253"/>
      <c r="N150" s="253"/>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row>
    <row r="151" spans="3:37" ht="15" customHeight="1" x14ac:dyDescent="0.25">
      <c r="C151" s="257"/>
      <c r="D151" s="257"/>
      <c r="E151" s="257"/>
      <c r="F151" s="257"/>
      <c r="G151" s="257"/>
      <c r="H151" s="257"/>
      <c r="I151" s="257"/>
      <c r="J151" s="257"/>
      <c r="K151" s="257"/>
      <c r="L151" s="257"/>
      <c r="M151" s="257"/>
      <c r="N151" s="257"/>
      <c r="O151" s="71"/>
      <c r="P151" s="71"/>
      <c r="Q151" s="71"/>
      <c r="R151" s="71"/>
      <c r="S151" s="71"/>
      <c r="T151" s="71"/>
      <c r="U151" s="71"/>
      <c r="V151" s="71"/>
      <c r="W151" s="71"/>
      <c r="X151" s="71"/>
      <c r="Y151" s="71"/>
      <c r="Z151" s="71"/>
      <c r="AA151" s="71"/>
      <c r="AB151" s="71"/>
      <c r="AC151" s="71"/>
      <c r="AD151" s="71"/>
      <c r="AE151" s="71"/>
      <c r="AF151" s="71"/>
      <c r="AG151" s="71"/>
      <c r="AH151" s="71"/>
      <c r="AI151" s="71"/>
      <c r="AJ151" s="71"/>
      <c r="AK151" s="71"/>
    </row>
    <row r="152" spans="3:37" ht="15" customHeight="1" x14ac:dyDescent="0.25">
      <c r="C152" s="253"/>
      <c r="D152" s="253"/>
      <c r="E152" s="253"/>
      <c r="F152" s="253"/>
      <c r="G152" s="253"/>
      <c r="H152" s="253"/>
      <c r="I152" s="253"/>
      <c r="J152" s="253"/>
      <c r="K152" s="253"/>
      <c r="L152" s="253"/>
      <c r="M152" s="253"/>
      <c r="N152" s="253"/>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row>
    <row r="153" spans="3:37" ht="15" customHeight="1" x14ac:dyDescent="0.25">
      <c r="C153" s="257"/>
      <c r="D153" s="257"/>
      <c r="E153" s="257"/>
      <c r="F153" s="257"/>
      <c r="G153" s="257"/>
      <c r="H153" s="257"/>
      <c r="I153" s="257"/>
      <c r="J153" s="257"/>
      <c r="K153" s="257"/>
      <c r="L153" s="257"/>
      <c r="M153" s="257"/>
      <c r="N153" s="257"/>
      <c r="O153" s="71"/>
      <c r="P153" s="71"/>
      <c r="Q153" s="71"/>
      <c r="R153" s="71"/>
      <c r="S153" s="71"/>
      <c r="T153" s="71"/>
      <c r="U153" s="71"/>
      <c r="V153" s="71"/>
      <c r="W153" s="71"/>
      <c r="X153" s="71"/>
      <c r="Y153" s="71"/>
      <c r="Z153" s="71"/>
      <c r="AA153" s="71"/>
      <c r="AB153" s="71"/>
      <c r="AC153" s="71"/>
      <c r="AD153" s="71"/>
      <c r="AE153" s="71"/>
      <c r="AF153" s="71"/>
      <c r="AG153" s="71"/>
      <c r="AH153" s="71"/>
      <c r="AI153" s="71"/>
      <c r="AJ153" s="71"/>
      <c r="AK153" s="71"/>
    </row>
    <row r="154" spans="3:37" ht="15" customHeight="1" x14ac:dyDescent="0.25">
      <c r="C154" s="253"/>
      <c r="D154" s="253"/>
      <c r="E154" s="253"/>
      <c r="F154" s="253"/>
      <c r="G154" s="253"/>
      <c r="H154" s="253"/>
      <c r="I154" s="253"/>
      <c r="J154" s="253"/>
      <c r="K154" s="253"/>
      <c r="L154" s="253"/>
      <c r="M154" s="253"/>
      <c r="N154" s="253"/>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row>
    <row r="155" spans="3:37" ht="15" customHeight="1" x14ac:dyDescent="0.25">
      <c r="C155" s="257"/>
      <c r="D155" s="257"/>
      <c r="E155" s="257"/>
      <c r="F155" s="257"/>
      <c r="G155" s="257"/>
      <c r="H155" s="257"/>
      <c r="I155" s="257"/>
      <c r="J155" s="257"/>
      <c r="K155" s="257"/>
      <c r="L155" s="257"/>
      <c r="M155" s="257"/>
      <c r="N155" s="257"/>
      <c r="O155" s="71"/>
      <c r="P155" s="71"/>
      <c r="Q155" s="71"/>
      <c r="R155" s="71"/>
      <c r="S155" s="71"/>
      <c r="T155" s="71"/>
      <c r="U155" s="71"/>
      <c r="V155" s="71"/>
      <c r="W155" s="71"/>
      <c r="X155" s="71"/>
      <c r="Y155" s="71"/>
      <c r="Z155" s="71"/>
      <c r="AA155" s="71"/>
      <c r="AB155" s="71"/>
      <c r="AC155" s="71"/>
      <c r="AD155" s="71"/>
      <c r="AE155" s="71"/>
      <c r="AF155" s="71"/>
      <c r="AG155" s="71"/>
      <c r="AH155" s="71"/>
      <c r="AI155" s="71"/>
      <c r="AJ155" s="71"/>
      <c r="AK155" s="71"/>
    </row>
    <row r="156" spans="3:37" ht="15" customHeight="1" x14ac:dyDescent="0.25">
      <c r="C156" s="253"/>
      <c r="D156" s="253"/>
      <c r="E156" s="253"/>
      <c r="F156" s="253"/>
      <c r="G156" s="253"/>
      <c r="H156" s="253"/>
      <c r="I156" s="253"/>
      <c r="J156" s="253"/>
      <c r="K156" s="253"/>
      <c r="L156" s="253"/>
      <c r="M156" s="253"/>
      <c r="N156" s="253"/>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row>
    <row r="157" spans="3:37" ht="15" customHeight="1" x14ac:dyDescent="0.25">
      <c r="C157" s="257"/>
      <c r="D157" s="257"/>
      <c r="E157" s="257"/>
      <c r="F157" s="257"/>
      <c r="G157" s="257"/>
      <c r="H157" s="257"/>
      <c r="I157" s="257"/>
      <c r="J157" s="257"/>
      <c r="K157" s="257"/>
      <c r="L157" s="257"/>
      <c r="M157" s="257"/>
      <c r="N157" s="257"/>
      <c r="O157" s="71"/>
      <c r="P157" s="71"/>
      <c r="Q157" s="71"/>
      <c r="R157" s="71"/>
      <c r="S157" s="71"/>
      <c r="T157" s="71"/>
      <c r="U157" s="71"/>
      <c r="V157" s="71"/>
      <c r="W157" s="71"/>
      <c r="X157" s="71"/>
      <c r="Y157" s="71"/>
      <c r="Z157" s="71"/>
      <c r="AA157" s="71"/>
      <c r="AB157" s="71"/>
      <c r="AC157" s="71"/>
      <c r="AD157" s="71"/>
      <c r="AE157" s="71"/>
      <c r="AF157" s="71"/>
      <c r="AG157" s="71"/>
      <c r="AH157" s="71"/>
      <c r="AI157" s="71"/>
      <c r="AJ157" s="71"/>
      <c r="AK157" s="71"/>
    </row>
    <row r="158" spans="3:37" ht="15" customHeight="1" x14ac:dyDescent="0.25">
      <c r="C158" s="253"/>
      <c r="D158" s="253"/>
      <c r="E158" s="253"/>
      <c r="F158" s="253"/>
      <c r="G158" s="253"/>
      <c r="H158" s="253"/>
      <c r="I158" s="253"/>
      <c r="J158" s="253"/>
      <c r="K158" s="253"/>
      <c r="L158" s="253"/>
      <c r="M158" s="253"/>
      <c r="N158" s="253"/>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row>
    <row r="159" spans="3:37" ht="15" customHeight="1" x14ac:dyDescent="0.25">
      <c r="C159" s="257"/>
      <c r="D159" s="257"/>
      <c r="E159" s="257"/>
      <c r="F159" s="257"/>
      <c r="G159" s="257"/>
      <c r="H159" s="257"/>
      <c r="I159" s="257"/>
      <c r="J159" s="257"/>
      <c r="K159" s="257"/>
      <c r="L159" s="257"/>
      <c r="M159" s="257"/>
      <c r="N159" s="257"/>
      <c r="O159" s="71"/>
      <c r="P159" s="71"/>
      <c r="Q159" s="71"/>
      <c r="R159" s="71"/>
      <c r="S159" s="71"/>
      <c r="T159" s="71"/>
      <c r="U159" s="71"/>
      <c r="V159" s="71"/>
      <c r="W159" s="71"/>
      <c r="X159" s="71"/>
      <c r="Y159" s="71"/>
      <c r="Z159" s="71"/>
      <c r="AA159" s="71"/>
      <c r="AB159" s="71"/>
      <c r="AC159" s="71"/>
      <c r="AD159" s="71"/>
      <c r="AE159" s="71"/>
      <c r="AF159" s="71"/>
      <c r="AG159" s="71"/>
      <c r="AH159" s="71"/>
      <c r="AI159" s="71"/>
      <c r="AJ159" s="71"/>
      <c r="AK159" s="71"/>
    </row>
    <row r="160" spans="3:37" ht="15" customHeight="1" x14ac:dyDescent="0.25">
      <c r="C160" s="253"/>
      <c r="D160" s="253"/>
      <c r="E160" s="253"/>
      <c r="F160" s="253"/>
      <c r="G160" s="253"/>
      <c r="H160" s="253"/>
      <c r="I160" s="253"/>
      <c r="J160" s="253"/>
      <c r="K160" s="253"/>
      <c r="L160" s="253"/>
      <c r="M160" s="253"/>
      <c r="N160" s="253"/>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row>
    <row r="161" spans="3:37" ht="15" customHeight="1" x14ac:dyDescent="0.25">
      <c r="C161" s="257"/>
      <c r="D161" s="257"/>
      <c r="E161" s="257"/>
      <c r="F161" s="257"/>
      <c r="G161" s="257"/>
      <c r="H161" s="257"/>
      <c r="I161" s="257"/>
      <c r="J161" s="257"/>
      <c r="K161" s="257"/>
      <c r="L161" s="257"/>
      <c r="M161" s="257"/>
      <c r="N161" s="257"/>
      <c r="O161" s="71"/>
      <c r="P161" s="71"/>
      <c r="Q161" s="71"/>
      <c r="R161" s="71"/>
      <c r="S161" s="71"/>
      <c r="T161" s="71"/>
      <c r="U161" s="71"/>
      <c r="V161" s="71"/>
      <c r="W161" s="71"/>
      <c r="X161" s="71"/>
      <c r="Y161" s="71"/>
      <c r="Z161" s="71"/>
      <c r="AA161" s="71"/>
      <c r="AB161" s="71"/>
      <c r="AC161" s="71"/>
      <c r="AD161" s="71"/>
      <c r="AE161" s="71"/>
      <c r="AF161" s="71"/>
      <c r="AG161" s="71"/>
      <c r="AH161" s="71"/>
      <c r="AI161" s="71"/>
      <c r="AJ161" s="71"/>
      <c r="AK161" s="71"/>
    </row>
    <row r="162" spans="3:37" ht="15" customHeight="1" x14ac:dyDescent="0.25">
      <c r="C162" s="253"/>
      <c r="D162" s="253"/>
      <c r="E162" s="253"/>
      <c r="F162" s="253"/>
      <c r="G162" s="253"/>
      <c r="H162" s="253"/>
      <c r="I162" s="253"/>
      <c r="J162" s="253"/>
      <c r="K162" s="253"/>
      <c r="L162" s="253"/>
      <c r="M162" s="253"/>
      <c r="N162" s="253"/>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row>
    <row r="163" spans="3:37" ht="15" customHeight="1" x14ac:dyDescent="0.25">
      <c r="C163" s="257"/>
      <c r="D163" s="257"/>
      <c r="E163" s="257"/>
      <c r="F163" s="257"/>
      <c r="G163" s="257"/>
      <c r="H163" s="257"/>
      <c r="I163" s="257"/>
      <c r="J163" s="257"/>
      <c r="K163" s="257"/>
      <c r="L163" s="257"/>
      <c r="M163" s="257"/>
      <c r="N163" s="257"/>
      <c r="O163" s="71"/>
      <c r="P163" s="71"/>
      <c r="Q163" s="71"/>
      <c r="R163" s="71"/>
      <c r="S163" s="71"/>
      <c r="T163" s="71"/>
      <c r="U163" s="71"/>
      <c r="V163" s="71"/>
      <c r="W163" s="71"/>
      <c r="X163" s="71"/>
      <c r="Y163" s="71"/>
      <c r="Z163" s="71"/>
      <c r="AA163" s="71"/>
      <c r="AB163" s="71"/>
      <c r="AC163" s="71"/>
      <c r="AD163" s="71"/>
      <c r="AE163" s="71"/>
      <c r="AF163" s="71"/>
      <c r="AG163" s="71"/>
      <c r="AH163" s="71"/>
      <c r="AI163" s="71"/>
      <c r="AJ163" s="71"/>
      <c r="AK163" s="71"/>
    </row>
    <row r="164" spans="3:37" ht="15" customHeight="1" x14ac:dyDescent="0.25">
      <c r="C164" s="253"/>
      <c r="D164" s="253"/>
      <c r="E164" s="253"/>
      <c r="F164" s="253"/>
      <c r="G164" s="253"/>
      <c r="H164" s="253"/>
      <c r="I164" s="253"/>
      <c r="J164" s="253"/>
      <c r="K164" s="253"/>
      <c r="L164" s="253"/>
      <c r="M164" s="253"/>
      <c r="N164" s="253"/>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row>
    <row r="165" spans="3:37" ht="15" customHeight="1" x14ac:dyDescent="0.25">
      <c r="C165" s="257"/>
      <c r="D165" s="257"/>
      <c r="E165" s="257"/>
      <c r="F165" s="257"/>
      <c r="G165" s="257"/>
      <c r="H165" s="257"/>
      <c r="I165" s="257"/>
      <c r="J165" s="257"/>
      <c r="K165" s="257"/>
      <c r="L165" s="257"/>
      <c r="M165" s="257"/>
      <c r="N165" s="257"/>
      <c r="O165" s="71"/>
      <c r="P165" s="71"/>
      <c r="Q165" s="71"/>
      <c r="R165" s="71"/>
      <c r="S165" s="71"/>
      <c r="T165" s="71"/>
      <c r="U165" s="71"/>
      <c r="V165" s="71"/>
      <c r="W165" s="71"/>
      <c r="X165" s="71"/>
      <c r="Y165" s="71"/>
      <c r="Z165" s="71"/>
      <c r="AA165" s="71"/>
      <c r="AB165" s="71"/>
      <c r="AC165" s="71"/>
      <c r="AD165" s="71"/>
      <c r="AE165" s="71"/>
      <c r="AF165" s="71"/>
      <c r="AG165" s="71"/>
      <c r="AH165" s="71"/>
      <c r="AI165" s="71"/>
      <c r="AJ165" s="71"/>
      <c r="AK165" s="71"/>
    </row>
    <row r="166" spans="3:37" ht="15" customHeight="1" x14ac:dyDescent="0.25">
      <c r="C166" s="253"/>
      <c r="D166" s="253"/>
      <c r="E166" s="253"/>
      <c r="F166" s="253"/>
      <c r="G166" s="253"/>
      <c r="H166" s="253"/>
      <c r="I166" s="253"/>
      <c r="J166" s="253"/>
      <c r="K166" s="253"/>
      <c r="L166" s="253"/>
      <c r="M166" s="253"/>
      <c r="N166" s="253"/>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row>
    <row r="167" spans="3:37" ht="15" customHeight="1" x14ac:dyDescent="0.25">
      <c r="C167" s="257"/>
      <c r="D167" s="257"/>
      <c r="E167" s="257"/>
      <c r="F167" s="257"/>
      <c r="G167" s="257"/>
      <c r="H167" s="257"/>
      <c r="I167" s="257"/>
      <c r="J167" s="257"/>
      <c r="K167" s="257"/>
      <c r="L167" s="257"/>
      <c r="M167" s="257"/>
      <c r="N167" s="257"/>
      <c r="O167" s="71"/>
      <c r="P167" s="71"/>
      <c r="Q167" s="71"/>
      <c r="R167" s="71"/>
      <c r="S167" s="71"/>
      <c r="T167" s="71"/>
      <c r="U167" s="71"/>
      <c r="V167" s="71"/>
      <c r="W167" s="71"/>
      <c r="X167" s="71"/>
      <c r="Y167" s="71"/>
      <c r="Z167" s="71"/>
      <c r="AA167" s="71"/>
      <c r="AB167" s="71"/>
      <c r="AC167" s="71"/>
      <c r="AD167" s="71"/>
      <c r="AE167" s="71"/>
      <c r="AF167" s="71"/>
      <c r="AG167" s="71"/>
      <c r="AH167" s="71"/>
      <c r="AI167" s="71"/>
      <c r="AJ167" s="71"/>
      <c r="AK167" s="71"/>
    </row>
    <row r="168" spans="3:37" ht="15" customHeight="1" x14ac:dyDescent="0.25">
      <c r="C168" s="253"/>
      <c r="D168" s="253"/>
      <c r="E168" s="253"/>
      <c r="F168" s="253"/>
      <c r="G168" s="253"/>
      <c r="H168" s="253"/>
      <c r="I168" s="253"/>
      <c r="J168" s="253"/>
      <c r="K168" s="253"/>
      <c r="L168" s="253"/>
      <c r="M168" s="253"/>
      <c r="N168" s="253"/>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row>
    <row r="169" spans="3:37" ht="15" customHeight="1" x14ac:dyDescent="0.25">
      <c r="C169" s="257"/>
      <c r="D169" s="257"/>
      <c r="E169" s="257"/>
      <c r="F169" s="257"/>
      <c r="G169" s="257"/>
      <c r="H169" s="257"/>
      <c r="I169" s="257"/>
      <c r="J169" s="257"/>
      <c r="K169" s="257"/>
      <c r="L169" s="257"/>
      <c r="M169" s="257"/>
      <c r="N169" s="257"/>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row>
    <row r="170" spans="3:37" ht="15" customHeight="1" x14ac:dyDescent="0.25">
      <c r="C170" s="253"/>
      <c r="D170" s="253"/>
      <c r="E170" s="253"/>
      <c r="F170" s="253"/>
      <c r="G170" s="253"/>
      <c r="H170" s="253"/>
      <c r="I170" s="253"/>
      <c r="J170" s="253"/>
      <c r="K170" s="253"/>
      <c r="L170" s="253"/>
      <c r="M170" s="253"/>
      <c r="N170" s="253"/>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row>
    <row r="171" spans="3:37" ht="15" customHeight="1" x14ac:dyDescent="0.25">
      <c r="C171" s="257"/>
      <c r="D171" s="257"/>
      <c r="E171" s="257"/>
      <c r="F171" s="257"/>
      <c r="G171" s="257"/>
      <c r="H171" s="257"/>
      <c r="I171" s="257"/>
      <c r="J171" s="257"/>
      <c r="K171" s="257"/>
      <c r="L171" s="257"/>
      <c r="M171" s="257"/>
      <c r="N171" s="257"/>
      <c r="O171" s="71"/>
      <c r="P171" s="71"/>
      <c r="Q171" s="71"/>
      <c r="R171" s="71"/>
      <c r="S171" s="71"/>
      <c r="T171" s="71"/>
      <c r="U171" s="71"/>
      <c r="V171" s="71"/>
      <c r="W171" s="71"/>
      <c r="X171" s="71"/>
      <c r="Y171" s="71"/>
      <c r="Z171" s="71"/>
      <c r="AA171" s="71"/>
      <c r="AB171" s="71"/>
      <c r="AC171" s="71"/>
      <c r="AD171" s="71"/>
      <c r="AE171" s="71"/>
      <c r="AF171" s="71"/>
      <c r="AG171" s="71"/>
      <c r="AH171" s="71"/>
      <c r="AI171" s="71"/>
      <c r="AJ171" s="71"/>
      <c r="AK171" s="71"/>
    </row>
    <row r="172" spans="3:37" ht="15" customHeight="1" x14ac:dyDescent="0.25">
      <c r="C172" s="253"/>
      <c r="D172" s="253"/>
      <c r="E172" s="253"/>
      <c r="F172" s="253"/>
      <c r="G172" s="253"/>
      <c r="H172" s="253"/>
      <c r="I172" s="253"/>
      <c r="J172" s="253"/>
      <c r="K172" s="253"/>
      <c r="L172" s="253"/>
      <c r="M172" s="253"/>
      <c r="N172" s="253"/>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row>
    <row r="173" spans="3:37" ht="15" customHeight="1" x14ac:dyDescent="0.25">
      <c r="C173" s="257"/>
      <c r="D173" s="257"/>
      <c r="E173" s="257"/>
      <c r="F173" s="257"/>
      <c r="G173" s="257"/>
      <c r="H173" s="257"/>
      <c r="I173" s="257"/>
      <c r="J173" s="257"/>
      <c r="K173" s="257"/>
      <c r="L173" s="257"/>
      <c r="M173" s="257"/>
      <c r="N173" s="257"/>
      <c r="O173" s="71"/>
      <c r="P173" s="71"/>
      <c r="Q173" s="71"/>
      <c r="R173" s="71"/>
      <c r="S173" s="71"/>
      <c r="T173" s="71"/>
      <c r="U173" s="71"/>
      <c r="V173" s="71"/>
      <c r="W173" s="71"/>
      <c r="X173" s="71"/>
      <c r="Y173" s="71"/>
      <c r="Z173" s="71"/>
      <c r="AA173" s="71"/>
      <c r="AB173" s="71"/>
      <c r="AC173" s="71"/>
      <c r="AD173" s="71"/>
      <c r="AE173" s="71"/>
      <c r="AF173" s="71"/>
      <c r="AG173" s="71"/>
      <c r="AH173" s="71"/>
      <c r="AI173" s="71"/>
      <c r="AJ173" s="71"/>
      <c r="AK173" s="71"/>
    </row>
    <row r="174" spans="3:37" ht="15" customHeight="1" x14ac:dyDescent="0.25">
      <c r="C174" s="253"/>
      <c r="D174" s="253"/>
      <c r="E174" s="253"/>
      <c r="F174" s="253"/>
      <c r="G174" s="253"/>
      <c r="H174" s="253"/>
      <c r="I174" s="253"/>
      <c r="J174" s="253"/>
      <c r="K174" s="253"/>
      <c r="L174" s="253"/>
      <c r="M174" s="253"/>
      <c r="N174" s="253"/>
      <c r="O174" s="67"/>
      <c r="P174" s="67"/>
      <c r="Q174" s="67"/>
      <c r="R174" s="67"/>
      <c r="S174" s="67"/>
      <c r="T174" s="67"/>
      <c r="U174" s="67"/>
      <c r="V174" s="67"/>
      <c r="W174" s="67"/>
      <c r="X174" s="67"/>
      <c r="Y174" s="67"/>
      <c r="Z174" s="67"/>
      <c r="AA174" s="67"/>
      <c r="AB174" s="67"/>
      <c r="AC174" s="67"/>
      <c r="AD174" s="67"/>
      <c r="AE174" s="67"/>
      <c r="AF174" s="67"/>
      <c r="AG174" s="67"/>
      <c r="AH174" s="67"/>
      <c r="AI174" s="67"/>
      <c r="AJ174" s="67"/>
      <c r="AK174" s="67"/>
    </row>
    <row r="175" spans="3:37" ht="15" customHeight="1" x14ac:dyDescent="0.25">
      <c r="C175" s="257"/>
      <c r="D175" s="257"/>
      <c r="E175" s="257"/>
      <c r="F175" s="257"/>
      <c r="G175" s="257"/>
      <c r="H175" s="257"/>
      <c r="I175" s="257"/>
      <c r="J175" s="257"/>
      <c r="K175" s="257"/>
      <c r="L175" s="257"/>
      <c r="M175" s="257"/>
      <c r="N175" s="257"/>
      <c r="O175" s="71"/>
      <c r="P175" s="71"/>
      <c r="Q175" s="71"/>
      <c r="R175" s="71"/>
      <c r="S175" s="71"/>
      <c r="T175" s="71"/>
      <c r="U175" s="71"/>
      <c r="V175" s="71"/>
      <c r="W175" s="71"/>
      <c r="X175" s="71"/>
      <c r="Y175" s="71"/>
      <c r="Z175" s="71"/>
      <c r="AA175" s="71"/>
      <c r="AB175" s="71"/>
      <c r="AC175" s="71"/>
      <c r="AD175" s="71"/>
      <c r="AE175" s="71"/>
      <c r="AF175" s="71"/>
      <c r="AG175" s="71"/>
      <c r="AH175" s="71"/>
      <c r="AI175" s="71"/>
      <c r="AJ175" s="71"/>
      <c r="AK175" s="71"/>
    </row>
    <row r="176" spans="3:37" ht="15" customHeight="1" x14ac:dyDescent="0.25">
      <c r="C176" s="253"/>
      <c r="D176" s="253"/>
      <c r="E176" s="253"/>
      <c r="F176" s="253"/>
      <c r="G176" s="253"/>
      <c r="H176" s="253"/>
      <c r="I176" s="253"/>
      <c r="J176" s="253"/>
      <c r="K176" s="253"/>
      <c r="L176" s="253"/>
      <c r="M176" s="253"/>
      <c r="N176" s="253"/>
      <c r="O176" s="67"/>
      <c r="P176" s="67"/>
      <c r="Q176" s="67"/>
      <c r="R176" s="67"/>
      <c r="S176" s="67"/>
      <c r="T176" s="67"/>
      <c r="U176" s="67"/>
      <c r="V176" s="67"/>
      <c r="W176" s="67"/>
      <c r="X176" s="67"/>
      <c r="Y176" s="67"/>
      <c r="Z176" s="67"/>
      <c r="AA176" s="67"/>
      <c r="AB176" s="67"/>
      <c r="AC176" s="67"/>
      <c r="AD176" s="67"/>
      <c r="AE176" s="67"/>
      <c r="AF176" s="67"/>
      <c r="AG176" s="67"/>
      <c r="AH176" s="67"/>
      <c r="AI176" s="67"/>
      <c r="AJ176" s="67"/>
      <c r="AK176" s="67"/>
    </row>
    <row r="177" spans="3:37" ht="15" customHeight="1" x14ac:dyDescent="0.25">
      <c r="C177" s="257"/>
      <c r="D177" s="257"/>
      <c r="E177" s="257"/>
      <c r="F177" s="257"/>
      <c r="G177" s="257"/>
      <c r="H177" s="257"/>
      <c r="I177" s="257"/>
      <c r="J177" s="257"/>
      <c r="K177" s="257"/>
      <c r="L177" s="257"/>
      <c r="M177" s="257"/>
      <c r="N177" s="257"/>
      <c r="O177" s="71"/>
      <c r="P177" s="71"/>
      <c r="Q177" s="71"/>
      <c r="R177" s="71"/>
      <c r="S177" s="71"/>
      <c r="T177" s="71"/>
      <c r="U177" s="71"/>
      <c r="V177" s="71"/>
      <c r="W177" s="71"/>
      <c r="X177" s="71"/>
      <c r="Y177" s="71"/>
      <c r="Z177" s="71"/>
      <c r="AA177" s="71"/>
      <c r="AB177" s="71"/>
      <c r="AC177" s="71"/>
      <c r="AD177" s="71"/>
      <c r="AE177" s="71"/>
      <c r="AF177" s="71"/>
      <c r="AG177" s="71"/>
      <c r="AH177" s="71"/>
      <c r="AI177" s="71"/>
      <c r="AJ177" s="71"/>
      <c r="AK177" s="71"/>
    </row>
    <row r="178" spans="3:37" ht="15" customHeight="1" x14ac:dyDescent="0.25">
      <c r="C178" s="253"/>
      <c r="D178" s="253"/>
      <c r="E178" s="253"/>
      <c r="F178" s="253"/>
      <c r="G178" s="253"/>
      <c r="H178" s="253"/>
      <c r="I178" s="253"/>
      <c r="J178" s="253"/>
      <c r="K178" s="253"/>
      <c r="L178" s="253"/>
      <c r="M178" s="253"/>
      <c r="N178" s="253"/>
      <c r="O178" s="67"/>
      <c r="P178" s="67"/>
      <c r="Q178" s="67"/>
      <c r="R178" s="67"/>
      <c r="S178" s="67"/>
      <c r="T178" s="67"/>
      <c r="U178" s="67"/>
      <c r="V178" s="67"/>
      <c r="W178" s="67"/>
      <c r="X178" s="67"/>
      <c r="Y178" s="67"/>
      <c r="Z178" s="67"/>
      <c r="AA178" s="67"/>
      <c r="AB178" s="67"/>
      <c r="AC178" s="67"/>
      <c r="AD178" s="67"/>
      <c r="AE178" s="67"/>
      <c r="AF178" s="67"/>
      <c r="AG178" s="67"/>
      <c r="AH178" s="67"/>
      <c r="AI178" s="67"/>
      <c r="AJ178" s="67"/>
      <c r="AK178" s="67"/>
    </row>
    <row r="179" spans="3:37" ht="15" customHeight="1" x14ac:dyDescent="0.25">
      <c r="C179" s="257"/>
      <c r="D179" s="257"/>
      <c r="E179" s="257"/>
      <c r="F179" s="257"/>
      <c r="G179" s="257"/>
      <c r="H179" s="257"/>
      <c r="I179" s="257"/>
      <c r="J179" s="257"/>
      <c r="K179" s="257"/>
      <c r="L179" s="257"/>
      <c r="M179" s="257"/>
      <c r="N179" s="257"/>
      <c r="O179" s="71"/>
      <c r="P179" s="71"/>
      <c r="Q179" s="71"/>
      <c r="R179" s="71"/>
      <c r="S179" s="71"/>
      <c r="T179" s="71"/>
      <c r="U179" s="71"/>
      <c r="V179" s="71"/>
      <c r="W179" s="71"/>
      <c r="X179" s="71"/>
      <c r="Y179" s="71"/>
      <c r="Z179" s="71"/>
      <c r="AA179" s="71"/>
      <c r="AB179" s="71"/>
      <c r="AC179" s="71"/>
      <c r="AD179" s="71"/>
      <c r="AE179" s="71"/>
      <c r="AF179" s="71"/>
      <c r="AG179" s="71"/>
      <c r="AH179" s="71"/>
      <c r="AI179" s="71"/>
      <c r="AJ179" s="71"/>
      <c r="AK179" s="71"/>
    </row>
    <row r="180" spans="3:37" ht="15" customHeight="1" x14ac:dyDescent="0.25">
      <c r="C180" s="253"/>
      <c r="D180" s="253"/>
      <c r="E180" s="253"/>
      <c r="F180" s="253"/>
      <c r="G180" s="253"/>
      <c r="H180" s="253"/>
      <c r="I180" s="253"/>
      <c r="J180" s="253"/>
      <c r="K180" s="253"/>
      <c r="L180" s="253"/>
      <c r="M180" s="253"/>
      <c r="N180" s="253"/>
      <c r="O180" s="67"/>
      <c r="P180" s="67"/>
      <c r="Q180" s="67"/>
      <c r="R180" s="67"/>
      <c r="S180" s="67"/>
      <c r="T180" s="67"/>
      <c r="U180" s="67"/>
      <c r="V180" s="67"/>
      <c r="W180" s="67"/>
      <c r="X180" s="67"/>
      <c r="Y180" s="67"/>
      <c r="Z180" s="67"/>
      <c r="AA180" s="67"/>
      <c r="AB180" s="67"/>
      <c r="AC180" s="67"/>
      <c r="AD180" s="67"/>
      <c r="AE180" s="67"/>
      <c r="AF180" s="67"/>
      <c r="AG180" s="67"/>
      <c r="AH180" s="67"/>
      <c r="AI180" s="67"/>
      <c r="AJ180" s="67"/>
      <c r="AK180" s="67"/>
    </row>
    <row r="181" spans="3:37" ht="15" customHeight="1" x14ac:dyDescent="0.25">
      <c r="C181" s="257"/>
      <c r="D181" s="257"/>
      <c r="E181" s="257"/>
      <c r="F181" s="257"/>
      <c r="G181" s="257"/>
      <c r="H181" s="257"/>
      <c r="I181" s="257"/>
      <c r="J181" s="257"/>
      <c r="K181" s="257"/>
      <c r="L181" s="257"/>
      <c r="M181" s="257"/>
      <c r="N181" s="257"/>
      <c r="O181" s="71"/>
      <c r="P181" s="71"/>
      <c r="Q181" s="71"/>
      <c r="R181" s="71"/>
      <c r="S181" s="71"/>
      <c r="T181" s="71"/>
      <c r="U181" s="71"/>
      <c r="V181" s="71"/>
      <c r="W181" s="71"/>
      <c r="X181" s="71"/>
      <c r="Y181" s="71"/>
      <c r="Z181" s="71"/>
      <c r="AA181" s="71"/>
      <c r="AB181" s="71"/>
      <c r="AC181" s="71"/>
      <c r="AD181" s="71"/>
      <c r="AE181" s="71"/>
      <c r="AF181" s="71"/>
      <c r="AG181" s="71"/>
      <c r="AH181" s="71"/>
      <c r="AI181" s="71"/>
      <c r="AJ181" s="71"/>
      <c r="AK181" s="71"/>
    </row>
    <row r="182" spans="3:37" ht="15" customHeight="1" x14ac:dyDescent="0.25">
      <c r="C182" s="253"/>
      <c r="D182" s="253"/>
      <c r="E182" s="253"/>
      <c r="F182" s="253"/>
      <c r="G182" s="253"/>
      <c r="H182" s="253"/>
      <c r="I182" s="253"/>
      <c r="J182" s="253"/>
      <c r="K182" s="253"/>
      <c r="L182" s="253"/>
      <c r="M182" s="253"/>
      <c r="N182" s="253"/>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row>
    <row r="183" spans="3:37" ht="15" customHeight="1" x14ac:dyDescent="0.25">
      <c r="C183" s="257"/>
      <c r="D183" s="257"/>
      <c r="E183" s="257"/>
      <c r="F183" s="257"/>
      <c r="G183" s="257"/>
      <c r="H183" s="257"/>
      <c r="I183" s="257"/>
      <c r="J183" s="257"/>
      <c r="K183" s="257"/>
      <c r="L183" s="257"/>
      <c r="M183" s="257"/>
      <c r="N183" s="257"/>
      <c r="O183" s="71"/>
      <c r="P183" s="71"/>
      <c r="Q183" s="71"/>
      <c r="R183" s="71"/>
      <c r="S183" s="71"/>
      <c r="T183" s="71"/>
      <c r="U183" s="71"/>
      <c r="V183" s="71"/>
      <c r="W183" s="71"/>
      <c r="X183" s="71"/>
      <c r="Y183" s="71"/>
      <c r="Z183" s="71"/>
      <c r="AA183" s="71"/>
      <c r="AB183" s="71"/>
      <c r="AC183" s="71"/>
      <c r="AD183" s="71"/>
      <c r="AE183" s="71"/>
      <c r="AF183" s="71"/>
      <c r="AG183" s="71"/>
      <c r="AH183" s="71"/>
      <c r="AI183" s="71"/>
      <c r="AJ183" s="71"/>
      <c r="AK183" s="71"/>
    </row>
    <row r="184" spans="3:37" ht="15" customHeight="1" x14ac:dyDescent="0.25">
      <c r="C184" s="253"/>
      <c r="D184" s="253"/>
      <c r="E184" s="253"/>
      <c r="F184" s="253"/>
      <c r="G184" s="253"/>
      <c r="H184" s="253"/>
      <c r="I184" s="253"/>
      <c r="J184" s="253"/>
      <c r="K184" s="253"/>
      <c r="L184" s="253"/>
      <c r="M184" s="253"/>
      <c r="N184" s="253"/>
      <c r="O184" s="67"/>
      <c r="P184" s="67"/>
      <c r="Q184" s="67"/>
      <c r="R184" s="67"/>
      <c r="S184" s="67"/>
      <c r="T184" s="67"/>
      <c r="U184" s="67"/>
      <c r="V184" s="67"/>
      <c r="W184" s="67"/>
      <c r="X184" s="67"/>
      <c r="Y184" s="67"/>
      <c r="Z184" s="67"/>
      <c r="AA184" s="67"/>
      <c r="AB184" s="67"/>
      <c r="AC184" s="67"/>
      <c r="AD184" s="67"/>
      <c r="AE184" s="67"/>
      <c r="AF184" s="67"/>
      <c r="AG184" s="67"/>
      <c r="AH184" s="67"/>
      <c r="AI184" s="67"/>
      <c r="AJ184" s="67"/>
      <c r="AK184" s="67"/>
    </row>
    <row r="185" spans="3:37" ht="15" customHeight="1" x14ac:dyDescent="0.25">
      <c r="C185" s="257"/>
      <c r="D185" s="257"/>
      <c r="E185" s="257"/>
      <c r="F185" s="257"/>
      <c r="G185" s="257"/>
      <c r="H185" s="257"/>
      <c r="I185" s="257"/>
      <c r="J185" s="257"/>
      <c r="K185" s="257"/>
      <c r="L185" s="257"/>
      <c r="M185" s="257"/>
      <c r="N185" s="257"/>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row>
    <row r="186" spans="3:37" ht="15" customHeight="1" x14ac:dyDescent="0.25">
      <c r="C186" s="253"/>
      <c r="D186" s="253"/>
      <c r="E186" s="253"/>
      <c r="F186" s="253"/>
      <c r="G186" s="253"/>
      <c r="H186" s="253"/>
      <c r="I186" s="253"/>
      <c r="J186" s="253"/>
      <c r="K186" s="253"/>
      <c r="L186" s="253"/>
      <c r="M186" s="253"/>
      <c r="N186" s="253"/>
      <c r="O186" s="67"/>
      <c r="P186" s="67"/>
      <c r="Q186" s="67"/>
      <c r="R186" s="67"/>
      <c r="S186" s="67"/>
      <c r="T186" s="67"/>
      <c r="U186" s="67"/>
      <c r="V186" s="67"/>
      <c r="W186" s="67"/>
      <c r="X186" s="67"/>
      <c r="Y186" s="67"/>
      <c r="Z186" s="67"/>
      <c r="AA186" s="67"/>
      <c r="AB186" s="67"/>
      <c r="AC186" s="67"/>
      <c r="AD186" s="67"/>
      <c r="AE186" s="67"/>
      <c r="AF186" s="67"/>
      <c r="AG186" s="67"/>
      <c r="AH186" s="67"/>
      <c r="AI186" s="67"/>
      <c r="AJ186" s="67"/>
      <c r="AK186" s="67"/>
    </row>
    <row r="187" spans="3:37" ht="15" customHeight="1" x14ac:dyDescent="0.25">
      <c r="C187" s="257"/>
      <c r="D187" s="257"/>
      <c r="E187" s="257"/>
      <c r="F187" s="257"/>
      <c r="G187" s="257"/>
      <c r="H187" s="257"/>
      <c r="I187" s="257"/>
      <c r="J187" s="257"/>
      <c r="K187" s="257"/>
      <c r="L187" s="257"/>
      <c r="M187" s="257"/>
      <c r="N187" s="257"/>
      <c r="O187" s="71"/>
      <c r="P187" s="71"/>
      <c r="Q187" s="71"/>
      <c r="R187" s="71"/>
      <c r="S187" s="71"/>
      <c r="T187" s="71"/>
      <c r="U187" s="71"/>
      <c r="V187" s="71"/>
      <c r="W187" s="71"/>
      <c r="X187" s="71"/>
      <c r="Y187" s="71"/>
      <c r="Z187" s="71"/>
      <c r="AA187" s="71"/>
      <c r="AB187" s="71"/>
      <c r="AC187" s="71"/>
      <c r="AD187" s="71"/>
      <c r="AE187" s="71"/>
      <c r="AF187" s="71"/>
      <c r="AG187" s="71"/>
      <c r="AH187" s="71"/>
      <c r="AI187" s="71"/>
      <c r="AJ187" s="71"/>
      <c r="AK187" s="71"/>
    </row>
    <row r="188" spans="3:37" ht="15" customHeight="1" x14ac:dyDescent="0.25">
      <c r="C188" s="253"/>
      <c r="D188" s="253"/>
      <c r="E188" s="253"/>
      <c r="F188" s="253"/>
      <c r="G188" s="253"/>
      <c r="H188" s="253"/>
      <c r="I188" s="253"/>
      <c r="J188" s="253"/>
      <c r="K188" s="253"/>
      <c r="L188" s="253"/>
      <c r="M188" s="253"/>
      <c r="N188" s="253"/>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row>
    <row r="189" spans="3:37" ht="15" customHeight="1" x14ac:dyDescent="0.25">
      <c r="C189" s="257"/>
      <c r="D189" s="257"/>
      <c r="E189" s="257"/>
      <c r="F189" s="257"/>
      <c r="G189" s="257"/>
      <c r="H189" s="257"/>
      <c r="I189" s="257"/>
      <c r="J189" s="257"/>
      <c r="K189" s="257"/>
      <c r="L189" s="257"/>
      <c r="M189" s="257"/>
      <c r="N189" s="257"/>
      <c r="O189" s="71"/>
      <c r="P189" s="71"/>
      <c r="Q189" s="71"/>
      <c r="R189" s="71"/>
      <c r="S189" s="71"/>
      <c r="T189" s="71"/>
      <c r="U189" s="71"/>
      <c r="V189" s="71"/>
      <c r="W189" s="71"/>
      <c r="X189" s="71"/>
      <c r="Y189" s="71"/>
      <c r="Z189" s="71"/>
      <c r="AA189" s="71"/>
      <c r="AB189" s="71"/>
      <c r="AC189" s="71"/>
      <c r="AD189" s="71"/>
      <c r="AE189" s="71"/>
      <c r="AF189" s="71"/>
      <c r="AG189" s="71"/>
      <c r="AH189" s="71"/>
      <c r="AI189" s="71"/>
      <c r="AJ189" s="71"/>
      <c r="AK189" s="71"/>
    </row>
    <row r="190" spans="3:37" ht="15" customHeight="1" x14ac:dyDescent="0.25">
      <c r="C190" s="253"/>
      <c r="D190" s="253"/>
      <c r="E190" s="253"/>
      <c r="F190" s="253"/>
      <c r="G190" s="253"/>
      <c r="H190" s="253"/>
      <c r="I190" s="253"/>
      <c r="J190" s="253"/>
      <c r="K190" s="253"/>
      <c r="L190" s="253"/>
      <c r="M190" s="253"/>
      <c r="N190" s="253"/>
      <c r="O190" s="67"/>
      <c r="P190" s="67"/>
      <c r="Q190" s="67"/>
      <c r="R190" s="67"/>
      <c r="S190" s="67"/>
      <c r="T190" s="67"/>
      <c r="U190" s="67"/>
      <c r="V190" s="67"/>
      <c r="W190" s="67"/>
      <c r="X190" s="67"/>
      <c r="Y190" s="67"/>
      <c r="Z190" s="67"/>
      <c r="AA190" s="67"/>
      <c r="AB190" s="67"/>
      <c r="AC190" s="67"/>
      <c r="AD190" s="67"/>
      <c r="AE190" s="67"/>
      <c r="AF190" s="67"/>
      <c r="AG190" s="67"/>
      <c r="AH190" s="67"/>
      <c r="AI190" s="67"/>
      <c r="AJ190" s="67"/>
      <c r="AK190" s="67"/>
    </row>
    <row r="191" spans="3:37" ht="15" customHeight="1" x14ac:dyDescent="0.25">
      <c r="C191" s="257"/>
      <c r="D191" s="257"/>
      <c r="E191" s="257"/>
      <c r="F191" s="257"/>
      <c r="G191" s="257"/>
      <c r="H191" s="257"/>
      <c r="I191" s="257"/>
      <c r="J191" s="257"/>
      <c r="K191" s="257"/>
      <c r="L191" s="257"/>
      <c r="M191" s="257"/>
      <c r="N191" s="257"/>
      <c r="O191" s="71"/>
      <c r="P191" s="71"/>
      <c r="Q191" s="71"/>
      <c r="R191" s="71"/>
      <c r="S191" s="71"/>
      <c r="T191" s="71"/>
      <c r="U191" s="71"/>
      <c r="V191" s="71"/>
      <c r="W191" s="71"/>
      <c r="X191" s="71"/>
      <c r="Y191" s="71"/>
      <c r="Z191" s="71"/>
      <c r="AA191" s="71"/>
      <c r="AB191" s="71"/>
      <c r="AC191" s="71"/>
      <c r="AD191" s="71"/>
      <c r="AE191" s="71"/>
      <c r="AF191" s="71"/>
      <c r="AG191" s="71"/>
      <c r="AH191" s="71"/>
      <c r="AI191" s="71"/>
      <c r="AJ191" s="71"/>
      <c r="AK191" s="71"/>
    </row>
    <row r="192" spans="3:37" ht="15" customHeight="1" x14ac:dyDescent="0.25">
      <c r="C192" s="253"/>
      <c r="D192" s="253"/>
      <c r="E192" s="253"/>
      <c r="F192" s="253"/>
      <c r="G192" s="253"/>
      <c r="H192" s="253"/>
      <c r="I192" s="253"/>
      <c r="J192" s="253"/>
      <c r="K192" s="253"/>
      <c r="L192" s="253"/>
      <c r="M192" s="253"/>
      <c r="N192" s="253"/>
      <c r="O192" s="67"/>
      <c r="P192" s="67"/>
      <c r="Q192" s="67"/>
      <c r="R192" s="67"/>
      <c r="S192" s="67"/>
      <c r="T192" s="67"/>
      <c r="U192" s="67"/>
      <c r="V192" s="67"/>
      <c r="W192" s="67"/>
      <c r="X192" s="67"/>
      <c r="Y192" s="67"/>
      <c r="Z192" s="67"/>
      <c r="AA192" s="67"/>
      <c r="AB192" s="67"/>
      <c r="AC192" s="67"/>
      <c r="AD192" s="67"/>
      <c r="AE192" s="67"/>
      <c r="AF192" s="67"/>
      <c r="AG192" s="67"/>
      <c r="AH192" s="67"/>
      <c r="AI192" s="67"/>
      <c r="AJ192" s="67"/>
      <c r="AK192" s="67"/>
    </row>
    <row r="193" spans="3:37" ht="15" customHeight="1" x14ac:dyDescent="0.25">
      <c r="C193" s="257"/>
      <c r="D193" s="257"/>
      <c r="E193" s="257"/>
      <c r="F193" s="257"/>
      <c r="G193" s="257"/>
      <c r="H193" s="257"/>
      <c r="I193" s="257"/>
      <c r="J193" s="257"/>
      <c r="K193" s="257"/>
      <c r="L193" s="257"/>
      <c r="M193" s="257"/>
      <c r="N193" s="257"/>
      <c r="O193" s="71"/>
      <c r="P193" s="71"/>
      <c r="Q193" s="71"/>
      <c r="R193" s="71"/>
      <c r="S193" s="71"/>
      <c r="T193" s="71"/>
      <c r="U193" s="71"/>
      <c r="V193" s="71"/>
      <c r="W193" s="71"/>
      <c r="X193" s="71"/>
      <c r="Y193" s="71"/>
      <c r="Z193" s="71"/>
      <c r="AA193" s="71"/>
      <c r="AB193" s="71"/>
      <c r="AC193" s="71"/>
      <c r="AD193" s="71"/>
      <c r="AE193" s="71"/>
      <c r="AF193" s="71"/>
      <c r="AG193" s="71"/>
      <c r="AH193" s="71"/>
      <c r="AI193" s="71"/>
      <c r="AJ193" s="71"/>
      <c r="AK193" s="71"/>
    </row>
    <row r="194" spans="3:37" ht="15" customHeight="1" x14ac:dyDescent="0.25">
      <c r="C194" s="253"/>
      <c r="D194" s="253"/>
      <c r="E194" s="253"/>
      <c r="F194" s="253"/>
      <c r="G194" s="253"/>
      <c r="H194" s="253"/>
      <c r="I194" s="253"/>
      <c r="J194" s="253"/>
      <c r="K194" s="253"/>
      <c r="L194" s="253"/>
      <c r="M194" s="253"/>
      <c r="N194" s="253"/>
      <c r="O194" s="67"/>
      <c r="P194" s="67"/>
      <c r="Q194" s="67"/>
      <c r="R194" s="67"/>
      <c r="S194" s="67"/>
      <c r="T194" s="67"/>
      <c r="U194" s="67"/>
      <c r="V194" s="67"/>
      <c r="W194" s="67"/>
      <c r="X194" s="67"/>
      <c r="Y194" s="67"/>
      <c r="Z194" s="67"/>
      <c r="AA194" s="67"/>
      <c r="AB194" s="67"/>
      <c r="AC194" s="67"/>
      <c r="AD194" s="67"/>
      <c r="AE194" s="67"/>
      <c r="AF194" s="67"/>
      <c r="AG194" s="67"/>
      <c r="AH194" s="67"/>
      <c r="AI194" s="67"/>
      <c r="AJ194" s="67"/>
      <c r="AK194" s="67"/>
    </row>
    <row r="195" spans="3:37" ht="15" customHeight="1" x14ac:dyDescent="0.25">
      <c r="C195" s="257"/>
      <c r="D195" s="257"/>
      <c r="E195" s="257"/>
      <c r="F195" s="257"/>
      <c r="G195" s="257"/>
      <c r="H195" s="257"/>
      <c r="I195" s="257"/>
      <c r="J195" s="257"/>
      <c r="K195" s="257"/>
      <c r="L195" s="257"/>
      <c r="M195" s="257"/>
      <c r="N195" s="257"/>
      <c r="O195" s="71"/>
      <c r="P195" s="71"/>
      <c r="Q195" s="71"/>
      <c r="R195" s="71"/>
      <c r="S195" s="71"/>
      <c r="T195" s="71"/>
      <c r="U195" s="71"/>
      <c r="V195" s="71"/>
      <c r="W195" s="71"/>
      <c r="X195" s="71"/>
      <c r="Y195" s="71"/>
      <c r="Z195" s="71"/>
      <c r="AA195" s="71"/>
      <c r="AB195" s="71"/>
      <c r="AC195" s="71"/>
      <c r="AD195" s="71"/>
      <c r="AE195" s="71"/>
      <c r="AF195" s="71"/>
      <c r="AG195" s="71"/>
      <c r="AH195" s="71"/>
      <c r="AI195" s="71"/>
      <c r="AJ195" s="71"/>
      <c r="AK195" s="71"/>
    </row>
    <row r="196" spans="3:37" ht="15" customHeight="1" x14ac:dyDescent="0.25">
      <c r="C196" s="253"/>
      <c r="D196" s="253"/>
      <c r="E196" s="253"/>
      <c r="F196" s="253"/>
      <c r="G196" s="253"/>
      <c r="H196" s="253"/>
      <c r="I196" s="253"/>
      <c r="J196" s="253"/>
      <c r="K196" s="253"/>
      <c r="L196" s="253"/>
      <c r="M196" s="253"/>
      <c r="N196" s="253"/>
      <c r="O196" s="67"/>
      <c r="P196" s="67"/>
      <c r="Q196" s="67"/>
      <c r="R196" s="67"/>
      <c r="S196" s="67"/>
      <c r="T196" s="67"/>
      <c r="U196" s="67"/>
      <c r="V196" s="67"/>
      <c r="W196" s="67"/>
      <c r="X196" s="67"/>
      <c r="Y196" s="67"/>
      <c r="Z196" s="67"/>
      <c r="AA196" s="67"/>
      <c r="AB196" s="67"/>
      <c r="AC196" s="67"/>
      <c r="AD196" s="67"/>
      <c r="AE196" s="67"/>
      <c r="AF196" s="67"/>
      <c r="AG196" s="67"/>
      <c r="AH196" s="67"/>
      <c r="AI196" s="67"/>
      <c r="AJ196" s="67"/>
      <c r="AK196" s="67"/>
    </row>
    <row r="197" spans="3:37" ht="15" customHeight="1" x14ac:dyDescent="0.25">
      <c r="C197" s="257"/>
      <c r="D197" s="257"/>
      <c r="E197" s="257"/>
      <c r="F197" s="257"/>
      <c r="G197" s="257"/>
      <c r="H197" s="257"/>
      <c r="I197" s="257"/>
      <c r="J197" s="257"/>
      <c r="K197" s="257"/>
      <c r="L197" s="257"/>
      <c r="M197" s="257"/>
      <c r="N197" s="257"/>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row>
    <row r="198" spans="3:37" ht="15" customHeight="1" x14ac:dyDescent="0.25">
      <c r="C198" s="253"/>
      <c r="D198" s="253"/>
      <c r="E198" s="253"/>
      <c r="F198" s="253"/>
      <c r="G198" s="253"/>
      <c r="H198" s="253"/>
      <c r="I198" s="253"/>
      <c r="J198" s="253"/>
      <c r="K198" s="253"/>
      <c r="L198" s="253"/>
      <c r="M198" s="253"/>
      <c r="N198" s="253"/>
      <c r="O198" s="67"/>
      <c r="P198" s="67"/>
      <c r="Q198" s="67"/>
      <c r="R198" s="67"/>
      <c r="S198" s="67"/>
      <c r="T198" s="67"/>
      <c r="U198" s="67"/>
      <c r="V198" s="67"/>
      <c r="W198" s="67"/>
      <c r="X198" s="67"/>
      <c r="Y198" s="67"/>
      <c r="Z198" s="67"/>
      <c r="AA198" s="67"/>
      <c r="AB198" s="67"/>
      <c r="AC198" s="67"/>
      <c r="AD198" s="67"/>
      <c r="AE198" s="67"/>
      <c r="AF198" s="67"/>
      <c r="AG198" s="67"/>
      <c r="AH198" s="67"/>
      <c r="AI198" s="67"/>
      <c r="AJ198" s="67"/>
      <c r="AK198" s="67"/>
    </row>
    <row r="199" spans="3:37" ht="15" customHeight="1" x14ac:dyDescent="0.25">
      <c r="C199" s="257"/>
      <c r="D199" s="257"/>
      <c r="E199" s="257"/>
      <c r="F199" s="257"/>
      <c r="G199" s="257"/>
      <c r="H199" s="257"/>
      <c r="I199" s="257"/>
      <c r="J199" s="257"/>
      <c r="K199" s="257"/>
      <c r="L199" s="257"/>
      <c r="M199" s="257"/>
      <c r="N199" s="257"/>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row>
    <row r="200" spans="3:37" ht="15" customHeight="1" x14ac:dyDescent="0.25">
      <c r="C200" s="253"/>
      <c r="D200" s="253"/>
      <c r="E200" s="253"/>
      <c r="F200" s="253"/>
      <c r="G200" s="253"/>
      <c r="H200" s="253"/>
      <c r="I200" s="253"/>
      <c r="J200" s="253"/>
      <c r="K200" s="253"/>
      <c r="L200" s="253"/>
      <c r="M200" s="253"/>
      <c r="N200" s="253"/>
      <c r="O200" s="67"/>
      <c r="P200" s="67"/>
      <c r="Q200" s="67"/>
      <c r="R200" s="67"/>
      <c r="S200" s="67"/>
      <c r="T200" s="67"/>
      <c r="U200" s="67"/>
      <c r="V200" s="67"/>
      <c r="W200" s="67"/>
      <c r="X200" s="67"/>
      <c r="Y200" s="67"/>
      <c r="Z200" s="67"/>
      <c r="AA200" s="67"/>
      <c r="AB200" s="67"/>
      <c r="AC200" s="67"/>
      <c r="AD200" s="67"/>
      <c r="AE200" s="67"/>
      <c r="AF200" s="67"/>
      <c r="AG200" s="67"/>
      <c r="AH200" s="67"/>
      <c r="AI200" s="67"/>
      <c r="AJ200" s="67"/>
      <c r="AK200" s="67"/>
    </row>
    <row r="201" spans="3:37" ht="15" customHeight="1" x14ac:dyDescent="0.25">
      <c r="C201" s="257"/>
      <c r="D201" s="257"/>
      <c r="E201" s="257"/>
      <c r="F201" s="257"/>
      <c r="G201" s="257"/>
      <c r="H201" s="257"/>
      <c r="I201" s="257"/>
      <c r="J201" s="257"/>
      <c r="K201" s="257"/>
      <c r="L201" s="257"/>
      <c r="M201" s="257"/>
      <c r="N201" s="257"/>
      <c r="O201" s="71"/>
      <c r="P201" s="71"/>
      <c r="Q201" s="71"/>
      <c r="R201" s="71"/>
      <c r="S201" s="71"/>
      <c r="T201" s="71"/>
      <c r="U201" s="71"/>
      <c r="V201" s="71"/>
      <c r="W201" s="71"/>
      <c r="X201" s="71"/>
      <c r="Y201" s="71"/>
      <c r="Z201" s="71"/>
      <c r="AA201" s="71"/>
      <c r="AB201" s="71"/>
      <c r="AC201" s="71"/>
      <c r="AD201" s="71"/>
      <c r="AE201" s="71"/>
      <c r="AF201" s="71"/>
      <c r="AG201" s="71"/>
      <c r="AH201" s="71"/>
      <c r="AI201" s="71"/>
      <c r="AJ201" s="71"/>
      <c r="AK201" s="71"/>
    </row>
    <row r="202" spans="3:37" ht="15" customHeight="1" x14ac:dyDescent="0.25">
      <c r="C202" s="253"/>
      <c r="D202" s="253"/>
      <c r="E202" s="253"/>
      <c r="F202" s="253"/>
      <c r="G202" s="253"/>
      <c r="H202" s="253"/>
      <c r="I202" s="253"/>
      <c r="J202" s="253"/>
      <c r="K202" s="253"/>
      <c r="L202" s="253"/>
      <c r="M202" s="253"/>
      <c r="N202" s="253"/>
      <c r="O202" s="67"/>
      <c r="P202" s="67"/>
      <c r="Q202" s="67"/>
      <c r="R202" s="67"/>
      <c r="S202" s="67"/>
      <c r="T202" s="67"/>
      <c r="U202" s="67"/>
      <c r="V202" s="67"/>
      <c r="W202" s="67"/>
      <c r="X202" s="67"/>
      <c r="Y202" s="67"/>
      <c r="Z202" s="67"/>
      <c r="AA202" s="67"/>
      <c r="AB202" s="67"/>
      <c r="AC202" s="67"/>
      <c r="AD202" s="67"/>
      <c r="AE202" s="67"/>
      <c r="AF202" s="67"/>
      <c r="AG202" s="67"/>
      <c r="AH202" s="67"/>
      <c r="AI202" s="67"/>
      <c r="AJ202" s="67"/>
      <c r="AK202" s="67"/>
    </row>
    <row r="203" spans="3:37" ht="15" customHeight="1" x14ac:dyDescent="0.25">
      <c r="C203" s="257"/>
      <c r="D203" s="257"/>
      <c r="E203" s="257"/>
      <c r="F203" s="257"/>
      <c r="G203" s="257"/>
      <c r="H203" s="257"/>
      <c r="I203" s="257"/>
      <c r="J203" s="257"/>
      <c r="K203" s="257"/>
      <c r="L203" s="257"/>
      <c r="M203" s="257"/>
      <c r="N203" s="257"/>
      <c r="O203" s="71"/>
      <c r="P203" s="71"/>
      <c r="Q203" s="71"/>
      <c r="R203" s="71"/>
      <c r="S203" s="71"/>
      <c r="T203" s="71"/>
      <c r="U203" s="71"/>
      <c r="V203" s="71"/>
      <c r="W203" s="71"/>
      <c r="X203" s="71"/>
      <c r="Y203" s="71"/>
      <c r="Z203" s="71"/>
      <c r="AA203" s="71"/>
      <c r="AB203" s="71"/>
      <c r="AC203" s="71"/>
      <c r="AD203" s="71"/>
      <c r="AE203" s="71"/>
      <c r="AF203" s="71"/>
      <c r="AG203" s="71"/>
      <c r="AH203" s="71"/>
      <c r="AI203" s="71"/>
      <c r="AJ203" s="71"/>
      <c r="AK203" s="71"/>
    </row>
    <row r="204" spans="3:37" ht="15" customHeight="1" x14ac:dyDescent="0.25">
      <c r="C204" s="253"/>
      <c r="D204" s="253"/>
      <c r="E204" s="253"/>
      <c r="F204" s="253"/>
      <c r="G204" s="253"/>
      <c r="H204" s="253"/>
      <c r="I204" s="253"/>
      <c r="J204" s="253"/>
      <c r="K204" s="253"/>
      <c r="L204" s="253"/>
      <c r="M204" s="253"/>
      <c r="N204" s="253"/>
      <c r="O204" s="67"/>
      <c r="P204" s="67"/>
      <c r="Q204" s="67"/>
      <c r="R204" s="67"/>
      <c r="S204" s="67"/>
      <c r="T204" s="67"/>
      <c r="U204" s="67"/>
      <c r="V204" s="67"/>
      <c r="W204" s="67"/>
      <c r="X204" s="67"/>
      <c r="Y204" s="67"/>
      <c r="Z204" s="67"/>
      <c r="AA204" s="67"/>
      <c r="AB204" s="67"/>
      <c r="AC204" s="67"/>
      <c r="AD204" s="67"/>
      <c r="AE204" s="67"/>
      <c r="AF204" s="67"/>
      <c r="AG204" s="67"/>
      <c r="AH204" s="67"/>
      <c r="AI204" s="67"/>
      <c r="AJ204" s="67"/>
      <c r="AK204" s="67"/>
    </row>
    <row r="205" spans="3:37" ht="15" customHeight="1" x14ac:dyDescent="0.25">
      <c r="C205" s="257"/>
      <c r="D205" s="257"/>
      <c r="E205" s="257"/>
      <c r="F205" s="257"/>
      <c r="G205" s="257"/>
      <c r="H205" s="257"/>
      <c r="I205" s="257"/>
      <c r="J205" s="257"/>
      <c r="K205" s="257"/>
      <c r="L205" s="257"/>
      <c r="M205" s="257"/>
      <c r="N205" s="257"/>
      <c r="O205" s="71"/>
      <c r="P205" s="71"/>
      <c r="Q205" s="71"/>
      <c r="R205" s="71"/>
      <c r="S205" s="71"/>
      <c r="T205" s="71"/>
      <c r="U205" s="71"/>
      <c r="V205" s="71"/>
      <c r="W205" s="71"/>
      <c r="X205" s="71"/>
      <c r="Y205" s="71"/>
      <c r="Z205" s="71"/>
      <c r="AA205" s="71"/>
      <c r="AB205" s="71"/>
      <c r="AC205" s="71"/>
      <c r="AD205" s="71"/>
      <c r="AE205" s="71"/>
      <c r="AF205" s="71"/>
      <c r="AG205" s="71"/>
      <c r="AH205" s="71"/>
      <c r="AI205" s="71"/>
      <c r="AJ205" s="71"/>
      <c r="AK205" s="71"/>
    </row>
    <row r="206" spans="3:37" ht="15" customHeight="1" x14ac:dyDescent="0.25">
      <c r="C206" s="253"/>
      <c r="D206" s="253"/>
      <c r="E206" s="253"/>
      <c r="F206" s="253"/>
      <c r="G206" s="253"/>
      <c r="H206" s="253"/>
      <c r="I206" s="253"/>
      <c r="J206" s="253"/>
      <c r="K206" s="253"/>
      <c r="L206" s="253"/>
      <c r="M206" s="253"/>
      <c r="N206" s="253"/>
      <c r="O206" s="67"/>
      <c r="P206" s="67"/>
      <c r="Q206" s="67"/>
      <c r="R206" s="67"/>
      <c r="S206" s="67"/>
      <c r="T206" s="67"/>
      <c r="U206" s="67"/>
      <c r="V206" s="67"/>
      <c r="W206" s="67"/>
      <c r="X206" s="67"/>
      <c r="Y206" s="67"/>
      <c r="Z206" s="67"/>
      <c r="AA206" s="67"/>
      <c r="AB206" s="67"/>
      <c r="AC206" s="67"/>
      <c r="AD206" s="67"/>
      <c r="AE206" s="67"/>
      <c r="AF206" s="67"/>
      <c r="AG206" s="67"/>
      <c r="AH206" s="67"/>
      <c r="AI206" s="67"/>
      <c r="AJ206" s="67"/>
      <c r="AK206" s="67"/>
    </row>
    <row r="207" spans="3:37" ht="15" customHeight="1" x14ac:dyDescent="0.25">
      <c r="C207" s="257"/>
      <c r="D207" s="257"/>
      <c r="E207" s="257"/>
      <c r="F207" s="257"/>
      <c r="G207" s="257"/>
      <c r="H207" s="257"/>
      <c r="I207" s="257"/>
      <c r="J207" s="257"/>
      <c r="K207" s="257"/>
      <c r="L207" s="257"/>
      <c r="M207" s="257"/>
      <c r="N207" s="257"/>
      <c r="O207" s="71"/>
      <c r="P207" s="71"/>
      <c r="Q207" s="71"/>
      <c r="R207" s="71"/>
      <c r="S207" s="71"/>
      <c r="T207" s="71"/>
      <c r="U207" s="71"/>
      <c r="V207" s="71"/>
      <c r="W207" s="71"/>
      <c r="X207" s="71"/>
      <c r="Y207" s="71"/>
      <c r="Z207" s="71"/>
      <c r="AA207" s="71"/>
      <c r="AB207" s="71"/>
      <c r="AC207" s="71"/>
      <c r="AD207" s="71"/>
      <c r="AE207" s="71"/>
      <c r="AF207" s="71"/>
      <c r="AG207" s="71"/>
      <c r="AH207" s="71"/>
      <c r="AI207" s="71"/>
      <c r="AJ207" s="71"/>
      <c r="AK207" s="71"/>
    </row>
    <row r="208" spans="3:37" ht="15" customHeight="1" x14ac:dyDescent="0.25">
      <c r="C208" s="253"/>
      <c r="D208" s="253"/>
      <c r="E208" s="253"/>
      <c r="F208" s="253"/>
      <c r="G208" s="253"/>
      <c r="H208" s="253"/>
      <c r="I208" s="253"/>
      <c r="J208" s="253"/>
      <c r="K208" s="253"/>
      <c r="L208" s="253"/>
      <c r="M208" s="253"/>
      <c r="N208" s="253"/>
      <c r="O208" s="67"/>
      <c r="P208" s="67"/>
      <c r="Q208" s="67"/>
      <c r="R208" s="67"/>
      <c r="S208" s="67"/>
      <c r="T208" s="67"/>
      <c r="U208" s="67"/>
      <c r="V208" s="67"/>
      <c r="W208" s="67"/>
      <c r="X208" s="67"/>
      <c r="Y208" s="67"/>
      <c r="Z208" s="67"/>
      <c r="AA208" s="67"/>
      <c r="AB208" s="67"/>
      <c r="AC208" s="67"/>
      <c r="AD208" s="67"/>
      <c r="AE208" s="67"/>
      <c r="AF208" s="67"/>
      <c r="AG208" s="67"/>
      <c r="AH208" s="67"/>
      <c r="AI208" s="67"/>
      <c r="AJ208" s="67"/>
      <c r="AK208" s="67"/>
    </row>
    <row r="209" spans="3:37" ht="15" customHeight="1" x14ac:dyDescent="0.25">
      <c r="C209" s="257"/>
      <c r="D209" s="257"/>
      <c r="E209" s="257"/>
      <c r="F209" s="257"/>
      <c r="G209" s="257"/>
      <c r="H209" s="257"/>
      <c r="I209" s="257"/>
      <c r="J209" s="257"/>
      <c r="K209" s="257"/>
      <c r="L209" s="257"/>
      <c r="M209" s="257"/>
      <c r="N209" s="257"/>
      <c r="O209" s="71"/>
      <c r="P209" s="71"/>
      <c r="Q209" s="71"/>
      <c r="R209" s="71"/>
      <c r="S209" s="71"/>
      <c r="T209" s="71"/>
      <c r="U209" s="71"/>
      <c r="V209" s="71"/>
      <c r="W209" s="71"/>
      <c r="X209" s="71"/>
      <c r="Y209" s="71"/>
      <c r="Z209" s="71"/>
      <c r="AA209" s="71"/>
      <c r="AB209" s="71"/>
      <c r="AC209" s="71"/>
      <c r="AD209" s="71"/>
      <c r="AE209" s="71"/>
      <c r="AF209" s="71"/>
      <c r="AG209" s="71"/>
      <c r="AH209" s="71"/>
      <c r="AI209" s="71"/>
      <c r="AJ209" s="71"/>
      <c r="AK209" s="71"/>
    </row>
    <row r="210" spans="3:37" ht="15" customHeight="1" x14ac:dyDescent="0.25">
      <c r="C210" s="253"/>
      <c r="D210" s="253"/>
      <c r="E210" s="253"/>
      <c r="F210" s="253"/>
      <c r="G210" s="253"/>
      <c r="H210" s="253"/>
      <c r="I210" s="253"/>
      <c r="J210" s="253"/>
      <c r="K210" s="253"/>
      <c r="L210" s="253"/>
      <c r="M210" s="253"/>
      <c r="N210" s="253"/>
      <c r="O210" s="67"/>
      <c r="P210" s="67"/>
      <c r="Q210" s="67"/>
      <c r="R210" s="67"/>
      <c r="S210" s="67"/>
      <c r="T210" s="67"/>
      <c r="U210" s="67"/>
      <c r="V210" s="67"/>
      <c r="W210" s="67"/>
      <c r="X210" s="67"/>
      <c r="Y210" s="67"/>
      <c r="Z210" s="67"/>
      <c r="AA210" s="67"/>
      <c r="AB210" s="67"/>
      <c r="AC210" s="67"/>
      <c r="AD210" s="67"/>
      <c r="AE210" s="67"/>
      <c r="AF210" s="67"/>
      <c r="AG210" s="67"/>
      <c r="AH210" s="67"/>
      <c r="AI210" s="67"/>
      <c r="AJ210" s="67"/>
      <c r="AK210" s="67"/>
    </row>
    <row r="211" spans="3:37" ht="15" customHeight="1" x14ac:dyDescent="0.25">
      <c r="C211" s="257"/>
      <c r="D211" s="257"/>
      <c r="E211" s="257"/>
      <c r="F211" s="257"/>
      <c r="G211" s="257"/>
      <c r="H211" s="257"/>
      <c r="I211" s="257"/>
      <c r="J211" s="257"/>
      <c r="K211" s="257"/>
      <c r="L211" s="257"/>
      <c r="M211" s="257"/>
      <c r="N211" s="257"/>
      <c r="O211" s="71"/>
      <c r="P211" s="71"/>
      <c r="Q211" s="71"/>
      <c r="R211" s="71"/>
      <c r="S211" s="71"/>
      <c r="T211" s="71"/>
      <c r="U211" s="71"/>
      <c r="V211" s="71"/>
      <c r="W211" s="71"/>
      <c r="X211" s="71"/>
      <c r="Y211" s="71"/>
      <c r="Z211" s="71"/>
      <c r="AA211" s="71"/>
      <c r="AB211" s="71"/>
      <c r="AC211" s="71"/>
      <c r="AD211" s="71"/>
      <c r="AE211" s="71"/>
      <c r="AF211" s="71"/>
      <c r="AG211" s="71"/>
      <c r="AH211" s="71"/>
      <c r="AI211" s="71"/>
      <c r="AJ211" s="71"/>
      <c r="AK211" s="71"/>
    </row>
    <row r="212" spans="3:37" ht="15" customHeight="1" x14ac:dyDescent="0.25">
      <c r="C212" s="253"/>
      <c r="D212" s="253"/>
      <c r="E212" s="253"/>
      <c r="F212" s="253"/>
      <c r="G212" s="253"/>
      <c r="H212" s="253"/>
      <c r="I212" s="253"/>
      <c r="J212" s="253"/>
      <c r="K212" s="253"/>
      <c r="L212" s="253"/>
      <c r="M212" s="253"/>
      <c r="N212" s="253"/>
      <c r="O212" s="67"/>
      <c r="P212" s="67"/>
      <c r="Q212" s="67"/>
      <c r="R212" s="67"/>
      <c r="S212" s="67"/>
      <c r="T212" s="67"/>
      <c r="U212" s="67"/>
      <c r="V212" s="67"/>
      <c r="W212" s="67"/>
      <c r="X212" s="67"/>
      <c r="Y212" s="67"/>
      <c r="Z212" s="67"/>
      <c r="AA212" s="67"/>
      <c r="AB212" s="67"/>
      <c r="AC212" s="67"/>
      <c r="AD212" s="67"/>
      <c r="AE212" s="67"/>
      <c r="AF212" s="67"/>
      <c r="AG212" s="67"/>
      <c r="AH212" s="67"/>
      <c r="AI212" s="67"/>
      <c r="AJ212" s="67"/>
      <c r="AK212" s="67"/>
    </row>
    <row r="213" spans="3:37" ht="15" customHeight="1" x14ac:dyDescent="0.25">
      <c r="C213" s="257"/>
      <c r="D213" s="257"/>
      <c r="E213" s="257"/>
      <c r="F213" s="257"/>
      <c r="G213" s="257"/>
      <c r="H213" s="257"/>
      <c r="I213" s="257"/>
      <c r="J213" s="257"/>
      <c r="K213" s="257"/>
      <c r="L213" s="257"/>
      <c r="M213" s="257"/>
      <c r="N213" s="257"/>
      <c r="O213" s="71"/>
      <c r="P213" s="71"/>
      <c r="Q213" s="71"/>
      <c r="R213" s="71"/>
      <c r="S213" s="71"/>
      <c r="T213" s="71"/>
      <c r="U213" s="71"/>
      <c r="V213" s="71"/>
      <c r="W213" s="71"/>
      <c r="X213" s="71"/>
      <c r="Y213" s="71"/>
      <c r="Z213" s="71"/>
      <c r="AA213" s="71"/>
      <c r="AB213" s="71"/>
      <c r="AC213" s="71"/>
      <c r="AD213" s="71"/>
      <c r="AE213" s="71"/>
      <c r="AF213" s="71"/>
      <c r="AG213" s="71"/>
      <c r="AH213" s="71"/>
      <c r="AI213" s="71"/>
      <c r="AJ213" s="71"/>
      <c r="AK213" s="71"/>
    </row>
    <row r="214" spans="3:37" ht="15" customHeight="1" x14ac:dyDescent="0.25">
      <c r="C214" s="253"/>
      <c r="D214" s="253"/>
      <c r="E214" s="253"/>
      <c r="F214" s="253"/>
      <c r="G214" s="253"/>
      <c r="H214" s="253"/>
      <c r="I214" s="253"/>
      <c r="J214" s="253"/>
      <c r="K214" s="253"/>
      <c r="L214" s="253"/>
      <c r="M214" s="253"/>
      <c r="N214" s="253"/>
      <c r="O214" s="67"/>
      <c r="P214" s="67"/>
      <c r="Q214" s="67"/>
      <c r="R214" s="67"/>
      <c r="S214" s="67"/>
      <c r="T214" s="67"/>
      <c r="U214" s="67"/>
      <c r="V214" s="67"/>
      <c r="W214" s="67"/>
      <c r="X214" s="67"/>
      <c r="Y214" s="67"/>
      <c r="Z214" s="67"/>
      <c r="AA214" s="67"/>
      <c r="AB214" s="67"/>
      <c r="AC214" s="67"/>
      <c r="AD214" s="67"/>
      <c r="AE214" s="67"/>
      <c r="AF214" s="67"/>
      <c r="AG214" s="67"/>
      <c r="AH214" s="67"/>
      <c r="AI214" s="67"/>
      <c r="AJ214" s="67"/>
      <c r="AK214" s="67"/>
    </row>
    <row r="215" spans="3:37" ht="15" customHeight="1" x14ac:dyDescent="0.25">
      <c r="C215" s="257"/>
      <c r="D215" s="257"/>
      <c r="E215" s="257"/>
      <c r="F215" s="257"/>
      <c r="G215" s="257"/>
      <c r="H215" s="257"/>
      <c r="I215" s="257"/>
      <c r="J215" s="257"/>
      <c r="K215" s="257"/>
      <c r="L215" s="257"/>
      <c r="M215" s="257"/>
      <c r="N215" s="257"/>
      <c r="O215" s="71"/>
      <c r="P215" s="71"/>
      <c r="Q215" s="71"/>
      <c r="R215" s="71"/>
      <c r="S215" s="71"/>
      <c r="T215" s="71"/>
      <c r="U215" s="71"/>
      <c r="V215" s="71"/>
      <c r="W215" s="71"/>
      <c r="X215" s="71"/>
      <c r="Y215" s="71"/>
      <c r="Z215" s="71"/>
      <c r="AA215" s="71"/>
      <c r="AB215" s="71"/>
      <c r="AC215" s="71"/>
      <c r="AD215" s="71"/>
      <c r="AE215" s="71"/>
      <c r="AF215" s="71"/>
      <c r="AG215" s="71"/>
      <c r="AH215" s="71"/>
      <c r="AI215" s="71"/>
      <c r="AJ215" s="71"/>
      <c r="AK215" s="71"/>
    </row>
    <row r="216" spans="3:37" ht="15" customHeight="1" x14ac:dyDescent="0.25">
      <c r="C216" s="253"/>
      <c r="D216" s="253"/>
      <c r="E216" s="253"/>
      <c r="F216" s="253"/>
      <c r="G216" s="253"/>
      <c r="H216" s="253"/>
      <c r="I216" s="253"/>
      <c r="J216" s="253"/>
      <c r="K216" s="253"/>
      <c r="L216" s="253"/>
      <c r="M216" s="253"/>
      <c r="N216" s="253"/>
      <c r="O216" s="67"/>
      <c r="P216" s="67"/>
      <c r="Q216" s="67"/>
      <c r="R216" s="67"/>
      <c r="S216" s="67"/>
      <c r="T216" s="67"/>
      <c r="U216" s="67"/>
      <c r="V216" s="67"/>
      <c r="W216" s="67"/>
      <c r="X216" s="67"/>
      <c r="Y216" s="67"/>
      <c r="Z216" s="67"/>
      <c r="AA216" s="67"/>
      <c r="AB216" s="67"/>
      <c r="AC216" s="67"/>
      <c r="AD216" s="67"/>
      <c r="AE216" s="67"/>
      <c r="AF216" s="67"/>
      <c r="AG216" s="67"/>
      <c r="AH216" s="67"/>
      <c r="AI216" s="67"/>
      <c r="AJ216" s="67"/>
      <c r="AK216" s="67"/>
    </row>
    <row r="217" spans="3:37" ht="15" customHeight="1" x14ac:dyDescent="0.25">
      <c r="C217" s="257"/>
      <c r="D217" s="257"/>
      <c r="E217" s="257"/>
      <c r="F217" s="257"/>
      <c r="G217" s="257"/>
      <c r="H217" s="257"/>
      <c r="I217" s="257"/>
      <c r="J217" s="257"/>
      <c r="K217" s="257"/>
      <c r="L217" s="257"/>
      <c r="M217" s="257"/>
      <c r="N217" s="257"/>
      <c r="O217" s="71"/>
      <c r="P217" s="71"/>
      <c r="Q217" s="71"/>
      <c r="R217" s="71"/>
      <c r="S217" s="71"/>
      <c r="T217" s="71"/>
      <c r="U217" s="71"/>
      <c r="V217" s="71"/>
      <c r="W217" s="71"/>
      <c r="X217" s="71"/>
      <c r="Y217" s="71"/>
      <c r="Z217" s="71"/>
      <c r="AA217" s="71"/>
      <c r="AB217" s="71"/>
      <c r="AC217" s="71"/>
      <c r="AD217" s="71"/>
      <c r="AE217" s="71"/>
      <c r="AF217" s="71"/>
      <c r="AG217" s="71"/>
      <c r="AH217" s="71"/>
      <c r="AI217" s="71"/>
      <c r="AJ217" s="71"/>
      <c r="AK217" s="71"/>
    </row>
    <row r="218" spans="3:37" ht="15" customHeight="1" x14ac:dyDescent="0.25">
      <c r="C218" s="253"/>
      <c r="D218" s="253"/>
      <c r="E218" s="253"/>
      <c r="F218" s="253"/>
      <c r="G218" s="253"/>
      <c r="H218" s="253"/>
      <c r="I218" s="253"/>
      <c r="J218" s="253"/>
      <c r="K218" s="253"/>
      <c r="L218" s="253"/>
      <c r="M218" s="253"/>
      <c r="N218" s="253"/>
      <c r="O218" s="67"/>
      <c r="P218" s="67"/>
      <c r="Q218" s="67"/>
      <c r="R218" s="67"/>
      <c r="S218" s="67"/>
      <c r="T218" s="67"/>
      <c r="U218" s="67"/>
      <c r="V218" s="67"/>
      <c r="W218" s="67"/>
      <c r="X218" s="67"/>
      <c r="Y218" s="67"/>
      <c r="Z218" s="67"/>
      <c r="AA218" s="67"/>
      <c r="AB218" s="67"/>
      <c r="AC218" s="67"/>
      <c r="AD218" s="67"/>
      <c r="AE218" s="67"/>
      <c r="AF218" s="67"/>
      <c r="AG218" s="67"/>
      <c r="AH218" s="67"/>
      <c r="AI218" s="67"/>
      <c r="AJ218" s="67"/>
      <c r="AK218" s="67"/>
    </row>
    <row r="219" spans="3:37" ht="15" customHeight="1" x14ac:dyDescent="0.25">
      <c r="C219" s="257"/>
      <c r="D219" s="257"/>
      <c r="E219" s="257"/>
      <c r="F219" s="257"/>
      <c r="G219" s="257"/>
      <c r="H219" s="257"/>
      <c r="I219" s="257"/>
      <c r="J219" s="257"/>
      <c r="K219" s="257"/>
      <c r="L219" s="257"/>
      <c r="M219" s="257"/>
      <c r="N219" s="257"/>
      <c r="O219" s="71"/>
      <c r="P219" s="71"/>
      <c r="Q219" s="71"/>
      <c r="R219" s="71"/>
      <c r="S219" s="71"/>
      <c r="T219" s="71"/>
      <c r="U219" s="71"/>
      <c r="V219" s="71"/>
      <c r="W219" s="71"/>
      <c r="X219" s="71"/>
      <c r="Y219" s="71"/>
      <c r="Z219" s="71"/>
      <c r="AA219" s="71"/>
      <c r="AB219" s="71"/>
      <c r="AC219" s="71"/>
      <c r="AD219" s="71"/>
      <c r="AE219" s="71"/>
      <c r="AF219" s="71"/>
      <c r="AG219" s="71"/>
      <c r="AH219" s="71"/>
      <c r="AI219" s="71"/>
      <c r="AJ219" s="71"/>
      <c r="AK219" s="71"/>
    </row>
    <row r="220" spans="3:37" ht="15" customHeight="1" x14ac:dyDescent="0.25">
      <c r="C220" s="253"/>
      <c r="D220" s="253"/>
      <c r="E220" s="253"/>
      <c r="F220" s="253"/>
      <c r="G220" s="253"/>
      <c r="H220" s="253"/>
      <c r="I220" s="253"/>
      <c r="J220" s="253"/>
      <c r="K220" s="253"/>
      <c r="L220" s="253"/>
      <c r="M220" s="253"/>
      <c r="N220" s="253"/>
      <c r="O220" s="67"/>
      <c r="P220" s="67"/>
      <c r="Q220" s="67"/>
      <c r="R220" s="67"/>
      <c r="S220" s="67"/>
      <c r="T220" s="67"/>
      <c r="U220" s="67"/>
      <c r="V220" s="67"/>
      <c r="W220" s="67"/>
      <c r="X220" s="67"/>
      <c r="Y220" s="67"/>
      <c r="Z220" s="67"/>
      <c r="AA220" s="67"/>
      <c r="AB220" s="67"/>
      <c r="AC220" s="67"/>
      <c r="AD220" s="67"/>
      <c r="AE220" s="67"/>
      <c r="AF220" s="67"/>
      <c r="AG220" s="67"/>
      <c r="AH220" s="67"/>
      <c r="AI220" s="67"/>
      <c r="AJ220" s="67"/>
      <c r="AK220" s="67"/>
    </row>
    <row r="221" spans="3:37" ht="15" customHeight="1" x14ac:dyDescent="0.25">
      <c r="C221" s="257"/>
      <c r="D221" s="257"/>
      <c r="E221" s="257"/>
      <c r="F221" s="257"/>
      <c r="G221" s="257"/>
      <c r="H221" s="257"/>
      <c r="I221" s="257"/>
      <c r="J221" s="257"/>
      <c r="K221" s="257"/>
      <c r="L221" s="257"/>
      <c r="M221" s="257"/>
      <c r="N221" s="257"/>
      <c r="O221" s="71"/>
      <c r="P221" s="71"/>
      <c r="Q221" s="71"/>
      <c r="R221" s="71"/>
      <c r="S221" s="71"/>
      <c r="T221" s="71"/>
      <c r="U221" s="71"/>
      <c r="V221" s="71"/>
      <c r="W221" s="71"/>
      <c r="X221" s="71"/>
      <c r="Y221" s="71"/>
      <c r="Z221" s="71"/>
      <c r="AA221" s="71"/>
      <c r="AB221" s="71"/>
      <c r="AC221" s="71"/>
      <c r="AD221" s="71"/>
      <c r="AE221" s="71"/>
      <c r="AF221" s="71"/>
      <c r="AG221" s="71"/>
      <c r="AH221" s="71"/>
      <c r="AI221" s="71"/>
      <c r="AJ221" s="71"/>
      <c r="AK221" s="71"/>
    </row>
    <row r="222" spans="3:37" ht="15" customHeight="1" x14ac:dyDescent="0.25">
      <c r="C222" s="253"/>
      <c r="D222" s="253"/>
      <c r="E222" s="253"/>
      <c r="F222" s="253"/>
      <c r="G222" s="253"/>
      <c r="H222" s="253"/>
      <c r="I222" s="253"/>
      <c r="J222" s="253"/>
      <c r="K222" s="253"/>
      <c r="L222" s="253"/>
      <c r="M222" s="253"/>
      <c r="N222" s="253"/>
      <c r="O222" s="67"/>
      <c r="P222" s="67"/>
      <c r="Q222" s="67"/>
      <c r="R222" s="67"/>
      <c r="S222" s="67"/>
      <c r="T222" s="67"/>
      <c r="U222" s="67"/>
      <c r="V222" s="67"/>
      <c r="W222" s="67"/>
      <c r="X222" s="67"/>
      <c r="Y222" s="67"/>
      <c r="Z222" s="67"/>
      <c r="AA222" s="67"/>
      <c r="AB222" s="67"/>
      <c r="AC222" s="67"/>
      <c r="AD222" s="67"/>
      <c r="AE222" s="67"/>
      <c r="AF222" s="67"/>
      <c r="AG222" s="67"/>
      <c r="AH222" s="67"/>
      <c r="AI222" s="67"/>
      <c r="AJ222" s="67"/>
      <c r="AK222" s="67"/>
    </row>
    <row r="223" spans="3:37" ht="15" customHeight="1" x14ac:dyDescent="0.25">
      <c r="C223" s="257"/>
      <c r="D223" s="257"/>
      <c r="E223" s="257"/>
      <c r="F223" s="257"/>
      <c r="G223" s="257"/>
      <c r="H223" s="257"/>
      <c r="I223" s="257"/>
      <c r="J223" s="257"/>
      <c r="K223" s="257"/>
      <c r="L223" s="257"/>
      <c r="M223" s="257"/>
      <c r="N223" s="257"/>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row>
    <row r="224" spans="3:37" ht="15" customHeight="1" x14ac:dyDescent="0.25">
      <c r="C224" s="253"/>
      <c r="D224" s="253"/>
      <c r="E224" s="253"/>
      <c r="F224" s="253"/>
      <c r="G224" s="253"/>
      <c r="H224" s="253"/>
      <c r="I224" s="253"/>
      <c r="J224" s="253"/>
      <c r="K224" s="253"/>
      <c r="L224" s="253"/>
      <c r="M224" s="253"/>
      <c r="N224" s="253"/>
      <c r="O224" s="67"/>
      <c r="P224" s="67"/>
      <c r="Q224" s="67"/>
      <c r="R224" s="67"/>
      <c r="S224" s="67"/>
      <c r="T224" s="67"/>
      <c r="U224" s="67"/>
      <c r="V224" s="67"/>
      <c r="W224" s="67"/>
      <c r="X224" s="67"/>
      <c r="Y224" s="67"/>
      <c r="Z224" s="67"/>
      <c r="AA224" s="67"/>
      <c r="AB224" s="67"/>
      <c r="AC224" s="67"/>
      <c r="AD224" s="67"/>
      <c r="AE224" s="67"/>
      <c r="AF224" s="67"/>
      <c r="AG224" s="67"/>
      <c r="AH224" s="67"/>
      <c r="AI224" s="67"/>
      <c r="AJ224" s="67"/>
      <c r="AK224" s="67"/>
    </row>
    <row r="225" spans="3:37" ht="15" customHeight="1" x14ac:dyDescent="0.25">
      <c r="C225" s="257"/>
      <c r="D225" s="257"/>
      <c r="E225" s="257"/>
      <c r="F225" s="257"/>
      <c r="G225" s="257"/>
      <c r="H225" s="257"/>
      <c r="I225" s="257"/>
      <c r="J225" s="257"/>
      <c r="K225" s="257"/>
      <c r="L225" s="257"/>
      <c r="M225" s="257"/>
      <c r="N225" s="257"/>
      <c r="O225" s="71"/>
      <c r="P225" s="71"/>
      <c r="Q225" s="71"/>
      <c r="R225" s="71"/>
      <c r="S225" s="71"/>
      <c r="T225" s="71"/>
      <c r="U225" s="71"/>
      <c r="V225" s="71"/>
      <c r="W225" s="71"/>
      <c r="X225" s="71"/>
      <c r="Y225" s="71"/>
      <c r="Z225" s="71"/>
      <c r="AA225" s="71"/>
      <c r="AB225" s="71"/>
      <c r="AC225" s="71"/>
      <c r="AD225" s="71"/>
      <c r="AE225" s="71"/>
      <c r="AF225" s="71"/>
      <c r="AG225" s="71"/>
      <c r="AH225" s="71"/>
      <c r="AI225" s="71"/>
      <c r="AJ225" s="71"/>
      <c r="AK225" s="71"/>
    </row>
    <row r="226" spans="3:37" ht="15" customHeight="1" x14ac:dyDescent="0.25">
      <c r="C226" s="253"/>
      <c r="D226" s="253"/>
      <c r="E226" s="253"/>
      <c r="F226" s="253"/>
      <c r="G226" s="253"/>
      <c r="H226" s="253"/>
      <c r="I226" s="253"/>
      <c r="J226" s="253"/>
      <c r="K226" s="253"/>
      <c r="L226" s="253"/>
      <c r="M226" s="253"/>
      <c r="N226" s="253"/>
      <c r="O226" s="67"/>
      <c r="P226" s="67"/>
      <c r="Q226" s="67"/>
      <c r="R226" s="67"/>
      <c r="S226" s="67"/>
      <c r="T226" s="67"/>
      <c r="U226" s="67"/>
      <c r="V226" s="67"/>
      <c r="W226" s="67"/>
      <c r="X226" s="67"/>
      <c r="Y226" s="67"/>
      <c r="Z226" s="67"/>
      <c r="AA226" s="67"/>
      <c r="AB226" s="67"/>
      <c r="AC226" s="67"/>
      <c r="AD226" s="67"/>
      <c r="AE226" s="67"/>
      <c r="AF226" s="67"/>
      <c r="AG226" s="67"/>
      <c r="AH226" s="67"/>
      <c r="AI226" s="67"/>
      <c r="AJ226" s="67"/>
      <c r="AK226" s="67"/>
    </row>
    <row r="227" spans="3:37" ht="15" customHeight="1" x14ac:dyDescent="0.25">
      <c r="C227" s="257"/>
      <c r="D227" s="257"/>
      <c r="E227" s="257"/>
      <c r="F227" s="257"/>
      <c r="G227" s="257"/>
      <c r="H227" s="257"/>
      <c r="I227" s="257"/>
      <c r="J227" s="257"/>
      <c r="K227" s="257"/>
      <c r="L227" s="257"/>
      <c r="M227" s="257"/>
      <c r="N227" s="257"/>
      <c r="O227" s="71"/>
      <c r="P227" s="71"/>
      <c r="Q227" s="71"/>
      <c r="R227" s="71"/>
      <c r="S227" s="71"/>
      <c r="T227" s="71"/>
      <c r="U227" s="71"/>
      <c r="V227" s="71"/>
      <c r="W227" s="71"/>
      <c r="X227" s="71"/>
      <c r="Y227" s="71"/>
      <c r="Z227" s="71"/>
      <c r="AA227" s="71"/>
      <c r="AB227" s="71"/>
      <c r="AC227" s="71"/>
      <c r="AD227" s="71"/>
      <c r="AE227" s="71"/>
      <c r="AF227" s="71"/>
      <c r="AG227" s="71"/>
      <c r="AH227" s="71"/>
      <c r="AI227" s="71"/>
      <c r="AJ227" s="71"/>
      <c r="AK227" s="71"/>
    </row>
    <row r="228" spans="3:37" ht="15" customHeight="1" x14ac:dyDescent="0.25">
      <c r="C228" s="253"/>
      <c r="D228" s="253"/>
      <c r="E228" s="253"/>
      <c r="F228" s="253"/>
      <c r="G228" s="253"/>
      <c r="H228" s="253"/>
      <c r="I228" s="253"/>
      <c r="J228" s="253"/>
      <c r="K228" s="253"/>
      <c r="L228" s="253"/>
      <c r="M228" s="253"/>
      <c r="N228" s="253"/>
      <c r="O228" s="67"/>
      <c r="P228" s="67"/>
      <c r="Q228" s="67"/>
      <c r="R228" s="67"/>
      <c r="S228" s="67"/>
      <c r="T228" s="67"/>
      <c r="U228" s="67"/>
      <c r="V228" s="67"/>
      <c r="W228" s="67"/>
      <c r="X228" s="67"/>
      <c r="Y228" s="67"/>
      <c r="Z228" s="67"/>
      <c r="AA228" s="67"/>
      <c r="AB228" s="67"/>
      <c r="AC228" s="67"/>
      <c r="AD228" s="67"/>
      <c r="AE228" s="67"/>
      <c r="AF228" s="67"/>
      <c r="AG228" s="67"/>
      <c r="AH228" s="67"/>
      <c r="AI228" s="67"/>
      <c r="AJ228" s="67"/>
      <c r="AK228" s="67"/>
    </row>
    <row r="229" spans="3:37" ht="15" customHeight="1" x14ac:dyDescent="0.25">
      <c r="C229" s="257"/>
      <c r="D229" s="257"/>
      <c r="E229" s="257"/>
      <c r="F229" s="257"/>
      <c r="G229" s="257"/>
      <c r="H229" s="257"/>
      <c r="I229" s="257"/>
      <c r="J229" s="257"/>
      <c r="K229" s="257"/>
      <c r="L229" s="257"/>
      <c r="M229" s="257"/>
      <c r="N229" s="257"/>
      <c r="O229" s="71"/>
      <c r="P229" s="71"/>
      <c r="Q229" s="71"/>
      <c r="R229" s="71"/>
      <c r="S229" s="71"/>
      <c r="T229" s="71"/>
      <c r="U229" s="71"/>
      <c r="V229" s="71"/>
      <c r="W229" s="71"/>
      <c r="X229" s="71"/>
      <c r="Y229" s="71"/>
      <c r="Z229" s="71"/>
      <c r="AA229" s="71"/>
      <c r="AB229" s="71"/>
      <c r="AC229" s="71"/>
      <c r="AD229" s="71"/>
      <c r="AE229" s="71"/>
      <c r="AF229" s="71"/>
      <c r="AG229" s="71"/>
      <c r="AH229" s="71"/>
      <c r="AI229" s="71"/>
      <c r="AJ229" s="71"/>
      <c r="AK229" s="71"/>
    </row>
    <row r="230" spans="3:37" ht="15" customHeight="1" x14ac:dyDescent="0.25">
      <c r="C230" s="253"/>
      <c r="D230" s="253"/>
      <c r="E230" s="253"/>
      <c r="F230" s="253"/>
      <c r="G230" s="253"/>
      <c r="H230" s="253"/>
      <c r="I230" s="253"/>
      <c r="J230" s="253"/>
      <c r="K230" s="253"/>
      <c r="L230" s="253"/>
      <c r="M230" s="253"/>
      <c r="N230" s="253"/>
      <c r="O230" s="67"/>
      <c r="P230" s="67"/>
      <c r="Q230" s="67"/>
      <c r="R230" s="67"/>
      <c r="S230" s="67"/>
      <c r="T230" s="67"/>
      <c r="U230" s="67"/>
      <c r="V230" s="67"/>
      <c r="W230" s="67"/>
      <c r="X230" s="67"/>
      <c r="Y230" s="67"/>
      <c r="Z230" s="67"/>
      <c r="AA230" s="67"/>
      <c r="AB230" s="67"/>
      <c r="AC230" s="67"/>
      <c r="AD230" s="67"/>
      <c r="AE230" s="67"/>
      <c r="AF230" s="67"/>
      <c r="AG230" s="67"/>
      <c r="AH230" s="67"/>
      <c r="AI230" s="67"/>
      <c r="AJ230" s="67"/>
      <c r="AK230" s="67"/>
    </row>
    <row r="231" spans="3:37" ht="15" customHeight="1" x14ac:dyDescent="0.25">
      <c r="C231" s="257"/>
      <c r="D231" s="257"/>
      <c r="E231" s="257"/>
      <c r="F231" s="257"/>
      <c r="G231" s="257"/>
      <c r="H231" s="257"/>
      <c r="I231" s="257"/>
      <c r="J231" s="257"/>
      <c r="K231" s="257"/>
      <c r="L231" s="257"/>
      <c r="M231" s="257"/>
      <c r="N231" s="257"/>
      <c r="O231" s="71"/>
      <c r="P231" s="71"/>
      <c r="Q231" s="71"/>
      <c r="R231" s="71"/>
      <c r="S231" s="71"/>
      <c r="T231" s="71"/>
      <c r="U231" s="71"/>
      <c r="V231" s="71"/>
      <c r="W231" s="71"/>
      <c r="X231" s="71"/>
      <c r="Y231" s="71"/>
      <c r="Z231" s="71"/>
      <c r="AA231" s="71"/>
      <c r="AB231" s="71"/>
      <c r="AC231" s="71"/>
      <c r="AD231" s="71"/>
      <c r="AE231" s="71"/>
      <c r="AF231" s="71"/>
      <c r="AG231" s="71"/>
      <c r="AH231" s="71"/>
      <c r="AI231" s="71"/>
      <c r="AJ231" s="71"/>
      <c r="AK231" s="71"/>
    </row>
    <row r="232" spans="3:37" ht="15" customHeight="1" x14ac:dyDescent="0.25">
      <c r="C232" s="253"/>
      <c r="D232" s="253"/>
      <c r="E232" s="253"/>
      <c r="F232" s="253"/>
      <c r="G232" s="253"/>
      <c r="H232" s="253"/>
      <c r="I232" s="253"/>
      <c r="J232" s="253"/>
      <c r="K232" s="253"/>
      <c r="L232" s="253"/>
      <c r="M232" s="253"/>
      <c r="N232" s="253"/>
      <c r="O232" s="67"/>
      <c r="P232" s="67"/>
      <c r="Q232" s="67"/>
      <c r="R232" s="67"/>
      <c r="S232" s="67"/>
      <c r="T232" s="67"/>
      <c r="U232" s="67"/>
      <c r="V232" s="67"/>
      <c r="W232" s="67"/>
      <c r="X232" s="67"/>
      <c r="Y232" s="67"/>
      <c r="Z232" s="67"/>
      <c r="AA232" s="67"/>
      <c r="AB232" s="67"/>
      <c r="AC232" s="67"/>
      <c r="AD232" s="67"/>
      <c r="AE232" s="67"/>
      <c r="AF232" s="67"/>
      <c r="AG232" s="67"/>
      <c r="AH232" s="67"/>
      <c r="AI232" s="67"/>
      <c r="AJ232" s="67"/>
      <c r="AK232" s="67"/>
    </row>
    <row r="233" spans="3:37" ht="15" customHeight="1" x14ac:dyDescent="0.25">
      <c r="C233" s="257"/>
      <c r="D233" s="257"/>
      <c r="E233" s="257"/>
      <c r="F233" s="257"/>
      <c r="G233" s="257"/>
      <c r="H233" s="257"/>
      <c r="I233" s="257"/>
      <c r="J233" s="257"/>
      <c r="K233" s="257"/>
      <c r="L233" s="257"/>
      <c r="M233" s="257"/>
      <c r="N233" s="257"/>
      <c r="O233" s="71"/>
      <c r="P233" s="71"/>
      <c r="Q233" s="71"/>
      <c r="R233" s="71"/>
      <c r="S233" s="71"/>
      <c r="T233" s="71"/>
      <c r="U233" s="71"/>
      <c r="V233" s="71"/>
      <c r="W233" s="71"/>
      <c r="X233" s="71"/>
      <c r="Y233" s="71"/>
      <c r="Z233" s="71"/>
      <c r="AA233" s="71"/>
      <c r="AB233" s="71"/>
      <c r="AC233" s="71"/>
      <c r="AD233" s="71"/>
      <c r="AE233" s="71"/>
      <c r="AF233" s="71"/>
      <c r="AG233" s="71"/>
      <c r="AH233" s="71"/>
      <c r="AI233" s="71"/>
      <c r="AJ233" s="71"/>
      <c r="AK233" s="71"/>
    </row>
    <row r="234" spans="3:37" ht="15" customHeight="1" x14ac:dyDescent="0.25">
      <c r="C234" s="253"/>
      <c r="D234" s="253"/>
      <c r="E234" s="253"/>
      <c r="F234" s="253"/>
      <c r="G234" s="253"/>
      <c r="H234" s="253"/>
      <c r="I234" s="253"/>
      <c r="J234" s="253"/>
      <c r="K234" s="253"/>
      <c r="L234" s="253"/>
      <c r="M234" s="253"/>
      <c r="N234" s="253"/>
      <c r="O234" s="67"/>
      <c r="P234" s="67"/>
      <c r="Q234" s="67"/>
      <c r="R234" s="67"/>
      <c r="S234" s="67"/>
      <c r="T234" s="67"/>
      <c r="U234" s="67"/>
      <c r="V234" s="67"/>
      <c r="W234" s="67"/>
      <c r="X234" s="67"/>
      <c r="Y234" s="67"/>
      <c r="Z234" s="67"/>
      <c r="AA234" s="67"/>
      <c r="AB234" s="67"/>
      <c r="AC234" s="67"/>
      <c r="AD234" s="67"/>
      <c r="AE234" s="67"/>
      <c r="AF234" s="67"/>
      <c r="AG234" s="67"/>
      <c r="AH234" s="67"/>
      <c r="AI234" s="67"/>
      <c r="AJ234" s="67"/>
      <c r="AK234" s="67"/>
    </row>
    <row r="235" spans="3:37" ht="15" customHeight="1" x14ac:dyDescent="0.25">
      <c r="C235" s="257"/>
      <c r="D235" s="257"/>
      <c r="E235" s="257"/>
      <c r="F235" s="257"/>
      <c r="G235" s="257"/>
      <c r="H235" s="257"/>
      <c r="I235" s="257"/>
      <c r="J235" s="257"/>
      <c r="K235" s="257"/>
      <c r="L235" s="257"/>
      <c r="M235" s="257"/>
      <c r="N235" s="257"/>
      <c r="O235" s="71"/>
      <c r="P235" s="71"/>
      <c r="Q235" s="71"/>
      <c r="R235" s="71"/>
      <c r="S235" s="71"/>
      <c r="T235" s="71"/>
      <c r="U235" s="71"/>
      <c r="V235" s="71"/>
      <c r="W235" s="71"/>
      <c r="X235" s="71"/>
      <c r="Y235" s="71"/>
      <c r="Z235" s="71"/>
      <c r="AA235" s="71"/>
      <c r="AB235" s="71"/>
      <c r="AC235" s="71"/>
      <c r="AD235" s="71"/>
      <c r="AE235" s="71"/>
      <c r="AF235" s="71"/>
      <c r="AG235" s="71"/>
      <c r="AH235" s="71"/>
      <c r="AI235" s="71"/>
      <c r="AJ235" s="71"/>
      <c r="AK235" s="71"/>
    </row>
    <row r="236" spans="3:37" ht="15" customHeight="1" x14ac:dyDescent="0.25">
      <c r="C236" s="253"/>
      <c r="D236" s="253"/>
      <c r="E236" s="253"/>
      <c r="F236" s="253"/>
      <c r="G236" s="253"/>
      <c r="H236" s="253"/>
      <c r="I236" s="253"/>
      <c r="J236" s="253"/>
      <c r="K236" s="253"/>
      <c r="L236" s="253"/>
      <c r="M236" s="253"/>
      <c r="N236" s="253"/>
      <c r="O236" s="67"/>
      <c r="P236" s="67"/>
      <c r="Q236" s="67"/>
      <c r="R236" s="67"/>
      <c r="S236" s="67"/>
      <c r="T236" s="67"/>
      <c r="U236" s="67"/>
      <c r="V236" s="67"/>
      <c r="W236" s="67"/>
      <c r="X236" s="67"/>
      <c r="Y236" s="67"/>
      <c r="Z236" s="67"/>
      <c r="AA236" s="67"/>
      <c r="AB236" s="67"/>
      <c r="AC236" s="67"/>
      <c r="AD236" s="67"/>
      <c r="AE236" s="67"/>
      <c r="AF236" s="67"/>
      <c r="AG236" s="67"/>
      <c r="AH236" s="67"/>
      <c r="AI236" s="67"/>
      <c r="AJ236" s="67"/>
      <c r="AK236" s="67"/>
    </row>
    <row r="237" spans="3:37" ht="15" customHeight="1" x14ac:dyDescent="0.25">
      <c r="C237" s="257"/>
      <c r="D237" s="257"/>
      <c r="E237" s="257"/>
      <c r="F237" s="257"/>
      <c r="G237" s="257"/>
      <c r="H237" s="257"/>
      <c r="I237" s="257"/>
      <c r="J237" s="257"/>
      <c r="K237" s="257"/>
      <c r="L237" s="257"/>
      <c r="M237" s="257"/>
      <c r="N237" s="257"/>
      <c r="O237" s="71"/>
      <c r="P237" s="71"/>
      <c r="Q237" s="71"/>
      <c r="R237" s="71"/>
      <c r="S237" s="71"/>
      <c r="T237" s="71"/>
      <c r="U237" s="71"/>
      <c r="V237" s="71"/>
      <c r="W237" s="71"/>
      <c r="X237" s="71"/>
      <c r="Y237" s="71"/>
      <c r="Z237" s="71"/>
      <c r="AA237" s="71"/>
      <c r="AB237" s="71"/>
      <c r="AC237" s="71"/>
      <c r="AD237" s="71"/>
      <c r="AE237" s="71"/>
      <c r="AF237" s="71"/>
      <c r="AG237" s="71"/>
      <c r="AH237" s="71"/>
      <c r="AI237" s="71"/>
      <c r="AJ237" s="71"/>
      <c r="AK237" s="71"/>
    </row>
    <row r="238" spans="3:37" ht="15" customHeight="1" x14ac:dyDescent="0.25">
      <c r="C238" s="253"/>
      <c r="D238" s="253"/>
      <c r="E238" s="253"/>
      <c r="F238" s="253"/>
      <c r="G238" s="253"/>
      <c r="H238" s="253"/>
      <c r="I238" s="253"/>
      <c r="J238" s="253"/>
      <c r="K238" s="253"/>
      <c r="L238" s="253"/>
      <c r="M238" s="253"/>
      <c r="N238" s="253"/>
      <c r="O238" s="67"/>
      <c r="P238" s="67"/>
      <c r="Q238" s="67"/>
      <c r="R238" s="67"/>
      <c r="S238" s="67"/>
      <c r="T238" s="67"/>
      <c r="U238" s="67"/>
      <c r="V238" s="67"/>
      <c r="W238" s="67"/>
      <c r="X238" s="67"/>
      <c r="Y238" s="67"/>
      <c r="Z238" s="67"/>
      <c r="AA238" s="67"/>
      <c r="AB238" s="67"/>
      <c r="AC238" s="67"/>
      <c r="AD238" s="67"/>
      <c r="AE238" s="67"/>
      <c r="AF238" s="67"/>
      <c r="AG238" s="67"/>
      <c r="AH238" s="67"/>
      <c r="AI238" s="67"/>
      <c r="AJ238" s="67"/>
      <c r="AK238" s="67"/>
    </row>
    <row r="239" spans="3:37" ht="15" customHeight="1" x14ac:dyDescent="0.25">
      <c r="C239" s="257"/>
      <c r="D239" s="257"/>
      <c r="E239" s="257"/>
      <c r="F239" s="257"/>
      <c r="G239" s="257"/>
      <c r="H239" s="257"/>
      <c r="I239" s="257"/>
      <c r="J239" s="257"/>
      <c r="K239" s="257"/>
      <c r="L239" s="257"/>
      <c r="M239" s="257"/>
      <c r="N239" s="257"/>
      <c r="O239" s="71"/>
      <c r="P239" s="71"/>
      <c r="Q239" s="71"/>
      <c r="R239" s="71"/>
      <c r="S239" s="71"/>
      <c r="T239" s="71"/>
      <c r="U239" s="71"/>
      <c r="V239" s="71"/>
      <c r="W239" s="71"/>
      <c r="X239" s="71"/>
      <c r="Y239" s="71"/>
      <c r="Z239" s="71"/>
      <c r="AA239" s="71"/>
      <c r="AB239" s="71"/>
      <c r="AC239" s="71"/>
      <c r="AD239" s="71"/>
      <c r="AE239" s="71"/>
      <c r="AF239" s="71"/>
      <c r="AG239" s="71"/>
      <c r="AH239" s="71"/>
      <c r="AI239" s="71"/>
      <c r="AJ239" s="71"/>
      <c r="AK239" s="71"/>
    </row>
    <row r="240" spans="3:37" ht="15" customHeight="1" x14ac:dyDescent="0.25">
      <c r="C240" s="253"/>
      <c r="D240" s="253"/>
      <c r="E240" s="253"/>
      <c r="F240" s="253"/>
      <c r="G240" s="253"/>
      <c r="H240" s="253"/>
      <c r="I240" s="253"/>
      <c r="J240" s="253"/>
      <c r="K240" s="253"/>
      <c r="L240" s="253"/>
      <c r="M240" s="253"/>
      <c r="N240" s="253"/>
      <c r="O240" s="67"/>
      <c r="P240" s="67"/>
      <c r="Q240" s="67"/>
      <c r="R240" s="67"/>
      <c r="S240" s="67"/>
      <c r="T240" s="67"/>
      <c r="U240" s="67"/>
      <c r="V240" s="67"/>
      <c r="W240" s="67"/>
      <c r="X240" s="67"/>
      <c r="Y240" s="67"/>
      <c r="Z240" s="67"/>
      <c r="AA240" s="67"/>
      <c r="AB240" s="67"/>
      <c r="AC240" s="67"/>
      <c r="AD240" s="67"/>
      <c r="AE240" s="67"/>
      <c r="AF240" s="67"/>
      <c r="AG240" s="67"/>
      <c r="AH240" s="67"/>
      <c r="AI240" s="67"/>
      <c r="AJ240" s="67"/>
      <c r="AK240" s="67"/>
    </row>
    <row r="241" spans="3:37" ht="15" customHeight="1" x14ac:dyDescent="0.25">
      <c r="C241" s="257"/>
      <c r="D241" s="257"/>
      <c r="E241" s="257"/>
      <c r="F241" s="257"/>
      <c r="G241" s="257"/>
      <c r="H241" s="257"/>
      <c r="I241" s="257"/>
      <c r="J241" s="257"/>
      <c r="K241" s="257"/>
      <c r="L241" s="257"/>
      <c r="M241" s="257"/>
      <c r="N241" s="257"/>
      <c r="O241" s="71"/>
      <c r="P241" s="71"/>
      <c r="Q241" s="71"/>
      <c r="R241" s="71"/>
      <c r="S241" s="71"/>
      <c r="T241" s="71"/>
      <c r="U241" s="71"/>
      <c r="V241" s="71"/>
      <c r="W241" s="71"/>
      <c r="X241" s="71"/>
      <c r="Y241" s="71"/>
      <c r="Z241" s="71"/>
      <c r="AA241" s="71"/>
      <c r="AB241" s="71"/>
      <c r="AC241" s="71"/>
      <c r="AD241" s="71"/>
      <c r="AE241" s="71"/>
      <c r="AF241" s="71"/>
      <c r="AG241" s="71"/>
      <c r="AH241" s="71"/>
      <c r="AI241" s="71"/>
      <c r="AJ241" s="71"/>
      <c r="AK241" s="71"/>
    </row>
    <row r="242" spans="3:37" ht="15" customHeight="1" x14ac:dyDescent="0.25">
      <c r="C242" s="253"/>
      <c r="D242" s="253"/>
      <c r="E242" s="253"/>
      <c r="F242" s="253"/>
      <c r="G242" s="253"/>
      <c r="H242" s="253"/>
      <c r="I242" s="253"/>
      <c r="J242" s="253"/>
      <c r="K242" s="253"/>
      <c r="L242" s="253"/>
      <c r="M242" s="253"/>
      <c r="N242" s="253"/>
      <c r="O242" s="67"/>
      <c r="P242" s="67"/>
      <c r="Q242" s="67"/>
      <c r="R242" s="67"/>
      <c r="S242" s="67"/>
      <c r="T242" s="67"/>
      <c r="U242" s="67"/>
      <c r="V242" s="67"/>
      <c r="W242" s="67"/>
      <c r="X242" s="67"/>
      <c r="Y242" s="67"/>
      <c r="Z242" s="67"/>
      <c r="AA242" s="67"/>
      <c r="AB242" s="67"/>
      <c r="AC242" s="67"/>
      <c r="AD242" s="67"/>
      <c r="AE242" s="67"/>
      <c r="AF242" s="67"/>
      <c r="AG242" s="67"/>
      <c r="AH242" s="67"/>
      <c r="AI242" s="67"/>
      <c r="AJ242" s="67"/>
      <c r="AK242" s="67"/>
    </row>
    <row r="243" spans="3:37" ht="15" customHeight="1" x14ac:dyDescent="0.25">
      <c r="C243" s="257"/>
      <c r="D243" s="257"/>
      <c r="E243" s="257"/>
      <c r="F243" s="257"/>
      <c r="G243" s="257"/>
      <c r="H243" s="257"/>
      <c r="I243" s="257"/>
      <c r="J243" s="257"/>
      <c r="K243" s="257"/>
      <c r="L243" s="257"/>
      <c r="M243" s="257"/>
      <c r="N243" s="257"/>
      <c r="O243" s="71"/>
      <c r="P243" s="71"/>
      <c r="Q243" s="71"/>
      <c r="R243" s="71"/>
      <c r="S243" s="71"/>
      <c r="T243" s="71"/>
      <c r="U243" s="71"/>
      <c r="V243" s="71"/>
      <c r="W243" s="71"/>
      <c r="X243" s="71"/>
      <c r="Y243" s="71"/>
      <c r="Z243" s="71"/>
      <c r="AA243" s="71"/>
      <c r="AB243" s="71"/>
      <c r="AC243" s="71"/>
      <c r="AD243" s="71"/>
      <c r="AE243" s="71"/>
      <c r="AF243" s="71"/>
      <c r="AG243" s="71"/>
      <c r="AH243" s="71"/>
      <c r="AI243" s="71"/>
      <c r="AJ243" s="71"/>
      <c r="AK243" s="71"/>
    </row>
    <row r="244" spans="3:37" ht="15" customHeight="1" x14ac:dyDescent="0.25">
      <c r="C244" s="253"/>
      <c r="D244" s="253"/>
      <c r="E244" s="253"/>
      <c r="F244" s="253"/>
      <c r="G244" s="253"/>
      <c r="H244" s="253"/>
      <c r="I244" s="253"/>
      <c r="J244" s="253"/>
      <c r="K244" s="253"/>
      <c r="L244" s="253"/>
      <c r="M244" s="253"/>
      <c r="N244" s="253"/>
      <c r="O244" s="67"/>
      <c r="P244" s="67"/>
      <c r="Q244" s="67"/>
      <c r="R244" s="67"/>
      <c r="S244" s="67"/>
      <c r="T244" s="67"/>
      <c r="U244" s="67"/>
      <c r="V244" s="67"/>
      <c r="W244" s="67"/>
      <c r="X244" s="67"/>
      <c r="Y244" s="67"/>
      <c r="Z244" s="67"/>
      <c r="AA244" s="67"/>
      <c r="AB244" s="67"/>
      <c r="AC244" s="67"/>
      <c r="AD244" s="67"/>
      <c r="AE244" s="67"/>
      <c r="AF244" s="67"/>
      <c r="AG244" s="67"/>
      <c r="AH244" s="67"/>
      <c r="AI244" s="67"/>
      <c r="AJ244" s="67"/>
      <c r="AK244" s="67"/>
    </row>
    <row r="245" spans="3:37" ht="15" customHeight="1" x14ac:dyDescent="0.25">
      <c r="C245" s="257"/>
      <c r="D245" s="257"/>
      <c r="E245" s="257"/>
      <c r="F245" s="257"/>
      <c r="G245" s="257"/>
      <c r="H245" s="257"/>
      <c r="I245" s="257"/>
      <c r="J245" s="257"/>
      <c r="K245" s="257"/>
      <c r="L245" s="257"/>
      <c r="M245" s="257"/>
      <c r="N245" s="257"/>
      <c r="O245" s="71"/>
      <c r="P245" s="71"/>
      <c r="Q245" s="71"/>
      <c r="R245" s="71"/>
      <c r="S245" s="71"/>
      <c r="T245" s="71"/>
      <c r="U245" s="71"/>
      <c r="V245" s="71"/>
      <c r="W245" s="71"/>
      <c r="X245" s="71"/>
      <c r="Y245" s="71"/>
      <c r="Z245" s="71"/>
      <c r="AA245" s="71"/>
      <c r="AB245" s="71"/>
      <c r="AC245" s="71"/>
      <c r="AD245" s="71"/>
      <c r="AE245" s="71"/>
      <c r="AF245" s="71"/>
      <c r="AG245" s="71"/>
      <c r="AH245" s="71"/>
      <c r="AI245" s="71"/>
      <c r="AJ245" s="71"/>
      <c r="AK245" s="71"/>
    </row>
    <row r="246" spans="3:37" ht="15" customHeight="1" x14ac:dyDescent="0.25">
      <c r="C246" s="253"/>
      <c r="D246" s="253"/>
      <c r="E246" s="253"/>
      <c r="F246" s="253"/>
      <c r="G246" s="253"/>
      <c r="H246" s="253"/>
      <c r="I246" s="253"/>
      <c r="J246" s="253"/>
      <c r="K246" s="253"/>
      <c r="L246" s="253"/>
      <c r="M246" s="253"/>
      <c r="N246" s="253"/>
      <c r="O246" s="67"/>
      <c r="P246" s="67"/>
      <c r="Q246" s="67"/>
      <c r="R246" s="67"/>
      <c r="S246" s="67"/>
      <c r="T246" s="67"/>
      <c r="U246" s="67"/>
      <c r="V246" s="67"/>
      <c r="W246" s="67"/>
      <c r="X246" s="67"/>
      <c r="Y246" s="67"/>
      <c r="Z246" s="67"/>
      <c r="AA246" s="67"/>
      <c r="AB246" s="67"/>
      <c r="AC246" s="67"/>
      <c r="AD246" s="67"/>
      <c r="AE246" s="67"/>
      <c r="AF246" s="67"/>
      <c r="AG246" s="67"/>
      <c r="AH246" s="67"/>
      <c r="AI246" s="67"/>
      <c r="AJ246" s="67"/>
      <c r="AK246" s="67"/>
    </row>
    <row r="247" spans="3:37" ht="15" customHeight="1" x14ac:dyDescent="0.25">
      <c r="C247" s="257"/>
      <c r="D247" s="257"/>
      <c r="E247" s="257"/>
      <c r="F247" s="257"/>
      <c r="G247" s="257"/>
      <c r="H247" s="257"/>
      <c r="I247" s="257"/>
      <c r="J247" s="257"/>
      <c r="K247" s="257"/>
      <c r="L247" s="257"/>
      <c r="M247" s="257"/>
      <c r="N247" s="257"/>
      <c r="O247" s="71"/>
      <c r="P247" s="71"/>
      <c r="Q247" s="71"/>
      <c r="R247" s="71"/>
      <c r="S247" s="71"/>
      <c r="T247" s="71"/>
      <c r="U247" s="71"/>
      <c r="V247" s="71"/>
      <c r="W247" s="71"/>
      <c r="X247" s="71"/>
      <c r="Y247" s="71"/>
      <c r="Z247" s="71"/>
      <c r="AA247" s="71"/>
      <c r="AB247" s="71"/>
      <c r="AC247" s="71"/>
      <c r="AD247" s="71"/>
      <c r="AE247" s="71"/>
      <c r="AF247" s="71"/>
      <c r="AG247" s="71"/>
      <c r="AH247" s="71"/>
      <c r="AI247" s="71"/>
      <c r="AJ247" s="71"/>
      <c r="AK247" s="71"/>
    </row>
    <row r="248" spans="3:37" ht="15" customHeight="1" x14ac:dyDescent="0.25">
      <c r="C248" s="253"/>
      <c r="D248" s="253"/>
      <c r="E248" s="253"/>
      <c r="F248" s="253"/>
      <c r="G248" s="253"/>
      <c r="H248" s="253"/>
      <c r="I248" s="253"/>
      <c r="J248" s="253"/>
      <c r="K248" s="253"/>
      <c r="L248" s="253"/>
      <c r="M248" s="253"/>
      <c r="N248" s="253"/>
      <c r="O248" s="67"/>
      <c r="P248" s="67"/>
      <c r="Q248" s="67"/>
      <c r="R248" s="67"/>
      <c r="S248" s="67"/>
      <c r="T248" s="67"/>
      <c r="U248" s="67"/>
      <c r="V248" s="67"/>
      <c r="W248" s="67"/>
      <c r="X248" s="67"/>
      <c r="Y248" s="67"/>
      <c r="Z248" s="67"/>
      <c r="AA248" s="67"/>
      <c r="AB248" s="67"/>
      <c r="AC248" s="67"/>
      <c r="AD248" s="67"/>
      <c r="AE248" s="67"/>
      <c r="AF248" s="67"/>
      <c r="AG248" s="67"/>
      <c r="AH248" s="67"/>
      <c r="AI248" s="67"/>
      <c r="AJ248" s="67"/>
      <c r="AK248" s="67"/>
    </row>
    <row r="249" spans="3:37" ht="15" customHeight="1" x14ac:dyDescent="0.25">
      <c r="C249" s="257"/>
      <c r="D249" s="257"/>
      <c r="E249" s="257"/>
      <c r="F249" s="257"/>
      <c r="G249" s="257"/>
      <c r="H249" s="257"/>
      <c r="I249" s="257"/>
      <c r="J249" s="257"/>
      <c r="K249" s="257"/>
      <c r="L249" s="257"/>
      <c r="M249" s="257"/>
      <c r="N249" s="257"/>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row>
    <row r="250" spans="3:37" ht="15" customHeight="1" x14ac:dyDescent="0.25">
      <c r="C250" s="253"/>
      <c r="D250" s="253"/>
      <c r="E250" s="253"/>
      <c r="F250" s="253"/>
      <c r="G250" s="253"/>
      <c r="H250" s="253"/>
      <c r="I250" s="253"/>
      <c r="J250" s="253"/>
      <c r="K250" s="253"/>
      <c r="L250" s="253"/>
      <c r="M250" s="253"/>
      <c r="N250" s="253"/>
      <c r="O250" s="67"/>
      <c r="P250" s="67"/>
      <c r="Q250" s="67"/>
      <c r="R250" s="67"/>
      <c r="S250" s="67"/>
      <c r="T250" s="67"/>
      <c r="U250" s="67"/>
      <c r="V250" s="67"/>
      <c r="W250" s="67"/>
      <c r="X250" s="67"/>
      <c r="Y250" s="67"/>
      <c r="Z250" s="67"/>
      <c r="AA250" s="67"/>
      <c r="AB250" s="67"/>
      <c r="AC250" s="67"/>
      <c r="AD250" s="67"/>
      <c r="AE250" s="67"/>
      <c r="AF250" s="67"/>
      <c r="AG250" s="67"/>
      <c r="AH250" s="67"/>
      <c r="AI250" s="67"/>
      <c r="AJ250" s="67"/>
      <c r="AK250" s="67"/>
    </row>
    <row r="251" spans="3:37" ht="15" customHeight="1" x14ac:dyDescent="0.25">
      <c r="C251" s="257"/>
      <c r="D251" s="257"/>
      <c r="E251" s="257"/>
      <c r="F251" s="257"/>
      <c r="G251" s="257"/>
      <c r="H251" s="257"/>
      <c r="I251" s="257"/>
      <c r="J251" s="257"/>
      <c r="K251" s="257"/>
      <c r="L251" s="257"/>
      <c r="M251" s="257"/>
      <c r="N251" s="257"/>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row>
    <row r="252" spans="3:37" ht="15" customHeight="1" x14ac:dyDescent="0.25">
      <c r="C252" s="253"/>
      <c r="D252" s="253"/>
      <c r="E252" s="253"/>
      <c r="F252" s="253"/>
      <c r="G252" s="253"/>
      <c r="H252" s="253"/>
      <c r="I252" s="253"/>
      <c r="J252" s="253"/>
      <c r="K252" s="253"/>
      <c r="L252" s="253"/>
      <c r="M252" s="253"/>
      <c r="N252" s="253"/>
      <c r="O252" s="67"/>
      <c r="P252" s="67"/>
      <c r="Q252" s="67"/>
      <c r="R252" s="67"/>
      <c r="S252" s="67"/>
      <c r="T252" s="67"/>
      <c r="U252" s="67"/>
      <c r="V252" s="67"/>
      <c r="W252" s="67"/>
      <c r="X252" s="67"/>
      <c r="Y252" s="67"/>
      <c r="Z252" s="67"/>
      <c r="AA252" s="67"/>
      <c r="AB252" s="67"/>
      <c r="AC252" s="67"/>
      <c r="AD252" s="67"/>
      <c r="AE252" s="67"/>
      <c r="AF252" s="67"/>
      <c r="AG252" s="67"/>
      <c r="AH252" s="67"/>
      <c r="AI252" s="67"/>
      <c r="AJ252" s="67"/>
      <c r="AK252" s="67"/>
    </row>
    <row r="253" spans="3:37" ht="15" customHeight="1" x14ac:dyDescent="0.25">
      <c r="C253" s="257"/>
      <c r="D253" s="257"/>
      <c r="E253" s="257"/>
      <c r="F253" s="257"/>
      <c r="G253" s="257"/>
      <c r="H253" s="257"/>
      <c r="I253" s="257"/>
      <c r="J253" s="257"/>
      <c r="K253" s="257"/>
      <c r="L253" s="257"/>
      <c r="M253" s="257"/>
      <c r="N253" s="257"/>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row>
    <row r="254" spans="3:37" ht="15" customHeight="1" x14ac:dyDescent="0.25">
      <c r="C254" s="253"/>
      <c r="D254" s="253"/>
      <c r="E254" s="253"/>
      <c r="F254" s="253"/>
      <c r="G254" s="253"/>
      <c r="H254" s="253"/>
      <c r="I254" s="253"/>
      <c r="J254" s="253"/>
      <c r="K254" s="253"/>
      <c r="L254" s="253"/>
      <c r="M254" s="253"/>
      <c r="N254" s="253"/>
      <c r="O254" s="67"/>
      <c r="P254" s="67"/>
      <c r="Q254" s="67"/>
      <c r="R254" s="67"/>
      <c r="S254" s="67"/>
      <c r="T254" s="67"/>
      <c r="U254" s="67"/>
      <c r="V254" s="67"/>
      <c r="W254" s="67"/>
      <c r="X254" s="67"/>
      <c r="Y254" s="67"/>
      <c r="Z254" s="67"/>
      <c r="AA254" s="67"/>
      <c r="AB254" s="67"/>
      <c r="AC254" s="67"/>
      <c r="AD254" s="67"/>
      <c r="AE254" s="67"/>
      <c r="AF254" s="67"/>
      <c r="AG254" s="67"/>
      <c r="AH254" s="67"/>
      <c r="AI254" s="67"/>
      <c r="AJ254" s="67"/>
      <c r="AK254" s="67"/>
    </row>
    <row r="255" spans="3:37" ht="15" customHeight="1" x14ac:dyDescent="0.25">
      <c r="C255" s="257"/>
      <c r="D255" s="257"/>
      <c r="E255" s="257"/>
      <c r="F255" s="257"/>
      <c r="G255" s="257"/>
      <c r="H255" s="257"/>
      <c r="I255" s="257"/>
      <c r="J255" s="257"/>
      <c r="K255" s="257"/>
      <c r="L255" s="257"/>
      <c r="M255" s="257"/>
      <c r="N255" s="257"/>
      <c r="O255" s="71"/>
      <c r="P255" s="71"/>
      <c r="Q255" s="71"/>
      <c r="R255" s="71"/>
      <c r="S255" s="71"/>
      <c r="T255" s="71"/>
      <c r="U255" s="71"/>
      <c r="V255" s="71"/>
      <c r="W255" s="71"/>
      <c r="X255" s="71"/>
      <c r="Y255" s="71"/>
      <c r="Z255" s="71"/>
      <c r="AA255" s="71"/>
      <c r="AB255" s="71"/>
      <c r="AC255" s="71"/>
      <c r="AD255" s="71"/>
      <c r="AE255" s="71"/>
      <c r="AF255" s="71"/>
      <c r="AG255" s="71"/>
      <c r="AH255" s="71"/>
      <c r="AI255" s="71"/>
      <c r="AJ255" s="71"/>
      <c r="AK255" s="71"/>
    </row>
    <row r="256" spans="3:37" ht="15" customHeight="1" x14ac:dyDescent="0.25">
      <c r="C256" s="253"/>
      <c r="D256" s="253"/>
      <c r="E256" s="253"/>
      <c r="F256" s="253"/>
      <c r="G256" s="253"/>
      <c r="H256" s="253"/>
      <c r="I256" s="253"/>
      <c r="J256" s="253"/>
      <c r="K256" s="253"/>
      <c r="L256" s="253"/>
      <c r="M256" s="253"/>
      <c r="N256" s="253"/>
      <c r="O256" s="67"/>
      <c r="P256" s="67"/>
      <c r="Q256" s="67"/>
      <c r="R256" s="67"/>
      <c r="S256" s="67"/>
      <c r="T256" s="67"/>
      <c r="U256" s="67"/>
      <c r="V256" s="67"/>
      <c r="W256" s="67"/>
      <c r="X256" s="67"/>
      <c r="Y256" s="67"/>
      <c r="Z256" s="67"/>
      <c r="AA256" s="67"/>
      <c r="AB256" s="67"/>
      <c r="AC256" s="67"/>
      <c r="AD256" s="67"/>
      <c r="AE256" s="67"/>
      <c r="AF256" s="67"/>
      <c r="AG256" s="67"/>
      <c r="AH256" s="67"/>
      <c r="AI256" s="67"/>
      <c r="AJ256" s="67"/>
      <c r="AK256" s="67"/>
    </row>
    <row r="257" spans="3:37" ht="15" customHeight="1" x14ac:dyDescent="0.25">
      <c r="C257" s="257"/>
      <c r="D257" s="257"/>
      <c r="E257" s="257"/>
      <c r="F257" s="257"/>
      <c r="G257" s="257"/>
      <c r="H257" s="257"/>
      <c r="I257" s="257"/>
      <c r="J257" s="257"/>
      <c r="K257" s="257"/>
      <c r="L257" s="257"/>
      <c r="M257" s="257"/>
      <c r="N257" s="257"/>
      <c r="O257" s="71"/>
      <c r="P257" s="71"/>
      <c r="Q257" s="71"/>
      <c r="R257" s="71"/>
      <c r="S257" s="71"/>
      <c r="T257" s="71"/>
      <c r="U257" s="71"/>
      <c r="V257" s="71"/>
      <c r="W257" s="71"/>
      <c r="X257" s="71"/>
      <c r="Y257" s="71"/>
      <c r="Z257" s="71"/>
      <c r="AA257" s="71"/>
      <c r="AB257" s="71"/>
      <c r="AC257" s="71"/>
      <c r="AD257" s="71"/>
      <c r="AE257" s="71"/>
      <c r="AF257" s="71"/>
      <c r="AG257" s="71"/>
      <c r="AH257" s="71"/>
      <c r="AI257" s="71"/>
      <c r="AJ257" s="71"/>
      <c r="AK257" s="71"/>
    </row>
    <row r="258" spans="3:37" ht="15" customHeight="1" x14ac:dyDescent="0.25">
      <c r="C258" s="253"/>
      <c r="D258" s="253"/>
      <c r="E258" s="253"/>
      <c r="F258" s="253"/>
      <c r="G258" s="253"/>
      <c r="H258" s="253"/>
      <c r="I258" s="253"/>
      <c r="J258" s="253"/>
      <c r="K258" s="253"/>
      <c r="L258" s="253"/>
      <c r="M258" s="253"/>
      <c r="N258" s="253"/>
      <c r="O258" s="67"/>
      <c r="P258" s="67"/>
      <c r="Q258" s="67"/>
      <c r="R258" s="67"/>
      <c r="S258" s="67"/>
      <c r="T258" s="67"/>
      <c r="U258" s="67"/>
      <c r="V258" s="67"/>
      <c r="W258" s="67"/>
      <c r="X258" s="67"/>
      <c r="Y258" s="67"/>
      <c r="Z258" s="67"/>
      <c r="AA258" s="67"/>
      <c r="AB258" s="67"/>
      <c r="AC258" s="67"/>
      <c r="AD258" s="67"/>
      <c r="AE258" s="67"/>
      <c r="AF258" s="67"/>
      <c r="AG258" s="67"/>
      <c r="AH258" s="67"/>
      <c r="AI258" s="67"/>
      <c r="AJ258" s="67"/>
      <c r="AK258" s="67"/>
    </row>
    <row r="259" spans="3:37" ht="15" customHeight="1" x14ac:dyDescent="0.25">
      <c r="C259" s="257"/>
      <c r="D259" s="257"/>
      <c r="E259" s="257"/>
      <c r="F259" s="257"/>
      <c r="G259" s="257"/>
      <c r="H259" s="257"/>
      <c r="I259" s="257"/>
      <c r="J259" s="257"/>
      <c r="K259" s="257"/>
      <c r="L259" s="257"/>
      <c r="M259" s="257"/>
      <c r="N259" s="257"/>
      <c r="O259" s="71"/>
      <c r="P259" s="71"/>
      <c r="Q259" s="71"/>
      <c r="R259" s="71"/>
      <c r="S259" s="71"/>
      <c r="T259" s="71"/>
      <c r="U259" s="71"/>
      <c r="V259" s="71"/>
      <c r="W259" s="71"/>
      <c r="X259" s="71"/>
      <c r="Y259" s="71"/>
      <c r="Z259" s="71"/>
      <c r="AA259" s="71"/>
      <c r="AB259" s="71"/>
      <c r="AC259" s="71"/>
      <c r="AD259" s="71"/>
      <c r="AE259" s="71"/>
      <c r="AF259" s="71"/>
      <c r="AG259" s="71"/>
      <c r="AH259" s="71"/>
      <c r="AI259" s="71"/>
      <c r="AJ259" s="71"/>
      <c r="AK259" s="71"/>
    </row>
    <row r="260" spans="3:37" ht="15" customHeight="1" x14ac:dyDescent="0.25">
      <c r="C260" s="253"/>
      <c r="D260" s="253"/>
      <c r="E260" s="253"/>
      <c r="F260" s="253"/>
      <c r="G260" s="253"/>
      <c r="H260" s="253"/>
      <c r="I260" s="253"/>
      <c r="J260" s="253"/>
      <c r="K260" s="253"/>
      <c r="L260" s="253"/>
      <c r="M260" s="253"/>
      <c r="N260" s="253"/>
      <c r="O260" s="67"/>
      <c r="P260" s="67"/>
      <c r="Q260" s="67"/>
      <c r="R260" s="67"/>
      <c r="S260" s="67"/>
      <c r="T260" s="67"/>
      <c r="U260" s="67"/>
      <c r="V260" s="67"/>
      <c r="W260" s="67"/>
      <c r="X260" s="67"/>
      <c r="Y260" s="67"/>
      <c r="Z260" s="67"/>
      <c r="AA260" s="67"/>
      <c r="AB260" s="67"/>
      <c r="AC260" s="67"/>
      <c r="AD260" s="67"/>
      <c r="AE260" s="67"/>
      <c r="AF260" s="67"/>
      <c r="AG260" s="67"/>
      <c r="AH260" s="67"/>
      <c r="AI260" s="67"/>
      <c r="AJ260" s="67"/>
      <c r="AK260" s="67"/>
    </row>
    <row r="261" spans="3:37" ht="15" customHeight="1" x14ac:dyDescent="0.25">
      <c r="C261" s="257"/>
      <c r="D261" s="257"/>
      <c r="E261" s="257"/>
      <c r="F261" s="257"/>
      <c r="G261" s="257"/>
      <c r="H261" s="257"/>
      <c r="I261" s="257"/>
      <c r="J261" s="257"/>
      <c r="K261" s="257"/>
      <c r="L261" s="257"/>
      <c r="M261" s="257"/>
      <c r="N261" s="257"/>
      <c r="O261" s="71"/>
      <c r="P261" s="71"/>
      <c r="Q261" s="71"/>
      <c r="R261" s="71"/>
      <c r="S261" s="71"/>
      <c r="T261" s="71"/>
      <c r="U261" s="71"/>
      <c r="V261" s="71"/>
      <c r="W261" s="71"/>
      <c r="X261" s="71"/>
      <c r="Y261" s="71"/>
      <c r="Z261" s="71"/>
      <c r="AA261" s="71"/>
      <c r="AB261" s="71"/>
      <c r="AC261" s="71"/>
      <c r="AD261" s="71"/>
      <c r="AE261" s="71"/>
      <c r="AF261" s="71"/>
      <c r="AG261" s="71"/>
      <c r="AH261" s="71"/>
      <c r="AI261" s="71"/>
      <c r="AJ261" s="71"/>
      <c r="AK261" s="71"/>
    </row>
    <row r="262" spans="3:37" ht="15" customHeight="1" x14ac:dyDescent="0.25">
      <c r="C262" s="253"/>
      <c r="D262" s="253"/>
      <c r="E262" s="253"/>
      <c r="F262" s="253"/>
      <c r="G262" s="253"/>
      <c r="H262" s="253"/>
      <c r="I262" s="253"/>
      <c r="J262" s="253"/>
      <c r="K262" s="253"/>
      <c r="L262" s="253"/>
      <c r="M262" s="253"/>
      <c r="N262" s="253"/>
      <c r="O262" s="67"/>
      <c r="P262" s="67"/>
      <c r="Q262" s="67"/>
      <c r="R262" s="67"/>
      <c r="S262" s="67"/>
      <c r="T262" s="67"/>
      <c r="U262" s="67"/>
      <c r="V262" s="67"/>
      <c r="W262" s="67"/>
      <c r="X262" s="67"/>
      <c r="Y262" s="67"/>
      <c r="Z262" s="67"/>
      <c r="AA262" s="67"/>
      <c r="AB262" s="67"/>
      <c r="AC262" s="67"/>
      <c r="AD262" s="67"/>
      <c r="AE262" s="67"/>
      <c r="AF262" s="67"/>
      <c r="AG262" s="67"/>
      <c r="AH262" s="67"/>
      <c r="AI262" s="67"/>
      <c r="AJ262" s="67"/>
      <c r="AK262" s="67"/>
    </row>
    <row r="263" spans="3:37" ht="15" customHeight="1" x14ac:dyDescent="0.25">
      <c r="C263" s="257"/>
      <c r="D263" s="257"/>
      <c r="E263" s="257"/>
      <c r="F263" s="257"/>
      <c r="G263" s="257"/>
      <c r="H263" s="257"/>
      <c r="I263" s="257"/>
      <c r="J263" s="257"/>
      <c r="K263" s="257"/>
      <c r="L263" s="257"/>
      <c r="M263" s="257"/>
      <c r="N263" s="257"/>
      <c r="O263" s="71"/>
      <c r="P263" s="71"/>
      <c r="Q263" s="71"/>
      <c r="R263" s="71"/>
      <c r="S263" s="71"/>
      <c r="T263" s="71"/>
      <c r="U263" s="71"/>
      <c r="V263" s="71"/>
      <c r="W263" s="71"/>
      <c r="X263" s="71"/>
      <c r="Y263" s="71"/>
      <c r="Z263" s="71"/>
      <c r="AA263" s="71"/>
      <c r="AB263" s="71"/>
      <c r="AC263" s="71"/>
      <c r="AD263" s="71"/>
      <c r="AE263" s="71"/>
      <c r="AF263" s="71"/>
      <c r="AG263" s="71"/>
      <c r="AH263" s="71"/>
      <c r="AI263" s="71"/>
      <c r="AJ263" s="71"/>
      <c r="AK263" s="71"/>
    </row>
    <row r="264" spans="3:37" ht="15" customHeight="1" x14ac:dyDescent="0.25">
      <c r="C264" s="253"/>
      <c r="D264" s="253"/>
      <c r="E264" s="253"/>
      <c r="F264" s="253"/>
      <c r="G264" s="253"/>
      <c r="H264" s="253"/>
      <c r="I264" s="253"/>
      <c r="J264" s="253"/>
      <c r="K264" s="253"/>
      <c r="L264" s="253"/>
      <c r="M264" s="253"/>
      <c r="N264" s="253"/>
      <c r="O264" s="67"/>
      <c r="P264" s="67"/>
      <c r="Q264" s="67"/>
      <c r="R264" s="67"/>
      <c r="S264" s="67"/>
      <c r="T264" s="67"/>
      <c r="U264" s="67"/>
      <c r="V264" s="67"/>
      <c r="W264" s="67"/>
      <c r="X264" s="67"/>
      <c r="Y264" s="67"/>
      <c r="Z264" s="67"/>
      <c r="AA264" s="67"/>
      <c r="AB264" s="67"/>
      <c r="AC264" s="67"/>
      <c r="AD264" s="67"/>
      <c r="AE264" s="67"/>
      <c r="AF264" s="67"/>
      <c r="AG264" s="67"/>
      <c r="AH264" s="67"/>
      <c r="AI264" s="67"/>
      <c r="AJ264" s="67"/>
      <c r="AK264" s="67"/>
    </row>
    <row r="265" spans="3:37" ht="15" customHeight="1" x14ac:dyDescent="0.25">
      <c r="C265" s="257"/>
      <c r="D265" s="257"/>
      <c r="E265" s="257"/>
      <c r="F265" s="257"/>
      <c r="G265" s="257"/>
      <c r="H265" s="257"/>
      <c r="I265" s="257"/>
      <c r="J265" s="257"/>
      <c r="K265" s="257"/>
      <c r="L265" s="257"/>
      <c r="M265" s="257"/>
      <c r="N265" s="257"/>
      <c r="O265" s="71"/>
      <c r="P265" s="71"/>
      <c r="Q265" s="71"/>
      <c r="R265" s="71"/>
      <c r="S265" s="71"/>
      <c r="T265" s="71"/>
      <c r="U265" s="71"/>
      <c r="V265" s="71"/>
      <c r="W265" s="71"/>
      <c r="X265" s="71"/>
      <c r="Y265" s="71"/>
      <c r="Z265" s="71"/>
      <c r="AA265" s="71"/>
      <c r="AB265" s="71"/>
      <c r="AC265" s="71"/>
      <c r="AD265" s="71"/>
      <c r="AE265" s="71"/>
      <c r="AF265" s="71"/>
      <c r="AG265" s="71"/>
      <c r="AH265" s="71"/>
      <c r="AI265" s="71"/>
      <c r="AJ265" s="71"/>
      <c r="AK265" s="71"/>
    </row>
    <row r="266" spans="3:37" ht="15" customHeight="1" x14ac:dyDescent="0.25">
      <c r="C266" s="253"/>
      <c r="D266" s="253"/>
      <c r="E266" s="253"/>
      <c r="F266" s="253"/>
      <c r="G266" s="253"/>
      <c r="H266" s="253"/>
      <c r="I266" s="253"/>
      <c r="J266" s="253"/>
      <c r="K266" s="253"/>
      <c r="L266" s="253"/>
      <c r="M266" s="253"/>
      <c r="N266" s="253"/>
      <c r="O266" s="67"/>
      <c r="P266" s="67"/>
      <c r="Q266" s="67"/>
      <c r="R266" s="67"/>
      <c r="S266" s="67"/>
      <c r="T266" s="67"/>
      <c r="U266" s="67"/>
      <c r="V266" s="67"/>
      <c r="W266" s="67"/>
      <c r="X266" s="67"/>
      <c r="Y266" s="67"/>
      <c r="Z266" s="67"/>
      <c r="AA266" s="67"/>
      <c r="AB266" s="67"/>
      <c r="AC266" s="67"/>
      <c r="AD266" s="67"/>
      <c r="AE266" s="67"/>
      <c r="AF266" s="67"/>
      <c r="AG266" s="67"/>
      <c r="AH266" s="67"/>
      <c r="AI266" s="67"/>
      <c r="AJ266" s="67"/>
      <c r="AK266" s="67"/>
    </row>
    <row r="267" spans="3:37" ht="15" customHeight="1" x14ac:dyDescent="0.25">
      <c r="C267" s="257"/>
      <c r="D267" s="257"/>
      <c r="E267" s="257"/>
      <c r="F267" s="257"/>
      <c r="G267" s="257"/>
      <c r="H267" s="257"/>
      <c r="I267" s="257"/>
      <c r="J267" s="257"/>
      <c r="K267" s="257"/>
      <c r="L267" s="257"/>
      <c r="M267" s="257"/>
      <c r="N267" s="257"/>
      <c r="O267" s="71"/>
      <c r="P267" s="71"/>
      <c r="Q267" s="71"/>
      <c r="R267" s="71"/>
      <c r="S267" s="71"/>
      <c r="T267" s="71"/>
      <c r="U267" s="71"/>
      <c r="V267" s="71"/>
      <c r="W267" s="71"/>
      <c r="X267" s="71"/>
      <c r="Y267" s="71"/>
      <c r="Z267" s="71"/>
      <c r="AA267" s="71"/>
      <c r="AB267" s="71"/>
      <c r="AC267" s="71"/>
      <c r="AD267" s="71"/>
      <c r="AE267" s="71"/>
      <c r="AF267" s="71"/>
      <c r="AG267" s="71"/>
      <c r="AH267" s="71"/>
      <c r="AI267" s="71"/>
      <c r="AJ267" s="71"/>
      <c r="AK267" s="71"/>
    </row>
    <row r="268" spans="3:37" ht="15" customHeight="1" x14ac:dyDescent="0.25">
      <c r="C268" s="253"/>
      <c r="D268" s="253"/>
      <c r="E268" s="253"/>
      <c r="F268" s="253"/>
      <c r="G268" s="253"/>
      <c r="H268" s="253"/>
      <c r="I268" s="253"/>
      <c r="J268" s="253"/>
      <c r="K268" s="253"/>
      <c r="L268" s="253"/>
      <c r="M268" s="253"/>
      <c r="N268" s="253"/>
      <c r="O268" s="67"/>
      <c r="P268" s="67"/>
      <c r="Q268" s="67"/>
      <c r="R268" s="67"/>
      <c r="S268" s="67"/>
      <c r="T268" s="67"/>
      <c r="U268" s="67"/>
      <c r="V268" s="67"/>
      <c r="W268" s="67"/>
      <c r="X268" s="67"/>
      <c r="Y268" s="67"/>
      <c r="Z268" s="67"/>
      <c r="AA268" s="67"/>
      <c r="AB268" s="67"/>
      <c r="AC268" s="67"/>
      <c r="AD268" s="67"/>
      <c r="AE268" s="67"/>
      <c r="AF268" s="67"/>
      <c r="AG268" s="67"/>
      <c r="AH268" s="67"/>
      <c r="AI268" s="67"/>
      <c r="AJ268" s="67"/>
      <c r="AK268" s="67"/>
    </row>
    <row r="269" spans="3:37" ht="15" customHeight="1" x14ac:dyDescent="0.25">
      <c r="C269" s="257"/>
      <c r="D269" s="257"/>
      <c r="E269" s="257"/>
      <c r="F269" s="257"/>
      <c r="G269" s="257"/>
      <c r="H269" s="257"/>
      <c r="I269" s="257"/>
      <c r="J269" s="257"/>
      <c r="K269" s="257"/>
      <c r="L269" s="257"/>
      <c r="M269" s="257"/>
      <c r="N269" s="257"/>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row>
    <row r="270" spans="3:37" ht="15" customHeight="1" x14ac:dyDescent="0.25">
      <c r="C270" s="253"/>
      <c r="D270" s="253"/>
      <c r="E270" s="253"/>
      <c r="F270" s="253"/>
      <c r="G270" s="253"/>
      <c r="H270" s="253"/>
      <c r="I270" s="253"/>
      <c r="J270" s="253"/>
      <c r="K270" s="253"/>
      <c r="L270" s="253"/>
      <c r="M270" s="253"/>
      <c r="N270" s="253"/>
      <c r="O270" s="67"/>
      <c r="P270" s="67"/>
      <c r="Q270" s="67"/>
      <c r="R270" s="67"/>
      <c r="S270" s="67"/>
      <c r="T270" s="67"/>
      <c r="U270" s="67"/>
      <c r="V270" s="67"/>
      <c r="W270" s="67"/>
      <c r="X270" s="67"/>
      <c r="Y270" s="67"/>
      <c r="Z270" s="67"/>
      <c r="AA270" s="67"/>
      <c r="AB270" s="67"/>
      <c r="AC270" s="67"/>
      <c r="AD270" s="67"/>
      <c r="AE270" s="67"/>
      <c r="AF270" s="67"/>
      <c r="AG270" s="67"/>
      <c r="AH270" s="67"/>
      <c r="AI270" s="67"/>
      <c r="AJ270" s="67"/>
      <c r="AK270" s="67"/>
    </row>
    <row r="271" spans="3:37" ht="15" customHeight="1" x14ac:dyDescent="0.25">
      <c r="C271" s="257"/>
      <c r="D271" s="257"/>
      <c r="E271" s="257"/>
      <c r="F271" s="257"/>
      <c r="G271" s="257"/>
      <c r="H271" s="257"/>
      <c r="I271" s="257"/>
      <c r="J271" s="257"/>
      <c r="K271" s="257"/>
      <c r="L271" s="257"/>
      <c r="M271" s="257"/>
      <c r="N271" s="257"/>
      <c r="O271" s="71"/>
      <c r="P271" s="71"/>
      <c r="Q271" s="71"/>
      <c r="R271" s="71"/>
      <c r="S271" s="71"/>
      <c r="T271" s="71"/>
      <c r="U271" s="71"/>
      <c r="V271" s="71"/>
      <c r="W271" s="71"/>
      <c r="X271" s="71"/>
      <c r="Y271" s="71"/>
      <c r="Z271" s="71"/>
      <c r="AA271" s="71"/>
      <c r="AB271" s="71"/>
      <c r="AC271" s="71"/>
      <c r="AD271" s="71"/>
      <c r="AE271" s="71"/>
      <c r="AF271" s="71"/>
      <c r="AG271" s="71"/>
      <c r="AH271" s="71"/>
      <c r="AI271" s="71"/>
      <c r="AJ271" s="71"/>
      <c r="AK271" s="71"/>
    </row>
    <row r="272" spans="3:37" ht="15" customHeight="1" x14ac:dyDescent="0.25">
      <c r="C272" s="253"/>
      <c r="D272" s="253"/>
      <c r="E272" s="253"/>
      <c r="F272" s="253"/>
      <c r="G272" s="253"/>
      <c r="H272" s="253"/>
      <c r="I272" s="253"/>
      <c r="J272" s="253"/>
      <c r="K272" s="253"/>
      <c r="L272" s="253"/>
      <c r="M272" s="253"/>
      <c r="N272" s="253"/>
      <c r="O272" s="67"/>
      <c r="P272" s="67"/>
      <c r="Q272" s="67"/>
      <c r="R272" s="67"/>
      <c r="S272" s="67"/>
      <c r="T272" s="67"/>
      <c r="U272" s="67"/>
      <c r="V272" s="67"/>
      <c r="W272" s="67"/>
      <c r="X272" s="67"/>
      <c r="Y272" s="67"/>
      <c r="Z272" s="67"/>
      <c r="AA272" s="67"/>
      <c r="AB272" s="67"/>
      <c r="AC272" s="67"/>
      <c r="AD272" s="67"/>
      <c r="AE272" s="67"/>
      <c r="AF272" s="67"/>
      <c r="AG272" s="67"/>
      <c r="AH272" s="67"/>
      <c r="AI272" s="67"/>
      <c r="AJ272" s="67"/>
      <c r="AK272" s="67"/>
    </row>
    <row r="273" spans="3:37" ht="15" customHeight="1" x14ac:dyDescent="0.25">
      <c r="C273" s="257"/>
      <c r="D273" s="257"/>
      <c r="E273" s="257"/>
      <c r="F273" s="257"/>
      <c r="G273" s="257"/>
      <c r="H273" s="257"/>
      <c r="I273" s="257"/>
      <c r="J273" s="257"/>
      <c r="K273" s="257"/>
      <c r="L273" s="257"/>
      <c r="M273" s="257"/>
      <c r="N273" s="257"/>
      <c r="O273" s="71"/>
      <c r="P273" s="71"/>
      <c r="Q273" s="71"/>
      <c r="R273" s="71"/>
      <c r="S273" s="71"/>
      <c r="T273" s="71"/>
      <c r="U273" s="71"/>
      <c r="V273" s="71"/>
      <c r="W273" s="71"/>
      <c r="X273" s="71"/>
      <c r="Y273" s="71"/>
      <c r="Z273" s="71"/>
      <c r="AA273" s="71"/>
      <c r="AB273" s="71"/>
      <c r="AC273" s="71"/>
      <c r="AD273" s="71"/>
      <c r="AE273" s="71"/>
      <c r="AF273" s="71"/>
      <c r="AG273" s="71"/>
      <c r="AH273" s="71"/>
      <c r="AI273" s="71"/>
      <c r="AJ273" s="71"/>
      <c r="AK273" s="71"/>
    </row>
    <row r="274" spans="3:37" ht="15" customHeight="1" x14ac:dyDescent="0.25">
      <c r="C274" s="253"/>
      <c r="D274" s="253"/>
      <c r="E274" s="253"/>
      <c r="F274" s="253"/>
      <c r="G274" s="253"/>
      <c r="H274" s="253"/>
      <c r="I274" s="253"/>
      <c r="J274" s="253"/>
      <c r="K274" s="253"/>
      <c r="L274" s="253"/>
      <c r="M274" s="253"/>
      <c r="N274" s="253"/>
      <c r="O274" s="67"/>
      <c r="P274" s="67"/>
      <c r="Q274" s="67"/>
      <c r="R274" s="67"/>
      <c r="S274" s="67"/>
      <c r="T274" s="67"/>
      <c r="U274" s="67"/>
      <c r="V274" s="67"/>
      <c r="W274" s="67"/>
      <c r="X274" s="67"/>
      <c r="Y274" s="67"/>
      <c r="Z274" s="67"/>
      <c r="AA274" s="67"/>
      <c r="AB274" s="67"/>
      <c r="AC274" s="67"/>
      <c r="AD274" s="67"/>
      <c r="AE274" s="67"/>
      <c r="AF274" s="67"/>
      <c r="AG274" s="67"/>
      <c r="AH274" s="67"/>
      <c r="AI274" s="67"/>
      <c r="AJ274" s="67"/>
      <c r="AK274" s="67"/>
    </row>
    <row r="275" spans="3:37" ht="15" customHeight="1" x14ac:dyDescent="0.25">
      <c r="C275" s="257"/>
      <c r="D275" s="257"/>
      <c r="E275" s="257"/>
      <c r="F275" s="257"/>
      <c r="G275" s="257"/>
      <c r="H275" s="257"/>
      <c r="I275" s="257"/>
      <c r="J275" s="257"/>
      <c r="K275" s="257"/>
      <c r="L275" s="257"/>
      <c r="M275" s="257"/>
      <c r="N275" s="257"/>
      <c r="O275" s="71"/>
      <c r="P275" s="71"/>
      <c r="Q275" s="71"/>
      <c r="R275" s="71"/>
      <c r="S275" s="71"/>
      <c r="T275" s="71"/>
      <c r="U275" s="71"/>
      <c r="V275" s="71"/>
      <c r="W275" s="71"/>
      <c r="X275" s="71"/>
      <c r="Y275" s="71"/>
      <c r="Z275" s="71"/>
      <c r="AA275" s="71"/>
      <c r="AB275" s="71"/>
      <c r="AC275" s="71"/>
      <c r="AD275" s="71"/>
      <c r="AE275" s="71"/>
      <c r="AF275" s="71"/>
      <c r="AG275" s="71"/>
      <c r="AH275" s="71"/>
      <c r="AI275" s="71"/>
      <c r="AJ275" s="71"/>
      <c r="AK275" s="71"/>
    </row>
    <row r="276" spans="3:37" ht="15" customHeight="1" x14ac:dyDescent="0.25">
      <c r="C276" s="253"/>
      <c r="D276" s="253"/>
      <c r="E276" s="253"/>
      <c r="F276" s="253"/>
      <c r="G276" s="253"/>
      <c r="H276" s="253"/>
      <c r="I276" s="253"/>
      <c r="J276" s="253"/>
      <c r="K276" s="253"/>
      <c r="L276" s="253"/>
      <c r="M276" s="253"/>
      <c r="N276" s="253"/>
      <c r="O276" s="67"/>
      <c r="P276" s="67"/>
      <c r="Q276" s="67"/>
      <c r="R276" s="67"/>
      <c r="S276" s="67"/>
      <c r="T276" s="67"/>
      <c r="U276" s="67"/>
      <c r="V276" s="67"/>
      <c r="W276" s="67"/>
      <c r="X276" s="67"/>
      <c r="Y276" s="67"/>
      <c r="Z276" s="67"/>
      <c r="AA276" s="67"/>
      <c r="AB276" s="67"/>
      <c r="AC276" s="67"/>
      <c r="AD276" s="67"/>
      <c r="AE276" s="67"/>
      <c r="AF276" s="67"/>
      <c r="AG276" s="67"/>
      <c r="AH276" s="67"/>
      <c r="AI276" s="67"/>
      <c r="AJ276" s="67"/>
      <c r="AK276" s="67"/>
    </row>
    <row r="277" spans="3:37" ht="15" customHeight="1" x14ac:dyDescent="0.25">
      <c r="C277" s="257"/>
      <c r="D277" s="257"/>
      <c r="E277" s="257"/>
      <c r="F277" s="257"/>
      <c r="G277" s="257"/>
      <c r="H277" s="257"/>
      <c r="I277" s="257"/>
      <c r="J277" s="257"/>
      <c r="K277" s="257"/>
      <c r="L277" s="257"/>
      <c r="M277" s="257"/>
      <c r="N277" s="257"/>
      <c r="O277" s="71"/>
      <c r="P277" s="71"/>
      <c r="Q277" s="71"/>
      <c r="R277" s="71"/>
      <c r="S277" s="71"/>
      <c r="T277" s="71"/>
      <c r="U277" s="71"/>
      <c r="V277" s="71"/>
      <c r="W277" s="71"/>
      <c r="X277" s="71"/>
      <c r="Y277" s="71"/>
      <c r="Z277" s="71"/>
      <c r="AA277" s="71"/>
      <c r="AB277" s="71"/>
      <c r="AC277" s="71"/>
      <c r="AD277" s="71"/>
      <c r="AE277" s="71"/>
      <c r="AF277" s="71"/>
      <c r="AG277" s="71"/>
      <c r="AH277" s="71"/>
      <c r="AI277" s="71"/>
      <c r="AJ277" s="71"/>
      <c r="AK277" s="71"/>
    </row>
    <row r="278" spans="3:37" ht="15" customHeight="1" x14ac:dyDescent="0.25">
      <c r="C278" s="253"/>
      <c r="D278" s="253"/>
      <c r="E278" s="253"/>
      <c r="F278" s="253"/>
      <c r="G278" s="253"/>
      <c r="H278" s="253"/>
      <c r="I278" s="253"/>
      <c r="J278" s="253"/>
      <c r="K278" s="253"/>
      <c r="L278" s="253"/>
      <c r="M278" s="253"/>
      <c r="N278" s="253"/>
      <c r="O278" s="67"/>
      <c r="P278" s="67"/>
      <c r="Q278" s="67"/>
      <c r="R278" s="67"/>
      <c r="S278" s="67"/>
      <c r="T278" s="67"/>
      <c r="U278" s="67"/>
      <c r="V278" s="67"/>
      <c r="W278" s="67"/>
      <c r="X278" s="67"/>
      <c r="Y278" s="67"/>
      <c r="Z278" s="67"/>
      <c r="AA278" s="67"/>
      <c r="AB278" s="67"/>
      <c r="AC278" s="67"/>
      <c r="AD278" s="67"/>
      <c r="AE278" s="67"/>
      <c r="AF278" s="67"/>
      <c r="AG278" s="67"/>
      <c r="AH278" s="67"/>
      <c r="AI278" s="67"/>
      <c r="AJ278" s="67"/>
      <c r="AK278" s="67"/>
    </row>
    <row r="279" spans="3:37" ht="15" customHeight="1" x14ac:dyDescent="0.25">
      <c r="C279" s="257"/>
      <c r="D279" s="257"/>
      <c r="E279" s="257"/>
      <c r="F279" s="257"/>
      <c r="G279" s="257"/>
      <c r="H279" s="257"/>
      <c r="I279" s="257"/>
      <c r="J279" s="257"/>
      <c r="K279" s="257"/>
      <c r="L279" s="257"/>
      <c r="M279" s="257"/>
      <c r="N279" s="257"/>
      <c r="O279" s="71"/>
      <c r="P279" s="71"/>
      <c r="Q279" s="71"/>
      <c r="R279" s="71"/>
      <c r="S279" s="71"/>
      <c r="T279" s="71"/>
      <c r="U279" s="71"/>
      <c r="V279" s="71"/>
      <c r="W279" s="71"/>
      <c r="X279" s="71"/>
      <c r="Y279" s="71"/>
      <c r="Z279" s="71"/>
      <c r="AA279" s="71"/>
      <c r="AB279" s="71"/>
      <c r="AC279" s="71"/>
      <c r="AD279" s="71"/>
      <c r="AE279" s="71"/>
      <c r="AF279" s="71"/>
      <c r="AG279" s="71"/>
      <c r="AH279" s="71"/>
      <c r="AI279" s="71"/>
      <c r="AJ279" s="71"/>
      <c r="AK279" s="71"/>
    </row>
    <row r="280" spans="3:37" ht="15" customHeight="1" x14ac:dyDescent="0.25">
      <c r="C280" s="253"/>
      <c r="D280" s="253"/>
      <c r="E280" s="253"/>
      <c r="F280" s="253"/>
      <c r="G280" s="253"/>
      <c r="H280" s="253"/>
      <c r="I280" s="253"/>
      <c r="J280" s="253"/>
      <c r="K280" s="253"/>
      <c r="L280" s="253"/>
      <c r="M280" s="253"/>
      <c r="N280" s="253"/>
      <c r="O280" s="67"/>
      <c r="P280" s="67"/>
      <c r="Q280" s="67"/>
      <c r="R280" s="67"/>
      <c r="S280" s="67"/>
      <c r="T280" s="67"/>
      <c r="U280" s="67"/>
      <c r="V280" s="67"/>
      <c r="W280" s="67"/>
      <c r="X280" s="67"/>
      <c r="Y280" s="67"/>
      <c r="Z280" s="67"/>
      <c r="AA280" s="67"/>
      <c r="AB280" s="67"/>
      <c r="AC280" s="67"/>
      <c r="AD280" s="67"/>
      <c r="AE280" s="67"/>
      <c r="AF280" s="67"/>
      <c r="AG280" s="67"/>
      <c r="AH280" s="67"/>
      <c r="AI280" s="67"/>
      <c r="AJ280" s="67"/>
      <c r="AK280" s="67"/>
    </row>
    <row r="281" spans="3:37" ht="15" customHeight="1" x14ac:dyDescent="0.25">
      <c r="C281" s="257"/>
      <c r="D281" s="257"/>
      <c r="E281" s="257"/>
      <c r="F281" s="257"/>
      <c r="G281" s="257"/>
      <c r="H281" s="257"/>
      <c r="I281" s="257"/>
      <c r="J281" s="257"/>
      <c r="K281" s="257"/>
      <c r="L281" s="257"/>
      <c r="M281" s="257"/>
      <c r="N281" s="257"/>
      <c r="O281" s="71"/>
      <c r="P281" s="71"/>
      <c r="Q281" s="71"/>
      <c r="R281" s="71"/>
      <c r="S281" s="71"/>
      <c r="T281" s="71"/>
      <c r="U281" s="71"/>
      <c r="V281" s="71"/>
      <c r="W281" s="71"/>
      <c r="X281" s="71"/>
      <c r="Y281" s="71"/>
      <c r="Z281" s="71"/>
      <c r="AA281" s="71"/>
      <c r="AB281" s="71"/>
      <c r="AC281" s="71"/>
      <c r="AD281" s="71"/>
      <c r="AE281" s="71"/>
      <c r="AF281" s="71"/>
      <c r="AG281" s="71"/>
      <c r="AH281" s="71"/>
      <c r="AI281" s="71"/>
      <c r="AJ281" s="71"/>
      <c r="AK281" s="71"/>
    </row>
    <row r="282" spans="3:37" ht="15" customHeight="1" x14ac:dyDescent="0.25">
      <c r="C282" s="253"/>
      <c r="D282" s="253"/>
      <c r="E282" s="253"/>
      <c r="F282" s="253"/>
      <c r="G282" s="253"/>
      <c r="H282" s="253"/>
      <c r="I282" s="253"/>
      <c r="J282" s="253"/>
      <c r="K282" s="253"/>
      <c r="L282" s="253"/>
      <c r="M282" s="253"/>
      <c r="N282" s="253"/>
      <c r="O282" s="67"/>
      <c r="P282" s="67"/>
      <c r="Q282" s="67"/>
      <c r="R282" s="67"/>
      <c r="S282" s="67"/>
      <c r="T282" s="67"/>
      <c r="U282" s="67"/>
      <c r="V282" s="67"/>
      <c r="W282" s="67"/>
      <c r="X282" s="67"/>
      <c r="Y282" s="67"/>
      <c r="Z282" s="67"/>
      <c r="AA282" s="67"/>
      <c r="AB282" s="67"/>
      <c r="AC282" s="67"/>
      <c r="AD282" s="67"/>
      <c r="AE282" s="67"/>
      <c r="AF282" s="67"/>
      <c r="AG282" s="67"/>
      <c r="AH282" s="67"/>
      <c r="AI282" s="67"/>
      <c r="AJ282" s="67"/>
      <c r="AK282" s="67"/>
    </row>
    <row r="283" spans="3:37" ht="15" customHeight="1" x14ac:dyDescent="0.25">
      <c r="C283" s="257"/>
      <c r="D283" s="257"/>
      <c r="E283" s="257"/>
      <c r="F283" s="257"/>
      <c r="G283" s="257"/>
      <c r="H283" s="257"/>
      <c r="I283" s="257"/>
      <c r="J283" s="257"/>
      <c r="K283" s="257"/>
      <c r="L283" s="257"/>
      <c r="M283" s="257"/>
      <c r="N283" s="257"/>
      <c r="O283" s="71"/>
      <c r="P283" s="71"/>
      <c r="Q283" s="71"/>
      <c r="R283" s="71"/>
      <c r="S283" s="71"/>
      <c r="T283" s="71"/>
      <c r="U283" s="71"/>
      <c r="V283" s="71"/>
      <c r="W283" s="71"/>
      <c r="X283" s="71"/>
      <c r="Y283" s="71"/>
      <c r="Z283" s="71"/>
      <c r="AA283" s="71"/>
      <c r="AB283" s="71"/>
      <c r="AC283" s="71"/>
      <c r="AD283" s="71"/>
      <c r="AE283" s="71"/>
      <c r="AF283" s="71"/>
      <c r="AG283" s="71"/>
      <c r="AH283" s="71"/>
      <c r="AI283" s="71"/>
      <c r="AJ283" s="71"/>
      <c r="AK283" s="71"/>
    </row>
    <row r="284" spans="3:37" ht="15" customHeight="1" x14ac:dyDescent="0.25">
      <c r="C284" s="253"/>
      <c r="D284" s="253"/>
      <c r="E284" s="253"/>
      <c r="F284" s="253"/>
      <c r="G284" s="253"/>
      <c r="H284" s="253"/>
      <c r="I284" s="253"/>
      <c r="J284" s="253"/>
      <c r="K284" s="253"/>
      <c r="L284" s="253"/>
      <c r="M284" s="253"/>
      <c r="N284" s="253"/>
      <c r="O284" s="67"/>
      <c r="P284" s="67"/>
      <c r="Q284" s="67"/>
      <c r="R284" s="67"/>
      <c r="S284" s="67"/>
      <c r="T284" s="67"/>
      <c r="U284" s="67"/>
      <c r="V284" s="67"/>
      <c r="W284" s="67"/>
      <c r="X284" s="67"/>
      <c r="Y284" s="67"/>
      <c r="Z284" s="67"/>
      <c r="AA284" s="67"/>
      <c r="AB284" s="67"/>
      <c r="AC284" s="67"/>
      <c r="AD284" s="67"/>
      <c r="AE284" s="67"/>
      <c r="AF284" s="67"/>
      <c r="AG284" s="67"/>
      <c r="AH284" s="67"/>
      <c r="AI284" s="67"/>
      <c r="AJ284" s="67"/>
      <c r="AK284" s="67"/>
    </row>
    <row r="285" spans="3:37" ht="15" customHeight="1" x14ac:dyDescent="0.25">
      <c r="C285" s="257"/>
      <c r="D285" s="257"/>
      <c r="E285" s="257"/>
      <c r="F285" s="257"/>
      <c r="G285" s="257"/>
      <c r="H285" s="257"/>
      <c r="I285" s="257"/>
      <c r="J285" s="257"/>
      <c r="K285" s="257"/>
      <c r="L285" s="257"/>
      <c r="M285" s="257"/>
      <c r="N285" s="257"/>
      <c r="O285" s="71"/>
      <c r="P285" s="71"/>
      <c r="Q285" s="71"/>
      <c r="R285" s="71"/>
      <c r="S285" s="71"/>
      <c r="T285" s="71"/>
      <c r="U285" s="71"/>
      <c r="V285" s="71"/>
      <c r="W285" s="71"/>
      <c r="X285" s="71"/>
      <c r="Y285" s="71"/>
      <c r="Z285" s="71"/>
      <c r="AA285" s="71"/>
      <c r="AB285" s="71"/>
      <c r="AC285" s="71"/>
      <c r="AD285" s="71"/>
      <c r="AE285" s="71"/>
      <c r="AF285" s="71"/>
      <c r="AG285" s="71"/>
      <c r="AH285" s="71"/>
      <c r="AI285" s="71"/>
      <c r="AJ285" s="71"/>
      <c r="AK285" s="71"/>
    </row>
    <row r="286" spans="3:37" ht="15" customHeight="1" x14ac:dyDescent="0.25">
      <c r="C286" s="253"/>
      <c r="D286" s="253"/>
      <c r="E286" s="253"/>
      <c r="F286" s="253"/>
      <c r="G286" s="253"/>
      <c r="H286" s="253"/>
      <c r="I286" s="253"/>
      <c r="J286" s="253"/>
      <c r="K286" s="253"/>
      <c r="L286" s="253"/>
      <c r="M286" s="253"/>
      <c r="N286" s="253"/>
      <c r="O286" s="67"/>
      <c r="P286" s="67"/>
      <c r="Q286" s="67"/>
      <c r="R286" s="67"/>
      <c r="S286" s="67"/>
      <c r="T286" s="67"/>
      <c r="U286" s="67"/>
      <c r="V286" s="67"/>
      <c r="W286" s="67"/>
      <c r="X286" s="67"/>
      <c r="Y286" s="67"/>
      <c r="Z286" s="67"/>
      <c r="AA286" s="67"/>
      <c r="AB286" s="67"/>
      <c r="AC286" s="67"/>
      <c r="AD286" s="67"/>
      <c r="AE286" s="67"/>
      <c r="AF286" s="67"/>
      <c r="AG286" s="67"/>
      <c r="AH286" s="67"/>
      <c r="AI286" s="67"/>
      <c r="AJ286" s="67"/>
      <c r="AK286" s="67"/>
    </row>
    <row r="287" spans="3:37" ht="15" customHeight="1" x14ac:dyDescent="0.25">
      <c r="C287" s="257"/>
      <c r="D287" s="257"/>
      <c r="E287" s="257"/>
      <c r="F287" s="257"/>
      <c r="G287" s="257"/>
      <c r="H287" s="257"/>
      <c r="I287" s="257"/>
      <c r="J287" s="257"/>
      <c r="K287" s="257"/>
      <c r="L287" s="257"/>
      <c r="M287" s="257"/>
      <c r="N287" s="257"/>
      <c r="O287" s="71"/>
      <c r="P287" s="71"/>
      <c r="Q287" s="71"/>
      <c r="R287" s="71"/>
      <c r="S287" s="71"/>
      <c r="T287" s="71"/>
      <c r="U287" s="71"/>
      <c r="V287" s="71"/>
      <c r="W287" s="71"/>
      <c r="X287" s="71"/>
      <c r="Y287" s="71"/>
      <c r="Z287" s="71"/>
      <c r="AA287" s="71"/>
      <c r="AB287" s="71"/>
      <c r="AC287" s="71"/>
      <c r="AD287" s="71"/>
      <c r="AE287" s="71"/>
      <c r="AF287" s="71"/>
      <c r="AG287" s="71"/>
      <c r="AH287" s="71"/>
      <c r="AI287" s="71"/>
      <c r="AJ287" s="71"/>
      <c r="AK287" s="71"/>
    </row>
    <row r="288" spans="3:37" ht="15" customHeight="1" x14ac:dyDescent="0.25">
      <c r="C288" s="253"/>
      <c r="D288" s="253"/>
      <c r="E288" s="253"/>
      <c r="F288" s="253"/>
      <c r="G288" s="253"/>
      <c r="H288" s="253"/>
      <c r="I288" s="253"/>
      <c r="J288" s="253"/>
      <c r="K288" s="253"/>
      <c r="L288" s="253"/>
      <c r="M288" s="253"/>
      <c r="N288" s="253"/>
      <c r="O288" s="67"/>
      <c r="P288" s="67"/>
      <c r="Q288" s="67"/>
      <c r="R288" s="67"/>
      <c r="S288" s="67"/>
      <c r="T288" s="67"/>
      <c r="U288" s="67"/>
      <c r="V288" s="67"/>
      <c r="W288" s="67"/>
      <c r="X288" s="67"/>
      <c r="Y288" s="67"/>
      <c r="Z288" s="67"/>
      <c r="AA288" s="67"/>
      <c r="AB288" s="67"/>
      <c r="AC288" s="67"/>
      <c r="AD288" s="67"/>
      <c r="AE288" s="67"/>
      <c r="AF288" s="67"/>
      <c r="AG288" s="67"/>
      <c r="AH288" s="67"/>
      <c r="AI288" s="67"/>
      <c r="AJ288" s="67"/>
      <c r="AK288" s="67"/>
    </row>
    <row r="289" spans="3:37" ht="15" customHeight="1" x14ac:dyDescent="0.25">
      <c r="C289" s="257"/>
      <c r="D289" s="257"/>
      <c r="E289" s="257"/>
      <c r="F289" s="257"/>
      <c r="G289" s="257"/>
      <c r="H289" s="257"/>
      <c r="I289" s="257"/>
      <c r="J289" s="257"/>
      <c r="K289" s="257"/>
      <c r="L289" s="257"/>
      <c r="M289" s="257"/>
      <c r="N289" s="257"/>
      <c r="O289" s="71"/>
      <c r="P289" s="71"/>
      <c r="Q289" s="71"/>
      <c r="R289" s="71"/>
      <c r="S289" s="71"/>
      <c r="T289" s="71"/>
      <c r="U289" s="71"/>
      <c r="V289" s="71"/>
      <c r="W289" s="71"/>
      <c r="X289" s="71"/>
      <c r="Y289" s="71"/>
      <c r="Z289" s="71"/>
      <c r="AA289" s="71"/>
      <c r="AB289" s="71"/>
      <c r="AC289" s="71"/>
      <c r="AD289" s="71"/>
      <c r="AE289" s="71"/>
      <c r="AF289" s="71"/>
      <c r="AG289" s="71"/>
      <c r="AH289" s="71"/>
      <c r="AI289" s="71"/>
      <c r="AJ289" s="71"/>
      <c r="AK289" s="71"/>
    </row>
    <row r="290" spans="3:37" ht="15" customHeight="1" x14ac:dyDescent="0.25">
      <c r="C290" s="253"/>
      <c r="D290" s="253"/>
      <c r="E290" s="253"/>
      <c r="F290" s="253"/>
      <c r="G290" s="253"/>
      <c r="H290" s="253"/>
      <c r="I290" s="253"/>
      <c r="J290" s="253"/>
      <c r="K290" s="253"/>
      <c r="L290" s="253"/>
      <c r="M290" s="253"/>
      <c r="N290" s="253"/>
      <c r="O290" s="67"/>
      <c r="P290" s="67"/>
      <c r="Q290" s="67"/>
      <c r="R290" s="67"/>
      <c r="S290" s="67"/>
      <c r="T290" s="67"/>
      <c r="U290" s="67"/>
      <c r="V290" s="67"/>
      <c r="W290" s="67"/>
      <c r="X290" s="67"/>
      <c r="Y290" s="67"/>
      <c r="Z290" s="67"/>
      <c r="AA290" s="67"/>
      <c r="AB290" s="67"/>
      <c r="AC290" s="67"/>
      <c r="AD290" s="67"/>
      <c r="AE290" s="67"/>
      <c r="AF290" s="67"/>
      <c r="AG290" s="67"/>
      <c r="AH290" s="67"/>
      <c r="AI290" s="67"/>
      <c r="AJ290" s="67"/>
      <c r="AK290" s="67"/>
    </row>
    <row r="291" spans="3:37" ht="15" customHeight="1" x14ac:dyDescent="0.25">
      <c r="C291" s="257"/>
      <c r="D291" s="257"/>
      <c r="E291" s="257"/>
      <c r="F291" s="257"/>
      <c r="G291" s="257"/>
      <c r="H291" s="257"/>
      <c r="I291" s="257"/>
      <c r="J291" s="257"/>
      <c r="K291" s="257"/>
      <c r="L291" s="257"/>
      <c r="M291" s="257"/>
      <c r="N291" s="257"/>
      <c r="O291" s="71"/>
      <c r="P291" s="71"/>
      <c r="Q291" s="71"/>
      <c r="R291" s="71"/>
      <c r="S291" s="71"/>
      <c r="T291" s="71"/>
      <c r="U291" s="71"/>
      <c r="V291" s="71"/>
      <c r="W291" s="71"/>
      <c r="X291" s="71"/>
      <c r="Y291" s="71"/>
      <c r="Z291" s="71"/>
      <c r="AA291" s="71"/>
      <c r="AB291" s="71"/>
      <c r="AC291" s="71"/>
      <c r="AD291" s="71"/>
      <c r="AE291" s="71"/>
      <c r="AF291" s="71"/>
      <c r="AG291" s="71"/>
      <c r="AH291" s="71"/>
      <c r="AI291" s="71"/>
      <c r="AJ291" s="71"/>
      <c r="AK291" s="71"/>
    </row>
    <row r="292" spans="3:37" ht="15" customHeight="1" x14ac:dyDescent="0.25">
      <c r="C292" s="253"/>
      <c r="D292" s="253"/>
      <c r="E292" s="253"/>
      <c r="F292" s="253"/>
      <c r="G292" s="253"/>
      <c r="H292" s="253"/>
      <c r="I292" s="253"/>
      <c r="J292" s="253"/>
      <c r="K292" s="253"/>
      <c r="L292" s="253"/>
      <c r="M292" s="253"/>
      <c r="N292" s="253"/>
      <c r="O292" s="67"/>
      <c r="P292" s="67"/>
      <c r="Q292" s="67"/>
      <c r="R292" s="67"/>
      <c r="S292" s="67"/>
      <c r="T292" s="67"/>
      <c r="U292" s="67"/>
      <c r="V292" s="67"/>
      <c r="W292" s="67"/>
      <c r="X292" s="67"/>
      <c r="Y292" s="67"/>
      <c r="Z292" s="67"/>
      <c r="AA292" s="67"/>
      <c r="AB292" s="67"/>
      <c r="AC292" s="67"/>
      <c r="AD292" s="67"/>
      <c r="AE292" s="67"/>
      <c r="AF292" s="67"/>
      <c r="AG292" s="67"/>
      <c r="AH292" s="67"/>
      <c r="AI292" s="67"/>
      <c r="AJ292" s="67"/>
      <c r="AK292" s="67"/>
    </row>
    <row r="293" spans="3:37" ht="15" customHeight="1" x14ac:dyDescent="0.25">
      <c r="C293" s="257"/>
      <c r="D293" s="257"/>
      <c r="E293" s="257"/>
      <c r="F293" s="257"/>
      <c r="G293" s="257"/>
      <c r="H293" s="257"/>
      <c r="I293" s="257"/>
      <c r="J293" s="257"/>
      <c r="K293" s="257"/>
      <c r="L293" s="257"/>
      <c r="M293" s="257"/>
      <c r="N293" s="257"/>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row>
    <row r="294" spans="3:37" ht="15" customHeight="1" x14ac:dyDescent="0.25">
      <c r="C294" s="253"/>
      <c r="D294" s="253"/>
      <c r="E294" s="253"/>
      <c r="F294" s="253"/>
      <c r="G294" s="253"/>
      <c r="H294" s="253"/>
      <c r="I294" s="253"/>
      <c r="J294" s="253"/>
      <c r="K294" s="253"/>
      <c r="L294" s="253"/>
      <c r="M294" s="253"/>
      <c r="N294" s="253"/>
      <c r="O294" s="67"/>
      <c r="P294" s="67"/>
      <c r="Q294" s="67"/>
      <c r="R294" s="67"/>
      <c r="S294" s="67"/>
      <c r="T294" s="67"/>
      <c r="U294" s="67"/>
      <c r="V294" s="67"/>
      <c r="W294" s="67"/>
      <c r="X294" s="67"/>
      <c r="Y294" s="67"/>
      <c r="Z294" s="67"/>
      <c r="AA294" s="67"/>
      <c r="AB294" s="67"/>
      <c r="AC294" s="67"/>
      <c r="AD294" s="67"/>
      <c r="AE294" s="67"/>
      <c r="AF294" s="67"/>
      <c r="AG294" s="67"/>
      <c r="AH294" s="67"/>
      <c r="AI294" s="67"/>
      <c r="AJ294" s="67"/>
      <c r="AK294" s="67"/>
    </row>
    <row r="295" spans="3:37" ht="15" customHeight="1" x14ac:dyDescent="0.25">
      <c r="C295" s="257"/>
      <c r="D295" s="257"/>
      <c r="E295" s="257"/>
      <c r="F295" s="257"/>
      <c r="G295" s="257"/>
      <c r="H295" s="257"/>
      <c r="I295" s="257"/>
      <c r="J295" s="257"/>
      <c r="K295" s="257"/>
      <c r="L295" s="257"/>
      <c r="M295" s="257"/>
      <c r="N295" s="257"/>
      <c r="O295" s="71"/>
      <c r="P295" s="71"/>
      <c r="Q295" s="71"/>
      <c r="R295" s="71"/>
      <c r="S295" s="71"/>
      <c r="T295" s="71"/>
      <c r="U295" s="71"/>
      <c r="V295" s="71"/>
      <c r="W295" s="71"/>
      <c r="X295" s="71"/>
      <c r="Y295" s="71"/>
      <c r="Z295" s="71"/>
      <c r="AA295" s="71"/>
      <c r="AB295" s="71"/>
      <c r="AC295" s="71"/>
      <c r="AD295" s="71"/>
      <c r="AE295" s="71"/>
      <c r="AF295" s="71"/>
      <c r="AG295" s="71"/>
      <c r="AH295" s="71"/>
      <c r="AI295" s="71"/>
      <c r="AJ295" s="71"/>
      <c r="AK295" s="71"/>
    </row>
    <row r="296" spans="3:37" ht="15" customHeight="1" x14ac:dyDescent="0.25">
      <c r="C296" s="253"/>
      <c r="D296" s="253"/>
      <c r="E296" s="253"/>
      <c r="F296" s="253"/>
      <c r="G296" s="253"/>
      <c r="H296" s="253"/>
      <c r="I296" s="253"/>
      <c r="J296" s="253"/>
      <c r="K296" s="253"/>
      <c r="L296" s="253"/>
      <c r="M296" s="253"/>
      <c r="N296" s="253"/>
      <c r="O296" s="67"/>
      <c r="P296" s="67"/>
      <c r="Q296" s="67"/>
      <c r="R296" s="67"/>
      <c r="S296" s="67"/>
      <c r="T296" s="67"/>
      <c r="U296" s="67"/>
      <c r="V296" s="67"/>
      <c r="W296" s="67"/>
      <c r="X296" s="67"/>
      <c r="Y296" s="67"/>
      <c r="Z296" s="67"/>
      <c r="AA296" s="67"/>
      <c r="AB296" s="67"/>
      <c r="AC296" s="67"/>
      <c r="AD296" s="67"/>
      <c r="AE296" s="67"/>
      <c r="AF296" s="67"/>
      <c r="AG296" s="67"/>
      <c r="AH296" s="67"/>
      <c r="AI296" s="67"/>
      <c r="AJ296" s="67"/>
      <c r="AK296" s="67"/>
    </row>
    <row r="297" spans="3:37" ht="15" customHeight="1" x14ac:dyDescent="0.25">
      <c r="C297" s="257"/>
      <c r="D297" s="257"/>
      <c r="E297" s="257"/>
      <c r="F297" s="257"/>
      <c r="G297" s="257"/>
      <c r="H297" s="257"/>
      <c r="I297" s="257"/>
      <c r="J297" s="257"/>
      <c r="K297" s="257"/>
      <c r="L297" s="257"/>
      <c r="M297" s="257"/>
      <c r="N297" s="257"/>
      <c r="O297" s="71"/>
      <c r="P297" s="71"/>
      <c r="Q297" s="71"/>
      <c r="R297" s="71"/>
      <c r="S297" s="71"/>
      <c r="T297" s="71"/>
      <c r="U297" s="71"/>
      <c r="V297" s="71"/>
      <c r="W297" s="71"/>
      <c r="X297" s="71"/>
      <c r="Y297" s="71"/>
      <c r="Z297" s="71"/>
      <c r="AA297" s="71"/>
      <c r="AB297" s="71"/>
      <c r="AC297" s="71"/>
      <c r="AD297" s="71"/>
      <c r="AE297" s="71"/>
      <c r="AF297" s="71"/>
      <c r="AG297" s="71"/>
      <c r="AH297" s="71"/>
      <c r="AI297" s="71"/>
      <c r="AJ297" s="71"/>
      <c r="AK297" s="71"/>
    </row>
    <row r="298" spans="3:37" ht="15" customHeight="1" x14ac:dyDescent="0.25">
      <c r="C298" s="253"/>
      <c r="D298" s="253"/>
      <c r="E298" s="253"/>
      <c r="F298" s="253"/>
      <c r="G298" s="253"/>
      <c r="H298" s="253"/>
      <c r="I298" s="253"/>
      <c r="J298" s="253"/>
      <c r="K298" s="253"/>
      <c r="L298" s="253"/>
      <c r="M298" s="253"/>
      <c r="N298" s="253"/>
      <c r="O298" s="67"/>
      <c r="P298" s="67"/>
      <c r="Q298" s="67"/>
      <c r="R298" s="67"/>
      <c r="S298" s="67"/>
      <c r="T298" s="67"/>
      <c r="U298" s="67"/>
      <c r="V298" s="67"/>
      <c r="W298" s="67"/>
      <c r="X298" s="67"/>
      <c r="Y298" s="67"/>
      <c r="Z298" s="67"/>
      <c r="AA298" s="67"/>
      <c r="AB298" s="67"/>
      <c r="AC298" s="67"/>
      <c r="AD298" s="67"/>
      <c r="AE298" s="67"/>
      <c r="AF298" s="67"/>
      <c r="AG298" s="67"/>
      <c r="AH298" s="67"/>
      <c r="AI298" s="67"/>
      <c r="AJ298" s="67"/>
      <c r="AK298" s="67"/>
    </row>
    <row r="299" spans="3:37" ht="15" customHeight="1" x14ac:dyDescent="0.25">
      <c r="C299" s="257"/>
      <c r="D299" s="257"/>
      <c r="E299" s="257"/>
      <c r="F299" s="257"/>
      <c r="G299" s="257"/>
      <c r="H299" s="257"/>
      <c r="I299" s="257"/>
      <c r="J299" s="257"/>
      <c r="K299" s="257"/>
      <c r="L299" s="257"/>
      <c r="M299" s="257"/>
      <c r="N299" s="257"/>
      <c r="O299" s="71"/>
      <c r="P299" s="71"/>
      <c r="Q299" s="71"/>
      <c r="R299" s="71"/>
      <c r="S299" s="71"/>
      <c r="T299" s="71"/>
      <c r="U299" s="71"/>
      <c r="V299" s="71"/>
      <c r="W299" s="71"/>
      <c r="X299" s="71"/>
      <c r="Y299" s="71"/>
      <c r="Z299" s="71"/>
      <c r="AA299" s="71"/>
      <c r="AB299" s="71"/>
      <c r="AC299" s="71"/>
      <c r="AD299" s="71"/>
      <c r="AE299" s="71"/>
      <c r="AF299" s="71"/>
      <c r="AG299" s="71"/>
      <c r="AH299" s="71"/>
      <c r="AI299" s="71"/>
      <c r="AJ299" s="71"/>
      <c r="AK299" s="71"/>
    </row>
    <row r="300" spans="3:37" ht="15" customHeight="1" x14ac:dyDescent="0.25">
      <c r="C300" s="253"/>
      <c r="D300" s="253"/>
      <c r="E300" s="253"/>
      <c r="F300" s="253"/>
      <c r="G300" s="253"/>
      <c r="H300" s="253"/>
      <c r="I300" s="253"/>
      <c r="J300" s="253"/>
      <c r="K300" s="253"/>
      <c r="L300" s="253"/>
      <c r="M300" s="253"/>
      <c r="N300" s="253"/>
      <c r="O300" s="67"/>
      <c r="P300" s="67"/>
      <c r="Q300" s="67"/>
      <c r="R300" s="67"/>
      <c r="S300" s="67"/>
      <c r="T300" s="67"/>
      <c r="U300" s="67"/>
      <c r="V300" s="67"/>
      <c r="W300" s="67"/>
      <c r="X300" s="67"/>
      <c r="Y300" s="67"/>
      <c r="Z300" s="67"/>
      <c r="AA300" s="67"/>
      <c r="AB300" s="67"/>
      <c r="AC300" s="67"/>
      <c r="AD300" s="67"/>
      <c r="AE300" s="67"/>
      <c r="AF300" s="67"/>
      <c r="AG300" s="67"/>
      <c r="AH300" s="67"/>
      <c r="AI300" s="67"/>
      <c r="AJ300" s="67"/>
      <c r="AK300" s="67"/>
    </row>
    <row r="301" spans="3:37" ht="15" customHeight="1" x14ac:dyDescent="0.25">
      <c r="C301" s="257"/>
      <c r="D301" s="257"/>
      <c r="E301" s="257"/>
      <c r="F301" s="257"/>
      <c r="G301" s="257"/>
      <c r="H301" s="257"/>
      <c r="I301" s="257"/>
      <c r="J301" s="257"/>
      <c r="K301" s="257"/>
      <c r="L301" s="257"/>
      <c r="M301" s="257"/>
      <c r="N301" s="257"/>
      <c r="O301" s="71"/>
      <c r="P301" s="71"/>
      <c r="Q301" s="71"/>
      <c r="R301" s="71"/>
      <c r="S301" s="71"/>
      <c r="T301" s="71"/>
      <c r="U301" s="71"/>
      <c r="V301" s="71"/>
      <c r="W301" s="71"/>
      <c r="X301" s="71"/>
      <c r="Y301" s="71"/>
      <c r="Z301" s="71"/>
      <c r="AA301" s="71"/>
      <c r="AB301" s="71"/>
      <c r="AC301" s="71"/>
      <c r="AD301" s="71"/>
      <c r="AE301" s="71"/>
      <c r="AF301" s="71"/>
      <c r="AG301" s="71"/>
      <c r="AH301" s="71"/>
      <c r="AI301" s="71"/>
      <c r="AJ301" s="71"/>
      <c r="AK301" s="71"/>
    </row>
    <row r="302" spans="3:37" ht="15" customHeight="1" x14ac:dyDescent="0.25">
      <c r="C302" s="253"/>
      <c r="D302" s="253"/>
      <c r="E302" s="253"/>
      <c r="F302" s="253"/>
      <c r="G302" s="253"/>
      <c r="H302" s="253"/>
      <c r="I302" s="253"/>
      <c r="J302" s="253"/>
      <c r="K302" s="253"/>
      <c r="L302" s="253"/>
      <c r="M302" s="253"/>
      <c r="N302" s="253"/>
      <c r="O302" s="67"/>
      <c r="P302" s="67"/>
      <c r="Q302" s="67"/>
      <c r="R302" s="67"/>
      <c r="S302" s="67"/>
      <c r="T302" s="67"/>
      <c r="U302" s="67"/>
      <c r="V302" s="67"/>
      <c r="W302" s="67"/>
      <c r="X302" s="67"/>
      <c r="Y302" s="67"/>
      <c r="Z302" s="67"/>
      <c r="AA302" s="67"/>
      <c r="AB302" s="67"/>
      <c r="AC302" s="67"/>
      <c r="AD302" s="67"/>
      <c r="AE302" s="67"/>
      <c r="AF302" s="67"/>
      <c r="AG302" s="67"/>
      <c r="AH302" s="67"/>
      <c r="AI302" s="67"/>
      <c r="AJ302" s="67"/>
      <c r="AK302" s="67"/>
    </row>
    <row r="303" spans="3:37" ht="15" customHeight="1" x14ac:dyDescent="0.25">
      <c r="C303" s="257"/>
      <c r="D303" s="257"/>
      <c r="E303" s="257"/>
      <c r="F303" s="257"/>
      <c r="G303" s="257"/>
      <c r="H303" s="257"/>
      <c r="I303" s="257"/>
      <c r="J303" s="257"/>
      <c r="K303" s="257"/>
      <c r="L303" s="257"/>
      <c r="M303" s="257"/>
      <c r="N303" s="257"/>
      <c r="O303" s="71"/>
      <c r="P303" s="71"/>
      <c r="Q303" s="71"/>
      <c r="R303" s="71"/>
      <c r="S303" s="71"/>
      <c r="T303" s="71"/>
      <c r="U303" s="71"/>
      <c r="V303" s="71"/>
      <c r="W303" s="71"/>
      <c r="X303" s="71"/>
      <c r="Y303" s="71"/>
      <c r="Z303" s="71"/>
      <c r="AA303" s="71"/>
      <c r="AB303" s="71"/>
      <c r="AC303" s="71"/>
      <c r="AD303" s="71"/>
      <c r="AE303" s="71"/>
      <c r="AF303" s="71"/>
      <c r="AG303" s="71"/>
      <c r="AH303" s="71"/>
      <c r="AI303" s="71"/>
      <c r="AJ303" s="71"/>
      <c r="AK303" s="71"/>
    </row>
    <row r="304" spans="3:37" ht="15" customHeight="1" x14ac:dyDescent="0.25">
      <c r="C304" s="253"/>
      <c r="D304" s="253"/>
      <c r="E304" s="253"/>
      <c r="F304" s="253"/>
      <c r="G304" s="253"/>
      <c r="H304" s="253"/>
      <c r="I304" s="253"/>
      <c r="J304" s="253"/>
      <c r="K304" s="253"/>
      <c r="L304" s="253"/>
      <c r="M304" s="253"/>
      <c r="N304" s="253"/>
      <c r="O304" s="67"/>
      <c r="P304" s="67"/>
      <c r="Q304" s="67"/>
      <c r="R304" s="67"/>
      <c r="S304" s="67"/>
      <c r="T304" s="67"/>
      <c r="U304" s="67"/>
      <c r="V304" s="67"/>
      <c r="W304" s="67"/>
      <c r="X304" s="67"/>
      <c r="Y304" s="67"/>
      <c r="Z304" s="67"/>
      <c r="AA304" s="67"/>
      <c r="AB304" s="67"/>
      <c r="AC304" s="67"/>
      <c r="AD304" s="67"/>
      <c r="AE304" s="67"/>
      <c r="AF304" s="67"/>
      <c r="AG304" s="67"/>
      <c r="AH304" s="67"/>
      <c r="AI304" s="67"/>
      <c r="AJ304" s="67"/>
      <c r="AK304" s="67"/>
    </row>
    <row r="305" spans="3:37" ht="15" customHeight="1" x14ac:dyDescent="0.25">
      <c r="C305" s="257"/>
      <c r="D305" s="257"/>
      <c r="E305" s="257"/>
      <c r="F305" s="257"/>
      <c r="G305" s="257"/>
      <c r="H305" s="257"/>
      <c r="I305" s="257"/>
      <c r="J305" s="257"/>
      <c r="K305" s="257"/>
      <c r="L305" s="257"/>
      <c r="M305" s="257"/>
      <c r="N305" s="257"/>
      <c r="O305" s="71"/>
      <c r="P305" s="71"/>
      <c r="Q305" s="71"/>
      <c r="R305" s="71"/>
      <c r="S305" s="71"/>
      <c r="T305" s="71"/>
      <c r="U305" s="71"/>
      <c r="V305" s="71"/>
      <c r="W305" s="71"/>
      <c r="X305" s="71"/>
      <c r="Y305" s="71"/>
      <c r="Z305" s="71"/>
      <c r="AA305" s="71"/>
      <c r="AB305" s="71"/>
      <c r="AC305" s="71"/>
      <c r="AD305" s="71"/>
      <c r="AE305" s="71"/>
      <c r="AF305" s="71"/>
      <c r="AG305" s="71"/>
      <c r="AH305" s="71"/>
      <c r="AI305" s="71"/>
      <c r="AJ305" s="71"/>
      <c r="AK305" s="71"/>
    </row>
    <row r="306" spans="3:37" ht="15" customHeight="1" x14ac:dyDescent="0.25">
      <c r="C306" s="253"/>
      <c r="D306" s="253"/>
      <c r="E306" s="253"/>
      <c r="F306" s="253"/>
      <c r="G306" s="253"/>
      <c r="H306" s="253"/>
      <c r="I306" s="253"/>
      <c r="J306" s="253"/>
      <c r="K306" s="253"/>
      <c r="L306" s="253"/>
      <c r="M306" s="253"/>
      <c r="N306" s="253"/>
      <c r="O306" s="67"/>
      <c r="P306" s="67"/>
      <c r="Q306" s="67"/>
      <c r="R306" s="67"/>
      <c r="S306" s="67"/>
      <c r="T306" s="67"/>
      <c r="U306" s="67"/>
      <c r="V306" s="67"/>
      <c r="W306" s="67"/>
      <c r="X306" s="67"/>
      <c r="Y306" s="67"/>
      <c r="Z306" s="67"/>
      <c r="AA306" s="67"/>
      <c r="AB306" s="67"/>
      <c r="AC306" s="67"/>
      <c r="AD306" s="67"/>
      <c r="AE306" s="67"/>
      <c r="AF306" s="67"/>
      <c r="AG306" s="67"/>
      <c r="AH306" s="67"/>
      <c r="AI306" s="67"/>
      <c r="AJ306" s="67"/>
      <c r="AK306" s="67"/>
    </row>
    <row r="307" spans="3:37" ht="15" customHeight="1" x14ac:dyDescent="0.25">
      <c r="C307" s="257"/>
      <c r="D307" s="257"/>
      <c r="E307" s="257"/>
      <c r="F307" s="257"/>
      <c r="G307" s="257"/>
      <c r="H307" s="257"/>
      <c r="I307" s="257"/>
      <c r="J307" s="257"/>
      <c r="K307" s="257"/>
      <c r="L307" s="257"/>
      <c r="M307" s="257"/>
      <c r="N307" s="257"/>
      <c r="O307" s="71"/>
      <c r="P307" s="71"/>
      <c r="Q307" s="71"/>
      <c r="R307" s="71"/>
      <c r="S307" s="71"/>
      <c r="T307" s="71"/>
      <c r="U307" s="71"/>
      <c r="V307" s="71"/>
      <c r="W307" s="71"/>
      <c r="X307" s="71"/>
      <c r="Y307" s="71"/>
      <c r="Z307" s="71"/>
      <c r="AA307" s="71"/>
      <c r="AB307" s="71"/>
      <c r="AC307" s="71"/>
      <c r="AD307" s="71"/>
      <c r="AE307" s="71"/>
      <c r="AF307" s="71"/>
      <c r="AG307" s="71"/>
      <c r="AH307" s="71"/>
      <c r="AI307" s="71"/>
      <c r="AJ307" s="71"/>
      <c r="AK307" s="71"/>
    </row>
    <row r="308" spans="3:37" ht="15" customHeight="1" x14ac:dyDescent="0.25">
      <c r="C308" s="253"/>
      <c r="D308" s="253"/>
      <c r="E308" s="253"/>
      <c r="F308" s="253"/>
      <c r="G308" s="253"/>
      <c r="H308" s="253"/>
      <c r="I308" s="253"/>
      <c r="J308" s="253"/>
      <c r="K308" s="253"/>
      <c r="L308" s="253"/>
      <c r="M308" s="253"/>
      <c r="N308" s="253"/>
      <c r="O308" s="67"/>
      <c r="P308" s="67"/>
      <c r="Q308" s="67"/>
      <c r="R308" s="67"/>
      <c r="S308" s="67"/>
      <c r="T308" s="67"/>
      <c r="U308" s="67"/>
      <c r="V308" s="67"/>
      <c r="W308" s="67"/>
      <c r="X308" s="67"/>
      <c r="Y308" s="67"/>
      <c r="Z308" s="67"/>
      <c r="AA308" s="67"/>
      <c r="AB308" s="67"/>
      <c r="AC308" s="67"/>
      <c r="AD308" s="67"/>
      <c r="AE308" s="67"/>
      <c r="AF308" s="67"/>
      <c r="AG308" s="67"/>
      <c r="AH308" s="67"/>
      <c r="AI308" s="67"/>
      <c r="AJ308" s="67"/>
      <c r="AK308" s="67"/>
    </row>
    <row r="309" spans="3:37" ht="15" customHeight="1" x14ac:dyDescent="0.25">
      <c r="C309" s="257"/>
      <c r="D309" s="257"/>
      <c r="E309" s="257"/>
      <c r="F309" s="257"/>
      <c r="G309" s="257"/>
      <c r="H309" s="257"/>
      <c r="I309" s="257"/>
      <c r="J309" s="257"/>
      <c r="K309" s="257"/>
      <c r="L309" s="257"/>
      <c r="M309" s="257"/>
      <c r="N309" s="257"/>
      <c r="O309" s="71"/>
      <c r="P309" s="71"/>
      <c r="Q309" s="71"/>
      <c r="R309" s="71"/>
      <c r="S309" s="71"/>
      <c r="T309" s="71"/>
      <c r="U309" s="71"/>
      <c r="V309" s="71"/>
      <c r="W309" s="71"/>
      <c r="X309" s="71"/>
      <c r="Y309" s="71"/>
      <c r="Z309" s="71"/>
      <c r="AA309" s="71"/>
      <c r="AB309" s="71"/>
      <c r="AC309" s="71"/>
      <c r="AD309" s="71"/>
      <c r="AE309" s="71"/>
      <c r="AF309" s="71"/>
      <c r="AG309" s="71"/>
      <c r="AH309" s="71"/>
      <c r="AI309" s="71"/>
      <c r="AJ309" s="71"/>
      <c r="AK309" s="71"/>
    </row>
    <row r="310" spans="3:37" ht="15" customHeight="1" x14ac:dyDescent="0.25">
      <c r="C310" s="253"/>
      <c r="D310" s="253"/>
      <c r="E310" s="253"/>
      <c r="F310" s="253"/>
      <c r="G310" s="253"/>
      <c r="H310" s="253"/>
      <c r="I310" s="253"/>
      <c r="J310" s="253"/>
      <c r="K310" s="253"/>
      <c r="L310" s="253"/>
      <c r="M310" s="253"/>
      <c r="N310" s="253"/>
      <c r="O310" s="67"/>
      <c r="P310" s="67"/>
      <c r="Q310" s="67"/>
      <c r="R310" s="67"/>
      <c r="S310" s="67"/>
      <c r="T310" s="67"/>
      <c r="U310" s="67"/>
      <c r="V310" s="67"/>
      <c r="W310" s="67"/>
      <c r="X310" s="67"/>
      <c r="Y310" s="67"/>
      <c r="Z310" s="67"/>
      <c r="AA310" s="67"/>
      <c r="AB310" s="67"/>
      <c r="AC310" s="67"/>
      <c r="AD310" s="67"/>
      <c r="AE310" s="67"/>
      <c r="AF310" s="67"/>
      <c r="AG310" s="67"/>
      <c r="AH310" s="67"/>
      <c r="AI310" s="67"/>
      <c r="AJ310" s="67"/>
      <c r="AK310" s="67"/>
    </row>
    <row r="311" spans="3:37" ht="15" customHeight="1" x14ac:dyDescent="0.25">
      <c r="C311" s="257"/>
      <c r="D311" s="257"/>
      <c r="E311" s="257"/>
      <c r="F311" s="257"/>
      <c r="G311" s="257"/>
      <c r="H311" s="257"/>
      <c r="I311" s="257"/>
      <c r="J311" s="257"/>
      <c r="K311" s="257"/>
      <c r="L311" s="257"/>
      <c r="M311" s="257"/>
      <c r="N311" s="257"/>
      <c r="O311" s="71"/>
      <c r="P311" s="71"/>
      <c r="Q311" s="71"/>
      <c r="R311" s="71"/>
      <c r="S311" s="71"/>
      <c r="T311" s="71"/>
      <c r="U311" s="71"/>
      <c r="V311" s="71"/>
      <c r="W311" s="71"/>
      <c r="X311" s="71"/>
      <c r="Y311" s="71"/>
      <c r="Z311" s="71"/>
      <c r="AA311" s="71"/>
      <c r="AB311" s="71"/>
      <c r="AC311" s="71"/>
      <c r="AD311" s="71"/>
      <c r="AE311" s="71"/>
      <c r="AF311" s="71"/>
      <c r="AG311" s="71"/>
      <c r="AH311" s="71"/>
      <c r="AI311" s="71"/>
      <c r="AJ311" s="71"/>
      <c r="AK311" s="71"/>
    </row>
    <row r="312" spans="3:37" ht="15" customHeight="1" x14ac:dyDescent="0.25">
      <c r="C312" s="253"/>
      <c r="D312" s="253"/>
      <c r="E312" s="253"/>
      <c r="F312" s="253"/>
      <c r="G312" s="253"/>
      <c r="H312" s="253"/>
      <c r="I312" s="253"/>
      <c r="J312" s="253"/>
      <c r="K312" s="253"/>
      <c r="L312" s="253"/>
      <c r="M312" s="253"/>
      <c r="N312" s="253"/>
      <c r="O312" s="67"/>
      <c r="P312" s="67"/>
      <c r="Q312" s="67"/>
      <c r="R312" s="67"/>
      <c r="S312" s="67"/>
      <c r="T312" s="67"/>
      <c r="U312" s="67"/>
      <c r="V312" s="67"/>
      <c r="W312" s="67"/>
      <c r="X312" s="67"/>
      <c r="Y312" s="67"/>
      <c r="Z312" s="67"/>
      <c r="AA312" s="67"/>
      <c r="AB312" s="67"/>
      <c r="AC312" s="67"/>
      <c r="AD312" s="67"/>
      <c r="AE312" s="67"/>
      <c r="AF312" s="67"/>
      <c r="AG312" s="67"/>
      <c r="AH312" s="67"/>
      <c r="AI312" s="67"/>
      <c r="AJ312" s="67"/>
      <c r="AK312" s="67"/>
    </row>
    <row r="313" spans="3:37" ht="15" customHeight="1" x14ac:dyDescent="0.25">
      <c r="C313" s="257"/>
      <c r="D313" s="257"/>
      <c r="E313" s="257"/>
      <c r="F313" s="257"/>
      <c r="G313" s="257"/>
      <c r="H313" s="257"/>
      <c r="I313" s="257"/>
      <c r="J313" s="257"/>
      <c r="K313" s="257"/>
      <c r="L313" s="257"/>
      <c r="M313" s="257"/>
      <c r="N313" s="257"/>
      <c r="O313" s="71"/>
      <c r="P313" s="71"/>
      <c r="Q313" s="71"/>
      <c r="R313" s="71"/>
      <c r="S313" s="71"/>
      <c r="T313" s="71"/>
      <c r="U313" s="71"/>
      <c r="V313" s="71"/>
      <c r="W313" s="71"/>
      <c r="X313" s="71"/>
      <c r="Y313" s="71"/>
      <c r="Z313" s="71"/>
      <c r="AA313" s="71"/>
      <c r="AB313" s="71"/>
      <c r="AC313" s="71"/>
      <c r="AD313" s="71"/>
      <c r="AE313" s="71"/>
      <c r="AF313" s="71"/>
      <c r="AG313" s="71"/>
      <c r="AH313" s="71"/>
      <c r="AI313" s="71"/>
      <c r="AJ313" s="71"/>
      <c r="AK313" s="71"/>
    </row>
    <row r="314" spans="3:37" ht="15" customHeight="1" x14ac:dyDescent="0.25">
      <c r="C314" s="253"/>
      <c r="D314" s="253"/>
      <c r="E314" s="253"/>
      <c r="F314" s="253"/>
      <c r="G314" s="253"/>
      <c r="H314" s="253"/>
      <c r="I314" s="253"/>
      <c r="J314" s="253"/>
      <c r="K314" s="253"/>
      <c r="L314" s="253"/>
      <c r="M314" s="253"/>
      <c r="N314" s="253"/>
      <c r="O314" s="67"/>
      <c r="P314" s="67"/>
      <c r="Q314" s="67"/>
      <c r="R314" s="67"/>
      <c r="S314" s="67"/>
      <c r="T314" s="67"/>
      <c r="U314" s="67"/>
      <c r="V314" s="67"/>
      <c r="W314" s="67"/>
      <c r="X314" s="67"/>
      <c r="Y314" s="67"/>
      <c r="Z314" s="67"/>
      <c r="AA314" s="67"/>
      <c r="AB314" s="67"/>
      <c r="AC314" s="67"/>
      <c r="AD314" s="67"/>
      <c r="AE314" s="67"/>
      <c r="AF314" s="67"/>
      <c r="AG314" s="67"/>
      <c r="AH314" s="67"/>
      <c r="AI314" s="67"/>
      <c r="AJ314" s="67"/>
      <c r="AK314" s="67"/>
    </row>
    <row r="315" spans="3:37" ht="15" customHeight="1" x14ac:dyDescent="0.25">
      <c r="C315" s="257"/>
      <c r="D315" s="257"/>
      <c r="E315" s="257"/>
      <c r="F315" s="257"/>
      <c r="G315" s="257"/>
      <c r="H315" s="257"/>
      <c r="I315" s="257"/>
      <c r="J315" s="257"/>
      <c r="K315" s="257"/>
      <c r="L315" s="257"/>
      <c r="M315" s="257"/>
      <c r="N315" s="257"/>
      <c r="O315" s="71"/>
      <c r="P315" s="71"/>
      <c r="Q315" s="71"/>
      <c r="R315" s="71"/>
      <c r="S315" s="71"/>
      <c r="T315" s="71"/>
      <c r="U315" s="71"/>
      <c r="V315" s="71"/>
      <c r="W315" s="71"/>
      <c r="X315" s="71"/>
      <c r="Y315" s="71"/>
      <c r="Z315" s="71"/>
      <c r="AA315" s="71"/>
      <c r="AB315" s="71"/>
      <c r="AC315" s="71"/>
      <c r="AD315" s="71"/>
      <c r="AE315" s="71"/>
      <c r="AF315" s="71"/>
      <c r="AG315" s="71"/>
      <c r="AH315" s="71"/>
      <c r="AI315" s="71"/>
      <c r="AJ315" s="71"/>
      <c r="AK315" s="71"/>
    </row>
    <row r="316" spans="3:37" ht="15" customHeight="1" x14ac:dyDescent="0.25">
      <c r="C316" s="253"/>
      <c r="D316" s="253"/>
      <c r="E316" s="253"/>
      <c r="F316" s="253"/>
      <c r="G316" s="253"/>
      <c r="H316" s="253"/>
      <c r="I316" s="253"/>
      <c r="J316" s="253"/>
      <c r="K316" s="253"/>
      <c r="L316" s="253"/>
      <c r="M316" s="253"/>
      <c r="N316" s="253"/>
      <c r="O316" s="67"/>
      <c r="P316" s="67"/>
      <c r="Q316" s="67"/>
      <c r="R316" s="67"/>
      <c r="S316" s="67"/>
      <c r="T316" s="67"/>
      <c r="U316" s="67"/>
      <c r="V316" s="67"/>
      <c r="W316" s="67"/>
      <c r="X316" s="67"/>
      <c r="Y316" s="67"/>
      <c r="Z316" s="67"/>
      <c r="AA316" s="67"/>
      <c r="AB316" s="67"/>
      <c r="AC316" s="67"/>
      <c r="AD316" s="67"/>
      <c r="AE316" s="67"/>
      <c r="AF316" s="67"/>
      <c r="AG316" s="67"/>
      <c r="AH316" s="67"/>
      <c r="AI316" s="67"/>
      <c r="AJ316" s="67"/>
      <c r="AK316" s="67"/>
    </row>
    <row r="317" spans="3:37" ht="15" customHeight="1" x14ac:dyDescent="0.25">
      <c r="C317" s="257"/>
      <c r="D317" s="257"/>
      <c r="E317" s="257"/>
      <c r="F317" s="257"/>
      <c r="G317" s="257"/>
      <c r="H317" s="257"/>
      <c r="I317" s="257"/>
      <c r="J317" s="257"/>
      <c r="K317" s="257"/>
      <c r="L317" s="257"/>
      <c r="M317" s="257"/>
      <c r="N317" s="257"/>
      <c r="O317" s="71"/>
      <c r="P317" s="71"/>
      <c r="Q317" s="71"/>
      <c r="R317" s="71"/>
      <c r="S317" s="71"/>
      <c r="T317" s="71"/>
      <c r="U317" s="71"/>
      <c r="V317" s="71"/>
      <c r="W317" s="71"/>
      <c r="X317" s="71"/>
      <c r="Y317" s="71"/>
      <c r="Z317" s="71"/>
      <c r="AA317" s="71"/>
      <c r="AB317" s="71"/>
      <c r="AC317" s="71"/>
      <c r="AD317" s="71"/>
      <c r="AE317" s="71"/>
      <c r="AF317" s="71"/>
      <c r="AG317" s="71"/>
      <c r="AH317" s="71"/>
      <c r="AI317" s="71"/>
      <c r="AJ317" s="71"/>
      <c r="AK317" s="71"/>
    </row>
    <row r="318" spans="3:37" ht="15" customHeight="1" x14ac:dyDescent="0.25">
      <c r="C318" s="253"/>
      <c r="D318" s="253"/>
      <c r="E318" s="253"/>
      <c r="F318" s="253"/>
      <c r="G318" s="253"/>
      <c r="H318" s="253"/>
      <c r="I318" s="253"/>
      <c r="J318" s="253"/>
      <c r="K318" s="253"/>
      <c r="L318" s="253"/>
      <c r="M318" s="253"/>
      <c r="N318" s="253"/>
      <c r="O318" s="67"/>
      <c r="P318" s="67"/>
      <c r="Q318" s="67"/>
      <c r="R318" s="67"/>
      <c r="S318" s="67"/>
      <c r="T318" s="67"/>
      <c r="U318" s="67"/>
      <c r="V318" s="67"/>
      <c r="W318" s="67"/>
      <c r="X318" s="67"/>
      <c r="Y318" s="67"/>
      <c r="Z318" s="67"/>
      <c r="AA318" s="67"/>
      <c r="AB318" s="67"/>
      <c r="AC318" s="67"/>
      <c r="AD318" s="67"/>
      <c r="AE318" s="67"/>
      <c r="AF318" s="67"/>
      <c r="AG318" s="67"/>
      <c r="AH318" s="67"/>
      <c r="AI318" s="67"/>
      <c r="AJ318" s="67"/>
      <c r="AK318" s="67"/>
    </row>
    <row r="319" spans="3:37" ht="15" customHeight="1" x14ac:dyDescent="0.25">
      <c r="C319" s="257"/>
      <c r="D319" s="257"/>
      <c r="E319" s="257"/>
      <c r="F319" s="257"/>
      <c r="G319" s="257"/>
      <c r="H319" s="257"/>
      <c r="I319" s="257"/>
      <c r="J319" s="257"/>
      <c r="K319" s="257"/>
      <c r="L319" s="257"/>
      <c r="M319" s="257"/>
      <c r="N319" s="257"/>
      <c r="O319" s="71"/>
      <c r="P319" s="71"/>
      <c r="Q319" s="71"/>
      <c r="R319" s="71"/>
      <c r="S319" s="71"/>
      <c r="T319" s="71"/>
      <c r="U319" s="71"/>
      <c r="V319" s="71"/>
      <c r="W319" s="71"/>
      <c r="X319" s="71"/>
      <c r="Y319" s="71"/>
      <c r="Z319" s="71"/>
      <c r="AA319" s="71"/>
      <c r="AB319" s="71"/>
      <c r="AC319" s="71"/>
      <c r="AD319" s="71"/>
      <c r="AE319" s="71"/>
      <c r="AF319" s="71"/>
      <c r="AG319" s="71"/>
      <c r="AH319" s="71"/>
      <c r="AI319" s="71"/>
      <c r="AJ319" s="71"/>
      <c r="AK319" s="71"/>
    </row>
    <row r="320" spans="3:37" ht="15" customHeight="1" x14ac:dyDescent="0.25">
      <c r="C320" s="253"/>
      <c r="D320" s="253"/>
      <c r="E320" s="253"/>
      <c r="F320" s="253"/>
      <c r="G320" s="253"/>
      <c r="H320" s="253"/>
      <c r="I320" s="253"/>
      <c r="J320" s="253"/>
      <c r="K320" s="253"/>
      <c r="L320" s="253"/>
      <c r="M320" s="253"/>
      <c r="N320" s="253"/>
      <c r="O320" s="67"/>
      <c r="P320" s="67"/>
      <c r="Q320" s="67"/>
      <c r="R320" s="67"/>
      <c r="S320" s="67"/>
      <c r="T320" s="67"/>
      <c r="U320" s="67"/>
      <c r="V320" s="67"/>
      <c r="W320" s="67"/>
      <c r="X320" s="67"/>
      <c r="Y320" s="67"/>
      <c r="Z320" s="67"/>
      <c r="AA320" s="67"/>
      <c r="AB320" s="67"/>
      <c r="AC320" s="67"/>
      <c r="AD320" s="67"/>
      <c r="AE320" s="67"/>
      <c r="AF320" s="67"/>
      <c r="AG320" s="67"/>
      <c r="AH320" s="67"/>
      <c r="AI320" s="67"/>
      <c r="AJ320" s="67"/>
      <c r="AK320" s="67"/>
    </row>
    <row r="321" spans="3:37" ht="15" customHeight="1" x14ac:dyDescent="0.25">
      <c r="C321" s="257"/>
      <c r="D321" s="257"/>
      <c r="E321" s="257"/>
      <c r="F321" s="257"/>
      <c r="G321" s="257"/>
      <c r="H321" s="257"/>
      <c r="I321" s="257"/>
      <c r="J321" s="257"/>
      <c r="K321" s="257"/>
      <c r="L321" s="257"/>
      <c r="M321" s="257"/>
      <c r="N321" s="257"/>
      <c r="O321" s="71"/>
      <c r="P321" s="71"/>
      <c r="Q321" s="71"/>
      <c r="R321" s="71"/>
      <c r="S321" s="71"/>
      <c r="T321" s="71"/>
      <c r="U321" s="71"/>
      <c r="V321" s="71"/>
      <c r="W321" s="71"/>
      <c r="X321" s="71"/>
      <c r="Y321" s="71"/>
      <c r="Z321" s="71"/>
      <c r="AA321" s="71"/>
      <c r="AB321" s="71"/>
      <c r="AC321" s="71"/>
      <c r="AD321" s="71"/>
      <c r="AE321" s="71"/>
      <c r="AF321" s="71"/>
      <c r="AG321" s="71"/>
      <c r="AH321" s="71"/>
      <c r="AI321" s="71"/>
      <c r="AJ321" s="71"/>
      <c r="AK321" s="71"/>
    </row>
    <row r="322" spans="3:37" ht="15" customHeight="1" x14ac:dyDescent="0.25">
      <c r="C322" s="253"/>
      <c r="D322" s="253"/>
      <c r="E322" s="253"/>
      <c r="F322" s="253"/>
      <c r="G322" s="253"/>
      <c r="H322" s="253"/>
      <c r="I322" s="253"/>
      <c r="J322" s="253"/>
      <c r="K322" s="253"/>
      <c r="L322" s="253"/>
      <c r="M322" s="253"/>
      <c r="N322" s="253"/>
      <c r="O322" s="67"/>
      <c r="P322" s="67"/>
      <c r="Q322" s="67"/>
      <c r="R322" s="67"/>
      <c r="S322" s="67"/>
      <c r="T322" s="67"/>
      <c r="U322" s="67"/>
      <c r="V322" s="67"/>
      <c r="W322" s="67"/>
      <c r="X322" s="67"/>
      <c r="Y322" s="67"/>
      <c r="Z322" s="67"/>
      <c r="AA322" s="67"/>
      <c r="AB322" s="67"/>
      <c r="AC322" s="67"/>
      <c r="AD322" s="67"/>
      <c r="AE322" s="67"/>
      <c r="AF322" s="67"/>
      <c r="AG322" s="67"/>
      <c r="AH322" s="67"/>
      <c r="AI322" s="67"/>
      <c r="AJ322" s="67"/>
      <c r="AK322" s="67"/>
    </row>
    <row r="323" spans="3:37" ht="15" customHeight="1" x14ac:dyDescent="0.25">
      <c r="C323" s="257"/>
      <c r="D323" s="257"/>
      <c r="E323" s="257"/>
      <c r="F323" s="257"/>
      <c r="G323" s="257"/>
      <c r="H323" s="257"/>
      <c r="I323" s="257"/>
      <c r="J323" s="257"/>
      <c r="K323" s="257"/>
      <c r="L323" s="257"/>
      <c r="M323" s="257"/>
      <c r="N323" s="257"/>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row>
    <row r="324" spans="3:37" ht="15" customHeight="1" x14ac:dyDescent="0.25">
      <c r="C324" s="253"/>
      <c r="D324" s="253"/>
      <c r="E324" s="253"/>
      <c r="F324" s="253"/>
      <c r="G324" s="253"/>
      <c r="H324" s="253"/>
      <c r="I324" s="253"/>
      <c r="J324" s="253"/>
      <c r="K324" s="253"/>
      <c r="L324" s="253"/>
      <c r="M324" s="253"/>
      <c r="N324" s="253"/>
      <c r="O324" s="67"/>
      <c r="P324" s="67"/>
      <c r="Q324" s="67"/>
      <c r="R324" s="67"/>
      <c r="S324" s="67"/>
      <c r="T324" s="67"/>
      <c r="U324" s="67"/>
      <c r="V324" s="67"/>
      <c r="W324" s="67"/>
      <c r="X324" s="67"/>
      <c r="Y324" s="67"/>
      <c r="Z324" s="67"/>
      <c r="AA324" s="67"/>
      <c r="AB324" s="67"/>
      <c r="AC324" s="67"/>
      <c r="AD324" s="67"/>
      <c r="AE324" s="67"/>
      <c r="AF324" s="67"/>
      <c r="AG324" s="67"/>
      <c r="AH324" s="67"/>
      <c r="AI324" s="67"/>
      <c r="AJ324" s="67"/>
      <c r="AK324" s="67"/>
    </row>
    <row r="325" spans="3:37" ht="15" customHeight="1" x14ac:dyDescent="0.25">
      <c r="C325" s="257"/>
      <c r="D325" s="257"/>
      <c r="E325" s="257"/>
      <c r="F325" s="257"/>
      <c r="G325" s="257"/>
      <c r="H325" s="257"/>
      <c r="I325" s="257"/>
      <c r="J325" s="257"/>
      <c r="K325" s="257"/>
      <c r="L325" s="257"/>
      <c r="M325" s="257"/>
      <c r="N325" s="257"/>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row>
    <row r="326" spans="3:37" ht="15" customHeight="1" x14ac:dyDescent="0.25">
      <c r="C326" s="253"/>
      <c r="D326" s="253"/>
      <c r="E326" s="253"/>
      <c r="F326" s="253"/>
      <c r="G326" s="253"/>
      <c r="H326" s="253"/>
      <c r="I326" s="253"/>
      <c r="J326" s="253"/>
      <c r="K326" s="253"/>
      <c r="L326" s="253"/>
      <c r="M326" s="253"/>
      <c r="N326" s="253"/>
      <c r="O326" s="67"/>
      <c r="P326" s="67"/>
      <c r="Q326" s="67"/>
      <c r="R326" s="67"/>
      <c r="S326" s="67"/>
      <c r="T326" s="67"/>
      <c r="U326" s="67"/>
      <c r="V326" s="67"/>
      <c r="W326" s="67"/>
      <c r="X326" s="67"/>
      <c r="Y326" s="67"/>
      <c r="Z326" s="67"/>
      <c r="AA326" s="67"/>
      <c r="AB326" s="67"/>
      <c r="AC326" s="67"/>
      <c r="AD326" s="67"/>
      <c r="AE326" s="67"/>
      <c r="AF326" s="67"/>
      <c r="AG326" s="67"/>
      <c r="AH326" s="67"/>
      <c r="AI326" s="67"/>
      <c r="AJ326" s="67"/>
      <c r="AK326" s="67"/>
    </row>
    <row r="327" spans="3:37" ht="15" customHeight="1" x14ac:dyDescent="0.25">
      <c r="C327" s="257"/>
      <c r="D327" s="257"/>
      <c r="E327" s="257"/>
      <c r="F327" s="257"/>
      <c r="G327" s="257"/>
      <c r="H327" s="257"/>
      <c r="I327" s="257"/>
      <c r="J327" s="257"/>
      <c r="K327" s="257"/>
      <c r="L327" s="257"/>
      <c r="M327" s="257"/>
      <c r="N327" s="257"/>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row>
    <row r="328" spans="3:37" ht="15" customHeight="1" x14ac:dyDescent="0.25">
      <c r="C328" s="253"/>
      <c r="D328" s="253"/>
      <c r="E328" s="253"/>
      <c r="F328" s="253"/>
      <c r="G328" s="253"/>
      <c r="H328" s="253"/>
      <c r="I328" s="253"/>
      <c r="J328" s="253"/>
      <c r="K328" s="253"/>
      <c r="L328" s="253"/>
      <c r="M328" s="253"/>
      <c r="N328" s="253"/>
      <c r="O328" s="67"/>
      <c r="P328" s="67"/>
      <c r="Q328" s="67"/>
      <c r="R328" s="67"/>
      <c r="S328" s="67"/>
      <c r="T328" s="67"/>
      <c r="U328" s="67"/>
      <c r="V328" s="67"/>
      <c r="W328" s="67"/>
      <c r="X328" s="67"/>
      <c r="Y328" s="67"/>
      <c r="Z328" s="67"/>
      <c r="AA328" s="67"/>
      <c r="AB328" s="67"/>
      <c r="AC328" s="67"/>
      <c r="AD328" s="67"/>
      <c r="AE328" s="67"/>
      <c r="AF328" s="67"/>
      <c r="AG328" s="67"/>
      <c r="AH328" s="67"/>
      <c r="AI328" s="67"/>
      <c r="AJ328" s="67"/>
      <c r="AK328" s="67"/>
    </row>
    <row r="329" spans="3:37" ht="15" customHeight="1" x14ac:dyDescent="0.25">
      <c r="C329" s="257"/>
      <c r="D329" s="257"/>
      <c r="E329" s="257"/>
      <c r="F329" s="257"/>
      <c r="G329" s="257"/>
      <c r="H329" s="257"/>
      <c r="I329" s="257"/>
      <c r="J329" s="257"/>
      <c r="K329" s="257"/>
      <c r="L329" s="257"/>
      <c r="M329" s="257"/>
      <c r="N329" s="257"/>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row>
    <row r="330" spans="3:37" ht="15" customHeight="1" x14ac:dyDescent="0.25">
      <c r="C330" s="253"/>
      <c r="D330" s="253"/>
      <c r="E330" s="253"/>
      <c r="F330" s="253"/>
      <c r="G330" s="253"/>
      <c r="H330" s="253"/>
      <c r="I330" s="253"/>
      <c r="J330" s="253"/>
      <c r="K330" s="253"/>
      <c r="L330" s="253"/>
      <c r="M330" s="253"/>
      <c r="N330" s="253"/>
      <c r="O330" s="67"/>
      <c r="P330" s="67"/>
      <c r="Q330" s="67"/>
      <c r="R330" s="67"/>
      <c r="S330" s="67"/>
      <c r="T330" s="67"/>
      <c r="U330" s="67"/>
      <c r="V330" s="67"/>
      <c r="W330" s="67"/>
      <c r="X330" s="67"/>
      <c r="Y330" s="67"/>
      <c r="Z330" s="67"/>
      <c r="AA330" s="67"/>
      <c r="AB330" s="67"/>
      <c r="AC330" s="67"/>
      <c r="AD330" s="67"/>
      <c r="AE330" s="67"/>
      <c r="AF330" s="67"/>
      <c r="AG330" s="67"/>
      <c r="AH330" s="67"/>
      <c r="AI330" s="67"/>
      <c r="AJ330" s="67"/>
      <c r="AK330" s="67"/>
    </row>
    <row r="331" spans="3:37" ht="15" customHeight="1" x14ac:dyDescent="0.25">
      <c r="C331" s="257"/>
      <c r="D331" s="257"/>
      <c r="E331" s="257"/>
      <c r="F331" s="257"/>
      <c r="G331" s="257"/>
      <c r="H331" s="257"/>
      <c r="I331" s="257"/>
      <c r="J331" s="257"/>
      <c r="K331" s="257"/>
      <c r="L331" s="257"/>
      <c r="M331" s="257"/>
      <c r="N331" s="257"/>
      <c r="O331" s="71"/>
      <c r="P331" s="71"/>
      <c r="Q331" s="71"/>
      <c r="R331" s="71"/>
      <c r="S331" s="71"/>
      <c r="T331" s="71"/>
      <c r="U331" s="71"/>
      <c r="V331" s="71"/>
      <c r="W331" s="71"/>
      <c r="X331" s="71"/>
      <c r="Y331" s="71"/>
      <c r="Z331" s="71"/>
      <c r="AA331" s="71"/>
      <c r="AB331" s="71"/>
      <c r="AC331" s="71"/>
      <c r="AD331" s="71"/>
      <c r="AE331" s="71"/>
      <c r="AF331" s="71"/>
      <c r="AG331" s="71"/>
      <c r="AH331" s="71"/>
      <c r="AI331" s="71"/>
      <c r="AJ331" s="71"/>
      <c r="AK331" s="71"/>
    </row>
    <row r="332" spans="3:37" ht="15" customHeight="1" x14ac:dyDescent="0.25">
      <c r="C332" s="253"/>
      <c r="D332" s="253"/>
      <c r="E332" s="253"/>
      <c r="F332" s="253"/>
      <c r="G332" s="253"/>
      <c r="H332" s="253"/>
      <c r="I332" s="253"/>
      <c r="J332" s="253"/>
      <c r="K332" s="253"/>
      <c r="L332" s="253"/>
      <c r="M332" s="253"/>
      <c r="N332" s="253"/>
      <c r="O332" s="67"/>
      <c r="P332" s="67"/>
      <c r="Q332" s="67"/>
      <c r="R332" s="67"/>
      <c r="S332" s="67"/>
      <c r="T332" s="67"/>
      <c r="U332" s="67"/>
      <c r="V332" s="67"/>
      <c r="W332" s="67"/>
      <c r="X332" s="67"/>
      <c r="Y332" s="67"/>
      <c r="Z332" s="67"/>
      <c r="AA332" s="67"/>
      <c r="AB332" s="67"/>
      <c r="AC332" s="67"/>
      <c r="AD332" s="67"/>
      <c r="AE332" s="67"/>
      <c r="AF332" s="67"/>
      <c r="AG332" s="67"/>
      <c r="AH332" s="67"/>
      <c r="AI332" s="67"/>
      <c r="AJ332" s="67"/>
      <c r="AK332" s="67"/>
    </row>
    <row r="333" spans="3:37" ht="15" customHeight="1" x14ac:dyDescent="0.25">
      <c r="C333" s="257"/>
      <c r="D333" s="257"/>
      <c r="E333" s="257"/>
      <c r="F333" s="257"/>
      <c r="G333" s="257"/>
      <c r="H333" s="257"/>
      <c r="I333" s="257"/>
      <c r="J333" s="257"/>
      <c r="K333" s="257"/>
      <c r="L333" s="257"/>
      <c r="M333" s="257"/>
      <c r="N333" s="257"/>
      <c r="O333" s="71"/>
      <c r="P333" s="71"/>
      <c r="Q333" s="71"/>
      <c r="R333" s="71"/>
      <c r="S333" s="71"/>
      <c r="T333" s="71"/>
      <c r="U333" s="71"/>
      <c r="V333" s="71"/>
      <c r="W333" s="71"/>
      <c r="X333" s="71"/>
      <c r="Y333" s="71"/>
      <c r="Z333" s="71"/>
      <c r="AA333" s="71"/>
      <c r="AB333" s="71"/>
      <c r="AC333" s="71"/>
      <c r="AD333" s="71"/>
      <c r="AE333" s="71"/>
      <c r="AF333" s="71"/>
      <c r="AG333" s="71"/>
      <c r="AH333" s="71"/>
      <c r="AI333" s="71"/>
      <c r="AJ333" s="71"/>
      <c r="AK333" s="71"/>
    </row>
    <row r="334" spans="3:37" ht="15" customHeight="1" x14ac:dyDescent="0.25">
      <c r="C334" s="253"/>
      <c r="D334" s="253"/>
      <c r="E334" s="253"/>
      <c r="F334" s="253"/>
      <c r="G334" s="253"/>
      <c r="H334" s="253"/>
      <c r="I334" s="253"/>
      <c r="J334" s="253"/>
      <c r="K334" s="253"/>
      <c r="L334" s="253"/>
      <c r="M334" s="253"/>
      <c r="N334" s="253"/>
      <c r="O334" s="67"/>
      <c r="P334" s="67"/>
      <c r="Q334" s="67"/>
      <c r="R334" s="67"/>
      <c r="S334" s="67"/>
      <c r="T334" s="67"/>
      <c r="U334" s="67"/>
      <c r="V334" s="67"/>
      <c r="W334" s="67"/>
      <c r="X334" s="67"/>
      <c r="Y334" s="67"/>
      <c r="Z334" s="67"/>
      <c r="AA334" s="67"/>
      <c r="AB334" s="67"/>
      <c r="AC334" s="67"/>
      <c r="AD334" s="67"/>
      <c r="AE334" s="67"/>
      <c r="AF334" s="67"/>
      <c r="AG334" s="67"/>
      <c r="AH334" s="67"/>
      <c r="AI334" s="67"/>
      <c r="AJ334" s="67"/>
      <c r="AK334" s="67"/>
    </row>
    <row r="335" spans="3:37" ht="15" customHeight="1" x14ac:dyDescent="0.25">
      <c r="C335" s="257"/>
      <c r="D335" s="257"/>
      <c r="E335" s="257"/>
      <c r="F335" s="257"/>
      <c r="G335" s="257"/>
      <c r="H335" s="257"/>
      <c r="I335" s="257"/>
      <c r="J335" s="257"/>
      <c r="K335" s="257"/>
      <c r="L335" s="257"/>
      <c r="M335" s="257"/>
      <c r="N335" s="257"/>
      <c r="O335" s="71"/>
      <c r="P335" s="71"/>
      <c r="Q335" s="71"/>
      <c r="R335" s="71"/>
      <c r="S335" s="71"/>
      <c r="T335" s="71"/>
      <c r="U335" s="71"/>
      <c r="V335" s="71"/>
      <c r="W335" s="71"/>
      <c r="X335" s="71"/>
      <c r="Y335" s="71"/>
      <c r="Z335" s="71"/>
      <c r="AA335" s="71"/>
      <c r="AB335" s="71"/>
      <c r="AC335" s="71"/>
      <c r="AD335" s="71"/>
      <c r="AE335" s="71"/>
      <c r="AF335" s="71"/>
      <c r="AG335" s="71"/>
      <c r="AH335" s="71"/>
      <c r="AI335" s="71"/>
      <c r="AJ335" s="71"/>
      <c r="AK335" s="71"/>
    </row>
    <row r="336" spans="3:37" ht="15" customHeight="1" x14ac:dyDescent="0.25">
      <c r="C336" s="253"/>
      <c r="D336" s="253"/>
      <c r="E336" s="253"/>
      <c r="F336" s="253"/>
      <c r="G336" s="253"/>
      <c r="H336" s="253"/>
      <c r="I336" s="253"/>
      <c r="J336" s="253"/>
      <c r="K336" s="253"/>
      <c r="L336" s="253"/>
      <c r="M336" s="253"/>
      <c r="N336" s="253"/>
      <c r="O336" s="67"/>
      <c r="P336" s="67"/>
      <c r="Q336" s="67"/>
      <c r="R336" s="67"/>
      <c r="S336" s="67"/>
      <c r="T336" s="67"/>
      <c r="U336" s="67"/>
      <c r="V336" s="67"/>
      <c r="W336" s="67"/>
      <c r="X336" s="67"/>
      <c r="Y336" s="67"/>
      <c r="Z336" s="67"/>
      <c r="AA336" s="67"/>
      <c r="AB336" s="67"/>
      <c r="AC336" s="67"/>
      <c r="AD336" s="67"/>
      <c r="AE336" s="67"/>
      <c r="AF336" s="67"/>
      <c r="AG336" s="67"/>
      <c r="AH336" s="67"/>
      <c r="AI336" s="67"/>
      <c r="AJ336" s="67"/>
      <c r="AK336" s="67"/>
    </row>
    <row r="337" spans="3:37" ht="15" customHeight="1" x14ac:dyDescent="0.25">
      <c r="C337" s="257"/>
      <c r="D337" s="257"/>
      <c r="E337" s="257"/>
      <c r="F337" s="257"/>
      <c r="G337" s="257"/>
      <c r="H337" s="257"/>
      <c r="I337" s="257"/>
      <c r="J337" s="257"/>
      <c r="K337" s="257"/>
      <c r="L337" s="257"/>
      <c r="M337" s="257"/>
      <c r="N337" s="257"/>
      <c r="O337" s="71"/>
      <c r="P337" s="71"/>
      <c r="Q337" s="71"/>
      <c r="R337" s="71"/>
      <c r="S337" s="71"/>
      <c r="T337" s="71"/>
      <c r="U337" s="71"/>
      <c r="V337" s="71"/>
      <c r="W337" s="71"/>
      <c r="X337" s="71"/>
      <c r="Y337" s="71"/>
      <c r="Z337" s="71"/>
      <c r="AA337" s="71"/>
      <c r="AB337" s="71"/>
      <c r="AC337" s="71"/>
      <c r="AD337" s="71"/>
      <c r="AE337" s="71"/>
      <c r="AF337" s="71"/>
      <c r="AG337" s="71"/>
      <c r="AH337" s="71"/>
      <c r="AI337" s="71"/>
      <c r="AJ337" s="71"/>
      <c r="AK337" s="71"/>
    </row>
    <row r="338" spans="3:37" ht="15" customHeight="1" x14ac:dyDescent="0.25">
      <c r="C338" s="253"/>
      <c r="D338" s="253"/>
      <c r="E338" s="253"/>
      <c r="F338" s="253"/>
      <c r="G338" s="253"/>
      <c r="H338" s="253"/>
      <c r="I338" s="253"/>
      <c r="J338" s="253"/>
      <c r="K338" s="253"/>
      <c r="L338" s="253"/>
      <c r="M338" s="253"/>
      <c r="N338" s="253"/>
      <c r="O338" s="67"/>
      <c r="P338" s="67"/>
      <c r="Q338" s="67"/>
      <c r="R338" s="67"/>
      <c r="S338" s="67"/>
      <c r="T338" s="67"/>
      <c r="U338" s="67"/>
      <c r="V338" s="67"/>
      <c r="W338" s="67"/>
      <c r="X338" s="67"/>
      <c r="Y338" s="67"/>
      <c r="Z338" s="67"/>
      <c r="AA338" s="67"/>
      <c r="AB338" s="67"/>
      <c r="AC338" s="67"/>
      <c r="AD338" s="67"/>
      <c r="AE338" s="67"/>
      <c r="AF338" s="67"/>
      <c r="AG338" s="67"/>
      <c r="AH338" s="67"/>
      <c r="AI338" s="67"/>
      <c r="AJ338" s="67"/>
      <c r="AK338" s="67"/>
    </row>
    <row r="339" spans="3:37" ht="15" customHeight="1" x14ac:dyDescent="0.25">
      <c r="C339" s="257"/>
      <c r="D339" s="257"/>
      <c r="E339" s="257"/>
      <c r="F339" s="257"/>
      <c r="G339" s="257"/>
      <c r="H339" s="257"/>
      <c r="I339" s="257"/>
      <c r="J339" s="257"/>
      <c r="K339" s="257"/>
      <c r="L339" s="257"/>
      <c r="M339" s="257"/>
      <c r="N339" s="257"/>
      <c r="O339" s="71"/>
      <c r="P339" s="71"/>
      <c r="Q339" s="71"/>
      <c r="R339" s="71"/>
      <c r="S339" s="71"/>
      <c r="T339" s="71"/>
      <c r="U339" s="71"/>
      <c r="V339" s="71"/>
      <c r="W339" s="71"/>
      <c r="X339" s="71"/>
      <c r="Y339" s="71"/>
      <c r="Z339" s="71"/>
      <c r="AA339" s="71"/>
      <c r="AB339" s="71"/>
      <c r="AC339" s="71"/>
      <c r="AD339" s="71"/>
      <c r="AE339" s="71"/>
      <c r="AF339" s="71"/>
      <c r="AG339" s="71"/>
      <c r="AH339" s="71"/>
      <c r="AI339" s="71"/>
      <c r="AJ339" s="71"/>
      <c r="AK339" s="71"/>
    </row>
    <row r="340" spans="3:37" ht="15" customHeight="1" x14ac:dyDescent="0.25">
      <c r="C340" s="253"/>
      <c r="D340" s="253"/>
      <c r="E340" s="253"/>
      <c r="F340" s="253"/>
      <c r="G340" s="253"/>
      <c r="H340" s="253"/>
      <c r="I340" s="253"/>
      <c r="J340" s="253"/>
      <c r="K340" s="253"/>
      <c r="L340" s="253"/>
      <c r="M340" s="253"/>
      <c r="N340" s="253"/>
      <c r="O340" s="67"/>
      <c r="P340" s="67"/>
      <c r="Q340" s="67"/>
      <c r="R340" s="67"/>
      <c r="S340" s="67"/>
      <c r="T340" s="67"/>
      <c r="U340" s="67"/>
      <c r="V340" s="67"/>
      <c r="W340" s="67"/>
      <c r="X340" s="67"/>
      <c r="Y340" s="67"/>
      <c r="Z340" s="67"/>
      <c r="AA340" s="67"/>
      <c r="AB340" s="67"/>
      <c r="AC340" s="67"/>
      <c r="AD340" s="67"/>
      <c r="AE340" s="67"/>
      <c r="AF340" s="67"/>
      <c r="AG340" s="67"/>
      <c r="AH340" s="67"/>
      <c r="AI340" s="67"/>
      <c r="AJ340" s="67"/>
      <c r="AK340" s="67"/>
    </row>
    <row r="341" spans="3:37" ht="15" customHeight="1" x14ac:dyDescent="0.25">
      <c r="C341" s="257"/>
      <c r="D341" s="257"/>
      <c r="E341" s="257"/>
      <c r="F341" s="257"/>
      <c r="G341" s="257"/>
      <c r="H341" s="257"/>
      <c r="I341" s="257"/>
      <c r="J341" s="257"/>
      <c r="K341" s="257"/>
      <c r="L341" s="257"/>
      <c r="M341" s="257"/>
      <c r="N341" s="257"/>
      <c r="O341" s="71"/>
      <c r="P341" s="71"/>
      <c r="Q341" s="71"/>
      <c r="R341" s="71"/>
      <c r="S341" s="71"/>
      <c r="T341" s="71"/>
      <c r="U341" s="71"/>
      <c r="V341" s="71"/>
      <c r="W341" s="71"/>
      <c r="X341" s="71"/>
      <c r="Y341" s="71"/>
      <c r="Z341" s="71"/>
      <c r="AA341" s="71"/>
      <c r="AB341" s="71"/>
      <c r="AC341" s="71"/>
      <c r="AD341" s="71"/>
      <c r="AE341" s="71"/>
      <c r="AF341" s="71"/>
      <c r="AG341" s="71"/>
      <c r="AH341" s="71"/>
      <c r="AI341" s="71"/>
      <c r="AJ341" s="71"/>
      <c r="AK341" s="71"/>
    </row>
    <row r="342" spans="3:37" ht="15" customHeight="1" x14ac:dyDescent="0.25">
      <c r="C342" s="253"/>
      <c r="D342" s="253"/>
      <c r="E342" s="253"/>
      <c r="F342" s="253"/>
      <c r="G342" s="253"/>
      <c r="H342" s="253"/>
      <c r="I342" s="253"/>
      <c r="J342" s="253"/>
      <c r="K342" s="253"/>
      <c r="L342" s="253"/>
      <c r="M342" s="253"/>
      <c r="N342" s="253"/>
      <c r="O342" s="67"/>
      <c r="P342" s="67"/>
      <c r="Q342" s="67"/>
      <c r="R342" s="67"/>
      <c r="S342" s="67"/>
      <c r="T342" s="67"/>
      <c r="U342" s="67"/>
      <c r="V342" s="67"/>
      <c r="W342" s="67"/>
      <c r="X342" s="67"/>
      <c r="Y342" s="67"/>
      <c r="Z342" s="67"/>
      <c r="AA342" s="67"/>
      <c r="AB342" s="67"/>
      <c r="AC342" s="67"/>
      <c r="AD342" s="67"/>
      <c r="AE342" s="67"/>
      <c r="AF342" s="67"/>
      <c r="AG342" s="67"/>
      <c r="AH342" s="67"/>
      <c r="AI342" s="67"/>
      <c r="AJ342" s="67"/>
      <c r="AK342" s="67"/>
    </row>
    <row r="343" spans="3:37" ht="15" customHeight="1" x14ac:dyDescent="0.25">
      <c r="C343" s="257"/>
      <c r="D343" s="257"/>
      <c r="E343" s="257"/>
      <c r="F343" s="257"/>
      <c r="G343" s="257"/>
      <c r="H343" s="257"/>
      <c r="I343" s="257"/>
      <c r="J343" s="257"/>
      <c r="K343" s="257"/>
      <c r="L343" s="257"/>
      <c r="M343" s="257"/>
      <c r="N343" s="257"/>
      <c r="O343" s="71"/>
      <c r="P343" s="71"/>
      <c r="Q343" s="71"/>
      <c r="R343" s="71"/>
      <c r="S343" s="71"/>
      <c r="T343" s="71"/>
      <c r="U343" s="71"/>
      <c r="V343" s="71"/>
      <c r="W343" s="71"/>
      <c r="X343" s="71"/>
      <c r="Y343" s="71"/>
      <c r="Z343" s="71"/>
      <c r="AA343" s="71"/>
      <c r="AB343" s="71"/>
      <c r="AC343" s="71"/>
      <c r="AD343" s="71"/>
      <c r="AE343" s="71"/>
      <c r="AF343" s="71"/>
      <c r="AG343" s="71"/>
      <c r="AH343" s="71"/>
      <c r="AI343" s="71"/>
      <c r="AJ343" s="71"/>
      <c r="AK343" s="71"/>
    </row>
    <row r="344" spans="3:37" ht="15" customHeight="1" x14ac:dyDescent="0.25">
      <c r="C344" s="253"/>
      <c r="D344" s="253"/>
      <c r="E344" s="253"/>
      <c r="F344" s="253"/>
      <c r="G344" s="253"/>
      <c r="H344" s="253"/>
      <c r="I344" s="253"/>
      <c r="J344" s="253"/>
      <c r="K344" s="253"/>
      <c r="L344" s="253"/>
      <c r="M344" s="253"/>
      <c r="N344" s="253"/>
      <c r="O344" s="67"/>
      <c r="P344" s="67"/>
      <c r="Q344" s="67"/>
      <c r="R344" s="67"/>
      <c r="S344" s="67"/>
      <c r="T344" s="67"/>
      <c r="U344" s="67"/>
      <c r="V344" s="67"/>
      <c r="W344" s="67"/>
      <c r="X344" s="67"/>
      <c r="Y344" s="67"/>
      <c r="Z344" s="67"/>
      <c r="AA344" s="67"/>
      <c r="AB344" s="67"/>
      <c r="AC344" s="67"/>
      <c r="AD344" s="67"/>
      <c r="AE344" s="67"/>
      <c r="AF344" s="67"/>
      <c r="AG344" s="67"/>
      <c r="AH344" s="67"/>
      <c r="AI344" s="67"/>
      <c r="AJ344" s="67"/>
      <c r="AK344" s="67"/>
    </row>
    <row r="345" spans="3:37" ht="15" customHeight="1" x14ac:dyDescent="0.25">
      <c r="C345" s="257"/>
      <c r="D345" s="257"/>
      <c r="E345" s="257"/>
      <c r="F345" s="257"/>
      <c r="G345" s="257"/>
      <c r="H345" s="257"/>
      <c r="I345" s="257"/>
      <c r="J345" s="257"/>
      <c r="K345" s="257"/>
      <c r="L345" s="257"/>
      <c r="M345" s="257"/>
      <c r="N345" s="257"/>
      <c r="O345" s="71"/>
      <c r="P345" s="71"/>
      <c r="Q345" s="71"/>
      <c r="R345" s="71"/>
      <c r="S345" s="71"/>
      <c r="T345" s="71"/>
      <c r="U345" s="71"/>
      <c r="V345" s="71"/>
      <c r="W345" s="71"/>
      <c r="X345" s="71"/>
      <c r="Y345" s="71"/>
      <c r="Z345" s="71"/>
      <c r="AA345" s="71"/>
      <c r="AB345" s="71"/>
      <c r="AC345" s="71"/>
      <c r="AD345" s="71"/>
      <c r="AE345" s="71"/>
      <c r="AF345" s="71"/>
      <c r="AG345" s="71"/>
      <c r="AH345" s="71"/>
      <c r="AI345" s="71"/>
      <c r="AJ345" s="71"/>
      <c r="AK345" s="71"/>
    </row>
    <row r="346" spans="3:37" ht="15" customHeight="1" x14ac:dyDescent="0.25">
      <c r="C346" s="253"/>
      <c r="D346" s="253"/>
      <c r="E346" s="253"/>
      <c r="F346" s="253"/>
      <c r="G346" s="253"/>
      <c r="H346" s="253"/>
      <c r="I346" s="253"/>
      <c r="J346" s="253"/>
      <c r="K346" s="253"/>
      <c r="L346" s="253"/>
      <c r="M346" s="253"/>
      <c r="N346" s="253"/>
      <c r="O346" s="67"/>
      <c r="P346" s="67"/>
      <c r="Q346" s="67"/>
      <c r="R346" s="67"/>
      <c r="S346" s="67"/>
      <c r="T346" s="67"/>
      <c r="U346" s="67"/>
      <c r="V346" s="67"/>
      <c r="W346" s="67"/>
      <c r="X346" s="67"/>
      <c r="Y346" s="67"/>
      <c r="Z346" s="67"/>
      <c r="AA346" s="67"/>
      <c r="AB346" s="67"/>
      <c r="AC346" s="67"/>
      <c r="AD346" s="67"/>
      <c r="AE346" s="67"/>
      <c r="AF346" s="67"/>
      <c r="AG346" s="67"/>
      <c r="AH346" s="67"/>
      <c r="AI346" s="67"/>
      <c r="AJ346" s="67"/>
      <c r="AK346" s="67"/>
    </row>
    <row r="347" spans="3:37" ht="15" customHeight="1" x14ac:dyDescent="0.25">
      <c r="C347" s="257"/>
      <c r="D347" s="257"/>
      <c r="E347" s="257"/>
      <c r="F347" s="257"/>
      <c r="G347" s="257"/>
      <c r="H347" s="257"/>
      <c r="I347" s="257"/>
      <c r="J347" s="257"/>
      <c r="K347" s="257"/>
      <c r="L347" s="257"/>
      <c r="M347" s="257"/>
      <c r="N347" s="257"/>
      <c r="O347" s="71"/>
      <c r="P347" s="71"/>
      <c r="Q347" s="71"/>
      <c r="R347" s="71"/>
      <c r="S347" s="71"/>
      <c r="T347" s="71"/>
      <c r="U347" s="71"/>
      <c r="V347" s="71"/>
      <c r="W347" s="71"/>
      <c r="X347" s="71"/>
      <c r="Y347" s="71"/>
      <c r="Z347" s="71"/>
      <c r="AA347" s="71"/>
      <c r="AB347" s="71"/>
      <c r="AC347" s="71"/>
      <c r="AD347" s="71"/>
      <c r="AE347" s="71"/>
      <c r="AF347" s="71"/>
      <c r="AG347" s="71"/>
      <c r="AH347" s="71"/>
      <c r="AI347" s="71"/>
      <c r="AJ347" s="71"/>
      <c r="AK347" s="71"/>
    </row>
    <row r="348" spans="3:37" ht="15" customHeight="1" x14ac:dyDescent="0.25">
      <c r="C348" s="253"/>
      <c r="D348" s="253"/>
      <c r="E348" s="253"/>
      <c r="F348" s="253"/>
      <c r="G348" s="253"/>
      <c r="H348" s="253"/>
      <c r="I348" s="253"/>
      <c r="J348" s="253"/>
      <c r="K348" s="253"/>
      <c r="L348" s="253"/>
      <c r="M348" s="253"/>
      <c r="N348" s="253"/>
      <c r="O348" s="67"/>
      <c r="P348" s="67"/>
      <c r="Q348" s="67"/>
      <c r="R348" s="67"/>
      <c r="S348" s="67"/>
      <c r="T348" s="67"/>
      <c r="U348" s="67"/>
      <c r="V348" s="67"/>
      <c r="W348" s="67"/>
      <c r="X348" s="67"/>
      <c r="Y348" s="67"/>
      <c r="Z348" s="67"/>
      <c r="AA348" s="67"/>
      <c r="AB348" s="67"/>
      <c r="AC348" s="67"/>
      <c r="AD348" s="67"/>
      <c r="AE348" s="67"/>
      <c r="AF348" s="67"/>
      <c r="AG348" s="67"/>
      <c r="AH348" s="67"/>
      <c r="AI348" s="67"/>
      <c r="AJ348" s="67"/>
      <c r="AK348" s="67"/>
    </row>
    <row r="349" spans="3:37" ht="15" customHeight="1" x14ac:dyDescent="0.25">
      <c r="C349" s="257"/>
      <c r="D349" s="257"/>
      <c r="E349" s="257"/>
      <c r="F349" s="257"/>
      <c r="G349" s="257"/>
      <c r="H349" s="257"/>
      <c r="I349" s="257"/>
      <c r="J349" s="257"/>
      <c r="K349" s="257"/>
      <c r="L349" s="257"/>
      <c r="M349" s="257"/>
      <c r="N349" s="257"/>
      <c r="O349" s="71"/>
      <c r="P349" s="71"/>
      <c r="Q349" s="71"/>
      <c r="R349" s="71"/>
      <c r="S349" s="71"/>
      <c r="T349" s="71"/>
      <c r="U349" s="71"/>
      <c r="V349" s="71"/>
      <c r="W349" s="71"/>
      <c r="X349" s="71"/>
      <c r="Y349" s="71"/>
      <c r="Z349" s="71"/>
      <c r="AA349" s="71"/>
      <c r="AB349" s="71"/>
      <c r="AC349" s="71"/>
      <c r="AD349" s="71"/>
      <c r="AE349" s="71"/>
      <c r="AF349" s="71"/>
      <c r="AG349" s="71"/>
      <c r="AH349" s="71"/>
      <c r="AI349" s="71"/>
      <c r="AJ349" s="71"/>
      <c r="AK349" s="71"/>
    </row>
    <row r="350" spans="3:37" ht="15" customHeight="1" x14ac:dyDescent="0.25">
      <c r="C350" s="253"/>
      <c r="D350" s="253"/>
      <c r="E350" s="253"/>
      <c r="F350" s="253"/>
      <c r="G350" s="253"/>
      <c r="H350" s="253"/>
      <c r="I350" s="253"/>
      <c r="J350" s="253"/>
      <c r="K350" s="253"/>
      <c r="L350" s="253"/>
      <c r="M350" s="253"/>
      <c r="N350" s="253"/>
      <c r="O350" s="67"/>
      <c r="P350" s="67"/>
      <c r="Q350" s="67"/>
      <c r="R350" s="67"/>
      <c r="S350" s="67"/>
      <c r="T350" s="67"/>
      <c r="U350" s="67"/>
      <c r="V350" s="67"/>
      <c r="W350" s="67"/>
      <c r="X350" s="67"/>
      <c r="Y350" s="67"/>
      <c r="Z350" s="67"/>
      <c r="AA350" s="67"/>
      <c r="AB350" s="67"/>
      <c r="AC350" s="67"/>
      <c r="AD350" s="67"/>
      <c r="AE350" s="67"/>
      <c r="AF350" s="67"/>
      <c r="AG350" s="67"/>
      <c r="AH350" s="67"/>
      <c r="AI350" s="67"/>
      <c r="AJ350" s="67"/>
      <c r="AK350" s="67"/>
    </row>
    <row r="351" spans="3:37" ht="15" customHeight="1" x14ac:dyDescent="0.25">
      <c r="C351" s="257"/>
      <c r="D351" s="257"/>
      <c r="E351" s="257"/>
      <c r="F351" s="257"/>
      <c r="G351" s="257"/>
      <c r="H351" s="257"/>
      <c r="I351" s="257"/>
      <c r="J351" s="257"/>
      <c r="K351" s="257"/>
      <c r="L351" s="257"/>
      <c r="M351" s="257"/>
      <c r="N351" s="257"/>
      <c r="O351" s="71"/>
      <c r="P351" s="71"/>
      <c r="Q351" s="71"/>
      <c r="R351" s="71"/>
      <c r="S351" s="71"/>
      <c r="T351" s="71"/>
      <c r="U351" s="71"/>
      <c r="V351" s="71"/>
      <c r="W351" s="71"/>
      <c r="X351" s="71"/>
      <c r="Y351" s="71"/>
      <c r="Z351" s="71"/>
      <c r="AA351" s="71"/>
      <c r="AB351" s="71"/>
      <c r="AC351" s="71"/>
      <c r="AD351" s="71"/>
      <c r="AE351" s="71"/>
      <c r="AF351" s="71"/>
      <c r="AG351" s="71"/>
      <c r="AH351" s="71"/>
      <c r="AI351" s="71"/>
      <c r="AJ351" s="71"/>
      <c r="AK351" s="71"/>
    </row>
    <row r="352" spans="3:37" ht="15" customHeight="1" x14ac:dyDescent="0.25">
      <c r="C352" s="253"/>
      <c r="D352" s="253"/>
      <c r="E352" s="253"/>
      <c r="F352" s="253"/>
      <c r="G352" s="253"/>
      <c r="H352" s="253"/>
      <c r="I352" s="253"/>
      <c r="J352" s="253"/>
      <c r="K352" s="253"/>
      <c r="L352" s="253"/>
      <c r="M352" s="253"/>
      <c r="N352" s="253"/>
      <c r="O352" s="67"/>
      <c r="P352" s="67"/>
      <c r="Q352" s="67"/>
      <c r="R352" s="67"/>
      <c r="S352" s="67"/>
      <c r="T352" s="67"/>
      <c r="U352" s="67"/>
      <c r="V352" s="67"/>
      <c r="W352" s="67"/>
      <c r="X352" s="67"/>
      <c r="Y352" s="67"/>
      <c r="Z352" s="67"/>
      <c r="AA352" s="67"/>
      <c r="AB352" s="67"/>
      <c r="AC352" s="67"/>
      <c r="AD352" s="67"/>
      <c r="AE352" s="67"/>
      <c r="AF352" s="67"/>
      <c r="AG352" s="67"/>
      <c r="AH352" s="67"/>
      <c r="AI352" s="67"/>
      <c r="AJ352" s="67"/>
      <c r="AK352" s="67"/>
    </row>
    <row r="353" spans="3:37" ht="15" customHeight="1" x14ac:dyDescent="0.25">
      <c r="C353" s="257"/>
      <c r="D353" s="257"/>
      <c r="E353" s="257"/>
      <c r="F353" s="257"/>
      <c r="G353" s="257"/>
      <c r="H353" s="257"/>
      <c r="I353" s="257"/>
      <c r="J353" s="257"/>
      <c r="K353" s="257"/>
      <c r="L353" s="257"/>
      <c r="M353" s="257"/>
      <c r="N353" s="257"/>
      <c r="O353" s="71"/>
      <c r="P353" s="71"/>
      <c r="Q353" s="71"/>
      <c r="R353" s="71"/>
      <c r="S353" s="71"/>
      <c r="T353" s="71"/>
      <c r="U353" s="71"/>
      <c r="V353" s="71"/>
      <c r="W353" s="71"/>
      <c r="X353" s="71"/>
      <c r="Y353" s="71"/>
      <c r="Z353" s="71"/>
      <c r="AA353" s="71"/>
      <c r="AB353" s="71"/>
      <c r="AC353" s="71"/>
      <c r="AD353" s="71"/>
      <c r="AE353" s="71"/>
      <c r="AF353" s="71"/>
      <c r="AG353" s="71"/>
      <c r="AH353" s="71"/>
      <c r="AI353" s="71"/>
      <c r="AJ353" s="71"/>
      <c r="AK353" s="71"/>
    </row>
    <row r="354" spans="3:37" ht="15" customHeight="1" x14ac:dyDescent="0.25">
      <c r="C354" s="253"/>
      <c r="D354" s="253"/>
      <c r="E354" s="253"/>
      <c r="F354" s="253"/>
      <c r="G354" s="253"/>
      <c r="H354" s="253"/>
      <c r="I354" s="253"/>
      <c r="J354" s="253"/>
      <c r="K354" s="253"/>
      <c r="L354" s="253"/>
      <c r="M354" s="253"/>
      <c r="N354" s="253"/>
      <c r="O354" s="67"/>
      <c r="P354" s="67"/>
      <c r="Q354" s="67"/>
      <c r="R354" s="67"/>
      <c r="S354" s="67"/>
      <c r="T354" s="67"/>
      <c r="U354" s="67"/>
      <c r="V354" s="67"/>
      <c r="W354" s="67"/>
      <c r="X354" s="67"/>
      <c r="Y354" s="67"/>
      <c r="Z354" s="67"/>
      <c r="AA354" s="67"/>
      <c r="AB354" s="67"/>
      <c r="AC354" s="67"/>
      <c r="AD354" s="67"/>
      <c r="AE354" s="67"/>
      <c r="AF354" s="67"/>
      <c r="AG354" s="67"/>
      <c r="AH354" s="67"/>
      <c r="AI354" s="67"/>
      <c r="AJ354" s="67"/>
      <c r="AK354" s="67"/>
    </row>
    <row r="355" spans="3:37" ht="15" customHeight="1" x14ac:dyDescent="0.25">
      <c r="C355" s="257"/>
      <c r="D355" s="257"/>
      <c r="E355" s="257"/>
      <c r="F355" s="257"/>
      <c r="G355" s="257"/>
      <c r="H355" s="257"/>
      <c r="I355" s="257"/>
      <c r="J355" s="257"/>
      <c r="K355" s="257"/>
      <c r="L355" s="257"/>
      <c r="M355" s="257"/>
      <c r="N355" s="257"/>
      <c r="O355" s="71"/>
      <c r="P355" s="71"/>
      <c r="Q355" s="71"/>
      <c r="R355" s="71"/>
      <c r="S355" s="71"/>
      <c r="T355" s="71"/>
      <c r="U355" s="71"/>
      <c r="V355" s="71"/>
      <c r="W355" s="71"/>
      <c r="X355" s="71"/>
      <c r="Y355" s="71"/>
      <c r="Z355" s="71"/>
      <c r="AA355" s="71"/>
      <c r="AB355" s="71"/>
      <c r="AC355" s="71"/>
      <c r="AD355" s="71"/>
      <c r="AE355" s="71"/>
      <c r="AF355" s="71"/>
      <c r="AG355" s="71"/>
      <c r="AH355" s="71"/>
      <c r="AI355" s="71"/>
      <c r="AJ355" s="71"/>
      <c r="AK355" s="71"/>
    </row>
    <row r="356" spans="3:37" ht="15" customHeight="1" x14ac:dyDescent="0.25">
      <c r="C356" s="253"/>
      <c r="D356" s="253"/>
      <c r="E356" s="253"/>
      <c r="F356" s="253"/>
      <c r="G356" s="253"/>
      <c r="H356" s="253"/>
      <c r="I356" s="253"/>
      <c r="J356" s="253"/>
      <c r="K356" s="253"/>
      <c r="L356" s="253"/>
      <c r="M356" s="253"/>
      <c r="N356" s="253"/>
      <c r="O356" s="67"/>
      <c r="P356" s="67"/>
      <c r="Q356" s="67"/>
      <c r="R356" s="67"/>
      <c r="S356" s="67"/>
      <c r="T356" s="67"/>
      <c r="U356" s="67"/>
      <c r="V356" s="67"/>
      <c r="W356" s="67"/>
      <c r="X356" s="67"/>
      <c r="Y356" s="67"/>
      <c r="Z356" s="67"/>
      <c r="AA356" s="67"/>
      <c r="AB356" s="67"/>
      <c r="AC356" s="67"/>
      <c r="AD356" s="67"/>
      <c r="AE356" s="67"/>
      <c r="AF356" s="67"/>
      <c r="AG356" s="67"/>
      <c r="AH356" s="67"/>
      <c r="AI356" s="67"/>
      <c r="AJ356" s="67"/>
      <c r="AK356" s="67"/>
    </row>
    <row r="357" spans="3:37" ht="15" customHeight="1" x14ac:dyDescent="0.25">
      <c r="C357" s="257"/>
      <c r="D357" s="257"/>
      <c r="E357" s="257"/>
      <c r="F357" s="257"/>
      <c r="G357" s="257"/>
      <c r="H357" s="257"/>
      <c r="I357" s="257"/>
      <c r="J357" s="257"/>
      <c r="K357" s="257"/>
      <c r="L357" s="257"/>
      <c r="M357" s="257"/>
      <c r="N357" s="257"/>
      <c r="O357" s="71"/>
      <c r="P357" s="71"/>
      <c r="Q357" s="71"/>
      <c r="R357" s="71"/>
      <c r="S357" s="71"/>
      <c r="T357" s="71"/>
      <c r="U357" s="71"/>
      <c r="V357" s="71"/>
      <c r="W357" s="71"/>
      <c r="X357" s="71"/>
      <c r="Y357" s="71"/>
      <c r="Z357" s="71"/>
      <c r="AA357" s="71"/>
      <c r="AB357" s="71"/>
      <c r="AC357" s="71"/>
      <c r="AD357" s="71"/>
      <c r="AE357" s="71"/>
      <c r="AF357" s="71"/>
      <c r="AG357" s="71"/>
      <c r="AH357" s="71"/>
      <c r="AI357" s="71"/>
      <c r="AJ357" s="71"/>
      <c r="AK357" s="71"/>
    </row>
    <row r="358" spans="3:37" ht="15" customHeight="1" x14ac:dyDescent="0.25">
      <c r="C358" s="253"/>
      <c r="D358" s="253"/>
      <c r="E358" s="253"/>
      <c r="F358" s="253"/>
      <c r="G358" s="253"/>
      <c r="H358" s="253"/>
      <c r="I358" s="253"/>
      <c r="J358" s="253"/>
      <c r="K358" s="253"/>
      <c r="L358" s="253"/>
      <c r="M358" s="253"/>
      <c r="N358" s="253"/>
      <c r="O358" s="67"/>
      <c r="P358" s="67"/>
      <c r="Q358" s="67"/>
      <c r="R358" s="67"/>
      <c r="S358" s="67"/>
      <c r="T358" s="67"/>
      <c r="U358" s="67"/>
      <c r="V358" s="67"/>
      <c r="W358" s="67"/>
      <c r="X358" s="67"/>
      <c r="Y358" s="67"/>
      <c r="Z358" s="67"/>
      <c r="AA358" s="67"/>
      <c r="AB358" s="67"/>
      <c r="AC358" s="67"/>
      <c r="AD358" s="67"/>
      <c r="AE358" s="67"/>
      <c r="AF358" s="67"/>
      <c r="AG358" s="67"/>
      <c r="AH358" s="67"/>
      <c r="AI358" s="67"/>
      <c r="AJ358" s="67"/>
      <c r="AK358" s="67"/>
    </row>
    <row r="359" spans="3:37" ht="15" customHeight="1" x14ac:dyDescent="0.25">
      <c r="C359" s="257"/>
      <c r="D359" s="257"/>
      <c r="E359" s="257"/>
      <c r="F359" s="257"/>
      <c r="G359" s="257"/>
      <c r="H359" s="257"/>
      <c r="I359" s="257"/>
      <c r="J359" s="257"/>
      <c r="K359" s="257"/>
      <c r="L359" s="257"/>
      <c r="M359" s="257"/>
      <c r="N359" s="257"/>
      <c r="O359" s="71"/>
      <c r="P359" s="71"/>
      <c r="Q359" s="71"/>
      <c r="R359" s="71"/>
      <c r="S359" s="71"/>
      <c r="T359" s="71"/>
      <c r="U359" s="71"/>
      <c r="V359" s="71"/>
      <c r="W359" s="71"/>
      <c r="X359" s="71"/>
      <c r="Y359" s="71"/>
      <c r="Z359" s="71"/>
      <c r="AA359" s="71"/>
      <c r="AB359" s="71"/>
      <c r="AC359" s="71"/>
      <c r="AD359" s="71"/>
      <c r="AE359" s="71"/>
      <c r="AF359" s="71"/>
      <c r="AG359" s="71"/>
      <c r="AH359" s="71"/>
      <c r="AI359" s="71"/>
      <c r="AJ359" s="71"/>
      <c r="AK359" s="71"/>
    </row>
    <row r="360" spans="3:37" ht="15" customHeight="1" x14ac:dyDescent="0.25">
      <c r="C360" s="253"/>
      <c r="D360" s="253"/>
      <c r="E360" s="253"/>
      <c r="F360" s="253"/>
      <c r="G360" s="253"/>
      <c r="H360" s="253"/>
      <c r="I360" s="253"/>
      <c r="J360" s="253"/>
      <c r="K360" s="253"/>
      <c r="L360" s="253"/>
      <c r="M360" s="253"/>
      <c r="N360" s="253"/>
      <c r="O360" s="67"/>
      <c r="P360" s="67"/>
      <c r="Q360" s="67"/>
      <c r="R360" s="67"/>
      <c r="S360" s="67"/>
      <c r="T360" s="67"/>
      <c r="U360" s="67"/>
      <c r="V360" s="67"/>
      <c r="W360" s="67"/>
      <c r="X360" s="67"/>
      <c r="Y360" s="67"/>
      <c r="Z360" s="67"/>
      <c r="AA360" s="67"/>
      <c r="AB360" s="67"/>
      <c r="AC360" s="67"/>
      <c r="AD360" s="67"/>
      <c r="AE360" s="67"/>
      <c r="AF360" s="67"/>
      <c r="AG360" s="67"/>
      <c r="AH360" s="67"/>
      <c r="AI360" s="67"/>
      <c r="AJ360" s="67"/>
      <c r="AK360" s="67"/>
    </row>
    <row r="361" spans="3:37" ht="15" customHeight="1" x14ac:dyDescent="0.25">
      <c r="C361" s="257"/>
      <c r="D361" s="257"/>
      <c r="E361" s="257"/>
      <c r="F361" s="257"/>
      <c r="G361" s="257"/>
      <c r="H361" s="257"/>
      <c r="I361" s="257"/>
      <c r="J361" s="257"/>
      <c r="K361" s="257"/>
      <c r="L361" s="257"/>
      <c r="M361" s="257"/>
      <c r="N361" s="257"/>
      <c r="O361" s="71"/>
      <c r="P361" s="71"/>
      <c r="Q361" s="71"/>
      <c r="R361" s="71"/>
      <c r="S361" s="71"/>
      <c r="T361" s="71"/>
      <c r="U361" s="71"/>
      <c r="V361" s="71"/>
      <c r="W361" s="71"/>
      <c r="X361" s="71"/>
      <c r="Y361" s="71"/>
      <c r="Z361" s="71"/>
      <c r="AA361" s="71"/>
      <c r="AB361" s="71"/>
      <c r="AC361" s="71"/>
      <c r="AD361" s="71"/>
      <c r="AE361" s="71"/>
      <c r="AF361" s="71"/>
      <c r="AG361" s="71"/>
      <c r="AH361" s="71"/>
      <c r="AI361" s="71"/>
      <c r="AJ361" s="71"/>
      <c r="AK361" s="71"/>
    </row>
    <row r="362" spans="3:37" ht="15" customHeight="1" x14ac:dyDescent="0.25">
      <c r="C362" s="253"/>
      <c r="D362" s="253"/>
      <c r="E362" s="253"/>
      <c r="F362" s="253"/>
      <c r="G362" s="253"/>
      <c r="H362" s="253"/>
      <c r="I362" s="253"/>
      <c r="J362" s="253"/>
      <c r="K362" s="253"/>
      <c r="L362" s="253"/>
      <c r="M362" s="253"/>
      <c r="N362" s="253"/>
      <c r="O362" s="67"/>
      <c r="P362" s="67"/>
      <c r="Q362" s="67"/>
      <c r="R362" s="67"/>
      <c r="S362" s="67"/>
      <c r="T362" s="67"/>
      <c r="U362" s="67"/>
      <c r="V362" s="67"/>
      <c r="W362" s="67"/>
      <c r="X362" s="67"/>
      <c r="Y362" s="67"/>
      <c r="Z362" s="67"/>
      <c r="AA362" s="67"/>
      <c r="AB362" s="67"/>
      <c r="AC362" s="67"/>
      <c r="AD362" s="67"/>
      <c r="AE362" s="67"/>
      <c r="AF362" s="67"/>
      <c r="AG362" s="67"/>
      <c r="AH362" s="67"/>
      <c r="AI362" s="67"/>
      <c r="AJ362" s="67"/>
      <c r="AK362" s="67"/>
    </row>
    <row r="363" spans="3:37" ht="15" customHeight="1" x14ac:dyDescent="0.25">
      <c r="C363" s="257"/>
      <c r="D363" s="257"/>
      <c r="E363" s="257"/>
      <c r="F363" s="257"/>
      <c r="G363" s="257"/>
      <c r="H363" s="257"/>
      <c r="I363" s="257"/>
      <c r="J363" s="257"/>
      <c r="K363" s="257"/>
      <c r="L363" s="257"/>
      <c r="M363" s="257"/>
      <c r="N363" s="257"/>
      <c r="O363" s="71"/>
      <c r="P363" s="71"/>
      <c r="Q363" s="71"/>
      <c r="R363" s="71"/>
      <c r="S363" s="71"/>
      <c r="T363" s="71"/>
      <c r="U363" s="71"/>
      <c r="V363" s="71"/>
      <c r="W363" s="71"/>
      <c r="X363" s="71"/>
      <c r="Y363" s="71"/>
      <c r="Z363" s="71"/>
      <c r="AA363" s="71"/>
      <c r="AB363" s="71"/>
      <c r="AC363" s="71"/>
      <c r="AD363" s="71"/>
      <c r="AE363" s="71"/>
      <c r="AF363" s="71"/>
      <c r="AG363" s="71"/>
      <c r="AH363" s="71"/>
      <c r="AI363" s="71"/>
      <c r="AJ363" s="71"/>
      <c r="AK363" s="71"/>
    </row>
    <row r="364" spans="3:37" ht="15" customHeight="1" x14ac:dyDescent="0.25">
      <c r="C364" s="253"/>
      <c r="D364" s="253"/>
      <c r="E364" s="253"/>
      <c r="F364" s="253"/>
      <c r="G364" s="253"/>
      <c r="H364" s="253"/>
      <c r="I364" s="253"/>
      <c r="J364" s="253"/>
      <c r="K364" s="253"/>
      <c r="L364" s="253"/>
      <c r="M364" s="253"/>
      <c r="N364" s="253"/>
      <c r="O364" s="67"/>
      <c r="P364" s="67"/>
      <c r="Q364" s="67"/>
      <c r="R364" s="67"/>
      <c r="S364" s="67"/>
      <c r="T364" s="67"/>
      <c r="U364" s="67"/>
      <c r="V364" s="67"/>
      <c r="W364" s="67"/>
      <c r="X364" s="67"/>
      <c r="Y364" s="67"/>
      <c r="Z364" s="67"/>
      <c r="AA364" s="67"/>
      <c r="AB364" s="67"/>
      <c r="AC364" s="67"/>
      <c r="AD364" s="67"/>
      <c r="AE364" s="67"/>
      <c r="AF364" s="67"/>
      <c r="AG364" s="67"/>
      <c r="AH364" s="67"/>
      <c r="AI364" s="67"/>
      <c r="AJ364" s="67"/>
      <c r="AK364" s="67"/>
    </row>
    <row r="365" spans="3:37" ht="15" customHeight="1" x14ac:dyDescent="0.25">
      <c r="C365" s="257"/>
      <c r="D365" s="257"/>
      <c r="E365" s="257"/>
      <c r="F365" s="257"/>
      <c r="G365" s="257"/>
      <c r="H365" s="257"/>
      <c r="I365" s="257"/>
      <c r="J365" s="257"/>
      <c r="K365" s="257"/>
      <c r="L365" s="257"/>
      <c r="M365" s="257"/>
      <c r="N365" s="257"/>
      <c r="O365" s="71"/>
      <c r="P365" s="71"/>
      <c r="Q365" s="71"/>
      <c r="R365" s="71"/>
      <c r="S365" s="71"/>
      <c r="T365" s="71"/>
      <c r="U365" s="71"/>
      <c r="V365" s="71"/>
      <c r="W365" s="71"/>
      <c r="X365" s="71"/>
      <c r="Y365" s="71"/>
      <c r="Z365" s="71"/>
      <c r="AA365" s="71"/>
      <c r="AB365" s="71"/>
      <c r="AC365" s="71"/>
      <c r="AD365" s="71"/>
      <c r="AE365" s="71"/>
      <c r="AF365" s="71"/>
      <c r="AG365" s="71"/>
      <c r="AH365" s="71"/>
      <c r="AI365" s="71"/>
      <c r="AJ365" s="71"/>
      <c r="AK365" s="71"/>
    </row>
    <row r="366" spans="3:37" ht="15" customHeight="1" x14ac:dyDescent="0.25">
      <c r="C366" s="253"/>
      <c r="D366" s="253"/>
      <c r="E366" s="253"/>
      <c r="F366" s="253"/>
      <c r="G366" s="253"/>
      <c r="H366" s="253"/>
      <c r="I366" s="253"/>
      <c r="J366" s="253"/>
      <c r="K366" s="253"/>
      <c r="L366" s="253"/>
      <c r="M366" s="253"/>
      <c r="N366" s="253"/>
      <c r="O366" s="67"/>
      <c r="P366" s="67"/>
      <c r="Q366" s="67"/>
      <c r="R366" s="67"/>
      <c r="S366" s="67"/>
      <c r="T366" s="67"/>
      <c r="U366" s="67"/>
      <c r="V366" s="67"/>
      <c r="W366" s="67"/>
      <c r="X366" s="67"/>
      <c r="Y366" s="67"/>
      <c r="Z366" s="67"/>
      <c r="AA366" s="67"/>
      <c r="AB366" s="67"/>
      <c r="AC366" s="67"/>
      <c r="AD366" s="67"/>
      <c r="AE366" s="67"/>
      <c r="AF366" s="67"/>
      <c r="AG366" s="67"/>
      <c r="AH366" s="67"/>
      <c r="AI366" s="67"/>
      <c r="AJ366" s="67"/>
      <c r="AK366" s="67"/>
    </row>
    <row r="367" spans="3:37" ht="15" customHeight="1" x14ac:dyDescent="0.25">
      <c r="C367" s="257"/>
      <c r="D367" s="257"/>
      <c r="E367" s="257"/>
      <c r="F367" s="257"/>
      <c r="G367" s="257"/>
      <c r="H367" s="257"/>
      <c r="I367" s="257"/>
      <c r="J367" s="257"/>
      <c r="K367" s="257"/>
      <c r="L367" s="257"/>
      <c r="M367" s="257"/>
      <c r="N367" s="257"/>
      <c r="O367" s="71"/>
      <c r="P367" s="71"/>
      <c r="Q367" s="71"/>
      <c r="R367" s="71"/>
      <c r="S367" s="71"/>
      <c r="T367" s="71"/>
      <c r="U367" s="71"/>
      <c r="V367" s="71"/>
      <c r="W367" s="71"/>
      <c r="X367" s="71"/>
      <c r="Y367" s="71"/>
      <c r="Z367" s="71"/>
      <c r="AA367" s="71"/>
      <c r="AB367" s="71"/>
      <c r="AC367" s="71"/>
      <c r="AD367" s="71"/>
      <c r="AE367" s="71"/>
      <c r="AF367" s="71"/>
      <c r="AG367" s="71"/>
      <c r="AH367" s="71"/>
      <c r="AI367" s="71"/>
      <c r="AJ367" s="71"/>
      <c r="AK367" s="71"/>
    </row>
    <row r="368" spans="3:37" ht="15" customHeight="1" x14ac:dyDescent="0.25">
      <c r="C368" s="253"/>
      <c r="D368" s="253"/>
      <c r="E368" s="253"/>
      <c r="F368" s="253"/>
      <c r="G368" s="253"/>
      <c r="H368" s="253"/>
      <c r="I368" s="253"/>
      <c r="J368" s="253"/>
      <c r="K368" s="253"/>
      <c r="L368" s="253"/>
      <c r="M368" s="253"/>
      <c r="N368" s="253"/>
      <c r="O368" s="67"/>
      <c r="P368" s="67"/>
      <c r="Q368" s="67"/>
      <c r="R368" s="67"/>
      <c r="S368" s="67"/>
      <c r="T368" s="67"/>
      <c r="U368" s="67"/>
      <c r="V368" s="67"/>
      <c r="W368" s="67"/>
      <c r="X368" s="67"/>
      <c r="Y368" s="67"/>
      <c r="Z368" s="67"/>
      <c r="AA368" s="67"/>
      <c r="AB368" s="67"/>
      <c r="AC368" s="67"/>
      <c r="AD368" s="67"/>
      <c r="AE368" s="67"/>
      <c r="AF368" s="67"/>
      <c r="AG368" s="67"/>
      <c r="AH368" s="67"/>
      <c r="AI368" s="67"/>
      <c r="AJ368" s="67"/>
      <c r="AK368" s="67"/>
    </row>
    <row r="369" spans="3:37" ht="15" customHeight="1" x14ac:dyDescent="0.25">
      <c r="C369" s="257"/>
      <c r="D369" s="257"/>
      <c r="E369" s="257"/>
      <c r="F369" s="257"/>
      <c r="G369" s="257"/>
      <c r="H369" s="257"/>
      <c r="I369" s="257"/>
      <c r="J369" s="257"/>
      <c r="K369" s="257"/>
      <c r="L369" s="257"/>
      <c r="M369" s="257"/>
      <c r="N369" s="257"/>
      <c r="O369" s="71"/>
      <c r="P369" s="71"/>
      <c r="Q369" s="71"/>
      <c r="R369" s="71"/>
      <c r="S369" s="71"/>
      <c r="T369" s="71"/>
      <c r="U369" s="71"/>
      <c r="V369" s="71"/>
      <c r="W369" s="71"/>
      <c r="X369" s="71"/>
      <c r="Y369" s="71"/>
      <c r="Z369" s="71"/>
      <c r="AA369" s="71"/>
      <c r="AB369" s="71"/>
      <c r="AC369" s="71"/>
      <c r="AD369" s="71"/>
      <c r="AE369" s="71"/>
      <c r="AF369" s="71"/>
      <c r="AG369" s="71"/>
      <c r="AH369" s="71"/>
      <c r="AI369" s="71"/>
      <c r="AJ369" s="71"/>
      <c r="AK369" s="71"/>
    </row>
    <row r="370" spans="3:37" ht="15" customHeight="1" x14ac:dyDescent="0.25">
      <c r="C370" s="253"/>
      <c r="D370" s="253"/>
      <c r="E370" s="253"/>
      <c r="F370" s="253"/>
      <c r="G370" s="253"/>
      <c r="H370" s="253"/>
      <c r="I370" s="253"/>
      <c r="J370" s="253"/>
      <c r="K370" s="253"/>
      <c r="L370" s="253"/>
      <c r="M370" s="253"/>
      <c r="N370" s="253"/>
      <c r="O370" s="67"/>
      <c r="P370" s="67"/>
      <c r="Q370" s="67"/>
      <c r="R370" s="67"/>
      <c r="S370" s="67"/>
      <c r="T370" s="67"/>
      <c r="U370" s="67"/>
      <c r="V370" s="67"/>
      <c r="W370" s="67"/>
      <c r="X370" s="67"/>
      <c r="Y370" s="67"/>
      <c r="Z370" s="67"/>
      <c r="AA370" s="67"/>
      <c r="AB370" s="67"/>
      <c r="AC370" s="67"/>
      <c r="AD370" s="67"/>
      <c r="AE370" s="67"/>
      <c r="AF370" s="67"/>
      <c r="AG370" s="67"/>
      <c r="AH370" s="67"/>
      <c r="AI370" s="67"/>
      <c r="AJ370" s="67"/>
      <c r="AK370" s="67"/>
    </row>
    <row r="371" spans="3:37" ht="15" customHeight="1" x14ac:dyDescent="0.25">
      <c r="C371" s="257"/>
      <c r="D371" s="257"/>
      <c r="E371" s="257"/>
      <c r="F371" s="257"/>
      <c r="G371" s="257"/>
      <c r="H371" s="257"/>
      <c r="I371" s="257"/>
      <c r="J371" s="257"/>
      <c r="K371" s="257"/>
      <c r="L371" s="257"/>
      <c r="M371" s="257"/>
      <c r="N371" s="257"/>
      <c r="O371" s="71"/>
      <c r="P371" s="71"/>
      <c r="Q371" s="71"/>
      <c r="R371" s="71"/>
      <c r="S371" s="71"/>
      <c r="T371" s="71"/>
      <c r="U371" s="71"/>
      <c r="V371" s="71"/>
      <c r="W371" s="71"/>
      <c r="X371" s="71"/>
      <c r="Y371" s="71"/>
      <c r="Z371" s="71"/>
      <c r="AA371" s="71"/>
      <c r="AB371" s="71"/>
      <c r="AC371" s="71"/>
      <c r="AD371" s="71"/>
      <c r="AE371" s="71"/>
      <c r="AF371" s="71"/>
      <c r="AG371" s="71"/>
      <c r="AH371" s="71"/>
      <c r="AI371" s="71"/>
      <c r="AJ371" s="71"/>
      <c r="AK371" s="71"/>
    </row>
    <row r="372" spans="3:37" ht="15" customHeight="1" x14ac:dyDescent="0.25">
      <c r="C372" s="253"/>
      <c r="D372" s="253"/>
      <c r="E372" s="253"/>
      <c r="F372" s="253"/>
      <c r="G372" s="253"/>
      <c r="H372" s="253"/>
      <c r="I372" s="253"/>
      <c r="J372" s="253"/>
      <c r="K372" s="253"/>
      <c r="L372" s="253"/>
      <c r="M372" s="253"/>
      <c r="N372" s="253"/>
      <c r="O372" s="67"/>
      <c r="P372" s="67"/>
      <c r="Q372" s="67"/>
      <c r="R372" s="67"/>
      <c r="S372" s="67"/>
      <c r="T372" s="67"/>
      <c r="U372" s="67"/>
      <c r="V372" s="67"/>
      <c r="W372" s="67"/>
      <c r="X372" s="67"/>
      <c r="Y372" s="67"/>
      <c r="Z372" s="67"/>
      <c r="AA372" s="67"/>
      <c r="AB372" s="67"/>
      <c r="AC372" s="67"/>
      <c r="AD372" s="67"/>
      <c r="AE372" s="67"/>
      <c r="AF372" s="67"/>
      <c r="AG372" s="67"/>
      <c r="AH372" s="67"/>
      <c r="AI372" s="67"/>
      <c r="AJ372" s="67"/>
      <c r="AK372" s="67"/>
    </row>
    <row r="373" spans="3:37" ht="15" customHeight="1" x14ac:dyDescent="0.25">
      <c r="C373" s="257"/>
      <c r="D373" s="257"/>
      <c r="E373" s="257"/>
      <c r="F373" s="257"/>
      <c r="G373" s="257"/>
      <c r="H373" s="257"/>
      <c r="I373" s="257"/>
      <c r="J373" s="257"/>
      <c r="K373" s="257"/>
      <c r="L373" s="257"/>
      <c r="M373" s="257"/>
      <c r="N373" s="257"/>
      <c r="O373" s="71"/>
      <c r="P373" s="71"/>
      <c r="Q373" s="71"/>
      <c r="R373" s="71"/>
      <c r="S373" s="71"/>
      <c r="T373" s="71"/>
      <c r="U373" s="71"/>
      <c r="V373" s="71"/>
      <c r="W373" s="71"/>
      <c r="X373" s="71"/>
      <c r="Y373" s="71"/>
      <c r="Z373" s="71"/>
      <c r="AA373" s="71"/>
      <c r="AB373" s="71"/>
      <c r="AC373" s="71"/>
      <c r="AD373" s="71"/>
      <c r="AE373" s="71"/>
      <c r="AF373" s="71"/>
      <c r="AG373" s="71"/>
      <c r="AH373" s="71"/>
      <c r="AI373" s="71"/>
      <c r="AJ373" s="71"/>
      <c r="AK373" s="71"/>
    </row>
    <row r="374" spans="3:37" ht="15" customHeight="1" x14ac:dyDescent="0.25">
      <c r="C374" s="253"/>
      <c r="D374" s="253"/>
      <c r="E374" s="253"/>
      <c r="F374" s="253"/>
      <c r="G374" s="253"/>
      <c r="H374" s="253"/>
      <c r="I374" s="253"/>
      <c r="J374" s="253"/>
      <c r="K374" s="253"/>
      <c r="L374" s="253"/>
      <c r="M374" s="253"/>
      <c r="N374" s="253"/>
      <c r="O374" s="67"/>
      <c r="P374" s="67"/>
      <c r="Q374" s="67"/>
      <c r="R374" s="67"/>
      <c r="S374" s="67"/>
      <c r="T374" s="67"/>
      <c r="U374" s="67"/>
      <c r="V374" s="67"/>
      <c r="W374" s="67"/>
      <c r="X374" s="67"/>
      <c r="Y374" s="67"/>
      <c r="Z374" s="67"/>
      <c r="AA374" s="67"/>
      <c r="AB374" s="67"/>
      <c r="AC374" s="67"/>
      <c r="AD374" s="67"/>
      <c r="AE374" s="67"/>
      <c r="AF374" s="67"/>
      <c r="AG374" s="67"/>
      <c r="AH374" s="67"/>
      <c r="AI374" s="67"/>
      <c r="AJ374" s="67"/>
      <c r="AK374" s="67"/>
    </row>
    <row r="375" spans="3:37" ht="15" customHeight="1" x14ac:dyDescent="0.25">
      <c r="C375" s="257"/>
      <c r="D375" s="257"/>
      <c r="E375" s="257"/>
      <c r="F375" s="257"/>
      <c r="G375" s="257"/>
      <c r="H375" s="257"/>
      <c r="I375" s="257"/>
      <c r="J375" s="257"/>
      <c r="K375" s="257"/>
      <c r="L375" s="257"/>
      <c r="M375" s="257"/>
      <c r="N375" s="257"/>
      <c r="O375" s="71"/>
      <c r="P375" s="71"/>
      <c r="Q375" s="71"/>
      <c r="R375" s="71"/>
      <c r="S375" s="71"/>
      <c r="T375" s="71"/>
      <c r="U375" s="71"/>
      <c r="V375" s="71"/>
      <c r="W375" s="71"/>
      <c r="X375" s="71"/>
      <c r="Y375" s="71"/>
      <c r="Z375" s="71"/>
      <c r="AA375" s="71"/>
      <c r="AB375" s="71"/>
      <c r="AC375" s="71"/>
      <c r="AD375" s="71"/>
      <c r="AE375" s="71"/>
      <c r="AF375" s="71"/>
      <c r="AG375" s="71"/>
      <c r="AH375" s="71"/>
      <c r="AI375" s="71"/>
      <c r="AJ375" s="71"/>
      <c r="AK375" s="71"/>
    </row>
    <row r="376" spans="3:37" ht="15" customHeight="1" x14ac:dyDescent="0.25">
      <c r="C376" s="253"/>
      <c r="D376" s="253"/>
      <c r="E376" s="253"/>
      <c r="F376" s="253"/>
      <c r="G376" s="253"/>
      <c r="H376" s="253"/>
      <c r="I376" s="253"/>
      <c r="J376" s="253"/>
      <c r="K376" s="253"/>
      <c r="L376" s="253"/>
      <c r="M376" s="253"/>
      <c r="N376" s="253"/>
      <c r="O376" s="67"/>
      <c r="P376" s="67"/>
      <c r="Q376" s="67"/>
      <c r="R376" s="67"/>
      <c r="S376" s="67"/>
      <c r="T376" s="67"/>
      <c r="U376" s="67"/>
      <c r="V376" s="67"/>
      <c r="W376" s="67"/>
      <c r="X376" s="67"/>
      <c r="Y376" s="67"/>
      <c r="Z376" s="67"/>
      <c r="AA376" s="67"/>
      <c r="AB376" s="67"/>
      <c r="AC376" s="67"/>
      <c r="AD376" s="67"/>
      <c r="AE376" s="67"/>
      <c r="AF376" s="67"/>
      <c r="AG376" s="67"/>
      <c r="AH376" s="67"/>
      <c r="AI376" s="67"/>
      <c r="AJ376" s="67"/>
      <c r="AK376" s="67"/>
    </row>
    <row r="377" spans="3:37" ht="15" customHeight="1" x14ac:dyDescent="0.25">
      <c r="C377" s="257"/>
      <c r="D377" s="257"/>
      <c r="E377" s="257"/>
      <c r="F377" s="257"/>
      <c r="G377" s="257"/>
      <c r="H377" s="257"/>
      <c r="I377" s="257"/>
      <c r="J377" s="257"/>
      <c r="K377" s="257"/>
      <c r="L377" s="257"/>
      <c r="M377" s="257"/>
      <c r="N377" s="257"/>
      <c r="O377" s="71"/>
      <c r="P377" s="71"/>
      <c r="Q377" s="71"/>
      <c r="R377" s="71"/>
      <c r="S377" s="71"/>
      <c r="T377" s="71"/>
      <c r="U377" s="71"/>
      <c r="V377" s="71"/>
      <c r="W377" s="71"/>
      <c r="X377" s="71"/>
      <c r="Y377" s="71"/>
      <c r="Z377" s="71"/>
      <c r="AA377" s="71"/>
      <c r="AB377" s="71"/>
      <c r="AC377" s="71"/>
      <c r="AD377" s="71"/>
      <c r="AE377" s="71"/>
      <c r="AF377" s="71"/>
      <c r="AG377" s="71"/>
      <c r="AH377" s="71"/>
      <c r="AI377" s="71"/>
      <c r="AJ377" s="71"/>
      <c r="AK377" s="71"/>
    </row>
    <row r="378" spans="3:37" ht="15" customHeight="1" x14ac:dyDescent="0.25">
      <c r="C378" s="253"/>
      <c r="D378" s="253"/>
      <c r="E378" s="253"/>
      <c r="F378" s="253"/>
      <c r="G378" s="253"/>
      <c r="H378" s="253"/>
      <c r="I378" s="253"/>
      <c r="J378" s="253"/>
      <c r="K378" s="253"/>
      <c r="L378" s="253"/>
      <c r="M378" s="253"/>
      <c r="N378" s="253"/>
      <c r="O378" s="67"/>
      <c r="P378" s="67"/>
      <c r="Q378" s="67"/>
      <c r="R378" s="67"/>
      <c r="S378" s="67"/>
      <c r="T378" s="67"/>
      <c r="U378" s="67"/>
      <c r="V378" s="67"/>
      <c r="W378" s="67"/>
      <c r="X378" s="67"/>
      <c r="Y378" s="67"/>
      <c r="Z378" s="67"/>
      <c r="AA378" s="67"/>
      <c r="AB378" s="67"/>
      <c r="AC378" s="67"/>
      <c r="AD378" s="67"/>
      <c r="AE378" s="67"/>
      <c r="AF378" s="67"/>
      <c r="AG378" s="67"/>
      <c r="AH378" s="67"/>
      <c r="AI378" s="67"/>
      <c r="AJ378" s="67"/>
      <c r="AK378" s="67"/>
    </row>
    <row r="379" spans="3:37" ht="15" customHeight="1" x14ac:dyDescent="0.25">
      <c r="C379" s="257"/>
      <c r="D379" s="257"/>
      <c r="E379" s="257"/>
      <c r="F379" s="257"/>
      <c r="G379" s="257"/>
      <c r="H379" s="257"/>
      <c r="I379" s="257"/>
      <c r="J379" s="257"/>
      <c r="K379" s="257"/>
      <c r="L379" s="257"/>
      <c r="M379" s="257"/>
      <c r="N379" s="257"/>
      <c r="O379" s="71"/>
      <c r="P379" s="71"/>
      <c r="Q379" s="71"/>
      <c r="R379" s="71"/>
      <c r="S379" s="71"/>
      <c r="T379" s="71"/>
      <c r="U379" s="71"/>
      <c r="V379" s="71"/>
      <c r="W379" s="71"/>
      <c r="X379" s="71"/>
      <c r="Y379" s="71"/>
      <c r="Z379" s="71"/>
      <c r="AA379" s="71"/>
      <c r="AB379" s="71"/>
      <c r="AC379" s="71"/>
      <c r="AD379" s="71"/>
      <c r="AE379" s="71"/>
      <c r="AF379" s="71"/>
      <c r="AG379" s="71"/>
      <c r="AH379" s="71"/>
      <c r="AI379" s="71"/>
      <c r="AJ379" s="71"/>
      <c r="AK379" s="71"/>
    </row>
    <row r="380" spans="3:37" ht="15" customHeight="1" x14ac:dyDescent="0.25">
      <c r="C380" s="253"/>
      <c r="D380" s="253"/>
      <c r="E380" s="253"/>
      <c r="F380" s="253"/>
      <c r="G380" s="253"/>
      <c r="H380" s="253"/>
      <c r="I380" s="253"/>
      <c r="J380" s="253"/>
      <c r="K380" s="253"/>
      <c r="L380" s="253"/>
      <c r="M380" s="253"/>
      <c r="N380" s="253"/>
      <c r="O380" s="67"/>
      <c r="P380" s="67"/>
      <c r="Q380" s="67"/>
      <c r="R380" s="67"/>
      <c r="S380" s="67"/>
      <c r="T380" s="67"/>
      <c r="U380" s="67"/>
      <c r="V380" s="67"/>
      <c r="W380" s="67"/>
      <c r="X380" s="67"/>
      <c r="Y380" s="67"/>
      <c r="Z380" s="67"/>
      <c r="AA380" s="67"/>
      <c r="AB380" s="67"/>
      <c r="AC380" s="67"/>
      <c r="AD380" s="67"/>
      <c r="AE380" s="67"/>
      <c r="AF380" s="67"/>
      <c r="AG380" s="67"/>
      <c r="AH380" s="67"/>
      <c r="AI380" s="67"/>
      <c r="AJ380" s="67"/>
      <c r="AK380" s="67"/>
    </row>
    <row r="381" spans="3:37" ht="15" customHeight="1" x14ac:dyDescent="0.25">
      <c r="C381" s="257"/>
      <c r="D381" s="257"/>
      <c r="E381" s="257"/>
      <c r="F381" s="257"/>
      <c r="G381" s="257"/>
      <c r="H381" s="257"/>
      <c r="I381" s="257"/>
      <c r="J381" s="257"/>
      <c r="K381" s="257"/>
      <c r="L381" s="257"/>
      <c r="M381" s="257"/>
      <c r="N381" s="257"/>
      <c r="O381" s="71"/>
      <c r="P381" s="71"/>
      <c r="Q381" s="71"/>
      <c r="R381" s="71"/>
      <c r="S381" s="71"/>
      <c r="T381" s="71"/>
      <c r="U381" s="71"/>
      <c r="V381" s="71"/>
      <c r="W381" s="71"/>
      <c r="X381" s="71"/>
      <c r="Y381" s="71"/>
      <c r="Z381" s="71"/>
      <c r="AA381" s="71"/>
      <c r="AB381" s="71"/>
      <c r="AC381" s="71"/>
      <c r="AD381" s="71"/>
      <c r="AE381" s="71"/>
      <c r="AF381" s="71"/>
      <c r="AG381" s="71"/>
      <c r="AH381" s="71"/>
      <c r="AI381" s="71"/>
      <c r="AJ381" s="71"/>
      <c r="AK381" s="71"/>
    </row>
    <row r="382" spans="3:37" ht="15" customHeight="1" x14ac:dyDescent="0.25">
      <c r="C382" s="253"/>
      <c r="D382" s="253"/>
      <c r="E382" s="253"/>
      <c r="F382" s="253"/>
      <c r="G382" s="253"/>
      <c r="H382" s="253"/>
      <c r="I382" s="253"/>
      <c r="J382" s="253"/>
      <c r="K382" s="253"/>
      <c r="L382" s="253"/>
      <c r="M382" s="253"/>
      <c r="N382" s="253"/>
      <c r="O382" s="67"/>
      <c r="P382" s="67"/>
      <c r="Q382" s="67"/>
      <c r="R382" s="67"/>
      <c r="S382" s="67"/>
      <c r="T382" s="67"/>
      <c r="U382" s="67"/>
      <c r="V382" s="67"/>
      <c r="W382" s="67"/>
      <c r="X382" s="67"/>
      <c r="Y382" s="67"/>
      <c r="Z382" s="67"/>
      <c r="AA382" s="67"/>
      <c r="AB382" s="67"/>
      <c r="AC382" s="67"/>
      <c r="AD382" s="67"/>
      <c r="AE382" s="67"/>
      <c r="AF382" s="67"/>
      <c r="AG382" s="67"/>
      <c r="AH382" s="67"/>
      <c r="AI382" s="67"/>
      <c r="AJ382" s="67"/>
      <c r="AK382" s="67"/>
    </row>
    <row r="383" spans="3:37" ht="15" customHeight="1" x14ac:dyDescent="0.25">
      <c r="C383" s="257"/>
      <c r="D383" s="257"/>
      <c r="E383" s="257"/>
      <c r="F383" s="257"/>
      <c r="G383" s="257"/>
      <c r="H383" s="257"/>
      <c r="I383" s="257"/>
      <c r="J383" s="257"/>
      <c r="K383" s="257"/>
      <c r="L383" s="257"/>
      <c r="M383" s="257"/>
      <c r="N383" s="257"/>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row>
    <row r="384" spans="3:37" ht="15" customHeight="1" x14ac:dyDescent="0.25">
      <c r="C384" s="253"/>
      <c r="D384" s="253"/>
      <c r="E384" s="253"/>
      <c r="F384" s="253"/>
      <c r="G384" s="253"/>
      <c r="H384" s="253"/>
      <c r="I384" s="253"/>
      <c r="J384" s="253"/>
      <c r="K384" s="253"/>
      <c r="L384" s="253"/>
      <c r="M384" s="253"/>
      <c r="N384" s="253"/>
      <c r="O384" s="67"/>
      <c r="P384" s="67"/>
      <c r="Q384" s="67"/>
      <c r="R384" s="67"/>
      <c r="S384" s="67"/>
      <c r="T384" s="67"/>
      <c r="U384" s="67"/>
      <c r="V384" s="67"/>
      <c r="W384" s="67"/>
      <c r="X384" s="67"/>
      <c r="Y384" s="67"/>
      <c r="Z384" s="67"/>
      <c r="AA384" s="67"/>
      <c r="AB384" s="67"/>
      <c r="AC384" s="67"/>
      <c r="AD384" s="67"/>
      <c r="AE384" s="67"/>
      <c r="AF384" s="67"/>
      <c r="AG384" s="67"/>
      <c r="AH384" s="67"/>
      <c r="AI384" s="67"/>
      <c r="AJ384" s="67"/>
      <c r="AK384" s="67"/>
    </row>
    <row r="385" spans="3:37" ht="15" customHeight="1" x14ac:dyDescent="0.25">
      <c r="C385" s="257"/>
      <c r="D385" s="257"/>
      <c r="E385" s="257"/>
      <c r="F385" s="257"/>
      <c r="G385" s="257"/>
      <c r="H385" s="257"/>
      <c r="I385" s="257"/>
      <c r="J385" s="257"/>
      <c r="K385" s="257"/>
      <c r="L385" s="257"/>
      <c r="M385" s="257"/>
      <c r="N385" s="257"/>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row>
    <row r="386" spans="3:37" ht="15" customHeight="1" x14ac:dyDescent="0.25">
      <c r="C386" s="253"/>
      <c r="D386" s="253"/>
      <c r="E386" s="253"/>
      <c r="F386" s="253"/>
      <c r="G386" s="253"/>
      <c r="H386" s="253"/>
      <c r="I386" s="253"/>
      <c r="J386" s="253"/>
      <c r="K386" s="253"/>
      <c r="L386" s="253"/>
      <c r="M386" s="253"/>
      <c r="N386" s="253"/>
      <c r="O386" s="67"/>
      <c r="P386" s="67"/>
      <c r="Q386" s="67"/>
      <c r="R386" s="67"/>
      <c r="S386" s="67"/>
      <c r="T386" s="67"/>
      <c r="U386" s="67"/>
      <c r="V386" s="67"/>
      <c r="W386" s="67"/>
      <c r="X386" s="67"/>
      <c r="Y386" s="67"/>
      <c r="Z386" s="67"/>
      <c r="AA386" s="67"/>
      <c r="AB386" s="67"/>
      <c r="AC386" s="67"/>
      <c r="AD386" s="67"/>
      <c r="AE386" s="67"/>
      <c r="AF386" s="67"/>
      <c r="AG386" s="67"/>
      <c r="AH386" s="67"/>
      <c r="AI386" s="67"/>
      <c r="AJ386" s="67"/>
      <c r="AK386" s="67"/>
    </row>
    <row r="387" spans="3:37" ht="15" customHeight="1" x14ac:dyDescent="0.25">
      <c r="C387" s="257"/>
      <c r="D387" s="257"/>
      <c r="E387" s="257"/>
      <c r="F387" s="257"/>
      <c r="G387" s="257"/>
      <c r="H387" s="257"/>
      <c r="I387" s="257"/>
      <c r="J387" s="257"/>
      <c r="K387" s="257"/>
      <c r="L387" s="257"/>
      <c r="M387" s="257"/>
      <c r="N387" s="257"/>
      <c r="O387" s="71"/>
      <c r="P387" s="71"/>
      <c r="Q387" s="71"/>
      <c r="R387" s="71"/>
      <c r="S387" s="71"/>
      <c r="T387" s="71"/>
      <c r="U387" s="71"/>
      <c r="V387" s="71"/>
      <c r="W387" s="71"/>
      <c r="X387" s="71"/>
      <c r="Y387" s="71"/>
      <c r="Z387" s="71"/>
      <c r="AA387" s="71"/>
      <c r="AB387" s="71"/>
      <c r="AC387" s="71"/>
      <c r="AD387" s="71"/>
      <c r="AE387" s="71"/>
      <c r="AF387" s="71"/>
      <c r="AG387" s="71"/>
      <c r="AH387" s="71"/>
      <c r="AI387" s="71"/>
      <c r="AJ387" s="71"/>
      <c r="AK387" s="71"/>
    </row>
    <row r="388" spans="3:37" ht="15" customHeight="1" x14ac:dyDescent="0.25">
      <c r="C388" s="253"/>
      <c r="D388" s="253"/>
      <c r="E388" s="253"/>
      <c r="F388" s="253"/>
      <c r="G388" s="253"/>
      <c r="H388" s="253"/>
      <c r="I388" s="253"/>
      <c r="J388" s="253"/>
      <c r="K388" s="253"/>
      <c r="L388" s="253"/>
      <c r="M388" s="253"/>
      <c r="N388" s="253"/>
      <c r="O388" s="67"/>
      <c r="P388" s="67"/>
      <c r="Q388" s="67"/>
      <c r="R388" s="67"/>
      <c r="S388" s="67"/>
      <c r="T388" s="67"/>
      <c r="U388" s="67"/>
      <c r="V388" s="67"/>
      <c r="W388" s="67"/>
      <c r="X388" s="67"/>
      <c r="Y388" s="67"/>
      <c r="Z388" s="67"/>
      <c r="AA388" s="67"/>
      <c r="AB388" s="67"/>
      <c r="AC388" s="67"/>
      <c r="AD388" s="67"/>
      <c r="AE388" s="67"/>
      <c r="AF388" s="67"/>
      <c r="AG388" s="67"/>
      <c r="AH388" s="67"/>
      <c r="AI388" s="67"/>
      <c r="AJ388" s="67"/>
      <c r="AK388" s="67"/>
    </row>
    <row r="389" spans="3:37" ht="15" customHeight="1" x14ac:dyDescent="0.25">
      <c r="C389" s="257"/>
      <c r="D389" s="257"/>
      <c r="E389" s="257"/>
      <c r="F389" s="257"/>
      <c r="G389" s="257"/>
      <c r="H389" s="257"/>
      <c r="I389" s="257"/>
      <c r="J389" s="257"/>
      <c r="K389" s="257"/>
      <c r="L389" s="257"/>
      <c r="M389" s="257"/>
      <c r="N389" s="257"/>
      <c r="O389" s="71"/>
      <c r="P389" s="71"/>
      <c r="Q389" s="71"/>
      <c r="R389" s="71"/>
      <c r="S389" s="71"/>
      <c r="T389" s="71"/>
      <c r="U389" s="71"/>
      <c r="V389" s="71"/>
      <c r="W389" s="71"/>
      <c r="X389" s="71"/>
      <c r="Y389" s="71"/>
      <c r="Z389" s="71"/>
      <c r="AA389" s="71"/>
      <c r="AB389" s="71"/>
      <c r="AC389" s="71"/>
      <c r="AD389" s="71"/>
      <c r="AE389" s="71"/>
      <c r="AF389" s="71"/>
      <c r="AG389" s="71"/>
      <c r="AH389" s="71"/>
      <c r="AI389" s="71"/>
      <c r="AJ389" s="71"/>
      <c r="AK389" s="71"/>
    </row>
    <row r="390" spans="3:37" ht="15" customHeight="1" x14ac:dyDescent="0.25">
      <c r="C390" s="253"/>
      <c r="D390" s="253"/>
      <c r="E390" s="253"/>
      <c r="F390" s="253"/>
      <c r="G390" s="253"/>
      <c r="H390" s="253"/>
      <c r="I390" s="253"/>
      <c r="J390" s="253"/>
      <c r="K390" s="253"/>
      <c r="L390" s="253"/>
      <c r="M390" s="253"/>
      <c r="N390" s="253"/>
      <c r="O390" s="67"/>
      <c r="P390" s="67"/>
      <c r="Q390" s="67"/>
      <c r="R390" s="67"/>
      <c r="S390" s="67"/>
      <c r="T390" s="67"/>
      <c r="U390" s="67"/>
      <c r="V390" s="67"/>
      <c r="W390" s="67"/>
      <c r="X390" s="67"/>
      <c r="Y390" s="67"/>
      <c r="Z390" s="67"/>
      <c r="AA390" s="67"/>
      <c r="AB390" s="67"/>
      <c r="AC390" s="67"/>
      <c r="AD390" s="67"/>
      <c r="AE390" s="67"/>
      <c r="AF390" s="67"/>
      <c r="AG390" s="67"/>
      <c r="AH390" s="67"/>
      <c r="AI390" s="67"/>
      <c r="AJ390" s="67"/>
      <c r="AK390" s="67"/>
    </row>
    <row r="391" spans="3:37" ht="15" customHeight="1" x14ac:dyDescent="0.25">
      <c r="C391" s="257"/>
      <c r="D391" s="257"/>
      <c r="E391" s="257"/>
      <c r="F391" s="257"/>
      <c r="G391" s="257"/>
      <c r="H391" s="257"/>
      <c r="I391" s="257"/>
      <c r="J391" s="257"/>
      <c r="K391" s="257"/>
      <c r="L391" s="257"/>
      <c r="M391" s="257"/>
      <c r="N391" s="257"/>
      <c r="O391" s="71"/>
      <c r="P391" s="71"/>
      <c r="Q391" s="71"/>
      <c r="R391" s="71"/>
      <c r="S391" s="71"/>
      <c r="T391" s="71"/>
      <c r="U391" s="71"/>
      <c r="V391" s="71"/>
      <c r="W391" s="71"/>
      <c r="X391" s="71"/>
      <c r="Y391" s="71"/>
      <c r="Z391" s="71"/>
      <c r="AA391" s="71"/>
      <c r="AB391" s="71"/>
      <c r="AC391" s="71"/>
      <c r="AD391" s="71"/>
      <c r="AE391" s="71"/>
      <c r="AF391" s="71"/>
      <c r="AG391" s="71"/>
      <c r="AH391" s="71"/>
      <c r="AI391" s="71"/>
      <c r="AJ391" s="71"/>
      <c r="AK391" s="71"/>
    </row>
    <row r="392" spans="3:37" ht="15" customHeight="1" x14ac:dyDescent="0.25">
      <c r="C392" s="253"/>
      <c r="D392" s="253"/>
      <c r="E392" s="253"/>
      <c r="F392" s="253"/>
      <c r="G392" s="253"/>
      <c r="H392" s="253"/>
      <c r="I392" s="253"/>
      <c r="J392" s="253"/>
      <c r="K392" s="253"/>
      <c r="L392" s="253"/>
      <c r="M392" s="253"/>
      <c r="N392" s="253"/>
      <c r="O392" s="67"/>
      <c r="P392" s="67"/>
      <c r="Q392" s="67"/>
      <c r="R392" s="67"/>
      <c r="S392" s="67"/>
      <c r="T392" s="67"/>
      <c r="U392" s="67"/>
      <c r="V392" s="67"/>
      <c r="W392" s="67"/>
      <c r="X392" s="67"/>
      <c r="Y392" s="67"/>
      <c r="Z392" s="67"/>
      <c r="AA392" s="67"/>
      <c r="AB392" s="67"/>
      <c r="AC392" s="67"/>
      <c r="AD392" s="67"/>
      <c r="AE392" s="67"/>
      <c r="AF392" s="67"/>
      <c r="AG392" s="67"/>
      <c r="AH392" s="67"/>
      <c r="AI392" s="67"/>
      <c r="AJ392" s="67"/>
      <c r="AK392" s="67"/>
    </row>
    <row r="393" spans="3:37" ht="15" customHeight="1" x14ac:dyDescent="0.25">
      <c r="C393" s="257"/>
      <c r="D393" s="257"/>
      <c r="E393" s="257"/>
      <c r="F393" s="257"/>
      <c r="G393" s="257"/>
      <c r="H393" s="257"/>
      <c r="I393" s="257"/>
      <c r="J393" s="257"/>
      <c r="K393" s="257"/>
      <c r="L393" s="257"/>
      <c r="M393" s="257"/>
      <c r="N393" s="257"/>
      <c r="O393" s="71"/>
      <c r="P393" s="71"/>
      <c r="Q393" s="71"/>
      <c r="R393" s="71"/>
      <c r="S393" s="71"/>
      <c r="T393" s="71"/>
      <c r="U393" s="71"/>
      <c r="V393" s="71"/>
      <c r="W393" s="71"/>
      <c r="X393" s="71"/>
      <c r="Y393" s="71"/>
      <c r="Z393" s="71"/>
      <c r="AA393" s="71"/>
      <c r="AB393" s="71"/>
      <c r="AC393" s="71"/>
      <c r="AD393" s="71"/>
      <c r="AE393" s="71"/>
      <c r="AF393" s="71"/>
      <c r="AG393" s="71"/>
      <c r="AH393" s="71"/>
      <c r="AI393" s="71"/>
      <c r="AJ393" s="71"/>
      <c r="AK393" s="71"/>
    </row>
    <row r="394" spans="3:37" ht="15" customHeight="1" x14ac:dyDescent="0.25">
      <c r="C394" s="253"/>
      <c r="D394" s="253"/>
      <c r="E394" s="253"/>
      <c r="F394" s="253"/>
      <c r="G394" s="253"/>
      <c r="H394" s="253"/>
      <c r="I394" s="253"/>
      <c r="J394" s="253"/>
      <c r="K394" s="253"/>
      <c r="L394" s="253"/>
      <c r="M394" s="253"/>
      <c r="N394" s="253"/>
      <c r="O394" s="67"/>
      <c r="P394" s="67"/>
      <c r="Q394" s="67"/>
      <c r="R394" s="67"/>
      <c r="S394" s="67"/>
      <c r="T394" s="67"/>
      <c r="U394" s="67"/>
      <c r="V394" s="67"/>
      <c r="W394" s="67"/>
      <c r="X394" s="67"/>
      <c r="Y394" s="67"/>
      <c r="Z394" s="67"/>
      <c r="AA394" s="67"/>
      <c r="AB394" s="67"/>
      <c r="AC394" s="67"/>
      <c r="AD394" s="67"/>
      <c r="AE394" s="67"/>
      <c r="AF394" s="67"/>
      <c r="AG394" s="67"/>
      <c r="AH394" s="67"/>
      <c r="AI394" s="67"/>
      <c r="AJ394" s="67"/>
      <c r="AK394" s="67"/>
    </row>
    <row r="395" spans="3:37" ht="15" customHeight="1" x14ac:dyDescent="0.25">
      <c r="C395" s="257"/>
      <c r="D395" s="257"/>
      <c r="E395" s="257"/>
      <c r="F395" s="257"/>
      <c r="G395" s="257"/>
      <c r="H395" s="257"/>
      <c r="I395" s="257"/>
      <c r="J395" s="257"/>
      <c r="K395" s="257"/>
      <c r="L395" s="257"/>
      <c r="M395" s="257"/>
      <c r="N395" s="257"/>
      <c r="O395" s="71"/>
      <c r="P395" s="71"/>
      <c r="Q395" s="71"/>
      <c r="R395" s="71"/>
      <c r="S395" s="71"/>
      <c r="T395" s="71"/>
      <c r="U395" s="71"/>
      <c r="V395" s="71"/>
      <c r="W395" s="71"/>
      <c r="X395" s="71"/>
      <c r="Y395" s="71"/>
      <c r="Z395" s="71"/>
      <c r="AA395" s="71"/>
      <c r="AB395" s="71"/>
      <c r="AC395" s="71"/>
      <c r="AD395" s="71"/>
      <c r="AE395" s="71"/>
      <c r="AF395" s="71"/>
      <c r="AG395" s="71"/>
      <c r="AH395" s="71"/>
      <c r="AI395" s="71"/>
      <c r="AJ395" s="71"/>
      <c r="AK395" s="71"/>
    </row>
    <row r="396" spans="3:37" ht="15" customHeight="1" x14ac:dyDescent="0.25">
      <c r="C396" s="253"/>
      <c r="D396" s="253"/>
      <c r="E396" s="253"/>
      <c r="F396" s="253"/>
      <c r="G396" s="253"/>
      <c r="H396" s="253"/>
      <c r="I396" s="253"/>
      <c r="J396" s="253"/>
      <c r="K396" s="253"/>
      <c r="L396" s="253"/>
      <c r="M396" s="253"/>
      <c r="N396" s="253"/>
      <c r="O396" s="67"/>
      <c r="P396" s="67"/>
      <c r="Q396" s="67"/>
      <c r="R396" s="67"/>
      <c r="S396" s="67"/>
      <c r="T396" s="67"/>
      <c r="U396" s="67"/>
      <c r="V396" s="67"/>
      <c r="W396" s="67"/>
      <c r="X396" s="67"/>
      <c r="Y396" s="67"/>
      <c r="Z396" s="67"/>
      <c r="AA396" s="67"/>
      <c r="AB396" s="67"/>
      <c r="AC396" s="67"/>
      <c r="AD396" s="67"/>
      <c r="AE396" s="67"/>
      <c r="AF396" s="67"/>
      <c r="AG396" s="67"/>
      <c r="AH396" s="67"/>
      <c r="AI396" s="67"/>
      <c r="AJ396" s="67"/>
      <c r="AK396" s="67"/>
    </row>
    <row r="397" spans="3:37" ht="15" customHeight="1" x14ac:dyDescent="0.25">
      <c r="C397" s="257"/>
      <c r="D397" s="257"/>
      <c r="E397" s="257"/>
      <c r="F397" s="257"/>
      <c r="G397" s="257"/>
      <c r="H397" s="257"/>
      <c r="I397" s="257"/>
      <c r="J397" s="257"/>
      <c r="K397" s="257"/>
      <c r="L397" s="257"/>
      <c r="M397" s="257"/>
      <c r="N397" s="257"/>
      <c r="O397" s="71"/>
      <c r="P397" s="71"/>
      <c r="Q397" s="71"/>
      <c r="R397" s="71"/>
      <c r="S397" s="71"/>
      <c r="T397" s="71"/>
      <c r="U397" s="71"/>
      <c r="V397" s="71"/>
      <c r="W397" s="71"/>
      <c r="X397" s="71"/>
      <c r="Y397" s="71"/>
      <c r="Z397" s="71"/>
      <c r="AA397" s="71"/>
      <c r="AB397" s="71"/>
      <c r="AC397" s="71"/>
      <c r="AD397" s="71"/>
      <c r="AE397" s="71"/>
      <c r="AF397" s="71"/>
      <c r="AG397" s="71"/>
      <c r="AH397" s="71"/>
      <c r="AI397" s="71"/>
      <c r="AJ397" s="71"/>
      <c r="AK397" s="71"/>
    </row>
    <row r="398" spans="3:37" ht="15" customHeight="1" x14ac:dyDescent="0.25">
      <c r="C398" s="253"/>
      <c r="D398" s="253"/>
      <c r="E398" s="253"/>
      <c r="F398" s="253"/>
      <c r="G398" s="253"/>
      <c r="H398" s="253"/>
      <c r="I398" s="253"/>
      <c r="J398" s="253"/>
      <c r="K398" s="253"/>
      <c r="L398" s="253"/>
      <c r="M398" s="253"/>
      <c r="N398" s="253"/>
      <c r="O398" s="67"/>
      <c r="P398" s="67"/>
      <c r="Q398" s="67"/>
      <c r="R398" s="67"/>
      <c r="S398" s="67"/>
      <c r="T398" s="67"/>
      <c r="U398" s="67"/>
      <c r="V398" s="67"/>
      <c r="W398" s="67"/>
      <c r="X398" s="67"/>
      <c r="Y398" s="67"/>
      <c r="Z398" s="67"/>
      <c r="AA398" s="67"/>
      <c r="AB398" s="67"/>
      <c r="AC398" s="67"/>
      <c r="AD398" s="67"/>
      <c r="AE398" s="67"/>
      <c r="AF398" s="67"/>
      <c r="AG398" s="67"/>
      <c r="AH398" s="67"/>
      <c r="AI398" s="67"/>
      <c r="AJ398" s="67"/>
      <c r="AK398" s="67"/>
    </row>
    <row r="399" spans="3:37" ht="15" customHeight="1" x14ac:dyDescent="0.25">
      <c r="C399" s="257"/>
      <c r="D399" s="257"/>
      <c r="E399" s="257"/>
      <c r="F399" s="257"/>
      <c r="G399" s="257"/>
      <c r="H399" s="257"/>
      <c r="I399" s="257"/>
      <c r="J399" s="257"/>
      <c r="K399" s="257"/>
      <c r="L399" s="257"/>
      <c r="M399" s="257"/>
      <c r="N399" s="257"/>
      <c r="O399" s="71"/>
      <c r="P399" s="71"/>
      <c r="Q399" s="71"/>
      <c r="R399" s="71"/>
      <c r="S399" s="71"/>
      <c r="T399" s="71"/>
      <c r="U399" s="71"/>
      <c r="V399" s="71"/>
      <c r="W399" s="71"/>
      <c r="X399" s="71"/>
      <c r="Y399" s="71"/>
      <c r="Z399" s="71"/>
      <c r="AA399" s="71"/>
      <c r="AB399" s="71"/>
      <c r="AC399" s="71"/>
      <c r="AD399" s="71"/>
      <c r="AE399" s="71"/>
      <c r="AF399" s="71"/>
      <c r="AG399" s="71"/>
      <c r="AH399" s="71"/>
      <c r="AI399" s="71"/>
      <c r="AJ399" s="71"/>
      <c r="AK399" s="71"/>
    </row>
    <row r="400" spans="3:37" ht="15" customHeight="1" x14ac:dyDescent="0.25">
      <c r="C400" s="253"/>
      <c r="D400" s="253"/>
      <c r="E400" s="253"/>
      <c r="F400" s="253"/>
      <c r="G400" s="253"/>
      <c r="H400" s="253"/>
      <c r="I400" s="253"/>
      <c r="J400" s="253"/>
      <c r="K400" s="253"/>
      <c r="L400" s="253"/>
      <c r="M400" s="253"/>
      <c r="N400" s="253"/>
      <c r="O400" s="67"/>
      <c r="P400" s="67"/>
      <c r="Q400" s="67"/>
      <c r="R400" s="67"/>
      <c r="S400" s="67"/>
      <c r="T400" s="67"/>
      <c r="U400" s="67"/>
      <c r="V400" s="67"/>
      <c r="W400" s="67"/>
      <c r="X400" s="67"/>
      <c r="Y400" s="67"/>
      <c r="Z400" s="67"/>
      <c r="AA400" s="67"/>
      <c r="AB400" s="67"/>
      <c r="AC400" s="67"/>
      <c r="AD400" s="67"/>
      <c r="AE400" s="67"/>
      <c r="AF400" s="67"/>
      <c r="AG400" s="67"/>
      <c r="AH400" s="67"/>
      <c r="AI400" s="67"/>
      <c r="AJ400" s="67"/>
      <c r="AK400" s="67"/>
    </row>
    <row r="401" spans="3:37" ht="15" customHeight="1" x14ac:dyDescent="0.25">
      <c r="C401" s="257"/>
      <c r="D401" s="257"/>
      <c r="E401" s="257"/>
      <c r="F401" s="257"/>
      <c r="G401" s="257"/>
      <c r="H401" s="257"/>
      <c r="I401" s="257"/>
      <c r="J401" s="257"/>
      <c r="K401" s="257"/>
      <c r="L401" s="257"/>
      <c r="M401" s="257"/>
      <c r="N401" s="257"/>
      <c r="O401" s="71"/>
      <c r="P401" s="71"/>
      <c r="Q401" s="71"/>
      <c r="R401" s="71"/>
      <c r="S401" s="71"/>
      <c r="T401" s="71"/>
      <c r="U401" s="71"/>
      <c r="V401" s="71"/>
      <c r="W401" s="71"/>
      <c r="X401" s="71"/>
      <c r="Y401" s="71"/>
      <c r="Z401" s="71"/>
      <c r="AA401" s="71"/>
      <c r="AB401" s="71"/>
      <c r="AC401" s="71"/>
      <c r="AD401" s="71"/>
      <c r="AE401" s="71"/>
      <c r="AF401" s="71"/>
      <c r="AG401" s="71"/>
      <c r="AH401" s="71"/>
      <c r="AI401" s="71"/>
      <c r="AJ401" s="71"/>
      <c r="AK401" s="71"/>
    </row>
    <row r="402" spans="3:37" ht="15" customHeight="1" x14ac:dyDescent="0.25">
      <c r="C402" s="253"/>
      <c r="D402" s="253"/>
      <c r="E402" s="253"/>
      <c r="F402" s="253"/>
      <c r="G402" s="253"/>
      <c r="H402" s="253"/>
      <c r="I402" s="253"/>
      <c r="J402" s="253"/>
      <c r="K402" s="253"/>
      <c r="L402" s="253"/>
      <c r="M402" s="253"/>
      <c r="N402" s="253"/>
      <c r="O402" s="67"/>
      <c r="P402" s="67"/>
      <c r="Q402" s="67"/>
      <c r="R402" s="67"/>
      <c r="S402" s="67"/>
      <c r="T402" s="67"/>
      <c r="U402" s="67"/>
      <c r="V402" s="67"/>
      <c r="W402" s="67"/>
      <c r="X402" s="67"/>
      <c r="Y402" s="67"/>
      <c r="Z402" s="67"/>
      <c r="AA402" s="67"/>
      <c r="AB402" s="67"/>
      <c r="AC402" s="67"/>
      <c r="AD402" s="67"/>
      <c r="AE402" s="67"/>
      <c r="AF402" s="67"/>
      <c r="AG402" s="67"/>
      <c r="AH402" s="67"/>
      <c r="AI402" s="67"/>
      <c r="AJ402" s="67"/>
      <c r="AK402" s="67"/>
    </row>
    <row r="403" spans="3:37" ht="15" customHeight="1" x14ac:dyDescent="0.25">
      <c r="C403" s="257"/>
      <c r="D403" s="257"/>
      <c r="E403" s="257"/>
      <c r="F403" s="257"/>
      <c r="G403" s="257"/>
      <c r="H403" s="257"/>
      <c r="I403" s="257"/>
      <c r="J403" s="257"/>
      <c r="K403" s="257"/>
      <c r="L403" s="257"/>
      <c r="M403" s="257"/>
      <c r="N403" s="257"/>
      <c r="O403" s="71"/>
      <c r="P403" s="71"/>
      <c r="Q403" s="71"/>
      <c r="R403" s="71"/>
      <c r="S403" s="71"/>
      <c r="T403" s="71"/>
      <c r="U403" s="71"/>
      <c r="V403" s="71"/>
      <c r="W403" s="71"/>
      <c r="X403" s="71"/>
      <c r="Y403" s="71"/>
      <c r="Z403" s="71"/>
      <c r="AA403" s="71"/>
      <c r="AB403" s="71"/>
      <c r="AC403" s="71"/>
      <c r="AD403" s="71"/>
      <c r="AE403" s="71"/>
      <c r="AF403" s="71"/>
      <c r="AG403" s="71"/>
      <c r="AH403" s="71"/>
      <c r="AI403" s="71"/>
      <c r="AJ403" s="71"/>
      <c r="AK403" s="71"/>
    </row>
    <row r="404" spans="3:37" ht="15" customHeight="1" x14ac:dyDescent="0.25">
      <c r="C404" s="253"/>
      <c r="D404" s="253"/>
      <c r="E404" s="253"/>
      <c r="F404" s="253"/>
      <c r="G404" s="253"/>
      <c r="H404" s="253"/>
      <c r="I404" s="253"/>
      <c r="J404" s="253"/>
      <c r="K404" s="253"/>
      <c r="L404" s="253"/>
      <c r="M404" s="253"/>
      <c r="N404" s="253"/>
      <c r="O404" s="67"/>
      <c r="P404" s="67"/>
      <c r="Q404" s="67"/>
      <c r="R404" s="67"/>
      <c r="S404" s="67"/>
      <c r="T404" s="67"/>
      <c r="U404" s="67"/>
      <c r="V404" s="67"/>
      <c r="W404" s="67"/>
      <c r="X404" s="67"/>
      <c r="Y404" s="67"/>
      <c r="Z404" s="67"/>
      <c r="AA404" s="67"/>
      <c r="AB404" s="67"/>
      <c r="AC404" s="67"/>
      <c r="AD404" s="67"/>
      <c r="AE404" s="67"/>
      <c r="AF404" s="67"/>
      <c r="AG404" s="67"/>
      <c r="AH404" s="67"/>
      <c r="AI404" s="67"/>
      <c r="AJ404" s="67"/>
      <c r="AK404" s="67"/>
    </row>
    <row r="405" spans="3:37" ht="15" customHeight="1" x14ac:dyDescent="0.25">
      <c r="C405" s="257"/>
      <c r="D405" s="257"/>
      <c r="E405" s="257"/>
      <c r="F405" s="257"/>
      <c r="G405" s="257"/>
      <c r="H405" s="257"/>
      <c r="I405" s="257"/>
      <c r="J405" s="257"/>
      <c r="K405" s="257"/>
      <c r="L405" s="257"/>
      <c r="M405" s="257"/>
      <c r="N405" s="257"/>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row>
    <row r="406" spans="3:37" ht="15" customHeight="1" x14ac:dyDescent="0.25">
      <c r="C406" s="253"/>
      <c r="D406" s="253"/>
      <c r="E406" s="253"/>
      <c r="F406" s="253"/>
      <c r="G406" s="253"/>
      <c r="H406" s="253"/>
      <c r="I406" s="253"/>
      <c r="J406" s="253"/>
      <c r="K406" s="253"/>
      <c r="L406" s="253"/>
      <c r="M406" s="253"/>
      <c r="N406" s="253"/>
      <c r="O406" s="67"/>
      <c r="P406" s="67"/>
      <c r="Q406" s="67"/>
      <c r="R406" s="67"/>
      <c r="S406" s="67"/>
      <c r="T406" s="67"/>
      <c r="U406" s="67"/>
      <c r="V406" s="67"/>
      <c r="W406" s="67"/>
      <c r="X406" s="67"/>
      <c r="Y406" s="67"/>
      <c r="Z406" s="67"/>
      <c r="AA406" s="67"/>
      <c r="AB406" s="67"/>
      <c r="AC406" s="67"/>
      <c r="AD406" s="67"/>
      <c r="AE406" s="67"/>
      <c r="AF406" s="67"/>
      <c r="AG406" s="67"/>
      <c r="AH406" s="67"/>
      <c r="AI406" s="67"/>
      <c r="AJ406" s="67"/>
      <c r="AK406" s="67"/>
    </row>
    <row r="407" spans="3:37" ht="15" customHeight="1" x14ac:dyDescent="0.25">
      <c r="C407" s="257"/>
      <c r="D407" s="257"/>
      <c r="E407" s="257"/>
      <c r="F407" s="257"/>
      <c r="G407" s="257"/>
      <c r="H407" s="257"/>
      <c r="I407" s="257"/>
      <c r="J407" s="257"/>
      <c r="K407" s="257"/>
      <c r="L407" s="257"/>
      <c r="M407" s="257"/>
      <c r="N407" s="257"/>
      <c r="O407" s="71"/>
      <c r="P407" s="71"/>
      <c r="Q407" s="71"/>
      <c r="R407" s="71"/>
      <c r="S407" s="71"/>
      <c r="T407" s="71"/>
      <c r="U407" s="71"/>
      <c r="V407" s="71"/>
      <c r="W407" s="71"/>
      <c r="X407" s="71"/>
      <c r="Y407" s="71"/>
      <c r="Z407" s="71"/>
      <c r="AA407" s="71"/>
      <c r="AB407" s="71"/>
      <c r="AC407" s="71"/>
      <c r="AD407" s="71"/>
      <c r="AE407" s="71"/>
      <c r="AF407" s="71"/>
      <c r="AG407" s="71"/>
      <c r="AH407" s="71"/>
      <c r="AI407" s="71"/>
      <c r="AJ407" s="71"/>
      <c r="AK407" s="71"/>
    </row>
    <row r="408" spans="3:37" ht="15" customHeight="1" x14ac:dyDescent="0.25">
      <c r="C408" s="253"/>
      <c r="D408" s="253"/>
      <c r="E408" s="253"/>
      <c r="F408" s="253"/>
      <c r="G408" s="253"/>
      <c r="H408" s="253"/>
      <c r="I408" s="253"/>
      <c r="J408" s="253"/>
      <c r="K408" s="253"/>
      <c r="L408" s="253"/>
      <c r="M408" s="253"/>
      <c r="N408" s="253"/>
      <c r="O408" s="67"/>
      <c r="P408" s="67"/>
      <c r="Q408" s="67"/>
      <c r="R408" s="67"/>
      <c r="S408" s="67"/>
      <c r="T408" s="67"/>
      <c r="U408" s="67"/>
      <c r="V408" s="67"/>
      <c r="W408" s="67"/>
      <c r="X408" s="67"/>
      <c r="Y408" s="67"/>
      <c r="Z408" s="67"/>
      <c r="AA408" s="67"/>
      <c r="AB408" s="67"/>
      <c r="AC408" s="67"/>
      <c r="AD408" s="67"/>
      <c r="AE408" s="67"/>
      <c r="AF408" s="67"/>
      <c r="AG408" s="67"/>
      <c r="AH408" s="67"/>
      <c r="AI408" s="67"/>
      <c r="AJ408" s="67"/>
      <c r="AK408" s="67"/>
    </row>
    <row r="409" spans="3:37" ht="15" customHeight="1" x14ac:dyDescent="0.25">
      <c r="C409" s="257"/>
      <c r="D409" s="257"/>
      <c r="E409" s="257"/>
      <c r="F409" s="257"/>
      <c r="G409" s="257"/>
      <c r="H409" s="257"/>
      <c r="I409" s="257"/>
      <c r="J409" s="257"/>
      <c r="K409" s="257"/>
      <c r="L409" s="257"/>
      <c r="M409" s="257"/>
      <c r="N409" s="257"/>
      <c r="O409" s="71"/>
      <c r="P409" s="71"/>
      <c r="Q409" s="71"/>
      <c r="R409" s="71"/>
      <c r="S409" s="71"/>
      <c r="T409" s="71"/>
      <c r="U409" s="71"/>
      <c r="V409" s="71"/>
      <c r="W409" s="71"/>
      <c r="X409" s="71"/>
      <c r="Y409" s="71"/>
      <c r="Z409" s="71"/>
      <c r="AA409" s="71"/>
      <c r="AB409" s="71"/>
      <c r="AC409" s="71"/>
      <c r="AD409" s="71"/>
      <c r="AE409" s="71"/>
      <c r="AF409" s="71"/>
      <c r="AG409" s="71"/>
      <c r="AH409" s="71"/>
      <c r="AI409" s="71"/>
      <c r="AJ409" s="71"/>
      <c r="AK409" s="71"/>
    </row>
    <row r="410" spans="3:37" ht="15" customHeight="1" x14ac:dyDescent="0.25">
      <c r="C410" s="253"/>
      <c r="D410" s="253"/>
      <c r="E410" s="253"/>
      <c r="F410" s="253"/>
      <c r="G410" s="253"/>
      <c r="H410" s="253"/>
      <c r="I410" s="253"/>
      <c r="J410" s="253"/>
      <c r="K410" s="253"/>
      <c r="L410" s="253"/>
      <c r="M410" s="253"/>
      <c r="N410" s="253"/>
      <c r="O410" s="67"/>
      <c r="P410" s="67"/>
      <c r="Q410" s="67"/>
      <c r="R410" s="67"/>
      <c r="S410" s="67"/>
      <c r="T410" s="67"/>
      <c r="U410" s="67"/>
      <c r="V410" s="67"/>
      <c r="W410" s="67"/>
      <c r="X410" s="67"/>
      <c r="Y410" s="67"/>
      <c r="Z410" s="67"/>
      <c r="AA410" s="67"/>
      <c r="AB410" s="67"/>
      <c r="AC410" s="67"/>
      <c r="AD410" s="67"/>
      <c r="AE410" s="67"/>
      <c r="AF410" s="67"/>
      <c r="AG410" s="67"/>
      <c r="AH410" s="67"/>
      <c r="AI410" s="67"/>
      <c r="AJ410" s="67"/>
      <c r="AK410" s="67"/>
    </row>
    <row r="411" spans="3:37" ht="15" customHeight="1" x14ac:dyDescent="0.25">
      <c r="C411" s="257"/>
      <c r="D411" s="257"/>
      <c r="E411" s="257"/>
      <c r="F411" s="257"/>
      <c r="G411" s="257"/>
      <c r="H411" s="257"/>
      <c r="I411" s="257"/>
      <c r="J411" s="257"/>
      <c r="K411" s="257"/>
      <c r="L411" s="257"/>
      <c r="M411" s="257"/>
      <c r="N411" s="257"/>
      <c r="O411" s="71"/>
      <c r="P411" s="71"/>
      <c r="Q411" s="71"/>
      <c r="R411" s="71"/>
      <c r="S411" s="71"/>
      <c r="T411" s="71"/>
      <c r="U411" s="71"/>
      <c r="V411" s="71"/>
      <c r="W411" s="71"/>
      <c r="X411" s="71"/>
      <c r="Y411" s="71"/>
      <c r="Z411" s="71"/>
      <c r="AA411" s="71"/>
      <c r="AB411" s="71"/>
      <c r="AC411" s="71"/>
      <c r="AD411" s="71"/>
      <c r="AE411" s="71"/>
      <c r="AF411" s="71"/>
      <c r="AG411" s="71"/>
      <c r="AH411" s="71"/>
      <c r="AI411" s="71"/>
      <c r="AJ411" s="71"/>
      <c r="AK411" s="71"/>
    </row>
    <row r="412" spans="3:37" ht="15" customHeight="1" x14ac:dyDescent="0.25">
      <c r="C412" s="253"/>
      <c r="D412" s="253"/>
      <c r="E412" s="253"/>
      <c r="F412" s="253"/>
      <c r="G412" s="253"/>
      <c r="H412" s="253"/>
      <c r="I412" s="253"/>
      <c r="J412" s="253"/>
      <c r="K412" s="253"/>
      <c r="L412" s="253"/>
      <c r="M412" s="253"/>
      <c r="N412" s="253"/>
      <c r="O412" s="67"/>
      <c r="P412" s="67"/>
      <c r="Q412" s="67"/>
      <c r="R412" s="67"/>
      <c r="S412" s="67"/>
      <c r="T412" s="67"/>
      <c r="U412" s="67"/>
      <c r="V412" s="67"/>
      <c r="W412" s="67"/>
      <c r="X412" s="67"/>
      <c r="Y412" s="67"/>
      <c r="Z412" s="67"/>
      <c r="AA412" s="67"/>
      <c r="AB412" s="67"/>
      <c r="AC412" s="67"/>
      <c r="AD412" s="67"/>
      <c r="AE412" s="67"/>
      <c r="AF412" s="67"/>
      <c r="AG412" s="67"/>
      <c r="AH412" s="67"/>
      <c r="AI412" s="67"/>
      <c r="AJ412" s="67"/>
      <c r="AK412" s="67"/>
    </row>
    <row r="413" spans="3:37" ht="15" customHeight="1" x14ac:dyDescent="0.25">
      <c r="C413" s="257"/>
      <c r="D413" s="257"/>
      <c r="E413" s="257"/>
      <c r="F413" s="257"/>
      <c r="G413" s="257"/>
      <c r="H413" s="257"/>
      <c r="I413" s="257"/>
      <c r="J413" s="257"/>
      <c r="K413" s="257"/>
      <c r="L413" s="257"/>
      <c r="M413" s="257"/>
      <c r="N413" s="257"/>
      <c r="O413" s="71"/>
      <c r="P413" s="71"/>
      <c r="Q413" s="71"/>
      <c r="R413" s="71"/>
      <c r="S413" s="71"/>
      <c r="T413" s="71"/>
      <c r="U413" s="71"/>
      <c r="V413" s="71"/>
      <c r="W413" s="71"/>
      <c r="X413" s="71"/>
      <c r="Y413" s="71"/>
      <c r="Z413" s="71"/>
      <c r="AA413" s="71"/>
      <c r="AB413" s="71"/>
      <c r="AC413" s="71"/>
      <c r="AD413" s="71"/>
      <c r="AE413" s="71"/>
      <c r="AF413" s="71"/>
      <c r="AG413" s="71"/>
      <c r="AH413" s="71"/>
      <c r="AI413" s="71"/>
      <c r="AJ413" s="71"/>
      <c r="AK413" s="71"/>
    </row>
    <row r="414" spans="3:37" ht="15" customHeight="1" x14ac:dyDescent="0.25">
      <c r="C414" s="253"/>
      <c r="D414" s="253"/>
      <c r="E414" s="253"/>
      <c r="F414" s="253"/>
      <c r="G414" s="253"/>
      <c r="H414" s="253"/>
      <c r="I414" s="253"/>
      <c r="J414" s="253"/>
      <c r="K414" s="253"/>
      <c r="L414" s="253"/>
      <c r="M414" s="253"/>
      <c r="N414" s="253"/>
      <c r="O414" s="67"/>
      <c r="P414" s="67"/>
      <c r="Q414" s="67"/>
      <c r="R414" s="67"/>
      <c r="S414" s="67"/>
      <c r="T414" s="67"/>
      <c r="U414" s="67"/>
      <c r="V414" s="67"/>
      <c r="W414" s="67"/>
      <c r="X414" s="67"/>
      <c r="Y414" s="67"/>
      <c r="Z414" s="67"/>
      <c r="AA414" s="67"/>
      <c r="AB414" s="67"/>
      <c r="AC414" s="67"/>
      <c r="AD414" s="67"/>
      <c r="AE414" s="67"/>
      <c r="AF414" s="67"/>
      <c r="AG414" s="67"/>
      <c r="AH414" s="67"/>
      <c r="AI414" s="67"/>
      <c r="AJ414" s="67"/>
      <c r="AK414" s="67"/>
    </row>
    <row r="415" spans="3:37" ht="15" customHeight="1" x14ac:dyDescent="0.25">
      <c r="C415" s="257"/>
      <c r="D415" s="257"/>
      <c r="E415" s="257"/>
      <c r="F415" s="257"/>
      <c r="G415" s="257"/>
      <c r="H415" s="257"/>
      <c r="I415" s="257"/>
      <c r="J415" s="257"/>
      <c r="K415" s="257"/>
      <c r="L415" s="257"/>
      <c r="M415" s="257"/>
      <c r="N415" s="257"/>
      <c r="O415" s="71"/>
      <c r="P415" s="71"/>
      <c r="Q415" s="71"/>
      <c r="R415" s="71"/>
      <c r="S415" s="71"/>
      <c r="T415" s="71"/>
      <c r="U415" s="71"/>
      <c r="V415" s="71"/>
      <c r="W415" s="71"/>
      <c r="X415" s="71"/>
      <c r="Y415" s="71"/>
      <c r="Z415" s="71"/>
      <c r="AA415" s="71"/>
      <c r="AB415" s="71"/>
      <c r="AC415" s="71"/>
      <c r="AD415" s="71"/>
      <c r="AE415" s="71"/>
      <c r="AF415" s="71"/>
      <c r="AG415" s="71"/>
      <c r="AH415" s="71"/>
      <c r="AI415" s="71"/>
      <c r="AJ415" s="71"/>
      <c r="AK415" s="71"/>
    </row>
    <row r="416" spans="3:37" ht="15" customHeight="1" x14ac:dyDescent="0.25">
      <c r="C416" s="253"/>
      <c r="D416" s="253"/>
      <c r="E416" s="253"/>
      <c r="F416" s="253"/>
      <c r="G416" s="253"/>
      <c r="H416" s="253"/>
      <c r="I416" s="253"/>
      <c r="J416" s="253"/>
      <c r="K416" s="253"/>
      <c r="L416" s="253"/>
      <c r="M416" s="253"/>
      <c r="N416" s="253"/>
      <c r="O416" s="67"/>
      <c r="P416" s="67"/>
      <c r="Q416" s="67"/>
      <c r="R416" s="67"/>
      <c r="S416" s="67"/>
      <c r="T416" s="67"/>
      <c r="U416" s="67"/>
      <c r="V416" s="67"/>
      <c r="W416" s="67"/>
      <c r="X416" s="67"/>
      <c r="Y416" s="67"/>
      <c r="Z416" s="67"/>
      <c r="AA416" s="67"/>
      <c r="AB416" s="67"/>
      <c r="AC416" s="67"/>
      <c r="AD416" s="67"/>
      <c r="AE416" s="67"/>
      <c r="AF416" s="67"/>
      <c r="AG416" s="67"/>
      <c r="AH416" s="67"/>
      <c r="AI416" s="67"/>
      <c r="AJ416" s="67"/>
      <c r="AK416" s="67"/>
    </row>
    <row r="417" spans="3:37" ht="15" customHeight="1" x14ac:dyDescent="0.25">
      <c r="C417" s="257"/>
      <c r="D417" s="257"/>
      <c r="E417" s="257"/>
      <c r="F417" s="257"/>
      <c r="G417" s="257"/>
      <c r="H417" s="257"/>
      <c r="I417" s="257"/>
      <c r="J417" s="257"/>
      <c r="K417" s="257"/>
      <c r="L417" s="257"/>
      <c r="M417" s="257"/>
      <c r="N417" s="257"/>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8" spans="3:37" ht="15" customHeight="1" x14ac:dyDescent="0.25">
      <c r="C418" s="253"/>
      <c r="D418" s="253"/>
      <c r="E418" s="253"/>
      <c r="F418" s="253"/>
      <c r="G418" s="253"/>
      <c r="H418" s="253"/>
      <c r="I418" s="253"/>
      <c r="J418" s="253"/>
      <c r="K418" s="253"/>
      <c r="L418" s="253"/>
      <c r="M418" s="253"/>
      <c r="N418" s="253"/>
      <c r="O418" s="67"/>
      <c r="P418" s="67"/>
      <c r="Q418" s="67"/>
      <c r="R418" s="67"/>
      <c r="S418" s="67"/>
      <c r="T418" s="67"/>
      <c r="U418" s="67"/>
      <c r="V418" s="67"/>
      <c r="W418" s="67"/>
      <c r="X418" s="67"/>
      <c r="Y418" s="67"/>
      <c r="Z418" s="67"/>
      <c r="AA418" s="67"/>
      <c r="AB418" s="67"/>
      <c r="AC418" s="67"/>
      <c r="AD418" s="67"/>
      <c r="AE418" s="67"/>
      <c r="AF418" s="67"/>
      <c r="AG418" s="67"/>
      <c r="AH418" s="67"/>
      <c r="AI418" s="67"/>
      <c r="AJ418" s="67"/>
      <c r="AK418" s="67"/>
    </row>
    <row r="419" spans="3:37" ht="15" customHeight="1" x14ac:dyDescent="0.25">
      <c r="C419" s="257"/>
      <c r="D419" s="257"/>
      <c r="E419" s="257"/>
      <c r="F419" s="257"/>
      <c r="G419" s="257"/>
      <c r="H419" s="257"/>
      <c r="I419" s="257"/>
      <c r="J419" s="257"/>
      <c r="K419" s="257"/>
      <c r="L419" s="257"/>
      <c r="M419" s="257"/>
      <c r="N419" s="257"/>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0" spans="3:37" ht="15" customHeight="1" x14ac:dyDescent="0.25">
      <c r="C420" s="253"/>
      <c r="D420" s="253"/>
      <c r="E420" s="253"/>
      <c r="F420" s="253"/>
      <c r="G420" s="253"/>
      <c r="H420" s="253"/>
      <c r="I420" s="253"/>
      <c r="J420" s="253"/>
      <c r="K420" s="253"/>
      <c r="L420" s="253"/>
      <c r="M420" s="253"/>
      <c r="N420" s="253"/>
      <c r="O420" s="67"/>
      <c r="P420" s="67"/>
      <c r="Q420" s="67"/>
      <c r="R420" s="67"/>
      <c r="S420" s="67"/>
      <c r="T420" s="67"/>
      <c r="U420" s="67"/>
      <c r="V420" s="67"/>
      <c r="W420" s="67"/>
      <c r="X420" s="67"/>
      <c r="Y420" s="67"/>
      <c r="Z420" s="67"/>
      <c r="AA420" s="67"/>
      <c r="AB420" s="67"/>
      <c r="AC420" s="67"/>
      <c r="AD420" s="67"/>
      <c r="AE420" s="67"/>
      <c r="AF420" s="67"/>
      <c r="AG420" s="67"/>
      <c r="AH420" s="67"/>
      <c r="AI420" s="67"/>
      <c r="AJ420" s="67"/>
      <c r="AK420" s="67"/>
    </row>
    <row r="421" spans="3:37" ht="15" customHeight="1" x14ac:dyDescent="0.25">
      <c r="C421" s="257"/>
      <c r="D421" s="257"/>
      <c r="E421" s="257"/>
      <c r="F421" s="257"/>
      <c r="G421" s="257"/>
      <c r="H421" s="257"/>
      <c r="I421" s="257"/>
      <c r="J421" s="257"/>
      <c r="K421" s="257"/>
      <c r="L421" s="257"/>
      <c r="M421" s="257"/>
      <c r="N421" s="257"/>
      <c r="O421" s="71"/>
      <c r="P421" s="71"/>
      <c r="Q421" s="71"/>
      <c r="R421" s="71"/>
      <c r="S421" s="71"/>
      <c r="T421" s="71"/>
      <c r="U421" s="71"/>
      <c r="V421" s="71"/>
      <c r="W421" s="71"/>
      <c r="X421" s="71"/>
      <c r="Y421" s="71"/>
      <c r="Z421" s="71"/>
      <c r="AA421" s="71"/>
      <c r="AB421" s="71"/>
      <c r="AC421" s="71"/>
      <c r="AD421" s="71"/>
      <c r="AE421" s="71"/>
      <c r="AF421" s="71"/>
      <c r="AG421" s="71"/>
      <c r="AH421" s="71"/>
      <c r="AI421" s="71"/>
      <c r="AJ421" s="71"/>
      <c r="AK421" s="71"/>
    </row>
    <row r="422" spans="3:37" ht="15" customHeight="1" x14ac:dyDescent="0.25">
      <c r="C422" s="253"/>
      <c r="D422" s="253"/>
      <c r="E422" s="253"/>
      <c r="F422" s="253"/>
      <c r="G422" s="253"/>
      <c r="H422" s="253"/>
      <c r="I422" s="253"/>
      <c r="J422" s="253"/>
      <c r="K422" s="253"/>
      <c r="L422" s="253"/>
      <c r="M422" s="253"/>
      <c r="N422" s="253"/>
      <c r="O422" s="67"/>
      <c r="P422" s="67"/>
      <c r="Q422" s="67"/>
      <c r="R422" s="67"/>
      <c r="S422" s="67"/>
      <c r="T422" s="67"/>
      <c r="U422" s="67"/>
      <c r="V422" s="67"/>
      <c r="W422" s="67"/>
      <c r="X422" s="67"/>
      <c r="Y422" s="67"/>
      <c r="Z422" s="67"/>
      <c r="AA422" s="67"/>
      <c r="AB422" s="67"/>
      <c r="AC422" s="67"/>
      <c r="AD422" s="67"/>
      <c r="AE422" s="67"/>
      <c r="AF422" s="67"/>
      <c r="AG422" s="67"/>
      <c r="AH422" s="67"/>
      <c r="AI422" s="67"/>
      <c r="AJ422" s="67"/>
      <c r="AK422" s="67"/>
    </row>
    <row r="423" spans="3:37" ht="15" customHeight="1" x14ac:dyDescent="0.25">
      <c r="C423" s="257"/>
      <c r="D423" s="257"/>
      <c r="E423" s="257"/>
      <c r="F423" s="257"/>
      <c r="G423" s="257"/>
      <c r="H423" s="257"/>
      <c r="I423" s="257"/>
      <c r="J423" s="257"/>
      <c r="K423" s="257"/>
      <c r="L423" s="257"/>
      <c r="M423" s="257"/>
      <c r="N423" s="257"/>
      <c r="O423" s="71"/>
      <c r="P423" s="71"/>
      <c r="Q423" s="71"/>
      <c r="R423" s="71"/>
      <c r="S423" s="71"/>
      <c r="T423" s="71"/>
      <c r="U423" s="71"/>
      <c r="V423" s="71"/>
      <c r="W423" s="71"/>
      <c r="X423" s="71"/>
      <c r="Y423" s="71"/>
      <c r="Z423" s="71"/>
      <c r="AA423" s="71"/>
      <c r="AB423" s="71"/>
      <c r="AC423" s="71"/>
      <c r="AD423" s="71"/>
      <c r="AE423" s="71"/>
      <c r="AF423" s="71"/>
      <c r="AG423" s="71"/>
      <c r="AH423" s="71"/>
      <c r="AI423" s="71"/>
      <c r="AJ423" s="71"/>
      <c r="AK423" s="71"/>
    </row>
    <row r="424" spans="3:37" ht="15" customHeight="1" x14ac:dyDescent="0.25">
      <c r="C424" s="253"/>
      <c r="D424" s="253"/>
      <c r="E424" s="253"/>
      <c r="F424" s="253"/>
      <c r="G424" s="253"/>
      <c r="H424" s="253"/>
      <c r="I424" s="253"/>
      <c r="J424" s="253"/>
      <c r="K424" s="253"/>
      <c r="L424" s="253"/>
      <c r="M424" s="253"/>
      <c r="N424" s="253"/>
      <c r="O424" s="67"/>
      <c r="P424" s="67"/>
      <c r="Q424" s="67"/>
      <c r="R424" s="67"/>
      <c r="S424" s="67"/>
      <c r="T424" s="67"/>
      <c r="U424" s="67"/>
      <c r="V424" s="67"/>
      <c r="W424" s="67"/>
      <c r="X424" s="67"/>
      <c r="Y424" s="67"/>
      <c r="Z424" s="67"/>
      <c r="AA424" s="67"/>
      <c r="AB424" s="67"/>
      <c r="AC424" s="67"/>
      <c r="AD424" s="67"/>
      <c r="AE424" s="67"/>
      <c r="AF424" s="67"/>
      <c r="AG424" s="67"/>
      <c r="AH424" s="67"/>
      <c r="AI424" s="67"/>
      <c r="AJ424" s="67"/>
      <c r="AK424" s="67"/>
    </row>
    <row r="425" spans="3:37" ht="15" customHeight="1" x14ac:dyDescent="0.25">
      <c r="C425" s="257"/>
      <c r="D425" s="257"/>
      <c r="E425" s="257"/>
      <c r="F425" s="257"/>
      <c r="G425" s="257"/>
      <c r="H425" s="257"/>
      <c r="I425" s="257"/>
      <c r="J425" s="257"/>
      <c r="K425" s="257"/>
      <c r="L425" s="257"/>
      <c r="M425" s="257"/>
      <c r="N425" s="257"/>
      <c r="O425" s="71"/>
      <c r="P425" s="71"/>
      <c r="Q425" s="71"/>
      <c r="R425" s="71"/>
      <c r="S425" s="71"/>
      <c r="T425" s="71"/>
      <c r="U425" s="71"/>
      <c r="V425" s="71"/>
      <c r="W425" s="71"/>
      <c r="X425" s="71"/>
      <c r="Y425" s="71"/>
      <c r="Z425" s="71"/>
      <c r="AA425" s="71"/>
      <c r="AB425" s="71"/>
      <c r="AC425" s="71"/>
      <c r="AD425" s="71"/>
      <c r="AE425" s="71"/>
      <c r="AF425" s="71"/>
      <c r="AG425" s="71"/>
      <c r="AH425" s="71"/>
      <c r="AI425" s="71"/>
      <c r="AJ425" s="71"/>
      <c r="AK425" s="71"/>
    </row>
    <row r="426" spans="3:37" ht="15" customHeight="1" x14ac:dyDescent="0.25">
      <c r="C426" s="253"/>
      <c r="D426" s="253"/>
      <c r="E426" s="253"/>
      <c r="F426" s="253"/>
      <c r="G426" s="253"/>
      <c r="H426" s="253"/>
      <c r="I426" s="253"/>
      <c r="J426" s="253"/>
      <c r="K426" s="253"/>
      <c r="L426" s="253"/>
      <c r="M426" s="253"/>
      <c r="N426" s="253"/>
      <c r="O426" s="67"/>
      <c r="P426" s="67"/>
      <c r="Q426" s="67"/>
      <c r="R426" s="67"/>
      <c r="S426" s="67"/>
      <c r="T426" s="67"/>
      <c r="U426" s="67"/>
      <c r="V426" s="67"/>
      <c r="W426" s="67"/>
      <c r="X426" s="67"/>
      <c r="Y426" s="67"/>
      <c r="Z426" s="67"/>
      <c r="AA426" s="67"/>
      <c r="AB426" s="67"/>
      <c r="AC426" s="67"/>
      <c r="AD426" s="67"/>
      <c r="AE426" s="67"/>
      <c r="AF426" s="67"/>
      <c r="AG426" s="67"/>
      <c r="AH426" s="67"/>
      <c r="AI426" s="67"/>
      <c r="AJ426" s="67"/>
      <c r="AK426" s="67"/>
    </row>
    <row r="427" spans="3:37" ht="15" customHeight="1" x14ac:dyDescent="0.25">
      <c r="C427" s="257"/>
      <c r="D427" s="257"/>
      <c r="E427" s="257"/>
      <c r="F427" s="257"/>
      <c r="G427" s="257"/>
      <c r="H427" s="257"/>
      <c r="I427" s="257"/>
      <c r="J427" s="257"/>
      <c r="K427" s="257"/>
      <c r="L427" s="257"/>
      <c r="M427" s="257"/>
      <c r="N427" s="257"/>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8" spans="3:37" ht="15" customHeight="1" x14ac:dyDescent="0.25">
      <c r="C428" s="253"/>
      <c r="D428" s="253"/>
      <c r="E428" s="253"/>
      <c r="F428" s="253"/>
      <c r="G428" s="253"/>
      <c r="H428" s="253"/>
      <c r="I428" s="253"/>
      <c r="J428" s="253"/>
      <c r="K428" s="253"/>
      <c r="L428" s="253"/>
      <c r="M428" s="253"/>
      <c r="N428" s="253"/>
      <c r="O428" s="67"/>
      <c r="P428" s="67"/>
      <c r="Q428" s="67"/>
      <c r="R428" s="67"/>
      <c r="S428" s="67"/>
      <c r="T428" s="67"/>
      <c r="U428" s="67"/>
      <c r="V428" s="67"/>
      <c r="W428" s="67"/>
      <c r="X428" s="67"/>
      <c r="Y428" s="67"/>
      <c r="Z428" s="67"/>
      <c r="AA428" s="67"/>
      <c r="AB428" s="67"/>
      <c r="AC428" s="67"/>
      <c r="AD428" s="67"/>
      <c r="AE428" s="67"/>
      <c r="AF428" s="67"/>
      <c r="AG428" s="67"/>
      <c r="AH428" s="67"/>
      <c r="AI428" s="67"/>
      <c r="AJ428" s="67"/>
      <c r="AK428" s="67"/>
    </row>
    <row r="429" spans="3:37" ht="15" customHeight="1" x14ac:dyDescent="0.25">
      <c r="C429" s="257"/>
      <c r="D429" s="257"/>
      <c r="E429" s="257"/>
      <c r="F429" s="257"/>
      <c r="G429" s="257"/>
      <c r="H429" s="257"/>
      <c r="I429" s="257"/>
      <c r="J429" s="257"/>
      <c r="K429" s="257"/>
      <c r="L429" s="257"/>
      <c r="M429" s="257"/>
      <c r="N429" s="257"/>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0" spans="3:37" ht="15" customHeight="1" x14ac:dyDescent="0.25">
      <c r="C430" s="253"/>
      <c r="D430" s="253"/>
      <c r="E430" s="253"/>
      <c r="F430" s="253"/>
      <c r="G430" s="253"/>
      <c r="H430" s="253"/>
      <c r="I430" s="253"/>
      <c r="J430" s="253"/>
      <c r="K430" s="253"/>
      <c r="L430" s="253"/>
      <c r="M430" s="253"/>
      <c r="N430" s="253"/>
      <c r="O430" s="67"/>
      <c r="P430" s="67"/>
      <c r="Q430" s="67"/>
      <c r="R430" s="67"/>
      <c r="S430" s="67"/>
      <c r="T430" s="67"/>
      <c r="U430" s="67"/>
      <c r="V430" s="67"/>
      <c r="W430" s="67"/>
      <c r="X430" s="67"/>
      <c r="Y430" s="67"/>
      <c r="Z430" s="67"/>
      <c r="AA430" s="67"/>
      <c r="AB430" s="67"/>
      <c r="AC430" s="67"/>
      <c r="AD430" s="67"/>
      <c r="AE430" s="67"/>
      <c r="AF430" s="67"/>
      <c r="AG430" s="67"/>
      <c r="AH430" s="67"/>
      <c r="AI430" s="67"/>
      <c r="AJ430" s="67"/>
      <c r="AK430" s="67"/>
    </row>
    <row r="431" spans="3:37" ht="15" customHeight="1" x14ac:dyDescent="0.25">
      <c r="C431" s="257"/>
      <c r="D431" s="257"/>
      <c r="E431" s="257"/>
      <c r="F431" s="257"/>
      <c r="G431" s="257"/>
      <c r="H431" s="257"/>
      <c r="I431" s="257"/>
      <c r="J431" s="257"/>
      <c r="K431" s="257"/>
      <c r="L431" s="257"/>
      <c r="M431" s="257"/>
      <c r="N431" s="257"/>
      <c r="O431" s="71"/>
      <c r="P431" s="71"/>
      <c r="Q431" s="71"/>
      <c r="R431" s="71"/>
      <c r="S431" s="71"/>
      <c r="T431" s="71"/>
      <c r="U431" s="71"/>
      <c r="V431" s="71"/>
      <c r="W431" s="71"/>
      <c r="X431" s="71"/>
      <c r="Y431" s="71"/>
      <c r="Z431" s="71"/>
      <c r="AA431" s="71"/>
      <c r="AB431" s="71"/>
      <c r="AC431" s="71"/>
      <c r="AD431" s="71"/>
      <c r="AE431" s="71"/>
      <c r="AF431" s="71"/>
      <c r="AG431" s="71"/>
      <c r="AH431" s="71"/>
      <c r="AI431" s="71"/>
      <c r="AJ431" s="71"/>
      <c r="AK431" s="71"/>
    </row>
    <row r="432" spans="3:37" ht="15" customHeight="1" x14ac:dyDescent="0.25">
      <c r="C432" s="253"/>
      <c r="D432" s="253"/>
      <c r="E432" s="253"/>
      <c r="F432" s="253"/>
      <c r="G432" s="253"/>
      <c r="H432" s="253"/>
      <c r="I432" s="253"/>
      <c r="J432" s="253"/>
      <c r="K432" s="253"/>
      <c r="L432" s="253"/>
      <c r="M432" s="253"/>
      <c r="N432" s="253"/>
      <c r="O432" s="67"/>
      <c r="P432" s="67"/>
      <c r="Q432" s="67"/>
      <c r="R432" s="67"/>
      <c r="S432" s="67"/>
      <c r="T432" s="67"/>
      <c r="U432" s="67"/>
      <c r="V432" s="67"/>
      <c r="W432" s="67"/>
      <c r="X432" s="67"/>
      <c r="Y432" s="67"/>
      <c r="Z432" s="67"/>
      <c r="AA432" s="67"/>
      <c r="AB432" s="67"/>
      <c r="AC432" s="67"/>
      <c r="AD432" s="67"/>
      <c r="AE432" s="67"/>
      <c r="AF432" s="67"/>
      <c r="AG432" s="67"/>
      <c r="AH432" s="67"/>
      <c r="AI432" s="67"/>
      <c r="AJ432" s="67"/>
      <c r="AK432" s="67"/>
    </row>
    <row r="433" spans="3:37" ht="15" customHeight="1" x14ac:dyDescent="0.25">
      <c r="C433" s="257"/>
      <c r="D433" s="257"/>
      <c r="E433" s="257"/>
      <c r="F433" s="257"/>
      <c r="G433" s="257"/>
      <c r="H433" s="257"/>
      <c r="I433" s="257"/>
      <c r="J433" s="257"/>
      <c r="K433" s="257"/>
      <c r="L433" s="257"/>
      <c r="M433" s="257"/>
      <c r="N433" s="257"/>
      <c r="O433" s="71"/>
      <c r="P433" s="71"/>
      <c r="Q433" s="71"/>
      <c r="R433" s="71"/>
      <c r="S433" s="71"/>
      <c r="T433" s="71"/>
      <c r="U433" s="71"/>
      <c r="V433" s="71"/>
      <c r="W433" s="71"/>
      <c r="X433" s="71"/>
      <c r="Y433" s="71"/>
      <c r="Z433" s="71"/>
      <c r="AA433" s="71"/>
      <c r="AB433" s="71"/>
      <c r="AC433" s="71"/>
      <c r="AD433" s="71"/>
      <c r="AE433" s="71"/>
      <c r="AF433" s="71"/>
      <c r="AG433" s="71"/>
      <c r="AH433" s="71"/>
      <c r="AI433" s="71"/>
      <c r="AJ433" s="71"/>
      <c r="AK433" s="71"/>
    </row>
    <row r="434" spans="3:37" ht="15" customHeight="1" x14ac:dyDescent="0.25">
      <c r="C434" s="253"/>
      <c r="D434" s="253"/>
      <c r="E434" s="253"/>
      <c r="F434" s="253"/>
      <c r="G434" s="253"/>
      <c r="H434" s="253"/>
      <c r="I434" s="253"/>
      <c r="J434" s="253"/>
      <c r="K434" s="253"/>
      <c r="L434" s="253"/>
      <c r="M434" s="253"/>
      <c r="N434" s="253"/>
      <c r="O434" s="67"/>
      <c r="P434" s="67"/>
      <c r="Q434" s="67"/>
      <c r="R434" s="67"/>
      <c r="S434" s="67"/>
      <c r="T434" s="67"/>
      <c r="U434" s="67"/>
      <c r="V434" s="67"/>
      <c r="W434" s="67"/>
      <c r="X434" s="67"/>
      <c r="Y434" s="67"/>
      <c r="Z434" s="67"/>
      <c r="AA434" s="67"/>
      <c r="AB434" s="67"/>
      <c r="AC434" s="67"/>
      <c r="AD434" s="67"/>
      <c r="AE434" s="67"/>
      <c r="AF434" s="67"/>
      <c r="AG434" s="67"/>
      <c r="AH434" s="67"/>
      <c r="AI434" s="67"/>
      <c r="AJ434" s="67"/>
      <c r="AK434" s="67"/>
    </row>
    <row r="435" spans="3:37" ht="15" customHeight="1" x14ac:dyDescent="0.25">
      <c r="C435" s="257"/>
      <c r="D435" s="257"/>
      <c r="E435" s="257"/>
      <c r="F435" s="257"/>
      <c r="G435" s="257"/>
      <c r="H435" s="257"/>
      <c r="I435" s="257"/>
      <c r="J435" s="257"/>
      <c r="K435" s="257"/>
      <c r="L435" s="257"/>
      <c r="M435" s="257"/>
      <c r="N435" s="257"/>
      <c r="O435" s="71"/>
      <c r="P435" s="71"/>
      <c r="Q435" s="71"/>
      <c r="R435" s="71"/>
      <c r="S435" s="71"/>
      <c r="T435" s="71"/>
      <c r="U435" s="71"/>
      <c r="V435" s="71"/>
      <c r="W435" s="71"/>
      <c r="X435" s="71"/>
      <c r="Y435" s="71"/>
      <c r="Z435" s="71"/>
      <c r="AA435" s="71"/>
      <c r="AB435" s="71"/>
      <c r="AC435" s="71"/>
      <c r="AD435" s="71"/>
      <c r="AE435" s="71"/>
      <c r="AF435" s="71"/>
      <c r="AG435" s="71"/>
      <c r="AH435" s="71"/>
      <c r="AI435" s="71"/>
      <c r="AJ435" s="71"/>
      <c r="AK435" s="71"/>
    </row>
    <row r="436" spans="3:37" ht="15" customHeight="1" x14ac:dyDescent="0.25">
      <c r="C436" s="253"/>
      <c r="D436" s="253"/>
      <c r="E436" s="253"/>
      <c r="F436" s="253"/>
      <c r="G436" s="253"/>
      <c r="H436" s="253"/>
      <c r="I436" s="253"/>
      <c r="J436" s="253"/>
      <c r="K436" s="253"/>
      <c r="L436" s="253"/>
      <c r="M436" s="253"/>
      <c r="N436" s="253"/>
      <c r="O436" s="67"/>
      <c r="P436" s="67"/>
      <c r="Q436" s="67"/>
      <c r="R436" s="67"/>
      <c r="S436" s="67"/>
      <c r="T436" s="67"/>
      <c r="U436" s="67"/>
      <c r="V436" s="67"/>
      <c r="W436" s="67"/>
      <c r="X436" s="67"/>
      <c r="Y436" s="67"/>
      <c r="Z436" s="67"/>
      <c r="AA436" s="67"/>
      <c r="AB436" s="67"/>
      <c r="AC436" s="67"/>
      <c r="AD436" s="67"/>
      <c r="AE436" s="67"/>
      <c r="AF436" s="67"/>
      <c r="AG436" s="67"/>
      <c r="AH436" s="67"/>
      <c r="AI436" s="67"/>
      <c r="AJ436" s="67"/>
      <c r="AK436" s="67"/>
    </row>
    <row r="437" spans="3:37" ht="15" customHeight="1" x14ac:dyDescent="0.25">
      <c r="C437" s="257"/>
      <c r="D437" s="257"/>
      <c r="E437" s="257"/>
      <c r="F437" s="257"/>
      <c r="G437" s="257"/>
      <c r="H437" s="257"/>
      <c r="I437" s="257"/>
      <c r="J437" s="257"/>
      <c r="K437" s="257"/>
      <c r="L437" s="257"/>
      <c r="M437" s="257"/>
      <c r="N437" s="257"/>
      <c r="O437" s="71"/>
      <c r="P437" s="71"/>
      <c r="Q437" s="71"/>
      <c r="R437" s="71"/>
      <c r="S437" s="71"/>
      <c r="T437" s="71"/>
      <c r="U437" s="71"/>
      <c r="V437" s="71"/>
      <c r="W437" s="71"/>
      <c r="X437" s="71"/>
      <c r="Y437" s="71"/>
      <c r="Z437" s="71"/>
      <c r="AA437" s="71"/>
      <c r="AB437" s="71"/>
      <c r="AC437" s="71"/>
      <c r="AD437" s="71"/>
      <c r="AE437" s="71"/>
      <c r="AF437" s="71"/>
      <c r="AG437" s="71"/>
      <c r="AH437" s="71"/>
      <c r="AI437" s="71"/>
      <c r="AJ437" s="71"/>
      <c r="AK437" s="71"/>
    </row>
    <row r="438" spans="3:37" ht="15" customHeight="1" x14ac:dyDescent="0.25">
      <c r="C438" s="253"/>
      <c r="D438" s="253"/>
      <c r="E438" s="253"/>
      <c r="F438" s="253"/>
      <c r="G438" s="253"/>
      <c r="H438" s="253"/>
      <c r="I438" s="253"/>
      <c r="J438" s="253"/>
      <c r="K438" s="253"/>
      <c r="L438" s="253"/>
      <c r="M438" s="253"/>
      <c r="N438" s="253"/>
      <c r="O438" s="67"/>
      <c r="P438" s="67"/>
      <c r="Q438" s="67"/>
      <c r="R438" s="67"/>
      <c r="S438" s="67"/>
      <c r="T438" s="67"/>
      <c r="U438" s="67"/>
      <c r="V438" s="67"/>
      <c r="W438" s="67"/>
      <c r="X438" s="67"/>
      <c r="Y438" s="67"/>
      <c r="Z438" s="67"/>
      <c r="AA438" s="67"/>
      <c r="AB438" s="67"/>
      <c r="AC438" s="67"/>
      <c r="AD438" s="67"/>
      <c r="AE438" s="67"/>
      <c r="AF438" s="67"/>
      <c r="AG438" s="67"/>
      <c r="AH438" s="67"/>
      <c r="AI438" s="67"/>
      <c r="AJ438" s="67"/>
      <c r="AK438" s="67"/>
    </row>
    <row r="439" spans="3:37" ht="15" customHeight="1" x14ac:dyDescent="0.25">
      <c r="C439" s="257"/>
      <c r="D439" s="257"/>
      <c r="E439" s="257"/>
      <c r="F439" s="257"/>
      <c r="G439" s="257"/>
      <c r="H439" s="257"/>
      <c r="I439" s="257"/>
      <c r="J439" s="257"/>
      <c r="K439" s="257"/>
      <c r="L439" s="257"/>
      <c r="M439" s="257"/>
      <c r="N439" s="257"/>
      <c r="O439" s="71"/>
      <c r="P439" s="71"/>
      <c r="Q439" s="71"/>
      <c r="R439" s="71"/>
      <c r="S439" s="71"/>
      <c r="T439" s="71"/>
      <c r="U439" s="71"/>
      <c r="V439" s="71"/>
      <c r="W439" s="71"/>
      <c r="X439" s="71"/>
      <c r="Y439" s="71"/>
      <c r="Z439" s="71"/>
      <c r="AA439" s="71"/>
      <c r="AB439" s="71"/>
      <c r="AC439" s="71"/>
      <c r="AD439" s="71"/>
      <c r="AE439" s="71"/>
      <c r="AF439" s="71"/>
      <c r="AG439" s="71"/>
      <c r="AH439" s="71"/>
      <c r="AI439" s="71"/>
      <c r="AJ439" s="71"/>
      <c r="AK439" s="71"/>
    </row>
    <row r="440" spans="3:37" ht="15" customHeight="1" x14ac:dyDescent="0.25">
      <c r="C440" s="253"/>
      <c r="D440" s="253"/>
      <c r="E440" s="253"/>
      <c r="F440" s="253"/>
      <c r="G440" s="253"/>
      <c r="H440" s="253"/>
      <c r="I440" s="253"/>
      <c r="J440" s="253"/>
      <c r="K440" s="253"/>
      <c r="L440" s="253"/>
      <c r="M440" s="253"/>
      <c r="N440" s="253"/>
      <c r="O440" s="67"/>
      <c r="P440" s="67"/>
      <c r="Q440" s="67"/>
      <c r="R440" s="67"/>
      <c r="S440" s="67"/>
      <c r="T440" s="67"/>
      <c r="U440" s="67"/>
      <c r="V440" s="67"/>
      <c r="W440" s="67"/>
      <c r="X440" s="67"/>
      <c r="Y440" s="67"/>
      <c r="Z440" s="67"/>
      <c r="AA440" s="67"/>
      <c r="AB440" s="67"/>
      <c r="AC440" s="67"/>
      <c r="AD440" s="67"/>
      <c r="AE440" s="67"/>
      <c r="AF440" s="67"/>
      <c r="AG440" s="67"/>
      <c r="AH440" s="67"/>
      <c r="AI440" s="67"/>
      <c r="AJ440" s="67"/>
      <c r="AK440" s="67"/>
    </row>
    <row r="441" spans="3:37" ht="15" customHeight="1" x14ac:dyDescent="0.25">
      <c r="C441" s="257"/>
      <c r="D441" s="257"/>
      <c r="E441" s="257"/>
      <c r="F441" s="257"/>
      <c r="G441" s="257"/>
      <c r="H441" s="257"/>
      <c r="I441" s="257"/>
      <c r="J441" s="257"/>
      <c r="K441" s="257"/>
      <c r="L441" s="257"/>
      <c r="M441" s="257"/>
      <c r="N441" s="257"/>
      <c r="O441" s="71"/>
      <c r="P441" s="71"/>
      <c r="Q441" s="71"/>
      <c r="R441" s="71"/>
      <c r="S441" s="71"/>
      <c r="T441" s="71"/>
      <c r="U441" s="71"/>
      <c r="V441" s="71"/>
      <c r="W441" s="71"/>
      <c r="X441" s="71"/>
      <c r="Y441" s="71"/>
      <c r="Z441" s="71"/>
      <c r="AA441" s="71"/>
      <c r="AB441" s="71"/>
      <c r="AC441" s="71"/>
      <c r="AD441" s="71"/>
      <c r="AE441" s="71"/>
      <c r="AF441" s="71"/>
      <c r="AG441" s="71"/>
      <c r="AH441" s="71"/>
      <c r="AI441" s="71"/>
      <c r="AJ441" s="71"/>
      <c r="AK441" s="71"/>
    </row>
    <row r="442" spans="3:37" ht="15" customHeight="1" x14ac:dyDescent="0.25">
      <c r="C442" s="253"/>
      <c r="D442" s="253"/>
      <c r="E442" s="253"/>
      <c r="F442" s="253"/>
      <c r="G442" s="253"/>
      <c r="H442" s="253"/>
      <c r="I442" s="253"/>
      <c r="J442" s="253"/>
      <c r="K442" s="253"/>
      <c r="L442" s="253"/>
      <c r="M442" s="253"/>
      <c r="N442" s="253"/>
      <c r="O442" s="67"/>
      <c r="P442" s="67"/>
      <c r="Q442" s="67"/>
      <c r="R442" s="67"/>
      <c r="S442" s="67"/>
      <c r="T442" s="67"/>
      <c r="U442" s="67"/>
      <c r="V442" s="67"/>
      <c r="W442" s="67"/>
      <c r="X442" s="67"/>
      <c r="Y442" s="67"/>
      <c r="Z442" s="67"/>
      <c r="AA442" s="67"/>
      <c r="AB442" s="67"/>
      <c r="AC442" s="67"/>
      <c r="AD442" s="67"/>
      <c r="AE442" s="67"/>
      <c r="AF442" s="67"/>
      <c r="AG442" s="67"/>
      <c r="AH442" s="67"/>
      <c r="AI442" s="67"/>
      <c r="AJ442" s="67"/>
      <c r="AK442" s="67"/>
    </row>
    <row r="443" spans="3:37" ht="15" customHeight="1" x14ac:dyDescent="0.25">
      <c r="C443" s="257"/>
      <c r="D443" s="257"/>
      <c r="E443" s="257"/>
      <c r="F443" s="257"/>
      <c r="G443" s="257"/>
      <c r="H443" s="257"/>
      <c r="I443" s="257"/>
      <c r="J443" s="257"/>
      <c r="K443" s="257"/>
      <c r="L443" s="257"/>
      <c r="M443" s="257"/>
      <c r="N443" s="257"/>
      <c r="O443" s="71"/>
      <c r="P443" s="71"/>
      <c r="Q443" s="71"/>
      <c r="R443" s="71"/>
      <c r="S443" s="71"/>
      <c r="T443" s="71"/>
      <c r="U443" s="71"/>
      <c r="V443" s="71"/>
      <c r="W443" s="71"/>
      <c r="X443" s="71"/>
      <c r="Y443" s="71"/>
      <c r="Z443" s="71"/>
      <c r="AA443" s="71"/>
      <c r="AB443" s="71"/>
      <c r="AC443" s="71"/>
      <c r="AD443" s="71"/>
      <c r="AE443" s="71"/>
      <c r="AF443" s="71"/>
      <c r="AG443" s="71"/>
      <c r="AH443" s="71"/>
      <c r="AI443" s="71"/>
      <c r="AJ443" s="71"/>
      <c r="AK443" s="71"/>
    </row>
    <row r="444" spans="3:37" ht="15" customHeight="1" x14ac:dyDescent="0.25">
      <c r="C444" s="253"/>
      <c r="D444" s="253"/>
      <c r="E444" s="253"/>
      <c r="F444" s="253"/>
      <c r="G444" s="253"/>
      <c r="H444" s="253"/>
      <c r="I444" s="253"/>
      <c r="J444" s="253"/>
      <c r="K444" s="253"/>
      <c r="L444" s="253"/>
      <c r="M444" s="253"/>
      <c r="N444" s="253"/>
      <c r="O444" s="67"/>
      <c r="P444" s="67"/>
      <c r="Q444" s="67"/>
      <c r="R444" s="67"/>
      <c r="S444" s="67"/>
      <c r="T444" s="67"/>
      <c r="U444" s="67"/>
      <c r="V444" s="67"/>
      <c r="W444" s="67"/>
      <c r="X444" s="67"/>
      <c r="Y444" s="67"/>
      <c r="Z444" s="67"/>
      <c r="AA444" s="67"/>
      <c r="AB444" s="67"/>
      <c r="AC444" s="67"/>
      <c r="AD444" s="67"/>
      <c r="AE444" s="67"/>
      <c r="AF444" s="67"/>
      <c r="AG444" s="67"/>
      <c r="AH444" s="67"/>
      <c r="AI444" s="67"/>
      <c r="AJ444" s="67"/>
      <c r="AK444" s="67"/>
    </row>
    <row r="445" spans="3:37" ht="15" customHeight="1" x14ac:dyDescent="0.25">
      <c r="C445" s="257"/>
      <c r="D445" s="257"/>
      <c r="E445" s="257"/>
      <c r="F445" s="257"/>
      <c r="G445" s="257"/>
      <c r="H445" s="257"/>
      <c r="I445" s="257"/>
      <c r="J445" s="257"/>
      <c r="K445" s="257"/>
      <c r="L445" s="257"/>
      <c r="M445" s="257"/>
      <c r="N445" s="257"/>
      <c r="O445" s="71"/>
      <c r="P445" s="71"/>
      <c r="Q445" s="71"/>
      <c r="R445" s="71"/>
      <c r="S445" s="71"/>
      <c r="T445" s="71"/>
      <c r="U445" s="71"/>
      <c r="V445" s="71"/>
      <c r="W445" s="71"/>
      <c r="X445" s="71"/>
      <c r="Y445" s="71"/>
      <c r="Z445" s="71"/>
      <c r="AA445" s="71"/>
      <c r="AB445" s="71"/>
      <c r="AC445" s="71"/>
      <c r="AD445" s="71"/>
      <c r="AE445" s="71"/>
      <c r="AF445" s="71"/>
      <c r="AG445" s="71"/>
      <c r="AH445" s="71"/>
      <c r="AI445" s="71"/>
      <c r="AJ445" s="71"/>
      <c r="AK445" s="71"/>
    </row>
    <row r="446" spans="3:37" ht="15" customHeight="1" x14ac:dyDescent="0.25">
      <c r="C446" s="253"/>
      <c r="D446" s="253"/>
      <c r="E446" s="253"/>
      <c r="F446" s="253"/>
      <c r="G446" s="253"/>
      <c r="H446" s="253"/>
      <c r="I446" s="253"/>
      <c r="J446" s="253"/>
      <c r="K446" s="253"/>
      <c r="L446" s="253"/>
      <c r="M446" s="253"/>
      <c r="N446" s="253"/>
      <c r="O446" s="67"/>
      <c r="P446" s="67"/>
      <c r="Q446" s="67"/>
      <c r="R446" s="67"/>
      <c r="S446" s="67"/>
      <c r="T446" s="67"/>
      <c r="U446" s="67"/>
      <c r="V446" s="67"/>
      <c r="W446" s="67"/>
      <c r="X446" s="67"/>
      <c r="Y446" s="67"/>
      <c r="Z446" s="67"/>
      <c r="AA446" s="67"/>
      <c r="AB446" s="67"/>
      <c r="AC446" s="67"/>
      <c r="AD446" s="67"/>
      <c r="AE446" s="67"/>
      <c r="AF446" s="67"/>
      <c r="AG446" s="67"/>
      <c r="AH446" s="67"/>
      <c r="AI446" s="67"/>
      <c r="AJ446" s="67"/>
      <c r="AK446" s="67"/>
    </row>
    <row r="447" spans="3:37" ht="15" customHeight="1" x14ac:dyDescent="0.25">
      <c r="C447" s="257"/>
      <c r="D447" s="257"/>
      <c r="E447" s="257"/>
      <c r="F447" s="257"/>
      <c r="G447" s="257"/>
      <c r="H447" s="257"/>
      <c r="I447" s="257"/>
      <c r="J447" s="257"/>
      <c r="K447" s="257"/>
      <c r="L447" s="257"/>
      <c r="M447" s="257"/>
      <c r="N447" s="257"/>
      <c r="O447" s="71"/>
      <c r="P447" s="71"/>
      <c r="Q447" s="71"/>
      <c r="R447" s="71"/>
      <c r="S447" s="71"/>
      <c r="T447" s="71"/>
      <c r="U447" s="71"/>
      <c r="V447" s="71"/>
      <c r="W447" s="71"/>
      <c r="X447" s="71"/>
      <c r="Y447" s="71"/>
      <c r="Z447" s="71"/>
      <c r="AA447" s="71"/>
      <c r="AB447" s="71"/>
      <c r="AC447" s="71"/>
      <c r="AD447" s="71"/>
      <c r="AE447" s="71"/>
      <c r="AF447" s="71"/>
      <c r="AG447" s="71"/>
      <c r="AH447" s="71"/>
      <c r="AI447" s="71"/>
      <c r="AJ447" s="71"/>
      <c r="AK447" s="71"/>
    </row>
    <row r="448" spans="3:37" ht="15" customHeight="1" x14ac:dyDescent="0.25">
      <c r="C448" s="253"/>
      <c r="D448" s="253"/>
      <c r="E448" s="253"/>
      <c r="F448" s="253"/>
      <c r="G448" s="253"/>
      <c r="H448" s="253"/>
      <c r="I448" s="253"/>
      <c r="J448" s="253"/>
      <c r="K448" s="253"/>
      <c r="L448" s="253"/>
      <c r="M448" s="253"/>
      <c r="N448" s="253"/>
      <c r="O448" s="67"/>
      <c r="P448" s="67"/>
      <c r="Q448" s="67"/>
      <c r="R448" s="67"/>
      <c r="S448" s="67"/>
      <c r="T448" s="67"/>
      <c r="U448" s="67"/>
      <c r="V448" s="67"/>
      <c r="W448" s="67"/>
      <c r="X448" s="67"/>
      <c r="Y448" s="67"/>
      <c r="Z448" s="67"/>
      <c r="AA448" s="67"/>
      <c r="AB448" s="67"/>
      <c r="AC448" s="67"/>
      <c r="AD448" s="67"/>
      <c r="AE448" s="67"/>
      <c r="AF448" s="67"/>
      <c r="AG448" s="67"/>
      <c r="AH448" s="67"/>
      <c r="AI448" s="67"/>
      <c r="AJ448" s="67"/>
      <c r="AK448" s="67"/>
    </row>
    <row r="449" spans="3:37" ht="15" customHeight="1" x14ac:dyDescent="0.25">
      <c r="C449" s="257"/>
      <c r="D449" s="257"/>
      <c r="E449" s="257"/>
      <c r="F449" s="257"/>
      <c r="G449" s="257"/>
      <c r="H449" s="257"/>
      <c r="I449" s="257"/>
      <c r="J449" s="257"/>
      <c r="K449" s="257"/>
      <c r="L449" s="257"/>
      <c r="M449" s="257"/>
      <c r="N449" s="257"/>
      <c r="O449" s="71"/>
      <c r="P449" s="71"/>
      <c r="Q449" s="71"/>
      <c r="R449" s="71"/>
      <c r="S449" s="71"/>
      <c r="T449" s="71"/>
      <c r="U449" s="71"/>
      <c r="V449" s="71"/>
      <c r="W449" s="71"/>
      <c r="X449" s="71"/>
      <c r="Y449" s="71"/>
      <c r="Z449" s="71"/>
      <c r="AA449" s="71"/>
      <c r="AB449" s="71"/>
      <c r="AC449" s="71"/>
      <c r="AD449" s="71"/>
      <c r="AE449" s="71"/>
      <c r="AF449" s="71"/>
      <c r="AG449" s="71"/>
      <c r="AH449" s="71"/>
      <c r="AI449" s="71"/>
      <c r="AJ449" s="71"/>
      <c r="AK449" s="71"/>
    </row>
    <row r="450" spans="3:37" ht="15" customHeight="1" x14ac:dyDescent="0.25">
      <c r="C450" s="253"/>
      <c r="D450" s="253"/>
      <c r="E450" s="253"/>
      <c r="F450" s="253"/>
      <c r="G450" s="253"/>
      <c r="H450" s="253"/>
      <c r="I450" s="253"/>
      <c r="J450" s="253"/>
      <c r="K450" s="253"/>
      <c r="L450" s="253"/>
      <c r="M450" s="253"/>
      <c r="N450" s="253"/>
      <c r="O450" s="67"/>
      <c r="P450" s="67"/>
      <c r="Q450" s="67"/>
      <c r="R450" s="67"/>
      <c r="S450" s="67"/>
      <c r="T450" s="67"/>
      <c r="U450" s="67"/>
      <c r="V450" s="67"/>
      <c r="W450" s="67"/>
      <c r="X450" s="67"/>
      <c r="Y450" s="67"/>
      <c r="Z450" s="67"/>
      <c r="AA450" s="67"/>
      <c r="AB450" s="67"/>
      <c r="AC450" s="67"/>
      <c r="AD450" s="67"/>
      <c r="AE450" s="67"/>
      <c r="AF450" s="67"/>
      <c r="AG450" s="67"/>
      <c r="AH450" s="67"/>
      <c r="AI450" s="67"/>
      <c r="AJ450" s="67"/>
      <c r="AK450" s="67"/>
    </row>
    <row r="451" spans="3:37" ht="15" customHeight="1" x14ac:dyDescent="0.25">
      <c r="C451" s="257"/>
      <c r="D451" s="257"/>
      <c r="E451" s="257"/>
      <c r="F451" s="257"/>
      <c r="G451" s="257"/>
      <c r="H451" s="257"/>
      <c r="I451" s="257"/>
      <c r="J451" s="257"/>
      <c r="K451" s="257"/>
      <c r="L451" s="257"/>
      <c r="M451" s="257"/>
      <c r="N451" s="257"/>
      <c r="O451" s="71"/>
      <c r="P451" s="71"/>
      <c r="Q451" s="71"/>
      <c r="R451" s="71"/>
      <c r="S451" s="71"/>
      <c r="T451" s="71"/>
      <c r="U451" s="71"/>
      <c r="V451" s="71"/>
      <c r="W451" s="71"/>
      <c r="X451" s="71"/>
      <c r="Y451" s="71"/>
      <c r="Z451" s="71"/>
      <c r="AA451" s="71"/>
      <c r="AB451" s="71"/>
      <c r="AC451" s="71"/>
      <c r="AD451" s="71"/>
      <c r="AE451" s="71"/>
      <c r="AF451" s="71"/>
      <c r="AG451" s="71"/>
      <c r="AH451" s="71"/>
      <c r="AI451" s="71"/>
      <c r="AJ451" s="71"/>
      <c r="AK451" s="71"/>
    </row>
    <row r="452" spans="3:37" ht="15" customHeight="1" x14ac:dyDescent="0.25">
      <c r="C452" s="253"/>
      <c r="D452" s="253"/>
      <c r="E452" s="253"/>
      <c r="F452" s="253"/>
      <c r="G452" s="253"/>
      <c r="H452" s="253"/>
      <c r="I452" s="253"/>
      <c r="J452" s="253"/>
      <c r="K452" s="253"/>
      <c r="L452" s="253"/>
      <c r="M452" s="253"/>
      <c r="N452" s="253"/>
      <c r="O452" s="67"/>
      <c r="P452" s="67"/>
      <c r="Q452" s="67"/>
      <c r="R452" s="67"/>
      <c r="S452" s="67"/>
      <c r="T452" s="67"/>
      <c r="U452" s="67"/>
      <c r="V452" s="67"/>
      <c r="W452" s="67"/>
      <c r="X452" s="67"/>
      <c r="Y452" s="67"/>
      <c r="Z452" s="67"/>
      <c r="AA452" s="67"/>
      <c r="AB452" s="67"/>
      <c r="AC452" s="67"/>
      <c r="AD452" s="67"/>
      <c r="AE452" s="67"/>
      <c r="AF452" s="67"/>
      <c r="AG452" s="67"/>
      <c r="AH452" s="67"/>
      <c r="AI452" s="67"/>
      <c r="AJ452" s="67"/>
      <c r="AK452" s="67"/>
    </row>
    <row r="453" spans="3:37" ht="15" customHeight="1" x14ac:dyDescent="0.25">
      <c r="C453" s="257"/>
      <c r="D453" s="257"/>
      <c r="E453" s="257"/>
      <c r="F453" s="257"/>
      <c r="G453" s="257"/>
      <c r="H453" s="257"/>
      <c r="I453" s="257"/>
      <c r="J453" s="257"/>
      <c r="K453" s="257"/>
      <c r="L453" s="257"/>
      <c r="M453" s="257"/>
      <c r="N453" s="257"/>
      <c r="O453" s="71"/>
      <c r="P453" s="71"/>
      <c r="Q453" s="71"/>
      <c r="R453" s="71"/>
      <c r="S453" s="71"/>
      <c r="T453" s="71"/>
      <c r="U453" s="71"/>
      <c r="V453" s="71"/>
      <c r="W453" s="71"/>
      <c r="X453" s="71"/>
      <c r="Y453" s="71"/>
      <c r="Z453" s="71"/>
      <c r="AA453" s="71"/>
      <c r="AB453" s="71"/>
      <c r="AC453" s="71"/>
      <c r="AD453" s="71"/>
      <c r="AE453" s="71"/>
      <c r="AF453" s="71"/>
      <c r="AG453" s="71"/>
      <c r="AH453" s="71"/>
      <c r="AI453" s="71"/>
      <c r="AJ453" s="71"/>
      <c r="AK453" s="71"/>
    </row>
    <row r="454" spans="3:37" ht="15" customHeight="1" x14ac:dyDescent="0.25">
      <c r="C454" s="253"/>
      <c r="D454" s="253"/>
      <c r="E454" s="253"/>
      <c r="F454" s="253"/>
      <c r="G454" s="253"/>
      <c r="H454" s="253"/>
      <c r="I454" s="253"/>
      <c r="J454" s="253"/>
      <c r="K454" s="253"/>
      <c r="L454" s="253"/>
      <c r="M454" s="253"/>
      <c r="N454" s="253"/>
      <c r="O454" s="67"/>
      <c r="P454" s="67"/>
      <c r="Q454" s="67"/>
      <c r="R454" s="67"/>
      <c r="S454" s="67"/>
      <c r="T454" s="67"/>
      <c r="U454" s="67"/>
      <c r="V454" s="67"/>
      <c r="W454" s="67"/>
      <c r="X454" s="67"/>
      <c r="Y454" s="67"/>
      <c r="Z454" s="67"/>
      <c r="AA454" s="67"/>
      <c r="AB454" s="67"/>
      <c r="AC454" s="67"/>
      <c r="AD454" s="67"/>
      <c r="AE454" s="67"/>
      <c r="AF454" s="67"/>
      <c r="AG454" s="67"/>
      <c r="AH454" s="67"/>
      <c r="AI454" s="67"/>
      <c r="AJ454" s="67"/>
      <c r="AK454" s="67"/>
    </row>
    <row r="455" spans="3:37" ht="15" customHeight="1" x14ac:dyDescent="0.25">
      <c r="C455" s="257"/>
      <c r="D455" s="257"/>
      <c r="E455" s="257"/>
      <c r="F455" s="257"/>
      <c r="G455" s="257"/>
      <c r="H455" s="257"/>
      <c r="I455" s="257"/>
      <c r="J455" s="257"/>
      <c r="K455" s="257"/>
      <c r="L455" s="257"/>
      <c r="M455" s="257"/>
      <c r="N455" s="257"/>
      <c r="O455" s="71"/>
      <c r="P455" s="71"/>
      <c r="Q455" s="71"/>
      <c r="R455" s="71"/>
      <c r="S455" s="71"/>
      <c r="T455" s="71"/>
      <c r="U455" s="71"/>
      <c r="V455" s="71"/>
      <c r="W455" s="71"/>
      <c r="X455" s="71"/>
      <c r="Y455" s="71"/>
      <c r="Z455" s="71"/>
      <c r="AA455" s="71"/>
      <c r="AB455" s="71"/>
      <c r="AC455" s="71"/>
      <c r="AD455" s="71"/>
      <c r="AE455" s="71"/>
      <c r="AF455" s="71"/>
      <c r="AG455" s="71"/>
      <c r="AH455" s="71"/>
      <c r="AI455" s="71"/>
      <c r="AJ455" s="71"/>
      <c r="AK455" s="71"/>
    </row>
    <row r="456" spans="3:37" ht="15" customHeight="1" x14ac:dyDescent="0.25">
      <c r="C456" s="253"/>
      <c r="D456" s="253"/>
      <c r="E456" s="253"/>
      <c r="F456" s="253"/>
      <c r="G456" s="253"/>
      <c r="H456" s="253"/>
      <c r="I456" s="253"/>
      <c r="J456" s="253"/>
      <c r="K456" s="253"/>
      <c r="L456" s="253"/>
      <c r="M456" s="253"/>
      <c r="N456" s="253"/>
      <c r="O456" s="67"/>
      <c r="P456" s="67"/>
      <c r="Q456" s="67"/>
      <c r="R456" s="67"/>
      <c r="S456" s="67"/>
      <c r="T456" s="67"/>
      <c r="U456" s="67"/>
      <c r="V456" s="67"/>
      <c r="W456" s="67"/>
      <c r="X456" s="67"/>
      <c r="Y456" s="67"/>
      <c r="Z456" s="67"/>
      <c r="AA456" s="67"/>
      <c r="AB456" s="67"/>
      <c r="AC456" s="67"/>
      <c r="AD456" s="67"/>
      <c r="AE456" s="67"/>
      <c r="AF456" s="67"/>
      <c r="AG456" s="67"/>
      <c r="AH456" s="67"/>
      <c r="AI456" s="67"/>
      <c r="AJ456" s="67"/>
      <c r="AK456" s="67"/>
    </row>
    <row r="457" spans="3:37" ht="15" customHeight="1" x14ac:dyDescent="0.25">
      <c r="C457" s="257"/>
      <c r="D457" s="257"/>
      <c r="E457" s="257"/>
      <c r="F457" s="257"/>
      <c r="G457" s="257"/>
      <c r="H457" s="257"/>
      <c r="I457" s="257"/>
      <c r="J457" s="257"/>
      <c r="K457" s="257"/>
      <c r="L457" s="257"/>
      <c r="M457" s="257"/>
      <c r="N457" s="257"/>
      <c r="O457" s="71"/>
      <c r="P457" s="71"/>
      <c r="Q457" s="71"/>
      <c r="R457" s="71"/>
      <c r="S457" s="71"/>
      <c r="T457" s="71"/>
      <c r="U457" s="71"/>
      <c r="V457" s="71"/>
      <c r="W457" s="71"/>
      <c r="X457" s="71"/>
      <c r="Y457" s="71"/>
      <c r="Z457" s="71"/>
      <c r="AA457" s="71"/>
      <c r="AB457" s="71"/>
      <c r="AC457" s="71"/>
      <c r="AD457" s="71"/>
      <c r="AE457" s="71"/>
      <c r="AF457" s="71"/>
      <c r="AG457" s="71"/>
      <c r="AH457" s="71"/>
      <c r="AI457" s="71"/>
      <c r="AJ457" s="71"/>
      <c r="AK457" s="71"/>
    </row>
    <row r="458" spans="3:37" ht="15" customHeight="1" x14ac:dyDescent="0.25">
      <c r="C458" s="253"/>
      <c r="D458" s="253"/>
      <c r="E458" s="253"/>
      <c r="F458" s="253"/>
      <c r="G458" s="253"/>
      <c r="H458" s="253"/>
      <c r="I458" s="253"/>
      <c r="J458" s="253"/>
      <c r="K458" s="253"/>
      <c r="L458" s="253"/>
      <c r="M458" s="253"/>
      <c r="N458" s="253"/>
      <c r="O458" s="67"/>
      <c r="P458" s="67"/>
      <c r="Q458" s="67"/>
      <c r="R458" s="67"/>
      <c r="S458" s="67"/>
      <c r="T458" s="67"/>
      <c r="U458" s="67"/>
      <c r="V458" s="67"/>
      <c r="W458" s="67"/>
      <c r="X458" s="67"/>
      <c r="Y458" s="67"/>
      <c r="Z458" s="67"/>
      <c r="AA458" s="67"/>
      <c r="AB458" s="67"/>
      <c r="AC458" s="67"/>
      <c r="AD458" s="67"/>
      <c r="AE458" s="67"/>
      <c r="AF458" s="67"/>
      <c r="AG458" s="67"/>
      <c r="AH458" s="67"/>
      <c r="AI458" s="67"/>
      <c r="AJ458" s="67"/>
      <c r="AK458" s="67"/>
    </row>
    <row r="459" spans="3:37" ht="15" customHeight="1" x14ac:dyDescent="0.25">
      <c r="C459" s="257"/>
      <c r="D459" s="257"/>
      <c r="E459" s="257"/>
      <c r="F459" s="257"/>
      <c r="G459" s="257"/>
      <c r="H459" s="257"/>
      <c r="I459" s="257"/>
      <c r="J459" s="257"/>
      <c r="K459" s="257"/>
      <c r="L459" s="257"/>
      <c r="M459" s="257"/>
      <c r="N459" s="257"/>
      <c r="O459" s="71"/>
      <c r="P459" s="71"/>
      <c r="Q459" s="71"/>
      <c r="R459" s="71"/>
      <c r="S459" s="71"/>
      <c r="T459" s="71"/>
      <c r="U459" s="71"/>
      <c r="V459" s="71"/>
      <c r="W459" s="71"/>
      <c r="X459" s="71"/>
      <c r="Y459" s="71"/>
      <c r="Z459" s="71"/>
      <c r="AA459" s="71"/>
      <c r="AB459" s="71"/>
      <c r="AC459" s="71"/>
      <c r="AD459" s="71"/>
      <c r="AE459" s="71"/>
      <c r="AF459" s="71"/>
      <c r="AG459" s="71"/>
      <c r="AH459" s="71"/>
      <c r="AI459" s="71"/>
      <c r="AJ459" s="71"/>
      <c r="AK459" s="71"/>
    </row>
    <row r="460" spans="3:37" ht="15" customHeight="1" x14ac:dyDescent="0.25">
      <c r="C460" s="253"/>
      <c r="D460" s="253"/>
      <c r="E460" s="253"/>
      <c r="F460" s="253"/>
      <c r="G460" s="253"/>
      <c r="H460" s="253"/>
      <c r="I460" s="253"/>
      <c r="J460" s="253"/>
      <c r="K460" s="253"/>
      <c r="L460" s="253"/>
      <c r="M460" s="253"/>
      <c r="N460" s="253"/>
      <c r="O460" s="67"/>
      <c r="P460" s="67"/>
      <c r="Q460" s="67"/>
      <c r="R460" s="67"/>
      <c r="S460" s="67"/>
      <c r="T460" s="67"/>
      <c r="U460" s="67"/>
      <c r="V460" s="67"/>
      <c r="W460" s="67"/>
      <c r="X460" s="67"/>
      <c r="Y460" s="67"/>
      <c r="Z460" s="67"/>
      <c r="AA460" s="67"/>
      <c r="AB460" s="67"/>
      <c r="AC460" s="67"/>
      <c r="AD460" s="67"/>
      <c r="AE460" s="67"/>
      <c r="AF460" s="67"/>
      <c r="AG460" s="67"/>
      <c r="AH460" s="67"/>
      <c r="AI460" s="67"/>
      <c r="AJ460" s="67"/>
      <c r="AK460" s="67"/>
    </row>
    <row r="461" spans="3:37" ht="15" customHeight="1" x14ac:dyDescent="0.25">
      <c r="C461" s="257"/>
      <c r="D461" s="257"/>
      <c r="E461" s="257"/>
      <c r="F461" s="257"/>
      <c r="G461" s="257"/>
      <c r="H461" s="257"/>
      <c r="I461" s="257"/>
      <c r="J461" s="257"/>
      <c r="K461" s="257"/>
      <c r="L461" s="257"/>
      <c r="M461" s="257"/>
      <c r="N461" s="257"/>
      <c r="O461" s="71"/>
      <c r="P461" s="71"/>
      <c r="Q461" s="71"/>
      <c r="R461" s="71"/>
      <c r="S461" s="71"/>
      <c r="T461" s="71"/>
      <c r="U461" s="71"/>
      <c r="V461" s="71"/>
      <c r="W461" s="71"/>
      <c r="X461" s="71"/>
      <c r="Y461" s="71"/>
      <c r="Z461" s="71"/>
      <c r="AA461" s="71"/>
      <c r="AB461" s="71"/>
      <c r="AC461" s="71"/>
      <c r="AD461" s="71"/>
      <c r="AE461" s="71"/>
      <c r="AF461" s="71"/>
      <c r="AG461" s="71"/>
      <c r="AH461" s="71"/>
      <c r="AI461" s="71"/>
      <c r="AJ461" s="71"/>
      <c r="AK461" s="71"/>
    </row>
    <row r="462" spans="3:37" ht="15" customHeight="1" x14ac:dyDescent="0.25">
      <c r="C462" s="253"/>
      <c r="D462" s="253"/>
      <c r="E462" s="253"/>
      <c r="F462" s="253"/>
      <c r="G462" s="253"/>
      <c r="H462" s="253"/>
      <c r="I462" s="253"/>
      <c r="J462" s="253"/>
      <c r="K462" s="253"/>
      <c r="L462" s="253"/>
      <c r="M462" s="253"/>
      <c r="N462" s="253"/>
      <c r="O462" s="67"/>
      <c r="P462" s="67"/>
      <c r="Q462" s="67"/>
      <c r="R462" s="67"/>
      <c r="S462" s="67"/>
      <c r="T462" s="67"/>
      <c r="U462" s="67"/>
      <c r="V462" s="67"/>
      <c r="W462" s="67"/>
      <c r="X462" s="67"/>
      <c r="Y462" s="67"/>
      <c r="Z462" s="67"/>
      <c r="AA462" s="67"/>
      <c r="AB462" s="67"/>
      <c r="AC462" s="67"/>
      <c r="AD462" s="67"/>
      <c r="AE462" s="67"/>
      <c r="AF462" s="67"/>
      <c r="AG462" s="67"/>
      <c r="AH462" s="67"/>
      <c r="AI462" s="67"/>
      <c r="AJ462" s="67"/>
      <c r="AK462" s="67"/>
    </row>
    <row r="463" spans="3:37" ht="15" customHeight="1" x14ac:dyDescent="0.25">
      <c r="C463" s="257"/>
      <c r="D463" s="257"/>
      <c r="E463" s="257"/>
      <c r="F463" s="257"/>
      <c r="G463" s="257"/>
      <c r="H463" s="257"/>
      <c r="I463" s="257"/>
      <c r="J463" s="257"/>
      <c r="K463" s="257"/>
      <c r="L463" s="257"/>
      <c r="M463" s="257"/>
      <c r="N463" s="257"/>
      <c r="O463" s="71"/>
      <c r="P463" s="71"/>
      <c r="Q463" s="71"/>
      <c r="R463" s="71"/>
      <c r="S463" s="71"/>
      <c r="T463" s="71"/>
      <c r="U463" s="71"/>
      <c r="V463" s="71"/>
      <c r="W463" s="71"/>
      <c r="X463" s="71"/>
      <c r="Y463" s="71"/>
      <c r="Z463" s="71"/>
      <c r="AA463" s="71"/>
      <c r="AB463" s="71"/>
      <c r="AC463" s="71"/>
      <c r="AD463" s="71"/>
      <c r="AE463" s="71"/>
      <c r="AF463" s="71"/>
      <c r="AG463" s="71"/>
      <c r="AH463" s="71"/>
      <c r="AI463" s="71"/>
      <c r="AJ463" s="71"/>
      <c r="AK463" s="71"/>
    </row>
    <row r="464" spans="3:37" ht="15" customHeight="1" x14ac:dyDescent="0.25">
      <c r="C464" s="253"/>
      <c r="D464" s="253"/>
      <c r="E464" s="253"/>
      <c r="F464" s="253"/>
      <c r="G464" s="253"/>
      <c r="H464" s="253"/>
      <c r="I464" s="253"/>
      <c r="J464" s="253"/>
      <c r="K464" s="253"/>
      <c r="L464" s="253"/>
      <c r="M464" s="253"/>
      <c r="N464" s="253"/>
      <c r="O464" s="67"/>
      <c r="P464" s="67"/>
      <c r="Q464" s="67"/>
      <c r="R464" s="67"/>
      <c r="S464" s="67"/>
      <c r="T464" s="67"/>
      <c r="U464" s="67"/>
      <c r="V464" s="67"/>
      <c r="W464" s="67"/>
      <c r="X464" s="67"/>
      <c r="Y464" s="67"/>
      <c r="Z464" s="67"/>
      <c r="AA464" s="67"/>
      <c r="AB464" s="67"/>
      <c r="AC464" s="67"/>
      <c r="AD464" s="67"/>
      <c r="AE464" s="67"/>
      <c r="AF464" s="67"/>
      <c r="AG464" s="67"/>
      <c r="AH464" s="67"/>
      <c r="AI464" s="67"/>
      <c r="AJ464" s="67"/>
      <c r="AK464" s="67"/>
    </row>
    <row r="465" spans="3:37" ht="15" customHeight="1" x14ac:dyDescent="0.25">
      <c r="C465" s="257"/>
      <c r="D465" s="257"/>
      <c r="E465" s="257"/>
      <c r="F465" s="257"/>
      <c r="G465" s="257"/>
      <c r="H465" s="257"/>
      <c r="I465" s="257"/>
      <c r="J465" s="257"/>
      <c r="K465" s="257"/>
      <c r="L465" s="257"/>
      <c r="M465" s="257"/>
      <c r="N465" s="257"/>
      <c r="O465" s="71"/>
      <c r="P465" s="71"/>
      <c r="Q465" s="71"/>
      <c r="R465" s="71"/>
      <c r="S465" s="71"/>
      <c r="T465" s="71"/>
      <c r="U465" s="71"/>
      <c r="V465" s="71"/>
      <c r="W465" s="71"/>
      <c r="X465" s="71"/>
      <c r="Y465" s="71"/>
      <c r="Z465" s="71"/>
      <c r="AA465" s="71"/>
      <c r="AB465" s="71"/>
      <c r="AC465" s="71"/>
      <c r="AD465" s="71"/>
      <c r="AE465" s="71"/>
      <c r="AF465" s="71"/>
      <c r="AG465" s="71"/>
      <c r="AH465" s="71"/>
      <c r="AI465" s="71"/>
      <c r="AJ465" s="71"/>
      <c r="AK465" s="71"/>
    </row>
    <row r="466" spans="3:37" ht="15" customHeight="1" x14ac:dyDescent="0.25">
      <c r="C466" s="253"/>
      <c r="D466" s="253"/>
      <c r="E466" s="253"/>
      <c r="F466" s="253"/>
      <c r="G466" s="253"/>
      <c r="H466" s="253"/>
      <c r="I466" s="253"/>
      <c r="J466" s="253"/>
      <c r="K466" s="253"/>
      <c r="L466" s="253"/>
      <c r="M466" s="253"/>
      <c r="N466" s="253"/>
      <c r="O466" s="67"/>
      <c r="P466" s="67"/>
      <c r="Q466" s="67"/>
      <c r="R466" s="67"/>
      <c r="S466" s="67"/>
      <c r="T466" s="67"/>
      <c r="U466" s="67"/>
      <c r="V466" s="67"/>
      <c r="W466" s="67"/>
      <c r="X466" s="67"/>
      <c r="Y466" s="67"/>
      <c r="Z466" s="67"/>
      <c r="AA466" s="67"/>
      <c r="AB466" s="67"/>
      <c r="AC466" s="67"/>
      <c r="AD466" s="67"/>
      <c r="AE466" s="67"/>
      <c r="AF466" s="67"/>
      <c r="AG466" s="67"/>
      <c r="AH466" s="67"/>
      <c r="AI466" s="67"/>
      <c r="AJ466" s="67"/>
      <c r="AK466" s="67"/>
    </row>
    <row r="467" spans="3:37" ht="15" customHeight="1" x14ac:dyDescent="0.25">
      <c r="C467" s="257"/>
      <c r="D467" s="257"/>
      <c r="E467" s="257"/>
      <c r="F467" s="257"/>
      <c r="G467" s="257"/>
      <c r="H467" s="257"/>
      <c r="I467" s="257"/>
      <c r="J467" s="257"/>
      <c r="K467" s="257"/>
      <c r="L467" s="257"/>
      <c r="M467" s="257"/>
      <c r="N467" s="257"/>
      <c r="O467" s="71"/>
      <c r="P467" s="71"/>
      <c r="Q467" s="71"/>
      <c r="R467" s="71"/>
      <c r="S467" s="71"/>
      <c r="T467" s="71"/>
      <c r="U467" s="71"/>
      <c r="V467" s="71"/>
      <c r="W467" s="71"/>
      <c r="X467" s="71"/>
      <c r="Y467" s="71"/>
      <c r="Z467" s="71"/>
      <c r="AA467" s="71"/>
      <c r="AB467" s="71"/>
      <c r="AC467" s="71"/>
      <c r="AD467" s="71"/>
      <c r="AE467" s="71"/>
      <c r="AF467" s="71"/>
      <c r="AG467" s="71"/>
      <c r="AH467" s="71"/>
      <c r="AI467" s="71"/>
      <c r="AJ467" s="71"/>
      <c r="AK467" s="71"/>
    </row>
    <row r="468" spans="3:37" ht="15" customHeight="1" x14ac:dyDescent="0.25">
      <c r="C468" s="253"/>
      <c r="D468" s="253"/>
      <c r="E468" s="253"/>
      <c r="F468" s="253"/>
      <c r="G468" s="253"/>
      <c r="H468" s="253"/>
      <c r="I468" s="253"/>
      <c r="J468" s="253"/>
      <c r="K468" s="253"/>
      <c r="L468" s="253"/>
      <c r="M468" s="253"/>
      <c r="N468" s="253"/>
      <c r="O468" s="67"/>
      <c r="P468" s="67"/>
      <c r="Q468" s="67"/>
      <c r="R468" s="67"/>
      <c r="S468" s="67"/>
      <c r="T468" s="67"/>
      <c r="U468" s="67"/>
      <c r="V468" s="67"/>
      <c r="W468" s="67"/>
      <c r="X468" s="67"/>
      <c r="Y468" s="67"/>
      <c r="Z468" s="67"/>
      <c r="AA468" s="67"/>
      <c r="AB468" s="67"/>
      <c r="AC468" s="67"/>
      <c r="AD468" s="67"/>
      <c r="AE468" s="67"/>
      <c r="AF468" s="67"/>
      <c r="AG468" s="67"/>
      <c r="AH468" s="67"/>
      <c r="AI468" s="67"/>
      <c r="AJ468" s="67"/>
      <c r="AK468" s="67"/>
    </row>
    <row r="469" spans="3:37" ht="15" customHeight="1" x14ac:dyDescent="0.25">
      <c r="C469" s="257"/>
      <c r="D469" s="257"/>
      <c r="E469" s="257"/>
      <c r="F469" s="257"/>
      <c r="G469" s="257"/>
      <c r="H469" s="257"/>
      <c r="I469" s="257"/>
      <c r="J469" s="257"/>
      <c r="K469" s="257"/>
      <c r="L469" s="257"/>
      <c r="M469" s="257"/>
      <c r="N469" s="257"/>
      <c r="O469" s="71"/>
      <c r="P469" s="71"/>
      <c r="Q469" s="71"/>
      <c r="R469" s="71"/>
      <c r="S469" s="71"/>
      <c r="T469" s="71"/>
      <c r="U469" s="71"/>
      <c r="V469" s="71"/>
      <c r="W469" s="71"/>
      <c r="X469" s="71"/>
      <c r="Y469" s="71"/>
      <c r="Z469" s="71"/>
      <c r="AA469" s="71"/>
      <c r="AB469" s="71"/>
      <c r="AC469" s="71"/>
      <c r="AD469" s="71"/>
      <c r="AE469" s="71"/>
      <c r="AF469" s="71"/>
      <c r="AG469" s="71"/>
      <c r="AH469" s="71"/>
      <c r="AI469" s="71"/>
      <c r="AJ469" s="71"/>
      <c r="AK469" s="71"/>
    </row>
    <row r="470" spans="3:37" ht="15" customHeight="1" x14ac:dyDescent="0.25">
      <c r="C470" s="253"/>
      <c r="D470" s="253"/>
      <c r="E470" s="253"/>
      <c r="F470" s="253"/>
      <c r="G470" s="253"/>
      <c r="H470" s="253"/>
      <c r="I470" s="253"/>
      <c r="J470" s="253"/>
      <c r="K470" s="253"/>
      <c r="L470" s="253"/>
      <c r="M470" s="253"/>
      <c r="N470" s="253"/>
      <c r="O470" s="67"/>
      <c r="P470" s="67"/>
      <c r="Q470" s="67"/>
      <c r="R470" s="67"/>
      <c r="S470" s="67"/>
      <c r="T470" s="67"/>
      <c r="U470" s="67"/>
      <c r="V470" s="67"/>
      <c r="W470" s="67"/>
      <c r="X470" s="67"/>
      <c r="Y470" s="67"/>
      <c r="Z470" s="67"/>
      <c r="AA470" s="67"/>
      <c r="AB470" s="67"/>
      <c r="AC470" s="67"/>
      <c r="AD470" s="67"/>
      <c r="AE470" s="67"/>
      <c r="AF470" s="67"/>
      <c r="AG470" s="67"/>
      <c r="AH470" s="67"/>
      <c r="AI470" s="67"/>
      <c r="AJ470" s="67"/>
      <c r="AK470" s="67"/>
    </row>
    <row r="471" spans="3:37" ht="15" customHeight="1" x14ac:dyDescent="0.25">
      <c r="C471" s="257"/>
      <c r="D471" s="257"/>
      <c r="E471" s="257"/>
      <c r="F471" s="257"/>
      <c r="G471" s="257"/>
      <c r="H471" s="257"/>
      <c r="I471" s="257"/>
      <c r="J471" s="257"/>
      <c r="K471" s="257"/>
      <c r="L471" s="257"/>
      <c r="M471" s="257"/>
      <c r="N471" s="257"/>
      <c r="O471" s="71"/>
      <c r="P471" s="71"/>
      <c r="Q471" s="71"/>
      <c r="R471" s="71"/>
      <c r="S471" s="71"/>
      <c r="T471" s="71"/>
      <c r="U471" s="71"/>
      <c r="V471" s="71"/>
      <c r="W471" s="71"/>
      <c r="X471" s="71"/>
      <c r="Y471" s="71"/>
      <c r="Z471" s="71"/>
      <c r="AA471" s="71"/>
      <c r="AB471" s="71"/>
      <c r="AC471" s="71"/>
      <c r="AD471" s="71"/>
      <c r="AE471" s="71"/>
      <c r="AF471" s="71"/>
      <c r="AG471" s="71"/>
      <c r="AH471" s="71"/>
      <c r="AI471" s="71"/>
      <c r="AJ471" s="71"/>
      <c r="AK471" s="71"/>
    </row>
    <row r="472" spans="3:37" ht="15" customHeight="1" x14ac:dyDescent="0.25">
      <c r="C472" s="253"/>
      <c r="D472" s="253"/>
      <c r="E472" s="253"/>
      <c r="F472" s="253"/>
      <c r="G472" s="253"/>
      <c r="H472" s="253"/>
      <c r="I472" s="253"/>
      <c r="J472" s="253"/>
      <c r="K472" s="253"/>
      <c r="L472" s="253"/>
      <c r="M472" s="253"/>
      <c r="N472" s="253"/>
      <c r="O472" s="67"/>
      <c r="P472" s="67"/>
      <c r="Q472" s="67"/>
      <c r="R472" s="67"/>
      <c r="S472" s="67"/>
      <c r="T472" s="67"/>
      <c r="U472" s="67"/>
      <c r="V472" s="67"/>
      <c r="W472" s="67"/>
      <c r="X472" s="67"/>
      <c r="Y472" s="67"/>
      <c r="Z472" s="67"/>
      <c r="AA472" s="67"/>
      <c r="AB472" s="67"/>
      <c r="AC472" s="67"/>
      <c r="AD472" s="67"/>
      <c r="AE472" s="67"/>
      <c r="AF472" s="67"/>
      <c r="AG472" s="67"/>
      <c r="AH472" s="67"/>
      <c r="AI472" s="67"/>
      <c r="AJ472" s="67"/>
      <c r="AK472" s="67"/>
    </row>
    <row r="473" spans="3:37" ht="15" customHeight="1" x14ac:dyDescent="0.25">
      <c r="C473" s="257"/>
      <c r="D473" s="257"/>
      <c r="E473" s="257"/>
      <c r="F473" s="257"/>
      <c r="G473" s="257"/>
      <c r="H473" s="257"/>
      <c r="I473" s="257"/>
      <c r="J473" s="257"/>
      <c r="K473" s="257"/>
      <c r="L473" s="257"/>
      <c r="M473" s="257"/>
      <c r="N473" s="257"/>
      <c r="O473" s="71"/>
      <c r="P473" s="71"/>
      <c r="Q473" s="71"/>
      <c r="R473" s="71"/>
      <c r="S473" s="71"/>
      <c r="T473" s="71"/>
      <c r="U473" s="71"/>
      <c r="V473" s="71"/>
      <c r="W473" s="71"/>
      <c r="X473" s="71"/>
      <c r="Y473" s="71"/>
      <c r="Z473" s="71"/>
      <c r="AA473" s="71"/>
      <c r="AB473" s="71"/>
      <c r="AC473" s="71"/>
      <c r="AD473" s="71"/>
      <c r="AE473" s="71"/>
      <c r="AF473" s="71"/>
      <c r="AG473" s="71"/>
      <c r="AH473" s="71"/>
      <c r="AI473" s="71"/>
      <c r="AJ473" s="71"/>
      <c r="AK473" s="71"/>
    </row>
    <row r="474" spans="3:37" ht="15" customHeight="1" x14ac:dyDescent="0.25">
      <c r="C474" s="253"/>
      <c r="D474" s="253"/>
      <c r="E474" s="253"/>
      <c r="F474" s="253"/>
      <c r="G474" s="253"/>
      <c r="H474" s="253"/>
      <c r="I474" s="253"/>
      <c r="J474" s="253"/>
      <c r="K474" s="253"/>
      <c r="L474" s="253"/>
      <c r="M474" s="253"/>
      <c r="N474" s="253"/>
      <c r="O474" s="67"/>
      <c r="P474" s="67"/>
      <c r="Q474" s="67"/>
      <c r="R474" s="67"/>
      <c r="S474" s="67"/>
      <c r="T474" s="67"/>
      <c r="U474" s="67"/>
      <c r="V474" s="67"/>
      <c r="W474" s="67"/>
      <c r="X474" s="67"/>
      <c r="Y474" s="67"/>
      <c r="Z474" s="67"/>
      <c r="AA474" s="67"/>
      <c r="AB474" s="67"/>
      <c r="AC474" s="67"/>
      <c r="AD474" s="67"/>
      <c r="AE474" s="67"/>
      <c r="AF474" s="67"/>
      <c r="AG474" s="67"/>
      <c r="AH474" s="67"/>
      <c r="AI474" s="67"/>
      <c r="AJ474" s="67"/>
      <c r="AK474" s="67"/>
    </row>
    <row r="475" spans="3:37" ht="15" customHeight="1" x14ac:dyDescent="0.25">
      <c r="C475" s="257"/>
      <c r="D475" s="257"/>
      <c r="E475" s="257"/>
      <c r="F475" s="257"/>
      <c r="G475" s="257"/>
      <c r="H475" s="257"/>
      <c r="I475" s="257"/>
      <c r="J475" s="257"/>
      <c r="K475" s="257"/>
      <c r="L475" s="257"/>
      <c r="M475" s="257"/>
      <c r="N475" s="257"/>
      <c r="O475" s="71"/>
      <c r="P475" s="71"/>
      <c r="Q475" s="71"/>
      <c r="R475" s="71"/>
      <c r="S475" s="71"/>
      <c r="T475" s="71"/>
      <c r="U475" s="71"/>
      <c r="V475" s="71"/>
      <c r="W475" s="71"/>
      <c r="X475" s="71"/>
      <c r="Y475" s="71"/>
      <c r="Z475" s="71"/>
      <c r="AA475" s="71"/>
      <c r="AB475" s="71"/>
      <c r="AC475" s="71"/>
      <c r="AD475" s="71"/>
      <c r="AE475" s="71"/>
      <c r="AF475" s="71"/>
      <c r="AG475" s="71"/>
      <c r="AH475" s="71"/>
      <c r="AI475" s="71"/>
      <c r="AJ475" s="71"/>
      <c r="AK475" s="71"/>
    </row>
    <row r="476" spans="3:37" ht="15" customHeight="1" x14ac:dyDescent="0.25">
      <c r="C476" s="253"/>
      <c r="D476" s="253"/>
      <c r="E476" s="253"/>
      <c r="F476" s="253"/>
      <c r="G476" s="253"/>
      <c r="H476" s="253"/>
      <c r="I476" s="253"/>
      <c r="J476" s="253"/>
      <c r="K476" s="253"/>
      <c r="L476" s="253"/>
      <c r="M476" s="253"/>
      <c r="N476" s="253"/>
      <c r="O476" s="67"/>
      <c r="P476" s="67"/>
      <c r="Q476" s="67"/>
      <c r="R476" s="67"/>
      <c r="S476" s="67"/>
      <c r="T476" s="67"/>
      <c r="U476" s="67"/>
      <c r="V476" s="67"/>
      <c r="W476" s="67"/>
      <c r="X476" s="67"/>
      <c r="Y476" s="67"/>
      <c r="Z476" s="67"/>
      <c r="AA476" s="67"/>
      <c r="AB476" s="67"/>
      <c r="AC476" s="67"/>
      <c r="AD476" s="67"/>
      <c r="AE476" s="67"/>
      <c r="AF476" s="67"/>
      <c r="AG476" s="67"/>
      <c r="AH476" s="67"/>
      <c r="AI476" s="67"/>
      <c r="AJ476" s="67"/>
      <c r="AK476" s="67"/>
    </row>
    <row r="477" spans="3:37" ht="15" customHeight="1" x14ac:dyDescent="0.25">
      <c r="C477" s="257"/>
      <c r="D477" s="257"/>
      <c r="E477" s="257"/>
      <c r="F477" s="257"/>
      <c r="G477" s="257"/>
      <c r="H477" s="257"/>
      <c r="I477" s="257"/>
      <c r="J477" s="257"/>
      <c r="K477" s="257"/>
      <c r="L477" s="257"/>
      <c r="M477" s="257"/>
      <c r="N477" s="257"/>
      <c r="O477" s="71"/>
      <c r="P477" s="71"/>
      <c r="Q477" s="71"/>
      <c r="R477" s="71"/>
      <c r="S477" s="71"/>
      <c r="T477" s="71"/>
      <c r="U477" s="71"/>
      <c r="V477" s="71"/>
      <c r="W477" s="71"/>
      <c r="X477" s="71"/>
      <c r="Y477" s="71"/>
      <c r="Z477" s="71"/>
      <c r="AA477" s="71"/>
      <c r="AB477" s="71"/>
      <c r="AC477" s="71"/>
      <c r="AD477" s="71"/>
      <c r="AE477" s="71"/>
      <c r="AF477" s="71"/>
      <c r="AG477" s="71"/>
      <c r="AH477" s="71"/>
      <c r="AI477" s="71"/>
      <c r="AJ477" s="71"/>
      <c r="AK477" s="71"/>
    </row>
    <row r="478" spans="3:37" ht="15" customHeight="1" x14ac:dyDescent="0.25">
      <c r="C478" s="253"/>
      <c r="D478" s="253"/>
      <c r="E478" s="253"/>
      <c r="F478" s="253"/>
      <c r="G478" s="253"/>
      <c r="H478" s="253"/>
      <c r="I478" s="253"/>
      <c r="J478" s="253"/>
      <c r="K478" s="253"/>
      <c r="L478" s="253"/>
      <c r="M478" s="253"/>
      <c r="N478" s="253"/>
      <c r="O478" s="67"/>
      <c r="P478" s="67"/>
      <c r="Q478" s="67"/>
      <c r="R478" s="67"/>
      <c r="S478" s="67"/>
      <c r="T478" s="67"/>
      <c r="U478" s="67"/>
      <c r="V478" s="67"/>
      <c r="W478" s="67"/>
      <c r="X478" s="67"/>
      <c r="Y478" s="67"/>
      <c r="Z478" s="67"/>
      <c r="AA478" s="67"/>
      <c r="AB478" s="67"/>
      <c r="AC478" s="67"/>
      <c r="AD478" s="67"/>
      <c r="AE478" s="67"/>
      <c r="AF478" s="67"/>
      <c r="AG478" s="67"/>
      <c r="AH478" s="67"/>
      <c r="AI478" s="67"/>
      <c r="AJ478" s="67"/>
      <c r="AK478" s="67"/>
    </row>
    <row r="479" spans="3:37" ht="15" customHeight="1" x14ac:dyDescent="0.25">
      <c r="C479" s="257"/>
      <c r="D479" s="257"/>
      <c r="E479" s="257"/>
      <c r="F479" s="257"/>
      <c r="G479" s="257"/>
      <c r="H479" s="257"/>
      <c r="I479" s="257"/>
      <c r="J479" s="257"/>
      <c r="K479" s="257"/>
      <c r="L479" s="257"/>
      <c r="M479" s="257"/>
      <c r="N479" s="257"/>
      <c r="O479" s="71"/>
      <c r="P479" s="71"/>
      <c r="Q479" s="71"/>
      <c r="R479" s="71"/>
      <c r="S479" s="71"/>
      <c r="T479" s="71"/>
      <c r="U479" s="71"/>
      <c r="V479" s="71"/>
      <c r="W479" s="71"/>
      <c r="X479" s="71"/>
      <c r="Y479" s="71"/>
      <c r="Z479" s="71"/>
      <c r="AA479" s="71"/>
      <c r="AB479" s="71"/>
      <c r="AC479" s="71"/>
      <c r="AD479" s="71"/>
      <c r="AE479" s="71"/>
      <c r="AF479" s="71"/>
      <c r="AG479" s="71"/>
      <c r="AH479" s="71"/>
      <c r="AI479" s="71"/>
      <c r="AJ479" s="71"/>
      <c r="AK479" s="71"/>
    </row>
    <row r="480" spans="3:37" ht="15" customHeight="1" x14ac:dyDescent="0.25">
      <c r="C480" s="253"/>
      <c r="D480" s="253"/>
      <c r="E480" s="253"/>
      <c r="F480" s="253"/>
      <c r="G480" s="253"/>
      <c r="H480" s="253"/>
      <c r="I480" s="253"/>
      <c r="J480" s="253"/>
      <c r="K480" s="253"/>
      <c r="L480" s="253"/>
      <c r="M480" s="253"/>
      <c r="N480" s="253"/>
      <c r="O480" s="67"/>
      <c r="P480" s="67"/>
      <c r="Q480" s="67"/>
      <c r="R480" s="67"/>
      <c r="S480" s="67"/>
      <c r="T480" s="67"/>
      <c r="U480" s="67"/>
      <c r="V480" s="67"/>
      <c r="W480" s="67"/>
      <c r="X480" s="67"/>
      <c r="Y480" s="67"/>
      <c r="Z480" s="67"/>
      <c r="AA480" s="67"/>
      <c r="AB480" s="67"/>
      <c r="AC480" s="67"/>
      <c r="AD480" s="67"/>
      <c r="AE480" s="67"/>
      <c r="AF480" s="67"/>
      <c r="AG480" s="67"/>
      <c r="AH480" s="67"/>
      <c r="AI480" s="67"/>
      <c r="AJ480" s="67"/>
      <c r="AK480" s="67"/>
    </row>
    <row r="481" spans="3:37" ht="15" customHeight="1" x14ac:dyDescent="0.25">
      <c r="C481" s="257"/>
      <c r="D481" s="257"/>
      <c r="E481" s="257"/>
      <c r="F481" s="257"/>
      <c r="G481" s="257"/>
      <c r="H481" s="257"/>
      <c r="I481" s="257"/>
      <c r="J481" s="257"/>
      <c r="K481" s="257"/>
      <c r="L481" s="257"/>
      <c r="M481" s="257"/>
      <c r="N481" s="257"/>
      <c r="O481" s="71"/>
      <c r="P481" s="71"/>
      <c r="Q481" s="71"/>
      <c r="R481" s="71"/>
      <c r="S481" s="71"/>
      <c r="T481" s="71"/>
      <c r="U481" s="71"/>
      <c r="V481" s="71"/>
      <c r="W481" s="71"/>
      <c r="X481" s="71"/>
      <c r="Y481" s="71"/>
      <c r="Z481" s="71"/>
      <c r="AA481" s="71"/>
      <c r="AB481" s="71"/>
      <c r="AC481" s="71"/>
      <c r="AD481" s="71"/>
      <c r="AE481" s="71"/>
      <c r="AF481" s="71"/>
      <c r="AG481" s="71"/>
      <c r="AH481" s="71"/>
      <c r="AI481" s="71"/>
      <c r="AJ481" s="71"/>
      <c r="AK481" s="71"/>
    </row>
    <row r="482" spans="3:37" ht="15" customHeight="1" x14ac:dyDescent="0.25">
      <c r="C482" s="253"/>
      <c r="D482" s="253"/>
      <c r="E482" s="253"/>
      <c r="F482" s="253"/>
      <c r="G482" s="253"/>
      <c r="H482" s="253"/>
      <c r="I482" s="253"/>
      <c r="J482" s="253"/>
      <c r="K482" s="253"/>
      <c r="L482" s="253"/>
      <c r="M482" s="253"/>
      <c r="N482" s="253"/>
      <c r="O482" s="67"/>
      <c r="P482" s="67"/>
      <c r="Q482" s="67"/>
      <c r="R482" s="67"/>
      <c r="S482" s="67"/>
      <c r="T482" s="67"/>
      <c r="U482" s="67"/>
      <c r="V482" s="67"/>
      <c r="W482" s="67"/>
      <c r="X482" s="67"/>
      <c r="Y482" s="67"/>
      <c r="Z482" s="67"/>
      <c r="AA482" s="67"/>
      <c r="AB482" s="67"/>
      <c r="AC482" s="67"/>
      <c r="AD482" s="67"/>
      <c r="AE482" s="67"/>
      <c r="AF482" s="67"/>
      <c r="AG482" s="67"/>
      <c r="AH482" s="67"/>
      <c r="AI482" s="67"/>
      <c r="AJ482" s="67"/>
      <c r="AK482" s="67"/>
    </row>
    <row r="483" spans="3:37" ht="15" customHeight="1" x14ac:dyDescent="0.25">
      <c r="C483" s="257"/>
      <c r="D483" s="257"/>
      <c r="E483" s="257"/>
      <c r="F483" s="257"/>
      <c r="G483" s="257"/>
      <c r="H483" s="257"/>
      <c r="I483" s="257"/>
      <c r="J483" s="257"/>
      <c r="K483" s="257"/>
      <c r="L483" s="257"/>
      <c r="M483" s="257"/>
      <c r="N483" s="257"/>
      <c r="O483" s="71"/>
      <c r="P483" s="71"/>
      <c r="Q483" s="71"/>
      <c r="R483" s="71"/>
      <c r="S483" s="71"/>
      <c r="T483" s="71"/>
      <c r="U483" s="71"/>
      <c r="V483" s="71"/>
      <c r="W483" s="71"/>
      <c r="X483" s="71"/>
      <c r="Y483" s="71"/>
      <c r="Z483" s="71"/>
      <c r="AA483" s="71"/>
      <c r="AB483" s="71"/>
      <c r="AC483" s="71"/>
      <c r="AD483" s="71"/>
      <c r="AE483" s="71"/>
      <c r="AF483" s="71"/>
      <c r="AG483" s="71"/>
      <c r="AH483" s="71"/>
      <c r="AI483" s="71"/>
      <c r="AJ483" s="71"/>
      <c r="AK483" s="71"/>
    </row>
    <row r="484" spans="3:37" ht="15" customHeight="1" x14ac:dyDescent="0.25">
      <c r="C484" s="253"/>
      <c r="D484" s="253"/>
      <c r="E484" s="253"/>
      <c r="F484" s="253"/>
      <c r="G484" s="253"/>
      <c r="H484" s="253"/>
      <c r="I484" s="253"/>
      <c r="J484" s="253"/>
      <c r="K484" s="253"/>
      <c r="L484" s="253"/>
      <c r="M484" s="253"/>
      <c r="N484" s="253"/>
      <c r="O484" s="67"/>
      <c r="P484" s="67"/>
      <c r="Q484" s="67"/>
      <c r="R484" s="67"/>
      <c r="S484" s="67"/>
      <c r="T484" s="67"/>
      <c r="U484" s="67"/>
      <c r="V484" s="67"/>
      <c r="W484" s="67"/>
      <c r="X484" s="67"/>
      <c r="Y484" s="67"/>
      <c r="Z484" s="67"/>
      <c r="AA484" s="67"/>
      <c r="AB484" s="67"/>
      <c r="AC484" s="67"/>
      <c r="AD484" s="67"/>
      <c r="AE484" s="67"/>
      <c r="AF484" s="67"/>
      <c r="AG484" s="67"/>
      <c r="AH484" s="67"/>
      <c r="AI484" s="67"/>
      <c r="AJ484" s="67"/>
      <c r="AK484" s="67"/>
    </row>
    <row r="485" spans="3:37" ht="15" customHeight="1" x14ac:dyDescent="0.25">
      <c r="C485" s="257"/>
      <c r="D485" s="257"/>
      <c r="E485" s="257"/>
      <c r="F485" s="257"/>
      <c r="G485" s="257"/>
      <c r="H485" s="257"/>
      <c r="I485" s="257"/>
      <c r="J485" s="257"/>
      <c r="K485" s="257"/>
      <c r="L485" s="257"/>
      <c r="M485" s="257"/>
      <c r="N485" s="257"/>
      <c r="O485" s="71"/>
      <c r="P485" s="71"/>
      <c r="Q485" s="71"/>
      <c r="R485" s="71"/>
      <c r="S485" s="71"/>
      <c r="T485" s="71"/>
      <c r="U485" s="71"/>
      <c r="V485" s="71"/>
      <c r="W485" s="71"/>
      <c r="X485" s="71"/>
      <c r="Y485" s="71"/>
      <c r="Z485" s="71"/>
      <c r="AA485" s="71"/>
      <c r="AB485" s="71"/>
      <c r="AC485" s="71"/>
      <c r="AD485" s="71"/>
      <c r="AE485" s="71"/>
      <c r="AF485" s="71"/>
      <c r="AG485" s="71"/>
      <c r="AH485" s="71"/>
      <c r="AI485" s="71"/>
      <c r="AJ485" s="71"/>
      <c r="AK485" s="71"/>
    </row>
    <row r="486" spans="3:37" ht="15" customHeight="1" x14ac:dyDescent="0.25">
      <c r="C486" s="253"/>
      <c r="D486" s="253"/>
      <c r="E486" s="253"/>
      <c r="F486" s="253"/>
      <c r="G486" s="253"/>
      <c r="H486" s="253"/>
      <c r="I486" s="253"/>
      <c r="J486" s="253"/>
      <c r="K486" s="253"/>
      <c r="L486" s="253"/>
      <c r="M486" s="253"/>
      <c r="N486" s="253"/>
      <c r="O486" s="67"/>
      <c r="P486" s="67"/>
      <c r="Q486" s="67"/>
      <c r="R486" s="67"/>
      <c r="S486" s="67"/>
      <c r="T486" s="67"/>
      <c r="U486" s="67"/>
      <c r="V486" s="67"/>
      <c r="W486" s="67"/>
      <c r="X486" s="67"/>
      <c r="Y486" s="67"/>
      <c r="Z486" s="67"/>
      <c r="AA486" s="67"/>
      <c r="AB486" s="67"/>
      <c r="AC486" s="67"/>
      <c r="AD486" s="67"/>
      <c r="AE486" s="67"/>
      <c r="AF486" s="67"/>
      <c r="AG486" s="67"/>
      <c r="AH486" s="67"/>
      <c r="AI486" s="67"/>
      <c r="AJ486" s="67"/>
      <c r="AK486" s="67"/>
    </row>
    <row r="487" spans="3:37" ht="15" customHeight="1" x14ac:dyDescent="0.25">
      <c r="C487" s="257"/>
      <c r="D487" s="257"/>
      <c r="E487" s="257"/>
      <c r="F487" s="257"/>
      <c r="G487" s="257"/>
      <c r="H487" s="257"/>
      <c r="I487" s="257"/>
      <c r="J487" s="257"/>
      <c r="K487" s="257"/>
      <c r="L487" s="257"/>
      <c r="M487" s="257"/>
      <c r="N487" s="257"/>
      <c r="O487" s="71"/>
      <c r="P487" s="71"/>
      <c r="Q487" s="71"/>
      <c r="R487" s="71"/>
      <c r="S487" s="71"/>
      <c r="T487" s="71"/>
      <c r="U487" s="71"/>
      <c r="V487" s="71"/>
      <c r="W487" s="71"/>
      <c r="X487" s="71"/>
      <c r="Y487" s="71"/>
      <c r="Z487" s="71"/>
      <c r="AA487" s="71"/>
      <c r="AB487" s="71"/>
      <c r="AC487" s="71"/>
      <c r="AD487" s="71"/>
      <c r="AE487" s="71"/>
      <c r="AF487" s="71"/>
      <c r="AG487" s="71"/>
      <c r="AH487" s="71"/>
      <c r="AI487" s="71"/>
      <c r="AJ487" s="71"/>
      <c r="AK487" s="71"/>
    </row>
    <row r="488" spans="3:37" ht="15" customHeight="1" x14ac:dyDescent="0.25">
      <c r="C488" s="253"/>
      <c r="D488" s="253"/>
      <c r="E488" s="253"/>
      <c r="F488" s="253"/>
      <c r="G488" s="253"/>
      <c r="H488" s="253"/>
      <c r="I488" s="253"/>
      <c r="J488" s="253"/>
      <c r="K488" s="253"/>
      <c r="L488" s="253"/>
      <c r="M488" s="253"/>
      <c r="N488" s="253"/>
      <c r="O488" s="67"/>
      <c r="P488" s="67"/>
      <c r="Q488" s="67"/>
      <c r="R488" s="67"/>
      <c r="S488" s="67"/>
      <c r="T488" s="67"/>
      <c r="U488" s="67"/>
      <c r="V488" s="67"/>
      <c r="W488" s="67"/>
      <c r="X488" s="67"/>
      <c r="Y488" s="67"/>
      <c r="Z488" s="67"/>
      <c r="AA488" s="67"/>
      <c r="AB488" s="67"/>
      <c r="AC488" s="67"/>
      <c r="AD488" s="67"/>
      <c r="AE488" s="67"/>
      <c r="AF488" s="67"/>
      <c r="AG488" s="67"/>
      <c r="AH488" s="67"/>
      <c r="AI488" s="67"/>
      <c r="AJ488" s="67"/>
      <c r="AK488" s="67"/>
    </row>
    <row r="489" spans="3:37" ht="15" customHeight="1" x14ac:dyDescent="0.25">
      <c r="C489" s="257"/>
      <c r="D489" s="257"/>
      <c r="E489" s="257"/>
      <c r="F489" s="257"/>
      <c r="G489" s="257"/>
      <c r="H489" s="257"/>
      <c r="I489" s="257"/>
      <c r="J489" s="257"/>
      <c r="K489" s="257"/>
      <c r="L489" s="257"/>
      <c r="M489" s="257"/>
      <c r="N489" s="257"/>
      <c r="O489" s="71"/>
      <c r="P489" s="71"/>
      <c r="Q489" s="71"/>
      <c r="R489" s="71"/>
      <c r="S489" s="71"/>
      <c r="T489" s="71"/>
      <c r="U489" s="71"/>
      <c r="V489" s="71"/>
      <c r="W489" s="71"/>
      <c r="X489" s="71"/>
      <c r="Y489" s="71"/>
      <c r="Z489" s="71"/>
      <c r="AA489" s="71"/>
      <c r="AB489" s="71"/>
      <c r="AC489" s="71"/>
      <c r="AD489" s="71"/>
      <c r="AE489" s="71"/>
      <c r="AF489" s="71"/>
      <c r="AG489" s="71"/>
      <c r="AH489" s="71"/>
      <c r="AI489" s="71"/>
      <c r="AJ489" s="71"/>
      <c r="AK489" s="71"/>
    </row>
    <row r="490" spans="3:37" ht="15" customHeight="1" x14ac:dyDescent="0.25">
      <c r="C490" s="253"/>
      <c r="D490" s="253"/>
      <c r="E490" s="253"/>
      <c r="F490" s="253"/>
      <c r="G490" s="253"/>
      <c r="H490" s="253"/>
      <c r="I490" s="253"/>
      <c r="J490" s="253"/>
      <c r="K490" s="253"/>
      <c r="L490" s="253"/>
      <c r="M490" s="253"/>
      <c r="N490" s="253"/>
      <c r="O490" s="67"/>
      <c r="P490" s="67"/>
      <c r="Q490" s="67"/>
      <c r="R490" s="67"/>
      <c r="S490" s="67"/>
      <c r="T490" s="67"/>
      <c r="U490" s="67"/>
      <c r="V490" s="67"/>
      <c r="W490" s="67"/>
      <c r="X490" s="67"/>
      <c r="Y490" s="67"/>
      <c r="Z490" s="67"/>
      <c r="AA490" s="67"/>
      <c r="AB490" s="67"/>
      <c r="AC490" s="67"/>
      <c r="AD490" s="67"/>
      <c r="AE490" s="67"/>
      <c r="AF490" s="67"/>
      <c r="AG490" s="67"/>
      <c r="AH490" s="67"/>
      <c r="AI490" s="67"/>
      <c r="AJ490" s="67"/>
      <c r="AK490" s="67"/>
    </row>
    <row r="491" spans="3:37" ht="15" customHeight="1" x14ac:dyDescent="0.25">
      <c r="C491" s="257"/>
      <c r="D491" s="257"/>
      <c r="E491" s="257"/>
      <c r="F491" s="257"/>
      <c r="G491" s="257"/>
      <c r="H491" s="257"/>
      <c r="I491" s="257"/>
      <c r="J491" s="257"/>
      <c r="K491" s="257"/>
      <c r="L491" s="257"/>
      <c r="M491" s="257"/>
      <c r="N491" s="257"/>
      <c r="O491" s="71"/>
      <c r="P491" s="71"/>
      <c r="Q491" s="71"/>
      <c r="R491" s="71"/>
      <c r="S491" s="71"/>
      <c r="T491" s="71"/>
      <c r="U491" s="71"/>
      <c r="V491" s="71"/>
      <c r="W491" s="71"/>
      <c r="X491" s="71"/>
      <c r="Y491" s="71"/>
      <c r="Z491" s="71"/>
      <c r="AA491" s="71"/>
      <c r="AB491" s="71"/>
      <c r="AC491" s="71"/>
      <c r="AD491" s="71"/>
      <c r="AE491" s="71"/>
      <c r="AF491" s="71"/>
      <c r="AG491" s="71"/>
      <c r="AH491" s="71"/>
      <c r="AI491" s="71"/>
      <c r="AJ491" s="71"/>
      <c r="AK491" s="71"/>
    </row>
    <row r="492" spans="3:37" ht="15" customHeight="1" x14ac:dyDescent="0.25">
      <c r="C492" s="253"/>
      <c r="D492" s="253"/>
      <c r="E492" s="253"/>
      <c r="F492" s="253"/>
      <c r="G492" s="253"/>
      <c r="H492" s="253"/>
      <c r="I492" s="253"/>
      <c r="J492" s="253"/>
      <c r="K492" s="253"/>
      <c r="L492" s="253"/>
      <c r="M492" s="253"/>
      <c r="N492" s="253"/>
      <c r="O492" s="67"/>
      <c r="P492" s="67"/>
      <c r="Q492" s="67"/>
      <c r="R492" s="67"/>
      <c r="S492" s="67"/>
      <c r="T492" s="67"/>
      <c r="U492" s="67"/>
      <c r="V492" s="67"/>
      <c r="W492" s="67"/>
      <c r="X492" s="67"/>
      <c r="Y492" s="67"/>
      <c r="Z492" s="67"/>
      <c r="AA492" s="67"/>
      <c r="AB492" s="67"/>
      <c r="AC492" s="67"/>
      <c r="AD492" s="67"/>
      <c r="AE492" s="67"/>
      <c r="AF492" s="67"/>
      <c r="AG492" s="67"/>
      <c r="AH492" s="67"/>
      <c r="AI492" s="67"/>
      <c r="AJ492" s="67"/>
      <c r="AK492" s="67"/>
    </row>
    <row r="493" spans="3:37" ht="15" customHeight="1" x14ac:dyDescent="0.25">
      <c r="C493" s="257"/>
      <c r="D493" s="257"/>
      <c r="E493" s="257"/>
      <c r="F493" s="257"/>
      <c r="G493" s="257"/>
      <c r="H493" s="257"/>
      <c r="I493" s="257"/>
      <c r="J493" s="257"/>
      <c r="K493" s="257"/>
      <c r="L493" s="257"/>
      <c r="M493" s="257"/>
      <c r="N493" s="257"/>
      <c r="O493" s="71"/>
      <c r="P493" s="71"/>
      <c r="Q493" s="71"/>
      <c r="R493" s="71"/>
      <c r="S493" s="71"/>
      <c r="T493" s="71"/>
      <c r="U493" s="71"/>
      <c r="V493" s="71"/>
      <c r="W493" s="71"/>
      <c r="X493" s="71"/>
      <c r="Y493" s="71"/>
      <c r="Z493" s="71"/>
      <c r="AA493" s="71"/>
      <c r="AB493" s="71"/>
      <c r="AC493" s="71"/>
      <c r="AD493" s="71"/>
      <c r="AE493" s="71"/>
      <c r="AF493" s="71"/>
      <c r="AG493" s="71"/>
      <c r="AH493" s="71"/>
      <c r="AI493" s="71"/>
      <c r="AJ493" s="71"/>
      <c r="AK493" s="71"/>
    </row>
    <row r="494" spans="3:37" ht="15" customHeight="1" x14ac:dyDescent="0.25">
      <c r="C494" s="253"/>
      <c r="D494" s="253"/>
      <c r="E494" s="253"/>
      <c r="F494" s="253"/>
      <c r="G494" s="253"/>
      <c r="H494" s="253"/>
      <c r="I494" s="253"/>
      <c r="J494" s="253"/>
      <c r="K494" s="253"/>
      <c r="L494" s="253"/>
      <c r="M494" s="253"/>
      <c r="N494" s="253"/>
      <c r="O494" s="67"/>
      <c r="P494" s="67"/>
      <c r="Q494" s="67"/>
      <c r="R494" s="67"/>
      <c r="S494" s="67"/>
      <c r="T494" s="67"/>
      <c r="U494" s="67"/>
      <c r="V494" s="67"/>
      <c r="W494" s="67"/>
      <c r="X494" s="67"/>
      <c r="Y494" s="67"/>
      <c r="Z494" s="67"/>
      <c r="AA494" s="67"/>
      <c r="AB494" s="67"/>
      <c r="AC494" s="67"/>
      <c r="AD494" s="67"/>
      <c r="AE494" s="67"/>
      <c r="AF494" s="67"/>
      <c r="AG494" s="67"/>
      <c r="AH494" s="67"/>
      <c r="AI494" s="67"/>
      <c r="AJ494" s="67"/>
      <c r="AK494" s="67"/>
    </row>
    <row r="495" spans="3:37" ht="15" customHeight="1" x14ac:dyDescent="0.25">
      <c r="C495" s="257"/>
      <c r="D495" s="257"/>
      <c r="E495" s="257"/>
      <c r="F495" s="257"/>
      <c r="G495" s="257"/>
      <c r="H495" s="257"/>
      <c r="I495" s="257"/>
      <c r="J495" s="257"/>
      <c r="K495" s="257"/>
      <c r="L495" s="257"/>
      <c r="M495" s="257"/>
      <c r="N495" s="257"/>
      <c r="O495" s="71"/>
      <c r="P495" s="71"/>
      <c r="Q495" s="71"/>
      <c r="R495" s="71"/>
      <c r="S495" s="71"/>
      <c r="T495" s="71"/>
      <c r="U495" s="71"/>
      <c r="V495" s="71"/>
      <c r="W495" s="71"/>
      <c r="X495" s="71"/>
      <c r="Y495" s="71"/>
      <c r="Z495" s="71"/>
      <c r="AA495" s="71"/>
      <c r="AB495" s="71"/>
      <c r="AC495" s="71"/>
      <c r="AD495" s="71"/>
      <c r="AE495" s="71"/>
      <c r="AF495" s="71"/>
      <c r="AG495" s="71"/>
      <c r="AH495" s="71"/>
      <c r="AI495" s="71"/>
      <c r="AJ495" s="71"/>
      <c r="AK495" s="71"/>
    </row>
    <row r="496" spans="3:37" ht="15" customHeight="1" x14ac:dyDescent="0.25">
      <c r="C496" s="253"/>
      <c r="D496" s="253"/>
      <c r="E496" s="253"/>
      <c r="F496" s="253"/>
      <c r="G496" s="253"/>
      <c r="H496" s="253"/>
      <c r="I496" s="253"/>
      <c r="J496" s="253"/>
      <c r="K496" s="253"/>
      <c r="L496" s="253"/>
      <c r="M496" s="253"/>
      <c r="N496" s="253"/>
      <c r="O496" s="67"/>
      <c r="P496" s="67"/>
      <c r="Q496" s="67"/>
      <c r="R496" s="67"/>
      <c r="S496" s="67"/>
      <c r="T496" s="67"/>
      <c r="U496" s="67"/>
      <c r="V496" s="67"/>
      <c r="W496" s="67"/>
      <c r="X496" s="67"/>
      <c r="Y496" s="67"/>
      <c r="Z496" s="67"/>
      <c r="AA496" s="67"/>
      <c r="AB496" s="67"/>
      <c r="AC496" s="67"/>
      <c r="AD496" s="67"/>
      <c r="AE496" s="67"/>
      <c r="AF496" s="67"/>
      <c r="AG496" s="67"/>
      <c r="AH496" s="67"/>
      <c r="AI496" s="67"/>
      <c r="AJ496" s="67"/>
      <c r="AK496" s="67"/>
    </row>
    <row r="497" spans="3:37" ht="15" customHeight="1" x14ac:dyDescent="0.25">
      <c r="C497" s="257"/>
      <c r="D497" s="257"/>
      <c r="E497" s="257"/>
      <c r="F497" s="257"/>
      <c r="G497" s="257"/>
      <c r="H497" s="257"/>
      <c r="I497" s="257"/>
      <c r="J497" s="257"/>
      <c r="K497" s="257"/>
      <c r="L497" s="257"/>
      <c r="M497" s="257"/>
      <c r="N497" s="257"/>
      <c r="O497" s="71"/>
      <c r="P497" s="71"/>
      <c r="Q497" s="71"/>
      <c r="R497" s="71"/>
      <c r="S497" s="71"/>
      <c r="T497" s="71"/>
      <c r="U497" s="71"/>
      <c r="V497" s="71"/>
      <c r="W497" s="71"/>
      <c r="X497" s="71"/>
      <c r="Y497" s="71"/>
      <c r="Z497" s="71"/>
      <c r="AA497" s="71"/>
      <c r="AB497" s="71"/>
      <c r="AC497" s="71"/>
      <c r="AD497" s="71"/>
      <c r="AE497" s="71"/>
      <c r="AF497" s="71"/>
      <c r="AG497" s="71"/>
      <c r="AH497" s="71"/>
      <c r="AI497" s="71"/>
      <c r="AJ497" s="71"/>
      <c r="AK497" s="71"/>
    </row>
    <row r="498" spans="3:37" ht="15" customHeight="1" x14ac:dyDescent="0.25">
      <c r="C498" s="253"/>
      <c r="D498" s="253"/>
      <c r="E498" s="253"/>
      <c r="F498" s="253"/>
      <c r="G498" s="253"/>
      <c r="H498" s="253"/>
      <c r="I498" s="253"/>
      <c r="J498" s="253"/>
      <c r="K498" s="253"/>
      <c r="L498" s="253"/>
      <c r="M498" s="253"/>
      <c r="N498" s="253"/>
      <c r="O498" s="67"/>
      <c r="P498" s="67"/>
      <c r="Q498" s="67"/>
      <c r="R498" s="67"/>
      <c r="S498" s="67"/>
      <c r="T498" s="67"/>
      <c r="U498" s="67"/>
      <c r="V498" s="67"/>
      <c r="W498" s="67"/>
      <c r="X498" s="67"/>
      <c r="Y498" s="67"/>
      <c r="Z498" s="67"/>
      <c r="AA498" s="67"/>
      <c r="AB498" s="67"/>
      <c r="AC498" s="67"/>
      <c r="AD498" s="67"/>
      <c r="AE498" s="67"/>
      <c r="AF498" s="67"/>
      <c r="AG498" s="67"/>
      <c r="AH498" s="67"/>
      <c r="AI498" s="67"/>
      <c r="AJ498" s="67"/>
      <c r="AK498" s="67"/>
    </row>
    <row r="499" spans="3:37" ht="15" customHeight="1" x14ac:dyDescent="0.25">
      <c r="C499" s="257"/>
      <c r="D499" s="257"/>
      <c r="E499" s="257"/>
      <c r="F499" s="257"/>
      <c r="G499" s="257"/>
      <c r="H499" s="257"/>
      <c r="I499" s="257"/>
      <c r="J499" s="257"/>
      <c r="K499" s="257"/>
      <c r="L499" s="257"/>
      <c r="M499" s="257"/>
      <c r="N499" s="257"/>
      <c r="O499" s="71"/>
      <c r="P499" s="71"/>
      <c r="Q499" s="71"/>
      <c r="R499" s="71"/>
      <c r="S499" s="71"/>
      <c r="T499" s="71"/>
      <c r="U499" s="71"/>
      <c r="V499" s="71"/>
      <c r="W499" s="71"/>
      <c r="X499" s="71"/>
      <c r="Y499" s="71"/>
      <c r="Z499" s="71"/>
      <c r="AA499" s="71"/>
      <c r="AB499" s="71"/>
      <c r="AC499" s="71"/>
      <c r="AD499" s="71"/>
      <c r="AE499" s="71"/>
      <c r="AF499" s="71"/>
      <c r="AG499" s="71"/>
      <c r="AH499" s="71"/>
      <c r="AI499" s="71"/>
      <c r="AJ499" s="71"/>
      <c r="AK499" s="71"/>
    </row>
    <row r="500" spans="3:37" ht="15" customHeight="1" x14ac:dyDescent="0.25">
      <c r="C500" s="253"/>
      <c r="D500" s="253"/>
      <c r="E500" s="253"/>
      <c r="F500" s="253"/>
      <c r="G500" s="253"/>
      <c r="H500" s="253"/>
      <c r="I500" s="253"/>
      <c r="J500" s="253"/>
      <c r="K500" s="253"/>
      <c r="L500" s="253"/>
      <c r="M500" s="253"/>
      <c r="N500" s="253"/>
      <c r="O500" s="67"/>
      <c r="P500" s="67"/>
      <c r="Q500" s="67"/>
      <c r="R500" s="67"/>
      <c r="S500" s="67"/>
      <c r="T500" s="67"/>
      <c r="U500" s="67"/>
      <c r="V500" s="67"/>
      <c r="W500" s="67"/>
      <c r="X500" s="67"/>
      <c r="Y500" s="67"/>
      <c r="Z500" s="67"/>
      <c r="AA500" s="67"/>
      <c r="AB500" s="67"/>
      <c r="AC500" s="67"/>
      <c r="AD500" s="67"/>
      <c r="AE500" s="67"/>
      <c r="AF500" s="67"/>
      <c r="AG500" s="67"/>
      <c r="AH500" s="67"/>
      <c r="AI500" s="67"/>
      <c r="AJ500" s="67"/>
      <c r="AK500" s="67"/>
    </row>
    <row r="501" spans="3:37" ht="15" customHeight="1" x14ac:dyDescent="0.25">
      <c r="C501" s="257"/>
      <c r="D501" s="257"/>
      <c r="E501" s="257"/>
      <c r="F501" s="257"/>
      <c r="G501" s="257"/>
      <c r="H501" s="257"/>
      <c r="I501" s="257"/>
      <c r="J501" s="257"/>
      <c r="K501" s="257"/>
      <c r="L501" s="257"/>
      <c r="M501" s="257"/>
      <c r="N501" s="257"/>
      <c r="O501" s="71"/>
      <c r="P501" s="71"/>
      <c r="Q501" s="71"/>
      <c r="R501" s="71"/>
      <c r="S501" s="71"/>
      <c r="T501" s="71"/>
      <c r="U501" s="71"/>
      <c r="V501" s="71"/>
      <c r="W501" s="71"/>
      <c r="X501" s="71"/>
      <c r="Y501" s="71"/>
      <c r="Z501" s="71"/>
      <c r="AA501" s="71"/>
      <c r="AB501" s="71"/>
      <c r="AC501" s="71"/>
      <c r="AD501" s="71"/>
      <c r="AE501" s="71"/>
      <c r="AF501" s="71"/>
      <c r="AG501" s="71"/>
      <c r="AH501" s="71"/>
      <c r="AI501" s="71"/>
      <c r="AJ501" s="71"/>
      <c r="AK501" s="71"/>
    </row>
    <row r="502" spans="3:37" ht="15" customHeight="1" x14ac:dyDescent="0.25">
      <c r="C502" s="253"/>
      <c r="D502" s="253"/>
      <c r="E502" s="253"/>
      <c r="F502" s="253"/>
      <c r="G502" s="253"/>
      <c r="H502" s="253"/>
      <c r="I502" s="253"/>
      <c r="J502" s="253"/>
      <c r="K502" s="253"/>
      <c r="L502" s="253"/>
      <c r="M502" s="253"/>
      <c r="N502" s="253"/>
      <c r="O502" s="67"/>
      <c r="P502" s="67"/>
      <c r="Q502" s="67"/>
      <c r="R502" s="67"/>
      <c r="S502" s="67"/>
      <c r="T502" s="67"/>
      <c r="U502" s="67"/>
      <c r="V502" s="67"/>
      <c r="W502" s="67"/>
      <c r="X502" s="67"/>
      <c r="Y502" s="67"/>
      <c r="Z502" s="67"/>
      <c r="AA502" s="67"/>
      <c r="AB502" s="67"/>
      <c r="AC502" s="67"/>
      <c r="AD502" s="67"/>
      <c r="AE502" s="67"/>
      <c r="AF502" s="67"/>
      <c r="AG502" s="67"/>
      <c r="AH502" s="67"/>
      <c r="AI502" s="67"/>
      <c r="AJ502" s="67"/>
      <c r="AK502" s="67"/>
    </row>
    <row r="503" spans="3:37" ht="15" customHeight="1" x14ac:dyDescent="0.25">
      <c r="C503" s="257"/>
      <c r="D503" s="257"/>
      <c r="E503" s="257"/>
      <c r="F503" s="257"/>
      <c r="G503" s="257"/>
      <c r="H503" s="257"/>
      <c r="I503" s="257"/>
      <c r="J503" s="257"/>
      <c r="K503" s="257"/>
      <c r="L503" s="257"/>
      <c r="M503" s="257"/>
      <c r="N503" s="257"/>
      <c r="O503" s="71"/>
      <c r="P503" s="71"/>
      <c r="Q503" s="71"/>
      <c r="R503" s="71"/>
      <c r="S503" s="71"/>
      <c r="T503" s="71"/>
      <c r="U503" s="71"/>
      <c r="V503" s="71"/>
      <c r="W503" s="71"/>
      <c r="X503" s="71"/>
      <c r="Y503" s="71"/>
      <c r="Z503" s="71"/>
      <c r="AA503" s="71"/>
      <c r="AB503" s="71"/>
      <c r="AC503" s="71"/>
      <c r="AD503" s="71"/>
      <c r="AE503" s="71"/>
      <c r="AF503" s="71"/>
      <c r="AG503" s="71"/>
      <c r="AH503" s="71"/>
      <c r="AI503" s="71"/>
      <c r="AJ503" s="71"/>
      <c r="AK503" s="71"/>
    </row>
    <row r="504" spans="3:37" ht="15" customHeight="1" x14ac:dyDescent="0.25">
      <c r="C504" s="253"/>
      <c r="D504" s="253"/>
      <c r="E504" s="253"/>
      <c r="F504" s="253"/>
      <c r="G504" s="253"/>
      <c r="H504" s="253"/>
      <c r="I504" s="253"/>
      <c r="J504" s="253"/>
      <c r="K504" s="253"/>
      <c r="L504" s="253"/>
      <c r="M504" s="253"/>
      <c r="N504" s="253"/>
      <c r="O504" s="67"/>
      <c r="P504" s="67"/>
      <c r="Q504" s="67"/>
      <c r="R504" s="67"/>
      <c r="S504" s="67"/>
      <c r="T504" s="67"/>
      <c r="U504" s="67"/>
      <c r="V504" s="67"/>
      <c r="W504" s="67"/>
      <c r="X504" s="67"/>
      <c r="Y504" s="67"/>
      <c r="Z504" s="67"/>
      <c r="AA504" s="67"/>
      <c r="AB504" s="67"/>
      <c r="AC504" s="67"/>
      <c r="AD504" s="67"/>
      <c r="AE504" s="67"/>
      <c r="AF504" s="67"/>
      <c r="AG504" s="67"/>
      <c r="AH504" s="67"/>
      <c r="AI504" s="67"/>
      <c r="AJ504" s="67"/>
      <c r="AK504" s="67"/>
    </row>
    <row r="505" spans="3:37" ht="15" customHeight="1" x14ac:dyDescent="0.25">
      <c r="C505" s="257"/>
      <c r="D505" s="257"/>
      <c r="E505" s="257"/>
      <c r="F505" s="257"/>
      <c r="G505" s="257"/>
      <c r="H505" s="257"/>
      <c r="I505" s="257"/>
      <c r="J505" s="257"/>
      <c r="K505" s="257"/>
      <c r="L505" s="257"/>
      <c r="M505" s="257"/>
      <c r="N505" s="257"/>
      <c r="O505" s="71"/>
      <c r="P505" s="71"/>
      <c r="Q505" s="71"/>
      <c r="R505" s="71"/>
      <c r="S505" s="71"/>
      <c r="T505" s="71"/>
      <c r="U505" s="71"/>
      <c r="V505" s="71"/>
      <c r="W505" s="71"/>
      <c r="X505" s="71"/>
      <c r="Y505" s="71"/>
      <c r="Z505" s="71"/>
      <c r="AA505" s="71"/>
      <c r="AB505" s="71"/>
      <c r="AC505" s="71"/>
      <c r="AD505" s="71"/>
      <c r="AE505" s="71"/>
      <c r="AF505" s="71"/>
      <c r="AG505" s="71"/>
      <c r="AH505" s="71"/>
      <c r="AI505" s="71"/>
      <c r="AJ505" s="71"/>
      <c r="AK505" s="71"/>
    </row>
    <row r="506" spans="3:37" ht="15" customHeight="1" x14ac:dyDescent="0.25">
      <c r="C506" s="253"/>
      <c r="D506" s="253"/>
      <c r="E506" s="253"/>
      <c r="F506" s="253"/>
      <c r="G506" s="253"/>
      <c r="H506" s="253"/>
      <c r="I506" s="253"/>
      <c r="J506" s="253"/>
      <c r="K506" s="253"/>
      <c r="L506" s="253"/>
      <c r="M506" s="253"/>
      <c r="N506" s="253"/>
      <c r="O506" s="67"/>
      <c r="P506" s="67"/>
      <c r="Q506" s="67"/>
      <c r="R506" s="67"/>
      <c r="S506" s="67"/>
      <c r="T506" s="67"/>
      <c r="U506" s="67"/>
      <c r="V506" s="67"/>
      <c r="W506" s="67"/>
      <c r="X506" s="67"/>
      <c r="Y506" s="67"/>
      <c r="Z506" s="67"/>
      <c r="AA506" s="67"/>
      <c r="AB506" s="67"/>
      <c r="AC506" s="67"/>
      <c r="AD506" s="67"/>
      <c r="AE506" s="67"/>
      <c r="AF506" s="67"/>
      <c r="AG506" s="67"/>
      <c r="AH506" s="67"/>
      <c r="AI506" s="67"/>
      <c r="AJ506" s="67"/>
      <c r="AK506" s="67"/>
    </row>
    <row r="507" spans="3:37" ht="15" customHeight="1" x14ac:dyDescent="0.25">
      <c r="C507" s="257"/>
      <c r="D507" s="257"/>
      <c r="E507" s="257"/>
      <c r="F507" s="257"/>
      <c r="G507" s="257"/>
      <c r="H507" s="257"/>
      <c r="I507" s="257"/>
      <c r="J507" s="257"/>
      <c r="K507" s="257"/>
      <c r="L507" s="257"/>
      <c r="M507" s="257"/>
      <c r="N507" s="257"/>
      <c r="O507" s="71"/>
      <c r="P507" s="71"/>
      <c r="Q507" s="71"/>
      <c r="R507" s="71"/>
      <c r="S507" s="71"/>
      <c r="T507" s="71"/>
      <c r="U507" s="71"/>
      <c r="V507" s="71"/>
      <c r="W507" s="71"/>
      <c r="X507" s="71"/>
      <c r="Y507" s="71"/>
      <c r="Z507" s="71"/>
      <c r="AA507" s="71"/>
      <c r="AB507" s="71"/>
      <c r="AC507" s="71"/>
      <c r="AD507" s="71"/>
      <c r="AE507" s="71"/>
      <c r="AF507" s="71"/>
      <c r="AG507" s="71"/>
      <c r="AH507" s="71"/>
      <c r="AI507" s="71"/>
      <c r="AJ507" s="71"/>
      <c r="AK507" s="71"/>
    </row>
    <row r="508" spans="3:37" ht="15" customHeight="1" x14ac:dyDescent="0.25">
      <c r="C508" s="253"/>
      <c r="D508" s="253"/>
      <c r="E508" s="253"/>
      <c r="F508" s="253"/>
      <c r="G508" s="253"/>
      <c r="H508" s="253"/>
      <c r="I508" s="253"/>
      <c r="J508" s="253"/>
      <c r="K508" s="253"/>
      <c r="L508" s="253"/>
      <c r="M508" s="253"/>
      <c r="N508" s="253"/>
      <c r="O508" s="67"/>
      <c r="P508" s="67"/>
      <c r="Q508" s="67"/>
      <c r="R508" s="67"/>
      <c r="S508" s="67"/>
      <c r="T508" s="67"/>
      <c r="U508" s="67"/>
      <c r="V508" s="67"/>
      <c r="W508" s="67"/>
      <c r="X508" s="67"/>
      <c r="Y508" s="67"/>
      <c r="Z508" s="67"/>
      <c r="AA508" s="67"/>
      <c r="AB508" s="67"/>
      <c r="AC508" s="67"/>
      <c r="AD508" s="67"/>
      <c r="AE508" s="67"/>
      <c r="AF508" s="67"/>
      <c r="AG508" s="67"/>
      <c r="AH508" s="67"/>
      <c r="AI508" s="67"/>
      <c r="AJ508" s="67"/>
      <c r="AK508" s="67"/>
    </row>
    <row r="509" spans="3:37" ht="15" customHeight="1" x14ac:dyDescent="0.25">
      <c r="C509" s="257"/>
      <c r="D509" s="257"/>
      <c r="E509" s="257"/>
      <c r="F509" s="257"/>
      <c r="G509" s="257"/>
      <c r="H509" s="257"/>
      <c r="I509" s="257"/>
      <c r="J509" s="257"/>
      <c r="K509" s="257"/>
      <c r="L509" s="257"/>
      <c r="M509" s="257"/>
      <c r="N509" s="257"/>
      <c r="O509" s="71"/>
      <c r="P509" s="71"/>
      <c r="Q509" s="71"/>
      <c r="R509" s="71"/>
      <c r="S509" s="71"/>
      <c r="T509" s="71"/>
      <c r="U509" s="71"/>
      <c r="V509" s="71"/>
      <c r="W509" s="71"/>
      <c r="X509" s="71"/>
      <c r="Y509" s="71"/>
      <c r="Z509" s="71"/>
      <c r="AA509" s="71"/>
      <c r="AB509" s="71"/>
      <c r="AC509" s="71"/>
      <c r="AD509" s="71"/>
      <c r="AE509" s="71"/>
      <c r="AF509" s="71"/>
      <c r="AG509" s="71"/>
      <c r="AH509" s="71"/>
      <c r="AI509" s="71"/>
      <c r="AJ509" s="71"/>
      <c r="AK509" s="71"/>
    </row>
    <row r="510" spans="3:37" ht="15" customHeight="1" x14ac:dyDescent="0.25">
      <c r="C510" s="253"/>
      <c r="D510" s="253"/>
      <c r="E510" s="253"/>
      <c r="F510" s="253"/>
      <c r="G510" s="253"/>
      <c r="H510" s="253"/>
      <c r="I510" s="253"/>
      <c r="J510" s="253"/>
      <c r="K510" s="253"/>
      <c r="L510" s="253"/>
      <c r="M510" s="253"/>
      <c r="N510" s="253"/>
      <c r="O510" s="67"/>
      <c r="P510" s="67"/>
      <c r="Q510" s="67"/>
      <c r="R510" s="67"/>
      <c r="S510" s="67"/>
      <c r="T510" s="67"/>
      <c r="U510" s="67"/>
      <c r="V510" s="67"/>
      <c r="W510" s="67"/>
      <c r="X510" s="67"/>
      <c r="Y510" s="67"/>
      <c r="Z510" s="67"/>
      <c r="AA510" s="67"/>
      <c r="AB510" s="67"/>
      <c r="AC510" s="67"/>
      <c r="AD510" s="67"/>
      <c r="AE510" s="67"/>
      <c r="AF510" s="67"/>
      <c r="AG510" s="67"/>
      <c r="AH510" s="67"/>
      <c r="AI510" s="67"/>
      <c r="AJ510" s="67"/>
      <c r="AK510" s="67"/>
    </row>
    <row r="511" spans="3:37" ht="15" customHeight="1" x14ac:dyDescent="0.25">
      <c r="C511" s="257"/>
      <c r="D511" s="257"/>
      <c r="E511" s="257"/>
      <c r="F511" s="257"/>
      <c r="G511" s="257"/>
      <c r="H511" s="257"/>
      <c r="I511" s="257"/>
      <c r="J511" s="257"/>
      <c r="K511" s="257"/>
      <c r="L511" s="257"/>
      <c r="M511" s="257"/>
      <c r="N511" s="257"/>
      <c r="O511" s="71"/>
      <c r="P511" s="71"/>
      <c r="Q511" s="71"/>
      <c r="R511" s="71"/>
      <c r="S511" s="71"/>
      <c r="T511" s="71"/>
      <c r="U511" s="71"/>
      <c r="V511" s="71"/>
      <c r="W511" s="71"/>
      <c r="X511" s="71"/>
      <c r="Y511" s="71"/>
      <c r="Z511" s="71"/>
      <c r="AA511" s="71"/>
      <c r="AB511" s="71"/>
      <c r="AC511" s="71"/>
      <c r="AD511" s="71"/>
      <c r="AE511" s="71"/>
      <c r="AF511" s="71"/>
      <c r="AG511" s="71"/>
      <c r="AH511" s="71"/>
      <c r="AI511" s="71"/>
      <c r="AJ511" s="71"/>
      <c r="AK511" s="71"/>
    </row>
    <row r="512" spans="3:37" ht="15" customHeight="1" x14ac:dyDescent="0.25">
      <c r="C512" s="253"/>
      <c r="D512" s="253"/>
      <c r="E512" s="253"/>
      <c r="F512" s="253"/>
      <c r="G512" s="253"/>
      <c r="H512" s="253"/>
      <c r="I512" s="253"/>
      <c r="J512" s="253"/>
      <c r="K512" s="253"/>
      <c r="L512" s="253"/>
      <c r="M512" s="253"/>
      <c r="N512" s="253"/>
      <c r="O512" s="67"/>
      <c r="P512" s="67"/>
      <c r="Q512" s="67"/>
      <c r="R512" s="67"/>
      <c r="S512" s="67"/>
      <c r="T512" s="67"/>
      <c r="U512" s="67"/>
      <c r="V512" s="67"/>
      <c r="W512" s="67"/>
      <c r="X512" s="67"/>
      <c r="Y512" s="67"/>
      <c r="Z512" s="67"/>
      <c r="AA512" s="67"/>
      <c r="AB512" s="67"/>
      <c r="AC512" s="67"/>
      <c r="AD512" s="67"/>
      <c r="AE512" s="67"/>
      <c r="AF512" s="67"/>
      <c r="AG512" s="67"/>
      <c r="AH512" s="67"/>
      <c r="AI512" s="67"/>
      <c r="AJ512" s="67"/>
      <c r="AK512" s="67"/>
    </row>
    <row r="513" spans="3:37" ht="15" customHeight="1" x14ac:dyDescent="0.25">
      <c r="C513" s="257"/>
      <c r="D513" s="257"/>
      <c r="E513" s="257"/>
      <c r="F513" s="257"/>
      <c r="G513" s="257"/>
      <c r="H513" s="257"/>
      <c r="I513" s="257"/>
      <c r="J513" s="257"/>
      <c r="K513" s="257"/>
      <c r="L513" s="257"/>
      <c r="M513" s="257"/>
      <c r="N513" s="257"/>
      <c r="O513" s="71"/>
      <c r="P513" s="71"/>
      <c r="Q513" s="71"/>
      <c r="R513" s="71"/>
      <c r="S513" s="71"/>
      <c r="T513" s="71"/>
      <c r="U513" s="71"/>
      <c r="V513" s="71"/>
      <c r="W513" s="71"/>
      <c r="X513" s="71"/>
      <c r="Y513" s="71"/>
      <c r="Z513" s="71"/>
      <c r="AA513" s="71"/>
      <c r="AB513" s="71"/>
      <c r="AC513" s="71"/>
      <c r="AD513" s="71"/>
      <c r="AE513" s="71"/>
      <c r="AF513" s="71"/>
      <c r="AG513" s="71"/>
      <c r="AH513" s="71"/>
      <c r="AI513" s="71"/>
      <c r="AJ513" s="71"/>
      <c r="AK513" s="71"/>
    </row>
    <row r="514" spans="3:37" ht="15" customHeight="1" x14ac:dyDescent="0.25">
      <c r="C514" s="253"/>
      <c r="D514" s="253"/>
      <c r="E514" s="253"/>
      <c r="F514" s="253"/>
      <c r="G514" s="253"/>
      <c r="H514" s="253"/>
      <c r="I514" s="253"/>
      <c r="J514" s="253"/>
      <c r="K514" s="253"/>
      <c r="L514" s="253"/>
      <c r="M514" s="253"/>
      <c r="N514" s="253"/>
      <c r="O514" s="67"/>
      <c r="P514" s="67"/>
      <c r="Q514" s="67"/>
      <c r="R514" s="67"/>
      <c r="S514" s="67"/>
      <c r="T514" s="67"/>
      <c r="U514" s="67"/>
      <c r="V514" s="67"/>
      <c r="W514" s="67"/>
      <c r="X514" s="67"/>
      <c r="Y514" s="67"/>
      <c r="Z514" s="67"/>
      <c r="AA514" s="67"/>
      <c r="AB514" s="67"/>
      <c r="AC514" s="67"/>
      <c r="AD514" s="67"/>
      <c r="AE514" s="67"/>
      <c r="AF514" s="67"/>
      <c r="AG514" s="67"/>
      <c r="AH514" s="67"/>
      <c r="AI514" s="67"/>
      <c r="AJ514" s="67"/>
      <c r="AK514" s="67"/>
    </row>
    <row r="515" spans="3:37" ht="15" customHeight="1" x14ac:dyDescent="0.25">
      <c r="C515" s="257"/>
      <c r="D515" s="257"/>
      <c r="E515" s="257"/>
      <c r="F515" s="257"/>
      <c r="G515" s="257"/>
      <c r="H515" s="257"/>
      <c r="I515" s="257"/>
      <c r="J515" s="257"/>
      <c r="K515" s="257"/>
      <c r="L515" s="257"/>
      <c r="M515" s="257"/>
      <c r="N515" s="257"/>
      <c r="O515" s="71"/>
      <c r="P515" s="71"/>
      <c r="Q515" s="71"/>
      <c r="R515" s="71"/>
      <c r="S515" s="71"/>
      <c r="T515" s="71"/>
      <c r="U515" s="71"/>
      <c r="V515" s="71"/>
      <c r="W515" s="71"/>
      <c r="X515" s="71"/>
      <c r="Y515" s="71"/>
      <c r="Z515" s="71"/>
      <c r="AA515" s="71"/>
      <c r="AB515" s="71"/>
      <c r="AC515" s="71"/>
      <c r="AD515" s="71"/>
      <c r="AE515" s="71"/>
      <c r="AF515" s="71"/>
      <c r="AG515" s="71"/>
      <c r="AH515" s="71"/>
      <c r="AI515" s="71"/>
      <c r="AJ515" s="71"/>
      <c r="AK515" s="71"/>
    </row>
    <row r="516" spans="3:37" ht="15" customHeight="1" x14ac:dyDescent="0.25">
      <c r="C516" s="253"/>
      <c r="D516" s="253"/>
      <c r="E516" s="253"/>
      <c r="F516" s="253"/>
      <c r="G516" s="253"/>
      <c r="H516" s="253"/>
      <c r="I516" s="253"/>
      <c r="J516" s="253"/>
      <c r="K516" s="253"/>
      <c r="L516" s="253"/>
      <c r="M516" s="253"/>
      <c r="N516" s="253"/>
      <c r="O516" s="67"/>
      <c r="P516" s="67"/>
      <c r="Q516" s="67"/>
      <c r="R516" s="67"/>
      <c r="S516" s="67"/>
      <c r="T516" s="67"/>
      <c r="U516" s="67"/>
      <c r="V516" s="67"/>
      <c r="W516" s="67"/>
      <c r="X516" s="67"/>
      <c r="Y516" s="67"/>
      <c r="Z516" s="67"/>
      <c r="AA516" s="67"/>
      <c r="AB516" s="67"/>
      <c r="AC516" s="67"/>
      <c r="AD516" s="67"/>
      <c r="AE516" s="67"/>
      <c r="AF516" s="67"/>
      <c r="AG516" s="67"/>
      <c r="AH516" s="67"/>
      <c r="AI516" s="67"/>
      <c r="AJ516" s="67"/>
      <c r="AK516" s="67"/>
    </row>
    <row r="517" spans="3:37" ht="15" customHeight="1" x14ac:dyDescent="0.25">
      <c r="C517" s="257"/>
      <c r="D517" s="257"/>
      <c r="E517" s="257"/>
      <c r="F517" s="257"/>
      <c r="G517" s="257"/>
      <c r="H517" s="257"/>
      <c r="I517" s="257"/>
      <c r="J517" s="257"/>
      <c r="K517" s="257"/>
      <c r="L517" s="257"/>
      <c r="M517" s="257"/>
      <c r="N517" s="257"/>
      <c r="O517" s="71"/>
      <c r="P517" s="71"/>
      <c r="Q517" s="71"/>
      <c r="R517" s="71"/>
      <c r="S517" s="71"/>
      <c r="T517" s="71"/>
      <c r="U517" s="71"/>
      <c r="V517" s="71"/>
      <c r="W517" s="71"/>
      <c r="X517" s="71"/>
      <c r="Y517" s="71"/>
      <c r="Z517" s="71"/>
      <c r="AA517" s="71"/>
      <c r="AB517" s="71"/>
      <c r="AC517" s="71"/>
      <c r="AD517" s="71"/>
      <c r="AE517" s="71"/>
      <c r="AF517" s="71"/>
      <c r="AG517" s="71"/>
      <c r="AH517" s="71"/>
      <c r="AI517" s="71"/>
      <c r="AJ517" s="71"/>
      <c r="AK517" s="71"/>
    </row>
    <row r="518" spans="3:37" ht="15" customHeight="1" x14ac:dyDescent="0.25">
      <c r="C518" s="253"/>
      <c r="D518" s="253"/>
      <c r="E518" s="253"/>
      <c r="F518" s="253"/>
      <c r="G518" s="253"/>
      <c r="H518" s="253"/>
      <c r="I518" s="253"/>
      <c r="J518" s="253"/>
      <c r="K518" s="253"/>
      <c r="L518" s="253"/>
      <c r="M518" s="253"/>
      <c r="N518" s="253"/>
      <c r="O518" s="67"/>
      <c r="P518" s="67"/>
      <c r="Q518" s="67"/>
      <c r="R518" s="67"/>
      <c r="S518" s="67"/>
      <c r="T518" s="67"/>
      <c r="U518" s="67"/>
      <c r="V518" s="67"/>
      <c r="W518" s="67"/>
      <c r="X518" s="67"/>
      <c r="Y518" s="67"/>
      <c r="Z518" s="67"/>
      <c r="AA518" s="67"/>
      <c r="AB518" s="67"/>
      <c r="AC518" s="67"/>
      <c r="AD518" s="67"/>
      <c r="AE518" s="67"/>
      <c r="AF518" s="67"/>
      <c r="AG518" s="67"/>
      <c r="AH518" s="67"/>
      <c r="AI518" s="67"/>
      <c r="AJ518" s="67"/>
      <c r="AK518" s="67"/>
    </row>
    <row r="519" spans="3:37" ht="15" customHeight="1" x14ac:dyDescent="0.25">
      <c r="C519" s="257"/>
      <c r="D519" s="257"/>
      <c r="E519" s="257"/>
      <c r="F519" s="257"/>
      <c r="G519" s="257"/>
      <c r="H519" s="257"/>
      <c r="I519" s="257"/>
      <c r="J519" s="257"/>
      <c r="K519" s="257"/>
      <c r="L519" s="257"/>
      <c r="M519" s="257"/>
      <c r="N519" s="257"/>
      <c r="O519" s="71"/>
      <c r="P519" s="71"/>
      <c r="Q519" s="71"/>
      <c r="R519" s="71"/>
      <c r="S519" s="71"/>
      <c r="T519" s="71"/>
      <c r="U519" s="71"/>
      <c r="V519" s="71"/>
      <c r="W519" s="71"/>
      <c r="X519" s="71"/>
      <c r="Y519" s="71"/>
      <c r="Z519" s="71"/>
      <c r="AA519" s="71"/>
      <c r="AB519" s="71"/>
      <c r="AC519" s="71"/>
      <c r="AD519" s="71"/>
      <c r="AE519" s="71"/>
      <c r="AF519" s="71"/>
      <c r="AG519" s="71"/>
      <c r="AH519" s="71"/>
      <c r="AI519" s="71"/>
      <c r="AJ519" s="71"/>
      <c r="AK519" s="71"/>
    </row>
    <row r="520" spans="3:37" ht="15" customHeight="1" x14ac:dyDescent="0.25">
      <c r="C520" s="253"/>
      <c r="D520" s="253"/>
      <c r="E520" s="253"/>
      <c r="F520" s="253"/>
      <c r="G520" s="253"/>
      <c r="H520" s="253"/>
      <c r="I520" s="253"/>
      <c r="J520" s="253"/>
      <c r="K520" s="253"/>
      <c r="L520" s="253"/>
      <c r="M520" s="253"/>
      <c r="N520" s="253"/>
      <c r="O520" s="67"/>
      <c r="P520" s="67"/>
      <c r="Q520" s="67"/>
      <c r="R520" s="67"/>
      <c r="S520" s="67"/>
      <c r="T520" s="67"/>
      <c r="U520" s="67"/>
      <c r="V520" s="67"/>
      <c r="W520" s="67"/>
      <c r="X520" s="67"/>
      <c r="Y520" s="67"/>
      <c r="Z520" s="67"/>
      <c r="AA520" s="67"/>
      <c r="AB520" s="67"/>
      <c r="AC520" s="67"/>
      <c r="AD520" s="67"/>
      <c r="AE520" s="67"/>
      <c r="AF520" s="67"/>
      <c r="AG520" s="67"/>
      <c r="AH520" s="67"/>
      <c r="AI520" s="67"/>
      <c r="AJ520" s="67"/>
      <c r="AK520" s="67"/>
    </row>
    <row r="521" spans="3:37" ht="15" customHeight="1" x14ac:dyDescent="0.25">
      <c r="C521" s="257"/>
      <c r="D521" s="257"/>
      <c r="E521" s="257"/>
      <c r="F521" s="257"/>
      <c r="G521" s="257"/>
      <c r="H521" s="257"/>
      <c r="I521" s="257"/>
      <c r="J521" s="257"/>
      <c r="K521" s="257"/>
      <c r="L521" s="257"/>
      <c r="M521" s="257"/>
      <c r="N521" s="257"/>
      <c r="O521" s="71"/>
      <c r="P521" s="71"/>
      <c r="Q521" s="71"/>
      <c r="R521" s="71"/>
      <c r="S521" s="71"/>
      <c r="T521" s="71"/>
      <c r="U521" s="71"/>
      <c r="V521" s="71"/>
      <c r="W521" s="71"/>
      <c r="X521" s="71"/>
      <c r="Y521" s="71"/>
      <c r="Z521" s="71"/>
      <c r="AA521" s="71"/>
      <c r="AB521" s="71"/>
      <c r="AC521" s="71"/>
      <c r="AD521" s="71"/>
      <c r="AE521" s="71"/>
      <c r="AF521" s="71"/>
      <c r="AG521" s="71"/>
      <c r="AH521" s="71"/>
      <c r="AI521" s="71"/>
      <c r="AJ521" s="71"/>
      <c r="AK521" s="71"/>
    </row>
    <row r="522" spans="3:37" ht="15" customHeight="1" x14ac:dyDescent="0.25">
      <c r="C522" s="253"/>
      <c r="D522" s="253"/>
      <c r="E522" s="253"/>
      <c r="F522" s="253"/>
      <c r="G522" s="253"/>
      <c r="H522" s="253"/>
      <c r="I522" s="253"/>
      <c r="J522" s="253"/>
      <c r="K522" s="253"/>
      <c r="L522" s="253"/>
      <c r="M522" s="253"/>
      <c r="N522" s="253"/>
      <c r="O522" s="67"/>
      <c r="P522" s="67"/>
      <c r="Q522" s="67"/>
      <c r="R522" s="67"/>
      <c r="S522" s="67"/>
      <c r="T522" s="67"/>
      <c r="U522" s="67"/>
      <c r="V522" s="67"/>
      <c r="W522" s="67"/>
      <c r="X522" s="67"/>
      <c r="Y522" s="67"/>
      <c r="Z522" s="67"/>
      <c r="AA522" s="67"/>
      <c r="AB522" s="67"/>
      <c r="AC522" s="67"/>
      <c r="AD522" s="67"/>
      <c r="AE522" s="67"/>
      <c r="AF522" s="67"/>
      <c r="AG522" s="67"/>
      <c r="AH522" s="67"/>
      <c r="AI522" s="67"/>
      <c r="AJ522" s="67"/>
      <c r="AK522" s="67"/>
    </row>
    <row r="523" spans="3:37" ht="15" customHeight="1" x14ac:dyDescent="0.25">
      <c r="C523" s="257"/>
      <c r="D523" s="257"/>
      <c r="E523" s="257"/>
      <c r="F523" s="257"/>
      <c r="G523" s="257"/>
      <c r="H523" s="257"/>
      <c r="I523" s="257"/>
      <c r="J523" s="257"/>
      <c r="K523" s="257"/>
      <c r="L523" s="257"/>
      <c r="M523" s="257"/>
      <c r="N523" s="257"/>
      <c r="O523" s="71"/>
      <c r="P523" s="71"/>
      <c r="Q523" s="71"/>
      <c r="R523" s="71"/>
      <c r="S523" s="71"/>
      <c r="T523" s="71"/>
      <c r="U523" s="71"/>
      <c r="V523" s="71"/>
      <c r="W523" s="71"/>
      <c r="X523" s="71"/>
      <c r="Y523" s="71"/>
      <c r="Z523" s="71"/>
      <c r="AA523" s="71"/>
      <c r="AB523" s="71"/>
      <c r="AC523" s="71"/>
      <c r="AD523" s="71"/>
      <c r="AE523" s="71"/>
      <c r="AF523" s="71"/>
      <c r="AG523" s="71"/>
      <c r="AH523" s="71"/>
      <c r="AI523" s="71"/>
      <c r="AJ523" s="71"/>
      <c r="AK523" s="71"/>
    </row>
    <row r="524" spans="3:37" ht="15" customHeight="1" x14ac:dyDescent="0.25">
      <c r="C524" s="253"/>
      <c r="D524" s="253"/>
      <c r="E524" s="253"/>
      <c r="F524" s="253"/>
      <c r="G524" s="253"/>
      <c r="H524" s="253"/>
      <c r="I524" s="253"/>
      <c r="J524" s="253"/>
      <c r="K524" s="253"/>
      <c r="L524" s="253"/>
      <c r="M524" s="253"/>
      <c r="N524" s="253"/>
      <c r="O524" s="67"/>
      <c r="P524" s="67"/>
      <c r="Q524" s="67"/>
      <c r="R524" s="67"/>
      <c r="S524" s="67"/>
      <c r="T524" s="67"/>
      <c r="U524" s="67"/>
      <c r="V524" s="67"/>
      <c r="W524" s="67"/>
      <c r="X524" s="67"/>
      <c r="Y524" s="67"/>
      <c r="Z524" s="67"/>
      <c r="AA524" s="67"/>
      <c r="AB524" s="67"/>
      <c r="AC524" s="67"/>
      <c r="AD524" s="67"/>
      <c r="AE524" s="67"/>
      <c r="AF524" s="67"/>
      <c r="AG524" s="67"/>
      <c r="AH524" s="67"/>
      <c r="AI524" s="67"/>
      <c r="AJ524" s="67"/>
      <c r="AK524" s="67"/>
    </row>
    <row r="525" spans="3:37" ht="15" customHeight="1" x14ac:dyDescent="0.25">
      <c r="C525" s="257"/>
      <c r="D525" s="257"/>
      <c r="E525" s="257"/>
      <c r="F525" s="257"/>
      <c r="G525" s="257"/>
      <c r="H525" s="257"/>
      <c r="I525" s="257"/>
      <c r="J525" s="257"/>
      <c r="K525" s="257"/>
      <c r="L525" s="257"/>
      <c r="M525" s="257"/>
      <c r="N525" s="257"/>
      <c r="O525" s="71"/>
      <c r="P525" s="71"/>
      <c r="Q525" s="71"/>
      <c r="R525" s="71"/>
      <c r="S525" s="71"/>
      <c r="T525" s="71"/>
      <c r="U525" s="71"/>
      <c r="V525" s="71"/>
      <c r="W525" s="71"/>
      <c r="X525" s="71"/>
      <c r="Y525" s="71"/>
      <c r="Z525" s="71"/>
      <c r="AA525" s="71"/>
      <c r="AB525" s="71"/>
      <c r="AC525" s="71"/>
      <c r="AD525" s="71"/>
      <c r="AE525" s="71"/>
      <c r="AF525" s="71"/>
      <c r="AG525" s="71"/>
      <c r="AH525" s="71"/>
      <c r="AI525" s="71"/>
      <c r="AJ525" s="71"/>
      <c r="AK525" s="71"/>
    </row>
    <row r="526" spans="3:37" ht="15" customHeight="1" x14ac:dyDescent="0.25">
      <c r="C526" s="253"/>
      <c r="D526" s="253"/>
      <c r="E526" s="253"/>
      <c r="F526" s="253"/>
      <c r="G526" s="253"/>
      <c r="H526" s="253"/>
      <c r="I526" s="253"/>
      <c r="J526" s="253"/>
      <c r="K526" s="253"/>
      <c r="L526" s="253"/>
      <c r="M526" s="253"/>
      <c r="N526" s="253"/>
      <c r="O526" s="67"/>
      <c r="P526" s="67"/>
      <c r="Q526" s="67"/>
      <c r="R526" s="67"/>
      <c r="S526" s="67"/>
      <c r="T526" s="67"/>
      <c r="U526" s="67"/>
      <c r="V526" s="67"/>
      <c r="W526" s="67"/>
      <c r="X526" s="67"/>
      <c r="Y526" s="67"/>
      <c r="Z526" s="67"/>
      <c r="AA526" s="67"/>
      <c r="AB526" s="67"/>
      <c r="AC526" s="67"/>
      <c r="AD526" s="67"/>
      <c r="AE526" s="67"/>
      <c r="AF526" s="67"/>
      <c r="AG526" s="67"/>
      <c r="AH526" s="67"/>
      <c r="AI526" s="67"/>
      <c r="AJ526" s="67"/>
      <c r="AK526" s="67"/>
    </row>
    <row r="527" spans="3:37" ht="15" customHeight="1" x14ac:dyDescent="0.25">
      <c r="C527" s="257"/>
      <c r="D527" s="257"/>
      <c r="E527" s="257"/>
      <c r="F527" s="257"/>
      <c r="G527" s="257"/>
      <c r="H527" s="257"/>
      <c r="I527" s="257"/>
      <c r="J527" s="257"/>
      <c r="K527" s="257"/>
      <c r="L527" s="257"/>
      <c r="M527" s="257"/>
      <c r="N527" s="257"/>
      <c r="O527" s="71"/>
      <c r="P527" s="71"/>
      <c r="Q527" s="71"/>
      <c r="R527" s="71"/>
      <c r="S527" s="71"/>
      <c r="T527" s="71"/>
      <c r="U527" s="71"/>
      <c r="V527" s="71"/>
      <c r="W527" s="71"/>
      <c r="X527" s="71"/>
      <c r="Y527" s="71"/>
      <c r="Z527" s="71"/>
      <c r="AA527" s="71"/>
      <c r="AB527" s="71"/>
      <c r="AC527" s="71"/>
      <c r="AD527" s="71"/>
      <c r="AE527" s="71"/>
      <c r="AF527" s="71"/>
      <c r="AG527" s="71"/>
      <c r="AH527" s="71"/>
      <c r="AI527" s="71"/>
      <c r="AJ527" s="71"/>
      <c r="AK527" s="71"/>
    </row>
    <row r="528" spans="3:37" ht="15" customHeight="1" x14ac:dyDescent="0.25">
      <c r="C528" s="253"/>
      <c r="D528" s="253"/>
      <c r="E528" s="253"/>
      <c r="F528" s="253"/>
      <c r="G528" s="253"/>
      <c r="H528" s="253"/>
      <c r="I528" s="253"/>
      <c r="J528" s="253"/>
      <c r="K528" s="253"/>
      <c r="L528" s="253"/>
      <c r="M528" s="253"/>
      <c r="N528" s="253"/>
      <c r="O528" s="67"/>
      <c r="P528" s="67"/>
      <c r="Q528" s="67"/>
      <c r="R528" s="67"/>
      <c r="S528" s="67"/>
      <c r="T528" s="67"/>
      <c r="U528" s="67"/>
      <c r="V528" s="67"/>
      <c r="W528" s="67"/>
      <c r="X528" s="67"/>
      <c r="Y528" s="67"/>
      <c r="Z528" s="67"/>
      <c r="AA528" s="67"/>
      <c r="AB528" s="67"/>
      <c r="AC528" s="67"/>
      <c r="AD528" s="67"/>
      <c r="AE528" s="67"/>
      <c r="AF528" s="67"/>
      <c r="AG528" s="67"/>
      <c r="AH528" s="67"/>
      <c r="AI528" s="67"/>
      <c r="AJ528" s="67"/>
      <c r="AK528" s="67"/>
    </row>
    <row r="529" spans="3:37" ht="15" customHeight="1" x14ac:dyDescent="0.25">
      <c r="C529" s="257"/>
      <c r="D529" s="257"/>
      <c r="E529" s="257"/>
      <c r="F529" s="257"/>
      <c r="G529" s="257"/>
      <c r="H529" s="257"/>
      <c r="I529" s="257"/>
      <c r="J529" s="257"/>
      <c r="K529" s="257"/>
      <c r="L529" s="257"/>
      <c r="M529" s="257"/>
      <c r="N529" s="257"/>
      <c r="O529" s="71"/>
      <c r="P529" s="71"/>
      <c r="Q529" s="71"/>
      <c r="R529" s="71"/>
      <c r="S529" s="71"/>
      <c r="T529" s="71"/>
      <c r="U529" s="71"/>
      <c r="V529" s="71"/>
      <c r="W529" s="71"/>
      <c r="X529" s="71"/>
      <c r="Y529" s="71"/>
      <c r="Z529" s="71"/>
      <c r="AA529" s="71"/>
      <c r="AB529" s="71"/>
      <c r="AC529" s="71"/>
      <c r="AD529" s="71"/>
      <c r="AE529" s="71"/>
      <c r="AF529" s="71"/>
      <c r="AG529" s="71"/>
      <c r="AH529" s="71"/>
      <c r="AI529" s="71"/>
      <c r="AJ529" s="71"/>
      <c r="AK529" s="71"/>
    </row>
    <row r="530" spans="3:37" ht="15" customHeight="1" x14ac:dyDescent="0.25">
      <c r="C530" s="253"/>
      <c r="D530" s="253"/>
      <c r="E530" s="253"/>
      <c r="F530" s="253"/>
      <c r="G530" s="253"/>
      <c r="H530" s="253"/>
      <c r="I530" s="253"/>
      <c r="J530" s="253"/>
      <c r="K530" s="253"/>
      <c r="L530" s="253"/>
      <c r="M530" s="253"/>
      <c r="N530" s="253"/>
      <c r="O530" s="67"/>
      <c r="P530" s="67"/>
      <c r="Q530" s="67"/>
      <c r="R530" s="67"/>
      <c r="S530" s="67"/>
      <c r="T530" s="67"/>
      <c r="U530" s="67"/>
      <c r="V530" s="67"/>
      <c r="W530" s="67"/>
      <c r="X530" s="67"/>
      <c r="Y530" s="67"/>
      <c r="Z530" s="67"/>
      <c r="AA530" s="67"/>
      <c r="AB530" s="67"/>
      <c r="AC530" s="67"/>
      <c r="AD530" s="67"/>
      <c r="AE530" s="67"/>
      <c r="AF530" s="67"/>
      <c r="AG530" s="67"/>
      <c r="AH530" s="67"/>
      <c r="AI530" s="67"/>
      <c r="AJ530" s="67"/>
      <c r="AK530" s="67"/>
    </row>
    <row r="531" spans="3:37" ht="15" customHeight="1" x14ac:dyDescent="0.25">
      <c r="C531" s="257"/>
      <c r="D531" s="257"/>
      <c r="E531" s="257"/>
      <c r="F531" s="257"/>
      <c r="G531" s="257"/>
      <c r="H531" s="257"/>
      <c r="I531" s="257"/>
      <c r="J531" s="257"/>
      <c r="K531" s="257"/>
      <c r="L531" s="257"/>
      <c r="M531" s="257"/>
      <c r="N531" s="257"/>
      <c r="O531" s="71"/>
      <c r="P531" s="71"/>
      <c r="Q531" s="71"/>
      <c r="R531" s="71"/>
      <c r="S531" s="71"/>
      <c r="T531" s="71"/>
      <c r="U531" s="71"/>
      <c r="V531" s="71"/>
      <c r="W531" s="71"/>
      <c r="X531" s="71"/>
      <c r="Y531" s="71"/>
      <c r="Z531" s="71"/>
      <c r="AA531" s="71"/>
      <c r="AB531" s="71"/>
      <c r="AC531" s="71"/>
      <c r="AD531" s="71"/>
      <c r="AE531" s="71"/>
      <c r="AF531" s="71"/>
      <c r="AG531" s="71"/>
      <c r="AH531" s="71"/>
      <c r="AI531" s="71"/>
      <c r="AJ531" s="71"/>
      <c r="AK531" s="71"/>
    </row>
    <row r="532" spans="3:37" ht="15" customHeight="1" x14ac:dyDescent="0.25">
      <c r="C532" s="253"/>
      <c r="D532" s="253"/>
      <c r="E532" s="253"/>
      <c r="F532" s="253"/>
      <c r="G532" s="253"/>
      <c r="H532" s="253"/>
      <c r="I532" s="253"/>
      <c r="J532" s="253"/>
      <c r="K532" s="253"/>
      <c r="L532" s="253"/>
      <c r="M532" s="253"/>
      <c r="N532" s="253"/>
      <c r="O532" s="67"/>
      <c r="P532" s="67"/>
      <c r="Q532" s="67"/>
      <c r="R532" s="67"/>
      <c r="S532" s="67"/>
      <c r="T532" s="67"/>
      <c r="U532" s="67"/>
      <c r="V532" s="67"/>
      <c r="W532" s="67"/>
      <c r="X532" s="67"/>
      <c r="Y532" s="67"/>
      <c r="Z532" s="67"/>
      <c r="AA532" s="67"/>
      <c r="AB532" s="67"/>
      <c r="AC532" s="67"/>
      <c r="AD532" s="67"/>
      <c r="AE532" s="67"/>
      <c r="AF532" s="67"/>
      <c r="AG532" s="67"/>
      <c r="AH532" s="67"/>
      <c r="AI532" s="67"/>
      <c r="AJ532" s="67"/>
      <c r="AK532" s="67"/>
    </row>
    <row r="533" spans="3:37" ht="15" customHeight="1" x14ac:dyDescent="0.25">
      <c r="C533" s="257"/>
      <c r="D533" s="257"/>
      <c r="E533" s="257"/>
      <c r="F533" s="257"/>
      <c r="G533" s="257"/>
      <c r="H533" s="257"/>
      <c r="I533" s="257"/>
      <c r="J533" s="257"/>
      <c r="K533" s="257"/>
      <c r="L533" s="257"/>
      <c r="M533" s="257"/>
      <c r="N533" s="257"/>
      <c r="O533" s="71"/>
      <c r="P533" s="71"/>
      <c r="Q533" s="71"/>
      <c r="R533" s="71"/>
      <c r="S533" s="71"/>
      <c r="T533" s="71"/>
      <c r="U533" s="71"/>
      <c r="V533" s="71"/>
      <c r="W533" s="71"/>
      <c r="X533" s="71"/>
      <c r="Y533" s="71"/>
      <c r="Z533" s="71"/>
      <c r="AA533" s="71"/>
      <c r="AB533" s="71"/>
      <c r="AC533" s="71"/>
      <c r="AD533" s="71"/>
      <c r="AE533" s="71"/>
      <c r="AF533" s="71"/>
      <c r="AG533" s="71"/>
      <c r="AH533" s="71"/>
      <c r="AI533" s="71"/>
      <c r="AJ533" s="71"/>
      <c r="AK533" s="71"/>
    </row>
    <row r="534" spans="3:37" ht="15" customHeight="1" x14ac:dyDescent="0.25">
      <c r="C534" s="253"/>
      <c r="D534" s="253"/>
      <c r="E534" s="253"/>
      <c r="F534" s="253"/>
      <c r="G534" s="253"/>
      <c r="H534" s="253"/>
      <c r="I534" s="253"/>
      <c r="J534" s="253"/>
      <c r="K534" s="253"/>
      <c r="L534" s="253"/>
      <c r="M534" s="253"/>
      <c r="N534" s="253"/>
      <c r="O534" s="67"/>
      <c r="P534" s="67"/>
      <c r="Q534" s="67"/>
      <c r="R534" s="67"/>
      <c r="S534" s="67"/>
      <c r="T534" s="67"/>
      <c r="U534" s="67"/>
      <c r="V534" s="67"/>
      <c r="W534" s="67"/>
      <c r="X534" s="67"/>
      <c r="Y534" s="67"/>
      <c r="Z534" s="67"/>
      <c r="AA534" s="67"/>
      <c r="AB534" s="67"/>
      <c r="AC534" s="67"/>
      <c r="AD534" s="67"/>
      <c r="AE534" s="67"/>
      <c r="AF534" s="67"/>
      <c r="AG534" s="67"/>
      <c r="AH534" s="67"/>
      <c r="AI534" s="67"/>
      <c r="AJ534" s="67"/>
      <c r="AK534" s="67"/>
    </row>
    <row r="535" spans="3:37" ht="15" customHeight="1" x14ac:dyDescent="0.25">
      <c r="C535" s="257"/>
      <c r="D535" s="257"/>
      <c r="E535" s="257"/>
      <c r="F535" s="257"/>
      <c r="G535" s="257"/>
      <c r="H535" s="257"/>
      <c r="I535" s="257"/>
      <c r="J535" s="257"/>
      <c r="K535" s="257"/>
      <c r="L535" s="257"/>
      <c r="M535" s="257"/>
      <c r="N535" s="257"/>
      <c r="O535" s="71"/>
      <c r="P535" s="71"/>
      <c r="Q535" s="71"/>
      <c r="R535" s="71"/>
      <c r="S535" s="71"/>
      <c r="T535" s="71"/>
      <c r="U535" s="71"/>
      <c r="V535" s="71"/>
      <c r="W535" s="71"/>
      <c r="X535" s="71"/>
      <c r="Y535" s="71"/>
      <c r="Z535" s="71"/>
      <c r="AA535" s="71"/>
      <c r="AB535" s="71"/>
      <c r="AC535" s="71"/>
      <c r="AD535" s="71"/>
      <c r="AE535" s="71"/>
      <c r="AF535" s="71"/>
      <c r="AG535" s="71"/>
      <c r="AH535" s="71"/>
      <c r="AI535" s="71"/>
      <c r="AJ535" s="71"/>
      <c r="AK535" s="71"/>
    </row>
    <row r="536" spans="3:37" ht="15" customHeight="1" x14ac:dyDescent="0.25">
      <c r="C536" s="253"/>
      <c r="D536" s="253"/>
      <c r="E536" s="253"/>
      <c r="F536" s="253"/>
      <c r="G536" s="253"/>
      <c r="H536" s="253"/>
      <c r="I536" s="253"/>
      <c r="J536" s="253"/>
      <c r="K536" s="253"/>
      <c r="L536" s="253"/>
      <c r="M536" s="253"/>
      <c r="N536" s="253"/>
      <c r="O536" s="67"/>
      <c r="P536" s="67"/>
      <c r="Q536" s="67"/>
      <c r="R536" s="67"/>
      <c r="S536" s="67"/>
      <c r="T536" s="67"/>
      <c r="U536" s="67"/>
      <c r="V536" s="67"/>
      <c r="W536" s="67"/>
      <c r="X536" s="67"/>
      <c r="Y536" s="67"/>
      <c r="Z536" s="67"/>
      <c r="AA536" s="67"/>
      <c r="AB536" s="67"/>
      <c r="AC536" s="67"/>
      <c r="AD536" s="67"/>
      <c r="AE536" s="67"/>
      <c r="AF536" s="67"/>
      <c r="AG536" s="67"/>
      <c r="AH536" s="67"/>
      <c r="AI536" s="67"/>
      <c r="AJ536" s="67"/>
      <c r="AK536" s="67"/>
    </row>
    <row r="537" spans="3:37" ht="15" customHeight="1" x14ac:dyDescent="0.25">
      <c r="C537" s="257"/>
      <c r="D537" s="257"/>
      <c r="E537" s="257"/>
      <c r="F537" s="257"/>
      <c r="G537" s="257"/>
      <c r="H537" s="257"/>
      <c r="I537" s="257"/>
      <c r="J537" s="257"/>
      <c r="K537" s="257"/>
      <c r="L537" s="257"/>
      <c r="M537" s="257"/>
      <c r="N537" s="257"/>
      <c r="O537" s="71"/>
      <c r="P537" s="71"/>
      <c r="Q537" s="71"/>
      <c r="R537" s="71"/>
      <c r="S537" s="71"/>
      <c r="T537" s="71"/>
      <c r="U537" s="71"/>
      <c r="V537" s="71"/>
      <c r="W537" s="71"/>
      <c r="X537" s="71"/>
      <c r="Y537" s="71"/>
      <c r="Z537" s="71"/>
      <c r="AA537" s="71"/>
      <c r="AB537" s="71"/>
      <c r="AC537" s="71"/>
      <c r="AD537" s="71"/>
      <c r="AE537" s="71"/>
      <c r="AF537" s="71"/>
      <c r="AG537" s="71"/>
      <c r="AH537" s="71"/>
      <c r="AI537" s="71"/>
      <c r="AJ537" s="71"/>
      <c r="AK537" s="71"/>
    </row>
    <row r="538" spans="3:37" ht="15" customHeight="1" x14ac:dyDescent="0.25">
      <c r="C538" s="253"/>
      <c r="D538" s="253"/>
      <c r="E538" s="253"/>
      <c r="F538" s="253"/>
      <c r="G538" s="253"/>
      <c r="H538" s="253"/>
      <c r="I538" s="253"/>
      <c r="J538" s="253"/>
      <c r="K538" s="253"/>
      <c r="L538" s="253"/>
      <c r="M538" s="253"/>
      <c r="N538" s="253"/>
      <c r="O538" s="67"/>
      <c r="P538" s="67"/>
      <c r="Q538" s="67"/>
      <c r="R538" s="67"/>
      <c r="S538" s="67"/>
      <c r="T538" s="67"/>
      <c r="U538" s="67"/>
      <c r="V538" s="67"/>
      <c r="W538" s="67"/>
      <c r="X538" s="67"/>
      <c r="Y538" s="67"/>
      <c r="Z538" s="67"/>
      <c r="AA538" s="67"/>
      <c r="AB538" s="67"/>
      <c r="AC538" s="67"/>
      <c r="AD538" s="67"/>
      <c r="AE538" s="67"/>
      <c r="AF538" s="67"/>
      <c r="AG538" s="67"/>
      <c r="AH538" s="67"/>
      <c r="AI538" s="67"/>
      <c r="AJ538" s="67"/>
      <c r="AK538" s="67"/>
    </row>
    <row r="539" spans="3:37" ht="15" customHeight="1" x14ac:dyDescent="0.25">
      <c r="C539" s="257"/>
      <c r="D539" s="257"/>
      <c r="E539" s="257"/>
      <c r="F539" s="257"/>
      <c r="G539" s="257"/>
      <c r="H539" s="257"/>
      <c r="I539" s="257"/>
      <c r="J539" s="257"/>
      <c r="K539" s="257"/>
      <c r="L539" s="257"/>
      <c r="M539" s="257"/>
      <c r="N539" s="257"/>
      <c r="O539" s="71"/>
      <c r="P539" s="71"/>
      <c r="Q539" s="71"/>
      <c r="R539" s="71"/>
      <c r="S539" s="71"/>
      <c r="T539" s="71"/>
      <c r="U539" s="71"/>
      <c r="V539" s="71"/>
      <c r="W539" s="71"/>
      <c r="X539" s="71"/>
      <c r="Y539" s="71"/>
      <c r="Z539" s="71"/>
      <c r="AA539" s="71"/>
      <c r="AB539" s="71"/>
      <c r="AC539" s="71"/>
      <c r="AD539" s="71"/>
      <c r="AE539" s="71"/>
      <c r="AF539" s="71"/>
      <c r="AG539" s="71"/>
      <c r="AH539" s="71"/>
      <c r="AI539" s="71"/>
      <c r="AJ539" s="71"/>
      <c r="AK539" s="71"/>
    </row>
    <row r="540" spans="3:37" ht="15" customHeight="1" x14ac:dyDescent="0.25">
      <c r="C540" s="253"/>
      <c r="D540" s="253"/>
      <c r="E540" s="253"/>
      <c r="F540" s="253"/>
      <c r="G540" s="253"/>
      <c r="H540" s="253"/>
      <c r="I540" s="253"/>
      <c r="J540" s="253"/>
      <c r="K540" s="253"/>
      <c r="L540" s="253"/>
      <c r="M540" s="253"/>
      <c r="N540" s="253"/>
      <c r="O540" s="67"/>
      <c r="P540" s="67"/>
      <c r="Q540" s="67"/>
      <c r="R540" s="67"/>
      <c r="S540" s="67"/>
      <c r="T540" s="67"/>
      <c r="U540" s="67"/>
      <c r="V540" s="67"/>
      <c r="W540" s="67"/>
      <c r="X540" s="67"/>
      <c r="Y540" s="67"/>
      <c r="Z540" s="67"/>
      <c r="AA540" s="67"/>
      <c r="AB540" s="67"/>
      <c r="AC540" s="67"/>
      <c r="AD540" s="67"/>
      <c r="AE540" s="67"/>
      <c r="AF540" s="67"/>
      <c r="AG540" s="67"/>
      <c r="AH540" s="67"/>
      <c r="AI540" s="67"/>
      <c r="AJ540" s="67"/>
      <c r="AK540" s="67"/>
    </row>
    <row r="541" spans="3:37" ht="15" customHeight="1" x14ac:dyDescent="0.25">
      <c r="C541" s="257"/>
      <c r="D541" s="257"/>
      <c r="E541" s="257"/>
      <c r="F541" s="257"/>
      <c r="G541" s="257"/>
      <c r="H541" s="257"/>
      <c r="I541" s="257"/>
      <c r="J541" s="257"/>
      <c r="K541" s="257"/>
      <c r="L541" s="257"/>
      <c r="M541" s="257"/>
      <c r="N541" s="257"/>
      <c r="O541" s="71"/>
      <c r="P541" s="71"/>
      <c r="Q541" s="71"/>
      <c r="R541" s="71"/>
      <c r="S541" s="71"/>
      <c r="T541" s="71"/>
      <c r="U541" s="71"/>
      <c r="V541" s="71"/>
      <c r="W541" s="71"/>
      <c r="X541" s="71"/>
      <c r="Y541" s="71"/>
      <c r="Z541" s="71"/>
      <c r="AA541" s="71"/>
      <c r="AB541" s="71"/>
      <c r="AC541" s="71"/>
      <c r="AD541" s="71"/>
      <c r="AE541" s="71"/>
      <c r="AF541" s="71"/>
      <c r="AG541" s="71"/>
      <c r="AH541" s="71"/>
      <c r="AI541" s="71"/>
      <c r="AJ541" s="71"/>
      <c r="AK541" s="71"/>
    </row>
    <row r="542" spans="3:37" ht="15" customHeight="1" x14ac:dyDescent="0.25">
      <c r="C542" s="253"/>
      <c r="D542" s="253"/>
      <c r="E542" s="253"/>
      <c r="F542" s="253"/>
      <c r="G542" s="253"/>
      <c r="H542" s="253"/>
      <c r="I542" s="253"/>
      <c r="J542" s="253"/>
      <c r="K542" s="253"/>
      <c r="L542" s="253"/>
      <c r="M542" s="253"/>
      <c r="N542" s="253"/>
      <c r="O542" s="67"/>
      <c r="P542" s="67"/>
      <c r="Q542" s="67"/>
      <c r="R542" s="67"/>
      <c r="S542" s="67"/>
      <c r="T542" s="67"/>
      <c r="U542" s="67"/>
      <c r="V542" s="67"/>
      <c r="W542" s="67"/>
      <c r="X542" s="67"/>
      <c r="Y542" s="67"/>
      <c r="Z542" s="67"/>
      <c r="AA542" s="67"/>
      <c r="AB542" s="67"/>
      <c r="AC542" s="67"/>
      <c r="AD542" s="67"/>
      <c r="AE542" s="67"/>
      <c r="AF542" s="67"/>
      <c r="AG542" s="67"/>
      <c r="AH542" s="67"/>
      <c r="AI542" s="67"/>
      <c r="AJ542" s="67"/>
      <c r="AK542" s="67"/>
    </row>
    <row r="543" spans="3:37" ht="15" customHeight="1" x14ac:dyDescent="0.25">
      <c r="C543" s="257"/>
      <c r="D543" s="257"/>
      <c r="E543" s="257"/>
      <c r="F543" s="257"/>
      <c r="G543" s="257"/>
      <c r="H543" s="257"/>
      <c r="I543" s="257"/>
      <c r="J543" s="257"/>
      <c r="K543" s="257"/>
      <c r="L543" s="257"/>
      <c r="M543" s="257"/>
      <c r="N543" s="257"/>
      <c r="O543" s="71"/>
      <c r="P543" s="71"/>
      <c r="Q543" s="71"/>
      <c r="R543" s="71"/>
      <c r="S543" s="71"/>
      <c r="T543" s="71"/>
      <c r="U543" s="71"/>
      <c r="V543" s="71"/>
      <c r="W543" s="71"/>
      <c r="X543" s="71"/>
      <c r="Y543" s="71"/>
      <c r="Z543" s="71"/>
      <c r="AA543" s="71"/>
      <c r="AB543" s="71"/>
      <c r="AC543" s="71"/>
      <c r="AD543" s="71"/>
      <c r="AE543" s="71"/>
      <c r="AF543" s="71"/>
      <c r="AG543" s="71"/>
      <c r="AH543" s="71"/>
      <c r="AI543" s="71"/>
      <c r="AJ543" s="71"/>
      <c r="AK543" s="71"/>
    </row>
    <row r="544" spans="3:37" ht="15" customHeight="1" x14ac:dyDescent="0.25">
      <c r="C544" s="253"/>
      <c r="D544" s="253"/>
      <c r="E544" s="253"/>
      <c r="F544" s="253"/>
      <c r="G544" s="253"/>
      <c r="H544" s="253"/>
      <c r="I544" s="253"/>
      <c r="J544" s="253"/>
      <c r="K544" s="253"/>
      <c r="L544" s="253"/>
      <c r="M544" s="253"/>
      <c r="N544" s="253"/>
      <c r="O544" s="67"/>
      <c r="P544" s="67"/>
      <c r="Q544" s="67"/>
      <c r="R544" s="67"/>
      <c r="S544" s="67"/>
      <c r="T544" s="67"/>
      <c r="U544" s="67"/>
      <c r="V544" s="67"/>
      <c r="W544" s="67"/>
      <c r="X544" s="67"/>
      <c r="Y544" s="67"/>
      <c r="Z544" s="67"/>
      <c r="AA544" s="67"/>
      <c r="AB544" s="67"/>
      <c r="AC544" s="67"/>
      <c r="AD544" s="67"/>
      <c r="AE544" s="67"/>
      <c r="AF544" s="67"/>
      <c r="AG544" s="67"/>
      <c r="AH544" s="67"/>
      <c r="AI544" s="67"/>
      <c r="AJ544" s="67"/>
      <c r="AK544" s="67"/>
    </row>
    <row r="545" spans="3:37" ht="15" customHeight="1" x14ac:dyDescent="0.25">
      <c r="C545" s="257"/>
      <c r="D545" s="257"/>
      <c r="E545" s="257"/>
      <c r="F545" s="257"/>
      <c r="G545" s="257"/>
      <c r="H545" s="257"/>
      <c r="I545" s="257"/>
      <c r="J545" s="257"/>
      <c r="K545" s="257"/>
      <c r="L545" s="257"/>
      <c r="M545" s="257"/>
      <c r="N545" s="257"/>
      <c r="O545" s="71"/>
      <c r="P545" s="71"/>
      <c r="Q545" s="71"/>
      <c r="R545" s="71"/>
      <c r="S545" s="71"/>
      <c r="T545" s="71"/>
      <c r="U545" s="71"/>
      <c r="V545" s="71"/>
      <c r="W545" s="71"/>
      <c r="X545" s="71"/>
      <c r="Y545" s="71"/>
      <c r="Z545" s="71"/>
      <c r="AA545" s="71"/>
      <c r="AB545" s="71"/>
      <c r="AC545" s="71"/>
      <c r="AD545" s="71"/>
      <c r="AE545" s="71"/>
      <c r="AF545" s="71"/>
      <c r="AG545" s="71"/>
      <c r="AH545" s="71"/>
      <c r="AI545" s="71"/>
      <c r="AJ545" s="71"/>
      <c r="AK545" s="71"/>
    </row>
    <row r="546" spans="3:37" ht="15" customHeight="1" x14ac:dyDescent="0.25">
      <c r="C546" s="253"/>
      <c r="D546" s="253"/>
      <c r="E546" s="253"/>
      <c r="F546" s="253"/>
      <c r="G546" s="253"/>
      <c r="H546" s="253"/>
      <c r="I546" s="253"/>
      <c r="J546" s="253"/>
      <c r="K546" s="253"/>
      <c r="L546" s="253"/>
      <c r="M546" s="253"/>
      <c r="N546" s="253"/>
      <c r="O546" s="67"/>
      <c r="P546" s="67"/>
      <c r="Q546" s="67"/>
      <c r="R546" s="67"/>
      <c r="S546" s="67"/>
      <c r="T546" s="67"/>
      <c r="U546" s="67"/>
      <c r="V546" s="67"/>
      <c r="W546" s="67"/>
      <c r="X546" s="67"/>
      <c r="Y546" s="67"/>
      <c r="Z546" s="67"/>
      <c r="AA546" s="67"/>
      <c r="AB546" s="67"/>
      <c r="AC546" s="67"/>
      <c r="AD546" s="67"/>
      <c r="AE546" s="67"/>
      <c r="AF546" s="67"/>
      <c r="AG546" s="67"/>
      <c r="AH546" s="67"/>
      <c r="AI546" s="67"/>
      <c r="AJ546" s="67"/>
      <c r="AK546" s="67"/>
    </row>
    <row r="547" spans="3:37" ht="15" customHeight="1" x14ac:dyDescent="0.25">
      <c r="C547" s="257"/>
      <c r="D547" s="257"/>
      <c r="E547" s="257"/>
      <c r="F547" s="257"/>
      <c r="G547" s="257"/>
      <c r="H547" s="257"/>
      <c r="I547" s="257"/>
      <c r="J547" s="257"/>
      <c r="K547" s="257"/>
      <c r="L547" s="257"/>
      <c r="M547" s="257"/>
      <c r="N547" s="257"/>
      <c r="O547" s="71"/>
      <c r="P547" s="71"/>
      <c r="Q547" s="71"/>
      <c r="R547" s="71"/>
      <c r="S547" s="71"/>
      <c r="T547" s="71"/>
      <c r="U547" s="71"/>
      <c r="V547" s="71"/>
      <c r="W547" s="71"/>
      <c r="X547" s="71"/>
      <c r="Y547" s="71"/>
      <c r="Z547" s="71"/>
      <c r="AA547" s="71"/>
      <c r="AB547" s="71"/>
      <c r="AC547" s="71"/>
      <c r="AD547" s="71"/>
      <c r="AE547" s="71"/>
      <c r="AF547" s="71"/>
      <c r="AG547" s="71"/>
      <c r="AH547" s="71"/>
      <c r="AI547" s="71"/>
      <c r="AJ547" s="71"/>
      <c r="AK547" s="71"/>
    </row>
    <row r="548" spans="3:37" ht="15" customHeight="1" x14ac:dyDescent="0.25">
      <c r="C548" s="253"/>
      <c r="D548" s="253"/>
      <c r="E548" s="253"/>
      <c r="F548" s="253"/>
      <c r="G548" s="253"/>
      <c r="H548" s="253"/>
      <c r="I548" s="253"/>
      <c r="J548" s="253"/>
      <c r="K548" s="253"/>
      <c r="L548" s="253"/>
      <c r="M548" s="253"/>
      <c r="N548" s="253"/>
      <c r="O548" s="67"/>
      <c r="P548" s="67"/>
      <c r="Q548" s="67"/>
      <c r="R548" s="67"/>
      <c r="S548" s="67"/>
      <c r="T548" s="67"/>
      <c r="U548" s="67"/>
      <c r="V548" s="67"/>
      <c r="W548" s="67"/>
      <c r="X548" s="67"/>
      <c r="Y548" s="67"/>
      <c r="Z548" s="67"/>
      <c r="AA548" s="67"/>
      <c r="AB548" s="67"/>
      <c r="AC548" s="67"/>
      <c r="AD548" s="67"/>
      <c r="AE548" s="67"/>
      <c r="AF548" s="67"/>
      <c r="AG548" s="67"/>
      <c r="AH548" s="67"/>
      <c r="AI548" s="67"/>
      <c r="AJ548" s="67"/>
      <c r="AK548" s="67"/>
    </row>
    <row r="549" spans="3:37" ht="15" customHeight="1" x14ac:dyDescent="0.25">
      <c r="C549" s="257"/>
      <c r="D549" s="257"/>
      <c r="E549" s="257"/>
      <c r="F549" s="257"/>
      <c r="G549" s="257"/>
      <c r="H549" s="257"/>
      <c r="I549" s="257"/>
      <c r="J549" s="257"/>
      <c r="K549" s="257"/>
      <c r="L549" s="257"/>
      <c r="M549" s="257"/>
      <c r="N549" s="257"/>
      <c r="O549" s="71"/>
      <c r="P549" s="71"/>
      <c r="Q549" s="71"/>
      <c r="R549" s="71"/>
      <c r="S549" s="71"/>
      <c r="T549" s="71"/>
      <c r="U549" s="71"/>
      <c r="V549" s="71"/>
      <c r="W549" s="71"/>
      <c r="X549" s="71"/>
      <c r="Y549" s="71"/>
      <c r="Z549" s="71"/>
      <c r="AA549" s="71"/>
      <c r="AB549" s="71"/>
      <c r="AC549" s="71"/>
      <c r="AD549" s="71"/>
      <c r="AE549" s="71"/>
      <c r="AF549" s="71"/>
      <c r="AG549" s="71"/>
      <c r="AH549" s="71"/>
      <c r="AI549" s="71"/>
      <c r="AJ549" s="71"/>
      <c r="AK549" s="71"/>
    </row>
    <row r="550" spans="3:37" ht="15" customHeight="1" x14ac:dyDescent="0.25">
      <c r="C550" s="253"/>
      <c r="D550" s="253"/>
      <c r="E550" s="253"/>
      <c r="F550" s="253"/>
      <c r="G550" s="253"/>
      <c r="H550" s="253"/>
      <c r="I550" s="253"/>
      <c r="J550" s="253"/>
      <c r="K550" s="253"/>
      <c r="L550" s="253"/>
      <c r="M550" s="253"/>
      <c r="N550" s="253"/>
      <c r="O550" s="67"/>
      <c r="P550" s="67"/>
      <c r="Q550" s="67"/>
      <c r="R550" s="67"/>
      <c r="S550" s="67"/>
      <c r="T550" s="67"/>
      <c r="U550" s="67"/>
      <c r="V550" s="67"/>
      <c r="W550" s="67"/>
      <c r="X550" s="67"/>
      <c r="Y550" s="67"/>
      <c r="Z550" s="67"/>
      <c r="AA550" s="67"/>
      <c r="AB550" s="67"/>
      <c r="AC550" s="67"/>
      <c r="AD550" s="67"/>
      <c r="AE550" s="67"/>
      <c r="AF550" s="67"/>
      <c r="AG550" s="67"/>
      <c r="AH550" s="67"/>
      <c r="AI550" s="67"/>
      <c r="AJ550" s="67"/>
      <c r="AK550" s="67"/>
    </row>
    <row r="551" spans="3:37" ht="15" customHeight="1" x14ac:dyDescent="0.25">
      <c r="C551" s="257"/>
      <c r="D551" s="257"/>
      <c r="E551" s="257"/>
      <c r="F551" s="257"/>
      <c r="G551" s="257"/>
      <c r="H551" s="257"/>
      <c r="I551" s="257"/>
      <c r="J551" s="257"/>
      <c r="K551" s="257"/>
      <c r="L551" s="257"/>
      <c r="M551" s="257"/>
      <c r="N551" s="257"/>
      <c r="O551" s="71"/>
      <c r="P551" s="71"/>
      <c r="Q551" s="71"/>
      <c r="R551" s="71"/>
      <c r="S551" s="71"/>
      <c r="T551" s="71"/>
      <c r="U551" s="71"/>
      <c r="V551" s="71"/>
      <c r="W551" s="71"/>
      <c r="X551" s="71"/>
      <c r="Y551" s="71"/>
      <c r="Z551" s="71"/>
      <c r="AA551" s="71"/>
      <c r="AB551" s="71"/>
      <c r="AC551" s="71"/>
      <c r="AD551" s="71"/>
      <c r="AE551" s="71"/>
      <c r="AF551" s="71"/>
      <c r="AG551" s="71"/>
      <c r="AH551" s="71"/>
      <c r="AI551" s="71"/>
      <c r="AJ551" s="71"/>
      <c r="AK551" s="71"/>
    </row>
    <row r="552" spans="3:37" ht="15" customHeight="1" x14ac:dyDescent="0.25">
      <c r="C552" s="253"/>
      <c r="D552" s="253"/>
      <c r="E552" s="253"/>
      <c r="F552" s="253"/>
      <c r="G552" s="253"/>
      <c r="H552" s="253"/>
      <c r="I552" s="253"/>
      <c r="J552" s="253"/>
      <c r="K552" s="253"/>
      <c r="L552" s="253"/>
      <c r="M552" s="253"/>
      <c r="N552" s="253"/>
      <c r="O552" s="67"/>
      <c r="P552" s="67"/>
      <c r="Q552" s="67"/>
      <c r="R552" s="67"/>
      <c r="S552" s="67"/>
      <c r="T552" s="67"/>
      <c r="U552" s="67"/>
      <c r="V552" s="67"/>
      <c r="W552" s="67"/>
      <c r="X552" s="67"/>
      <c r="Y552" s="67"/>
      <c r="Z552" s="67"/>
      <c r="AA552" s="67"/>
      <c r="AB552" s="67"/>
      <c r="AC552" s="67"/>
      <c r="AD552" s="67"/>
      <c r="AE552" s="67"/>
      <c r="AF552" s="67"/>
      <c r="AG552" s="67"/>
      <c r="AH552" s="67"/>
      <c r="AI552" s="67"/>
      <c r="AJ552" s="67"/>
      <c r="AK552" s="67"/>
    </row>
    <row r="553" spans="3:37" ht="15" customHeight="1" x14ac:dyDescent="0.25">
      <c r="C553" s="257"/>
      <c r="D553" s="257"/>
      <c r="E553" s="257"/>
      <c r="F553" s="257"/>
      <c r="G553" s="257"/>
      <c r="H553" s="257"/>
      <c r="I553" s="257"/>
      <c r="J553" s="257"/>
      <c r="K553" s="257"/>
      <c r="L553" s="257"/>
      <c r="M553" s="257"/>
      <c r="N553" s="257"/>
      <c r="O553" s="71"/>
      <c r="P553" s="71"/>
      <c r="Q553" s="71"/>
      <c r="R553" s="71"/>
      <c r="S553" s="71"/>
      <c r="T553" s="71"/>
      <c r="U553" s="71"/>
      <c r="V553" s="71"/>
      <c r="W553" s="71"/>
      <c r="X553" s="71"/>
      <c r="Y553" s="71"/>
      <c r="Z553" s="71"/>
      <c r="AA553" s="71"/>
      <c r="AB553" s="71"/>
      <c r="AC553" s="71"/>
      <c r="AD553" s="71"/>
      <c r="AE553" s="71"/>
      <c r="AF553" s="71"/>
      <c r="AG553" s="71"/>
      <c r="AH553" s="71"/>
      <c r="AI553" s="71"/>
      <c r="AJ553" s="71"/>
      <c r="AK553" s="71"/>
    </row>
    <row r="554" spans="3:37" ht="15" customHeight="1" x14ac:dyDescent="0.25">
      <c r="C554" s="253"/>
      <c r="D554" s="253"/>
      <c r="E554" s="253"/>
      <c r="F554" s="253"/>
      <c r="G554" s="253"/>
      <c r="H554" s="253"/>
      <c r="I554" s="253"/>
      <c r="J554" s="253"/>
      <c r="K554" s="253"/>
      <c r="L554" s="253"/>
      <c r="M554" s="253"/>
      <c r="N554" s="253"/>
      <c r="O554" s="67"/>
      <c r="P554" s="67"/>
      <c r="Q554" s="67"/>
      <c r="R554" s="67"/>
      <c r="S554" s="67"/>
      <c r="T554" s="67"/>
      <c r="U554" s="67"/>
      <c r="V554" s="67"/>
      <c r="W554" s="67"/>
      <c r="X554" s="67"/>
      <c r="Y554" s="67"/>
      <c r="Z554" s="67"/>
      <c r="AA554" s="67"/>
      <c r="AB554" s="67"/>
      <c r="AC554" s="67"/>
      <c r="AD554" s="67"/>
      <c r="AE554" s="67"/>
      <c r="AF554" s="67"/>
      <c r="AG554" s="67"/>
      <c r="AH554" s="67"/>
      <c r="AI554" s="67"/>
      <c r="AJ554" s="67"/>
      <c r="AK554" s="67"/>
    </row>
    <row r="555" spans="3:37" ht="15" customHeight="1" x14ac:dyDescent="0.25">
      <c r="C555" s="257"/>
      <c r="D555" s="257"/>
      <c r="E555" s="257"/>
      <c r="F555" s="257"/>
      <c r="G555" s="257"/>
      <c r="H555" s="257"/>
      <c r="I555" s="257"/>
      <c r="J555" s="257"/>
      <c r="K555" s="257"/>
      <c r="L555" s="257"/>
      <c r="M555" s="257"/>
      <c r="N555" s="257"/>
      <c r="O555" s="71"/>
      <c r="P555" s="71"/>
      <c r="Q555" s="71"/>
      <c r="R555" s="71"/>
      <c r="S555" s="71"/>
      <c r="T555" s="71"/>
      <c r="U555" s="71"/>
      <c r="V555" s="71"/>
      <c r="W555" s="71"/>
      <c r="X555" s="71"/>
      <c r="Y555" s="71"/>
      <c r="Z555" s="71"/>
      <c r="AA555" s="71"/>
      <c r="AB555" s="71"/>
      <c r="AC555" s="71"/>
      <c r="AD555" s="71"/>
      <c r="AE555" s="71"/>
      <c r="AF555" s="71"/>
      <c r="AG555" s="71"/>
      <c r="AH555" s="71"/>
      <c r="AI555" s="71"/>
      <c r="AJ555" s="71"/>
      <c r="AK555" s="71"/>
    </row>
    <row r="556" spans="3:37" ht="15" customHeight="1" x14ac:dyDescent="0.25">
      <c r="C556" s="253"/>
      <c r="D556" s="253"/>
      <c r="E556" s="253"/>
      <c r="F556" s="253"/>
      <c r="G556" s="253"/>
      <c r="H556" s="253"/>
      <c r="I556" s="253"/>
      <c r="J556" s="253"/>
      <c r="K556" s="253"/>
      <c r="L556" s="253"/>
      <c r="M556" s="253"/>
      <c r="N556" s="253"/>
      <c r="O556" s="67"/>
      <c r="P556" s="67"/>
      <c r="Q556" s="67"/>
      <c r="R556" s="67"/>
      <c r="S556" s="67"/>
      <c r="T556" s="67"/>
      <c r="U556" s="67"/>
      <c r="V556" s="67"/>
      <c r="W556" s="67"/>
      <c r="X556" s="67"/>
      <c r="Y556" s="67"/>
      <c r="Z556" s="67"/>
      <c r="AA556" s="67"/>
      <c r="AB556" s="67"/>
      <c r="AC556" s="67"/>
      <c r="AD556" s="67"/>
      <c r="AE556" s="67"/>
      <c r="AF556" s="67"/>
      <c r="AG556" s="67"/>
      <c r="AH556" s="67"/>
      <c r="AI556" s="67"/>
      <c r="AJ556" s="67"/>
      <c r="AK556" s="67"/>
    </row>
    <row r="557" spans="3:37" ht="15" customHeight="1" x14ac:dyDescent="0.25">
      <c r="C557" s="257"/>
      <c r="D557" s="257"/>
      <c r="E557" s="257"/>
      <c r="F557" s="257"/>
      <c r="G557" s="257"/>
      <c r="H557" s="257"/>
      <c r="I557" s="257"/>
      <c r="J557" s="257"/>
      <c r="K557" s="257"/>
      <c r="L557" s="257"/>
      <c r="M557" s="257"/>
      <c r="N557" s="257"/>
      <c r="O557" s="71"/>
      <c r="P557" s="71"/>
      <c r="Q557" s="71"/>
      <c r="R557" s="71"/>
      <c r="S557" s="71"/>
      <c r="T557" s="71"/>
      <c r="U557" s="71"/>
      <c r="V557" s="71"/>
      <c r="W557" s="71"/>
      <c r="X557" s="71"/>
      <c r="Y557" s="71"/>
      <c r="Z557" s="71"/>
      <c r="AA557" s="71"/>
      <c r="AB557" s="71"/>
      <c r="AC557" s="71"/>
      <c r="AD557" s="71"/>
      <c r="AE557" s="71"/>
      <c r="AF557" s="71"/>
      <c r="AG557" s="71"/>
      <c r="AH557" s="71"/>
      <c r="AI557" s="71"/>
      <c r="AJ557" s="71"/>
      <c r="AK557" s="71"/>
    </row>
    <row r="558" spans="3:37" ht="15" customHeight="1" x14ac:dyDescent="0.25">
      <c r="C558" s="253"/>
      <c r="D558" s="253"/>
      <c r="E558" s="253"/>
      <c r="F558" s="253"/>
      <c r="G558" s="253"/>
      <c r="H558" s="253"/>
      <c r="I558" s="253"/>
      <c r="J558" s="253"/>
      <c r="K558" s="253"/>
      <c r="L558" s="253"/>
      <c r="M558" s="253"/>
      <c r="N558" s="253"/>
      <c r="O558" s="67"/>
      <c r="P558" s="67"/>
      <c r="Q558" s="67"/>
      <c r="R558" s="67"/>
      <c r="S558" s="67"/>
      <c r="T558" s="67"/>
      <c r="U558" s="67"/>
      <c r="V558" s="67"/>
      <c r="W558" s="67"/>
      <c r="X558" s="67"/>
      <c r="Y558" s="67"/>
      <c r="Z558" s="67"/>
      <c r="AA558" s="67"/>
      <c r="AB558" s="67"/>
      <c r="AC558" s="67"/>
      <c r="AD558" s="67"/>
      <c r="AE558" s="67"/>
      <c r="AF558" s="67"/>
      <c r="AG558" s="67"/>
      <c r="AH558" s="67"/>
      <c r="AI558" s="67"/>
      <c r="AJ558" s="67"/>
      <c r="AK558" s="67"/>
    </row>
    <row r="559" spans="3:37" ht="15" customHeight="1" x14ac:dyDescent="0.25">
      <c r="C559" s="257"/>
      <c r="D559" s="257"/>
      <c r="E559" s="257"/>
      <c r="F559" s="257"/>
      <c r="G559" s="257"/>
      <c r="H559" s="257"/>
      <c r="I559" s="257"/>
      <c r="J559" s="257"/>
      <c r="K559" s="257"/>
      <c r="L559" s="257"/>
      <c r="M559" s="257"/>
      <c r="N559" s="257"/>
      <c r="O559" s="71"/>
      <c r="P559" s="71"/>
      <c r="Q559" s="71"/>
      <c r="R559" s="71"/>
      <c r="S559" s="71"/>
      <c r="T559" s="71"/>
      <c r="U559" s="71"/>
      <c r="V559" s="71"/>
      <c r="W559" s="71"/>
      <c r="X559" s="71"/>
      <c r="Y559" s="71"/>
      <c r="Z559" s="71"/>
      <c r="AA559" s="71"/>
      <c r="AB559" s="71"/>
      <c r="AC559" s="71"/>
      <c r="AD559" s="71"/>
      <c r="AE559" s="71"/>
      <c r="AF559" s="71"/>
      <c r="AG559" s="71"/>
      <c r="AH559" s="71"/>
      <c r="AI559" s="71"/>
      <c r="AJ559" s="71"/>
      <c r="AK559" s="71"/>
    </row>
    <row r="560" spans="3:37" ht="15" customHeight="1" x14ac:dyDescent="0.25">
      <c r="C560" s="253"/>
      <c r="D560" s="253"/>
      <c r="E560" s="253"/>
      <c r="F560" s="253"/>
      <c r="G560" s="253"/>
      <c r="H560" s="253"/>
      <c r="I560" s="253"/>
      <c r="J560" s="253"/>
      <c r="K560" s="253"/>
      <c r="L560" s="253"/>
      <c r="M560" s="253"/>
      <c r="N560" s="253"/>
      <c r="O560" s="67"/>
      <c r="P560" s="67"/>
      <c r="Q560" s="67"/>
      <c r="R560" s="67"/>
      <c r="S560" s="67"/>
      <c r="T560" s="67"/>
      <c r="U560" s="67"/>
      <c r="V560" s="67"/>
      <c r="W560" s="67"/>
      <c r="X560" s="67"/>
      <c r="Y560" s="67"/>
      <c r="Z560" s="67"/>
      <c r="AA560" s="67"/>
      <c r="AB560" s="67"/>
      <c r="AC560" s="67"/>
      <c r="AD560" s="67"/>
      <c r="AE560" s="67"/>
      <c r="AF560" s="67"/>
      <c r="AG560" s="67"/>
      <c r="AH560" s="67"/>
      <c r="AI560" s="67"/>
      <c r="AJ560" s="67"/>
      <c r="AK560" s="67"/>
    </row>
    <row r="561" spans="3:37" ht="15" customHeight="1" x14ac:dyDescent="0.25">
      <c r="C561" s="257"/>
      <c r="D561" s="257"/>
      <c r="E561" s="257"/>
      <c r="F561" s="257"/>
      <c r="G561" s="257"/>
      <c r="H561" s="257"/>
      <c r="I561" s="257"/>
      <c r="J561" s="257"/>
      <c r="K561" s="257"/>
      <c r="L561" s="257"/>
      <c r="M561" s="257"/>
      <c r="N561" s="257"/>
      <c r="O561" s="71"/>
      <c r="P561" s="71"/>
      <c r="Q561" s="71"/>
      <c r="R561" s="71"/>
      <c r="S561" s="71"/>
      <c r="T561" s="71"/>
      <c r="U561" s="71"/>
      <c r="V561" s="71"/>
      <c r="W561" s="71"/>
      <c r="X561" s="71"/>
      <c r="Y561" s="71"/>
      <c r="Z561" s="71"/>
      <c r="AA561" s="71"/>
      <c r="AB561" s="71"/>
      <c r="AC561" s="71"/>
      <c r="AD561" s="71"/>
      <c r="AE561" s="71"/>
      <c r="AF561" s="71"/>
      <c r="AG561" s="71"/>
      <c r="AH561" s="71"/>
      <c r="AI561" s="71"/>
      <c r="AJ561" s="71"/>
      <c r="AK561" s="71"/>
    </row>
    <row r="562" spans="3:37" ht="15" customHeight="1" x14ac:dyDescent="0.25">
      <c r="C562" s="253"/>
      <c r="D562" s="253"/>
      <c r="E562" s="253"/>
      <c r="F562" s="253"/>
      <c r="G562" s="253"/>
      <c r="H562" s="253"/>
      <c r="I562" s="253"/>
      <c r="J562" s="253"/>
      <c r="K562" s="253"/>
      <c r="L562" s="253"/>
      <c r="M562" s="253"/>
      <c r="N562" s="253"/>
      <c r="O562" s="67"/>
      <c r="P562" s="67"/>
      <c r="Q562" s="67"/>
      <c r="R562" s="67"/>
      <c r="S562" s="67"/>
      <c r="T562" s="67"/>
      <c r="U562" s="67"/>
      <c r="V562" s="67"/>
      <c r="W562" s="67"/>
      <c r="X562" s="67"/>
      <c r="Y562" s="67"/>
      <c r="Z562" s="67"/>
      <c r="AA562" s="67"/>
      <c r="AB562" s="67"/>
      <c r="AC562" s="67"/>
      <c r="AD562" s="67"/>
      <c r="AE562" s="67"/>
      <c r="AF562" s="67"/>
      <c r="AG562" s="67"/>
      <c r="AH562" s="67"/>
      <c r="AI562" s="67"/>
      <c r="AJ562" s="67"/>
      <c r="AK562" s="67"/>
    </row>
    <row r="563" spans="3:37" ht="15" customHeight="1" x14ac:dyDescent="0.25">
      <c r="C563" s="257"/>
      <c r="D563" s="257"/>
      <c r="E563" s="257"/>
      <c r="F563" s="257"/>
      <c r="G563" s="257"/>
      <c r="H563" s="257"/>
      <c r="I563" s="257"/>
      <c r="J563" s="257"/>
      <c r="K563" s="257"/>
      <c r="L563" s="257"/>
      <c r="M563" s="257"/>
      <c r="N563" s="257"/>
      <c r="O563" s="71"/>
      <c r="P563" s="71"/>
      <c r="Q563" s="71"/>
      <c r="R563" s="71"/>
      <c r="S563" s="71"/>
      <c r="T563" s="71"/>
      <c r="U563" s="71"/>
      <c r="V563" s="71"/>
      <c r="W563" s="71"/>
      <c r="X563" s="71"/>
      <c r="Y563" s="71"/>
      <c r="Z563" s="71"/>
      <c r="AA563" s="71"/>
      <c r="AB563" s="71"/>
      <c r="AC563" s="71"/>
      <c r="AD563" s="71"/>
      <c r="AE563" s="71"/>
      <c r="AF563" s="71"/>
      <c r="AG563" s="71"/>
      <c r="AH563" s="71"/>
      <c r="AI563" s="71"/>
      <c r="AJ563" s="71"/>
      <c r="AK563" s="71"/>
    </row>
    <row r="564" spans="3:37" ht="15" customHeight="1" x14ac:dyDescent="0.25">
      <c r="C564" s="253"/>
      <c r="D564" s="253"/>
      <c r="E564" s="253"/>
      <c r="F564" s="253"/>
      <c r="G564" s="253"/>
      <c r="H564" s="253"/>
      <c r="I564" s="253"/>
      <c r="J564" s="253"/>
      <c r="K564" s="253"/>
      <c r="L564" s="253"/>
      <c r="M564" s="253"/>
      <c r="N564" s="253"/>
      <c r="O564" s="67"/>
      <c r="P564" s="67"/>
      <c r="Q564" s="67"/>
      <c r="R564" s="67"/>
      <c r="S564" s="67"/>
      <c r="T564" s="67"/>
      <c r="U564" s="67"/>
      <c r="V564" s="67"/>
      <c r="W564" s="67"/>
      <c r="X564" s="67"/>
      <c r="Y564" s="67"/>
      <c r="Z564" s="67"/>
      <c r="AA564" s="67"/>
      <c r="AB564" s="67"/>
      <c r="AC564" s="67"/>
      <c r="AD564" s="67"/>
      <c r="AE564" s="67"/>
      <c r="AF564" s="67"/>
      <c r="AG564" s="67"/>
      <c r="AH564" s="67"/>
      <c r="AI564" s="67"/>
      <c r="AJ564" s="67"/>
      <c r="AK564" s="67"/>
    </row>
    <row r="565" spans="3:37" ht="15" customHeight="1" x14ac:dyDescent="0.25">
      <c r="C565" s="257"/>
      <c r="D565" s="257"/>
      <c r="E565" s="257"/>
      <c r="F565" s="257"/>
      <c r="G565" s="257"/>
      <c r="H565" s="257"/>
      <c r="I565" s="257"/>
      <c r="J565" s="257"/>
      <c r="K565" s="257"/>
      <c r="L565" s="257"/>
      <c r="M565" s="257"/>
      <c r="N565" s="257"/>
      <c r="O565" s="71"/>
      <c r="P565" s="71"/>
      <c r="Q565" s="71"/>
      <c r="R565" s="71"/>
      <c r="S565" s="71"/>
      <c r="T565" s="71"/>
      <c r="U565" s="71"/>
      <c r="V565" s="71"/>
      <c r="W565" s="71"/>
      <c r="X565" s="71"/>
      <c r="Y565" s="71"/>
      <c r="Z565" s="71"/>
      <c r="AA565" s="71"/>
      <c r="AB565" s="71"/>
      <c r="AC565" s="71"/>
      <c r="AD565" s="71"/>
      <c r="AE565" s="71"/>
      <c r="AF565" s="71"/>
      <c r="AG565" s="71"/>
      <c r="AH565" s="71"/>
      <c r="AI565" s="71"/>
      <c r="AJ565" s="71"/>
      <c r="AK565" s="71"/>
    </row>
    <row r="566" spans="3:37" ht="15" customHeight="1" x14ac:dyDescent="0.25">
      <c r="C566" s="253"/>
      <c r="D566" s="253"/>
      <c r="E566" s="253"/>
      <c r="F566" s="253"/>
      <c r="G566" s="253"/>
      <c r="H566" s="253"/>
      <c r="I566" s="253"/>
      <c r="J566" s="253"/>
      <c r="K566" s="253"/>
      <c r="L566" s="253"/>
      <c r="M566" s="253"/>
      <c r="N566" s="253"/>
      <c r="O566" s="67"/>
      <c r="P566" s="67"/>
      <c r="Q566" s="67"/>
      <c r="R566" s="67"/>
      <c r="S566" s="67"/>
      <c r="T566" s="67"/>
      <c r="U566" s="67"/>
      <c r="V566" s="67"/>
      <c r="W566" s="67"/>
      <c r="X566" s="67"/>
      <c r="Y566" s="67"/>
      <c r="Z566" s="67"/>
      <c r="AA566" s="67"/>
      <c r="AB566" s="67"/>
      <c r="AC566" s="67"/>
      <c r="AD566" s="67"/>
      <c r="AE566" s="67"/>
      <c r="AF566" s="67"/>
      <c r="AG566" s="67"/>
      <c r="AH566" s="67"/>
      <c r="AI566" s="67"/>
      <c r="AJ566" s="67"/>
      <c r="AK566" s="67"/>
    </row>
    <row r="567" spans="3:37" ht="15" customHeight="1" x14ac:dyDescent="0.25">
      <c r="C567" s="257"/>
      <c r="D567" s="257"/>
      <c r="E567" s="257"/>
      <c r="F567" s="257"/>
      <c r="G567" s="257"/>
      <c r="H567" s="257"/>
      <c r="I567" s="257"/>
      <c r="J567" s="257"/>
      <c r="K567" s="257"/>
      <c r="L567" s="257"/>
      <c r="M567" s="257"/>
      <c r="N567" s="257"/>
      <c r="O567" s="71"/>
      <c r="P567" s="71"/>
      <c r="Q567" s="71"/>
      <c r="R567" s="71"/>
      <c r="S567" s="71"/>
      <c r="T567" s="71"/>
      <c r="U567" s="71"/>
      <c r="V567" s="71"/>
      <c r="W567" s="71"/>
      <c r="X567" s="71"/>
      <c r="Y567" s="71"/>
      <c r="Z567" s="71"/>
      <c r="AA567" s="71"/>
      <c r="AB567" s="71"/>
      <c r="AC567" s="71"/>
      <c r="AD567" s="71"/>
      <c r="AE567" s="71"/>
      <c r="AF567" s="71"/>
      <c r="AG567" s="71"/>
      <c r="AH567" s="71"/>
      <c r="AI567" s="71"/>
      <c r="AJ567" s="71"/>
      <c r="AK567" s="71"/>
    </row>
    <row r="568" spans="3:37" ht="15" customHeight="1" x14ac:dyDescent="0.25">
      <c r="C568" s="253"/>
      <c r="D568" s="253"/>
      <c r="E568" s="253"/>
      <c r="F568" s="253"/>
      <c r="G568" s="253"/>
      <c r="H568" s="253"/>
      <c r="I568" s="253"/>
      <c r="J568" s="253"/>
      <c r="K568" s="253"/>
      <c r="L568" s="253"/>
      <c r="M568" s="253"/>
      <c r="N568" s="253"/>
      <c r="O568" s="67"/>
      <c r="P568" s="67"/>
      <c r="Q568" s="67"/>
      <c r="R568" s="67"/>
      <c r="S568" s="67"/>
      <c r="T568" s="67"/>
      <c r="U568" s="67"/>
      <c r="V568" s="67"/>
      <c r="W568" s="67"/>
      <c r="X568" s="67"/>
      <c r="Y568" s="67"/>
      <c r="Z568" s="67"/>
      <c r="AA568" s="67"/>
      <c r="AB568" s="67"/>
      <c r="AC568" s="67"/>
      <c r="AD568" s="67"/>
      <c r="AE568" s="67"/>
      <c r="AF568" s="67"/>
      <c r="AG568" s="67"/>
      <c r="AH568" s="67"/>
      <c r="AI568" s="67"/>
      <c r="AJ568" s="67"/>
      <c r="AK568" s="67"/>
    </row>
    <row r="569" spans="3:37" ht="15" customHeight="1" x14ac:dyDescent="0.25">
      <c r="C569" s="257"/>
      <c r="D569" s="257"/>
      <c r="E569" s="257"/>
      <c r="F569" s="257"/>
      <c r="G569" s="257"/>
      <c r="H569" s="257"/>
      <c r="I569" s="257"/>
      <c r="J569" s="257"/>
      <c r="K569" s="257"/>
      <c r="L569" s="257"/>
      <c r="M569" s="257"/>
      <c r="N569" s="257"/>
      <c r="O569" s="71"/>
      <c r="P569" s="71"/>
      <c r="Q569" s="71"/>
      <c r="R569" s="71"/>
      <c r="S569" s="71"/>
      <c r="T569" s="71"/>
      <c r="U569" s="71"/>
      <c r="V569" s="71"/>
      <c r="W569" s="71"/>
      <c r="X569" s="71"/>
      <c r="Y569" s="71"/>
      <c r="Z569" s="71"/>
      <c r="AA569" s="71"/>
      <c r="AB569" s="71"/>
      <c r="AC569" s="71"/>
      <c r="AD569" s="71"/>
      <c r="AE569" s="71"/>
      <c r="AF569" s="71"/>
      <c r="AG569" s="71"/>
      <c r="AH569" s="71"/>
      <c r="AI569" s="71"/>
      <c r="AJ569" s="71"/>
      <c r="AK569" s="71"/>
    </row>
    <row r="570" spans="3:37" ht="15" customHeight="1" x14ac:dyDescent="0.25">
      <c r="C570" s="253"/>
      <c r="D570" s="253"/>
      <c r="E570" s="253"/>
      <c r="F570" s="253"/>
      <c r="G570" s="253"/>
      <c r="H570" s="253"/>
      <c r="I570" s="253"/>
      <c r="J570" s="253"/>
      <c r="K570" s="253"/>
      <c r="L570" s="253"/>
      <c r="M570" s="253"/>
      <c r="N570" s="253"/>
      <c r="O570" s="67"/>
      <c r="P570" s="67"/>
      <c r="Q570" s="67"/>
      <c r="R570" s="67"/>
      <c r="S570" s="67"/>
      <c r="T570" s="67"/>
      <c r="U570" s="67"/>
      <c r="V570" s="67"/>
      <c r="W570" s="67"/>
      <c r="X570" s="67"/>
      <c r="Y570" s="67"/>
      <c r="Z570" s="67"/>
      <c r="AA570" s="67"/>
      <c r="AB570" s="67"/>
      <c r="AC570" s="67"/>
      <c r="AD570" s="67"/>
      <c r="AE570" s="67"/>
      <c r="AF570" s="67"/>
      <c r="AG570" s="67"/>
      <c r="AH570" s="67"/>
      <c r="AI570" s="67"/>
      <c r="AJ570" s="67"/>
      <c r="AK570" s="67"/>
    </row>
    <row r="571" spans="3:37" ht="15" customHeight="1" x14ac:dyDescent="0.25">
      <c r="C571" s="257"/>
      <c r="D571" s="257"/>
      <c r="E571" s="257"/>
      <c r="F571" s="257"/>
      <c r="G571" s="257"/>
      <c r="H571" s="257"/>
      <c r="I571" s="257"/>
      <c r="J571" s="257"/>
      <c r="K571" s="257"/>
      <c r="L571" s="257"/>
      <c r="M571" s="257"/>
      <c r="N571" s="257"/>
      <c r="O571" s="71"/>
      <c r="P571" s="71"/>
      <c r="Q571" s="71"/>
      <c r="R571" s="71"/>
      <c r="S571" s="71"/>
      <c r="T571" s="71"/>
      <c r="U571" s="71"/>
      <c r="V571" s="71"/>
      <c r="W571" s="71"/>
      <c r="X571" s="71"/>
      <c r="Y571" s="71"/>
      <c r="Z571" s="71"/>
      <c r="AA571" s="71"/>
      <c r="AB571" s="71"/>
      <c r="AC571" s="71"/>
      <c r="AD571" s="71"/>
      <c r="AE571" s="71"/>
      <c r="AF571" s="71"/>
      <c r="AG571" s="71"/>
      <c r="AH571" s="71"/>
      <c r="AI571" s="71"/>
      <c r="AJ571" s="71"/>
      <c r="AK571" s="71"/>
    </row>
    <row r="572" spans="3:37" ht="15" customHeight="1" x14ac:dyDescent="0.25">
      <c r="C572" s="253"/>
      <c r="D572" s="253"/>
      <c r="E572" s="253"/>
      <c r="F572" s="253"/>
      <c r="G572" s="253"/>
      <c r="H572" s="253"/>
      <c r="I572" s="253"/>
      <c r="J572" s="253"/>
      <c r="K572" s="253"/>
      <c r="L572" s="253"/>
      <c r="M572" s="253"/>
      <c r="N572" s="253"/>
      <c r="O572" s="67"/>
      <c r="P572" s="67"/>
      <c r="Q572" s="67"/>
      <c r="R572" s="67"/>
      <c r="S572" s="67"/>
      <c r="T572" s="67"/>
      <c r="U572" s="67"/>
      <c r="V572" s="67"/>
      <c r="W572" s="67"/>
      <c r="X572" s="67"/>
      <c r="Y572" s="67"/>
      <c r="Z572" s="67"/>
      <c r="AA572" s="67"/>
      <c r="AB572" s="67"/>
      <c r="AC572" s="67"/>
      <c r="AD572" s="67"/>
      <c r="AE572" s="67"/>
      <c r="AF572" s="67"/>
      <c r="AG572" s="67"/>
      <c r="AH572" s="67"/>
      <c r="AI572" s="67"/>
      <c r="AJ572" s="67"/>
      <c r="AK572" s="67"/>
    </row>
    <row r="573" spans="3:37" ht="15" customHeight="1" x14ac:dyDescent="0.25">
      <c r="C573" s="257"/>
      <c r="D573" s="257"/>
      <c r="E573" s="257"/>
      <c r="F573" s="257"/>
      <c r="G573" s="257"/>
      <c r="H573" s="257"/>
      <c r="I573" s="257"/>
      <c r="J573" s="257"/>
      <c r="K573" s="257"/>
      <c r="L573" s="257"/>
      <c r="M573" s="257"/>
      <c r="N573" s="257"/>
      <c r="O573" s="71"/>
      <c r="P573" s="71"/>
      <c r="Q573" s="71"/>
      <c r="R573" s="71"/>
      <c r="S573" s="71"/>
      <c r="T573" s="71"/>
      <c r="U573" s="71"/>
      <c r="V573" s="71"/>
      <c r="W573" s="71"/>
      <c r="X573" s="71"/>
      <c r="Y573" s="71"/>
      <c r="Z573" s="71"/>
      <c r="AA573" s="71"/>
      <c r="AB573" s="71"/>
      <c r="AC573" s="71"/>
      <c r="AD573" s="71"/>
      <c r="AE573" s="71"/>
      <c r="AF573" s="71"/>
      <c r="AG573" s="71"/>
      <c r="AH573" s="71"/>
      <c r="AI573" s="71"/>
      <c r="AJ573" s="71"/>
      <c r="AK573" s="71"/>
    </row>
    <row r="574" spans="3:37" ht="15" customHeight="1" x14ac:dyDescent="0.25">
      <c r="C574" s="253"/>
      <c r="D574" s="253"/>
      <c r="E574" s="253"/>
      <c r="F574" s="253"/>
      <c r="G574" s="253"/>
      <c r="H574" s="253"/>
      <c r="I574" s="253"/>
      <c r="J574" s="253"/>
      <c r="K574" s="253"/>
      <c r="L574" s="253"/>
      <c r="M574" s="253"/>
      <c r="N574" s="253"/>
      <c r="O574" s="67"/>
      <c r="P574" s="67"/>
      <c r="Q574" s="67"/>
      <c r="R574" s="67"/>
      <c r="S574" s="67"/>
      <c r="T574" s="67"/>
      <c r="U574" s="67"/>
      <c r="V574" s="67"/>
      <c r="W574" s="67"/>
      <c r="X574" s="67"/>
      <c r="Y574" s="67"/>
      <c r="Z574" s="67"/>
      <c r="AA574" s="67"/>
      <c r="AB574" s="67"/>
      <c r="AC574" s="67"/>
      <c r="AD574" s="67"/>
      <c r="AE574" s="67"/>
      <c r="AF574" s="67"/>
      <c r="AG574" s="67"/>
      <c r="AH574" s="67"/>
      <c r="AI574" s="67"/>
      <c r="AJ574" s="67"/>
      <c r="AK574" s="67"/>
    </row>
    <row r="575" spans="3:37" ht="15" customHeight="1" x14ac:dyDescent="0.25">
      <c r="C575" s="257"/>
      <c r="D575" s="257"/>
      <c r="E575" s="257"/>
      <c r="F575" s="257"/>
      <c r="G575" s="257"/>
      <c r="H575" s="257"/>
      <c r="I575" s="257"/>
      <c r="J575" s="257"/>
      <c r="K575" s="257"/>
      <c r="L575" s="257"/>
      <c r="M575" s="257"/>
      <c r="N575" s="257"/>
      <c r="O575" s="71"/>
      <c r="P575" s="71"/>
      <c r="Q575" s="71"/>
      <c r="R575" s="71"/>
      <c r="S575" s="71"/>
      <c r="T575" s="71"/>
      <c r="U575" s="71"/>
      <c r="V575" s="71"/>
      <c r="W575" s="71"/>
      <c r="X575" s="71"/>
      <c r="Y575" s="71"/>
      <c r="Z575" s="71"/>
      <c r="AA575" s="71"/>
      <c r="AB575" s="71"/>
      <c r="AC575" s="71"/>
      <c r="AD575" s="71"/>
      <c r="AE575" s="71"/>
      <c r="AF575" s="71"/>
      <c r="AG575" s="71"/>
      <c r="AH575" s="71"/>
      <c r="AI575" s="71"/>
      <c r="AJ575" s="71"/>
      <c r="AK575" s="71"/>
    </row>
    <row r="576" spans="3:37" ht="15" customHeight="1" x14ac:dyDescent="0.25">
      <c r="C576" s="253"/>
      <c r="D576" s="253"/>
      <c r="E576" s="253"/>
      <c r="F576" s="253"/>
      <c r="G576" s="253"/>
      <c r="H576" s="253"/>
      <c r="I576" s="253"/>
      <c r="J576" s="253"/>
      <c r="K576" s="253"/>
      <c r="L576" s="253"/>
      <c r="M576" s="253"/>
      <c r="N576" s="253"/>
      <c r="O576" s="67"/>
      <c r="P576" s="67"/>
      <c r="Q576" s="67"/>
      <c r="R576" s="67"/>
      <c r="S576" s="67"/>
      <c r="T576" s="67"/>
      <c r="U576" s="67"/>
      <c r="V576" s="67"/>
      <c r="W576" s="67"/>
      <c r="X576" s="67"/>
      <c r="Y576" s="67"/>
      <c r="Z576" s="67"/>
      <c r="AA576" s="67"/>
      <c r="AB576" s="67"/>
      <c r="AC576" s="67"/>
      <c r="AD576" s="67"/>
      <c r="AE576" s="67"/>
      <c r="AF576" s="67"/>
      <c r="AG576" s="67"/>
      <c r="AH576" s="67"/>
      <c r="AI576" s="67"/>
      <c r="AJ576" s="67"/>
      <c r="AK576" s="67"/>
    </row>
    <row r="577" spans="3:37" ht="15" customHeight="1" x14ac:dyDescent="0.25">
      <c r="C577" s="257"/>
      <c r="D577" s="257"/>
      <c r="E577" s="257"/>
      <c r="F577" s="257"/>
      <c r="G577" s="257"/>
      <c r="H577" s="257"/>
      <c r="I577" s="257"/>
      <c r="J577" s="257"/>
      <c r="K577" s="257"/>
      <c r="L577" s="257"/>
      <c r="M577" s="257"/>
      <c r="N577" s="257"/>
      <c r="O577" s="71"/>
      <c r="P577" s="71"/>
      <c r="Q577" s="71"/>
      <c r="R577" s="71"/>
      <c r="S577" s="71"/>
      <c r="T577" s="71"/>
      <c r="U577" s="71"/>
      <c r="V577" s="71"/>
      <c r="W577" s="71"/>
      <c r="X577" s="71"/>
      <c r="Y577" s="71"/>
      <c r="Z577" s="71"/>
      <c r="AA577" s="71"/>
      <c r="AB577" s="71"/>
      <c r="AC577" s="71"/>
      <c r="AD577" s="71"/>
      <c r="AE577" s="71"/>
      <c r="AF577" s="71"/>
      <c r="AG577" s="71"/>
      <c r="AH577" s="71"/>
      <c r="AI577" s="71"/>
      <c r="AJ577" s="71"/>
      <c r="AK577" s="71"/>
    </row>
    <row r="578" spans="3:37" ht="15" customHeight="1" x14ac:dyDescent="0.25">
      <c r="C578" s="253"/>
      <c r="D578" s="253"/>
      <c r="E578" s="253"/>
      <c r="F578" s="253"/>
      <c r="G578" s="253"/>
      <c r="H578" s="253"/>
      <c r="I578" s="253"/>
      <c r="J578" s="253"/>
      <c r="K578" s="253"/>
      <c r="L578" s="253"/>
      <c r="M578" s="253"/>
      <c r="N578" s="253"/>
      <c r="O578" s="67"/>
      <c r="P578" s="67"/>
      <c r="Q578" s="67"/>
      <c r="R578" s="67"/>
      <c r="S578" s="67"/>
      <c r="T578" s="67"/>
      <c r="U578" s="67"/>
      <c r="V578" s="67"/>
      <c r="W578" s="67"/>
      <c r="X578" s="67"/>
      <c r="Y578" s="67"/>
      <c r="Z578" s="67"/>
      <c r="AA578" s="67"/>
      <c r="AB578" s="67"/>
      <c r="AC578" s="67"/>
      <c r="AD578" s="67"/>
      <c r="AE578" s="67"/>
      <c r="AF578" s="67"/>
      <c r="AG578" s="67"/>
      <c r="AH578" s="67"/>
      <c r="AI578" s="67"/>
      <c r="AJ578" s="67"/>
      <c r="AK578" s="67"/>
    </row>
    <row r="579" spans="3:37" ht="15" customHeight="1" x14ac:dyDescent="0.25">
      <c r="C579" s="257"/>
      <c r="D579" s="257"/>
      <c r="E579" s="257"/>
      <c r="F579" s="257"/>
      <c r="G579" s="257"/>
      <c r="H579" s="257"/>
      <c r="I579" s="257"/>
      <c r="J579" s="257"/>
      <c r="K579" s="257"/>
      <c r="L579" s="257"/>
      <c r="M579" s="257"/>
      <c r="N579" s="257"/>
      <c r="O579" s="71"/>
      <c r="P579" s="71"/>
      <c r="Q579" s="71"/>
      <c r="R579" s="71"/>
      <c r="S579" s="71"/>
      <c r="T579" s="71"/>
      <c r="U579" s="71"/>
      <c r="V579" s="71"/>
      <c r="W579" s="71"/>
      <c r="X579" s="71"/>
      <c r="Y579" s="71"/>
      <c r="Z579" s="71"/>
      <c r="AA579" s="71"/>
      <c r="AB579" s="71"/>
      <c r="AC579" s="71"/>
      <c r="AD579" s="71"/>
      <c r="AE579" s="71"/>
      <c r="AF579" s="71"/>
      <c r="AG579" s="71"/>
      <c r="AH579" s="71"/>
      <c r="AI579" s="71"/>
      <c r="AJ579" s="71"/>
      <c r="AK579" s="71"/>
    </row>
    <row r="580" spans="3:37" ht="15" customHeight="1" x14ac:dyDescent="0.25">
      <c r="C580" s="253"/>
      <c r="D580" s="253"/>
      <c r="E580" s="253"/>
      <c r="F580" s="253"/>
      <c r="G580" s="253"/>
      <c r="H580" s="253"/>
      <c r="I580" s="253"/>
      <c r="J580" s="253"/>
      <c r="K580" s="253"/>
      <c r="L580" s="253"/>
      <c r="M580" s="253"/>
      <c r="N580" s="253"/>
      <c r="O580" s="67"/>
      <c r="P580" s="67"/>
      <c r="Q580" s="67"/>
      <c r="R580" s="67"/>
      <c r="S580" s="67"/>
      <c r="T580" s="67"/>
      <c r="U580" s="67"/>
      <c r="V580" s="67"/>
      <c r="W580" s="67"/>
      <c r="X580" s="67"/>
      <c r="Y580" s="67"/>
      <c r="Z580" s="67"/>
      <c r="AA580" s="67"/>
      <c r="AB580" s="67"/>
      <c r="AC580" s="67"/>
      <c r="AD580" s="67"/>
      <c r="AE580" s="67"/>
      <c r="AF580" s="67"/>
      <c r="AG580" s="67"/>
      <c r="AH580" s="67"/>
      <c r="AI580" s="67"/>
      <c r="AJ580" s="67"/>
      <c r="AK580" s="67"/>
    </row>
    <row r="581" spans="3:37" ht="15" customHeight="1" x14ac:dyDescent="0.25">
      <c r="C581" s="257"/>
      <c r="D581" s="257"/>
      <c r="E581" s="257"/>
      <c r="F581" s="257"/>
      <c r="G581" s="257"/>
      <c r="H581" s="257"/>
      <c r="I581" s="257"/>
      <c r="J581" s="257"/>
      <c r="K581" s="257"/>
      <c r="L581" s="257"/>
      <c r="M581" s="257"/>
      <c r="N581" s="257"/>
      <c r="O581" s="71"/>
      <c r="P581" s="71"/>
      <c r="Q581" s="71"/>
      <c r="R581" s="71"/>
      <c r="S581" s="71"/>
      <c r="T581" s="71"/>
      <c r="U581" s="71"/>
      <c r="V581" s="71"/>
      <c r="W581" s="71"/>
      <c r="X581" s="71"/>
      <c r="Y581" s="71"/>
      <c r="Z581" s="71"/>
      <c r="AA581" s="71"/>
      <c r="AB581" s="71"/>
      <c r="AC581" s="71"/>
      <c r="AD581" s="71"/>
      <c r="AE581" s="71"/>
      <c r="AF581" s="71"/>
      <c r="AG581" s="71"/>
      <c r="AH581" s="71"/>
      <c r="AI581" s="71"/>
      <c r="AJ581" s="71"/>
      <c r="AK581" s="71"/>
    </row>
    <row r="582" spans="3:37" ht="15" customHeight="1" x14ac:dyDescent="0.25">
      <c r="C582" s="253"/>
      <c r="D582" s="253"/>
      <c r="E582" s="253"/>
      <c r="F582" s="253"/>
      <c r="G582" s="253"/>
      <c r="H582" s="253"/>
      <c r="I582" s="253"/>
      <c r="J582" s="253"/>
      <c r="K582" s="253"/>
      <c r="L582" s="253"/>
      <c r="M582" s="253"/>
      <c r="N582" s="253"/>
      <c r="O582" s="67"/>
      <c r="P582" s="67"/>
      <c r="Q582" s="67"/>
      <c r="R582" s="67"/>
      <c r="S582" s="67"/>
      <c r="T582" s="67"/>
      <c r="U582" s="67"/>
      <c r="V582" s="67"/>
      <c r="W582" s="67"/>
      <c r="X582" s="67"/>
      <c r="Y582" s="67"/>
      <c r="Z582" s="67"/>
      <c r="AA582" s="67"/>
      <c r="AB582" s="67"/>
      <c r="AC582" s="67"/>
      <c r="AD582" s="67"/>
      <c r="AE582" s="67"/>
      <c r="AF582" s="67"/>
      <c r="AG582" s="67"/>
      <c r="AH582" s="67"/>
      <c r="AI582" s="67"/>
      <c r="AJ582" s="67"/>
      <c r="AK582" s="67"/>
    </row>
    <row r="583" spans="3:37" ht="15" customHeight="1" x14ac:dyDescent="0.25">
      <c r="C583" s="257"/>
      <c r="D583" s="257"/>
      <c r="E583" s="257"/>
      <c r="F583" s="257"/>
      <c r="G583" s="257"/>
      <c r="H583" s="257"/>
      <c r="I583" s="257"/>
      <c r="J583" s="257"/>
      <c r="K583" s="257"/>
      <c r="L583" s="257"/>
      <c r="M583" s="257"/>
      <c r="N583" s="257"/>
      <c r="O583" s="71"/>
      <c r="P583" s="71"/>
      <c r="Q583" s="71"/>
      <c r="R583" s="71"/>
      <c r="S583" s="71"/>
      <c r="T583" s="71"/>
      <c r="U583" s="71"/>
      <c r="V583" s="71"/>
      <c r="W583" s="71"/>
      <c r="X583" s="71"/>
      <c r="Y583" s="71"/>
      <c r="Z583" s="71"/>
      <c r="AA583" s="71"/>
      <c r="AB583" s="71"/>
      <c r="AC583" s="71"/>
      <c r="AD583" s="71"/>
      <c r="AE583" s="71"/>
      <c r="AF583" s="71"/>
      <c r="AG583" s="71"/>
      <c r="AH583" s="71"/>
      <c r="AI583" s="71"/>
      <c r="AJ583" s="71"/>
      <c r="AK583" s="71"/>
    </row>
    <row r="584" spans="3:37" ht="15" customHeight="1" x14ac:dyDescent="0.25">
      <c r="C584" s="253"/>
      <c r="D584" s="253"/>
      <c r="E584" s="253"/>
      <c r="F584" s="253"/>
      <c r="G584" s="253"/>
      <c r="H584" s="253"/>
      <c r="I584" s="253"/>
      <c r="J584" s="253"/>
      <c r="K584" s="253"/>
      <c r="L584" s="253"/>
      <c r="M584" s="253"/>
      <c r="N584" s="253"/>
      <c r="O584" s="67"/>
      <c r="P584" s="67"/>
      <c r="Q584" s="67"/>
      <c r="R584" s="67"/>
      <c r="S584" s="67"/>
      <c r="T584" s="67"/>
      <c r="U584" s="67"/>
      <c r="V584" s="67"/>
      <c r="W584" s="67"/>
      <c r="X584" s="67"/>
      <c r="Y584" s="67"/>
      <c r="Z584" s="67"/>
      <c r="AA584" s="67"/>
      <c r="AB584" s="67"/>
      <c r="AC584" s="67"/>
      <c r="AD584" s="67"/>
      <c r="AE584" s="67"/>
      <c r="AF584" s="67"/>
      <c r="AG584" s="67"/>
      <c r="AH584" s="67"/>
      <c r="AI584" s="67"/>
      <c r="AJ584" s="67"/>
      <c r="AK584" s="67"/>
    </row>
    <row r="585" spans="3:37" ht="15" customHeight="1" x14ac:dyDescent="0.25">
      <c r="C585" s="257"/>
      <c r="D585" s="257"/>
      <c r="E585" s="257"/>
      <c r="F585" s="257"/>
      <c r="G585" s="257"/>
      <c r="H585" s="257"/>
      <c r="I585" s="257"/>
      <c r="J585" s="257"/>
      <c r="K585" s="257"/>
      <c r="L585" s="257"/>
      <c r="M585" s="257"/>
      <c r="N585" s="257"/>
      <c r="O585" s="71"/>
      <c r="P585" s="71"/>
      <c r="Q585" s="71"/>
      <c r="R585" s="71"/>
      <c r="S585" s="71"/>
      <c r="T585" s="71"/>
      <c r="U585" s="71"/>
      <c r="V585" s="71"/>
      <c r="W585" s="71"/>
      <c r="X585" s="71"/>
      <c r="Y585" s="71"/>
      <c r="Z585" s="71"/>
      <c r="AA585" s="71"/>
      <c r="AB585" s="71"/>
      <c r="AC585" s="71"/>
      <c r="AD585" s="71"/>
      <c r="AE585" s="71"/>
      <c r="AF585" s="71"/>
      <c r="AG585" s="71"/>
      <c r="AH585" s="71"/>
      <c r="AI585" s="71"/>
      <c r="AJ585" s="71"/>
      <c r="AK585" s="71"/>
    </row>
    <row r="586" spans="3:37" ht="15" customHeight="1" x14ac:dyDescent="0.25">
      <c r="C586" s="253"/>
      <c r="D586" s="253"/>
      <c r="E586" s="253"/>
      <c r="F586" s="253"/>
      <c r="G586" s="253"/>
      <c r="H586" s="253"/>
      <c r="I586" s="253"/>
      <c r="J586" s="253"/>
      <c r="K586" s="253"/>
      <c r="L586" s="253"/>
      <c r="M586" s="253"/>
      <c r="N586" s="253"/>
      <c r="O586" s="67"/>
      <c r="P586" s="67"/>
      <c r="Q586" s="67"/>
      <c r="R586" s="67"/>
      <c r="S586" s="67"/>
      <c r="T586" s="67"/>
      <c r="U586" s="67"/>
      <c r="V586" s="67"/>
      <c r="W586" s="67"/>
      <c r="X586" s="67"/>
      <c r="Y586" s="67"/>
      <c r="Z586" s="67"/>
      <c r="AA586" s="67"/>
      <c r="AB586" s="67"/>
      <c r="AC586" s="67"/>
      <c r="AD586" s="67"/>
      <c r="AE586" s="67"/>
      <c r="AF586" s="67"/>
      <c r="AG586" s="67"/>
      <c r="AH586" s="67"/>
      <c r="AI586" s="67"/>
      <c r="AJ586" s="67"/>
      <c r="AK586" s="67"/>
    </row>
    <row r="587" spans="3:37" ht="15" customHeight="1" x14ac:dyDescent="0.25">
      <c r="C587" s="257"/>
      <c r="D587" s="257"/>
      <c r="E587" s="257"/>
      <c r="F587" s="257"/>
      <c r="G587" s="257"/>
      <c r="H587" s="257"/>
      <c r="I587" s="257"/>
      <c r="J587" s="257"/>
      <c r="K587" s="257"/>
      <c r="L587" s="257"/>
      <c r="M587" s="257"/>
      <c r="N587" s="257"/>
      <c r="O587" s="71"/>
      <c r="P587" s="71"/>
      <c r="Q587" s="71"/>
      <c r="R587" s="71"/>
      <c r="S587" s="71"/>
      <c r="T587" s="71"/>
      <c r="U587" s="71"/>
      <c r="V587" s="71"/>
      <c r="W587" s="71"/>
      <c r="X587" s="71"/>
      <c r="Y587" s="71"/>
      <c r="Z587" s="71"/>
      <c r="AA587" s="71"/>
      <c r="AB587" s="71"/>
      <c r="AC587" s="71"/>
      <c r="AD587" s="71"/>
      <c r="AE587" s="71"/>
      <c r="AF587" s="71"/>
      <c r="AG587" s="71"/>
      <c r="AH587" s="71"/>
      <c r="AI587" s="71"/>
      <c r="AJ587" s="71"/>
      <c r="AK587" s="71"/>
    </row>
    <row r="588" spans="3:37" ht="15" customHeight="1" x14ac:dyDescent="0.25">
      <c r="C588" s="253"/>
      <c r="D588" s="253"/>
      <c r="E588" s="253"/>
      <c r="F588" s="253"/>
      <c r="G588" s="253"/>
      <c r="H588" s="253"/>
      <c r="I588" s="253"/>
      <c r="J588" s="253"/>
      <c r="K588" s="253"/>
      <c r="L588" s="253"/>
      <c r="M588" s="253"/>
      <c r="N588" s="253"/>
      <c r="O588" s="67"/>
      <c r="P588" s="67"/>
      <c r="Q588" s="67"/>
      <c r="R588" s="67"/>
      <c r="S588" s="67"/>
      <c r="T588" s="67"/>
      <c r="U588" s="67"/>
      <c r="V588" s="67"/>
      <c r="W588" s="67"/>
      <c r="X588" s="67"/>
      <c r="Y588" s="67"/>
      <c r="Z588" s="67"/>
      <c r="AA588" s="67"/>
      <c r="AB588" s="67"/>
      <c r="AC588" s="67"/>
      <c r="AD588" s="67"/>
      <c r="AE588" s="67"/>
      <c r="AF588" s="67"/>
      <c r="AG588" s="67"/>
      <c r="AH588" s="67"/>
      <c r="AI588" s="67"/>
      <c r="AJ588" s="67"/>
      <c r="AK588" s="67"/>
    </row>
    <row r="589" spans="3:37" ht="15" customHeight="1" x14ac:dyDescent="0.25">
      <c r="C589" s="257"/>
      <c r="D589" s="257"/>
      <c r="E589" s="257"/>
      <c r="F589" s="257"/>
      <c r="G589" s="257"/>
      <c r="H589" s="257"/>
      <c r="I589" s="257"/>
      <c r="J589" s="257"/>
      <c r="K589" s="257"/>
      <c r="L589" s="257"/>
      <c r="M589" s="257"/>
      <c r="N589" s="257"/>
      <c r="O589" s="71"/>
      <c r="P589" s="71"/>
      <c r="Q589" s="71"/>
      <c r="R589" s="71"/>
      <c r="S589" s="71"/>
      <c r="T589" s="71"/>
      <c r="U589" s="71"/>
      <c r="V589" s="71"/>
      <c r="W589" s="71"/>
      <c r="X589" s="71"/>
      <c r="Y589" s="71"/>
      <c r="Z589" s="71"/>
      <c r="AA589" s="71"/>
      <c r="AB589" s="71"/>
      <c r="AC589" s="71"/>
      <c r="AD589" s="71"/>
      <c r="AE589" s="71"/>
      <c r="AF589" s="71"/>
      <c r="AG589" s="71"/>
      <c r="AH589" s="71"/>
      <c r="AI589" s="71"/>
      <c r="AJ589" s="71"/>
      <c r="AK589" s="71"/>
    </row>
    <row r="590" spans="3:37" ht="15" customHeight="1" x14ac:dyDescent="0.25">
      <c r="C590" s="253"/>
      <c r="D590" s="253"/>
      <c r="E590" s="253"/>
      <c r="F590" s="253"/>
      <c r="G590" s="253"/>
      <c r="H590" s="253"/>
      <c r="I590" s="253"/>
      <c r="J590" s="253"/>
      <c r="K590" s="253"/>
      <c r="L590" s="253"/>
      <c r="M590" s="253"/>
      <c r="N590" s="253"/>
      <c r="O590" s="67"/>
      <c r="P590" s="67"/>
      <c r="Q590" s="67"/>
      <c r="R590" s="67"/>
      <c r="S590" s="67"/>
      <c r="T590" s="67"/>
      <c r="U590" s="67"/>
      <c r="V590" s="67"/>
      <c r="W590" s="67"/>
      <c r="X590" s="67"/>
      <c r="Y590" s="67"/>
      <c r="Z590" s="67"/>
      <c r="AA590" s="67"/>
      <c r="AB590" s="67"/>
      <c r="AC590" s="67"/>
      <c r="AD590" s="67"/>
      <c r="AE590" s="67"/>
      <c r="AF590" s="67"/>
      <c r="AG590" s="67"/>
      <c r="AH590" s="67"/>
      <c r="AI590" s="67"/>
      <c r="AJ590" s="67"/>
      <c r="AK590" s="67"/>
    </row>
    <row r="591" spans="3:37" ht="15" customHeight="1" x14ac:dyDescent="0.25">
      <c r="C591" s="257"/>
      <c r="D591" s="257"/>
      <c r="E591" s="257"/>
      <c r="F591" s="257"/>
      <c r="G591" s="257"/>
      <c r="H591" s="257"/>
      <c r="I591" s="257"/>
      <c r="J591" s="257"/>
      <c r="K591" s="257"/>
      <c r="L591" s="257"/>
      <c r="M591" s="257"/>
      <c r="N591" s="257"/>
      <c r="O591" s="71"/>
      <c r="P591" s="71"/>
      <c r="Q591" s="71"/>
      <c r="R591" s="71"/>
      <c r="S591" s="71"/>
      <c r="T591" s="71"/>
      <c r="U591" s="71"/>
      <c r="V591" s="71"/>
      <c r="W591" s="71"/>
      <c r="X591" s="71"/>
      <c r="Y591" s="71"/>
      <c r="Z591" s="71"/>
      <c r="AA591" s="71"/>
      <c r="AB591" s="71"/>
      <c r="AC591" s="71"/>
      <c r="AD591" s="71"/>
      <c r="AE591" s="71"/>
      <c r="AF591" s="71"/>
      <c r="AG591" s="71"/>
      <c r="AH591" s="71"/>
      <c r="AI591" s="71"/>
      <c r="AJ591" s="71"/>
      <c r="AK591" s="71"/>
    </row>
    <row r="592" spans="3:37" ht="15" customHeight="1" x14ac:dyDescent="0.25">
      <c r="C592" s="253"/>
      <c r="D592" s="253"/>
      <c r="E592" s="253"/>
      <c r="F592" s="253"/>
      <c r="G592" s="253"/>
      <c r="H592" s="253"/>
      <c r="I592" s="253"/>
      <c r="J592" s="253"/>
      <c r="K592" s="253"/>
      <c r="L592" s="253"/>
      <c r="M592" s="253"/>
      <c r="N592" s="253"/>
      <c r="O592" s="67"/>
      <c r="P592" s="67"/>
      <c r="Q592" s="67"/>
      <c r="R592" s="67"/>
      <c r="S592" s="67"/>
      <c r="T592" s="67"/>
      <c r="U592" s="67"/>
      <c r="V592" s="67"/>
      <c r="W592" s="67"/>
      <c r="X592" s="67"/>
      <c r="Y592" s="67"/>
      <c r="Z592" s="67"/>
      <c r="AA592" s="67"/>
      <c r="AB592" s="67"/>
      <c r="AC592" s="67"/>
      <c r="AD592" s="67"/>
      <c r="AE592" s="67"/>
      <c r="AF592" s="67"/>
      <c r="AG592" s="67"/>
      <c r="AH592" s="67"/>
      <c r="AI592" s="67"/>
      <c r="AJ592" s="67"/>
      <c r="AK592" s="67"/>
    </row>
    <row r="593" spans="3:37" ht="15" customHeight="1" x14ac:dyDescent="0.25">
      <c r="C593" s="257"/>
      <c r="D593" s="257"/>
      <c r="E593" s="257"/>
      <c r="F593" s="257"/>
      <c r="G593" s="257"/>
      <c r="H593" s="257"/>
      <c r="I593" s="257"/>
      <c r="J593" s="257"/>
      <c r="K593" s="257"/>
      <c r="L593" s="257"/>
      <c r="M593" s="257"/>
      <c r="N593" s="257"/>
      <c r="O593" s="71"/>
      <c r="P593" s="71"/>
      <c r="Q593" s="71"/>
      <c r="R593" s="71"/>
      <c r="S593" s="71"/>
      <c r="T593" s="71"/>
      <c r="U593" s="71"/>
      <c r="V593" s="71"/>
      <c r="W593" s="71"/>
      <c r="X593" s="71"/>
      <c r="Y593" s="71"/>
      <c r="Z593" s="71"/>
      <c r="AA593" s="71"/>
      <c r="AB593" s="71"/>
      <c r="AC593" s="71"/>
      <c r="AD593" s="71"/>
      <c r="AE593" s="71"/>
      <c r="AF593" s="71"/>
      <c r="AG593" s="71"/>
      <c r="AH593" s="71"/>
      <c r="AI593" s="71"/>
      <c r="AJ593" s="71"/>
      <c r="AK593" s="71"/>
    </row>
    <row r="594" spans="3:37" ht="15" customHeight="1" x14ac:dyDescent="0.25">
      <c r="C594" s="253"/>
      <c r="D594" s="253"/>
      <c r="E594" s="253"/>
      <c r="F594" s="253"/>
      <c r="G594" s="253"/>
      <c r="H594" s="253"/>
      <c r="I594" s="253"/>
      <c r="J594" s="253"/>
      <c r="K594" s="253"/>
      <c r="L594" s="253"/>
      <c r="M594" s="253"/>
      <c r="N594" s="253"/>
      <c r="O594" s="67"/>
      <c r="P594" s="67"/>
      <c r="Q594" s="67"/>
      <c r="R594" s="67"/>
      <c r="S594" s="67"/>
      <c r="T594" s="67"/>
      <c r="U594" s="67"/>
      <c r="V594" s="67"/>
      <c r="W594" s="67"/>
      <c r="X594" s="67"/>
      <c r="Y594" s="67"/>
      <c r="Z594" s="67"/>
      <c r="AA594" s="67"/>
      <c r="AB594" s="67"/>
      <c r="AC594" s="67"/>
      <c r="AD594" s="67"/>
      <c r="AE594" s="67"/>
      <c r="AF594" s="67"/>
      <c r="AG594" s="67"/>
      <c r="AH594" s="67"/>
      <c r="AI594" s="67"/>
      <c r="AJ594" s="67"/>
      <c r="AK594" s="67"/>
    </row>
    <row r="595" spans="3:37" ht="15" customHeight="1" x14ac:dyDescent="0.25">
      <c r="C595" s="257"/>
      <c r="D595" s="257"/>
      <c r="E595" s="257"/>
      <c r="F595" s="257"/>
      <c r="G595" s="257"/>
      <c r="H595" s="257"/>
      <c r="I595" s="257"/>
      <c r="J595" s="257"/>
      <c r="K595" s="257"/>
      <c r="L595" s="257"/>
      <c r="M595" s="257"/>
      <c r="N595" s="257"/>
      <c r="O595" s="71"/>
      <c r="P595" s="71"/>
      <c r="Q595" s="71"/>
      <c r="R595" s="71"/>
      <c r="S595" s="71"/>
      <c r="T595" s="71"/>
      <c r="U595" s="71"/>
      <c r="V595" s="71"/>
      <c r="W595" s="71"/>
      <c r="X595" s="71"/>
      <c r="Y595" s="71"/>
      <c r="Z595" s="71"/>
      <c r="AA595" s="71"/>
      <c r="AB595" s="71"/>
      <c r="AC595" s="71"/>
      <c r="AD595" s="71"/>
      <c r="AE595" s="71"/>
      <c r="AF595" s="71"/>
      <c r="AG595" s="71"/>
      <c r="AH595" s="71"/>
      <c r="AI595" s="71"/>
      <c r="AJ595" s="71"/>
      <c r="AK595" s="71"/>
    </row>
    <row r="596" spans="3:37" ht="15" customHeight="1" x14ac:dyDescent="0.25">
      <c r="C596" s="253"/>
      <c r="D596" s="253"/>
      <c r="E596" s="253"/>
      <c r="F596" s="253"/>
      <c r="G596" s="253"/>
      <c r="H596" s="253"/>
      <c r="I596" s="253"/>
      <c r="J596" s="253"/>
      <c r="K596" s="253"/>
      <c r="L596" s="253"/>
      <c r="M596" s="253"/>
      <c r="N596" s="253"/>
      <c r="O596" s="67"/>
      <c r="P596" s="67"/>
      <c r="Q596" s="67"/>
      <c r="R596" s="67"/>
      <c r="S596" s="67"/>
      <c r="T596" s="67"/>
      <c r="U596" s="67"/>
      <c r="V596" s="67"/>
      <c r="W596" s="67"/>
      <c r="X596" s="67"/>
      <c r="Y596" s="67"/>
      <c r="Z596" s="67"/>
      <c r="AA596" s="67"/>
      <c r="AB596" s="67"/>
      <c r="AC596" s="67"/>
      <c r="AD596" s="67"/>
      <c r="AE596" s="67"/>
      <c r="AF596" s="67"/>
      <c r="AG596" s="67"/>
      <c r="AH596" s="67"/>
      <c r="AI596" s="67"/>
      <c r="AJ596" s="67"/>
      <c r="AK596" s="67"/>
    </row>
    <row r="597" spans="3:37" ht="15" customHeight="1" x14ac:dyDescent="0.25">
      <c r="C597" s="257"/>
      <c r="D597" s="257"/>
      <c r="E597" s="257"/>
      <c r="F597" s="257"/>
      <c r="G597" s="257"/>
      <c r="H597" s="257"/>
      <c r="I597" s="257"/>
      <c r="J597" s="257"/>
      <c r="K597" s="257"/>
      <c r="L597" s="257"/>
      <c r="M597" s="257"/>
      <c r="N597" s="257"/>
      <c r="O597" s="71"/>
      <c r="P597" s="71"/>
      <c r="Q597" s="71"/>
      <c r="R597" s="71"/>
      <c r="S597" s="71"/>
      <c r="T597" s="71"/>
      <c r="U597" s="71"/>
      <c r="V597" s="71"/>
      <c r="W597" s="71"/>
      <c r="X597" s="71"/>
      <c r="Y597" s="71"/>
      <c r="Z597" s="71"/>
      <c r="AA597" s="71"/>
      <c r="AB597" s="71"/>
      <c r="AC597" s="71"/>
      <c r="AD597" s="71"/>
      <c r="AE597" s="71"/>
      <c r="AF597" s="71"/>
      <c r="AG597" s="71"/>
      <c r="AH597" s="71"/>
      <c r="AI597" s="71"/>
      <c r="AJ597" s="71"/>
      <c r="AK597" s="71"/>
    </row>
    <row r="598" spans="3:37" ht="15" customHeight="1" x14ac:dyDescent="0.25">
      <c r="C598" s="253"/>
      <c r="D598" s="253"/>
      <c r="E598" s="253"/>
      <c r="F598" s="253"/>
      <c r="G598" s="253"/>
      <c r="H598" s="253"/>
      <c r="I598" s="253"/>
      <c r="J598" s="253"/>
      <c r="K598" s="253"/>
      <c r="L598" s="253"/>
      <c r="M598" s="253"/>
      <c r="N598" s="253"/>
      <c r="O598" s="67"/>
      <c r="P598" s="67"/>
      <c r="Q598" s="67"/>
      <c r="R598" s="67"/>
      <c r="S598" s="67"/>
      <c r="T598" s="67"/>
      <c r="U598" s="67"/>
      <c r="V598" s="67"/>
      <c r="W598" s="67"/>
      <c r="X598" s="67"/>
      <c r="Y598" s="67"/>
      <c r="Z598" s="67"/>
      <c r="AA598" s="67"/>
      <c r="AB598" s="67"/>
      <c r="AC598" s="67"/>
      <c r="AD598" s="67"/>
      <c r="AE598" s="67"/>
      <c r="AF598" s="67"/>
      <c r="AG598" s="67"/>
      <c r="AH598" s="67"/>
      <c r="AI598" s="67"/>
      <c r="AJ598" s="67"/>
      <c r="AK598" s="67"/>
    </row>
    <row r="599" spans="3:37" ht="15" customHeight="1" x14ac:dyDescent="0.25">
      <c r="C599" s="257"/>
      <c r="D599" s="257"/>
      <c r="E599" s="257"/>
      <c r="F599" s="257"/>
      <c r="G599" s="257"/>
      <c r="H599" s="257"/>
      <c r="I599" s="257"/>
      <c r="J599" s="257"/>
      <c r="K599" s="257"/>
      <c r="L599" s="257"/>
      <c r="M599" s="257"/>
      <c r="N599" s="257"/>
      <c r="O599" s="71"/>
      <c r="P599" s="71"/>
      <c r="Q599" s="71"/>
      <c r="R599" s="71"/>
      <c r="S599" s="71"/>
      <c r="T599" s="71"/>
      <c r="U599" s="71"/>
      <c r="V599" s="71"/>
      <c r="W599" s="71"/>
      <c r="X599" s="71"/>
      <c r="Y599" s="71"/>
      <c r="Z599" s="71"/>
      <c r="AA599" s="71"/>
      <c r="AB599" s="71"/>
      <c r="AC599" s="71"/>
      <c r="AD599" s="71"/>
      <c r="AE599" s="71"/>
      <c r="AF599" s="71"/>
      <c r="AG599" s="71"/>
      <c r="AH599" s="71"/>
      <c r="AI599" s="71"/>
      <c r="AJ599" s="71"/>
      <c r="AK599" s="71"/>
    </row>
    <row r="600" spans="3:37" ht="15" customHeight="1" x14ac:dyDescent="0.25">
      <c r="C600" s="253"/>
      <c r="D600" s="253"/>
      <c r="E600" s="253"/>
      <c r="F600" s="253"/>
      <c r="G600" s="253"/>
      <c r="H600" s="253"/>
      <c r="I600" s="253"/>
      <c r="J600" s="253"/>
      <c r="K600" s="253"/>
      <c r="L600" s="253"/>
      <c r="M600" s="253"/>
      <c r="N600" s="253"/>
      <c r="O600" s="67"/>
      <c r="P600" s="67"/>
      <c r="Q600" s="67"/>
      <c r="R600" s="67"/>
      <c r="S600" s="67"/>
      <c r="T600" s="67"/>
      <c r="U600" s="67"/>
      <c r="V600" s="67"/>
      <c r="W600" s="67"/>
      <c r="X600" s="67"/>
      <c r="Y600" s="67"/>
      <c r="Z600" s="67"/>
      <c r="AA600" s="67"/>
      <c r="AB600" s="67"/>
      <c r="AC600" s="67"/>
      <c r="AD600" s="67"/>
      <c r="AE600" s="67"/>
      <c r="AF600" s="67"/>
      <c r="AG600" s="67"/>
      <c r="AH600" s="67"/>
      <c r="AI600" s="67"/>
      <c r="AJ600" s="67"/>
      <c r="AK600" s="67"/>
    </row>
    <row r="601" spans="3:37" ht="15" customHeight="1" x14ac:dyDescent="0.25">
      <c r="C601" s="257"/>
      <c r="D601" s="257"/>
      <c r="E601" s="257"/>
      <c r="F601" s="257"/>
      <c r="G601" s="257"/>
      <c r="H601" s="257"/>
      <c r="I601" s="257"/>
      <c r="J601" s="257"/>
      <c r="K601" s="257"/>
      <c r="L601" s="257"/>
      <c r="M601" s="257"/>
      <c r="N601" s="257"/>
      <c r="O601" s="71"/>
      <c r="P601" s="71"/>
      <c r="Q601" s="71"/>
      <c r="R601" s="71"/>
      <c r="S601" s="71"/>
      <c r="T601" s="71"/>
      <c r="U601" s="71"/>
      <c r="V601" s="71"/>
      <c r="W601" s="71"/>
      <c r="X601" s="71"/>
      <c r="Y601" s="71"/>
      <c r="Z601" s="71"/>
      <c r="AA601" s="71"/>
      <c r="AB601" s="71"/>
      <c r="AC601" s="71"/>
      <c r="AD601" s="71"/>
      <c r="AE601" s="71"/>
      <c r="AF601" s="71"/>
      <c r="AG601" s="71"/>
      <c r="AH601" s="71"/>
      <c r="AI601" s="71"/>
      <c r="AJ601" s="71"/>
      <c r="AK601" s="71"/>
    </row>
    <row r="602" spans="3:37" ht="15" customHeight="1" x14ac:dyDescent="0.25">
      <c r="C602" s="253"/>
      <c r="D602" s="253"/>
      <c r="E602" s="253"/>
      <c r="F602" s="253"/>
      <c r="G602" s="253"/>
      <c r="H602" s="253"/>
      <c r="I602" s="253"/>
      <c r="J602" s="253"/>
      <c r="K602" s="253"/>
      <c r="L602" s="253"/>
      <c r="M602" s="253"/>
      <c r="N602" s="253"/>
      <c r="O602" s="67"/>
      <c r="P602" s="67"/>
      <c r="Q602" s="67"/>
      <c r="R602" s="67"/>
      <c r="S602" s="67"/>
      <c r="T602" s="67"/>
      <c r="U602" s="67"/>
      <c r="V602" s="67"/>
      <c r="W602" s="67"/>
      <c r="X602" s="67"/>
      <c r="Y602" s="67"/>
      <c r="Z602" s="67"/>
      <c r="AA602" s="67"/>
      <c r="AB602" s="67"/>
      <c r="AC602" s="67"/>
      <c r="AD602" s="67"/>
      <c r="AE602" s="67"/>
      <c r="AF602" s="67"/>
      <c r="AG602" s="67"/>
      <c r="AH602" s="67"/>
      <c r="AI602" s="67"/>
      <c r="AJ602" s="67"/>
      <c r="AK602" s="67"/>
    </row>
    <row r="603" spans="3:37" ht="15" customHeight="1" x14ac:dyDescent="0.25">
      <c r="C603" s="257"/>
      <c r="D603" s="257"/>
      <c r="E603" s="257"/>
      <c r="F603" s="257"/>
      <c r="G603" s="257"/>
      <c r="H603" s="257"/>
      <c r="I603" s="257"/>
      <c r="J603" s="257"/>
      <c r="K603" s="257"/>
      <c r="L603" s="257"/>
      <c r="M603" s="257"/>
      <c r="N603" s="257"/>
      <c r="O603" s="71"/>
      <c r="P603" s="71"/>
      <c r="Q603" s="71"/>
      <c r="R603" s="71"/>
      <c r="S603" s="71"/>
      <c r="T603" s="71"/>
      <c r="U603" s="71"/>
      <c r="V603" s="71"/>
      <c r="W603" s="71"/>
      <c r="X603" s="71"/>
      <c r="Y603" s="71"/>
      <c r="Z603" s="71"/>
      <c r="AA603" s="71"/>
      <c r="AB603" s="71"/>
      <c r="AC603" s="71"/>
      <c r="AD603" s="71"/>
      <c r="AE603" s="71"/>
      <c r="AF603" s="71"/>
      <c r="AG603" s="71"/>
      <c r="AH603" s="71"/>
      <c r="AI603" s="71"/>
      <c r="AJ603" s="71"/>
      <c r="AK603" s="71"/>
    </row>
    <row r="604" spans="3:37" ht="15" customHeight="1" x14ac:dyDescent="0.25">
      <c r="C604" s="253"/>
      <c r="D604" s="253"/>
      <c r="E604" s="253"/>
      <c r="F604" s="253"/>
      <c r="G604" s="253"/>
      <c r="H604" s="253"/>
      <c r="I604" s="253"/>
      <c r="J604" s="253"/>
      <c r="K604" s="253"/>
      <c r="L604" s="253"/>
      <c r="M604" s="253"/>
      <c r="N604" s="253"/>
      <c r="O604" s="67"/>
      <c r="P604" s="67"/>
      <c r="Q604" s="67"/>
      <c r="R604" s="67"/>
      <c r="S604" s="67"/>
      <c r="T604" s="67"/>
      <c r="U604" s="67"/>
      <c r="V604" s="67"/>
      <c r="W604" s="67"/>
      <c r="X604" s="67"/>
      <c r="Y604" s="67"/>
      <c r="Z604" s="67"/>
      <c r="AA604" s="67"/>
      <c r="AB604" s="67"/>
      <c r="AC604" s="67"/>
      <c r="AD604" s="67"/>
      <c r="AE604" s="67"/>
      <c r="AF604" s="67"/>
      <c r="AG604" s="67"/>
      <c r="AH604" s="67"/>
      <c r="AI604" s="67"/>
      <c r="AJ604" s="67"/>
      <c r="AK604" s="67"/>
    </row>
    <row r="605" spans="3:37" ht="15" customHeight="1" x14ac:dyDescent="0.25">
      <c r="C605" s="257"/>
      <c r="D605" s="257"/>
      <c r="E605" s="257"/>
      <c r="F605" s="257"/>
      <c r="G605" s="257"/>
      <c r="H605" s="257"/>
      <c r="I605" s="257"/>
      <c r="J605" s="257"/>
      <c r="K605" s="257"/>
      <c r="L605" s="257"/>
      <c r="M605" s="257"/>
      <c r="N605" s="257"/>
      <c r="O605" s="71"/>
      <c r="P605" s="71"/>
      <c r="Q605" s="71"/>
      <c r="R605" s="71"/>
      <c r="S605" s="71"/>
      <c r="T605" s="71"/>
      <c r="U605" s="71"/>
      <c r="V605" s="71"/>
      <c r="W605" s="71"/>
      <c r="X605" s="71"/>
      <c r="Y605" s="71"/>
      <c r="Z605" s="71"/>
      <c r="AA605" s="71"/>
      <c r="AB605" s="71"/>
      <c r="AC605" s="71"/>
      <c r="AD605" s="71"/>
      <c r="AE605" s="71"/>
      <c r="AF605" s="71"/>
      <c r="AG605" s="71"/>
      <c r="AH605" s="71"/>
      <c r="AI605" s="71"/>
      <c r="AJ605" s="71"/>
      <c r="AK605" s="71"/>
    </row>
    <row r="606" spans="3:37" ht="15" customHeight="1" x14ac:dyDescent="0.25">
      <c r="C606" s="253"/>
      <c r="D606" s="253"/>
      <c r="E606" s="253"/>
      <c r="F606" s="253"/>
      <c r="G606" s="253"/>
      <c r="H606" s="253"/>
      <c r="I606" s="253"/>
      <c r="J606" s="253"/>
      <c r="K606" s="253"/>
      <c r="L606" s="253"/>
      <c r="M606" s="253"/>
      <c r="N606" s="253"/>
      <c r="O606" s="67"/>
      <c r="P606" s="67"/>
      <c r="Q606" s="67"/>
      <c r="R606" s="67"/>
      <c r="S606" s="67"/>
      <c r="T606" s="67"/>
      <c r="U606" s="67"/>
      <c r="V606" s="67"/>
      <c r="W606" s="67"/>
      <c r="X606" s="67"/>
      <c r="Y606" s="67"/>
      <c r="Z606" s="67"/>
      <c r="AA606" s="67"/>
      <c r="AB606" s="67"/>
      <c r="AC606" s="67"/>
      <c r="AD606" s="67"/>
      <c r="AE606" s="67"/>
      <c r="AF606" s="67"/>
      <c r="AG606" s="67"/>
      <c r="AH606" s="67"/>
      <c r="AI606" s="67"/>
      <c r="AJ606" s="67"/>
      <c r="AK606" s="67"/>
    </row>
    <row r="607" spans="3:37" ht="15" customHeight="1" x14ac:dyDescent="0.25">
      <c r="C607" s="257"/>
      <c r="D607" s="257"/>
      <c r="E607" s="257"/>
      <c r="F607" s="257"/>
      <c r="G607" s="257"/>
      <c r="H607" s="257"/>
      <c r="I607" s="257"/>
      <c r="J607" s="257"/>
      <c r="K607" s="257"/>
      <c r="L607" s="257"/>
      <c r="M607" s="257"/>
      <c r="N607" s="257"/>
      <c r="O607" s="71"/>
      <c r="P607" s="71"/>
      <c r="Q607" s="71"/>
      <c r="R607" s="71"/>
      <c r="S607" s="71"/>
      <c r="T607" s="71"/>
      <c r="U607" s="71"/>
      <c r="V607" s="71"/>
      <c r="W607" s="71"/>
      <c r="X607" s="71"/>
      <c r="Y607" s="71"/>
      <c r="Z607" s="71"/>
      <c r="AA607" s="71"/>
      <c r="AB607" s="71"/>
      <c r="AC607" s="71"/>
      <c r="AD607" s="71"/>
      <c r="AE607" s="71"/>
      <c r="AF607" s="71"/>
      <c r="AG607" s="71"/>
      <c r="AH607" s="71"/>
      <c r="AI607" s="71"/>
      <c r="AJ607" s="71"/>
      <c r="AK607" s="71"/>
    </row>
    <row r="608" spans="3:37" ht="15" customHeight="1" x14ac:dyDescent="0.25">
      <c r="C608" s="253"/>
      <c r="D608" s="253"/>
      <c r="E608" s="253"/>
      <c r="F608" s="253"/>
      <c r="G608" s="253"/>
      <c r="H608" s="253"/>
      <c r="I608" s="253"/>
      <c r="J608" s="253"/>
      <c r="K608" s="253"/>
      <c r="L608" s="253"/>
      <c r="M608" s="253"/>
      <c r="N608" s="253"/>
      <c r="O608" s="67"/>
      <c r="P608" s="67"/>
      <c r="Q608" s="67"/>
      <c r="R608" s="67"/>
      <c r="S608" s="67"/>
      <c r="T608" s="67"/>
      <c r="U608" s="67"/>
      <c r="V608" s="67"/>
      <c r="W608" s="67"/>
      <c r="X608" s="67"/>
      <c r="Y608" s="67"/>
      <c r="Z608" s="67"/>
      <c r="AA608" s="67"/>
      <c r="AB608" s="67"/>
      <c r="AC608" s="67"/>
      <c r="AD608" s="67"/>
      <c r="AE608" s="67"/>
      <c r="AF608" s="67"/>
      <c r="AG608" s="67"/>
      <c r="AH608" s="67"/>
      <c r="AI608" s="67"/>
      <c r="AJ608" s="67"/>
      <c r="AK608" s="67"/>
    </row>
    <row r="609" spans="3:37" ht="15" customHeight="1" x14ac:dyDescent="0.25">
      <c r="C609" s="257"/>
      <c r="D609" s="257"/>
      <c r="E609" s="257"/>
      <c r="F609" s="257"/>
      <c r="G609" s="257"/>
      <c r="H609" s="257"/>
      <c r="I609" s="257"/>
      <c r="J609" s="257"/>
      <c r="K609" s="257"/>
      <c r="L609" s="257"/>
      <c r="M609" s="257"/>
      <c r="N609" s="257"/>
      <c r="O609" s="71"/>
      <c r="P609" s="71"/>
      <c r="Q609" s="71"/>
      <c r="R609" s="71"/>
      <c r="S609" s="71"/>
      <c r="T609" s="71"/>
      <c r="U609" s="71"/>
      <c r="V609" s="71"/>
      <c r="W609" s="71"/>
      <c r="X609" s="71"/>
      <c r="Y609" s="71"/>
      <c r="Z609" s="71"/>
      <c r="AA609" s="71"/>
      <c r="AB609" s="71"/>
      <c r="AC609" s="71"/>
      <c r="AD609" s="71"/>
      <c r="AE609" s="71"/>
      <c r="AF609" s="71"/>
      <c r="AG609" s="71"/>
      <c r="AH609" s="71"/>
      <c r="AI609" s="71"/>
      <c r="AJ609" s="71"/>
      <c r="AK609" s="71"/>
    </row>
    <row r="610" spans="3:37" ht="15" customHeight="1" x14ac:dyDescent="0.25">
      <c r="C610" s="253"/>
      <c r="D610" s="253"/>
      <c r="E610" s="253"/>
      <c r="F610" s="253"/>
      <c r="G610" s="253"/>
      <c r="H610" s="253"/>
      <c r="I610" s="253"/>
      <c r="J610" s="253"/>
      <c r="K610" s="253"/>
      <c r="L610" s="253"/>
      <c r="M610" s="253"/>
      <c r="N610" s="253"/>
      <c r="O610" s="67"/>
      <c r="P610" s="67"/>
      <c r="Q610" s="67"/>
      <c r="R610" s="67"/>
      <c r="S610" s="67"/>
      <c r="T610" s="67"/>
      <c r="U610" s="67"/>
      <c r="V610" s="67"/>
      <c r="W610" s="67"/>
      <c r="X610" s="67"/>
      <c r="Y610" s="67"/>
      <c r="Z610" s="67"/>
      <c r="AA610" s="67"/>
      <c r="AB610" s="67"/>
      <c r="AC610" s="67"/>
      <c r="AD610" s="67"/>
      <c r="AE610" s="67"/>
      <c r="AF610" s="67"/>
      <c r="AG610" s="67"/>
      <c r="AH610" s="67"/>
      <c r="AI610" s="67"/>
      <c r="AJ610" s="67"/>
      <c r="AK610" s="67"/>
    </row>
    <row r="611" spans="3:37" ht="15" customHeight="1" x14ac:dyDescent="0.25">
      <c r="C611" s="257"/>
      <c r="D611" s="257"/>
      <c r="E611" s="257"/>
      <c r="F611" s="257"/>
      <c r="G611" s="257"/>
      <c r="H611" s="257"/>
      <c r="I611" s="257"/>
      <c r="J611" s="257"/>
      <c r="K611" s="257"/>
      <c r="L611" s="257"/>
      <c r="M611" s="257"/>
      <c r="N611" s="257"/>
      <c r="O611" s="71"/>
      <c r="P611" s="71"/>
      <c r="Q611" s="71"/>
      <c r="R611" s="71"/>
      <c r="S611" s="71"/>
      <c r="T611" s="71"/>
      <c r="U611" s="71"/>
      <c r="V611" s="71"/>
      <c r="W611" s="71"/>
      <c r="X611" s="71"/>
      <c r="Y611" s="71"/>
      <c r="Z611" s="71"/>
      <c r="AA611" s="71"/>
      <c r="AB611" s="71"/>
      <c r="AC611" s="71"/>
      <c r="AD611" s="71"/>
      <c r="AE611" s="71"/>
      <c r="AF611" s="71"/>
      <c r="AG611" s="71"/>
      <c r="AH611" s="71"/>
      <c r="AI611" s="71"/>
      <c r="AJ611" s="71"/>
      <c r="AK611" s="71"/>
    </row>
    <row r="612" spans="3:37" ht="15" customHeight="1" x14ac:dyDescent="0.25">
      <c r="C612" s="253"/>
      <c r="D612" s="253"/>
      <c r="E612" s="253"/>
      <c r="F612" s="253"/>
      <c r="G612" s="253"/>
      <c r="H612" s="253"/>
      <c r="I612" s="253"/>
      <c r="J612" s="253"/>
      <c r="K612" s="253"/>
      <c r="L612" s="253"/>
      <c r="M612" s="253"/>
      <c r="N612" s="253"/>
      <c r="O612" s="67"/>
      <c r="P612" s="67"/>
      <c r="Q612" s="67"/>
      <c r="R612" s="67"/>
      <c r="S612" s="67"/>
      <c r="T612" s="67"/>
      <c r="U612" s="67"/>
      <c r="V612" s="67"/>
      <c r="W612" s="67"/>
      <c r="X612" s="67"/>
      <c r="Y612" s="67"/>
      <c r="Z612" s="67"/>
      <c r="AA612" s="67"/>
      <c r="AB612" s="67"/>
      <c r="AC612" s="67"/>
      <c r="AD612" s="67"/>
      <c r="AE612" s="67"/>
      <c r="AF612" s="67"/>
      <c r="AG612" s="67"/>
      <c r="AH612" s="67"/>
      <c r="AI612" s="67"/>
      <c r="AJ612" s="67"/>
      <c r="AK612" s="67"/>
    </row>
    <row r="613" spans="3:37" ht="15" customHeight="1" x14ac:dyDescent="0.25">
      <c r="C613" s="257"/>
      <c r="D613" s="257"/>
      <c r="E613" s="257"/>
      <c r="F613" s="257"/>
      <c r="G613" s="257"/>
      <c r="H613" s="257"/>
      <c r="I613" s="257"/>
      <c r="J613" s="257"/>
      <c r="K613" s="257"/>
      <c r="L613" s="257"/>
      <c r="M613" s="257"/>
      <c r="N613" s="257"/>
      <c r="O613" s="71"/>
      <c r="P613" s="71"/>
      <c r="Q613" s="71"/>
      <c r="R613" s="71"/>
      <c r="S613" s="71"/>
      <c r="T613" s="71"/>
      <c r="U613" s="71"/>
      <c r="V613" s="71"/>
      <c r="W613" s="71"/>
      <c r="X613" s="71"/>
      <c r="Y613" s="71"/>
      <c r="Z613" s="71"/>
      <c r="AA613" s="71"/>
      <c r="AB613" s="71"/>
      <c r="AC613" s="71"/>
      <c r="AD613" s="71"/>
      <c r="AE613" s="71"/>
      <c r="AF613" s="71"/>
      <c r="AG613" s="71"/>
      <c r="AH613" s="71"/>
      <c r="AI613" s="71"/>
      <c r="AJ613" s="71"/>
      <c r="AK613" s="71"/>
    </row>
    <row r="614" spans="3:37" ht="15" customHeight="1" x14ac:dyDescent="0.25">
      <c r="C614" s="253"/>
      <c r="D614" s="253"/>
      <c r="E614" s="253"/>
      <c r="F614" s="253"/>
      <c r="G614" s="253"/>
      <c r="H614" s="253"/>
      <c r="I614" s="253"/>
      <c r="J614" s="253"/>
      <c r="K614" s="253"/>
      <c r="L614" s="253"/>
      <c r="M614" s="253"/>
      <c r="N614" s="253"/>
      <c r="O614" s="67"/>
      <c r="P614" s="67"/>
      <c r="Q614" s="67"/>
      <c r="R614" s="67"/>
      <c r="S614" s="67"/>
      <c r="T614" s="67"/>
      <c r="U614" s="67"/>
      <c r="V614" s="67"/>
      <c r="W614" s="67"/>
      <c r="X614" s="67"/>
      <c r="Y614" s="67"/>
      <c r="Z614" s="67"/>
      <c r="AA614" s="67"/>
      <c r="AB614" s="67"/>
      <c r="AC614" s="67"/>
      <c r="AD614" s="67"/>
      <c r="AE614" s="67"/>
      <c r="AF614" s="67"/>
      <c r="AG614" s="67"/>
      <c r="AH614" s="67"/>
      <c r="AI614" s="67"/>
      <c r="AJ614" s="67"/>
      <c r="AK614" s="67"/>
    </row>
    <row r="615" spans="3:37" ht="15" customHeight="1" x14ac:dyDescent="0.25">
      <c r="C615" s="257"/>
      <c r="D615" s="257"/>
      <c r="E615" s="257"/>
      <c r="F615" s="257"/>
      <c r="G615" s="257"/>
      <c r="H615" s="257"/>
      <c r="I615" s="257"/>
      <c r="J615" s="257"/>
      <c r="K615" s="257"/>
      <c r="L615" s="257"/>
      <c r="M615" s="257"/>
      <c r="N615" s="257"/>
      <c r="O615" s="71"/>
      <c r="P615" s="71"/>
      <c r="Q615" s="71"/>
      <c r="R615" s="71"/>
      <c r="S615" s="71"/>
      <c r="T615" s="71"/>
      <c r="U615" s="71"/>
      <c r="V615" s="71"/>
      <c r="W615" s="71"/>
      <c r="X615" s="71"/>
      <c r="Y615" s="71"/>
      <c r="Z615" s="71"/>
      <c r="AA615" s="71"/>
      <c r="AB615" s="71"/>
      <c r="AC615" s="71"/>
      <c r="AD615" s="71"/>
      <c r="AE615" s="71"/>
      <c r="AF615" s="71"/>
      <c r="AG615" s="71"/>
      <c r="AH615" s="71"/>
      <c r="AI615" s="71"/>
      <c r="AJ615" s="71"/>
      <c r="AK615" s="71"/>
    </row>
    <row r="616" spans="3:37" ht="15" customHeight="1" x14ac:dyDescent="0.25">
      <c r="C616" s="253"/>
      <c r="D616" s="253"/>
      <c r="E616" s="253"/>
      <c r="F616" s="253"/>
      <c r="G616" s="253"/>
      <c r="H616" s="253"/>
      <c r="I616" s="253"/>
      <c r="J616" s="253"/>
      <c r="K616" s="253"/>
      <c r="L616" s="253"/>
      <c r="M616" s="253"/>
      <c r="N616" s="253"/>
      <c r="O616" s="67"/>
      <c r="P616" s="67"/>
      <c r="Q616" s="67"/>
      <c r="R616" s="67"/>
      <c r="S616" s="67"/>
      <c r="T616" s="67"/>
      <c r="U616" s="67"/>
      <c r="V616" s="67"/>
      <c r="W616" s="67"/>
      <c r="X616" s="67"/>
      <c r="Y616" s="67"/>
      <c r="Z616" s="67"/>
      <c r="AA616" s="67"/>
      <c r="AB616" s="67"/>
      <c r="AC616" s="67"/>
      <c r="AD616" s="67"/>
      <c r="AE616" s="67"/>
      <c r="AF616" s="67"/>
      <c r="AG616" s="67"/>
      <c r="AH616" s="67"/>
      <c r="AI616" s="67"/>
      <c r="AJ616" s="67"/>
      <c r="AK616" s="67"/>
    </row>
    <row r="617" spans="3:37" ht="15" customHeight="1" x14ac:dyDescent="0.25">
      <c r="C617" s="257"/>
      <c r="D617" s="257"/>
      <c r="E617" s="257"/>
      <c r="F617" s="257"/>
      <c r="G617" s="257"/>
      <c r="H617" s="257"/>
      <c r="I617" s="257"/>
      <c r="J617" s="257"/>
      <c r="K617" s="257"/>
      <c r="L617" s="257"/>
      <c r="M617" s="257"/>
      <c r="N617" s="257"/>
      <c r="O617" s="71"/>
      <c r="P617" s="71"/>
      <c r="Q617" s="71"/>
      <c r="R617" s="71"/>
      <c r="S617" s="71"/>
      <c r="T617" s="71"/>
      <c r="U617" s="71"/>
      <c r="V617" s="71"/>
      <c r="W617" s="71"/>
      <c r="X617" s="71"/>
      <c r="Y617" s="71"/>
      <c r="Z617" s="71"/>
      <c r="AA617" s="71"/>
      <c r="AB617" s="71"/>
      <c r="AC617" s="71"/>
      <c r="AD617" s="71"/>
      <c r="AE617" s="71"/>
      <c r="AF617" s="71"/>
      <c r="AG617" s="71"/>
      <c r="AH617" s="71"/>
      <c r="AI617" s="71"/>
      <c r="AJ617" s="71"/>
      <c r="AK617" s="71"/>
    </row>
    <row r="618" spans="3:37" ht="15" customHeight="1" x14ac:dyDescent="0.25">
      <c r="C618" s="253"/>
      <c r="D618" s="253"/>
      <c r="E618" s="253"/>
      <c r="F618" s="253"/>
      <c r="G618" s="253"/>
      <c r="H618" s="253"/>
      <c r="I618" s="253"/>
      <c r="J618" s="253"/>
      <c r="K618" s="253"/>
      <c r="L618" s="253"/>
      <c r="M618" s="253"/>
      <c r="N618" s="253"/>
      <c r="O618" s="67"/>
      <c r="P618" s="67"/>
      <c r="Q618" s="67"/>
      <c r="R618" s="67"/>
      <c r="S618" s="67"/>
      <c r="T618" s="67"/>
      <c r="U618" s="67"/>
      <c r="V618" s="67"/>
      <c r="W618" s="67"/>
      <c r="X618" s="67"/>
      <c r="Y618" s="67"/>
      <c r="Z618" s="67"/>
      <c r="AA618" s="67"/>
      <c r="AB618" s="67"/>
      <c r="AC618" s="67"/>
      <c r="AD618" s="67"/>
      <c r="AE618" s="67"/>
      <c r="AF618" s="67"/>
      <c r="AG618" s="67"/>
      <c r="AH618" s="67"/>
      <c r="AI618" s="67"/>
      <c r="AJ618" s="67"/>
      <c r="AK618" s="67"/>
    </row>
    <row r="619" spans="3:37" ht="15" customHeight="1" x14ac:dyDescent="0.25">
      <c r="C619" s="257"/>
      <c r="D619" s="257"/>
      <c r="E619" s="257"/>
      <c r="F619" s="257"/>
      <c r="G619" s="257"/>
      <c r="H619" s="257"/>
      <c r="I619" s="257"/>
      <c r="J619" s="257"/>
      <c r="K619" s="257"/>
      <c r="L619" s="257"/>
      <c r="M619" s="257"/>
      <c r="N619" s="257"/>
      <c r="O619" s="71"/>
      <c r="P619" s="71"/>
      <c r="Q619" s="71"/>
      <c r="R619" s="71"/>
      <c r="S619" s="71"/>
      <c r="T619" s="71"/>
      <c r="U619" s="71"/>
      <c r="V619" s="71"/>
      <c r="W619" s="71"/>
      <c r="X619" s="71"/>
      <c r="Y619" s="71"/>
      <c r="Z619" s="71"/>
      <c r="AA619" s="71"/>
      <c r="AB619" s="71"/>
      <c r="AC619" s="71"/>
      <c r="AD619" s="71"/>
      <c r="AE619" s="71"/>
      <c r="AF619" s="71"/>
      <c r="AG619" s="71"/>
      <c r="AH619" s="71"/>
      <c r="AI619" s="71"/>
      <c r="AJ619" s="71"/>
      <c r="AK619" s="71"/>
    </row>
    <row r="620" spans="3:37" ht="15" customHeight="1" x14ac:dyDescent="0.25">
      <c r="C620" s="253"/>
      <c r="D620" s="253"/>
      <c r="E620" s="253"/>
      <c r="F620" s="253"/>
      <c r="G620" s="253"/>
      <c r="H620" s="253"/>
      <c r="I620" s="253"/>
      <c r="J620" s="253"/>
      <c r="K620" s="253"/>
      <c r="L620" s="253"/>
      <c r="M620" s="253"/>
      <c r="N620" s="253"/>
      <c r="O620" s="67"/>
      <c r="P620" s="67"/>
      <c r="Q620" s="67"/>
      <c r="R620" s="67"/>
      <c r="S620" s="67"/>
      <c r="T620" s="67"/>
      <c r="U620" s="67"/>
      <c r="V620" s="67"/>
      <c r="W620" s="67"/>
      <c r="X620" s="67"/>
      <c r="Y620" s="67"/>
      <c r="Z620" s="67"/>
      <c r="AA620" s="67"/>
      <c r="AB620" s="67"/>
      <c r="AC620" s="67"/>
      <c r="AD620" s="67"/>
      <c r="AE620" s="67"/>
      <c r="AF620" s="67"/>
      <c r="AG620" s="67"/>
      <c r="AH620" s="67"/>
      <c r="AI620" s="67"/>
      <c r="AJ620" s="67"/>
      <c r="AK620" s="67"/>
    </row>
    <row r="621" spans="3:37" ht="15" customHeight="1" x14ac:dyDescent="0.25">
      <c r="C621" s="257"/>
      <c r="D621" s="257"/>
      <c r="E621" s="257"/>
      <c r="F621" s="257"/>
      <c r="G621" s="257"/>
      <c r="H621" s="257"/>
      <c r="I621" s="257"/>
      <c r="J621" s="257"/>
      <c r="K621" s="257"/>
      <c r="L621" s="257"/>
      <c r="M621" s="257"/>
      <c r="N621" s="257"/>
      <c r="O621" s="71"/>
      <c r="P621" s="71"/>
      <c r="Q621" s="71"/>
      <c r="R621" s="71"/>
      <c r="S621" s="71"/>
      <c r="T621" s="71"/>
      <c r="U621" s="71"/>
      <c r="V621" s="71"/>
      <c r="W621" s="71"/>
      <c r="X621" s="71"/>
      <c r="Y621" s="71"/>
      <c r="Z621" s="71"/>
      <c r="AA621" s="71"/>
      <c r="AB621" s="71"/>
      <c r="AC621" s="71"/>
      <c r="AD621" s="71"/>
      <c r="AE621" s="71"/>
      <c r="AF621" s="71"/>
      <c r="AG621" s="71"/>
      <c r="AH621" s="71"/>
      <c r="AI621" s="71"/>
      <c r="AJ621" s="71"/>
      <c r="AK621" s="71"/>
    </row>
    <row r="622" spans="3:37" ht="15" customHeight="1" x14ac:dyDescent="0.25">
      <c r="C622" s="253"/>
      <c r="D622" s="253"/>
      <c r="E622" s="253"/>
      <c r="F622" s="253"/>
      <c r="G622" s="253"/>
      <c r="H622" s="253"/>
      <c r="I622" s="253"/>
      <c r="J622" s="253"/>
      <c r="K622" s="253"/>
      <c r="L622" s="253"/>
      <c r="M622" s="253"/>
      <c r="N622" s="253"/>
      <c r="O622" s="67"/>
      <c r="P622" s="67"/>
      <c r="Q622" s="67"/>
      <c r="R622" s="67"/>
      <c r="S622" s="67"/>
      <c r="T622" s="67"/>
      <c r="U622" s="67"/>
      <c r="V622" s="67"/>
      <c r="W622" s="67"/>
      <c r="X622" s="67"/>
      <c r="Y622" s="67"/>
      <c r="Z622" s="67"/>
      <c r="AA622" s="67"/>
      <c r="AB622" s="67"/>
      <c r="AC622" s="67"/>
      <c r="AD622" s="67"/>
      <c r="AE622" s="67"/>
      <c r="AF622" s="67"/>
      <c r="AG622" s="67"/>
      <c r="AH622" s="67"/>
      <c r="AI622" s="67"/>
      <c r="AJ622" s="67"/>
      <c r="AK622" s="67"/>
    </row>
    <row r="623" spans="3:37" ht="15" customHeight="1" x14ac:dyDescent="0.25">
      <c r="C623" s="257"/>
      <c r="D623" s="257"/>
      <c r="E623" s="257"/>
      <c r="F623" s="257"/>
      <c r="G623" s="257"/>
      <c r="H623" s="257"/>
      <c r="I623" s="257"/>
      <c r="J623" s="257"/>
      <c r="K623" s="257"/>
      <c r="L623" s="257"/>
      <c r="M623" s="257"/>
      <c r="N623" s="257"/>
      <c r="O623" s="71"/>
      <c r="P623" s="71"/>
      <c r="Q623" s="71"/>
      <c r="R623" s="71"/>
      <c r="S623" s="71"/>
      <c r="T623" s="71"/>
      <c r="U623" s="71"/>
      <c r="V623" s="71"/>
      <c r="W623" s="71"/>
      <c r="X623" s="71"/>
      <c r="Y623" s="71"/>
      <c r="Z623" s="71"/>
      <c r="AA623" s="71"/>
      <c r="AB623" s="71"/>
      <c r="AC623" s="71"/>
      <c r="AD623" s="71"/>
      <c r="AE623" s="71"/>
      <c r="AF623" s="71"/>
      <c r="AG623" s="71"/>
      <c r="AH623" s="71"/>
      <c r="AI623" s="71"/>
      <c r="AJ623" s="71"/>
      <c r="AK623" s="71"/>
    </row>
    <row r="624" spans="3:37" ht="15" customHeight="1" x14ac:dyDescent="0.25">
      <c r="C624" s="253"/>
      <c r="D624" s="253"/>
      <c r="E624" s="253"/>
      <c r="F624" s="253"/>
      <c r="G624" s="253"/>
      <c r="H624" s="253"/>
      <c r="I624" s="253"/>
      <c r="J624" s="253"/>
      <c r="K624" s="253"/>
      <c r="L624" s="253"/>
      <c r="M624" s="253"/>
      <c r="N624" s="253"/>
      <c r="O624" s="67"/>
      <c r="P624" s="67"/>
      <c r="Q624" s="67"/>
      <c r="R624" s="67"/>
      <c r="S624" s="67"/>
      <c r="T624" s="67"/>
      <c r="U624" s="67"/>
      <c r="V624" s="67"/>
      <c r="W624" s="67"/>
      <c r="X624" s="67"/>
      <c r="Y624" s="67"/>
      <c r="Z624" s="67"/>
      <c r="AA624" s="67"/>
      <c r="AB624" s="67"/>
      <c r="AC624" s="67"/>
      <c r="AD624" s="67"/>
      <c r="AE624" s="67"/>
      <c r="AF624" s="67"/>
      <c r="AG624" s="67"/>
      <c r="AH624" s="67"/>
      <c r="AI624" s="67"/>
      <c r="AJ624" s="67"/>
      <c r="AK624" s="67"/>
    </row>
    <row r="625" spans="3:37" ht="15" customHeight="1" x14ac:dyDescent="0.25">
      <c r="C625" s="257"/>
      <c r="D625" s="257"/>
      <c r="E625" s="257"/>
      <c r="F625" s="257"/>
      <c r="G625" s="257"/>
      <c r="H625" s="257"/>
      <c r="I625" s="257"/>
      <c r="J625" s="257"/>
      <c r="K625" s="257"/>
      <c r="L625" s="257"/>
      <c r="M625" s="257"/>
      <c r="N625" s="257"/>
      <c r="O625" s="71"/>
      <c r="P625" s="71"/>
      <c r="Q625" s="71"/>
      <c r="R625" s="71"/>
      <c r="S625" s="71"/>
      <c r="T625" s="71"/>
      <c r="U625" s="71"/>
      <c r="V625" s="71"/>
      <c r="W625" s="71"/>
      <c r="X625" s="71"/>
      <c r="Y625" s="71"/>
      <c r="Z625" s="71"/>
      <c r="AA625" s="71"/>
      <c r="AB625" s="71"/>
      <c r="AC625" s="71"/>
      <c r="AD625" s="71"/>
      <c r="AE625" s="71"/>
      <c r="AF625" s="71"/>
      <c r="AG625" s="71"/>
      <c r="AH625" s="71"/>
      <c r="AI625" s="71"/>
      <c r="AJ625" s="71"/>
      <c r="AK625" s="71"/>
    </row>
    <row r="626" spans="3:37" ht="15" customHeight="1" x14ac:dyDescent="0.25">
      <c r="C626" s="253"/>
      <c r="D626" s="253"/>
      <c r="E626" s="253"/>
      <c r="F626" s="253"/>
      <c r="G626" s="253"/>
      <c r="H626" s="253"/>
      <c r="I626" s="253"/>
      <c r="J626" s="253"/>
      <c r="K626" s="253"/>
      <c r="L626" s="253"/>
      <c r="M626" s="253"/>
      <c r="N626" s="253"/>
      <c r="O626" s="67"/>
      <c r="P626" s="67"/>
      <c r="Q626" s="67"/>
      <c r="R626" s="67"/>
      <c r="S626" s="67"/>
      <c r="T626" s="67"/>
      <c r="U626" s="67"/>
      <c r="V626" s="67"/>
      <c r="W626" s="67"/>
      <c r="X626" s="67"/>
      <c r="Y626" s="67"/>
      <c r="Z626" s="67"/>
      <c r="AA626" s="67"/>
      <c r="AB626" s="67"/>
      <c r="AC626" s="67"/>
      <c r="AD626" s="67"/>
      <c r="AE626" s="67"/>
      <c r="AF626" s="67"/>
      <c r="AG626" s="67"/>
      <c r="AH626" s="67"/>
      <c r="AI626" s="67"/>
      <c r="AJ626" s="67"/>
      <c r="AK626" s="67"/>
    </row>
    <row r="627" spans="3:37" ht="15" customHeight="1" x14ac:dyDescent="0.25">
      <c r="C627" s="257"/>
      <c r="D627" s="257"/>
      <c r="E627" s="257"/>
      <c r="F627" s="257"/>
      <c r="G627" s="257"/>
      <c r="H627" s="257"/>
      <c r="I627" s="257"/>
      <c r="J627" s="257"/>
      <c r="K627" s="257"/>
      <c r="L627" s="257"/>
      <c r="M627" s="257"/>
      <c r="N627" s="257"/>
      <c r="O627" s="71"/>
      <c r="P627" s="71"/>
      <c r="Q627" s="71"/>
      <c r="R627" s="71"/>
      <c r="S627" s="71"/>
      <c r="T627" s="71"/>
      <c r="U627" s="71"/>
      <c r="V627" s="71"/>
      <c r="W627" s="71"/>
      <c r="X627" s="71"/>
      <c r="Y627" s="71"/>
      <c r="Z627" s="71"/>
      <c r="AA627" s="71"/>
      <c r="AB627" s="71"/>
      <c r="AC627" s="71"/>
      <c r="AD627" s="71"/>
      <c r="AE627" s="71"/>
      <c r="AF627" s="71"/>
      <c r="AG627" s="71"/>
      <c r="AH627" s="71"/>
      <c r="AI627" s="71"/>
      <c r="AJ627" s="71"/>
      <c r="AK627" s="71"/>
    </row>
    <row r="628" spans="3:37" ht="15" customHeight="1" x14ac:dyDescent="0.25">
      <c r="C628" s="253"/>
      <c r="D628" s="253"/>
      <c r="E628" s="253"/>
      <c r="F628" s="253"/>
      <c r="G628" s="253"/>
      <c r="H628" s="253"/>
      <c r="I628" s="253"/>
      <c r="J628" s="253"/>
      <c r="K628" s="253"/>
      <c r="L628" s="253"/>
      <c r="M628" s="253"/>
      <c r="N628" s="253"/>
      <c r="O628" s="67"/>
      <c r="P628" s="67"/>
      <c r="Q628" s="67"/>
      <c r="R628" s="67"/>
      <c r="S628" s="67"/>
      <c r="T628" s="67"/>
      <c r="U628" s="67"/>
      <c r="V628" s="67"/>
      <c r="W628" s="67"/>
      <c r="X628" s="67"/>
      <c r="Y628" s="67"/>
      <c r="Z628" s="67"/>
      <c r="AA628" s="67"/>
      <c r="AB628" s="67"/>
      <c r="AC628" s="67"/>
      <c r="AD628" s="67"/>
      <c r="AE628" s="67"/>
      <c r="AF628" s="67"/>
      <c r="AG628" s="67"/>
      <c r="AH628" s="67"/>
      <c r="AI628" s="67"/>
      <c r="AJ628" s="67"/>
      <c r="AK628" s="67"/>
    </row>
    <row r="629" spans="3:37" ht="15" customHeight="1" x14ac:dyDescent="0.25">
      <c r="C629" s="257"/>
      <c r="D629" s="257"/>
      <c r="E629" s="257"/>
      <c r="F629" s="257"/>
      <c r="G629" s="257"/>
      <c r="H629" s="257"/>
      <c r="I629" s="257"/>
      <c r="J629" s="257"/>
      <c r="K629" s="257"/>
      <c r="L629" s="257"/>
      <c r="M629" s="257"/>
      <c r="N629" s="257"/>
      <c r="O629" s="71"/>
      <c r="P629" s="71"/>
      <c r="Q629" s="71"/>
      <c r="R629" s="71"/>
      <c r="S629" s="71"/>
      <c r="T629" s="71"/>
      <c r="U629" s="71"/>
      <c r="V629" s="71"/>
      <c r="W629" s="71"/>
      <c r="X629" s="71"/>
      <c r="Y629" s="71"/>
      <c r="Z629" s="71"/>
      <c r="AA629" s="71"/>
      <c r="AB629" s="71"/>
      <c r="AC629" s="71"/>
      <c r="AD629" s="71"/>
      <c r="AE629" s="71"/>
      <c r="AF629" s="71"/>
      <c r="AG629" s="71"/>
      <c r="AH629" s="71"/>
      <c r="AI629" s="71"/>
      <c r="AJ629" s="71"/>
      <c r="AK629" s="71"/>
    </row>
    <row r="630" spans="3:37" ht="15" customHeight="1" x14ac:dyDescent="0.25">
      <c r="C630" s="253"/>
      <c r="D630" s="253"/>
      <c r="E630" s="253"/>
      <c r="F630" s="253"/>
      <c r="G630" s="253"/>
      <c r="H630" s="253"/>
      <c r="I630" s="253"/>
      <c r="J630" s="253"/>
      <c r="K630" s="253"/>
      <c r="L630" s="253"/>
      <c r="M630" s="253"/>
      <c r="N630" s="253"/>
      <c r="O630" s="67"/>
      <c r="P630" s="67"/>
      <c r="Q630" s="67"/>
      <c r="R630" s="67"/>
      <c r="S630" s="67"/>
      <c r="T630" s="67"/>
      <c r="U630" s="67"/>
      <c r="V630" s="67"/>
      <c r="W630" s="67"/>
      <c r="X630" s="67"/>
      <c r="Y630" s="67"/>
      <c r="Z630" s="67"/>
      <c r="AA630" s="67"/>
      <c r="AB630" s="67"/>
      <c r="AC630" s="67"/>
      <c r="AD630" s="67"/>
      <c r="AE630" s="67"/>
      <c r="AF630" s="67"/>
      <c r="AG630" s="67"/>
      <c r="AH630" s="67"/>
      <c r="AI630" s="67"/>
      <c r="AJ630" s="67"/>
      <c r="AK630" s="67"/>
    </row>
    <row r="631" spans="3:37" ht="15" customHeight="1" x14ac:dyDescent="0.25">
      <c r="C631" s="257"/>
      <c r="D631" s="257"/>
      <c r="E631" s="257"/>
      <c r="F631" s="257"/>
      <c r="G631" s="257"/>
      <c r="H631" s="257"/>
      <c r="I631" s="257"/>
      <c r="J631" s="257"/>
      <c r="K631" s="257"/>
      <c r="L631" s="257"/>
      <c r="M631" s="257"/>
      <c r="N631" s="257"/>
      <c r="O631" s="71"/>
      <c r="P631" s="71"/>
      <c r="Q631" s="71"/>
      <c r="R631" s="71"/>
      <c r="S631" s="71"/>
      <c r="T631" s="71"/>
      <c r="U631" s="71"/>
      <c r="V631" s="71"/>
      <c r="W631" s="71"/>
      <c r="X631" s="71"/>
      <c r="Y631" s="71"/>
      <c r="Z631" s="71"/>
      <c r="AA631" s="71"/>
      <c r="AB631" s="71"/>
      <c r="AC631" s="71"/>
      <c r="AD631" s="71"/>
      <c r="AE631" s="71"/>
      <c r="AF631" s="71"/>
      <c r="AG631" s="71"/>
      <c r="AH631" s="71"/>
      <c r="AI631" s="71"/>
      <c r="AJ631" s="71"/>
      <c r="AK631" s="71"/>
    </row>
    <row r="632" spans="3:37" ht="15" customHeight="1" x14ac:dyDescent="0.25">
      <c r="C632" s="253"/>
      <c r="D632" s="253"/>
      <c r="E632" s="253"/>
      <c r="F632" s="253"/>
      <c r="G632" s="253"/>
      <c r="H632" s="253"/>
      <c r="I632" s="253"/>
      <c r="J632" s="253"/>
      <c r="K632" s="253"/>
      <c r="L632" s="253"/>
      <c r="M632" s="253"/>
      <c r="N632" s="253"/>
      <c r="O632" s="67"/>
      <c r="P632" s="67"/>
      <c r="Q632" s="67"/>
      <c r="R632" s="67"/>
      <c r="S632" s="67"/>
      <c r="T632" s="67"/>
      <c r="U632" s="67"/>
      <c r="V632" s="67"/>
      <c r="W632" s="67"/>
      <c r="X632" s="67"/>
      <c r="Y632" s="67"/>
      <c r="Z632" s="67"/>
      <c r="AA632" s="67"/>
      <c r="AB632" s="67"/>
      <c r="AC632" s="67"/>
      <c r="AD632" s="67"/>
      <c r="AE632" s="67"/>
      <c r="AF632" s="67"/>
      <c r="AG632" s="67"/>
      <c r="AH632" s="67"/>
      <c r="AI632" s="67"/>
      <c r="AJ632" s="67"/>
      <c r="AK632" s="67"/>
    </row>
    <row r="633" spans="3:37" ht="15" customHeight="1" x14ac:dyDescent="0.25">
      <c r="C633" s="257"/>
      <c r="D633" s="257"/>
      <c r="E633" s="257"/>
      <c r="F633" s="257"/>
      <c r="G633" s="257"/>
      <c r="H633" s="257"/>
      <c r="I633" s="257"/>
      <c r="J633" s="257"/>
      <c r="K633" s="257"/>
      <c r="L633" s="257"/>
      <c r="M633" s="257"/>
      <c r="N633" s="257"/>
      <c r="O633" s="71"/>
      <c r="P633" s="71"/>
      <c r="Q633" s="71"/>
      <c r="R633" s="71"/>
      <c r="S633" s="71"/>
      <c r="T633" s="71"/>
      <c r="U633" s="71"/>
      <c r="V633" s="71"/>
      <c r="W633" s="71"/>
      <c r="X633" s="71"/>
      <c r="Y633" s="71"/>
      <c r="Z633" s="71"/>
      <c r="AA633" s="71"/>
      <c r="AB633" s="71"/>
      <c r="AC633" s="71"/>
      <c r="AD633" s="71"/>
      <c r="AE633" s="71"/>
      <c r="AF633" s="71"/>
      <c r="AG633" s="71"/>
      <c r="AH633" s="71"/>
      <c r="AI633" s="71"/>
      <c r="AJ633" s="71"/>
      <c r="AK633" s="71"/>
    </row>
    <row r="634" spans="3:37" ht="15" customHeight="1" x14ac:dyDescent="0.25">
      <c r="C634" s="253"/>
      <c r="D634" s="253"/>
      <c r="E634" s="253"/>
      <c r="F634" s="253"/>
      <c r="G634" s="253"/>
      <c r="H634" s="253"/>
      <c r="I634" s="253"/>
      <c r="J634" s="253"/>
      <c r="K634" s="253"/>
      <c r="L634" s="253"/>
      <c r="M634" s="253"/>
      <c r="N634" s="253"/>
      <c r="O634" s="67"/>
      <c r="P634" s="67"/>
      <c r="Q634" s="67"/>
      <c r="R634" s="67"/>
      <c r="S634" s="67"/>
      <c r="T634" s="67"/>
      <c r="U634" s="67"/>
      <c r="V634" s="67"/>
      <c r="W634" s="67"/>
      <c r="X634" s="67"/>
      <c r="Y634" s="67"/>
      <c r="Z634" s="67"/>
      <c r="AA634" s="67"/>
      <c r="AB634" s="67"/>
      <c r="AC634" s="67"/>
      <c r="AD634" s="67"/>
      <c r="AE634" s="67"/>
      <c r="AF634" s="67"/>
      <c r="AG634" s="67"/>
      <c r="AH634" s="67"/>
      <c r="AI634" s="67"/>
      <c r="AJ634" s="67"/>
      <c r="AK634" s="67"/>
    </row>
    <row r="635" spans="3:37" ht="15" customHeight="1" x14ac:dyDescent="0.25">
      <c r="C635" s="257"/>
      <c r="D635" s="257"/>
      <c r="E635" s="257"/>
      <c r="F635" s="257"/>
      <c r="G635" s="257"/>
      <c r="H635" s="257"/>
      <c r="I635" s="257"/>
      <c r="J635" s="257"/>
      <c r="K635" s="257"/>
      <c r="L635" s="257"/>
      <c r="M635" s="257"/>
      <c r="N635" s="257"/>
      <c r="O635" s="71"/>
      <c r="P635" s="71"/>
      <c r="Q635" s="71"/>
      <c r="R635" s="71"/>
      <c r="S635" s="71"/>
      <c r="T635" s="71"/>
      <c r="U635" s="71"/>
      <c r="V635" s="71"/>
      <c r="W635" s="71"/>
      <c r="X635" s="71"/>
      <c r="Y635" s="71"/>
      <c r="Z635" s="71"/>
      <c r="AA635" s="71"/>
      <c r="AB635" s="71"/>
      <c r="AC635" s="71"/>
      <c r="AD635" s="71"/>
      <c r="AE635" s="71"/>
      <c r="AF635" s="71"/>
      <c r="AG635" s="71"/>
      <c r="AH635" s="71"/>
      <c r="AI635" s="71"/>
      <c r="AJ635" s="71"/>
      <c r="AK635" s="71"/>
    </row>
    <row r="636" spans="3:37" ht="15" customHeight="1" x14ac:dyDescent="0.25">
      <c r="C636" s="253"/>
      <c r="D636" s="253"/>
      <c r="E636" s="253"/>
      <c r="F636" s="253"/>
      <c r="G636" s="253"/>
      <c r="H636" s="253"/>
      <c r="I636" s="253"/>
      <c r="J636" s="253"/>
      <c r="K636" s="253"/>
      <c r="L636" s="253"/>
      <c r="M636" s="253"/>
      <c r="N636" s="253"/>
      <c r="O636" s="67"/>
      <c r="P636" s="67"/>
      <c r="Q636" s="67"/>
      <c r="R636" s="67"/>
      <c r="S636" s="67"/>
      <c r="T636" s="67"/>
      <c r="U636" s="67"/>
      <c r="V636" s="67"/>
      <c r="W636" s="67"/>
      <c r="X636" s="67"/>
      <c r="Y636" s="67"/>
      <c r="Z636" s="67"/>
      <c r="AA636" s="67"/>
      <c r="AB636" s="67"/>
      <c r="AC636" s="67"/>
      <c r="AD636" s="67"/>
      <c r="AE636" s="67"/>
      <c r="AF636" s="67"/>
      <c r="AG636" s="67"/>
      <c r="AH636" s="67"/>
      <c r="AI636" s="67"/>
      <c r="AJ636" s="67"/>
      <c r="AK636" s="67"/>
    </row>
    <row r="637" spans="3:37" ht="15" customHeight="1" x14ac:dyDescent="0.25">
      <c r="C637" s="257"/>
      <c r="D637" s="257"/>
      <c r="E637" s="257"/>
      <c r="F637" s="257"/>
      <c r="G637" s="257"/>
      <c r="H637" s="257"/>
      <c r="I637" s="257"/>
      <c r="J637" s="257"/>
      <c r="K637" s="257"/>
      <c r="L637" s="257"/>
      <c r="M637" s="257"/>
      <c r="N637" s="257"/>
      <c r="O637" s="71"/>
      <c r="P637" s="71"/>
      <c r="Q637" s="71"/>
      <c r="R637" s="71"/>
      <c r="S637" s="71"/>
      <c r="T637" s="71"/>
      <c r="U637" s="71"/>
      <c r="V637" s="71"/>
      <c r="W637" s="71"/>
      <c r="X637" s="71"/>
      <c r="Y637" s="71"/>
      <c r="Z637" s="71"/>
      <c r="AA637" s="71"/>
      <c r="AB637" s="71"/>
      <c r="AC637" s="71"/>
      <c r="AD637" s="71"/>
      <c r="AE637" s="71"/>
      <c r="AF637" s="71"/>
      <c r="AG637" s="71"/>
      <c r="AH637" s="71"/>
      <c r="AI637" s="71"/>
      <c r="AJ637" s="71"/>
      <c r="AK637" s="71"/>
    </row>
    <row r="638" spans="3:37" ht="15" customHeight="1" x14ac:dyDescent="0.25">
      <c r="C638" s="253"/>
      <c r="D638" s="253"/>
      <c r="E638" s="253"/>
      <c r="F638" s="253"/>
      <c r="G638" s="253"/>
      <c r="H638" s="253"/>
      <c r="I638" s="253"/>
      <c r="J638" s="253"/>
      <c r="K638" s="253"/>
      <c r="L638" s="253"/>
      <c r="M638" s="253"/>
      <c r="N638" s="253"/>
      <c r="O638" s="67"/>
      <c r="P638" s="67"/>
      <c r="Q638" s="67"/>
      <c r="R638" s="67"/>
      <c r="S638" s="67"/>
      <c r="T638" s="67"/>
      <c r="U638" s="67"/>
      <c r="V638" s="67"/>
      <c r="W638" s="67"/>
      <c r="X638" s="67"/>
      <c r="Y638" s="67"/>
      <c r="Z638" s="67"/>
      <c r="AA638" s="67"/>
      <c r="AB638" s="67"/>
      <c r="AC638" s="67"/>
      <c r="AD638" s="67"/>
      <c r="AE638" s="67"/>
      <c r="AF638" s="67"/>
      <c r="AG638" s="67"/>
      <c r="AH638" s="67"/>
      <c r="AI638" s="67"/>
      <c r="AJ638" s="67"/>
      <c r="AK638" s="67"/>
    </row>
    <row r="639" spans="3:37" ht="15" customHeight="1" x14ac:dyDescent="0.25">
      <c r="C639" s="257"/>
      <c r="D639" s="257"/>
      <c r="E639" s="257"/>
      <c r="F639" s="257"/>
      <c r="G639" s="257"/>
      <c r="H639" s="257"/>
      <c r="I639" s="257"/>
      <c r="J639" s="257"/>
      <c r="K639" s="257"/>
      <c r="L639" s="257"/>
      <c r="M639" s="257"/>
      <c r="N639" s="257"/>
      <c r="O639" s="71"/>
      <c r="P639" s="71"/>
      <c r="Q639" s="71"/>
      <c r="R639" s="71"/>
      <c r="S639" s="71"/>
      <c r="T639" s="71"/>
      <c r="U639" s="71"/>
      <c r="V639" s="71"/>
      <c r="W639" s="71"/>
      <c r="X639" s="71"/>
      <c r="Y639" s="71"/>
      <c r="Z639" s="71"/>
      <c r="AA639" s="71"/>
      <c r="AB639" s="71"/>
      <c r="AC639" s="71"/>
      <c r="AD639" s="71"/>
      <c r="AE639" s="71"/>
      <c r="AF639" s="71"/>
      <c r="AG639" s="71"/>
      <c r="AH639" s="71"/>
      <c r="AI639" s="71"/>
      <c r="AJ639" s="71"/>
      <c r="AK639" s="71"/>
    </row>
    <row r="640" spans="3:37" ht="15" customHeight="1" x14ac:dyDescent="0.25">
      <c r="C640" s="253"/>
      <c r="D640" s="253"/>
      <c r="E640" s="253"/>
      <c r="F640" s="253"/>
      <c r="G640" s="253"/>
      <c r="H640" s="253"/>
      <c r="I640" s="253"/>
      <c r="J640" s="253"/>
      <c r="K640" s="253"/>
      <c r="L640" s="253"/>
      <c r="M640" s="253"/>
      <c r="N640" s="253"/>
      <c r="O640" s="67"/>
      <c r="P640" s="67"/>
      <c r="Q640" s="67"/>
      <c r="R640" s="67"/>
      <c r="S640" s="67"/>
      <c r="T640" s="67"/>
      <c r="U640" s="67"/>
      <c r="V640" s="67"/>
      <c r="W640" s="67"/>
      <c r="X640" s="67"/>
      <c r="Y640" s="67"/>
      <c r="Z640" s="67"/>
      <c r="AA640" s="67"/>
      <c r="AB640" s="67"/>
      <c r="AC640" s="67"/>
      <c r="AD640" s="67"/>
      <c r="AE640" s="67"/>
      <c r="AF640" s="67"/>
      <c r="AG640" s="67"/>
      <c r="AH640" s="67"/>
      <c r="AI640" s="67"/>
      <c r="AJ640" s="67"/>
      <c r="AK640" s="67"/>
    </row>
    <row r="641" spans="3:37" ht="15" customHeight="1" x14ac:dyDescent="0.25">
      <c r="C641" s="257"/>
      <c r="D641" s="257"/>
      <c r="E641" s="257"/>
      <c r="F641" s="257"/>
      <c r="G641" s="257"/>
      <c r="H641" s="257"/>
      <c r="I641" s="257"/>
      <c r="J641" s="257"/>
      <c r="K641" s="257"/>
      <c r="L641" s="257"/>
      <c r="M641" s="257"/>
      <c r="N641" s="257"/>
      <c r="O641" s="71"/>
      <c r="P641" s="71"/>
      <c r="Q641" s="71"/>
      <c r="R641" s="71"/>
      <c r="S641" s="71"/>
      <c r="T641" s="71"/>
      <c r="U641" s="71"/>
      <c r="V641" s="71"/>
      <c r="W641" s="71"/>
      <c r="X641" s="71"/>
      <c r="Y641" s="71"/>
      <c r="Z641" s="71"/>
      <c r="AA641" s="71"/>
      <c r="AB641" s="71"/>
      <c r="AC641" s="71"/>
      <c r="AD641" s="71"/>
      <c r="AE641" s="71"/>
      <c r="AF641" s="71"/>
      <c r="AG641" s="71"/>
      <c r="AH641" s="71"/>
      <c r="AI641" s="71"/>
      <c r="AJ641" s="71"/>
      <c r="AK641" s="71"/>
    </row>
    <row r="642" spans="3:37" ht="15" customHeight="1" x14ac:dyDescent="0.25">
      <c r="C642" s="253"/>
      <c r="D642" s="253"/>
      <c r="E642" s="253"/>
      <c r="F642" s="253"/>
      <c r="G642" s="253"/>
      <c r="H642" s="253"/>
      <c r="I642" s="253"/>
      <c r="J642" s="253"/>
      <c r="K642" s="253"/>
      <c r="L642" s="253"/>
      <c r="M642" s="253"/>
      <c r="N642" s="253"/>
      <c r="O642" s="67"/>
      <c r="P642" s="67"/>
      <c r="Q642" s="67"/>
      <c r="R642" s="67"/>
      <c r="S642" s="67"/>
      <c r="T642" s="67"/>
      <c r="U642" s="67"/>
      <c r="V642" s="67"/>
      <c r="W642" s="67"/>
      <c r="X642" s="67"/>
      <c r="Y642" s="67"/>
      <c r="Z642" s="67"/>
      <c r="AA642" s="67"/>
      <c r="AB642" s="67"/>
      <c r="AC642" s="67"/>
      <c r="AD642" s="67"/>
      <c r="AE642" s="67"/>
      <c r="AF642" s="67"/>
      <c r="AG642" s="67"/>
      <c r="AH642" s="67"/>
      <c r="AI642" s="67"/>
      <c r="AJ642" s="67"/>
      <c r="AK642" s="67"/>
    </row>
    <row r="643" spans="3:37" ht="15" customHeight="1" x14ac:dyDescent="0.25">
      <c r="C643" s="257"/>
      <c r="D643" s="257"/>
      <c r="E643" s="257"/>
      <c r="F643" s="257"/>
      <c r="G643" s="257"/>
      <c r="H643" s="257"/>
      <c r="I643" s="257"/>
      <c r="J643" s="257"/>
      <c r="K643" s="257"/>
      <c r="L643" s="257"/>
      <c r="M643" s="257"/>
      <c r="N643" s="257"/>
      <c r="O643" s="71"/>
      <c r="P643" s="71"/>
      <c r="Q643" s="71"/>
      <c r="R643" s="71"/>
      <c r="S643" s="71"/>
      <c r="T643" s="71"/>
      <c r="U643" s="71"/>
      <c r="V643" s="71"/>
      <c r="W643" s="71"/>
      <c r="X643" s="71"/>
      <c r="Y643" s="71"/>
      <c r="Z643" s="71"/>
      <c r="AA643" s="71"/>
      <c r="AB643" s="71"/>
      <c r="AC643" s="71"/>
      <c r="AD643" s="71"/>
      <c r="AE643" s="71"/>
      <c r="AF643" s="71"/>
      <c r="AG643" s="71"/>
      <c r="AH643" s="71"/>
      <c r="AI643" s="71"/>
      <c r="AJ643" s="71"/>
      <c r="AK643" s="71"/>
    </row>
    <row r="644" spans="3:37" ht="15" customHeight="1" x14ac:dyDescent="0.25">
      <c r="C644" s="253"/>
      <c r="D644" s="253"/>
      <c r="E644" s="253"/>
      <c r="F644" s="253"/>
      <c r="G644" s="253"/>
      <c r="H644" s="253"/>
      <c r="I644" s="253"/>
      <c r="J644" s="253"/>
      <c r="K644" s="253"/>
      <c r="L644" s="253"/>
      <c r="M644" s="253"/>
      <c r="N644" s="253"/>
      <c r="O644" s="67"/>
      <c r="P644" s="67"/>
      <c r="Q644" s="67"/>
      <c r="R644" s="67"/>
      <c r="S644" s="67"/>
      <c r="T644" s="67"/>
      <c r="U644" s="67"/>
      <c r="V644" s="67"/>
      <c r="W644" s="67"/>
      <c r="X644" s="67"/>
      <c r="Y644" s="67"/>
      <c r="Z644" s="67"/>
      <c r="AA644" s="67"/>
      <c r="AB644" s="67"/>
      <c r="AC644" s="67"/>
      <c r="AD644" s="67"/>
      <c r="AE644" s="67"/>
      <c r="AF644" s="67"/>
      <c r="AG644" s="67"/>
      <c r="AH644" s="67"/>
      <c r="AI644" s="67"/>
      <c r="AJ644" s="67"/>
      <c r="AK644" s="67"/>
    </row>
    <row r="645" spans="3:37" ht="15" customHeight="1" x14ac:dyDescent="0.25">
      <c r="C645" s="257"/>
      <c r="D645" s="257"/>
      <c r="E645" s="257"/>
      <c r="F645" s="257"/>
      <c r="G645" s="257"/>
      <c r="H645" s="257"/>
      <c r="I645" s="257"/>
      <c r="J645" s="257"/>
      <c r="K645" s="257"/>
      <c r="L645" s="257"/>
      <c r="M645" s="257"/>
      <c r="N645" s="257"/>
      <c r="O645" s="71"/>
      <c r="P645" s="71"/>
      <c r="Q645" s="71"/>
      <c r="R645" s="71"/>
      <c r="S645" s="71"/>
      <c r="T645" s="71"/>
      <c r="U645" s="71"/>
      <c r="V645" s="71"/>
      <c r="W645" s="71"/>
      <c r="X645" s="71"/>
      <c r="Y645" s="71"/>
      <c r="Z645" s="71"/>
      <c r="AA645" s="71"/>
      <c r="AB645" s="71"/>
      <c r="AC645" s="71"/>
      <c r="AD645" s="71"/>
      <c r="AE645" s="71"/>
      <c r="AF645" s="71"/>
      <c r="AG645" s="71"/>
      <c r="AH645" s="71"/>
      <c r="AI645" s="71"/>
      <c r="AJ645" s="71"/>
      <c r="AK645" s="71"/>
    </row>
    <row r="646" spans="3:37" ht="15" customHeight="1" x14ac:dyDescent="0.25">
      <c r="C646" s="253"/>
      <c r="D646" s="253"/>
      <c r="E646" s="253"/>
      <c r="F646" s="253"/>
      <c r="G646" s="253"/>
      <c r="H646" s="253"/>
      <c r="I646" s="253"/>
      <c r="J646" s="253"/>
      <c r="K646" s="253"/>
      <c r="L646" s="253"/>
      <c r="M646" s="253"/>
      <c r="N646" s="253"/>
      <c r="O646" s="67"/>
      <c r="P646" s="67"/>
      <c r="Q646" s="67"/>
      <c r="R646" s="67"/>
      <c r="S646" s="67"/>
      <c r="T646" s="67"/>
      <c r="U646" s="67"/>
      <c r="V646" s="67"/>
      <c r="W646" s="67"/>
      <c r="X646" s="67"/>
      <c r="Y646" s="67"/>
      <c r="Z646" s="67"/>
      <c r="AA646" s="67"/>
      <c r="AB646" s="67"/>
      <c r="AC646" s="67"/>
      <c r="AD646" s="67"/>
      <c r="AE646" s="67"/>
      <c r="AF646" s="67"/>
      <c r="AG646" s="67"/>
      <c r="AH646" s="67"/>
      <c r="AI646" s="67"/>
      <c r="AJ646" s="67"/>
      <c r="AK646" s="67"/>
    </row>
    <row r="647" spans="3:37" ht="15" customHeight="1" x14ac:dyDescent="0.25">
      <c r="C647" s="257"/>
      <c r="D647" s="257"/>
      <c r="E647" s="257"/>
      <c r="F647" s="257"/>
      <c r="G647" s="257"/>
      <c r="H647" s="257"/>
      <c r="I647" s="257"/>
      <c r="J647" s="257"/>
      <c r="K647" s="257"/>
      <c r="L647" s="257"/>
      <c r="M647" s="257"/>
      <c r="N647" s="257"/>
      <c r="O647" s="71"/>
      <c r="P647" s="71"/>
      <c r="Q647" s="71"/>
      <c r="R647" s="71"/>
      <c r="S647" s="71"/>
      <c r="T647" s="71"/>
      <c r="U647" s="71"/>
      <c r="V647" s="71"/>
      <c r="W647" s="71"/>
      <c r="X647" s="71"/>
      <c r="Y647" s="71"/>
      <c r="Z647" s="71"/>
      <c r="AA647" s="71"/>
      <c r="AB647" s="71"/>
      <c r="AC647" s="71"/>
      <c r="AD647" s="71"/>
      <c r="AE647" s="71"/>
      <c r="AF647" s="71"/>
      <c r="AG647" s="71"/>
      <c r="AH647" s="71"/>
      <c r="AI647" s="71"/>
      <c r="AJ647" s="71"/>
      <c r="AK647" s="71"/>
    </row>
    <row r="648" spans="3:37" ht="15" customHeight="1" x14ac:dyDescent="0.25">
      <c r="C648" s="253"/>
      <c r="D648" s="253"/>
      <c r="E648" s="253"/>
      <c r="F648" s="253"/>
      <c r="G648" s="253"/>
      <c r="H648" s="253"/>
      <c r="I648" s="253"/>
      <c r="J648" s="253"/>
      <c r="K648" s="253"/>
      <c r="L648" s="253"/>
      <c r="M648" s="253"/>
      <c r="N648" s="253"/>
      <c r="O648" s="67"/>
      <c r="P648" s="67"/>
      <c r="Q648" s="67"/>
      <c r="R648" s="67"/>
      <c r="S648" s="67"/>
      <c r="T648" s="67"/>
      <c r="U648" s="67"/>
      <c r="V648" s="67"/>
      <c r="W648" s="67"/>
      <c r="X648" s="67"/>
      <c r="Y648" s="67"/>
      <c r="Z648" s="67"/>
      <c r="AA648" s="67"/>
      <c r="AB648" s="67"/>
      <c r="AC648" s="67"/>
      <c r="AD648" s="67"/>
      <c r="AE648" s="67"/>
      <c r="AF648" s="67"/>
      <c r="AG648" s="67"/>
      <c r="AH648" s="67"/>
      <c r="AI648" s="67"/>
      <c r="AJ648" s="67"/>
      <c r="AK648" s="67"/>
    </row>
    <row r="649" spans="3:37" ht="15" customHeight="1" x14ac:dyDescent="0.25">
      <c r="C649" s="257"/>
      <c r="D649" s="257"/>
      <c r="E649" s="257"/>
      <c r="F649" s="257"/>
      <c r="G649" s="257"/>
      <c r="H649" s="257"/>
      <c r="I649" s="257"/>
      <c r="J649" s="257"/>
      <c r="K649" s="257"/>
      <c r="L649" s="257"/>
      <c r="M649" s="257"/>
      <c r="N649" s="257"/>
      <c r="O649" s="71"/>
      <c r="P649" s="71"/>
      <c r="Q649" s="71"/>
      <c r="R649" s="71"/>
      <c r="S649" s="71"/>
      <c r="T649" s="71"/>
      <c r="U649" s="71"/>
      <c r="V649" s="71"/>
      <c r="W649" s="71"/>
      <c r="X649" s="71"/>
      <c r="Y649" s="71"/>
      <c r="Z649" s="71"/>
      <c r="AA649" s="71"/>
      <c r="AB649" s="71"/>
      <c r="AC649" s="71"/>
      <c r="AD649" s="71"/>
      <c r="AE649" s="71"/>
      <c r="AF649" s="71"/>
      <c r="AG649" s="71"/>
      <c r="AH649" s="71"/>
      <c r="AI649" s="71"/>
      <c r="AJ649" s="71"/>
      <c r="AK649" s="71"/>
    </row>
    <row r="650" spans="3:37" ht="15" customHeight="1" x14ac:dyDescent="0.25">
      <c r="C650" s="253"/>
      <c r="D650" s="253"/>
      <c r="E650" s="253"/>
      <c r="F650" s="253"/>
      <c r="G650" s="253"/>
      <c r="H650" s="253"/>
      <c r="I650" s="253"/>
      <c r="J650" s="253"/>
      <c r="K650" s="253"/>
      <c r="L650" s="253"/>
      <c r="M650" s="253"/>
      <c r="N650" s="253"/>
      <c r="O650" s="67"/>
      <c r="P650" s="67"/>
      <c r="Q650" s="67"/>
      <c r="R650" s="67"/>
      <c r="S650" s="67"/>
      <c r="T650" s="67"/>
      <c r="U650" s="67"/>
      <c r="V650" s="67"/>
      <c r="W650" s="67"/>
      <c r="X650" s="67"/>
      <c r="Y650" s="67"/>
      <c r="Z650" s="67"/>
      <c r="AA650" s="67"/>
      <c r="AB650" s="67"/>
      <c r="AC650" s="67"/>
      <c r="AD650" s="67"/>
      <c r="AE650" s="67"/>
      <c r="AF650" s="67"/>
      <c r="AG650" s="67"/>
      <c r="AH650" s="67"/>
      <c r="AI650" s="67"/>
      <c r="AJ650" s="67"/>
      <c r="AK650" s="67"/>
    </row>
    <row r="651" spans="3:37" ht="15" customHeight="1" x14ac:dyDescent="0.25">
      <c r="C651" s="257"/>
      <c r="D651" s="257"/>
      <c r="E651" s="257"/>
      <c r="F651" s="257"/>
      <c r="G651" s="257"/>
      <c r="H651" s="257"/>
      <c r="I651" s="257"/>
      <c r="J651" s="257"/>
      <c r="K651" s="257"/>
      <c r="L651" s="257"/>
      <c r="M651" s="257"/>
      <c r="N651" s="257"/>
      <c r="O651" s="71"/>
      <c r="P651" s="71"/>
      <c r="Q651" s="71"/>
      <c r="R651" s="71"/>
      <c r="S651" s="71"/>
      <c r="T651" s="71"/>
      <c r="U651" s="71"/>
      <c r="V651" s="71"/>
      <c r="W651" s="71"/>
      <c r="X651" s="71"/>
      <c r="Y651" s="71"/>
      <c r="Z651" s="71"/>
      <c r="AA651" s="71"/>
      <c r="AB651" s="71"/>
      <c r="AC651" s="71"/>
      <c r="AD651" s="71"/>
      <c r="AE651" s="71"/>
      <c r="AF651" s="71"/>
      <c r="AG651" s="71"/>
      <c r="AH651" s="71"/>
      <c r="AI651" s="71"/>
      <c r="AJ651" s="71"/>
      <c r="AK651" s="71"/>
    </row>
    <row r="652" spans="3:37" ht="15" customHeight="1" x14ac:dyDescent="0.25">
      <c r="C652" s="253"/>
      <c r="D652" s="253"/>
      <c r="E652" s="253"/>
      <c r="F652" s="253"/>
      <c r="G652" s="253"/>
      <c r="H652" s="253"/>
      <c r="I652" s="253"/>
      <c r="J652" s="253"/>
      <c r="K652" s="253"/>
      <c r="L652" s="253"/>
      <c r="M652" s="253"/>
      <c r="N652" s="253"/>
      <c r="O652" s="67"/>
      <c r="P652" s="67"/>
      <c r="Q652" s="67"/>
      <c r="R652" s="67"/>
      <c r="S652" s="67"/>
      <c r="T652" s="67"/>
      <c r="U652" s="67"/>
      <c r="V652" s="67"/>
      <c r="W652" s="67"/>
      <c r="X652" s="67"/>
      <c r="Y652" s="67"/>
      <c r="Z652" s="67"/>
      <c r="AA652" s="67"/>
      <c r="AB652" s="67"/>
      <c r="AC652" s="67"/>
      <c r="AD652" s="67"/>
      <c r="AE652" s="67"/>
      <c r="AF652" s="67"/>
      <c r="AG652" s="67"/>
      <c r="AH652" s="67"/>
      <c r="AI652" s="67"/>
      <c r="AJ652" s="67"/>
      <c r="AK652" s="67"/>
    </row>
    <row r="653" spans="3:37" ht="15" customHeight="1" x14ac:dyDescent="0.25">
      <c r="C653" s="257"/>
      <c r="D653" s="257"/>
      <c r="E653" s="257"/>
      <c r="F653" s="257"/>
      <c r="G653" s="257"/>
      <c r="H653" s="257"/>
      <c r="I653" s="257"/>
      <c r="J653" s="257"/>
      <c r="K653" s="257"/>
      <c r="L653" s="257"/>
      <c r="M653" s="257"/>
      <c r="N653" s="257"/>
      <c r="O653" s="71"/>
      <c r="P653" s="71"/>
      <c r="Q653" s="71"/>
      <c r="R653" s="71"/>
      <c r="S653" s="71"/>
      <c r="T653" s="71"/>
      <c r="U653" s="71"/>
      <c r="V653" s="71"/>
      <c r="W653" s="71"/>
      <c r="X653" s="71"/>
      <c r="Y653" s="71"/>
      <c r="Z653" s="71"/>
      <c r="AA653" s="71"/>
      <c r="AB653" s="71"/>
      <c r="AC653" s="71"/>
      <c r="AD653" s="71"/>
      <c r="AE653" s="71"/>
      <c r="AF653" s="71"/>
      <c r="AG653" s="71"/>
      <c r="AH653" s="71"/>
      <c r="AI653" s="71"/>
      <c r="AJ653" s="71"/>
      <c r="AK653" s="71"/>
    </row>
    <row r="654" spans="3:37" ht="15" customHeight="1" x14ac:dyDescent="0.25">
      <c r="C654" s="253"/>
      <c r="D654" s="253"/>
      <c r="E654" s="253"/>
      <c r="F654" s="253"/>
      <c r="G654" s="253"/>
      <c r="H654" s="253"/>
      <c r="I654" s="253"/>
      <c r="J654" s="253"/>
      <c r="K654" s="253"/>
      <c r="L654" s="253"/>
      <c r="M654" s="253"/>
      <c r="N654" s="253"/>
      <c r="O654" s="67"/>
      <c r="P654" s="67"/>
      <c r="Q654" s="67"/>
      <c r="R654" s="67"/>
      <c r="S654" s="67"/>
      <c r="T654" s="67"/>
      <c r="U654" s="67"/>
      <c r="V654" s="67"/>
      <c r="W654" s="67"/>
      <c r="X654" s="67"/>
      <c r="Y654" s="67"/>
      <c r="Z654" s="67"/>
      <c r="AA654" s="67"/>
      <c r="AB654" s="67"/>
      <c r="AC654" s="67"/>
      <c r="AD654" s="67"/>
      <c r="AE654" s="67"/>
      <c r="AF654" s="67"/>
      <c r="AG654" s="67"/>
      <c r="AH654" s="67"/>
      <c r="AI654" s="67"/>
      <c r="AJ654" s="67"/>
      <c r="AK654" s="67"/>
    </row>
    <row r="655" spans="3:37" ht="15" customHeight="1" x14ac:dyDescent="0.25">
      <c r="C655" s="257"/>
      <c r="D655" s="257"/>
      <c r="E655" s="257"/>
      <c r="F655" s="257"/>
      <c r="G655" s="257"/>
      <c r="H655" s="257"/>
      <c r="I655" s="257"/>
      <c r="J655" s="257"/>
      <c r="K655" s="257"/>
      <c r="L655" s="257"/>
      <c r="M655" s="257"/>
      <c r="N655" s="257"/>
      <c r="O655" s="71"/>
      <c r="P655" s="71"/>
      <c r="Q655" s="71"/>
      <c r="R655" s="71"/>
      <c r="S655" s="71"/>
      <c r="T655" s="71"/>
      <c r="U655" s="71"/>
      <c r="V655" s="71"/>
      <c r="W655" s="71"/>
      <c r="X655" s="71"/>
      <c r="Y655" s="71"/>
      <c r="Z655" s="71"/>
      <c r="AA655" s="71"/>
      <c r="AB655" s="71"/>
      <c r="AC655" s="71"/>
      <c r="AD655" s="71"/>
      <c r="AE655" s="71"/>
      <c r="AF655" s="71"/>
      <c r="AG655" s="71"/>
      <c r="AH655" s="71"/>
      <c r="AI655" s="71"/>
      <c r="AJ655" s="71"/>
      <c r="AK655" s="71"/>
    </row>
    <row r="656" spans="3:37" ht="15" customHeight="1" x14ac:dyDescent="0.25">
      <c r="C656" s="253"/>
      <c r="D656" s="253"/>
      <c r="E656" s="253"/>
      <c r="F656" s="253"/>
      <c r="G656" s="253"/>
      <c r="H656" s="253"/>
      <c r="I656" s="253"/>
      <c r="J656" s="253"/>
      <c r="K656" s="253"/>
      <c r="L656" s="253"/>
      <c r="M656" s="253"/>
      <c r="N656" s="253"/>
      <c r="O656" s="67"/>
      <c r="P656" s="67"/>
      <c r="Q656" s="67"/>
      <c r="R656" s="67"/>
      <c r="S656" s="67"/>
      <c r="T656" s="67"/>
      <c r="U656" s="67"/>
      <c r="V656" s="67"/>
      <c r="W656" s="67"/>
      <c r="X656" s="67"/>
      <c r="Y656" s="67"/>
      <c r="Z656" s="67"/>
      <c r="AA656" s="67"/>
      <c r="AB656" s="67"/>
      <c r="AC656" s="67"/>
      <c r="AD656" s="67"/>
      <c r="AE656" s="67"/>
      <c r="AF656" s="67"/>
      <c r="AG656" s="67"/>
      <c r="AH656" s="67"/>
      <c r="AI656" s="67"/>
      <c r="AJ656" s="67"/>
      <c r="AK656" s="67"/>
    </row>
    <row r="657" spans="3:37" ht="15" customHeight="1" x14ac:dyDescent="0.25">
      <c r="C657" s="257"/>
      <c r="D657" s="257"/>
      <c r="E657" s="257"/>
      <c r="F657" s="257"/>
      <c r="G657" s="257"/>
      <c r="H657" s="257"/>
      <c r="I657" s="257"/>
      <c r="J657" s="257"/>
      <c r="K657" s="257"/>
      <c r="L657" s="257"/>
      <c r="M657" s="257"/>
      <c r="N657" s="257"/>
      <c r="O657" s="71"/>
      <c r="P657" s="71"/>
      <c r="Q657" s="71"/>
      <c r="R657" s="71"/>
      <c r="S657" s="71"/>
      <c r="T657" s="71"/>
      <c r="U657" s="71"/>
      <c r="V657" s="71"/>
      <c r="W657" s="71"/>
      <c r="X657" s="71"/>
      <c r="Y657" s="71"/>
      <c r="Z657" s="71"/>
      <c r="AA657" s="71"/>
      <c r="AB657" s="71"/>
      <c r="AC657" s="71"/>
      <c r="AD657" s="71"/>
      <c r="AE657" s="71"/>
      <c r="AF657" s="71"/>
      <c r="AG657" s="71"/>
      <c r="AH657" s="71"/>
      <c r="AI657" s="71"/>
      <c r="AJ657" s="71"/>
      <c r="AK657" s="71"/>
    </row>
    <row r="658" spans="3:37" ht="15" customHeight="1" x14ac:dyDescent="0.25">
      <c r="C658" s="253"/>
      <c r="D658" s="253"/>
      <c r="E658" s="253"/>
      <c r="F658" s="253"/>
      <c r="G658" s="253"/>
      <c r="H658" s="253"/>
      <c r="I658" s="253"/>
      <c r="J658" s="253"/>
      <c r="K658" s="253"/>
      <c r="L658" s="253"/>
      <c r="M658" s="253"/>
      <c r="N658" s="253"/>
      <c r="O658" s="67"/>
      <c r="P658" s="67"/>
      <c r="Q658" s="67"/>
      <c r="R658" s="67"/>
      <c r="S658" s="67"/>
      <c r="T658" s="67"/>
      <c r="U658" s="67"/>
      <c r="V658" s="67"/>
      <c r="W658" s="67"/>
      <c r="X658" s="67"/>
      <c r="Y658" s="67"/>
      <c r="Z658" s="67"/>
      <c r="AA658" s="67"/>
      <c r="AB658" s="67"/>
      <c r="AC658" s="67"/>
      <c r="AD658" s="67"/>
      <c r="AE658" s="67"/>
      <c r="AF658" s="67"/>
      <c r="AG658" s="67"/>
      <c r="AH658" s="67"/>
      <c r="AI658" s="67"/>
      <c r="AJ658" s="67"/>
      <c r="AK658" s="67"/>
    </row>
    <row r="659" spans="3:37" ht="15" customHeight="1" x14ac:dyDescent="0.25">
      <c r="C659" s="257"/>
      <c r="D659" s="257"/>
      <c r="E659" s="257"/>
      <c r="F659" s="257"/>
      <c r="G659" s="257"/>
      <c r="H659" s="257"/>
      <c r="I659" s="257"/>
      <c r="J659" s="257"/>
      <c r="K659" s="257"/>
      <c r="L659" s="257"/>
      <c r="M659" s="257"/>
      <c r="N659" s="257"/>
      <c r="O659" s="71"/>
      <c r="P659" s="71"/>
      <c r="Q659" s="71"/>
      <c r="R659" s="71"/>
      <c r="S659" s="71"/>
      <c r="T659" s="71"/>
      <c r="U659" s="71"/>
      <c r="V659" s="71"/>
      <c r="W659" s="71"/>
      <c r="X659" s="71"/>
      <c r="Y659" s="71"/>
      <c r="Z659" s="71"/>
      <c r="AA659" s="71"/>
      <c r="AB659" s="71"/>
      <c r="AC659" s="71"/>
      <c r="AD659" s="71"/>
      <c r="AE659" s="71"/>
      <c r="AF659" s="71"/>
      <c r="AG659" s="71"/>
      <c r="AH659" s="71"/>
      <c r="AI659" s="71"/>
      <c r="AJ659" s="71"/>
      <c r="AK659" s="71"/>
    </row>
    <row r="660" spans="3:37" ht="15" customHeight="1" x14ac:dyDescent="0.25">
      <c r="C660" s="253"/>
      <c r="D660" s="253"/>
      <c r="E660" s="253"/>
      <c r="F660" s="253"/>
      <c r="G660" s="253"/>
      <c r="H660" s="253"/>
      <c r="I660" s="253"/>
      <c r="J660" s="253"/>
      <c r="K660" s="253"/>
      <c r="L660" s="253"/>
      <c r="M660" s="253"/>
      <c r="N660" s="253"/>
      <c r="O660" s="67"/>
      <c r="P660" s="67"/>
      <c r="Q660" s="67"/>
      <c r="R660" s="67"/>
      <c r="S660" s="67"/>
      <c r="T660" s="67"/>
      <c r="U660" s="67"/>
      <c r="V660" s="67"/>
      <c r="W660" s="67"/>
      <c r="X660" s="67"/>
      <c r="Y660" s="67"/>
      <c r="Z660" s="67"/>
      <c r="AA660" s="67"/>
      <c r="AB660" s="67"/>
      <c r="AC660" s="67"/>
      <c r="AD660" s="67"/>
      <c r="AE660" s="67"/>
      <c r="AF660" s="67"/>
      <c r="AG660" s="67"/>
      <c r="AH660" s="67"/>
      <c r="AI660" s="67"/>
      <c r="AJ660" s="67"/>
      <c r="AK660" s="67"/>
    </row>
    <row r="661" spans="3:37" ht="15" customHeight="1" x14ac:dyDescent="0.25">
      <c r="C661" s="257"/>
      <c r="D661" s="257"/>
      <c r="E661" s="257"/>
      <c r="F661" s="257"/>
      <c r="G661" s="257"/>
      <c r="H661" s="257"/>
      <c r="I661" s="257"/>
      <c r="J661" s="257"/>
      <c r="K661" s="257"/>
      <c r="L661" s="257"/>
      <c r="M661" s="257"/>
      <c r="N661" s="257"/>
      <c r="O661" s="71"/>
      <c r="P661" s="71"/>
      <c r="Q661" s="71"/>
      <c r="R661" s="71"/>
      <c r="S661" s="71"/>
      <c r="T661" s="71"/>
      <c r="U661" s="71"/>
      <c r="V661" s="71"/>
      <c r="W661" s="71"/>
      <c r="X661" s="71"/>
      <c r="Y661" s="71"/>
      <c r="Z661" s="71"/>
      <c r="AA661" s="71"/>
      <c r="AB661" s="71"/>
      <c r="AC661" s="71"/>
      <c r="AD661" s="71"/>
      <c r="AE661" s="71"/>
      <c r="AF661" s="71"/>
      <c r="AG661" s="71"/>
      <c r="AH661" s="71"/>
      <c r="AI661" s="71"/>
      <c r="AJ661" s="71"/>
      <c r="AK661" s="71"/>
    </row>
    <row r="662" spans="3:37" ht="15" customHeight="1" x14ac:dyDescent="0.25">
      <c r="C662" s="253"/>
      <c r="D662" s="253"/>
      <c r="E662" s="253"/>
      <c r="F662" s="253"/>
      <c r="G662" s="253"/>
      <c r="H662" s="253"/>
      <c r="I662" s="253"/>
      <c r="J662" s="253"/>
      <c r="K662" s="253"/>
      <c r="L662" s="253"/>
      <c r="M662" s="253"/>
      <c r="N662" s="253"/>
      <c r="O662" s="67"/>
      <c r="P662" s="67"/>
      <c r="Q662" s="67"/>
      <c r="R662" s="67"/>
      <c r="S662" s="67"/>
      <c r="T662" s="67"/>
      <c r="U662" s="67"/>
      <c r="V662" s="67"/>
      <c r="W662" s="67"/>
      <c r="X662" s="67"/>
      <c r="Y662" s="67"/>
      <c r="Z662" s="67"/>
      <c r="AA662" s="67"/>
      <c r="AB662" s="67"/>
      <c r="AC662" s="67"/>
      <c r="AD662" s="67"/>
      <c r="AE662" s="67"/>
      <c r="AF662" s="67"/>
      <c r="AG662" s="67"/>
      <c r="AH662" s="67"/>
      <c r="AI662" s="67"/>
      <c r="AJ662" s="67"/>
      <c r="AK662" s="67"/>
    </row>
    <row r="663" spans="3:37" ht="15" customHeight="1" x14ac:dyDescent="0.25">
      <c r="C663" s="257"/>
      <c r="D663" s="257"/>
      <c r="E663" s="257"/>
      <c r="F663" s="257"/>
      <c r="G663" s="257"/>
      <c r="H663" s="257"/>
      <c r="I663" s="257"/>
      <c r="J663" s="257"/>
      <c r="K663" s="257"/>
      <c r="L663" s="257"/>
      <c r="M663" s="257"/>
      <c r="N663" s="257"/>
      <c r="O663" s="71"/>
      <c r="P663" s="71"/>
      <c r="Q663" s="71"/>
      <c r="R663" s="71"/>
      <c r="S663" s="71"/>
      <c r="T663" s="71"/>
      <c r="U663" s="71"/>
      <c r="V663" s="71"/>
      <c r="W663" s="71"/>
      <c r="X663" s="71"/>
      <c r="Y663" s="71"/>
      <c r="Z663" s="71"/>
      <c r="AA663" s="71"/>
      <c r="AB663" s="71"/>
      <c r="AC663" s="71"/>
      <c r="AD663" s="71"/>
      <c r="AE663" s="71"/>
      <c r="AF663" s="71"/>
      <c r="AG663" s="71"/>
      <c r="AH663" s="71"/>
      <c r="AI663" s="71"/>
      <c r="AJ663" s="71"/>
      <c r="AK663" s="71"/>
    </row>
    <row r="664" spans="3:37" ht="15" customHeight="1" x14ac:dyDescent="0.25">
      <c r="C664" s="253"/>
      <c r="D664" s="253"/>
      <c r="E664" s="253"/>
      <c r="F664" s="253"/>
      <c r="G664" s="253"/>
      <c r="H664" s="253"/>
      <c r="I664" s="253"/>
      <c r="J664" s="253"/>
      <c r="K664" s="253"/>
      <c r="L664" s="253"/>
      <c r="M664" s="253"/>
      <c r="N664" s="253"/>
      <c r="O664" s="67"/>
      <c r="P664" s="67"/>
      <c r="Q664" s="67"/>
      <c r="R664" s="67"/>
      <c r="S664" s="67"/>
      <c r="T664" s="67"/>
      <c r="U664" s="67"/>
      <c r="V664" s="67"/>
      <c r="W664" s="67"/>
      <c r="X664" s="67"/>
      <c r="Y664" s="67"/>
      <c r="Z664" s="67"/>
      <c r="AA664" s="67"/>
      <c r="AB664" s="67"/>
      <c r="AC664" s="67"/>
      <c r="AD664" s="67"/>
      <c r="AE664" s="67"/>
      <c r="AF664" s="67"/>
      <c r="AG664" s="67"/>
      <c r="AH664" s="67"/>
      <c r="AI664" s="67"/>
      <c r="AJ664" s="67"/>
      <c r="AK664" s="67"/>
    </row>
    <row r="665" spans="3:37" ht="15" customHeight="1" x14ac:dyDescent="0.25">
      <c r="C665" s="257"/>
      <c r="D665" s="257"/>
      <c r="E665" s="257"/>
      <c r="F665" s="257"/>
      <c r="G665" s="257"/>
      <c r="H665" s="257"/>
      <c r="I665" s="257"/>
      <c r="J665" s="257"/>
      <c r="K665" s="257"/>
      <c r="L665" s="257"/>
      <c r="M665" s="257"/>
      <c r="N665" s="257"/>
      <c r="O665" s="71"/>
      <c r="P665" s="71"/>
      <c r="Q665" s="71"/>
      <c r="R665" s="71"/>
      <c r="S665" s="71"/>
      <c r="T665" s="71"/>
      <c r="U665" s="71"/>
      <c r="V665" s="71"/>
      <c r="W665" s="71"/>
      <c r="X665" s="71"/>
      <c r="Y665" s="71"/>
      <c r="Z665" s="71"/>
      <c r="AA665" s="71"/>
      <c r="AB665" s="71"/>
      <c r="AC665" s="71"/>
      <c r="AD665" s="71"/>
      <c r="AE665" s="71"/>
      <c r="AF665" s="71"/>
      <c r="AG665" s="71"/>
      <c r="AH665" s="71"/>
      <c r="AI665" s="71"/>
      <c r="AJ665" s="71"/>
      <c r="AK665" s="71"/>
    </row>
    <row r="666" spans="3:37" ht="15" customHeight="1" x14ac:dyDescent="0.25">
      <c r="C666" s="253"/>
      <c r="D666" s="253"/>
      <c r="E666" s="253"/>
      <c r="F666" s="253"/>
      <c r="G666" s="253"/>
      <c r="H666" s="253"/>
      <c r="I666" s="253"/>
      <c r="J666" s="253"/>
      <c r="K666" s="253"/>
      <c r="L666" s="253"/>
      <c r="M666" s="253"/>
      <c r="N666" s="253"/>
      <c r="O666" s="67"/>
      <c r="P666" s="67"/>
      <c r="Q666" s="67"/>
      <c r="R666" s="67"/>
      <c r="S666" s="67"/>
      <c r="T666" s="67"/>
      <c r="U666" s="67"/>
      <c r="V666" s="67"/>
      <c r="W666" s="67"/>
      <c r="X666" s="67"/>
      <c r="Y666" s="67"/>
      <c r="Z666" s="67"/>
      <c r="AA666" s="67"/>
      <c r="AB666" s="67"/>
      <c r="AC666" s="67"/>
      <c r="AD666" s="67"/>
      <c r="AE666" s="67"/>
      <c r="AF666" s="67"/>
      <c r="AG666" s="67"/>
      <c r="AH666" s="67"/>
      <c r="AI666" s="67"/>
      <c r="AJ666" s="67"/>
      <c r="AK666" s="67"/>
    </row>
    <row r="667" spans="3:37" ht="15" customHeight="1" x14ac:dyDescent="0.25">
      <c r="C667" s="257"/>
      <c r="D667" s="257"/>
      <c r="E667" s="257"/>
      <c r="F667" s="257"/>
      <c r="G667" s="257"/>
      <c r="H667" s="257"/>
      <c r="I667" s="257"/>
      <c r="J667" s="257"/>
      <c r="K667" s="257"/>
      <c r="L667" s="257"/>
      <c r="M667" s="257"/>
      <c r="N667" s="257"/>
      <c r="O667" s="71"/>
      <c r="P667" s="71"/>
      <c r="Q667" s="71"/>
      <c r="R667" s="71"/>
      <c r="S667" s="71"/>
      <c r="T667" s="71"/>
      <c r="U667" s="71"/>
      <c r="V667" s="71"/>
      <c r="W667" s="71"/>
      <c r="X667" s="71"/>
      <c r="Y667" s="71"/>
      <c r="Z667" s="71"/>
      <c r="AA667" s="71"/>
      <c r="AB667" s="71"/>
      <c r="AC667" s="71"/>
      <c r="AD667" s="71"/>
      <c r="AE667" s="71"/>
      <c r="AF667" s="71"/>
      <c r="AG667" s="71"/>
      <c r="AH667" s="71"/>
      <c r="AI667" s="71"/>
      <c r="AJ667" s="71"/>
      <c r="AK667" s="71"/>
    </row>
    <row r="668" spans="3:37" ht="15" customHeight="1" x14ac:dyDescent="0.25">
      <c r="C668" s="253"/>
      <c r="D668" s="253"/>
      <c r="E668" s="253"/>
      <c r="F668" s="253"/>
      <c r="G668" s="253"/>
      <c r="H668" s="253"/>
      <c r="I668" s="253"/>
      <c r="J668" s="253"/>
      <c r="K668" s="253"/>
      <c r="L668" s="253"/>
      <c r="M668" s="253"/>
      <c r="N668" s="253"/>
      <c r="O668" s="67"/>
      <c r="P668" s="67"/>
      <c r="Q668" s="67"/>
      <c r="R668" s="67"/>
      <c r="S668" s="67"/>
      <c r="T668" s="67"/>
      <c r="U668" s="67"/>
      <c r="V668" s="67"/>
      <c r="W668" s="67"/>
      <c r="X668" s="67"/>
      <c r="Y668" s="67"/>
      <c r="Z668" s="67"/>
      <c r="AA668" s="67"/>
      <c r="AB668" s="67"/>
      <c r="AC668" s="67"/>
      <c r="AD668" s="67"/>
      <c r="AE668" s="67"/>
      <c r="AF668" s="67"/>
      <c r="AG668" s="67"/>
      <c r="AH668" s="67"/>
      <c r="AI668" s="67"/>
      <c r="AJ668" s="67"/>
      <c r="AK668" s="67"/>
    </row>
    <row r="669" spans="3:37" ht="15" customHeight="1" x14ac:dyDescent="0.25">
      <c r="C669" s="257"/>
      <c r="D669" s="257"/>
      <c r="E669" s="257"/>
      <c r="F669" s="257"/>
      <c r="G669" s="257"/>
      <c r="H669" s="257"/>
      <c r="I669" s="257"/>
      <c r="J669" s="257"/>
      <c r="K669" s="257"/>
      <c r="L669" s="257"/>
      <c r="M669" s="257"/>
      <c r="N669" s="257"/>
      <c r="O669" s="71"/>
      <c r="P669" s="71"/>
      <c r="Q669" s="71"/>
      <c r="R669" s="71"/>
      <c r="S669" s="71"/>
      <c r="T669" s="71"/>
      <c r="U669" s="71"/>
      <c r="V669" s="71"/>
      <c r="W669" s="71"/>
      <c r="X669" s="71"/>
      <c r="Y669" s="71"/>
      <c r="Z669" s="71"/>
      <c r="AA669" s="71"/>
      <c r="AB669" s="71"/>
      <c r="AC669" s="71"/>
      <c r="AD669" s="71"/>
      <c r="AE669" s="71"/>
      <c r="AF669" s="71"/>
      <c r="AG669" s="71"/>
      <c r="AH669" s="71"/>
      <c r="AI669" s="71"/>
      <c r="AJ669" s="71"/>
      <c r="AK669" s="71"/>
    </row>
    <row r="670" spans="3:37" ht="15" customHeight="1" x14ac:dyDescent="0.25">
      <c r="C670" s="253"/>
      <c r="D670" s="253"/>
      <c r="E670" s="253"/>
      <c r="F670" s="253"/>
      <c r="G670" s="253"/>
      <c r="H670" s="253"/>
      <c r="I670" s="253"/>
      <c r="J670" s="253"/>
      <c r="K670" s="253"/>
      <c r="L670" s="253"/>
      <c r="M670" s="253"/>
      <c r="N670" s="253"/>
      <c r="O670" s="67"/>
      <c r="P670" s="67"/>
      <c r="Q670" s="67"/>
      <c r="R670" s="67"/>
      <c r="S670" s="67"/>
      <c r="T670" s="67"/>
      <c r="U670" s="67"/>
      <c r="V670" s="67"/>
      <c r="W670" s="67"/>
      <c r="X670" s="67"/>
      <c r="Y670" s="67"/>
      <c r="Z670" s="67"/>
      <c r="AA670" s="67"/>
      <c r="AB670" s="67"/>
      <c r="AC670" s="67"/>
      <c r="AD670" s="67"/>
      <c r="AE670" s="67"/>
      <c r="AF670" s="67"/>
      <c r="AG670" s="67"/>
      <c r="AH670" s="67"/>
      <c r="AI670" s="67"/>
      <c r="AJ670" s="67"/>
      <c r="AK670" s="67"/>
    </row>
    <row r="671" spans="3:37" ht="15" customHeight="1" x14ac:dyDescent="0.25">
      <c r="C671" s="257"/>
      <c r="D671" s="257"/>
      <c r="E671" s="257"/>
      <c r="F671" s="257"/>
      <c r="G671" s="257"/>
      <c r="H671" s="257"/>
      <c r="I671" s="257"/>
      <c r="J671" s="257"/>
      <c r="K671" s="257"/>
      <c r="L671" s="257"/>
      <c r="M671" s="257"/>
      <c r="N671" s="257"/>
      <c r="O671" s="71"/>
      <c r="P671" s="71"/>
      <c r="Q671" s="71"/>
      <c r="R671" s="71"/>
      <c r="S671" s="71"/>
      <c r="T671" s="71"/>
      <c r="U671" s="71"/>
      <c r="V671" s="71"/>
      <c r="W671" s="71"/>
      <c r="X671" s="71"/>
      <c r="Y671" s="71"/>
      <c r="Z671" s="71"/>
      <c r="AA671" s="71"/>
      <c r="AB671" s="71"/>
      <c r="AC671" s="71"/>
      <c r="AD671" s="71"/>
      <c r="AE671" s="71"/>
      <c r="AF671" s="71"/>
      <c r="AG671" s="71"/>
      <c r="AH671" s="71"/>
      <c r="AI671" s="71"/>
      <c r="AJ671" s="71"/>
      <c r="AK671" s="71"/>
    </row>
    <row r="672" spans="3:37" ht="15" customHeight="1" x14ac:dyDescent="0.25">
      <c r="C672" s="253"/>
      <c r="D672" s="253"/>
      <c r="E672" s="253"/>
      <c r="F672" s="253"/>
      <c r="G672" s="253"/>
      <c r="H672" s="253"/>
      <c r="I672" s="253"/>
      <c r="J672" s="253"/>
      <c r="K672" s="253"/>
      <c r="L672" s="253"/>
      <c r="M672" s="253"/>
      <c r="N672" s="253"/>
      <c r="O672" s="67"/>
      <c r="P672" s="67"/>
      <c r="Q672" s="67"/>
      <c r="R672" s="67"/>
      <c r="S672" s="67"/>
      <c r="T672" s="67"/>
      <c r="U672" s="67"/>
      <c r="V672" s="67"/>
      <c r="W672" s="67"/>
      <c r="X672" s="67"/>
      <c r="Y672" s="67"/>
      <c r="Z672" s="67"/>
      <c r="AA672" s="67"/>
      <c r="AB672" s="67"/>
      <c r="AC672" s="67"/>
      <c r="AD672" s="67"/>
      <c r="AE672" s="67"/>
      <c r="AF672" s="67"/>
      <c r="AG672" s="67"/>
      <c r="AH672" s="67"/>
      <c r="AI672" s="67"/>
      <c r="AJ672" s="67"/>
      <c r="AK672" s="67"/>
    </row>
    <row r="673" spans="3:37" ht="15" customHeight="1" x14ac:dyDescent="0.25">
      <c r="C673" s="257"/>
      <c r="D673" s="257"/>
      <c r="E673" s="257"/>
      <c r="F673" s="257"/>
      <c r="G673" s="257"/>
      <c r="H673" s="257"/>
      <c r="I673" s="257"/>
      <c r="J673" s="257"/>
      <c r="K673" s="257"/>
      <c r="L673" s="257"/>
      <c r="M673" s="257"/>
      <c r="N673" s="257"/>
      <c r="O673" s="71"/>
      <c r="P673" s="71"/>
      <c r="Q673" s="71"/>
      <c r="R673" s="71"/>
      <c r="S673" s="71"/>
      <c r="T673" s="71"/>
      <c r="U673" s="71"/>
      <c r="V673" s="71"/>
      <c r="W673" s="71"/>
      <c r="X673" s="71"/>
      <c r="Y673" s="71"/>
      <c r="Z673" s="71"/>
      <c r="AA673" s="71"/>
      <c r="AB673" s="71"/>
      <c r="AC673" s="71"/>
      <c r="AD673" s="71"/>
      <c r="AE673" s="71"/>
      <c r="AF673" s="71"/>
      <c r="AG673" s="71"/>
      <c r="AH673" s="71"/>
      <c r="AI673" s="71"/>
      <c r="AJ673" s="71"/>
      <c r="AK673" s="71"/>
    </row>
    <row r="674" spans="3:37" ht="15" customHeight="1" x14ac:dyDescent="0.25">
      <c r="C674" s="253"/>
      <c r="D674" s="253"/>
      <c r="E674" s="253"/>
      <c r="F674" s="253"/>
      <c r="G674" s="253"/>
      <c r="H674" s="253"/>
      <c r="I674" s="253"/>
      <c r="J674" s="253"/>
      <c r="K674" s="253"/>
      <c r="L674" s="253"/>
      <c r="M674" s="253"/>
      <c r="N674" s="253"/>
      <c r="O674" s="67"/>
      <c r="P674" s="67"/>
      <c r="Q674" s="67"/>
      <c r="R674" s="67"/>
      <c r="S674" s="67"/>
      <c r="T674" s="67"/>
      <c r="U674" s="67"/>
      <c r="V674" s="67"/>
      <c r="W674" s="67"/>
      <c r="X674" s="67"/>
      <c r="Y674" s="67"/>
      <c r="Z674" s="67"/>
      <c r="AA674" s="67"/>
      <c r="AB674" s="67"/>
      <c r="AC674" s="67"/>
      <c r="AD674" s="67"/>
      <c r="AE674" s="67"/>
      <c r="AF674" s="67"/>
      <c r="AG674" s="67"/>
      <c r="AH674" s="67"/>
      <c r="AI674" s="67"/>
      <c r="AJ674" s="67"/>
      <c r="AK674" s="67"/>
    </row>
    <row r="675" spans="3:37" ht="15" customHeight="1" x14ac:dyDescent="0.25">
      <c r="C675" s="257"/>
      <c r="D675" s="257"/>
      <c r="E675" s="257"/>
      <c r="F675" s="257"/>
      <c r="G675" s="257"/>
      <c r="H675" s="257"/>
      <c r="I675" s="257"/>
      <c r="J675" s="257"/>
      <c r="K675" s="257"/>
      <c r="L675" s="257"/>
      <c r="M675" s="257"/>
      <c r="N675" s="257"/>
      <c r="O675" s="71"/>
      <c r="P675" s="71"/>
      <c r="Q675" s="71"/>
      <c r="R675" s="71"/>
      <c r="S675" s="71"/>
      <c r="T675" s="71"/>
      <c r="U675" s="71"/>
      <c r="V675" s="71"/>
      <c r="W675" s="71"/>
      <c r="X675" s="71"/>
      <c r="Y675" s="71"/>
      <c r="Z675" s="71"/>
      <c r="AA675" s="71"/>
      <c r="AB675" s="71"/>
      <c r="AC675" s="71"/>
      <c r="AD675" s="71"/>
      <c r="AE675" s="71"/>
      <c r="AF675" s="71"/>
      <c r="AG675" s="71"/>
      <c r="AH675" s="71"/>
      <c r="AI675" s="71"/>
      <c r="AJ675" s="71"/>
      <c r="AK675" s="71"/>
    </row>
    <row r="676" spans="3:37" ht="15" customHeight="1" x14ac:dyDescent="0.25">
      <c r="C676" s="253"/>
      <c r="D676" s="253"/>
      <c r="E676" s="253"/>
      <c r="F676" s="253"/>
      <c r="G676" s="253"/>
      <c r="H676" s="253"/>
      <c r="I676" s="253"/>
      <c r="J676" s="253"/>
      <c r="K676" s="253"/>
      <c r="L676" s="253"/>
      <c r="M676" s="253"/>
      <c r="N676" s="253"/>
      <c r="O676" s="67"/>
      <c r="P676" s="67"/>
      <c r="Q676" s="67"/>
      <c r="R676" s="67"/>
      <c r="S676" s="67"/>
      <c r="T676" s="67"/>
      <c r="U676" s="67"/>
      <c r="V676" s="67"/>
      <c r="W676" s="67"/>
      <c r="X676" s="67"/>
      <c r="Y676" s="67"/>
      <c r="Z676" s="67"/>
      <c r="AA676" s="67"/>
      <c r="AB676" s="67"/>
      <c r="AC676" s="67"/>
      <c r="AD676" s="67"/>
      <c r="AE676" s="67"/>
      <c r="AF676" s="67"/>
      <c r="AG676" s="67"/>
      <c r="AH676" s="67"/>
      <c r="AI676" s="67"/>
      <c r="AJ676" s="67"/>
      <c r="AK676" s="67"/>
    </row>
    <row r="677" spans="3:37" ht="15" customHeight="1" x14ac:dyDescent="0.25">
      <c r="C677" s="257"/>
      <c r="D677" s="257"/>
      <c r="E677" s="257"/>
      <c r="F677" s="257"/>
      <c r="G677" s="257"/>
      <c r="H677" s="257"/>
      <c r="I677" s="257"/>
      <c r="J677" s="257"/>
      <c r="K677" s="257"/>
      <c r="L677" s="257"/>
      <c r="M677" s="257"/>
      <c r="N677" s="257"/>
      <c r="O677" s="71"/>
      <c r="P677" s="71"/>
      <c r="Q677" s="71"/>
      <c r="R677" s="71"/>
      <c r="S677" s="71"/>
      <c r="T677" s="71"/>
      <c r="U677" s="71"/>
      <c r="V677" s="71"/>
      <c r="W677" s="71"/>
      <c r="X677" s="71"/>
      <c r="Y677" s="71"/>
      <c r="Z677" s="71"/>
      <c r="AA677" s="71"/>
      <c r="AB677" s="71"/>
      <c r="AC677" s="71"/>
      <c r="AD677" s="71"/>
      <c r="AE677" s="71"/>
      <c r="AF677" s="71"/>
      <c r="AG677" s="71"/>
      <c r="AH677" s="71"/>
      <c r="AI677" s="71"/>
      <c r="AJ677" s="71"/>
      <c r="AK677" s="71"/>
    </row>
    <row r="678" spans="3:37" ht="15" customHeight="1" x14ac:dyDescent="0.25">
      <c r="C678" s="253"/>
      <c r="D678" s="253"/>
      <c r="E678" s="253"/>
      <c r="F678" s="253"/>
      <c r="G678" s="253"/>
      <c r="H678" s="253"/>
      <c r="I678" s="253"/>
      <c r="J678" s="253"/>
      <c r="K678" s="253"/>
      <c r="L678" s="253"/>
      <c r="M678" s="253"/>
      <c r="N678" s="253"/>
      <c r="O678" s="67"/>
      <c r="P678" s="67"/>
      <c r="Q678" s="67"/>
      <c r="R678" s="67"/>
      <c r="S678" s="67"/>
      <c r="T678" s="67"/>
      <c r="U678" s="67"/>
      <c r="V678" s="67"/>
      <c r="W678" s="67"/>
      <c r="X678" s="67"/>
      <c r="Y678" s="67"/>
      <c r="Z678" s="67"/>
      <c r="AA678" s="67"/>
      <c r="AB678" s="67"/>
      <c r="AC678" s="67"/>
      <c r="AD678" s="67"/>
      <c r="AE678" s="67"/>
      <c r="AF678" s="67"/>
      <c r="AG678" s="67"/>
      <c r="AH678" s="67"/>
      <c r="AI678" s="67"/>
      <c r="AJ678" s="67"/>
      <c r="AK678" s="67"/>
    </row>
    <row r="679" spans="3:37" ht="15" customHeight="1" x14ac:dyDescent="0.25">
      <c r="C679" s="257"/>
      <c r="D679" s="257"/>
      <c r="E679" s="257"/>
      <c r="F679" s="257"/>
      <c r="G679" s="257"/>
      <c r="H679" s="257"/>
      <c r="I679" s="257"/>
      <c r="J679" s="257"/>
      <c r="K679" s="257"/>
      <c r="L679" s="257"/>
      <c r="M679" s="257"/>
      <c r="N679" s="257"/>
      <c r="O679" s="71"/>
      <c r="P679" s="71"/>
      <c r="Q679" s="71"/>
      <c r="R679" s="71"/>
      <c r="S679" s="71"/>
      <c r="T679" s="71"/>
      <c r="U679" s="71"/>
      <c r="V679" s="71"/>
      <c r="W679" s="71"/>
      <c r="X679" s="71"/>
      <c r="Y679" s="71"/>
      <c r="Z679" s="71"/>
      <c r="AA679" s="71"/>
      <c r="AB679" s="71"/>
      <c r="AC679" s="71"/>
      <c r="AD679" s="71"/>
      <c r="AE679" s="71"/>
      <c r="AF679" s="71"/>
      <c r="AG679" s="71"/>
      <c r="AH679" s="71"/>
      <c r="AI679" s="71"/>
      <c r="AJ679" s="71"/>
      <c r="AK679" s="71"/>
    </row>
    <row r="680" spans="3:37" ht="15" customHeight="1" x14ac:dyDescent="0.25">
      <c r="C680" s="253"/>
      <c r="D680" s="253"/>
      <c r="E680" s="253"/>
      <c r="F680" s="253"/>
      <c r="G680" s="253"/>
      <c r="H680" s="253"/>
      <c r="I680" s="253"/>
      <c r="J680" s="253"/>
      <c r="K680" s="253"/>
      <c r="L680" s="253"/>
      <c r="M680" s="253"/>
      <c r="N680" s="253"/>
      <c r="O680" s="67"/>
      <c r="P680" s="67"/>
      <c r="Q680" s="67"/>
      <c r="R680" s="67"/>
      <c r="S680" s="67"/>
      <c r="T680" s="67"/>
      <c r="U680" s="67"/>
      <c r="V680" s="67"/>
      <c r="W680" s="67"/>
      <c r="X680" s="67"/>
      <c r="Y680" s="67"/>
      <c r="Z680" s="67"/>
      <c r="AA680" s="67"/>
      <c r="AB680" s="67"/>
      <c r="AC680" s="67"/>
      <c r="AD680" s="67"/>
      <c r="AE680" s="67"/>
      <c r="AF680" s="67"/>
      <c r="AG680" s="67"/>
      <c r="AH680" s="67"/>
      <c r="AI680" s="67"/>
      <c r="AJ680" s="67"/>
      <c r="AK680" s="67"/>
    </row>
    <row r="681" spans="3:37" ht="15" customHeight="1" x14ac:dyDescent="0.25">
      <c r="C681" s="257"/>
      <c r="D681" s="257"/>
      <c r="E681" s="257"/>
      <c r="F681" s="257"/>
      <c r="G681" s="257"/>
      <c r="H681" s="257"/>
      <c r="I681" s="257"/>
      <c r="J681" s="257"/>
      <c r="K681" s="257"/>
      <c r="L681" s="257"/>
      <c r="M681" s="257"/>
      <c r="N681" s="257"/>
      <c r="O681" s="71"/>
      <c r="P681" s="71"/>
      <c r="Q681" s="71"/>
      <c r="R681" s="71"/>
      <c r="S681" s="71"/>
      <c r="T681" s="71"/>
      <c r="U681" s="71"/>
      <c r="V681" s="71"/>
      <c r="W681" s="71"/>
      <c r="X681" s="71"/>
      <c r="Y681" s="71"/>
      <c r="Z681" s="71"/>
      <c r="AA681" s="71"/>
      <c r="AB681" s="71"/>
      <c r="AC681" s="71"/>
      <c r="AD681" s="71"/>
      <c r="AE681" s="71"/>
      <c r="AF681" s="71"/>
      <c r="AG681" s="71"/>
      <c r="AH681" s="71"/>
      <c r="AI681" s="71"/>
      <c r="AJ681" s="71"/>
      <c r="AK681" s="71"/>
    </row>
    <row r="682" spans="3:37" ht="15" customHeight="1" x14ac:dyDescent="0.25">
      <c r="C682" s="253"/>
      <c r="D682" s="253"/>
      <c r="E682" s="253"/>
      <c r="F682" s="253"/>
      <c r="G682" s="253"/>
      <c r="H682" s="253"/>
      <c r="I682" s="253"/>
      <c r="J682" s="253"/>
      <c r="K682" s="253"/>
      <c r="L682" s="253"/>
      <c r="M682" s="253"/>
      <c r="N682" s="253"/>
      <c r="O682" s="67"/>
      <c r="P682" s="67"/>
      <c r="Q682" s="67"/>
      <c r="R682" s="67"/>
      <c r="S682" s="67"/>
      <c r="T682" s="67"/>
      <c r="U682" s="67"/>
      <c r="V682" s="67"/>
      <c r="W682" s="67"/>
      <c r="X682" s="67"/>
      <c r="Y682" s="67"/>
      <c r="Z682" s="67"/>
      <c r="AA682" s="67"/>
      <c r="AB682" s="67"/>
      <c r="AC682" s="67"/>
      <c r="AD682" s="67"/>
      <c r="AE682" s="67"/>
      <c r="AF682" s="67"/>
      <c r="AG682" s="67"/>
      <c r="AH682" s="67"/>
      <c r="AI682" s="67"/>
      <c r="AJ682" s="67"/>
      <c r="AK682" s="67"/>
    </row>
    <row r="683" spans="3:37" ht="15" customHeight="1" x14ac:dyDescent="0.25">
      <c r="C683" s="257"/>
      <c r="D683" s="257"/>
      <c r="E683" s="257"/>
      <c r="F683" s="257"/>
      <c r="G683" s="257"/>
      <c r="H683" s="257"/>
      <c r="I683" s="257"/>
      <c r="J683" s="257"/>
      <c r="K683" s="257"/>
      <c r="L683" s="257"/>
      <c r="M683" s="257"/>
      <c r="N683" s="257"/>
      <c r="O683" s="71"/>
      <c r="P683" s="71"/>
      <c r="Q683" s="71"/>
      <c r="R683" s="71"/>
      <c r="S683" s="71"/>
      <c r="T683" s="71"/>
      <c r="U683" s="71"/>
      <c r="V683" s="71"/>
      <c r="W683" s="71"/>
      <c r="X683" s="71"/>
      <c r="Y683" s="71"/>
      <c r="Z683" s="71"/>
      <c r="AA683" s="71"/>
      <c r="AB683" s="71"/>
      <c r="AC683" s="71"/>
      <c r="AD683" s="71"/>
      <c r="AE683" s="71"/>
      <c r="AF683" s="71"/>
      <c r="AG683" s="71"/>
      <c r="AH683" s="71"/>
      <c r="AI683" s="71"/>
      <c r="AJ683" s="71"/>
      <c r="AK683" s="71"/>
    </row>
    <row r="684" spans="3:37" ht="15" customHeight="1" x14ac:dyDescent="0.25">
      <c r="C684" s="253"/>
      <c r="D684" s="253"/>
      <c r="E684" s="253"/>
      <c r="F684" s="253"/>
      <c r="G684" s="253"/>
      <c r="H684" s="253"/>
      <c r="I684" s="253"/>
      <c r="J684" s="253"/>
      <c r="K684" s="253"/>
      <c r="L684" s="253"/>
      <c r="M684" s="253"/>
      <c r="N684" s="253"/>
      <c r="O684" s="67"/>
      <c r="P684" s="67"/>
      <c r="Q684" s="67"/>
      <c r="R684" s="67"/>
      <c r="S684" s="67"/>
      <c r="T684" s="67"/>
      <c r="U684" s="67"/>
      <c r="V684" s="67"/>
      <c r="W684" s="67"/>
      <c r="X684" s="67"/>
      <c r="Y684" s="67"/>
      <c r="Z684" s="67"/>
      <c r="AA684" s="67"/>
      <c r="AB684" s="67"/>
      <c r="AC684" s="67"/>
      <c r="AD684" s="67"/>
      <c r="AE684" s="67"/>
      <c r="AF684" s="67"/>
      <c r="AG684" s="67"/>
      <c r="AH684" s="67"/>
      <c r="AI684" s="67"/>
      <c r="AJ684" s="67"/>
      <c r="AK684" s="67"/>
    </row>
    <row r="685" spans="3:37" ht="15" customHeight="1" x14ac:dyDescent="0.25">
      <c r="C685" s="257"/>
      <c r="D685" s="257"/>
      <c r="E685" s="257"/>
      <c r="F685" s="257"/>
      <c r="G685" s="257"/>
      <c r="H685" s="257"/>
      <c r="I685" s="257"/>
      <c r="J685" s="257"/>
      <c r="K685" s="257"/>
      <c r="L685" s="257"/>
      <c r="M685" s="257"/>
      <c r="N685" s="257"/>
      <c r="O685" s="71"/>
      <c r="P685" s="71"/>
      <c r="Q685" s="71"/>
      <c r="R685" s="71"/>
      <c r="S685" s="71"/>
      <c r="T685" s="71"/>
      <c r="U685" s="71"/>
      <c r="V685" s="71"/>
      <c r="W685" s="71"/>
      <c r="X685" s="71"/>
      <c r="Y685" s="71"/>
      <c r="Z685" s="71"/>
      <c r="AA685" s="71"/>
      <c r="AB685" s="71"/>
      <c r="AC685" s="71"/>
      <c r="AD685" s="71"/>
      <c r="AE685" s="71"/>
      <c r="AF685" s="71"/>
      <c r="AG685" s="71"/>
      <c r="AH685" s="71"/>
      <c r="AI685" s="71"/>
      <c r="AJ685" s="71"/>
      <c r="AK685" s="71"/>
    </row>
    <row r="686" spans="3:37" ht="15" customHeight="1" x14ac:dyDescent="0.25">
      <c r="C686" s="253"/>
      <c r="D686" s="253"/>
      <c r="E686" s="253"/>
      <c r="F686" s="253"/>
      <c r="G686" s="253"/>
      <c r="H686" s="253"/>
      <c r="I686" s="253"/>
      <c r="J686" s="253"/>
      <c r="K686" s="253"/>
      <c r="L686" s="253"/>
      <c r="M686" s="253"/>
      <c r="N686" s="253"/>
      <c r="O686" s="67"/>
      <c r="P686" s="67"/>
      <c r="Q686" s="67"/>
      <c r="R686" s="67"/>
      <c r="S686" s="67"/>
      <c r="T686" s="67"/>
      <c r="U686" s="67"/>
      <c r="V686" s="67"/>
      <c r="W686" s="67"/>
      <c r="X686" s="67"/>
      <c r="Y686" s="67"/>
      <c r="Z686" s="67"/>
      <c r="AA686" s="67"/>
      <c r="AB686" s="67"/>
      <c r="AC686" s="67"/>
      <c r="AD686" s="67"/>
      <c r="AE686" s="67"/>
      <c r="AF686" s="67"/>
      <c r="AG686" s="67"/>
      <c r="AH686" s="67"/>
      <c r="AI686" s="67"/>
      <c r="AJ686" s="67"/>
      <c r="AK686" s="67"/>
    </row>
    <row r="687" spans="3:37" ht="15" customHeight="1" x14ac:dyDescent="0.25">
      <c r="C687" s="257"/>
      <c r="D687" s="257"/>
      <c r="E687" s="257"/>
      <c r="F687" s="257"/>
      <c r="G687" s="257"/>
      <c r="H687" s="257"/>
      <c r="I687" s="257"/>
      <c r="J687" s="257"/>
      <c r="K687" s="257"/>
      <c r="L687" s="257"/>
      <c r="M687" s="257"/>
      <c r="N687" s="257"/>
      <c r="O687" s="71"/>
      <c r="P687" s="71"/>
      <c r="Q687" s="71"/>
      <c r="R687" s="71"/>
      <c r="S687" s="71"/>
      <c r="T687" s="71"/>
      <c r="U687" s="71"/>
      <c r="V687" s="71"/>
      <c r="W687" s="71"/>
      <c r="X687" s="71"/>
      <c r="Y687" s="71"/>
      <c r="Z687" s="71"/>
      <c r="AA687" s="71"/>
      <c r="AB687" s="71"/>
      <c r="AC687" s="71"/>
      <c r="AD687" s="71"/>
      <c r="AE687" s="71"/>
      <c r="AF687" s="71"/>
      <c r="AG687" s="71"/>
      <c r="AH687" s="71"/>
      <c r="AI687" s="71"/>
      <c r="AJ687" s="71"/>
      <c r="AK687" s="71"/>
    </row>
    <row r="688" spans="3:37" ht="15" customHeight="1" x14ac:dyDescent="0.25">
      <c r="C688" s="253"/>
      <c r="D688" s="253"/>
      <c r="E688" s="253"/>
      <c r="F688" s="253"/>
      <c r="G688" s="253"/>
      <c r="H688" s="253"/>
      <c r="I688" s="253"/>
      <c r="J688" s="253"/>
      <c r="K688" s="253"/>
      <c r="L688" s="253"/>
      <c r="M688" s="253"/>
      <c r="N688" s="253"/>
      <c r="O688" s="67"/>
      <c r="P688" s="67"/>
      <c r="Q688" s="67"/>
      <c r="R688" s="67"/>
      <c r="S688" s="67"/>
      <c r="T688" s="67"/>
      <c r="U688" s="67"/>
      <c r="V688" s="67"/>
      <c r="W688" s="67"/>
      <c r="X688" s="67"/>
      <c r="Y688" s="67"/>
      <c r="Z688" s="67"/>
      <c r="AA688" s="67"/>
      <c r="AB688" s="67"/>
      <c r="AC688" s="67"/>
      <c r="AD688" s="67"/>
      <c r="AE688" s="67"/>
      <c r="AF688" s="67"/>
      <c r="AG688" s="67"/>
      <c r="AH688" s="67"/>
      <c r="AI688" s="67"/>
      <c r="AJ688" s="67"/>
      <c r="AK688" s="67"/>
    </row>
    <row r="689" spans="3:37" ht="15" customHeight="1" x14ac:dyDescent="0.25">
      <c r="C689" s="257"/>
      <c r="D689" s="257"/>
      <c r="E689" s="257"/>
      <c r="F689" s="257"/>
      <c r="G689" s="257"/>
      <c r="H689" s="257"/>
      <c r="I689" s="257"/>
      <c r="J689" s="257"/>
      <c r="K689" s="257"/>
      <c r="L689" s="257"/>
      <c r="M689" s="257"/>
      <c r="N689" s="257"/>
      <c r="O689" s="71"/>
      <c r="P689" s="71"/>
      <c r="Q689" s="71"/>
      <c r="R689" s="71"/>
      <c r="S689" s="71"/>
      <c r="T689" s="71"/>
      <c r="U689" s="71"/>
      <c r="V689" s="71"/>
      <c r="W689" s="71"/>
      <c r="X689" s="71"/>
      <c r="Y689" s="71"/>
      <c r="Z689" s="71"/>
      <c r="AA689" s="71"/>
      <c r="AB689" s="71"/>
      <c r="AC689" s="71"/>
      <c r="AD689" s="71"/>
      <c r="AE689" s="71"/>
      <c r="AF689" s="71"/>
      <c r="AG689" s="71"/>
      <c r="AH689" s="71"/>
      <c r="AI689" s="71"/>
      <c r="AJ689" s="71"/>
      <c r="AK689" s="71"/>
    </row>
    <row r="690" spans="3:37" ht="15" customHeight="1" x14ac:dyDescent="0.25">
      <c r="C690" s="253"/>
      <c r="D690" s="253"/>
      <c r="E690" s="253"/>
      <c r="F690" s="253"/>
      <c r="G690" s="253"/>
      <c r="H690" s="253"/>
      <c r="I690" s="253"/>
      <c r="J690" s="253"/>
      <c r="K690" s="253"/>
      <c r="L690" s="253"/>
      <c r="M690" s="253"/>
      <c r="N690" s="253"/>
      <c r="O690" s="67"/>
      <c r="P690" s="67"/>
      <c r="Q690" s="67"/>
      <c r="R690" s="67"/>
      <c r="S690" s="67"/>
      <c r="T690" s="67"/>
      <c r="U690" s="67"/>
      <c r="V690" s="67"/>
      <c r="W690" s="67"/>
      <c r="X690" s="67"/>
      <c r="Y690" s="67"/>
      <c r="Z690" s="67"/>
      <c r="AA690" s="67"/>
      <c r="AB690" s="67"/>
      <c r="AC690" s="67"/>
      <c r="AD690" s="67"/>
      <c r="AE690" s="67"/>
      <c r="AF690" s="67"/>
      <c r="AG690" s="67"/>
      <c r="AH690" s="67"/>
      <c r="AI690" s="67"/>
      <c r="AJ690" s="67"/>
      <c r="AK690" s="67"/>
    </row>
    <row r="691" spans="3:37" ht="15" customHeight="1" x14ac:dyDescent="0.25">
      <c r="C691" s="257"/>
      <c r="D691" s="257"/>
      <c r="E691" s="257"/>
      <c r="F691" s="257"/>
      <c r="G691" s="257"/>
      <c r="H691" s="257"/>
      <c r="I691" s="257"/>
      <c r="J691" s="257"/>
      <c r="K691" s="257"/>
      <c r="L691" s="257"/>
      <c r="M691" s="257"/>
      <c r="N691" s="257"/>
      <c r="O691" s="71"/>
      <c r="P691" s="71"/>
      <c r="Q691" s="71"/>
      <c r="R691" s="71"/>
      <c r="S691" s="71"/>
      <c r="T691" s="71"/>
      <c r="U691" s="71"/>
      <c r="V691" s="71"/>
      <c r="W691" s="71"/>
      <c r="X691" s="71"/>
      <c r="Y691" s="71"/>
      <c r="Z691" s="71"/>
      <c r="AA691" s="71"/>
      <c r="AB691" s="71"/>
      <c r="AC691" s="71"/>
      <c r="AD691" s="71"/>
      <c r="AE691" s="71"/>
      <c r="AF691" s="71"/>
      <c r="AG691" s="71"/>
      <c r="AH691" s="71"/>
      <c r="AI691" s="71"/>
      <c r="AJ691" s="71"/>
      <c r="AK691" s="71"/>
    </row>
    <row r="692" spans="3:37" ht="15" customHeight="1" x14ac:dyDescent="0.25">
      <c r="C692" s="253"/>
      <c r="D692" s="253"/>
      <c r="E692" s="253"/>
      <c r="F692" s="253"/>
      <c r="G692" s="253"/>
      <c r="H692" s="253"/>
      <c r="I692" s="253"/>
      <c r="J692" s="253"/>
      <c r="K692" s="253"/>
      <c r="L692" s="253"/>
      <c r="M692" s="253"/>
      <c r="N692" s="253"/>
      <c r="O692" s="67"/>
      <c r="P692" s="67"/>
      <c r="Q692" s="67"/>
      <c r="R692" s="67"/>
      <c r="S692" s="67"/>
      <c r="T692" s="67"/>
      <c r="U692" s="67"/>
      <c r="V692" s="67"/>
      <c r="W692" s="67"/>
      <c r="X692" s="67"/>
      <c r="Y692" s="67"/>
      <c r="Z692" s="67"/>
      <c r="AA692" s="67"/>
      <c r="AB692" s="67"/>
      <c r="AC692" s="67"/>
      <c r="AD692" s="67"/>
      <c r="AE692" s="67"/>
      <c r="AF692" s="67"/>
      <c r="AG692" s="67"/>
      <c r="AH692" s="67"/>
      <c r="AI692" s="67"/>
      <c r="AJ692" s="67"/>
      <c r="AK692" s="67"/>
    </row>
    <row r="693" spans="3:37" ht="15" customHeight="1" x14ac:dyDescent="0.25">
      <c r="C693" s="257"/>
      <c r="D693" s="257"/>
      <c r="E693" s="257"/>
      <c r="F693" s="257"/>
      <c r="G693" s="257"/>
      <c r="H693" s="257"/>
      <c r="I693" s="257"/>
      <c r="J693" s="257"/>
      <c r="K693" s="257"/>
      <c r="L693" s="257"/>
      <c r="M693" s="257"/>
      <c r="N693" s="257"/>
      <c r="O693" s="71"/>
      <c r="P693" s="71"/>
      <c r="Q693" s="71"/>
      <c r="R693" s="71"/>
      <c r="S693" s="71"/>
      <c r="T693" s="71"/>
      <c r="U693" s="71"/>
      <c r="V693" s="71"/>
      <c r="W693" s="71"/>
      <c r="X693" s="71"/>
      <c r="Y693" s="71"/>
      <c r="Z693" s="71"/>
      <c r="AA693" s="71"/>
      <c r="AB693" s="71"/>
      <c r="AC693" s="71"/>
      <c r="AD693" s="71"/>
      <c r="AE693" s="71"/>
      <c r="AF693" s="71"/>
      <c r="AG693" s="71"/>
      <c r="AH693" s="71"/>
      <c r="AI693" s="71"/>
      <c r="AJ693" s="71"/>
      <c r="AK693" s="71"/>
    </row>
    <row r="694" spans="3:37" ht="15" customHeight="1" x14ac:dyDescent="0.25">
      <c r="C694" s="253"/>
      <c r="D694" s="253"/>
      <c r="E694" s="253"/>
      <c r="F694" s="253"/>
      <c r="G694" s="253"/>
      <c r="H694" s="253"/>
      <c r="I694" s="253"/>
      <c r="J694" s="253"/>
      <c r="K694" s="253"/>
      <c r="L694" s="253"/>
      <c r="M694" s="253"/>
      <c r="N694" s="253"/>
      <c r="O694" s="67"/>
      <c r="P694" s="67"/>
      <c r="Q694" s="67"/>
      <c r="R694" s="67"/>
      <c r="S694" s="67"/>
      <c r="T694" s="67"/>
      <c r="U694" s="67"/>
      <c r="V694" s="67"/>
      <c r="W694" s="67"/>
      <c r="X694" s="67"/>
      <c r="Y694" s="67"/>
      <c r="Z694" s="67"/>
      <c r="AA694" s="67"/>
      <c r="AB694" s="67"/>
      <c r="AC694" s="67"/>
      <c r="AD694" s="67"/>
      <c r="AE694" s="67"/>
      <c r="AF694" s="67"/>
      <c r="AG694" s="67"/>
      <c r="AH694" s="67"/>
      <c r="AI694" s="67"/>
      <c r="AJ694" s="67"/>
      <c r="AK694" s="67"/>
    </row>
    <row r="695" spans="3:37" ht="15" customHeight="1" x14ac:dyDescent="0.25">
      <c r="C695" s="257"/>
      <c r="D695" s="257"/>
      <c r="E695" s="257"/>
      <c r="F695" s="257"/>
      <c r="G695" s="257"/>
      <c r="H695" s="257"/>
      <c r="I695" s="257"/>
      <c r="J695" s="257"/>
      <c r="K695" s="257"/>
      <c r="L695" s="257"/>
      <c r="M695" s="257"/>
      <c r="N695" s="257"/>
      <c r="O695" s="71"/>
      <c r="P695" s="71"/>
      <c r="Q695" s="71"/>
      <c r="R695" s="71"/>
      <c r="S695" s="71"/>
      <c r="T695" s="71"/>
      <c r="U695" s="71"/>
      <c r="V695" s="71"/>
      <c r="W695" s="71"/>
      <c r="X695" s="71"/>
      <c r="Y695" s="71"/>
      <c r="Z695" s="71"/>
      <c r="AA695" s="71"/>
      <c r="AB695" s="71"/>
      <c r="AC695" s="71"/>
      <c r="AD695" s="71"/>
      <c r="AE695" s="71"/>
      <c r="AF695" s="71"/>
      <c r="AG695" s="71"/>
      <c r="AH695" s="71"/>
      <c r="AI695" s="71"/>
      <c r="AJ695" s="71"/>
      <c r="AK695" s="71"/>
    </row>
    <row r="696" spans="3:37" ht="15" customHeight="1" x14ac:dyDescent="0.25">
      <c r="C696" s="253"/>
      <c r="D696" s="253"/>
      <c r="E696" s="253"/>
      <c r="F696" s="253"/>
      <c r="G696" s="253"/>
      <c r="H696" s="253"/>
      <c r="I696" s="253"/>
      <c r="J696" s="253"/>
      <c r="K696" s="253"/>
      <c r="L696" s="253"/>
      <c r="M696" s="253"/>
      <c r="N696" s="253"/>
      <c r="O696" s="67"/>
      <c r="P696" s="67"/>
      <c r="Q696" s="67"/>
      <c r="R696" s="67"/>
      <c r="S696" s="67"/>
      <c r="T696" s="67"/>
      <c r="U696" s="67"/>
      <c r="V696" s="67"/>
      <c r="W696" s="67"/>
      <c r="X696" s="67"/>
      <c r="Y696" s="67"/>
      <c r="Z696" s="67"/>
      <c r="AA696" s="67"/>
      <c r="AB696" s="67"/>
      <c r="AC696" s="67"/>
      <c r="AD696" s="67"/>
      <c r="AE696" s="67"/>
      <c r="AF696" s="67"/>
      <c r="AG696" s="67"/>
      <c r="AH696" s="67"/>
      <c r="AI696" s="67"/>
      <c r="AJ696" s="67"/>
      <c r="AK696" s="67"/>
    </row>
    <row r="697" spans="3:37" ht="15" customHeight="1" x14ac:dyDescent="0.25">
      <c r="C697" s="257"/>
      <c r="D697" s="257"/>
      <c r="E697" s="257"/>
      <c r="F697" s="257"/>
      <c r="G697" s="257"/>
      <c r="H697" s="257"/>
      <c r="I697" s="257"/>
      <c r="J697" s="257"/>
      <c r="K697" s="257"/>
      <c r="L697" s="257"/>
      <c r="M697" s="257"/>
      <c r="N697" s="257"/>
      <c r="O697" s="71"/>
      <c r="P697" s="71"/>
      <c r="Q697" s="71"/>
      <c r="R697" s="71"/>
      <c r="S697" s="71"/>
      <c r="T697" s="71"/>
      <c r="U697" s="71"/>
      <c r="V697" s="71"/>
      <c r="W697" s="71"/>
      <c r="X697" s="71"/>
      <c r="Y697" s="71"/>
      <c r="Z697" s="71"/>
      <c r="AA697" s="71"/>
      <c r="AB697" s="71"/>
      <c r="AC697" s="71"/>
      <c r="AD697" s="71"/>
      <c r="AE697" s="71"/>
      <c r="AF697" s="71"/>
      <c r="AG697" s="71"/>
      <c r="AH697" s="71"/>
      <c r="AI697" s="71"/>
      <c r="AJ697" s="71"/>
      <c r="AK697" s="71"/>
    </row>
    <row r="698" spans="3:37" ht="15" customHeight="1" x14ac:dyDescent="0.25">
      <c r="C698" s="253"/>
      <c r="D698" s="253"/>
      <c r="E698" s="253"/>
      <c r="F698" s="253"/>
      <c r="G698" s="253"/>
      <c r="H698" s="253"/>
      <c r="I698" s="253"/>
      <c r="J698" s="253"/>
      <c r="K698" s="253"/>
      <c r="L698" s="253"/>
      <c r="M698" s="253"/>
      <c r="N698" s="253"/>
      <c r="O698" s="67"/>
      <c r="P698" s="67"/>
      <c r="Q698" s="67"/>
      <c r="R698" s="67"/>
      <c r="S698" s="67"/>
      <c r="T698" s="67"/>
      <c r="U698" s="67"/>
      <c r="V698" s="67"/>
      <c r="W698" s="67"/>
      <c r="X698" s="67"/>
      <c r="Y698" s="67"/>
      <c r="Z698" s="67"/>
      <c r="AA698" s="67"/>
      <c r="AB698" s="67"/>
      <c r="AC698" s="67"/>
      <c r="AD698" s="67"/>
      <c r="AE698" s="67"/>
      <c r="AF698" s="67"/>
      <c r="AG698" s="67"/>
      <c r="AH698" s="67"/>
      <c r="AI698" s="67"/>
      <c r="AJ698" s="67"/>
      <c r="AK698" s="67"/>
    </row>
    <row r="699" spans="3:37" ht="15" customHeight="1" x14ac:dyDescent="0.25">
      <c r="C699" s="257"/>
      <c r="D699" s="257"/>
      <c r="E699" s="257"/>
      <c r="F699" s="257"/>
      <c r="G699" s="257"/>
      <c r="H699" s="257"/>
      <c r="I699" s="257"/>
      <c r="J699" s="257"/>
      <c r="K699" s="257"/>
      <c r="L699" s="257"/>
      <c r="M699" s="257"/>
      <c r="N699" s="257"/>
      <c r="O699" s="71"/>
      <c r="P699" s="71"/>
      <c r="Q699" s="71"/>
      <c r="R699" s="71"/>
      <c r="S699" s="71"/>
      <c r="T699" s="71"/>
      <c r="U699" s="71"/>
      <c r="V699" s="71"/>
      <c r="W699" s="71"/>
      <c r="X699" s="71"/>
      <c r="Y699" s="71"/>
      <c r="Z699" s="71"/>
      <c r="AA699" s="71"/>
      <c r="AB699" s="71"/>
      <c r="AC699" s="71"/>
      <c r="AD699" s="71"/>
      <c r="AE699" s="71"/>
      <c r="AF699" s="71"/>
      <c r="AG699" s="71"/>
      <c r="AH699" s="71"/>
      <c r="AI699" s="71"/>
      <c r="AJ699" s="71"/>
      <c r="AK699" s="71"/>
    </row>
    <row r="700" spans="3:37" ht="15" customHeight="1" x14ac:dyDescent="0.25">
      <c r="C700" s="253"/>
      <c r="D700" s="253"/>
      <c r="E700" s="253"/>
      <c r="F700" s="253"/>
      <c r="G700" s="253"/>
      <c r="H700" s="253"/>
      <c r="I700" s="253"/>
      <c r="J700" s="253"/>
      <c r="K700" s="253"/>
      <c r="L700" s="253"/>
      <c r="M700" s="253"/>
      <c r="N700" s="253"/>
      <c r="O700" s="67"/>
      <c r="P700" s="67"/>
      <c r="Q700" s="67"/>
      <c r="R700" s="67"/>
      <c r="S700" s="67"/>
      <c r="T700" s="67"/>
      <c r="U700" s="67"/>
      <c r="V700" s="67"/>
      <c r="W700" s="67"/>
      <c r="X700" s="67"/>
      <c r="Y700" s="67"/>
      <c r="Z700" s="67"/>
      <c r="AA700" s="67"/>
      <c r="AB700" s="67"/>
      <c r="AC700" s="67"/>
      <c r="AD700" s="67"/>
      <c r="AE700" s="67"/>
      <c r="AF700" s="67"/>
      <c r="AG700" s="67"/>
      <c r="AH700" s="67"/>
      <c r="AI700" s="67"/>
      <c r="AJ700" s="67"/>
      <c r="AK700" s="67"/>
    </row>
    <row r="701" spans="3:37" ht="15" customHeight="1" x14ac:dyDescent="0.25">
      <c r="C701" s="257"/>
      <c r="D701" s="257"/>
      <c r="E701" s="257"/>
      <c r="F701" s="257"/>
      <c r="G701" s="257"/>
      <c r="H701" s="257"/>
      <c r="I701" s="257"/>
      <c r="J701" s="257"/>
      <c r="K701" s="257"/>
      <c r="L701" s="257"/>
      <c r="M701" s="257"/>
      <c r="N701" s="257"/>
      <c r="O701" s="71"/>
      <c r="P701" s="71"/>
      <c r="Q701" s="71"/>
      <c r="R701" s="71"/>
      <c r="S701" s="71"/>
      <c r="T701" s="71"/>
      <c r="U701" s="71"/>
      <c r="V701" s="71"/>
      <c r="W701" s="71"/>
      <c r="X701" s="71"/>
      <c r="Y701" s="71"/>
      <c r="Z701" s="71"/>
      <c r="AA701" s="71"/>
      <c r="AB701" s="71"/>
      <c r="AC701" s="71"/>
      <c r="AD701" s="71"/>
      <c r="AE701" s="71"/>
      <c r="AF701" s="71"/>
      <c r="AG701" s="71"/>
      <c r="AH701" s="71"/>
      <c r="AI701" s="71"/>
      <c r="AJ701" s="71"/>
      <c r="AK701" s="71"/>
    </row>
    <row r="702" spans="3:37" ht="15" customHeight="1" x14ac:dyDescent="0.25">
      <c r="C702" s="253"/>
      <c r="D702" s="253"/>
      <c r="E702" s="253"/>
      <c r="F702" s="253"/>
      <c r="G702" s="253"/>
      <c r="H702" s="253"/>
      <c r="I702" s="253"/>
      <c r="J702" s="253"/>
      <c r="K702" s="253"/>
      <c r="L702" s="253"/>
      <c r="M702" s="253"/>
      <c r="N702" s="253"/>
      <c r="O702" s="67"/>
      <c r="P702" s="67"/>
      <c r="Q702" s="67"/>
      <c r="R702" s="67"/>
      <c r="S702" s="67"/>
      <c r="T702" s="67"/>
      <c r="U702" s="67"/>
      <c r="V702" s="67"/>
      <c r="W702" s="67"/>
      <c r="X702" s="67"/>
      <c r="Y702" s="67"/>
      <c r="Z702" s="67"/>
      <c r="AA702" s="67"/>
      <c r="AB702" s="67"/>
      <c r="AC702" s="67"/>
      <c r="AD702" s="67"/>
      <c r="AE702" s="67"/>
      <c r="AF702" s="67"/>
      <c r="AG702" s="67"/>
      <c r="AH702" s="67"/>
      <c r="AI702" s="67"/>
      <c r="AJ702" s="67"/>
      <c r="AK702" s="67"/>
    </row>
    <row r="703" spans="3:37" ht="15" customHeight="1" x14ac:dyDescent="0.25">
      <c r="C703" s="257"/>
      <c r="D703" s="257"/>
      <c r="E703" s="257"/>
      <c r="F703" s="257"/>
      <c r="G703" s="257"/>
      <c r="H703" s="257"/>
      <c r="I703" s="257"/>
      <c r="J703" s="257"/>
      <c r="K703" s="257"/>
      <c r="L703" s="257"/>
      <c r="M703" s="257"/>
      <c r="N703" s="257"/>
      <c r="O703" s="71"/>
      <c r="P703" s="71"/>
      <c r="Q703" s="71"/>
      <c r="R703" s="71"/>
      <c r="S703" s="71"/>
      <c r="T703" s="71"/>
      <c r="U703" s="71"/>
      <c r="V703" s="71"/>
      <c r="W703" s="71"/>
      <c r="X703" s="71"/>
      <c r="Y703" s="71"/>
      <c r="Z703" s="71"/>
      <c r="AA703" s="71"/>
      <c r="AB703" s="71"/>
      <c r="AC703" s="71"/>
      <c r="AD703" s="71"/>
      <c r="AE703" s="71"/>
      <c r="AF703" s="71"/>
      <c r="AG703" s="71"/>
      <c r="AH703" s="71"/>
      <c r="AI703" s="71"/>
      <c r="AJ703" s="71"/>
      <c r="AK703" s="71"/>
    </row>
    <row r="704" spans="3:37" ht="15" customHeight="1" x14ac:dyDescent="0.25">
      <c r="C704" s="253"/>
      <c r="D704" s="253"/>
      <c r="E704" s="253"/>
      <c r="F704" s="253"/>
      <c r="G704" s="253"/>
      <c r="H704" s="253"/>
      <c r="I704" s="253"/>
      <c r="J704" s="253"/>
      <c r="K704" s="253"/>
      <c r="L704" s="253"/>
      <c r="M704" s="253"/>
      <c r="N704" s="253"/>
      <c r="O704" s="67"/>
      <c r="P704" s="67"/>
      <c r="Q704" s="67"/>
      <c r="R704" s="67"/>
      <c r="S704" s="67"/>
      <c r="T704" s="67"/>
      <c r="U704" s="67"/>
      <c r="V704" s="67"/>
      <c r="W704" s="67"/>
      <c r="X704" s="67"/>
      <c r="Y704" s="67"/>
      <c r="Z704" s="67"/>
      <c r="AA704" s="67"/>
      <c r="AB704" s="67"/>
      <c r="AC704" s="67"/>
      <c r="AD704" s="67"/>
      <c r="AE704" s="67"/>
      <c r="AF704" s="67"/>
      <c r="AG704" s="67"/>
      <c r="AH704" s="67"/>
      <c r="AI704" s="67"/>
      <c r="AJ704" s="67"/>
      <c r="AK704" s="67"/>
    </row>
    <row r="705" spans="3:37" ht="15" customHeight="1" x14ac:dyDescent="0.25">
      <c r="C705" s="257"/>
      <c r="D705" s="257"/>
      <c r="E705" s="257"/>
      <c r="F705" s="257"/>
      <c r="G705" s="257"/>
      <c r="H705" s="257"/>
      <c r="I705" s="257"/>
      <c r="J705" s="257"/>
      <c r="K705" s="257"/>
      <c r="L705" s="257"/>
      <c r="M705" s="257"/>
      <c r="N705" s="257"/>
      <c r="O705" s="71"/>
      <c r="P705" s="71"/>
      <c r="Q705" s="71"/>
      <c r="R705" s="71"/>
      <c r="S705" s="71"/>
      <c r="T705" s="71"/>
      <c r="U705" s="71"/>
      <c r="V705" s="71"/>
      <c r="W705" s="71"/>
      <c r="X705" s="71"/>
      <c r="Y705" s="71"/>
      <c r="Z705" s="71"/>
      <c r="AA705" s="71"/>
      <c r="AB705" s="71"/>
      <c r="AC705" s="71"/>
      <c r="AD705" s="71"/>
      <c r="AE705" s="71"/>
      <c r="AF705" s="71"/>
      <c r="AG705" s="71"/>
      <c r="AH705" s="71"/>
      <c r="AI705" s="71"/>
      <c r="AJ705" s="71"/>
      <c r="AK705" s="71"/>
    </row>
    <row r="706" spans="3:37" ht="15" customHeight="1" x14ac:dyDescent="0.25">
      <c r="C706" s="253"/>
      <c r="D706" s="253"/>
      <c r="E706" s="253"/>
      <c r="F706" s="253"/>
      <c r="G706" s="253"/>
      <c r="H706" s="253"/>
      <c r="I706" s="253"/>
      <c r="J706" s="253"/>
      <c r="K706" s="253"/>
      <c r="L706" s="253"/>
      <c r="M706" s="253"/>
      <c r="N706" s="253"/>
      <c r="O706" s="67"/>
      <c r="P706" s="67"/>
      <c r="Q706" s="67"/>
      <c r="R706" s="67"/>
      <c r="S706" s="67"/>
      <c r="T706" s="67"/>
      <c r="U706" s="67"/>
      <c r="V706" s="67"/>
      <c r="W706" s="67"/>
      <c r="X706" s="67"/>
      <c r="Y706" s="67"/>
      <c r="Z706" s="67"/>
      <c r="AA706" s="67"/>
      <c r="AB706" s="67"/>
      <c r="AC706" s="67"/>
      <c r="AD706" s="67"/>
      <c r="AE706" s="67"/>
      <c r="AF706" s="67"/>
      <c r="AG706" s="67"/>
      <c r="AH706" s="67"/>
      <c r="AI706" s="67"/>
      <c r="AJ706" s="67"/>
      <c r="AK706" s="67"/>
    </row>
    <row r="707" spans="3:37" ht="15" customHeight="1" x14ac:dyDescent="0.25">
      <c r="C707" s="257"/>
      <c r="D707" s="257"/>
      <c r="E707" s="257"/>
      <c r="F707" s="257"/>
      <c r="G707" s="257"/>
      <c r="H707" s="257"/>
      <c r="I707" s="257"/>
      <c r="J707" s="257"/>
      <c r="K707" s="257"/>
      <c r="L707" s="257"/>
      <c r="M707" s="257"/>
      <c r="N707" s="257"/>
      <c r="O707" s="71"/>
      <c r="P707" s="71"/>
      <c r="Q707" s="71"/>
      <c r="R707" s="71"/>
      <c r="S707" s="71"/>
      <c r="T707" s="71"/>
      <c r="U707" s="71"/>
      <c r="V707" s="71"/>
      <c r="W707" s="71"/>
      <c r="X707" s="71"/>
      <c r="Y707" s="71"/>
      <c r="Z707" s="71"/>
      <c r="AA707" s="71"/>
      <c r="AB707" s="71"/>
      <c r="AC707" s="71"/>
      <c r="AD707" s="71"/>
      <c r="AE707" s="71"/>
      <c r="AF707" s="71"/>
      <c r="AG707" s="71"/>
      <c r="AH707" s="71"/>
      <c r="AI707" s="71"/>
      <c r="AJ707" s="71"/>
      <c r="AK707" s="71"/>
    </row>
    <row r="708" spans="3:37" ht="15" customHeight="1" x14ac:dyDescent="0.25">
      <c r="C708" s="253"/>
      <c r="D708" s="253"/>
      <c r="E708" s="253"/>
      <c r="F708" s="253"/>
      <c r="G708" s="253"/>
      <c r="H708" s="253"/>
      <c r="I708" s="253"/>
      <c r="J708" s="253"/>
      <c r="K708" s="253"/>
      <c r="L708" s="253"/>
      <c r="M708" s="253"/>
      <c r="N708" s="253"/>
      <c r="O708" s="67"/>
      <c r="P708" s="67"/>
      <c r="Q708" s="67"/>
      <c r="R708" s="67"/>
      <c r="S708" s="67"/>
      <c r="T708" s="67"/>
      <c r="U708" s="67"/>
      <c r="V708" s="67"/>
      <c r="W708" s="67"/>
      <c r="X708" s="67"/>
      <c r="Y708" s="67"/>
      <c r="Z708" s="67"/>
      <c r="AA708" s="67"/>
      <c r="AB708" s="67"/>
      <c r="AC708" s="67"/>
      <c r="AD708" s="67"/>
      <c r="AE708" s="67"/>
      <c r="AF708" s="67"/>
      <c r="AG708" s="67"/>
      <c r="AH708" s="67"/>
      <c r="AI708" s="67"/>
      <c r="AJ708" s="67"/>
      <c r="AK708" s="67"/>
    </row>
    <row r="709" spans="3:37" ht="15" customHeight="1" x14ac:dyDescent="0.25">
      <c r="C709" s="257"/>
      <c r="D709" s="257"/>
      <c r="E709" s="257"/>
      <c r="F709" s="257"/>
      <c r="G709" s="257"/>
      <c r="H709" s="257"/>
      <c r="I709" s="257"/>
      <c r="J709" s="257"/>
      <c r="K709" s="257"/>
      <c r="L709" s="257"/>
      <c r="M709" s="257"/>
      <c r="N709" s="257"/>
      <c r="O709" s="71"/>
      <c r="P709" s="71"/>
      <c r="Q709" s="71"/>
      <c r="R709" s="71"/>
      <c r="S709" s="71"/>
      <c r="T709" s="71"/>
      <c r="U709" s="71"/>
      <c r="V709" s="71"/>
      <c r="W709" s="71"/>
      <c r="X709" s="71"/>
      <c r="Y709" s="71"/>
      <c r="Z709" s="71"/>
      <c r="AA709" s="71"/>
      <c r="AB709" s="71"/>
      <c r="AC709" s="71"/>
      <c r="AD709" s="71"/>
      <c r="AE709" s="71"/>
      <c r="AF709" s="71"/>
      <c r="AG709" s="71"/>
      <c r="AH709" s="71"/>
      <c r="AI709" s="71"/>
      <c r="AJ709" s="71"/>
      <c r="AK709" s="71"/>
    </row>
    <row r="710" spans="3:37" ht="15" customHeight="1" x14ac:dyDescent="0.25">
      <c r="C710" s="253"/>
      <c r="D710" s="253"/>
      <c r="E710" s="253"/>
      <c r="F710" s="253"/>
      <c r="G710" s="253"/>
      <c r="H710" s="253"/>
      <c r="I710" s="253"/>
      <c r="J710" s="253"/>
      <c r="K710" s="253"/>
      <c r="L710" s="253"/>
      <c r="M710" s="253"/>
      <c r="N710" s="253"/>
      <c r="O710" s="67"/>
      <c r="P710" s="67"/>
      <c r="Q710" s="67"/>
      <c r="R710" s="67"/>
      <c r="S710" s="67"/>
      <c r="T710" s="67"/>
      <c r="U710" s="67"/>
      <c r="V710" s="67"/>
      <c r="W710" s="67"/>
      <c r="X710" s="67"/>
      <c r="Y710" s="67"/>
      <c r="Z710" s="67"/>
      <c r="AA710" s="67"/>
      <c r="AB710" s="67"/>
      <c r="AC710" s="67"/>
      <c r="AD710" s="67"/>
      <c r="AE710" s="67"/>
      <c r="AF710" s="67"/>
      <c r="AG710" s="67"/>
      <c r="AH710" s="67"/>
      <c r="AI710" s="67"/>
      <c r="AJ710" s="67"/>
      <c r="AK710" s="67"/>
    </row>
    <row r="711" spans="3:37" ht="15" customHeight="1" x14ac:dyDescent="0.25">
      <c r="C711" s="257"/>
      <c r="D711" s="257"/>
      <c r="E711" s="257"/>
      <c r="F711" s="257"/>
      <c r="G711" s="257"/>
      <c r="H711" s="257"/>
      <c r="I711" s="257"/>
      <c r="J711" s="257"/>
      <c r="K711" s="257"/>
      <c r="L711" s="257"/>
      <c r="M711" s="257"/>
      <c r="N711" s="257"/>
      <c r="O711" s="71"/>
      <c r="P711" s="71"/>
      <c r="Q711" s="71"/>
      <c r="R711" s="71"/>
      <c r="S711" s="71"/>
      <c r="T711" s="71"/>
      <c r="U711" s="71"/>
      <c r="V711" s="71"/>
      <c r="W711" s="71"/>
      <c r="X711" s="71"/>
      <c r="Y711" s="71"/>
      <c r="Z711" s="71"/>
      <c r="AA711" s="71"/>
      <c r="AB711" s="71"/>
      <c r="AC711" s="71"/>
      <c r="AD711" s="71"/>
      <c r="AE711" s="71"/>
      <c r="AF711" s="71"/>
      <c r="AG711" s="71"/>
      <c r="AH711" s="71"/>
      <c r="AI711" s="71"/>
      <c r="AJ711" s="71"/>
      <c r="AK711" s="71"/>
    </row>
    <row r="712" spans="3:37" ht="15" customHeight="1" x14ac:dyDescent="0.25">
      <c r="C712" s="253"/>
      <c r="D712" s="253"/>
      <c r="E712" s="253"/>
      <c r="F712" s="253"/>
      <c r="G712" s="253"/>
      <c r="H712" s="253"/>
      <c r="I712" s="253"/>
      <c r="J712" s="253"/>
      <c r="K712" s="253"/>
      <c r="L712" s="253"/>
      <c r="M712" s="253"/>
      <c r="N712" s="253"/>
      <c r="O712" s="67"/>
      <c r="P712" s="67"/>
      <c r="Q712" s="67"/>
      <c r="R712" s="67"/>
      <c r="S712" s="67"/>
      <c r="T712" s="67"/>
      <c r="U712" s="67"/>
      <c r="V712" s="67"/>
      <c r="W712" s="67"/>
      <c r="X712" s="67"/>
      <c r="Y712" s="67"/>
      <c r="Z712" s="67"/>
      <c r="AA712" s="67"/>
      <c r="AB712" s="67"/>
      <c r="AC712" s="67"/>
      <c r="AD712" s="67"/>
      <c r="AE712" s="67"/>
      <c r="AF712" s="67"/>
      <c r="AG712" s="67"/>
      <c r="AH712" s="67"/>
      <c r="AI712" s="67"/>
      <c r="AJ712" s="67"/>
      <c r="AK712" s="67"/>
    </row>
    <row r="713" spans="3:37" ht="15" customHeight="1" x14ac:dyDescent="0.25">
      <c r="C713" s="257"/>
      <c r="D713" s="257"/>
      <c r="E713" s="257"/>
      <c r="F713" s="257"/>
      <c r="G713" s="257"/>
      <c r="H713" s="257"/>
      <c r="I713" s="257"/>
      <c r="J713" s="257"/>
      <c r="K713" s="257"/>
      <c r="L713" s="257"/>
      <c r="M713" s="257"/>
      <c r="N713" s="257"/>
      <c r="O713" s="71"/>
      <c r="P713" s="71"/>
      <c r="Q713" s="71"/>
      <c r="R713" s="71"/>
      <c r="S713" s="71"/>
      <c r="T713" s="71"/>
      <c r="U713" s="71"/>
      <c r="V713" s="71"/>
      <c r="W713" s="71"/>
      <c r="X713" s="71"/>
      <c r="Y713" s="71"/>
      <c r="Z713" s="71"/>
      <c r="AA713" s="71"/>
      <c r="AB713" s="71"/>
      <c r="AC713" s="71"/>
      <c r="AD713" s="71"/>
      <c r="AE713" s="71"/>
      <c r="AF713" s="71"/>
      <c r="AG713" s="71"/>
      <c r="AH713" s="71"/>
      <c r="AI713" s="71"/>
      <c r="AJ713" s="71"/>
      <c r="AK713" s="71"/>
    </row>
    <row r="714" spans="3:37" ht="15" customHeight="1" x14ac:dyDescent="0.25">
      <c r="C714" s="253"/>
      <c r="D714" s="253"/>
      <c r="E714" s="253"/>
      <c r="F714" s="253"/>
      <c r="G714" s="253"/>
      <c r="H714" s="253"/>
      <c r="I714" s="253"/>
      <c r="J714" s="253"/>
      <c r="K714" s="253"/>
      <c r="L714" s="253"/>
      <c r="M714" s="253"/>
      <c r="N714" s="253"/>
      <c r="O714" s="67"/>
      <c r="P714" s="67"/>
      <c r="Q714" s="67"/>
      <c r="R714" s="67"/>
      <c r="S714" s="67"/>
      <c r="T714" s="67"/>
      <c r="U714" s="67"/>
      <c r="V714" s="67"/>
      <c r="W714" s="67"/>
      <c r="X714" s="67"/>
      <c r="Y714" s="67"/>
      <c r="Z714" s="67"/>
      <c r="AA714" s="67"/>
      <c r="AB714" s="67"/>
      <c r="AC714" s="67"/>
      <c r="AD714" s="67"/>
      <c r="AE714" s="67"/>
      <c r="AF714" s="67"/>
      <c r="AG714" s="67"/>
      <c r="AH714" s="67"/>
      <c r="AI714" s="67"/>
      <c r="AJ714" s="67"/>
      <c r="AK714" s="67"/>
    </row>
    <row r="715" spans="3:37" ht="15" customHeight="1" x14ac:dyDescent="0.25">
      <c r="C715" s="257"/>
      <c r="D715" s="257"/>
      <c r="E715" s="257"/>
      <c r="F715" s="257"/>
      <c r="G715" s="257"/>
      <c r="H715" s="257"/>
      <c r="I715" s="257"/>
      <c r="J715" s="257"/>
      <c r="K715" s="257"/>
      <c r="L715" s="257"/>
      <c r="M715" s="257"/>
      <c r="N715" s="257"/>
      <c r="O715" s="71"/>
      <c r="P715" s="71"/>
      <c r="Q715" s="71"/>
      <c r="R715" s="71"/>
      <c r="S715" s="71"/>
      <c r="T715" s="71"/>
      <c r="U715" s="71"/>
      <c r="V715" s="71"/>
      <c r="W715" s="71"/>
      <c r="X715" s="71"/>
      <c r="Y715" s="71"/>
      <c r="Z715" s="71"/>
      <c r="AA715" s="71"/>
      <c r="AB715" s="71"/>
      <c r="AC715" s="71"/>
      <c r="AD715" s="71"/>
      <c r="AE715" s="71"/>
      <c r="AF715" s="71"/>
      <c r="AG715" s="71"/>
      <c r="AH715" s="71"/>
      <c r="AI715" s="71"/>
      <c r="AJ715" s="71"/>
      <c r="AK715" s="71"/>
    </row>
    <row r="716" spans="3:37" ht="15" customHeight="1" x14ac:dyDescent="0.25">
      <c r="C716" s="253"/>
      <c r="D716" s="253"/>
      <c r="E716" s="253"/>
      <c r="F716" s="253"/>
      <c r="G716" s="253"/>
      <c r="H716" s="253"/>
      <c r="I716" s="253"/>
      <c r="J716" s="253"/>
      <c r="K716" s="253"/>
      <c r="L716" s="253"/>
      <c r="M716" s="253"/>
      <c r="N716" s="253"/>
      <c r="O716" s="67"/>
      <c r="P716" s="67"/>
      <c r="Q716" s="67"/>
      <c r="R716" s="67"/>
      <c r="S716" s="67"/>
      <c r="T716" s="67"/>
      <c r="U716" s="67"/>
      <c r="V716" s="67"/>
      <c r="W716" s="67"/>
      <c r="X716" s="67"/>
      <c r="Y716" s="67"/>
      <c r="Z716" s="67"/>
      <c r="AA716" s="67"/>
      <c r="AB716" s="67"/>
      <c r="AC716" s="67"/>
      <c r="AD716" s="67"/>
      <c r="AE716" s="67"/>
      <c r="AF716" s="67"/>
      <c r="AG716" s="67"/>
      <c r="AH716" s="67"/>
      <c r="AI716" s="67"/>
      <c r="AJ716" s="67"/>
      <c r="AK716" s="67"/>
    </row>
    <row r="717" spans="3:37" ht="15" customHeight="1" x14ac:dyDescent="0.25">
      <c r="C717" s="257"/>
      <c r="D717" s="257"/>
      <c r="E717" s="257"/>
      <c r="F717" s="257"/>
      <c r="G717" s="257"/>
      <c r="H717" s="257"/>
      <c r="I717" s="257"/>
      <c r="J717" s="257"/>
      <c r="K717" s="257"/>
      <c r="L717" s="257"/>
      <c r="M717" s="257"/>
      <c r="N717" s="257"/>
      <c r="O717" s="71"/>
      <c r="P717" s="71"/>
      <c r="Q717" s="71"/>
      <c r="R717" s="71"/>
      <c r="S717" s="71"/>
      <c r="T717" s="71"/>
      <c r="U717" s="71"/>
      <c r="V717" s="71"/>
      <c r="W717" s="71"/>
      <c r="X717" s="71"/>
      <c r="Y717" s="71"/>
      <c r="Z717" s="71"/>
      <c r="AA717" s="71"/>
      <c r="AB717" s="71"/>
      <c r="AC717" s="71"/>
      <c r="AD717" s="71"/>
      <c r="AE717" s="71"/>
      <c r="AF717" s="71"/>
      <c r="AG717" s="71"/>
      <c r="AH717" s="71"/>
      <c r="AI717" s="71"/>
      <c r="AJ717" s="71"/>
      <c r="AK717" s="71"/>
    </row>
    <row r="718" spans="3:37" ht="15" customHeight="1" x14ac:dyDescent="0.25">
      <c r="C718" s="253"/>
      <c r="D718" s="253"/>
      <c r="E718" s="253"/>
      <c r="F718" s="253"/>
      <c r="G718" s="253"/>
      <c r="H718" s="253"/>
      <c r="I718" s="253"/>
      <c r="J718" s="253"/>
      <c r="K718" s="253"/>
      <c r="L718" s="253"/>
      <c r="M718" s="253"/>
      <c r="N718" s="253"/>
      <c r="O718" s="67"/>
      <c r="P718" s="67"/>
      <c r="Q718" s="67"/>
      <c r="R718" s="67"/>
      <c r="S718" s="67"/>
      <c r="T718" s="67"/>
      <c r="U718" s="67"/>
      <c r="V718" s="67"/>
      <c r="W718" s="67"/>
      <c r="X718" s="67"/>
      <c r="Y718" s="67"/>
      <c r="Z718" s="67"/>
      <c r="AA718" s="67"/>
      <c r="AB718" s="67"/>
      <c r="AC718" s="67"/>
      <c r="AD718" s="67"/>
      <c r="AE718" s="67"/>
      <c r="AF718" s="67"/>
      <c r="AG718" s="67"/>
      <c r="AH718" s="67"/>
      <c r="AI718" s="67"/>
      <c r="AJ718" s="67"/>
      <c r="AK718" s="67"/>
    </row>
    <row r="719" spans="3:37" ht="15" customHeight="1" x14ac:dyDescent="0.25">
      <c r="C719" s="257"/>
      <c r="D719" s="257"/>
      <c r="E719" s="257"/>
      <c r="F719" s="257"/>
      <c r="G719" s="257"/>
      <c r="H719" s="257"/>
      <c r="I719" s="257"/>
      <c r="J719" s="257"/>
      <c r="K719" s="257"/>
      <c r="L719" s="257"/>
      <c r="M719" s="257"/>
      <c r="N719" s="257"/>
      <c r="O719" s="71"/>
      <c r="P719" s="71"/>
      <c r="Q719" s="71"/>
      <c r="R719" s="71"/>
      <c r="S719" s="71"/>
      <c r="T719" s="71"/>
      <c r="U719" s="71"/>
      <c r="V719" s="71"/>
      <c r="W719" s="71"/>
      <c r="X719" s="71"/>
      <c r="Y719" s="71"/>
      <c r="Z719" s="71"/>
      <c r="AA719" s="71"/>
      <c r="AB719" s="71"/>
      <c r="AC719" s="71"/>
      <c r="AD719" s="71"/>
      <c r="AE719" s="71"/>
      <c r="AF719" s="71"/>
      <c r="AG719" s="71"/>
      <c r="AH719" s="71"/>
      <c r="AI719" s="71"/>
      <c r="AJ719" s="71"/>
      <c r="AK719" s="71"/>
    </row>
    <row r="720" spans="3:37" ht="15" customHeight="1" x14ac:dyDescent="0.25">
      <c r="C720" s="253"/>
      <c r="D720" s="253"/>
      <c r="E720" s="253"/>
      <c r="F720" s="253"/>
      <c r="G720" s="253"/>
      <c r="H720" s="253"/>
      <c r="I720" s="253"/>
      <c r="J720" s="253"/>
      <c r="K720" s="253"/>
      <c r="L720" s="253"/>
      <c r="M720" s="253"/>
      <c r="N720" s="253"/>
      <c r="O720" s="67"/>
      <c r="P720" s="67"/>
      <c r="Q720" s="67"/>
      <c r="R720" s="67"/>
      <c r="S720" s="67"/>
      <c r="T720" s="67"/>
      <c r="U720" s="67"/>
      <c r="V720" s="67"/>
      <c r="W720" s="67"/>
      <c r="X720" s="67"/>
      <c r="Y720" s="67"/>
      <c r="Z720" s="67"/>
      <c r="AA720" s="67"/>
      <c r="AB720" s="67"/>
      <c r="AC720" s="67"/>
      <c r="AD720" s="67"/>
      <c r="AE720" s="67"/>
      <c r="AF720" s="67"/>
      <c r="AG720" s="67"/>
      <c r="AH720" s="67"/>
      <c r="AI720" s="67"/>
      <c r="AJ720" s="67"/>
      <c r="AK720" s="67"/>
    </row>
    <row r="721" spans="3:37" ht="15" customHeight="1" x14ac:dyDescent="0.25">
      <c r="C721" s="257"/>
      <c r="D721" s="257"/>
      <c r="E721" s="257"/>
      <c r="F721" s="257"/>
      <c r="G721" s="257"/>
      <c r="H721" s="257"/>
      <c r="I721" s="257"/>
      <c r="J721" s="257"/>
      <c r="K721" s="257"/>
      <c r="L721" s="257"/>
      <c r="M721" s="257"/>
      <c r="N721" s="257"/>
      <c r="O721" s="71"/>
      <c r="P721" s="71"/>
      <c r="Q721" s="71"/>
      <c r="R721" s="71"/>
      <c r="S721" s="71"/>
      <c r="T721" s="71"/>
      <c r="U721" s="71"/>
      <c r="V721" s="71"/>
      <c r="W721" s="71"/>
      <c r="X721" s="71"/>
      <c r="Y721" s="71"/>
      <c r="Z721" s="71"/>
      <c r="AA721" s="71"/>
      <c r="AB721" s="71"/>
      <c r="AC721" s="71"/>
      <c r="AD721" s="71"/>
      <c r="AE721" s="71"/>
      <c r="AF721" s="71"/>
      <c r="AG721" s="71"/>
      <c r="AH721" s="71"/>
      <c r="AI721" s="71"/>
      <c r="AJ721" s="71"/>
      <c r="AK721" s="71"/>
    </row>
    <row r="722" spans="3:37" ht="15" customHeight="1" x14ac:dyDescent="0.25">
      <c r="C722" s="253"/>
      <c r="D722" s="253"/>
      <c r="E722" s="253"/>
      <c r="F722" s="253"/>
      <c r="G722" s="253"/>
      <c r="H722" s="253"/>
      <c r="I722" s="253"/>
      <c r="J722" s="253"/>
      <c r="K722" s="253"/>
      <c r="L722" s="253"/>
      <c r="M722" s="253"/>
      <c r="N722" s="253"/>
      <c r="O722" s="67"/>
      <c r="P722" s="67"/>
      <c r="Q722" s="67"/>
      <c r="R722" s="67"/>
      <c r="S722" s="67"/>
      <c r="T722" s="67"/>
      <c r="U722" s="67"/>
      <c r="V722" s="67"/>
      <c r="W722" s="67"/>
      <c r="X722" s="67"/>
      <c r="Y722" s="67"/>
      <c r="Z722" s="67"/>
      <c r="AA722" s="67"/>
      <c r="AB722" s="67"/>
      <c r="AC722" s="67"/>
      <c r="AD722" s="67"/>
      <c r="AE722" s="67"/>
      <c r="AF722" s="67"/>
      <c r="AG722" s="67"/>
      <c r="AH722" s="67"/>
      <c r="AI722" s="67"/>
      <c r="AJ722" s="67"/>
      <c r="AK722" s="67"/>
    </row>
    <row r="723" spans="3:37" ht="15" customHeight="1" x14ac:dyDescent="0.25">
      <c r="C723" s="257"/>
      <c r="D723" s="257"/>
      <c r="E723" s="257"/>
      <c r="F723" s="257"/>
      <c r="G723" s="257"/>
      <c r="H723" s="257"/>
      <c r="I723" s="257"/>
      <c r="J723" s="257"/>
      <c r="K723" s="257"/>
      <c r="L723" s="257"/>
      <c r="M723" s="257"/>
      <c r="N723" s="257"/>
      <c r="O723" s="71"/>
      <c r="P723" s="71"/>
      <c r="Q723" s="71"/>
      <c r="R723" s="71"/>
      <c r="S723" s="71"/>
      <c r="T723" s="71"/>
      <c r="U723" s="71"/>
      <c r="V723" s="71"/>
      <c r="W723" s="71"/>
      <c r="X723" s="71"/>
      <c r="Y723" s="71"/>
      <c r="Z723" s="71"/>
      <c r="AA723" s="71"/>
      <c r="AB723" s="71"/>
      <c r="AC723" s="71"/>
      <c r="AD723" s="71"/>
      <c r="AE723" s="71"/>
      <c r="AF723" s="71"/>
      <c r="AG723" s="71"/>
      <c r="AH723" s="71"/>
      <c r="AI723" s="71"/>
      <c r="AJ723" s="71"/>
      <c r="AK723" s="71"/>
    </row>
    <row r="724" spans="3:37" ht="15" customHeight="1" x14ac:dyDescent="0.25">
      <c r="C724" s="253"/>
      <c r="D724" s="253"/>
      <c r="E724" s="253"/>
      <c r="F724" s="253"/>
      <c r="G724" s="253"/>
      <c r="H724" s="253"/>
      <c r="I724" s="253"/>
      <c r="J724" s="253"/>
      <c r="K724" s="253"/>
      <c r="L724" s="253"/>
      <c r="M724" s="253"/>
      <c r="N724" s="253"/>
      <c r="O724" s="67"/>
      <c r="P724" s="67"/>
      <c r="Q724" s="67"/>
      <c r="R724" s="67"/>
      <c r="S724" s="67"/>
      <c r="T724" s="67"/>
      <c r="U724" s="67"/>
      <c r="V724" s="67"/>
      <c r="W724" s="67"/>
      <c r="X724" s="67"/>
      <c r="Y724" s="67"/>
      <c r="Z724" s="67"/>
      <c r="AA724" s="67"/>
      <c r="AB724" s="67"/>
      <c r="AC724" s="67"/>
      <c r="AD724" s="67"/>
      <c r="AE724" s="67"/>
      <c r="AF724" s="67"/>
      <c r="AG724" s="67"/>
      <c r="AH724" s="67"/>
      <c r="AI724" s="67"/>
      <c r="AJ724" s="67"/>
      <c r="AK724" s="67"/>
    </row>
    <row r="725" spans="3:37" ht="15" customHeight="1" x14ac:dyDescent="0.25">
      <c r="C725" s="257"/>
      <c r="D725" s="257"/>
      <c r="E725" s="257"/>
      <c r="F725" s="257"/>
      <c r="G725" s="257"/>
      <c r="H725" s="257"/>
      <c r="I725" s="257"/>
      <c r="J725" s="257"/>
      <c r="K725" s="257"/>
      <c r="L725" s="257"/>
      <c r="M725" s="257"/>
      <c r="N725" s="257"/>
      <c r="O725" s="71"/>
      <c r="P725" s="71"/>
      <c r="Q725" s="71"/>
      <c r="R725" s="71"/>
      <c r="S725" s="71"/>
      <c r="T725" s="71"/>
      <c r="U725" s="71"/>
      <c r="V725" s="71"/>
      <c r="W725" s="71"/>
      <c r="X725" s="71"/>
      <c r="Y725" s="71"/>
      <c r="Z725" s="71"/>
      <c r="AA725" s="71"/>
      <c r="AB725" s="71"/>
      <c r="AC725" s="71"/>
      <c r="AD725" s="71"/>
      <c r="AE725" s="71"/>
      <c r="AF725" s="71"/>
      <c r="AG725" s="71"/>
      <c r="AH725" s="71"/>
      <c r="AI725" s="71"/>
      <c r="AJ725" s="71"/>
      <c r="AK725" s="71"/>
    </row>
    <row r="726" spans="3:37" ht="15" customHeight="1" x14ac:dyDescent="0.25">
      <c r="C726" s="253"/>
      <c r="D726" s="253"/>
      <c r="E726" s="253"/>
      <c r="F726" s="253"/>
      <c r="G726" s="253"/>
      <c r="H726" s="253"/>
      <c r="I726" s="253"/>
      <c r="J726" s="253"/>
      <c r="K726" s="253"/>
      <c r="L726" s="253"/>
      <c r="M726" s="253"/>
      <c r="N726" s="253"/>
      <c r="O726" s="67"/>
      <c r="P726" s="67"/>
      <c r="Q726" s="67"/>
      <c r="R726" s="67"/>
      <c r="S726" s="67"/>
      <c r="T726" s="67"/>
      <c r="U726" s="67"/>
      <c r="V726" s="67"/>
      <c r="W726" s="67"/>
      <c r="X726" s="67"/>
      <c r="Y726" s="67"/>
      <c r="Z726" s="67"/>
      <c r="AA726" s="67"/>
      <c r="AB726" s="67"/>
      <c r="AC726" s="67"/>
      <c r="AD726" s="67"/>
      <c r="AE726" s="67"/>
      <c r="AF726" s="67"/>
      <c r="AG726" s="67"/>
      <c r="AH726" s="67"/>
      <c r="AI726" s="67"/>
      <c r="AJ726" s="67"/>
      <c r="AK726" s="67"/>
    </row>
    <row r="727" spans="3:37" ht="15" customHeight="1" x14ac:dyDescent="0.25">
      <c r="C727" s="257"/>
      <c r="D727" s="257"/>
      <c r="E727" s="257"/>
      <c r="F727" s="257"/>
      <c r="G727" s="257"/>
      <c r="H727" s="257"/>
      <c r="I727" s="257"/>
      <c r="J727" s="257"/>
      <c r="K727" s="257"/>
      <c r="L727" s="257"/>
      <c r="M727" s="257"/>
      <c r="N727" s="257"/>
      <c r="O727" s="71"/>
      <c r="P727" s="71"/>
      <c r="Q727" s="71"/>
      <c r="R727" s="71"/>
      <c r="S727" s="71"/>
      <c r="T727" s="71"/>
      <c r="U727" s="71"/>
      <c r="V727" s="71"/>
      <c r="W727" s="71"/>
      <c r="X727" s="71"/>
      <c r="Y727" s="71"/>
      <c r="Z727" s="71"/>
      <c r="AA727" s="71"/>
      <c r="AB727" s="71"/>
      <c r="AC727" s="71"/>
      <c r="AD727" s="71"/>
      <c r="AE727" s="71"/>
      <c r="AF727" s="71"/>
      <c r="AG727" s="71"/>
      <c r="AH727" s="71"/>
      <c r="AI727" s="71"/>
      <c r="AJ727" s="71"/>
      <c r="AK727" s="71"/>
    </row>
    <row r="728" spans="3:37" ht="15" customHeight="1" x14ac:dyDescent="0.25">
      <c r="C728" s="253"/>
      <c r="D728" s="253"/>
      <c r="E728" s="253"/>
      <c r="F728" s="253"/>
      <c r="G728" s="253"/>
      <c r="H728" s="253"/>
      <c r="I728" s="253"/>
      <c r="J728" s="253"/>
      <c r="K728" s="253"/>
      <c r="L728" s="253"/>
      <c r="M728" s="253"/>
      <c r="N728" s="253"/>
      <c r="O728" s="67"/>
      <c r="P728" s="67"/>
      <c r="Q728" s="67"/>
      <c r="R728" s="67"/>
      <c r="S728" s="67"/>
      <c r="T728" s="67"/>
      <c r="U728" s="67"/>
      <c r="V728" s="67"/>
      <c r="W728" s="67"/>
      <c r="X728" s="67"/>
      <c r="Y728" s="67"/>
      <c r="Z728" s="67"/>
      <c r="AA728" s="67"/>
      <c r="AB728" s="67"/>
      <c r="AC728" s="67"/>
      <c r="AD728" s="67"/>
      <c r="AE728" s="67"/>
      <c r="AF728" s="67"/>
      <c r="AG728" s="67"/>
      <c r="AH728" s="67"/>
      <c r="AI728" s="67"/>
      <c r="AJ728" s="67"/>
      <c r="AK728" s="67"/>
    </row>
    <row r="729" spans="3:37" ht="15" customHeight="1" x14ac:dyDescent="0.25">
      <c r="C729" s="257"/>
      <c r="D729" s="257"/>
      <c r="E729" s="257"/>
      <c r="F729" s="257"/>
      <c r="G729" s="257"/>
      <c r="H729" s="257"/>
      <c r="I729" s="257"/>
      <c r="J729" s="257"/>
      <c r="K729" s="257"/>
      <c r="L729" s="257"/>
      <c r="M729" s="257"/>
      <c r="N729" s="257"/>
      <c r="O729" s="71"/>
      <c r="P729" s="71"/>
      <c r="Q729" s="71"/>
      <c r="R729" s="71"/>
      <c r="S729" s="71"/>
      <c r="T729" s="71"/>
      <c r="U729" s="71"/>
      <c r="V729" s="71"/>
      <c r="W729" s="71"/>
      <c r="X729" s="71"/>
      <c r="Y729" s="71"/>
      <c r="Z729" s="71"/>
      <c r="AA729" s="71"/>
      <c r="AB729" s="71"/>
      <c r="AC729" s="71"/>
      <c r="AD729" s="71"/>
      <c r="AE729" s="71"/>
      <c r="AF729" s="71"/>
      <c r="AG729" s="71"/>
      <c r="AH729" s="71"/>
      <c r="AI729" s="71"/>
      <c r="AJ729" s="71"/>
      <c r="AK729" s="71"/>
    </row>
    <row r="730" spans="3:37" ht="15" customHeight="1" x14ac:dyDescent="0.25">
      <c r="C730" s="253"/>
      <c r="D730" s="253"/>
      <c r="E730" s="253"/>
      <c r="F730" s="253"/>
      <c r="G730" s="253"/>
      <c r="H730" s="253"/>
      <c r="I730" s="253"/>
      <c r="J730" s="253"/>
      <c r="K730" s="253"/>
      <c r="L730" s="253"/>
      <c r="M730" s="253"/>
      <c r="N730" s="253"/>
      <c r="O730" s="67"/>
      <c r="P730" s="67"/>
      <c r="Q730" s="67"/>
      <c r="R730" s="67"/>
      <c r="S730" s="67"/>
      <c r="T730" s="67"/>
      <c r="U730" s="67"/>
      <c r="V730" s="67"/>
      <c r="W730" s="67"/>
      <c r="X730" s="67"/>
      <c r="Y730" s="67"/>
      <c r="Z730" s="67"/>
      <c r="AA730" s="67"/>
      <c r="AB730" s="67"/>
      <c r="AC730" s="67"/>
      <c r="AD730" s="67"/>
      <c r="AE730" s="67"/>
      <c r="AF730" s="67"/>
      <c r="AG730" s="67"/>
      <c r="AH730" s="67"/>
      <c r="AI730" s="67"/>
      <c r="AJ730" s="67"/>
      <c r="AK730" s="67"/>
    </row>
    <row r="731" spans="3:37" ht="15" customHeight="1" x14ac:dyDescent="0.25">
      <c r="C731" s="257"/>
      <c r="D731" s="257"/>
      <c r="E731" s="257"/>
      <c r="F731" s="257"/>
      <c r="G731" s="257"/>
      <c r="H731" s="257"/>
      <c r="I731" s="257"/>
      <c r="J731" s="257"/>
      <c r="K731" s="257"/>
      <c r="L731" s="257"/>
      <c r="M731" s="257"/>
      <c r="N731" s="257"/>
      <c r="O731" s="71"/>
      <c r="P731" s="71"/>
      <c r="Q731" s="71"/>
      <c r="R731" s="71"/>
      <c r="S731" s="71"/>
      <c r="T731" s="71"/>
      <c r="U731" s="71"/>
      <c r="V731" s="71"/>
      <c r="W731" s="71"/>
      <c r="X731" s="71"/>
      <c r="Y731" s="71"/>
      <c r="Z731" s="71"/>
      <c r="AA731" s="71"/>
      <c r="AB731" s="71"/>
      <c r="AC731" s="71"/>
      <c r="AD731" s="71"/>
      <c r="AE731" s="71"/>
      <c r="AF731" s="71"/>
      <c r="AG731" s="71"/>
      <c r="AH731" s="71"/>
      <c r="AI731" s="71"/>
      <c r="AJ731" s="71"/>
      <c r="AK731" s="71"/>
    </row>
    <row r="732" spans="3:37" ht="15" customHeight="1" x14ac:dyDescent="0.25">
      <c r="C732" s="253"/>
      <c r="D732" s="253"/>
      <c r="E732" s="253"/>
      <c r="F732" s="253"/>
      <c r="G732" s="253"/>
      <c r="H732" s="253"/>
      <c r="I732" s="253"/>
      <c r="J732" s="253"/>
      <c r="K732" s="253"/>
      <c r="L732" s="253"/>
      <c r="M732" s="253"/>
      <c r="N732" s="253"/>
      <c r="O732" s="67"/>
      <c r="P732" s="67"/>
      <c r="Q732" s="67"/>
      <c r="R732" s="67"/>
      <c r="S732" s="67"/>
      <c r="T732" s="67"/>
      <c r="U732" s="67"/>
      <c r="V732" s="67"/>
      <c r="W732" s="67"/>
      <c r="X732" s="67"/>
      <c r="Y732" s="67"/>
      <c r="Z732" s="67"/>
      <c r="AA732" s="67"/>
      <c r="AB732" s="67"/>
      <c r="AC732" s="67"/>
      <c r="AD732" s="67"/>
      <c r="AE732" s="67"/>
      <c r="AF732" s="67"/>
      <c r="AG732" s="67"/>
      <c r="AH732" s="67"/>
      <c r="AI732" s="67"/>
      <c r="AJ732" s="67"/>
      <c r="AK732" s="67"/>
    </row>
    <row r="733" spans="3:37" ht="15" customHeight="1" x14ac:dyDescent="0.25">
      <c r="C733" s="257"/>
      <c r="D733" s="257"/>
      <c r="E733" s="257"/>
      <c r="F733" s="257"/>
      <c r="G733" s="257"/>
      <c r="H733" s="257"/>
      <c r="I733" s="257"/>
      <c r="J733" s="257"/>
      <c r="K733" s="257"/>
      <c r="L733" s="257"/>
      <c r="M733" s="257"/>
      <c r="N733" s="257"/>
      <c r="O733" s="71"/>
      <c r="P733" s="71"/>
      <c r="Q733" s="71"/>
      <c r="R733" s="71"/>
      <c r="S733" s="71"/>
      <c r="T733" s="71"/>
      <c r="U733" s="71"/>
      <c r="V733" s="71"/>
      <c r="W733" s="71"/>
      <c r="X733" s="71"/>
      <c r="Y733" s="71"/>
      <c r="Z733" s="71"/>
      <c r="AA733" s="71"/>
      <c r="AB733" s="71"/>
      <c r="AC733" s="71"/>
      <c r="AD733" s="71"/>
      <c r="AE733" s="71"/>
      <c r="AF733" s="71"/>
      <c r="AG733" s="71"/>
      <c r="AH733" s="71"/>
      <c r="AI733" s="71"/>
      <c r="AJ733" s="71"/>
      <c r="AK733" s="71"/>
    </row>
    <row r="734" spans="3:37" ht="15" customHeight="1" x14ac:dyDescent="0.25">
      <c r="C734" s="253"/>
      <c r="D734" s="253"/>
      <c r="E734" s="253"/>
      <c r="F734" s="253"/>
      <c r="G734" s="253"/>
      <c r="H734" s="253"/>
      <c r="I734" s="253"/>
      <c r="J734" s="253"/>
      <c r="K734" s="253"/>
      <c r="L734" s="253"/>
      <c r="M734" s="253"/>
      <c r="N734" s="253"/>
      <c r="O734" s="67"/>
      <c r="P734" s="67"/>
      <c r="Q734" s="67"/>
      <c r="R734" s="67"/>
      <c r="S734" s="67"/>
      <c r="T734" s="67"/>
      <c r="U734" s="67"/>
      <c r="V734" s="67"/>
      <c r="W734" s="67"/>
      <c r="X734" s="67"/>
      <c r="Y734" s="67"/>
      <c r="Z734" s="67"/>
      <c r="AA734" s="67"/>
      <c r="AB734" s="67"/>
      <c r="AC734" s="67"/>
      <c r="AD734" s="67"/>
      <c r="AE734" s="67"/>
      <c r="AF734" s="67"/>
      <c r="AG734" s="67"/>
      <c r="AH734" s="67"/>
      <c r="AI734" s="67"/>
      <c r="AJ734" s="67"/>
      <c r="AK734" s="67"/>
    </row>
    <row r="735" spans="3:37" ht="15" customHeight="1" x14ac:dyDescent="0.25">
      <c r="C735" s="257"/>
      <c r="D735" s="257"/>
      <c r="E735" s="257"/>
      <c r="F735" s="257"/>
      <c r="G735" s="257"/>
      <c r="H735" s="257"/>
      <c r="I735" s="257"/>
      <c r="J735" s="257"/>
      <c r="K735" s="257"/>
      <c r="L735" s="257"/>
      <c r="M735" s="257"/>
      <c r="N735" s="257"/>
      <c r="O735" s="71"/>
      <c r="P735" s="71"/>
      <c r="Q735" s="71"/>
      <c r="R735" s="71"/>
      <c r="S735" s="71"/>
      <c r="T735" s="71"/>
      <c r="U735" s="71"/>
      <c r="V735" s="71"/>
      <c r="W735" s="71"/>
      <c r="X735" s="71"/>
      <c r="Y735" s="71"/>
      <c r="Z735" s="71"/>
      <c r="AA735" s="71"/>
      <c r="AB735" s="71"/>
      <c r="AC735" s="71"/>
      <c r="AD735" s="71"/>
      <c r="AE735" s="71"/>
      <c r="AF735" s="71"/>
      <c r="AG735" s="71"/>
      <c r="AH735" s="71"/>
      <c r="AI735" s="71"/>
      <c r="AJ735" s="71"/>
      <c r="AK735" s="71"/>
    </row>
    <row r="736" spans="3:37" ht="15" customHeight="1" x14ac:dyDescent="0.25">
      <c r="C736" s="253"/>
      <c r="D736" s="253"/>
      <c r="E736" s="253"/>
      <c r="F736" s="253"/>
      <c r="G736" s="253"/>
      <c r="H736" s="253"/>
      <c r="I736" s="253"/>
      <c r="J736" s="253"/>
      <c r="K736" s="253"/>
      <c r="L736" s="253"/>
      <c r="M736" s="253"/>
      <c r="N736" s="253"/>
      <c r="O736" s="67"/>
      <c r="P736" s="67"/>
      <c r="Q736" s="67"/>
      <c r="R736" s="67"/>
      <c r="S736" s="67"/>
      <c r="T736" s="67"/>
      <c r="U736" s="67"/>
      <c r="V736" s="67"/>
      <c r="W736" s="67"/>
      <c r="X736" s="67"/>
      <c r="Y736" s="67"/>
      <c r="Z736" s="67"/>
      <c r="AA736" s="67"/>
      <c r="AB736" s="67"/>
      <c r="AC736" s="67"/>
      <c r="AD736" s="67"/>
      <c r="AE736" s="67"/>
      <c r="AF736" s="67"/>
      <c r="AG736" s="67"/>
      <c r="AH736" s="67"/>
      <c r="AI736" s="67"/>
      <c r="AJ736" s="67"/>
      <c r="AK736" s="67"/>
    </row>
    <row r="737" spans="3:37" ht="15" customHeight="1" x14ac:dyDescent="0.25">
      <c r="C737" s="257"/>
      <c r="D737" s="257"/>
      <c r="E737" s="257"/>
      <c r="F737" s="257"/>
      <c r="G737" s="257"/>
      <c r="H737" s="257"/>
      <c r="I737" s="257"/>
      <c r="J737" s="257"/>
      <c r="K737" s="257"/>
      <c r="L737" s="257"/>
      <c r="M737" s="257"/>
      <c r="N737" s="257"/>
      <c r="O737" s="71"/>
      <c r="P737" s="71"/>
      <c r="Q737" s="71"/>
      <c r="R737" s="71"/>
      <c r="S737" s="71"/>
      <c r="T737" s="71"/>
      <c r="U737" s="71"/>
      <c r="V737" s="71"/>
      <c r="W737" s="71"/>
      <c r="X737" s="71"/>
      <c r="Y737" s="71"/>
      <c r="Z737" s="71"/>
      <c r="AA737" s="71"/>
      <c r="AB737" s="71"/>
      <c r="AC737" s="71"/>
      <c r="AD737" s="71"/>
      <c r="AE737" s="71"/>
      <c r="AF737" s="71"/>
      <c r="AG737" s="71"/>
      <c r="AH737" s="71"/>
      <c r="AI737" s="71"/>
      <c r="AJ737" s="71"/>
      <c r="AK737" s="71"/>
    </row>
    <row r="738" spans="3:37" ht="15" customHeight="1" x14ac:dyDescent="0.25">
      <c r="C738" s="253"/>
      <c r="D738" s="253"/>
      <c r="E738" s="253"/>
      <c r="F738" s="253"/>
      <c r="G738" s="253"/>
      <c r="H738" s="253"/>
      <c r="I738" s="253"/>
      <c r="J738" s="253"/>
      <c r="K738" s="253"/>
      <c r="L738" s="253"/>
      <c r="M738" s="253"/>
      <c r="N738" s="253"/>
      <c r="O738" s="67"/>
      <c r="P738" s="67"/>
      <c r="Q738" s="67"/>
      <c r="R738" s="67"/>
      <c r="S738" s="67"/>
      <c r="T738" s="67"/>
      <c r="U738" s="67"/>
      <c r="V738" s="67"/>
      <c r="W738" s="67"/>
      <c r="X738" s="67"/>
      <c r="Y738" s="67"/>
      <c r="Z738" s="67"/>
      <c r="AA738" s="67"/>
      <c r="AB738" s="67"/>
      <c r="AC738" s="67"/>
      <c r="AD738" s="67"/>
      <c r="AE738" s="67"/>
      <c r="AF738" s="67"/>
      <c r="AG738" s="67"/>
      <c r="AH738" s="67"/>
      <c r="AI738" s="67"/>
      <c r="AJ738" s="67"/>
      <c r="AK738" s="67"/>
    </row>
    <row r="739" spans="3:37" ht="15" customHeight="1" x14ac:dyDescent="0.25">
      <c r="C739" s="257"/>
      <c r="D739" s="257"/>
      <c r="E739" s="257"/>
      <c r="F739" s="257"/>
      <c r="G739" s="257"/>
      <c r="H739" s="257"/>
      <c r="I739" s="257"/>
      <c r="J739" s="257"/>
      <c r="K739" s="257"/>
      <c r="L739" s="257"/>
      <c r="M739" s="257"/>
      <c r="N739" s="257"/>
      <c r="O739" s="71"/>
      <c r="P739" s="71"/>
      <c r="Q739" s="71"/>
      <c r="R739" s="71"/>
      <c r="S739" s="71"/>
      <c r="T739" s="71"/>
      <c r="U739" s="71"/>
      <c r="V739" s="71"/>
      <c r="W739" s="71"/>
      <c r="X739" s="71"/>
      <c r="Y739" s="71"/>
      <c r="Z739" s="71"/>
      <c r="AA739" s="71"/>
      <c r="AB739" s="71"/>
      <c r="AC739" s="71"/>
      <c r="AD739" s="71"/>
      <c r="AE739" s="71"/>
      <c r="AF739" s="71"/>
      <c r="AG739" s="71"/>
      <c r="AH739" s="71"/>
      <c r="AI739" s="71"/>
      <c r="AJ739" s="71"/>
      <c r="AK739" s="71"/>
    </row>
    <row r="740" spans="3:37" ht="15" customHeight="1" x14ac:dyDescent="0.25">
      <c r="C740" s="253"/>
      <c r="D740" s="253"/>
      <c r="E740" s="253"/>
      <c r="F740" s="253"/>
      <c r="G740" s="253"/>
      <c r="H740" s="253"/>
      <c r="I740" s="253"/>
      <c r="J740" s="253"/>
      <c r="K740" s="253"/>
      <c r="L740" s="253"/>
      <c r="M740" s="253"/>
      <c r="N740" s="253"/>
      <c r="O740" s="67"/>
      <c r="P740" s="67"/>
      <c r="Q740" s="67"/>
      <c r="R740" s="67"/>
      <c r="S740" s="67"/>
      <c r="T740" s="67"/>
      <c r="U740" s="67"/>
      <c r="V740" s="67"/>
      <c r="W740" s="67"/>
      <c r="X740" s="67"/>
      <c r="Y740" s="67"/>
      <c r="Z740" s="67"/>
      <c r="AA740" s="67"/>
      <c r="AB740" s="67"/>
      <c r="AC740" s="67"/>
      <c r="AD740" s="67"/>
      <c r="AE740" s="67"/>
      <c r="AF740" s="67"/>
      <c r="AG740" s="67"/>
      <c r="AH740" s="67"/>
      <c r="AI740" s="67"/>
      <c r="AJ740" s="67"/>
      <c r="AK740" s="67"/>
    </row>
    <row r="741" spans="3:37" ht="15" customHeight="1" x14ac:dyDescent="0.25">
      <c r="C741" s="257"/>
      <c r="D741" s="257"/>
      <c r="E741" s="257"/>
      <c r="F741" s="257"/>
      <c r="G741" s="257"/>
      <c r="H741" s="257"/>
      <c r="I741" s="257"/>
      <c r="J741" s="257"/>
      <c r="K741" s="257"/>
      <c r="L741" s="257"/>
      <c r="M741" s="257"/>
      <c r="N741" s="257"/>
      <c r="O741" s="71"/>
      <c r="P741" s="71"/>
      <c r="Q741" s="71"/>
      <c r="R741" s="71"/>
      <c r="S741" s="71"/>
      <c r="T741" s="71"/>
      <c r="U741" s="71"/>
      <c r="V741" s="71"/>
      <c r="W741" s="71"/>
      <c r="X741" s="71"/>
      <c r="Y741" s="71"/>
      <c r="Z741" s="71"/>
      <c r="AA741" s="71"/>
      <c r="AB741" s="71"/>
      <c r="AC741" s="71"/>
      <c r="AD741" s="71"/>
      <c r="AE741" s="71"/>
      <c r="AF741" s="71"/>
      <c r="AG741" s="71"/>
      <c r="AH741" s="71"/>
      <c r="AI741" s="71"/>
      <c r="AJ741" s="71"/>
      <c r="AK741" s="71"/>
    </row>
    <row r="742" spans="3:37" ht="15" customHeight="1" x14ac:dyDescent="0.25">
      <c r="C742" s="253"/>
      <c r="D742" s="253"/>
      <c r="E742" s="253"/>
      <c r="F742" s="253"/>
      <c r="G742" s="253"/>
      <c r="H742" s="253"/>
      <c r="I742" s="253"/>
      <c r="J742" s="253"/>
      <c r="K742" s="253"/>
      <c r="L742" s="253"/>
      <c r="M742" s="253"/>
      <c r="N742" s="253"/>
      <c r="O742" s="67"/>
      <c r="P742" s="67"/>
      <c r="Q742" s="67"/>
      <c r="R742" s="67"/>
      <c r="S742" s="67"/>
      <c r="T742" s="67"/>
      <c r="U742" s="67"/>
      <c r="V742" s="67"/>
      <c r="W742" s="67"/>
      <c r="X742" s="67"/>
      <c r="Y742" s="67"/>
      <c r="Z742" s="67"/>
      <c r="AA742" s="67"/>
      <c r="AB742" s="67"/>
      <c r="AC742" s="67"/>
      <c r="AD742" s="67"/>
      <c r="AE742" s="67"/>
      <c r="AF742" s="67"/>
      <c r="AG742" s="67"/>
      <c r="AH742" s="67"/>
      <c r="AI742" s="67"/>
      <c r="AJ742" s="67"/>
      <c r="AK742" s="67"/>
    </row>
    <row r="743" spans="3:37" ht="15" customHeight="1" x14ac:dyDescent="0.25">
      <c r="C743" s="257"/>
      <c r="D743" s="257"/>
      <c r="E743" s="257"/>
      <c r="F743" s="257"/>
      <c r="G743" s="257"/>
      <c r="H743" s="257"/>
      <c r="I743" s="257"/>
      <c r="J743" s="257"/>
      <c r="K743" s="257"/>
      <c r="L743" s="257"/>
      <c r="M743" s="257"/>
      <c r="N743" s="257"/>
      <c r="O743" s="71"/>
      <c r="P743" s="71"/>
      <c r="Q743" s="71"/>
      <c r="R743" s="71"/>
      <c r="S743" s="71"/>
      <c r="T743" s="71"/>
      <c r="U743" s="71"/>
      <c r="V743" s="71"/>
      <c r="W743" s="71"/>
      <c r="X743" s="71"/>
      <c r="Y743" s="71"/>
      <c r="Z743" s="71"/>
      <c r="AA743" s="71"/>
      <c r="AB743" s="71"/>
      <c r="AC743" s="71"/>
      <c r="AD743" s="71"/>
      <c r="AE743" s="71"/>
      <c r="AF743" s="71"/>
      <c r="AG743" s="71"/>
      <c r="AH743" s="71"/>
      <c r="AI743" s="71"/>
      <c r="AJ743" s="71"/>
      <c r="AK743" s="71"/>
    </row>
    <row r="744" spans="3:37" ht="15" customHeight="1" x14ac:dyDescent="0.25">
      <c r="C744" s="253"/>
      <c r="D744" s="253"/>
      <c r="E744" s="253"/>
      <c r="F744" s="253"/>
      <c r="G744" s="253"/>
      <c r="H744" s="253"/>
      <c r="I744" s="253"/>
      <c r="J744" s="253"/>
      <c r="K744" s="253"/>
      <c r="L744" s="253"/>
      <c r="M744" s="253"/>
      <c r="N744" s="253"/>
      <c r="O744" s="67"/>
      <c r="P744" s="67"/>
      <c r="Q744" s="67"/>
      <c r="R744" s="67"/>
      <c r="S744" s="67"/>
      <c r="T744" s="67"/>
      <c r="U744" s="67"/>
      <c r="V744" s="67"/>
      <c r="W744" s="67"/>
      <c r="X744" s="67"/>
      <c r="Y744" s="67"/>
      <c r="Z744" s="67"/>
      <c r="AA744" s="67"/>
      <c r="AB744" s="67"/>
      <c r="AC744" s="67"/>
      <c r="AD744" s="67"/>
      <c r="AE744" s="67"/>
      <c r="AF744" s="67"/>
      <c r="AG744" s="67"/>
      <c r="AH744" s="67"/>
      <c r="AI744" s="67"/>
      <c r="AJ744" s="67"/>
      <c r="AK744" s="67"/>
    </row>
    <row r="745" spans="3:37" ht="15" customHeight="1" x14ac:dyDescent="0.25">
      <c r="C745" s="257"/>
      <c r="D745" s="257"/>
      <c r="E745" s="257"/>
      <c r="F745" s="257"/>
      <c r="G745" s="257"/>
      <c r="H745" s="257"/>
      <c r="I745" s="257"/>
      <c r="J745" s="257"/>
      <c r="K745" s="257"/>
      <c r="L745" s="257"/>
      <c r="M745" s="257"/>
      <c r="N745" s="257"/>
      <c r="O745" s="71"/>
      <c r="P745" s="71"/>
      <c r="Q745" s="71"/>
      <c r="R745" s="71"/>
      <c r="S745" s="71"/>
      <c r="T745" s="71"/>
      <c r="U745" s="71"/>
      <c r="V745" s="71"/>
      <c r="W745" s="71"/>
      <c r="X745" s="71"/>
      <c r="Y745" s="71"/>
      <c r="Z745" s="71"/>
      <c r="AA745" s="71"/>
      <c r="AB745" s="71"/>
      <c r="AC745" s="71"/>
      <c r="AD745" s="71"/>
      <c r="AE745" s="71"/>
      <c r="AF745" s="71"/>
      <c r="AG745" s="71"/>
      <c r="AH745" s="71"/>
      <c r="AI745" s="71"/>
      <c r="AJ745" s="71"/>
      <c r="AK745" s="71"/>
    </row>
    <row r="746" spans="3:37" ht="15" customHeight="1" x14ac:dyDescent="0.25">
      <c r="C746" s="253"/>
      <c r="D746" s="253"/>
      <c r="E746" s="253"/>
      <c r="F746" s="253"/>
      <c r="G746" s="253"/>
      <c r="H746" s="253"/>
      <c r="I746" s="253"/>
      <c r="J746" s="253"/>
      <c r="K746" s="253"/>
      <c r="L746" s="253"/>
      <c r="M746" s="253"/>
      <c r="N746" s="253"/>
      <c r="O746" s="67"/>
      <c r="P746" s="67"/>
      <c r="Q746" s="67"/>
      <c r="R746" s="67"/>
      <c r="S746" s="67"/>
      <c r="T746" s="67"/>
      <c r="U746" s="67"/>
      <c r="V746" s="67"/>
      <c r="W746" s="67"/>
      <c r="X746" s="67"/>
      <c r="Y746" s="67"/>
      <c r="Z746" s="67"/>
      <c r="AA746" s="67"/>
      <c r="AB746" s="67"/>
      <c r="AC746" s="67"/>
      <c r="AD746" s="67"/>
      <c r="AE746" s="67"/>
      <c r="AF746" s="67"/>
      <c r="AG746" s="67"/>
      <c r="AH746" s="67"/>
      <c r="AI746" s="67"/>
      <c r="AJ746" s="67"/>
      <c r="AK746" s="67"/>
    </row>
    <row r="747" spans="3:37" ht="15" customHeight="1" x14ac:dyDescent="0.25">
      <c r="C747" s="257"/>
      <c r="D747" s="257"/>
      <c r="E747" s="257"/>
      <c r="F747" s="257"/>
      <c r="G747" s="257"/>
      <c r="H747" s="257"/>
      <c r="I747" s="257"/>
      <c r="J747" s="257"/>
      <c r="K747" s="257"/>
      <c r="L747" s="257"/>
      <c r="M747" s="257"/>
      <c r="N747" s="257"/>
      <c r="O747" s="71"/>
      <c r="P747" s="71"/>
      <c r="Q747" s="71"/>
      <c r="R747" s="71"/>
      <c r="S747" s="71"/>
      <c r="T747" s="71"/>
      <c r="U747" s="71"/>
      <c r="V747" s="71"/>
      <c r="W747" s="71"/>
      <c r="X747" s="71"/>
      <c r="Y747" s="71"/>
      <c r="Z747" s="71"/>
      <c r="AA747" s="71"/>
      <c r="AB747" s="71"/>
      <c r="AC747" s="71"/>
      <c r="AD747" s="71"/>
      <c r="AE747" s="71"/>
      <c r="AF747" s="71"/>
      <c r="AG747" s="71"/>
      <c r="AH747" s="71"/>
      <c r="AI747" s="71"/>
      <c r="AJ747" s="71"/>
      <c r="AK747" s="71"/>
    </row>
    <row r="748" spans="3:37" ht="15" customHeight="1" x14ac:dyDescent="0.25">
      <c r="C748" s="253"/>
      <c r="D748" s="253"/>
      <c r="E748" s="253"/>
      <c r="F748" s="253"/>
      <c r="G748" s="253"/>
      <c r="H748" s="253"/>
      <c r="I748" s="253"/>
      <c r="J748" s="253"/>
      <c r="K748" s="253"/>
      <c r="L748" s="253"/>
      <c r="M748" s="253"/>
      <c r="N748" s="253"/>
      <c r="O748" s="67"/>
      <c r="P748" s="67"/>
      <c r="Q748" s="67"/>
      <c r="R748" s="67"/>
      <c r="S748" s="67"/>
      <c r="T748" s="67"/>
      <c r="U748" s="67"/>
      <c r="V748" s="67"/>
      <c r="W748" s="67"/>
      <c r="X748" s="67"/>
      <c r="Y748" s="67"/>
      <c r="Z748" s="67"/>
      <c r="AA748" s="67"/>
      <c r="AB748" s="67"/>
      <c r="AC748" s="67"/>
      <c r="AD748" s="67"/>
      <c r="AE748" s="67"/>
      <c r="AF748" s="67"/>
      <c r="AG748" s="67"/>
      <c r="AH748" s="67"/>
      <c r="AI748" s="67"/>
      <c r="AJ748" s="67"/>
      <c r="AK748" s="67"/>
    </row>
    <row r="749" spans="3:37" ht="15" customHeight="1" x14ac:dyDescent="0.25">
      <c r="C749" s="257"/>
      <c r="D749" s="257"/>
      <c r="E749" s="257"/>
      <c r="F749" s="257"/>
      <c r="G749" s="257"/>
      <c r="H749" s="257"/>
      <c r="I749" s="257"/>
      <c r="J749" s="257"/>
      <c r="K749" s="257"/>
      <c r="L749" s="257"/>
      <c r="M749" s="257"/>
      <c r="N749" s="257"/>
      <c r="O749" s="71"/>
      <c r="P749" s="71"/>
      <c r="Q749" s="71"/>
      <c r="R749" s="71"/>
      <c r="S749" s="71"/>
      <c r="T749" s="71"/>
      <c r="U749" s="71"/>
      <c r="V749" s="71"/>
      <c r="W749" s="71"/>
      <c r="X749" s="71"/>
      <c r="Y749" s="71"/>
      <c r="Z749" s="71"/>
      <c r="AA749" s="71"/>
      <c r="AB749" s="71"/>
      <c r="AC749" s="71"/>
      <c r="AD749" s="71"/>
      <c r="AE749" s="71"/>
      <c r="AF749" s="71"/>
      <c r="AG749" s="71"/>
      <c r="AH749" s="71"/>
      <c r="AI749" s="71"/>
      <c r="AJ749" s="71"/>
      <c r="AK749" s="71"/>
    </row>
    <row r="750" spans="3:37" ht="15" customHeight="1" x14ac:dyDescent="0.25">
      <c r="C750" s="253"/>
      <c r="D750" s="253"/>
      <c r="E750" s="253"/>
      <c r="F750" s="253"/>
      <c r="G750" s="253"/>
      <c r="H750" s="253"/>
      <c r="I750" s="253"/>
      <c r="J750" s="253"/>
      <c r="K750" s="253"/>
      <c r="L750" s="253"/>
      <c r="M750" s="253"/>
      <c r="N750" s="253"/>
      <c r="O750" s="67"/>
      <c r="P750" s="67"/>
      <c r="Q750" s="67"/>
      <c r="R750" s="67"/>
      <c r="S750" s="67"/>
      <c r="T750" s="67"/>
      <c r="U750" s="67"/>
      <c r="V750" s="67"/>
      <c r="W750" s="67"/>
      <c r="X750" s="67"/>
      <c r="Y750" s="67"/>
      <c r="Z750" s="67"/>
      <c r="AA750" s="67"/>
      <c r="AB750" s="67"/>
      <c r="AC750" s="67"/>
      <c r="AD750" s="67"/>
      <c r="AE750" s="67"/>
      <c r="AF750" s="67"/>
      <c r="AG750" s="67"/>
      <c r="AH750" s="67"/>
      <c r="AI750" s="67"/>
      <c r="AJ750" s="67"/>
      <c r="AK750" s="67"/>
    </row>
    <row r="751" spans="3:37" ht="15" customHeight="1" x14ac:dyDescent="0.25">
      <c r="C751" s="257"/>
      <c r="D751" s="257"/>
      <c r="E751" s="257"/>
      <c r="F751" s="257"/>
      <c r="G751" s="257"/>
      <c r="H751" s="257"/>
      <c r="I751" s="257"/>
      <c r="J751" s="257"/>
      <c r="K751" s="257"/>
      <c r="L751" s="257"/>
      <c r="M751" s="257"/>
      <c r="N751" s="257"/>
      <c r="O751" s="71"/>
      <c r="P751" s="71"/>
      <c r="Q751" s="71"/>
      <c r="R751" s="71"/>
      <c r="S751" s="71"/>
      <c r="T751" s="71"/>
      <c r="U751" s="71"/>
      <c r="V751" s="71"/>
      <c r="W751" s="71"/>
      <c r="X751" s="71"/>
      <c r="Y751" s="71"/>
      <c r="Z751" s="71"/>
      <c r="AA751" s="71"/>
      <c r="AB751" s="71"/>
      <c r="AC751" s="71"/>
      <c r="AD751" s="71"/>
      <c r="AE751" s="71"/>
      <c r="AF751" s="71"/>
      <c r="AG751" s="71"/>
      <c r="AH751" s="71"/>
      <c r="AI751" s="71"/>
      <c r="AJ751" s="71"/>
      <c r="AK751" s="71"/>
    </row>
    <row r="752" spans="3:37" ht="15" customHeight="1" x14ac:dyDescent="0.25">
      <c r="C752" s="253"/>
      <c r="D752" s="253"/>
      <c r="E752" s="253"/>
      <c r="F752" s="253"/>
      <c r="G752" s="253"/>
      <c r="H752" s="253"/>
      <c r="I752" s="253"/>
      <c r="J752" s="253"/>
      <c r="K752" s="253"/>
      <c r="L752" s="253"/>
      <c r="M752" s="253"/>
      <c r="N752" s="253"/>
      <c r="O752" s="67"/>
      <c r="P752" s="67"/>
      <c r="Q752" s="67"/>
      <c r="R752" s="67"/>
      <c r="S752" s="67"/>
      <c r="T752" s="67"/>
      <c r="U752" s="67"/>
      <c r="V752" s="67"/>
      <c r="W752" s="67"/>
      <c r="X752" s="67"/>
      <c r="Y752" s="67"/>
      <c r="Z752" s="67"/>
      <c r="AA752" s="67"/>
      <c r="AB752" s="67"/>
      <c r="AC752" s="67"/>
      <c r="AD752" s="67"/>
      <c r="AE752" s="67"/>
      <c r="AF752" s="67"/>
      <c r="AG752" s="67"/>
      <c r="AH752" s="67"/>
      <c r="AI752" s="67"/>
      <c r="AJ752" s="67"/>
      <c r="AK752" s="67"/>
    </row>
    <row r="753" spans="3:37" ht="15" customHeight="1" x14ac:dyDescent="0.25">
      <c r="C753" s="257"/>
      <c r="D753" s="257"/>
      <c r="E753" s="257"/>
      <c r="F753" s="257"/>
      <c r="G753" s="257"/>
      <c r="H753" s="257"/>
      <c r="I753" s="257"/>
      <c r="J753" s="257"/>
      <c r="K753" s="257"/>
      <c r="L753" s="257"/>
      <c r="M753" s="257"/>
      <c r="N753" s="257"/>
      <c r="O753" s="71"/>
      <c r="P753" s="71"/>
      <c r="Q753" s="71"/>
      <c r="R753" s="71"/>
      <c r="S753" s="71"/>
      <c r="T753" s="71"/>
      <c r="U753" s="71"/>
      <c r="V753" s="71"/>
      <c r="W753" s="71"/>
      <c r="X753" s="71"/>
      <c r="Y753" s="71"/>
      <c r="Z753" s="71"/>
      <c r="AA753" s="71"/>
      <c r="AB753" s="71"/>
      <c r="AC753" s="71"/>
      <c r="AD753" s="71"/>
      <c r="AE753" s="71"/>
      <c r="AF753" s="71"/>
      <c r="AG753" s="71"/>
      <c r="AH753" s="71"/>
      <c r="AI753" s="71"/>
      <c r="AJ753" s="71"/>
      <c r="AK753" s="71"/>
    </row>
    <row r="754" spans="3:37" ht="15" customHeight="1" x14ac:dyDescent="0.25">
      <c r="C754" s="253"/>
      <c r="D754" s="253"/>
      <c r="E754" s="253"/>
      <c r="F754" s="253"/>
      <c r="G754" s="253"/>
      <c r="H754" s="253"/>
      <c r="I754" s="253"/>
      <c r="J754" s="253"/>
      <c r="K754" s="253"/>
      <c r="L754" s="253"/>
      <c r="M754" s="253"/>
      <c r="N754" s="253"/>
      <c r="O754" s="67"/>
      <c r="P754" s="67"/>
      <c r="Q754" s="67"/>
      <c r="R754" s="67"/>
      <c r="S754" s="67"/>
      <c r="T754" s="67"/>
      <c r="U754" s="67"/>
      <c r="V754" s="67"/>
      <c r="W754" s="67"/>
      <c r="X754" s="67"/>
      <c r="Y754" s="67"/>
      <c r="Z754" s="67"/>
      <c r="AA754" s="67"/>
      <c r="AB754" s="67"/>
      <c r="AC754" s="67"/>
      <c r="AD754" s="67"/>
      <c r="AE754" s="67"/>
      <c r="AF754" s="67"/>
      <c r="AG754" s="67"/>
      <c r="AH754" s="67"/>
      <c r="AI754" s="67"/>
      <c r="AJ754" s="67"/>
      <c r="AK754" s="67"/>
    </row>
    <row r="755" spans="3:37" ht="15" customHeight="1" x14ac:dyDescent="0.25">
      <c r="C755" s="257"/>
      <c r="D755" s="257"/>
      <c r="E755" s="257"/>
      <c r="F755" s="257"/>
      <c r="G755" s="257"/>
      <c r="H755" s="257"/>
      <c r="I755" s="257"/>
      <c r="J755" s="257"/>
      <c r="K755" s="257"/>
      <c r="L755" s="257"/>
      <c r="M755" s="257"/>
      <c r="N755" s="257"/>
      <c r="O755" s="71"/>
      <c r="P755" s="71"/>
      <c r="Q755" s="71"/>
      <c r="R755" s="71"/>
      <c r="S755" s="71"/>
      <c r="T755" s="71"/>
      <c r="U755" s="71"/>
      <c r="V755" s="71"/>
      <c r="W755" s="71"/>
      <c r="X755" s="71"/>
      <c r="Y755" s="71"/>
      <c r="Z755" s="71"/>
      <c r="AA755" s="71"/>
      <c r="AB755" s="71"/>
      <c r="AC755" s="71"/>
      <c r="AD755" s="71"/>
      <c r="AE755" s="71"/>
      <c r="AF755" s="71"/>
      <c r="AG755" s="71"/>
      <c r="AH755" s="71"/>
      <c r="AI755" s="71"/>
      <c r="AJ755" s="71"/>
      <c r="AK755" s="71"/>
    </row>
    <row r="756" spans="3:37" ht="15" customHeight="1" x14ac:dyDescent="0.25">
      <c r="C756" s="253"/>
      <c r="D756" s="253"/>
      <c r="E756" s="253"/>
      <c r="F756" s="253"/>
      <c r="G756" s="253"/>
      <c r="H756" s="253"/>
      <c r="I756" s="253"/>
      <c r="J756" s="253"/>
      <c r="K756" s="253"/>
      <c r="L756" s="253"/>
      <c r="M756" s="253"/>
      <c r="N756" s="253"/>
      <c r="O756" s="67"/>
      <c r="P756" s="67"/>
      <c r="Q756" s="67"/>
      <c r="R756" s="67"/>
      <c r="S756" s="67"/>
      <c r="T756" s="67"/>
      <c r="U756" s="67"/>
      <c r="V756" s="67"/>
      <c r="W756" s="67"/>
      <c r="X756" s="67"/>
      <c r="Y756" s="67"/>
      <c r="Z756" s="67"/>
      <c r="AA756" s="67"/>
      <c r="AB756" s="67"/>
      <c r="AC756" s="67"/>
      <c r="AD756" s="67"/>
      <c r="AE756" s="67"/>
      <c r="AF756" s="67"/>
      <c r="AG756" s="67"/>
      <c r="AH756" s="67"/>
      <c r="AI756" s="67"/>
      <c r="AJ756" s="67"/>
      <c r="AK756" s="67"/>
    </row>
    <row r="757" spans="3:37" ht="15" customHeight="1" x14ac:dyDescent="0.25">
      <c r="C757" s="257"/>
      <c r="D757" s="257"/>
      <c r="E757" s="257"/>
      <c r="F757" s="257"/>
      <c r="G757" s="257"/>
      <c r="H757" s="257"/>
      <c r="I757" s="257"/>
      <c r="J757" s="257"/>
      <c r="K757" s="257"/>
      <c r="L757" s="257"/>
      <c r="M757" s="257"/>
      <c r="N757" s="257"/>
      <c r="O757" s="71"/>
      <c r="P757" s="71"/>
      <c r="Q757" s="71"/>
      <c r="R757" s="71"/>
      <c r="S757" s="71"/>
      <c r="T757" s="71"/>
      <c r="U757" s="71"/>
      <c r="V757" s="71"/>
      <c r="W757" s="71"/>
      <c r="X757" s="71"/>
      <c r="Y757" s="71"/>
      <c r="Z757" s="71"/>
      <c r="AA757" s="71"/>
      <c r="AB757" s="71"/>
      <c r="AC757" s="71"/>
      <c r="AD757" s="71"/>
      <c r="AE757" s="71"/>
      <c r="AF757" s="71"/>
      <c r="AG757" s="71"/>
      <c r="AH757" s="71"/>
      <c r="AI757" s="71"/>
      <c r="AJ757" s="71"/>
      <c r="AK757" s="71"/>
    </row>
    <row r="758" spans="3:37" ht="15" customHeight="1" x14ac:dyDescent="0.25">
      <c r="C758" s="253"/>
      <c r="D758" s="253"/>
      <c r="E758" s="253"/>
      <c r="F758" s="253"/>
      <c r="G758" s="253"/>
      <c r="H758" s="253"/>
      <c r="I758" s="253"/>
      <c r="J758" s="253"/>
      <c r="K758" s="253"/>
      <c r="L758" s="253"/>
      <c r="M758" s="253"/>
      <c r="N758" s="253"/>
      <c r="O758" s="67"/>
      <c r="P758" s="67"/>
      <c r="Q758" s="67"/>
      <c r="R758" s="67"/>
      <c r="S758" s="67"/>
      <c r="T758" s="67"/>
      <c r="U758" s="67"/>
      <c r="V758" s="67"/>
      <c r="W758" s="67"/>
      <c r="X758" s="67"/>
      <c r="Y758" s="67"/>
      <c r="Z758" s="67"/>
      <c r="AA758" s="67"/>
      <c r="AB758" s="67"/>
      <c r="AC758" s="67"/>
      <c r="AD758" s="67"/>
      <c r="AE758" s="67"/>
      <c r="AF758" s="67"/>
      <c r="AG758" s="67"/>
      <c r="AH758" s="67"/>
      <c r="AI758" s="67"/>
      <c r="AJ758" s="67"/>
      <c r="AK758" s="67"/>
    </row>
    <row r="759" spans="3:37" ht="15" customHeight="1" x14ac:dyDescent="0.25">
      <c r="C759" s="257"/>
      <c r="D759" s="257"/>
      <c r="E759" s="257"/>
      <c r="F759" s="257"/>
      <c r="G759" s="257"/>
      <c r="H759" s="257"/>
      <c r="I759" s="257"/>
      <c r="J759" s="257"/>
      <c r="K759" s="257"/>
      <c r="L759" s="257"/>
      <c r="M759" s="257"/>
      <c r="N759" s="257"/>
      <c r="O759" s="71"/>
      <c r="P759" s="71"/>
      <c r="Q759" s="71"/>
      <c r="R759" s="71"/>
      <c r="S759" s="71"/>
      <c r="T759" s="71"/>
      <c r="U759" s="71"/>
      <c r="V759" s="71"/>
      <c r="W759" s="71"/>
      <c r="X759" s="71"/>
      <c r="Y759" s="71"/>
      <c r="Z759" s="71"/>
      <c r="AA759" s="71"/>
      <c r="AB759" s="71"/>
      <c r="AC759" s="71"/>
      <c r="AD759" s="71"/>
      <c r="AE759" s="71"/>
      <c r="AF759" s="71"/>
      <c r="AG759" s="71"/>
      <c r="AH759" s="71"/>
      <c r="AI759" s="71"/>
      <c r="AJ759" s="71"/>
      <c r="AK759" s="71"/>
    </row>
    <row r="760" spans="3:37" ht="15" customHeight="1" x14ac:dyDescent="0.25">
      <c r="C760" s="253"/>
      <c r="D760" s="253"/>
      <c r="E760" s="253"/>
      <c r="F760" s="253"/>
      <c r="G760" s="253"/>
      <c r="H760" s="253"/>
      <c r="I760" s="253"/>
      <c r="J760" s="253"/>
      <c r="K760" s="253"/>
      <c r="L760" s="253"/>
      <c r="M760" s="253"/>
      <c r="N760" s="253"/>
      <c r="O760" s="67"/>
      <c r="P760" s="67"/>
      <c r="Q760" s="67"/>
      <c r="R760" s="67"/>
      <c r="S760" s="67"/>
      <c r="T760" s="67"/>
      <c r="U760" s="67"/>
      <c r="V760" s="67"/>
      <c r="W760" s="67"/>
      <c r="X760" s="67"/>
      <c r="Y760" s="67"/>
      <c r="Z760" s="67"/>
      <c r="AA760" s="67"/>
      <c r="AB760" s="67"/>
      <c r="AC760" s="67"/>
      <c r="AD760" s="67"/>
      <c r="AE760" s="67"/>
      <c r="AF760" s="67"/>
      <c r="AG760" s="67"/>
      <c r="AH760" s="67"/>
      <c r="AI760" s="67"/>
      <c r="AJ760" s="67"/>
      <c r="AK760" s="67"/>
    </row>
    <row r="761" spans="3:37" ht="15" customHeight="1" x14ac:dyDescent="0.25">
      <c r="C761" s="257"/>
      <c r="D761" s="257"/>
      <c r="E761" s="257"/>
      <c r="F761" s="257"/>
      <c r="G761" s="257"/>
      <c r="H761" s="257"/>
      <c r="I761" s="257"/>
      <c r="J761" s="257"/>
      <c r="K761" s="257"/>
      <c r="L761" s="257"/>
      <c r="M761" s="257"/>
      <c r="N761" s="257"/>
      <c r="O761" s="71"/>
      <c r="P761" s="71"/>
      <c r="Q761" s="71"/>
      <c r="R761" s="71"/>
      <c r="S761" s="71"/>
      <c r="T761" s="71"/>
      <c r="U761" s="71"/>
      <c r="V761" s="71"/>
      <c r="W761" s="71"/>
      <c r="X761" s="71"/>
      <c r="Y761" s="71"/>
      <c r="Z761" s="71"/>
      <c r="AA761" s="71"/>
      <c r="AB761" s="71"/>
      <c r="AC761" s="71"/>
      <c r="AD761" s="71"/>
      <c r="AE761" s="71"/>
      <c r="AF761" s="71"/>
      <c r="AG761" s="71"/>
      <c r="AH761" s="71"/>
      <c r="AI761" s="71"/>
      <c r="AJ761" s="71"/>
      <c r="AK761" s="71"/>
    </row>
    <row r="762" spans="3:37" ht="15" customHeight="1" x14ac:dyDescent="0.25">
      <c r="C762" s="253"/>
      <c r="D762" s="253"/>
      <c r="E762" s="253"/>
      <c r="F762" s="253"/>
      <c r="G762" s="253"/>
      <c r="H762" s="253"/>
      <c r="I762" s="253"/>
      <c r="J762" s="253"/>
      <c r="K762" s="253"/>
      <c r="L762" s="253"/>
      <c r="M762" s="253"/>
      <c r="N762" s="253"/>
      <c r="O762" s="67"/>
      <c r="P762" s="67"/>
      <c r="Q762" s="67"/>
      <c r="R762" s="67"/>
      <c r="S762" s="67"/>
      <c r="T762" s="67"/>
      <c r="U762" s="67"/>
      <c r="V762" s="67"/>
      <c r="W762" s="67"/>
      <c r="X762" s="67"/>
      <c r="Y762" s="67"/>
      <c r="Z762" s="67"/>
      <c r="AA762" s="67"/>
      <c r="AB762" s="67"/>
      <c r="AC762" s="67"/>
      <c r="AD762" s="67"/>
      <c r="AE762" s="67"/>
      <c r="AF762" s="67"/>
      <c r="AG762" s="67"/>
      <c r="AH762" s="67"/>
      <c r="AI762" s="67"/>
      <c r="AJ762" s="67"/>
      <c r="AK762" s="67"/>
    </row>
    <row r="763" spans="3:37" ht="15" customHeight="1" x14ac:dyDescent="0.25">
      <c r="C763" s="257"/>
      <c r="D763" s="257"/>
      <c r="E763" s="257"/>
      <c r="F763" s="257"/>
      <c r="G763" s="257"/>
      <c r="H763" s="257"/>
      <c r="I763" s="257"/>
      <c r="J763" s="257"/>
      <c r="K763" s="257"/>
      <c r="L763" s="257"/>
      <c r="M763" s="257"/>
      <c r="N763" s="257"/>
      <c r="O763" s="71"/>
      <c r="P763" s="71"/>
      <c r="Q763" s="71"/>
      <c r="R763" s="71"/>
      <c r="S763" s="71"/>
      <c r="T763" s="71"/>
      <c r="U763" s="71"/>
      <c r="V763" s="71"/>
      <c r="W763" s="71"/>
      <c r="X763" s="71"/>
      <c r="Y763" s="71"/>
      <c r="Z763" s="71"/>
      <c r="AA763" s="71"/>
      <c r="AB763" s="71"/>
      <c r="AC763" s="71"/>
      <c r="AD763" s="71"/>
      <c r="AE763" s="71"/>
      <c r="AF763" s="71"/>
      <c r="AG763" s="71"/>
      <c r="AH763" s="71"/>
      <c r="AI763" s="71"/>
      <c r="AJ763" s="71"/>
      <c r="AK763" s="71"/>
    </row>
    <row r="764" spans="3:37" ht="15" customHeight="1" x14ac:dyDescent="0.25">
      <c r="C764" s="253"/>
      <c r="D764" s="253"/>
      <c r="E764" s="253"/>
      <c r="F764" s="253"/>
      <c r="G764" s="253"/>
      <c r="H764" s="253"/>
      <c r="I764" s="253"/>
      <c r="J764" s="253"/>
      <c r="K764" s="253"/>
      <c r="L764" s="253"/>
      <c r="M764" s="253"/>
      <c r="N764" s="253"/>
      <c r="O764" s="67"/>
      <c r="P764" s="67"/>
      <c r="Q764" s="67"/>
      <c r="R764" s="67"/>
      <c r="S764" s="67"/>
      <c r="T764" s="67"/>
      <c r="U764" s="67"/>
      <c r="V764" s="67"/>
      <c r="W764" s="67"/>
      <c r="X764" s="67"/>
      <c r="Y764" s="67"/>
      <c r="Z764" s="67"/>
      <c r="AA764" s="67"/>
      <c r="AB764" s="67"/>
      <c r="AC764" s="67"/>
      <c r="AD764" s="67"/>
      <c r="AE764" s="67"/>
      <c r="AF764" s="67"/>
      <c r="AG764" s="67"/>
      <c r="AH764" s="67"/>
      <c r="AI764" s="67"/>
      <c r="AJ764" s="67"/>
      <c r="AK764" s="67"/>
    </row>
    <row r="765" spans="3:37" ht="15" customHeight="1" x14ac:dyDescent="0.25">
      <c r="C765" s="257"/>
      <c r="D765" s="257"/>
      <c r="E765" s="257"/>
      <c r="F765" s="257"/>
      <c r="G765" s="257"/>
      <c r="H765" s="257"/>
      <c r="I765" s="257"/>
      <c r="J765" s="257"/>
      <c r="K765" s="257"/>
      <c r="L765" s="257"/>
      <c r="M765" s="257"/>
      <c r="N765" s="257"/>
      <c r="O765" s="71"/>
      <c r="P765" s="71"/>
      <c r="Q765" s="71"/>
      <c r="R765" s="71"/>
      <c r="S765" s="71"/>
      <c r="T765" s="71"/>
      <c r="U765" s="71"/>
      <c r="V765" s="71"/>
      <c r="W765" s="71"/>
      <c r="X765" s="71"/>
      <c r="Y765" s="71"/>
      <c r="Z765" s="71"/>
      <c r="AA765" s="71"/>
      <c r="AB765" s="71"/>
      <c r="AC765" s="71"/>
      <c r="AD765" s="71"/>
      <c r="AE765" s="71"/>
      <c r="AF765" s="71"/>
      <c r="AG765" s="71"/>
      <c r="AH765" s="71"/>
      <c r="AI765" s="71"/>
      <c r="AJ765" s="71"/>
      <c r="AK765" s="71"/>
    </row>
    <row r="766" spans="3:37" ht="15" customHeight="1" x14ac:dyDescent="0.25">
      <c r="C766" s="253"/>
      <c r="D766" s="253"/>
      <c r="E766" s="253"/>
      <c r="F766" s="253"/>
      <c r="G766" s="253"/>
      <c r="H766" s="253"/>
      <c r="I766" s="253"/>
      <c r="J766" s="253"/>
      <c r="K766" s="253"/>
      <c r="L766" s="253"/>
      <c r="M766" s="253"/>
      <c r="N766" s="253"/>
      <c r="O766" s="67"/>
      <c r="P766" s="67"/>
      <c r="Q766" s="67"/>
      <c r="R766" s="67"/>
      <c r="S766" s="67"/>
      <c r="T766" s="67"/>
      <c r="U766" s="67"/>
      <c r="V766" s="67"/>
      <c r="W766" s="67"/>
      <c r="X766" s="67"/>
      <c r="Y766" s="67"/>
      <c r="Z766" s="67"/>
      <c r="AA766" s="67"/>
      <c r="AB766" s="67"/>
      <c r="AC766" s="67"/>
      <c r="AD766" s="67"/>
      <c r="AE766" s="67"/>
      <c r="AF766" s="67"/>
      <c r="AG766" s="67"/>
      <c r="AH766" s="67"/>
      <c r="AI766" s="67"/>
      <c r="AJ766" s="67"/>
      <c r="AK766" s="67"/>
    </row>
    <row r="767" spans="3:37" ht="15" customHeight="1" x14ac:dyDescent="0.25">
      <c r="C767" s="257"/>
      <c r="D767" s="257"/>
      <c r="E767" s="257"/>
      <c r="F767" s="257"/>
      <c r="G767" s="257"/>
      <c r="H767" s="257"/>
      <c r="I767" s="257"/>
      <c r="J767" s="257"/>
      <c r="K767" s="257"/>
      <c r="L767" s="257"/>
      <c r="M767" s="257"/>
      <c r="N767" s="257"/>
      <c r="O767" s="71"/>
      <c r="P767" s="71"/>
      <c r="Q767" s="71"/>
      <c r="R767" s="71"/>
      <c r="S767" s="71"/>
      <c r="T767" s="71"/>
      <c r="U767" s="71"/>
      <c r="V767" s="71"/>
      <c r="W767" s="71"/>
      <c r="X767" s="71"/>
      <c r="Y767" s="71"/>
      <c r="Z767" s="71"/>
      <c r="AA767" s="71"/>
      <c r="AB767" s="71"/>
      <c r="AC767" s="71"/>
      <c r="AD767" s="71"/>
      <c r="AE767" s="71"/>
      <c r="AF767" s="71"/>
      <c r="AG767" s="71"/>
      <c r="AH767" s="71"/>
      <c r="AI767" s="71"/>
      <c r="AJ767" s="71"/>
      <c r="AK767" s="71"/>
    </row>
    <row r="768" spans="3:37" ht="15" customHeight="1" x14ac:dyDescent="0.25">
      <c r="C768" s="253"/>
      <c r="D768" s="253"/>
      <c r="E768" s="253"/>
      <c r="F768" s="253"/>
      <c r="G768" s="253"/>
      <c r="H768" s="253"/>
      <c r="I768" s="253"/>
      <c r="J768" s="253"/>
      <c r="K768" s="253"/>
      <c r="L768" s="253"/>
      <c r="M768" s="253"/>
      <c r="N768" s="253"/>
      <c r="O768" s="67"/>
      <c r="P768" s="67"/>
      <c r="Q768" s="67"/>
      <c r="R768" s="67"/>
      <c r="S768" s="67"/>
      <c r="T768" s="67"/>
      <c r="U768" s="67"/>
      <c r="V768" s="67"/>
      <c r="W768" s="67"/>
      <c r="X768" s="67"/>
      <c r="Y768" s="67"/>
      <c r="Z768" s="67"/>
      <c r="AA768" s="67"/>
      <c r="AB768" s="67"/>
      <c r="AC768" s="67"/>
      <c r="AD768" s="67"/>
      <c r="AE768" s="67"/>
      <c r="AF768" s="67"/>
      <c r="AG768" s="67"/>
      <c r="AH768" s="67"/>
      <c r="AI768" s="67"/>
      <c r="AJ768" s="67"/>
      <c r="AK768" s="67"/>
    </row>
    <row r="769" spans="3:37" ht="15" customHeight="1" x14ac:dyDescent="0.25">
      <c r="C769" s="257"/>
      <c r="D769" s="257"/>
      <c r="E769" s="257"/>
      <c r="F769" s="257"/>
      <c r="G769" s="257"/>
      <c r="H769" s="257"/>
      <c r="I769" s="257"/>
      <c r="J769" s="257"/>
      <c r="K769" s="257"/>
      <c r="L769" s="257"/>
      <c r="M769" s="257"/>
      <c r="N769" s="257"/>
      <c r="O769" s="71"/>
      <c r="P769" s="71"/>
      <c r="Q769" s="71"/>
      <c r="R769" s="71"/>
      <c r="S769" s="71"/>
      <c r="T769" s="71"/>
      <c r="U769" s="71"/>
      <c r="V769" s="71"/>
      <c r="W769" s="71"/>
      <c r="X769" s="71"/>
      <c r="Y769" s="71"/>
      <c r="Z769" s="71"/>
      <c r="AA769" s="71"/>
      <c r="AB769" s="71"/>
      <c r="AC769" s="71"/>
      <c r="AD769" s="71"/>
      <c r="AE769" s="71"/>
      <c r="AF769" s="71"/>
      <c r="AG769" s="71"/>
      <c r="AH769" s="71"/>
      <c r="AI769" s="71"/>
      <c r="AJ769" s="71"/>
      <c r="AK769" s="71"/>
    </row>
    <row r="770" spans="3:37" ht="15" customHeight="1" x14ac:dyDescent="0.25">
      <c r="C770" s="253"/>
      <c r="D770" s="253"/>
      <c r="E770" s="253"/>
      <c r="F770" s="253"/>
      <c r="G770" s="253"/>
      <c r="H770" s="253"/>
      <c r="I770" s="253"/>
      <c r="J770" s="253"/>
      <c r="K770" s="253"/>
      <c r="L770" s="253"/>
      <c r="M770" s="253"/>
      <c r="N770" s="253"/>
      <c r="O770" s="67"/>
      <c r="P770" s="67"/>
      <c r="Q770" s="67"/>
      <c r="R770" s="67"/>
      <c r="S770" s="67"/>
      <c r="T770" s="67"/>
      <c r="U770" s="67"/>
      <c r="V770" s="67"/>
      <c r="W770" s="67"/>
      <c r="X770" s="67"/>
      <c r="Y770" s="67"/>
      <c r="Z770" s="67"/>
      <c r="AA770" s="67"/>
      <c r="AB770" s="67"/>
      <c r="AC770" s="67"/>
      <c r="AD770" s="67"/>
      <c r="AE770" s="67"/>
      <c r="AF770" s="67"/>
      <c r="AG770" s="67"/>
      <c r="AH770" s="67"/>
      <c r="AI770" s="67"/>
      <c r="AJ770" s="67"/>
      <c r="AK770" s="67"/>
    </row>
    <row r="771" spans="3:37" ht="15" customHeight="1" x14ac:dyDescent="0.25">
      <c r="C771" s="257"/>
      <c r="D771" s="257"/>
      <c r="E771" s="257"/>
      <c r="F771" s="257"/>
      <c r="G771" s="257"/>
      <c r="H771" s="257"/>
      <c r="I771" s="257"/>
      <c r="J771" s="257"/>
      <c r="K771" s="257"/>
      <c r="L771" s="257"/>
      <c r="M771" s="257"/>
      <c r="N771" s="257"/>
      <c r="O771" s="71"/>
      <c r="P771" s="71"/>
      <c r="Q771" s="71"/>
      <c r="R771" s="71"/>
      <c r="S771" s="71"/>
      <c r="T771" s="71"/>
      <c r="U771" s="71"/>
      <c r="V771" s="71"/>
      <c r="W771" s="71"/>
      <c r="X771" s="71"/>
      <c r="Y771" s="71"/>
      <c r="Z771" s="71"/>
      <c r="AA771" s="71"/>
      <c r="AB771" s="71"/>
      <c r="AC771" s="71"/>
      <c r="AD771" s="71"/>
      <c r="AE771" s="71"/>
      <c r="AF771" s="71"/>
      <c r="AG771" s="71"/>
      <c r="AH771" s="71"/>
      <c r="AI771" s="71"/>
      <c r="AJ771" s="71"/>
      <c r="AK771" s="71"/>
    </row>
    <row r="772" spans="3:37" ht="15" customHeight="1" x14ac:dyDescent="0.25">
      <c r="C772" s="253"/>
      <c r="D772" s="253"/>
      <c r="E772" s="253"/>
      <c r="F772" s="253"/>
      <c r="G772" s="253"/>
      <c r="H772" s="253"/>
      <c r="I772" s="253"/>
      <c r="J772" s="253"/>
      <c r="K772" s="253"/>
      <c r="L772" s="253"/>
      <c r="M772" s="253"/>
      <c r="N772" s="253"/>
      <c r="O772" s="67"/>
      <c r="P772" s="67"/>
      <c r="Q772" s="67"/>
      <c r="R772" s="67"/>
      <c r="S772" s="67"/>
      <c r="T772" s="67"/>
      <c r="U772" s="67"/>
      <c r="V772" s="67"/>
      <c r="W772" s="67"/>
      <c r="X772" s="67"/>
      <c r="Y772" s="67"/>
      <c r="Z772" s="67"/>
      <c r="AA772" s="67"/>
      <c r="AB772" s="67"/>
      <c r="AC772" s="67"/>
      <c r="AD772" s="67"/>
      <c r="AE772" s="67"/>
      <c r="AF772" s="67"/>
      <c r="AG772" s="67"/>
      <c r="AH772" s="67"/>
      <c r="AI772" s="67"/>
      <c r="AJ772" s="67"/>
      <c r="AK772" s="67"/>
    </row>
    <row r="773" spans="3:37" ht="15" customHeight="1" x14ac:dyDescent="0.25">
      <c r="C773" s="257"/>
      <c r="D773" s="257"/>
      <c r="E773" s="257"/>
      <c r="F773" s="257"/>
      <c r="G773" s="257"/>
      <c r="H773" s="257"/>
      <c r="I773" s="257"/>
      <c r="J773" s="257"/>
      <c r="K773" s="257"/>
      <c r="L773" s="257"/>
      <c r="M773" s="257"/>
      <c r="N773" s="257"/>
      <c r="O773" s="71"/>
      <c r="P773" s="71"/>
      <c r="Q773" s="71"/>
      <c r="R773" s="71"/>
      <c r="S773" s="71"/>
      <c r="T773" s="71"/>
      <c r="U773" s="71"/>
      <c r="V773" s="71"/>
      <c r="W773" s="71"/>
      <c r="X773" s="71"/>
      <c r="Y773" s="71"/>
      <c r="Z773" s="71"/>
      <c r="AA773" s="71"/>
      <c r="AB773" s="71"/>
      <c r="AC773" s="71"/>
      <c r="AD773" s="71"/>
      <c r="AE773" s="71"/>
      <c r="AF773" s="71"/>
      <c r="AG773" s="71"/>
      <c r="AH773" s="71"/>
      <c r="AI773" s="71"/>
      <c r="AJ773" s="71"/>
      <c r="AK773" s="71"/>
    </row>
    <row r="774" spans="3:37" ht="15" customHeight="1" x14ac:dyDescent="0.25">
      <c r="C774" s="253"/>
      <c r="D774" s="253"/>
      <c r="E774" s="253"/>
      <c r="F774" s="253"/>
      <c r="G774" s="253"/>
      <c r="H774" s="253"/>
      <c r="I774" s="253"/>
      <c r="J774" s="253"/>
      <c r="K774" s="253"/>
      <c r="L774" s="253"/>
      <c r="M774" s="253"/>
      <c r="N774" s="253"/>
      <c r="O774" s="67"/>
      <c r="P774" s="67"/>
      <c r="Q774" s="67"/>
      <c r="R774" s="67"/>
      <c r="S774" s="67"/>
      <c r="T774" s="67"/>
      <c r="U774" s="67"/>
      <c r="V774" s="67"/>
      <c r="W774" s="67"/>
      <c r="X774" s="67"/>
      <c r="Y774" s="67"/>
      <c r="Z774" s="67"/>
      <c r="AA774" s="67"/>
      <c r="AB774" s="67"/>
      <c r="AC774" s="67"/>
      <c r="AD774" s="67"/>
      <c r="AE774" s="67"/>
      <c r="AF774" s="67"/>
      <c r="AG774" s="67"/>
      <c r="AH774" s="67"/>
      <c r="AI774" s="67"/>
      <c r="AJ774" s="67"/>
      <c r="AK774" s="67"/>
    </row>
    <row r="775" spans="3:37" ht="15" customHeight="1" x14ac:dyDescent="0.25">
      <c r="C775" s="257"/>
      <c r="D775" s="257"/>
      <c r="E775" s="257"/>
      <c r="F775" s="257"/>
      <c r="G775" s="257"/>
      <c r="H775" s="257"/>
      <c r="I775" s="257"/>
      <c r="J775" s="257"/>
      <c r="K775" s="257"/>
      <c r="L775" s="257"/>
      <c r="M775" s="257"/>
      <c r="N775" s="257"/>
      <c r="O775" s="71"/>
      <c r="P775" s="71"/>
      <c r="Q775" s="71"/>
      <c r="R775" s="71"/>
      <c r="S775" s="71"/>
      <c r="T775" s="71"/>
      <c r="U775" s="71"/>
      <c r="V775" s="71"/>
      <c r="W775" s="71"/>
      <c r="X775" s="71"/>
      <c r="Y775" s="71"/>
      <c r="Z775" s="71"/>
      <c r="AA775" s="71"/>
      <c r="AB775" s="71"/>
      <c r="AC775" s="71"/>
      <c r="AD775" s="71"/>
      <c r="AE775" s="71"/>
      <c r="AF775" s="71"/>
      <c r="AG775" s="71"/>
      <c r="AH775" s="71"/>
      <c r="AI775" s="71"/>
      <c r="AJ775" s="71"/>
      <c r="AK775" s="71"/>
    </row>
    <row r="776" spans="3:37" ht="15" customHeight="1" x14ac:dyDescent="0.25">
      <c r="C776" s="253"/>
      <c r="D776" s="253"/>
      <c r="E776" s="253"/>
      <c r="F776" s="253"/>
      <c r="G776" s="253"/>
      <c r="H776" s="253"/>
      <c r="I776" s="253"/>
      <c r="J776" s="253"/>
      <c r="K776" s="253"/>
      <c r="L776" s="253"/>
      <c r="M776" s="253"/>
      <c r="N776" s="253"/>
      <c r="O776" s="67"/>
      <c r="P776" s="67"/>
      <c r="Q776" s="67"/>
      <c r="R776" s="67"/>
      <c r="S776" s="67"/>
      <c r="T776" s="67"/>
      <c r="U776" s="67"/>
      <c r="V776" s="67"/>
      <c r="W776" s="67"/>
      <c r="X776" s="67"/>
      <c r="Y776" s="67"/>
      <c r="Z776" s="67"/>
      <c r="AA776" s="67"/>
      <c r="AB776" s="67"/>
      <c r="AC776" s="67"/>
      <c r="AD776" s="67"/>
      <c r="AE776" s="67"/>
      <c r="AF776" s="67"/>
      <c r="AG776" s="67"/>
      <c r="AH776" s="67"/>
      <c r="AI776" s="67"/>
      <c r="AJ776" s="67"/>
      <c r="AK776" s="67"/>
    </row>
    <row r="777" spans="3:37" ht="15" customHeight="1" x14ac:dyDescent="0.25">
      <c r="C777" s="257"/>
      <c r="D777" s="257"/>
      <c r="E777" s="257"/>
      <c r="F777" s="257"/>
      <c r="G777" s="257"/>
      <c r="H777" s="257"/>
      <c r="I777" s="257"/>
      <c r="J777" s="257"/>
      <c r="K777" s="257"/>
      <c r="L777" s="257"/>
      <c r="M777" s="257"/>
      <c r="N777" s="257"/>
      <c r="O777" s="71"/>
      <c r="P777" s="71"/>
      <c r="Q777" s="71"/>
      <c r="R777" s="71"/>
      <c r="S777" s="71"/>
      <c r="T777" s="71"/>
      <c r="U777" s="71"/>
      <c r="V777" s="71"/>
      <c r="W777" s="71"/>
      <c r="X777" s="71"/>
      <c r="Y777" s="71"/>
      <c r="Z777" s="71"/>
      <c r="AA777" s="71"/>
      <c r="AB777" s="71"/>
      <c r="AC777" s="71"/>
      <c r="AD777" s="71"/>
      <c r="AE777" s="71"/>
      <c r="AF777" s="71"/>
      <c r="AG777" s="71"/>
      <c r="AH777" s="71"/>
      <c r="AI777" s="71"/>
      <c r="AJ777" s="71"/>
      <c r="AK777" s="71"/>
    </row>
    <row r="778" spans="3:37" ht="15" customHeight="1" x14ac:dyDescent="0.25">
      <c r="C778" s="253"/>
      <c r="D778" s="253"/>
      <c r="E778" s="253"/>
      <c r="F778" s="253"/>
      <c r="G778" s="253"/>
      <c r="H778" s="253"/>
      <c r="I778" s="253"/>
      <c r="J778" s="253"/>
      <c r="K778" s="253"/>
      <c r="L778" s="253"/>
      <c r="M778" s="253"/>
      <c r="N778" s="253"/>
      <c r="O778" s="67"/>
      <c r="P778" s="67"/>
      <c r="Q778" s="67"/>
      <c r="R778" s="67"/>
      <c r="S778" s="67"/>
      <c r="T778" s="67"/>
      <c r="U778" s="67"/>
      <c r="V778" s="67"/>
      <c r="W778" s="67"/>
      <c r="X778" s="67"/>
      <c r="Y778" s="67"/>
      <c r="Z778" s="67"/>
      <c r="AA778" s="67"/>
      <c r="AB778" s="67"/>
      <c r="AC778" s="67"/>
      <c r="AD778" s="67"/>
      <c r="AE778" s="67"/>
      <c r="AF778" s="67"/>
      <c r="AG778" s="67"/>
      <c r="AH778" s="67"/>
      <c r="AI778" s="67"/>
      <c r="AJ778" s="67"/>
      <c r="AK778" s="67"/>
    </row>
    <row r="779" spans="3:37" ht="15" customHeight="1" x14ac:dyDescent="0.25">
      <c r="C779" s="257"/>
      <c r="D779" s="257"/>
      <c r="E779" s="257"/>
      <c r="F779" s="257"/>
      <c r="G779" s="257"/>
      <c r="H779" s="257"/>
      <c r="I779" s="257"/>
      <c r="J779" s="257"/>
      <c r="K779" s="257"/>
      <c r="L779" s="257"/>
      <c r="M779" s="257"/>
      <c r="N779" s="257"/>
      <c r="O779" s="71"/>
      <c r="P779" s="71"/>
      <c r="Q779" s="71"/>
      <c r="R779" s="71"/>
      <c r="S779" s="71"/>
      <c r="T779" s="71"/>
      <c r="U779" s="71"/>
      <c r="V779" s="71"/>
      <c r="W779" s="71"/>
      <c r="X779" s="71"/>
      <c r="Y779" s="71"/>
      <c r="Z779" s="71"/>
      <c r="AA779" s="71"/>
      <c r="AB779" s="71"/>
      <c r="AC779" s="71"/>
      <c r="AD779" s="71"/>
      <c r="AE779" s="71"/>
      <c r="AF779" s="71"/>
      <c r="AG779" s="71"/>
      <c r="AH779" s="71"/>
      <c r="AI779" s="71"/>
      <c r="AJ779" s="71"/>
      <c r="AK779" s="71"/>
    </row>
    <row r="780" spans="3:37" ht="15" customHeight="1" x14ac:dyDescent="0.25">
      <c r="C780" s="253"/>
      <c r="D780" s="253"/>
      <c r="E780" s="253"/>
      <c r="F780" s="253"/>
      <c r="G780" s="253"/>
      <c r="H780" s="253"/>
      <c r="I780" s="253"/>
      <c r="J780" s="253"/>
      <c r="K780" s="253"/>
      <c r="L780" s="253"/>
      <c r="M780" s="253"/>
      <c r="N780" s="253"/>
      <c r="O780" s="67"/>
      <c r="P780" s="67"/>
      <c r="Q780" s="67"/>
      <c r="R780" s="67"/>
      <c r="S780" s="67"/>
      <c r="T780" s="67"/>
      <c r="U780" s="67"/>
      <c r="V780" s="67"/>
      <c r="W780" s="67"/>
      <c r="X780" s="67"/>
      <c r="Y780" s="67"/>
      <c r="Z780" s="67"/>
      <c r="AA780" s="67"/>
      <c r="AB780" s="67"/>
      <c r="AC780" s="67"/>
      <c r="AD780" s="67"/>
      <c r="AE780" s="67"/>
      <c r="AF780" s="67"/>
      <c r="AG780" s="67"/>
      <c r="AH780" s="67"/>
      <c r="AI780" s="67"/>
      <c r="AJ780" s="67"/>
      <c r="AK780" s="67"/>
    </row>
    <row r="781" spans="3:37" ht="15" customHeight="1" x14ac:dyDescent="0.25">
      <c r="C781" s="257"/>
      <c r="D781" s="257"/>
      <c r="E781" s="257"/>
      <c r="F781" s="257"/>
      <c r="G781" s="257"/>
      <c r="H781" s="257"/>
      <c r="I781" s="257"/>
      <c r="J781" s="257"/>
      <c r="K781" s="257"/>
      <c r="L781" s="257"/>
      <c r="M781" s="257"/>
      <c r="N781" s="257"/>
      <c r="O781" s="71"/>
      <c r="P781" s="71"/>
      <c r="Q781" s="71"/>
      <c r="R781" s="71"/>
      <c r="S781" s="71"/>
      <c r="T781" s="71"/>
      <c r="U781" s="71"/>
      <c r="V781" s="71"/>
      <c r="W781" s="71"/>
      <c r="X781" s="71"/>
      <c r="Y781" s="71"/>
      <c r="Z781" s="71"/>
      <c r="AA781" s="71"/>
      <c r="AB781" s="71"/>
      <c r="AC781" s="71"/>
      <c r="AD781" s="71"/>
      <c r="AE781" s="71"/>
      <c r="AF781" s="71"/>
      <c r="AG781" s="71"/>
      <c r="AH781" s="71"/>
      <c r="AI781" s="71"/>
      <c r="AJ781" s="71"/>
      <c r="AK781" s="71"/>
    </row>
    <row r="782" spans="3:37" ht="15" customHeight="1" x14ac:dyDescent="0.25">
      <c r="C782" s="253"/>
      <c r="D782" s="253"/>
      <c r="E782" s="253"/>
      <c r="F782" s="253"/>
      <c r="G782" s="253"/>
      <c r="H782" s="253"/>
      <c r="I782" s="253"/>
      <c r="J782" s="253"/>
      <c r="K782" s="253"/>
      <c r="L782" s="253"/>
      <c r="M782" s="253"/>
      <c r="N782" s="253"/>
      <c r="O782" s="67"/>
      <c r="P782" s="67"/>
      <c r="Q782" s="67"/>
      <c r="R782" s="67"/>
      <c r="S782" s="67"/>
      <c r="T782" s="67"/>
      <c r="U782" s="67"/>
      <c r="V782" s="67"/>
      <c r="W782" s="67"/>
      <c r="X782" s="67"/>
      <c r="Y782" s="67"/>
      <c r="Z782" s="67"/>
      <c r="AA782" s="67"/>
      <c r="AB782" s="67"/>
      <c r="AC782" s="67"/>
      <c r="AD782" s="67"/>
      <c r="AE782" s="67"/>
      <c r="AF782" s="67"/>
      <c r="AG782" s="67"/>
      <c r="AH782" s="67"/>
      <c r="AI782" s="67"/>
      <c r="AJ782" s="67"/>
      <c r="AK782" s="67"/>
    </row>
    <row r="783" spans="3:37" ht="15" customHeight="1" x14ac:dyDescent="0.25">
      <c r="C783" s="257"/>
      <c r="D783" s="257"/>
      <c r="E783" s="257"/>
      <c r="F783" s="257"/>
      <c r="G783" s="257"/>
      <c r="H783" s="257"/>
      <c r="I783" s="257"/>
      <c r="J783" s="257"/>
      <c r="K783" s="257"/>
      <c r="L783" s="257"/>
      <c r="M783" s="257"/>
      <c r="N783" s="257"/>
      <c r="O783" s="71"/>
      <c r="P783" s="71"/>
      <c r="Q783" s="71"/>
      <c r="R783" s="71"/>
      <c r="S783" s="71"/>
      <c r="T783" s="71"/>
      <c r="U783" s="71"/>
      <c r="V783" s="71"/>
      <c r="W783" s="71"/>
      <c r="X783" s="71"/>
      <c r="Y783" s="71"/>
      <c r="Z783" s="71"/>
      <c r="AA783" s="71"/>
      <c r="AB783" s="71"/>
      <c r="AC783" s="71"/>
      <c r="AD783" s="71"/>
      <c r="AE783" s="71"/>
      <c r="AF783" s="71"/>
      <c r="AG783" s="71"/>
      <c r="AH783" s="71"/>
      <c r="AI783" s="71"/>
      <c r="AJ783" s="71"/>
      <c r="AK783" s="71"/>
    </row>
    <row r="784" spans="3:37" ht="15" customHeight="1" x14ac:dyDescent="0.25">
      <c r="C784" s="253"/>
      <c r="D784" s="253"/>
      <c r="E784" s="253"/>
      <c r="F784" s="253"/>
      <c r="G784" s="253"/>
      <c r="H784" s="253"/>
      <c r="I784" s="253"/>
      <c r="J784" s="253"/>
      <c r="K784" s="253"/>
      <c r="L784" s="253"/>
      <c r="M784" s="253"/>
      <c r="N784" s="253"/>
      <c r="O784" s="67"/>
      <c r="P784" s="67"/>
      <c r="Q784" s="67"/>
      <c r="R784" s="67"/>
      <c r="S784" s="67"/>
      <c r="T784" s="67"/>
      <c r="U784" s="67"/>
      <c r="V784" s="67"/>
      <c r="W784" s="67"/>
      <c r="X784" s="67"/>
      <c r="Y784" s="67"/>
      <c r="Z784" s="67"/>
      <c r="AA784" s="67"/>
      <c r="AB784" s="67"/>
      <c r="AC784" s="67"/>
      <c r="AD784" s="67"/>
      <c r="AE784" s="67"/>
      <c r="AF784" s="67"/>
      <c r="AG784" s="67"/>
      <c r="AH784" s="67"/>
      <c r="AI784" s="67"/>
      <c r="AJ784" s="67"/>
      <c r="AK784" s="67"/>
    </row>
    <row r="785" spans="3:37" ht="15" customHeight="1" x14ac:dyDescent="0.25">
      <c r="C785" s="257"/>
      <c r="D785" s="257"/>
      <c r="E785" s="257"/>
      <c r="F785" s="257"/>
      <c r="G785" s="257"/>
      <c r="H785" s="257"/>
      <c r="I785" s="257"/>
      <c r="J785" s="257"/>
      <c r="K785" s="257"/>
      <c r="L785" s="257"/>
      <c r="M785" s="257"/>
      <c r="N785" s="257"/>
      <c r="O785" s="71"/>
      <c r="P785" s="71"/>
      <c r="Q785" s="71"/>
      <c r="R785" s="71"/>
      <c r="S785" s="71"/>
      <c r="T785" s="71"/>
      <c r="U785" s="71"/>
      <c r="V785" s="71"/>
      <c r="W785" s="71"/>
      <c r="X785" s="71"/>
      <c r="Y785" s="71"/>
      <c r="Z785" s="71"/>
      <c r="AA785" s="71"/>
      <c r="AB785" s="71"/>
      <c r="AC785" s="71"/>
      <c r="AD785" s="71"/>
      <c r="AE785" s="71"/>
      <c r="AF785" s="71"/>
      <c r="AG785" s="71"/>
      <c r="AH785" s="71"/>
      <c r="AI785" s="71"/>
      <c r="AJ785" s="71"/>
      <c r="AK785" s="71"/>
    </row>
    <row r="786" spans="3:37" ht="15" customHeight="1" x14ac:dyDescent="0.25">
      <c r="C786" s="253"/>
      <c r="D786" s="253"/>
      <c r="E786" s="253"/>
      <c r="F786" s="253"/>
      <c r="G786" s="253"/>
      <c r="H786" s="253"/>
      <c r="I786" s="253"/>
      <c r="J786" s="253"/>
      <c r="K786" s="253"/>
      <c r="L786" s="253"/>
      <c r="M786" s="253"/>
      <c r="N786" s="253"/>
      <c r="O786" s="67"/>
      <c r="P786" s="67"/>
      <c r="Q786" s="67"/>
      <c r="R786" s="67"/>
      <c r="S786" s="67"/>
      <c r="T786" s="67"/>
      <c r="U786" s="67"/>
      <c r="V786" s="67"/>
      <c r="W786" s="67"/>
      <c r="X786" s="67"/>
      <c r="Y786" s="67"/>
      <c r="Z786" s="67"/>
      <c r="AA786" s="67"/>
      <c r="AB786" s="67"/>
      <c r="AC786" s="67"/>
      <c r="AD786" s="67"/>
      <c r="AE786" s="67"/>
      <c r="AF786" s="67"/>
      <c r="AG786" s="67"/>
      <c r="AH786" s="67"/>
      <c r="AI786" s="67"/>
      <c r="AJ786" s="67"/>
      <c r="AK786" s="67"/>
    </row>
    <row r="787" spans="3:37" ht="15" customHeight="1" x14ac:dyDescent="0.25">
      <c r="C787" s="257"/>
      <c r="D787" s="257"/>
      <c r="E787" s="257"/>
      <c r="F787" s="257"/>
      <c r="G787" s="257"/>
      <c r="H787" s="257"/>
      <c r="I787" s="257"/>
      <c r="J787" s="257"/>
      <c r="K787" s="257"/>
      <c r="L787" s="257"/>
      <c r="M787" s="257"/>
      <c r="N787" s="257"/>
      <c r="O787" s="71"/>
      <c r="P787" s="71"/>
      <c r="Q787" s="71"/>
      <c r="R787" s="71"/>
      <c r="S787" s="71"/>
      <c r="T787" s="71"/>
      <c r="U787" s="71"/>
      <c r="V787" s="71"/>
      <c r="W787" s="71"/>
      <c r="X787" s="71"/>
      <c r="Y787" s="71"/>
      <c r="Z787" s="71"/>
      <c r="AA787" s="71"/>
      <c r="AB787" s="71"/>
      <c r="AC787" s="71"/>
      <c r="AD787" s="71"/>
      <c r="AE787" s="71"/>
      <c r="AF787" s="71"/>
      <c r="AG787" s="71"/>
      <c r="AH787" s="71"/>
      <c r="AI787" s="71"/>
      <c r="AJ787" s="71"/>
      <c r="AK787" s="71"/>
    </row>
    <row r="788" spans="3:37" ht="15" customHeight="1" x14ac:dyDescent="0.25">
      <c r="C788" s="253"/>
      <c r="D788" s="253"/>
      <c r="E788" s="253"/>
      <c r="F788" s="253"/>
      <c r="G788" s="253"/>
      <c r="H788" s="253"/>
      <c r="I788" s="253"/>
      <c r="J788" s="253"/>
      <c r="K788" s="253"/>
      <c r="L788" s="253"/>
      <c r="M788" s="253"/>
      <c r="N788" s="253"/>
      <c r="O788" s="67"/>
      <c r="P788" s="67"/>
      <c r="Q788" s="67"/>
      <c r="R788" s="67"/>
      <c r="S788" s="67"/>
      <c r="T788" s="67"/>
      <c r="U788" s="67"/>
      <c r="V788" s="67"/>
      <c r="W788" s="67"/>
      <c r="X788" s="67"/>
      <c r="Y788" s="67"/>
      <c r="Z788" s="67"/>
      <c r="AA788" s="67"/>
      <c r="AB788" s="67"/>
      <c r="AC788" s="67"/>
      <c r="AD788" s="67"/>
      <c r="AE788" s="67"/>
      <c r="AF788" s="67"/>
      <c r="AG788" s="67"/>
      <c r="AH788" s="67"/>
      <c r="AI788" s="67"/>
      <c r="AJ788" s="67"/>
      <c r="AK788" s="67"/>
    </row>
    <row r="789" spans="3:37" ht="15" customHeight="1" x14ac:dyDescent="0.25">
      <c r="C789" s="257"/>
      <c r="D789" s="257"/>
      <c r="E789" s="257"/>
      <c r="F789" s="257"/>
      <c r="G789" s="257"/>
      <c r="H789" s="257"/>
      <c r="I789" s="257"/>
      <c r="J789" s="257"/>
      <c r="K789" s="257"/>
      <c r="L789" s="257"/>
      <c r="M789" s="257"/>
      <c r="N789" s="257"/>
      <c r="O789" s="71"/>
      <c r="P789" s="71"/>
      <c r="Q789" s="71"/>
      <c r="R789" s="71"/>
      <c r="S789" s="71"/>
      <c r="T789" s="71"/>
      <c r="U789" s="71"/>
      <c r="V789" s="71"/>
      <c r="W789" s="71"/>
      <c r="X789" s="71"/>
      <c r="Y789" s="71"/>
      <c r="Z789" s="71"/>
      <c r="AA789" s="71"/>
      <c r="AB789" s="71"/>
      <c r="AC789" s="71"/>
      <c r="AD789" s="71"/>
      <c r="AE789" s="71"/>
      <c r="AF789" s="71"/>
      <c r="AG789" s="71"/>
      <c r="AH789" s="71"/>
      <c r="AI789" s="71"/>
      <c r="AJ789" s="71"/>
      <c r="AK789" s="71"/>
    </row>
    <row r="790" spans="3:37" ht="15" customHeight="1" x14ac:dyDescent="0.25">
      <c r="C790" s="253"/>
      <c r="D790" s="253"/>
      <c r="E790" s="253"/>
      <c r="F790" s="253"/>
      <c r="G790" s="253"/>
      <c r="H790" s="253"/>
      <c r="I790" s="253"/>
      <c r="J790" s="253"/>
      <c r="K790" s="253"/>
      <c r="L790" s="253"/>
      <c r="M790" s="253"/>
      <c r="N790" s="253"/>
      <c r="O790" s="67"/>
      <c r="P790" s="67"/>
      <c r="Q790" s="67"/>
      <c r="R790" s="67"/>
      <c r="S790" s="67"/>
      <c r="T790" s="67"/>
      <c r="U790" s="67"/>
      <c r="V790" s="67"/>
      <c r="W790" s="67"/>
      <c r="X790" s="67"/>
      <c r="Y790" s="67"/>
      <c r="Z790" s="67"/>
      <c r="AA790" s="67"/>
      <c r="AB790" s="67"/>
      <c r="AC790" s="67"/>
      <c r="AD790" s="67"/>
      <c r="AE790" s="67"/>
      <c r="AF790" s="67"/>
      <c r="AG790" s="67"/>
      <c r="AH790" s="67"/>
      <c r="AI790" s="67"/>
      <c r="AJ790" s="67"/>
      <c r="AK790" s="67"/>
    </row>
    <row r="791" spans="3:37" ht="15" customHeight="1" x14ac:dyDescent="0.25">
      <c r="C791" s="257"/>
      <c r="D791" s="257"/>
      <c r="E791" s="257"/>
      <c r="F791" s="257"/>
      <c r="G791" s="257"/>
      <c r="H791" s="257"/>
      <c r="I791" s="257"/>
      <c r="J791" s="257"/>
      <c r="K791" s="257"/>
      <c r="L791" s="257"/>
      <c r="M791" s="257"/>
      <c r="N791" s="257"/>
      <c r="O791" s="71"/>
      <c r="P791" s="71"/>
      <c r="Q791" s="71"/>
      <c r="R791" s="71"/>
      <c r="S791" s="71"/>
      <c r="T791" s="71"/>
      <c r="U791" s="71"/>
      <c r="V791" s="71"/>
      <c r="W791" s="71"/>
      <c r="X791" s="71"/>
      <c r="Y791" s="71"/>
      <c r="Z791" s="71"/>
      <c r="AA791" s="71"/>
      <c r="AB791" s="71"/>
      <c r="AC791" s="71"/>
      <c r="AD791" s="71"/>
      <c r="AE791" s="71"/>
      <c r="AF791" s="71"/>
      <c r="AG791" s="71"/>
      <c r="AH791" s="71"/>
      <c r="AI791" s="71"/>
      <c r="AJ791" s="71"/>
      <c r="AK791" s="71"/>
    </row>
    <row r="792" spans="3:37" ht="15" customHeight="1" x14ac:dyDescent="0.25">
      <c r="C792" s="253"/>
      <c r="D792" s="253"/>
      <c r="E792" s="253"/>
      <c r="F792" s="253"/>
      <c r="G792" s="253"/>
      <c r="H792" s="253"/>
      <c r="I792" s="253"/>
      <c r="J792" s="253"/>
      <c r="K792" s="253"/>
      <c r="L792" s="253"/>
      <c r="M792" s="253"/>
      <c r="N792" s="253"/>
      <c r="O792" s="67"/>
      <c r="P792" s="67"/>
      <c r="Q792" s="67"/>
      <c r="R792" s="67"/>
      <c r="S792" s="67"/>
      <c r="T792" s="67"/>
      <c r="U792" s="67"/>
      <c r="V792" s="67"/>
      <c r="W792" s="67"/>
      <c r="X792" s="67"/>
      <c r="Y792" s="67"/>
      <c r="Z792" s="67"/>
      <c r="AA792" s="67"/>
      <c r="AB792" s="67"/>
      <c r="AC792" s="67"/>
      <c r="AD792" s="67"/>
      <c r="AE792" s="67"/>
      <c r="AF792" s="67"/>
      <c r="AG792" s="67"/>
      <c r="AH792" s="67"/>
      <c r="AI792" s="67"/>
      <c r="AJ792" s="67"/>
      <c r="AK792" s="67"/>
    </row>
    <row r="793" spans="3:37" ht="15" customHeight="1" x14ac:dyDescent="0.25">
      <c r="C793" s="257"/>
      <c r="D793" s="257"/>
      <c r="E793" s="257"/>
      <c r="F793" s="257"/>
      <c r="G793" s="257"/>
      <c r="H793" s="257"/>
      <c r="I793" s="257"/>
      <c r="J793" s="257"/>
      <c r="K793" s="257"/>
      <c r="L793" s="257"/>
      <c r="M793" s="257"/>
      <c r="N793" s="257"/>
      <c r="O793" s="71"/>
      <c r="P793" s="71"/>
      <c r="Q793" s="71"/>
      <c r="R793" s="71"/>
      <c r="S793" s="71"/>
      <c r="T793" s="71"/>
      <c r="U793" s="71"/>
      <c r="V793" s="71"/>
      <c r="W793" s="71"/>
      <c r="X793" s="71"/>
      <c r="Y793" s="71"/>
      <c r="Z793" s="71"/>
      <c r="AA793" s="71"/>
      <c r="AB793" s="71"/>
      <c r="AC793" s="71"/>
      <c r="AD793" s="71"/>
      <c r="AE793" s="71"/>
      <c r="AF793" s="71"/>
      <c r="AG793" s="71"/>
      <c r="AH793" s="71"/>
      <c r="AI793" s="71"/>
      <c r="AJ793" s="71"/>
      <c r="AK793" s="71"/>
    </row>
    <row r="794" spans="3:37" ht="15" customHeight="1" x14ac:dyDescent="0.25">
      <c r="C794" s="253"/>
      <c r="D794" s="253"/>
      <c r="E794" s="253"/>
      <c r="F794" s="253"/>
      <c r="G794" s="253"/>
      <c r="H794" s="253"/>
      <c r="I794" s="253"/>
      <c r="J794" s="253"/>
      <c r="K794" s="253"/>
      <c r="L794" s="253"/>
      <c r="M794" s="253"/>
      <c r="N794" s="253"/>
      <c r="O794" s="67"/>
      <c r="P794" s="67"/>
      <c r="Q794" s="67"/>
      <c r="R794" s="67"/>
      <c r="S794" s="67"/>
      <c r="T794" s="67"/>
      <c r="U794" s="67"/>
      <c r="V794" s="67"/>
      <c r="W794" s="67"/>
      <c r="X794" s="67"/>
      <c r="Y794" s="67"/>
      <c r="Z794" s="67"/>
      <c r="AA794" s="67"/>
      <c r="AB794" s="67"/>
      <c r="AC794" s="67"/>
      <c r="AD794" s="67"/>
      <c r="AE794" s="67"/>
      <c r="AF794" s="67"/>
      <c r="AG794" s="67"/>
      <c r="AH794" s="67"/>
      <c r="AI794" s="67"/>
      <c r="AJ794" s="67"/>
      <c r="AK794" s="67"/>
    </row>
    <row r="795" spans="3:37" ht="15" customHeight="1" x14ac:dyDescent="0.25">
      <c r="C795" s="257"/>
      <c r="D795" s="257"/>
      <c r="E795" s="257"/>
      <c r="F795" s="257"/>
      <c r="G795" s="257"/>
      <c r="H795" s="257"/>
      <c r="I795" s="257"/>
      <c r="J795" s="257"/>
      <c r="K795" s="257"/>
      <c r="L795" s="257"/>
      <c r="M795" s="257"/>
      <c r="N795" s="257"/>
      <c r="O795" s="71"/>
      <c r="P795" s="71"/>
      <c r="Q795" s="71"/>
      <c r="R795" s="71"/>
      <c r="S795" s="71"/>
      <c r="T795" s="71"/>
      <c r="U795" s="71"/>
      <c r="V795" s="71"/>
      <c r="W795" s="71"/>
      <c r="X795" s="71"/>
      <c r="Y795" s="71"/>
      <c r="Z795" s="71"/>
      <c r="AA795" s="71"/>
      <c r="AB795" s="71"/>
      <c r="AC795" s="71"/>
      <c r="AD795" s="71"/>
      <c r="AE795" s="71"/>
      <c r="AF795" s="71"/>
      <c r="AG795" s="71"/>
      <c r="AH795" s="71"/>
      <c r="AI795" s="71"/>
      <c r="AJ795" s="71"/>
      <c r="AK795" s="71"/>
    </row>
    <row r="796" spans="3:37" ht="15" customHeight="1" x14ac:dyDescent="0.25">
      <c r="C796" s="253"/>
      <c r="D796" s="253"/>
      <c r="E796" s="253"/>
      <c r="F796" s="253"/>
      <c r="G796" s="253"/>
      <c r="H796" s="253"/>
      <c r="I796" s="253"/>
      <c r="J796" s="253"/>
      <c r="K796" s="253"/>
      <c r="L796" s="253"/>
      <c r="M796" s="253"/>
      <c r="N796" s="253"/>
      <c r="O796" s="67"/>
      <c r="P796" s="67"/>
      <c r="Q796" s="67"/>
      <c r="R796" s="67"/>
      <c r="S796" s="67"/>
      <c r="T796" s="67"/>
      <c r="U796" s="67"/>
      <c r="V796" s="67"/>
      <c r="W796" s="67"/>
      <c r="X796" s="67"/>
      <c r="Y796" s="67"/>
      <c r="Z796" s="67"/>
      <c r="AA796" s="67"/>
      <c r="AB796" s="67"/>
      <c r="AC796" s="67"/>
      <c r="AD796" s="67"/>
      <c r="AE796" s="67"/>
      <c r="AF796" s="67"/>
      <c r="AG796" s="67"/>
      <c r="AH796" s="67"/>
      <c r="AI796" s="67"/>
      <c r="AJ796" s="67"/>
      <c r="AK796" s="67"/>
    </row>
    <row r="797" spans="3:37" ht="15" customHeight="1" x14ac:dyDescent="0.25">
      <c r="C797" s="257"/>
      <c r="D797" s="257"/>
      <c r="E797" s="257"/>
      <c r="F797" s="257"/>
      <c r="G797" s="257"/>
      <c r="H797" s="257"/>
      <c r="I797" s="257"/>
      <c r="J797" s="257"/>
      <c r="K797" s="257"/>
      <c r="L797" s="257"/>
      <c r="M797" s="257"/>
      <c r="N797" s="257"/>
      <c r="O797" s="71"/>
      <c r="P797" s="71"/>
      <c r="Q797" s="71"/>
      <c r="R797" s="71"/>
      <c r="S797" s="71"/>
      <c r="T797" s="71"/>
      <c r="U797" s="71"/>
      <c r="V797" s="71"/>
      <c r="W797" s="71"/>
      <c r="X797" s="71"/>
      <c r="Y797" s="71"/>
      <c r="Z797" s="71"/>
      <c r="AA797" s="71"/>
      <c r="AB797" s="71"/>
      <c r="AC797" s="71"/>
      <c r="AD797" s="71"/>
      <c r="AE797" s="71"/>
      <c r="AF797" s="71"/>
      <c r="AG797" s="71"/>
      <c r="AH797" s="71"/>
      <c r="AI797" s="71"/>
      <c r="AJ797" s="71"/>
      <c r="AK797" s="71"/>
    </row>
    <row r="798" spans="3:37" ht="15" customHeight="1" x14ac:dyDescent="0.25">
      <c r="C798" s="253"/>
      <c r="D798" s="253"/>
      <c r="E798" s="253"/>
      <c r="F798" s="253"/>
      <c r="G798" s="253"/>
      <c r="H798" s="253"/>
      <c r="I798" s="253"/>
      <c r="J798" s="253"/>
      <c r="K798" s="253"/>
      <c r="L798" s="253"/>
      <c r="M798" s="253"/>
      <c r="N798" s="253"/>
      <c r="O798" s="67"/>
      <c r="P798" s="67"/>
      <c r="Q798" s="67"/>
      <c r="R798" s="67"/>
      <c r="S798" s="67"/>
      <c r="T798" s="67"/>
      <c r="U798" s="67"/>
      <c r="V798" s="67"/>
      <c r="W798" s="67"/>
      <c r="X798" s="67"/>
      <c r="Y798" s="67"/>
      <c r="Z798" s="67"/>
      <c r="AA798" s="67"/>
      <c r="AB798" s="67"/>
      <c r="AC798" s="67"/>
      <c r="AD798" s="67"/>
      <c r="AE798" s="67"/>
      <c r="AF798" s="67"/>
      <c r="AG798" s="67"/>
      <c r="AH798" s="67"/>
      <c r="AI798" s="67"/>
      <c r="AJ798" s="67"/>
      <c r="AK798" s="67"/>
    </row>
    <row r="799" spans="3:37" ht="15" customHeight="1" x14ac:dyDescent="0.25">
      <c r="C799" s="257"/>
      <c r="D799" s="257"/>
      <c r="E799" s="257"/>
      <c r="F799" s="257"/>
      <c r="G799" s="257"/>
      <c r="H799" s="257"/>
      <c r="I799" s="257"/>
      <c r="J799" s="257"/>
      <c r="K799" s="257"/>
      <c r="L799" s="257"/>
      <c r="M799" s="257"/>
      <c r="N799" s="257"/>
      <c r="O799" s="71"/>
      <c r="P799" s="71"/>
      <c r="Q799" s="71"/>
      <c r="R799" s="71"/>
      <c r="S799" s="71"/>
      <c r="T799" s="71"/>
      <c r="U799" s="71"/>
      <c r="V799" s="71"/>
      <c r="W799" s="71"/>
      <c r="X799" s="71"/>
      <c r="Y799" s="71"/>
      <c r="Z799" s="71"/>
      <c r="AA799" s="71"/>
      <c r="AB799" s="71"/>
      <c r="AC799" s="71"/>
      <c r="AD799" s="71"/>
      <c r="AE799" s="71"/>
      <c r="AF799" s="71"/>
      <c r="AG799" s="71"/>
      <c r="AH799" s="71"/>
      <c r="AI799" s="71"/>
      <c r="AJ799" s="71"/>
      <c r="AK799" s="71"/>
    </row>
    <row r="800" spans="3:37" ht="15" customHeight="1" x14ac:dyDescent="0.25">
      <c r="C800" s="253"/>
      <c r="D800" s="253"/>
      <c r="E800" s="253"/>
      <c r="F800" s="253"/>
      <c r="G800" s="253"/>
      <c r="H800" s="253"/>
      <c r="I800" s="253"/>
      <c r="J800" s="253"/>
      <c r="K800" s="253"/>
      <c r="L800" s="253"/>
      <c r="M800" s="253"/>
      <c r="N800" s="253"/>
      <c r="O800" s="67"/>
      <c r="P800" s="67"/>
      <c r="Q800" s="67"/>
      <c r="R800" s="67"/>
      <c r="S800" s="67"/>
      <c r="T800" s="67"/>
      <c r="U800" s="67"/>
      <c r="V800" s="67"/>
      <c r="W800" s="67"/>
      <c r="X800" s="67"/>
      <c r="Y800" s="67"/>
      <c r="Z800" s="67"/>
      <c r="AA800" s="67"/>
      <c r="AB800" s="67"/>
      <c r="AC800" s="67"/>
      <c r="AD800" s="67"/>
      <c r="AE800" s="67"/>
      <c r="AF800" s="67"/>
      <c r="AG800" s="67"/>
      <c r="AH800" s="67"/>
      <c r="AI800" s="67"/>
      <c r="AJ800" s="67"/>
      <c r="AK800" s="67"/>
    </row>
    <row r="801" spans="3:37" ht="15" customHeight="1" x14ac:dyDescent="0.25">
      <c r="C801" s="257"/>
      <c r="D801" s="257"/>
      <c r="E801" s="257"/>
      <c r="F801" s="257"/>
      <c r="G801" s="257"/>
      <c r="H801" s="257"/>
      <c r="I801" s="257"/>
      <c r="J801" s="257"/>
      <c r="K801" s="257"/>
      <c r="L801" s="257"/>
      <c r="M801" s="257"/>
      <c r="N801" s="257"/>
      <c r="O801" s="71"/>
      <c r="P801" s="71"/>
      <c r="Q801" s="71"/>
      <c r="R801" s="71"/>
      <c r="S801" s="71"/>
      <c r="T801" s="71"/>
      <c r="U801" s="71"/>
      <c r="V801" s="71"/>
      <c r="W801" s="71"/>
      <c r="X801" s="71"/>
      <c r="Y801" s="71"/>
      <c r="Z801" s="71"/>
      <c r="AA801" s="71"/>
      <c r="AB801" s="71"/>
      <c r="AC801" s="71"/>
      <c r="AD801" s="71"/>
      <c r="AE801" s="71"/>
      <c r="AF801" s="71"/>
      <c r="AG801" s="71"/>
      <c r="AH801" s="71"/>
      <c r="AI801" s="71"/>
      <c r="AJ801" s="71"/>
      <c r="AK801" s="71"/>
    </row>
    <row r="802" spans="3:37" ht="15" customHeight="1" x14ac:dyDescent="0.25">
      <c r="C802" s="253"/>
      <c r="D802" s="253"/>
      <c r="E802" s="253"/>
      <c r="F802" s="253"/>
      <c r="G802" s="253"/>
      <c r="H802" s="253"/>
      <c r="I802" s="253"/>
      <c r="J802" s="253"/>
      <c r="K802" s="253"/>
      <c r="L802" s="253"/>
      <c r="M802" s="253"/>
      <c r="N802" s="253"/>
      <c r="O802" s="67"/>
      <c r="P802" s="67"/>
      <c r="Q802" s="67"/>
      <c r="R802" s="67"/>
      <c r="S802" s="67"/>
      <c r="T802" s="67"/>
      <c r="U802" s="67"/>
      <c r="V802" s="67"/>
      <c r="W802" s="67"/>
      <c r="X802" s="67"/>
      <c r="Y802" s="67"/>
      <c r="Z802" s="67"/>
      <c r="AA802" s="67"/>
      <c r="AB802" s="67"/>
      <c r="AC802" s="67"/>
      <c r="AD802" s="67"/>
      <c r="AE802" s="67"/>
      <c r="AF802" s="67"/>
      <c r="AG802" s="67"/>
      <c r="AH802" s="67"/>
      <c r="AI802" s="67"/>
      <c r="AJ802" s="67"/>
      <c r="AK802" s="67"/>
    </row>
    <row r="803" spans="3:37" ht="15" customHeight="1" x14ac:dyDescent="0.25">
      <c r="C803" s="257"/>
      <c r="D803" s="257"/>
      <c r="E803" s="257"/>
      <c r="F803" s="257"/>
      <c r="G803" s="257"/>
      <c r="H803" s="257"/>
      <c r="I803" s="257"/>
      <c r="J803" s="257"/>
      <c r="K803" s="257"/>
      <c r="L803" s="257"/>
      <c r="M803" s="257"/>
      <c r="N803" s="257"/>
      <c r="O803" s="71"/>
      <c r="P803" s="71"/>
      <c r="Q803" s="71"/>
      <c r="R803" s="71"/>
      <c r="S803" s="71"/>
      <c r="T803" s="71"/>
      <c r="U803" s="71"/>
      <c r="V803" s="71"/>
      <c r="W803" s="71"/>
      <c r="X803" s="71"/>
      <c r="Y803" s="71"/>
      <c r="Z803" s="71"/>
      <c r="AA803" s="71"/>
      <c r="AB803" s="71"/>
      <c r="AC803" s="71"/>
      <c r="AD803" s="71"/>
      <c r="AE803" s="71"/>
      <c r="AF803" s="71"/>
      <c r="AG803" s="71"/>
      <c r="AH803" s="71"/>
      <c r="AI803" s="71"/>
      <c r="AJ803" s="71"/>
      <c r="AK803" s="71"/>
    </row>
    <row r="804" spans="3:37" ht="15" customHeight="1" x14ac:dyDescent="0.25">
      <c r="C804" s="253"/>
      <c r="D804" s="253"/>
      <c r="E804" s="253"/>
      <c r="F804" s="253"/>
      <c r="G804" s="253"/>
      <c r="H804" s="253"/>
      <c r="I804" s="253"/>
      <c r="J804" s="253"/>
      <c r="K804" s="253"/>
      <c r="L804" s="253"/>
      <c r="M804" s="253"/>
      <c r="N804" s="253"/>
      <c r="O804" s="67"/>
      <c r="P804" s="67"/>
      <c r="Q804" s="67"/>
      <c r="R804" s="67"/>
      <c r="S804" s="67"/>
      <c r="T804" s="67"/>
      <c r="U804" s="67"/>
      <c r="V804" s="67"/>
      <c r="W804" s="67"/>
      <c r="X804" s="67"/>
      <c r="Y804" s="67"/>
      <c r="Z804" s="67"/>
      <c r="AA804" s="67"/>
      <c r="AB804" s="67"/>
      <c r="AC804" s="67"/>
      <c r="AD804" s="67"/>
      <c r="AE804" s="67"/>
      <c r="AF804" s="67"/>
      <c r="AG804" s="67"/>
      <c r="AH804" s="67"/>
      <c r="AI804" s="67"/>
      <c r="AJ804" s="67"/>
      <c r="AK804" s="67"/>
    </row>
    <row r="805" spans="3:37" ht="15" customHeight="1" x14ac:dyDescent="0.25">
      <c r="C805" s="257"/>
      <c r="D805" s="257"/>
      <c r="E805" s="257"/>
      <c r="F805" s="257"/>
      <c r="G805" s="257"/>
      <c r="H805" s="257"/>
      <c r="I805" s="257"/>
      <c r="J805" s="257"/>
      <c r="K805" s="257"/>
      <c r="L805" s="257"/>
      <c r="M805" s="257"/>
      <c r="N805" s="257"/>
      <c r="O805" s="71"/>
      <c r="P805" s="71"/>
      <c r="Q805" s="71"/>
      <c r="R805" s="71"/>
      <c r="S805" s="71"/>
      <c r="T805" s="71"/>
      <c r="U805" s="71"/>
      <c r="V805" s="71"/>
      <c r="W805" s="71"/>
      <c r="X805" s="71"/>
      <c r="Y805" s="71"/>
      <c r="Z805" s="71"/>
      <c r="AA805" s="71"/>
      <c r="AB805" s="71"/>
      <c r="AC805" s="71"/>
      <c r="AD805" s="71"/>
      <c r="AE805" s="71"/>
      <c r="AF805" s="71"/>
      <c r="AG805" s="71"/>
      <c r="AH805" s="71"/>
      <c r="AI805" s="71"/>
      <c r="AJ805" s="71"/>
      <c r="AK805" s="71"/>
    </row>
    <row r="806" spans="3:37" ht="15" customHeight="1" x14ac:dyDescent="0.25">
      <c r="C806" s="253"/>
      <c r="D806" s="253"/>
      <c r="E806" s="253"/>
      <c r="F806" s="253"/>
      <c r="G806" s="253"/>
      <c r="H806" s="253"/>
      <c r="I806" s="253"/>
      <c r="J806" s="253"/>
      <c r="K806" s="253"/>
      <c r="L806" s="253"/>
      <c r="M806" s="253"/>
      <c r="N806" s="253"/>
      <c r="O806" s="67"/>
      <c r="P806" s="67"/>
      <c r="Q806" s="67"/>
      <c r="R806" s="67"/>
      <c r="S806" s="67"/>
      <c r="T806" s="67"/>
      <c r="U806" s="67"/>
      <c r="V806" s="67"/>
      <c r="W806" s="67"/>
      <c r="X806" s="67"/>
      <c r="Y806" s="67"/>
      <c r="Z806" s="67"/>
      <c r="AA806" s="67"/>
      <c r="AB806" s="67"/>
      <c r="AC806" s="67"/>
      <c r="AD806" s="67"/>
      <c r="AE806" s="67"/>
      <c r="AF806" s="67"/>
      <c r="AG806" s="67"/>
      <c r="AH806" s="67"/>
      <c r="AI806" s="67"/>
      <c r="AJ806" s="67"/>
      <c r="AK806" s="67"/>
    </row>
    <row r="807" spans="3:37" ht="15" customHeight="1" x14ac:dyDescent="0.25">
      <c r="C807" s="257"/>
      <c r="D807" s="257"/>
      <c r="E807" s="257"/>
      <c r="F807" s="257"/>
      <c r="G807" s="257"/>
      <c r="H807" s="257"/>
      <c r="I807" s="257"/>
      <c r="J807" s="257"/>
      <c r="K807" s="257"/>
      <c r="L807" s="257"/>
      <c r="M807" s="257"/>
      <c r="N807" s="257"/>
      <c r="O807" s="71"/>
      <c r="P807" s="71"/>
      <c r="Q807" s="71"/>
      <c r="R807" s="71"/>
      <c r="S807" s="71"/>
      <c r="T807" s="71"/>
      <c r="U807" s="71"/>
      <c r="V807" s="71"/>
      <c r="W807" s="71"/>
      <c r="X807" s="71"/>
      <c r="Y807" s="71"/>
      <c r="Z807" s="71"/>
      <c r="AA807" s="71"/>
      <c r="AB807" s="71"/>
      <c r="AC807" s="71"/>
      <c r="AD807" s="71"/>
      <c r="AE807" s="71"/>
      <c r="AF807" s="71"/>
      <c r="AG807" s="71"/>
      <c r="AH807" s="71"/>
      <c r="AI807" s="71"/>
      <c r="AJ807" s="71"/>
      <c r="AK807" s="71"/>
    </row>
    <row r="808" spans="3:37" ht="15" customHeight="1" x14ac:dyDescent="0.25">
      <c r="C808" s="253"/>
      <c r="D808" s="253"/>
      <c r="E808" s="253"/>
      <c r="F808" s="253"/>
      <c r="G808" s="253"/>
      <c r="H808" s="253"/>
      <c r="I808" s="253"/>
      <c r="J808" s="253"/>
      <c r="K808" s="253"/>
      <c r="L808" s="253"/>
      <c r="M808" s="253"/>
      <c r="N808" s="253"/>
      <c r="O808" s="67"/>
      <c r="P808" s="67"/>
      <c r="Q808" s="67"/>
      <c r="R808" s="67"/>
      <c r="S808" s="67"/>
      <c r="T808" s="67"/>
      <c r="U808" s="67"/>
      <c r="V808" s="67"/>
      <c r="W808" s="67"/>
      <c r="X808" s="67"/>
      <c r="Y808" s="67"/>
      <c r="Z808" s="67"/>
      <c r="AA808" s="67"/>
      <c r="AB808" s="67"/>
      <c r="AC808" s="67"/>
      <c r="AD808" s="67"/>
      <c r="AE808" s="67"/>
      <c r="AF808" s="67"/>
      <c r="AG808" s="67"/>
      <c r="AH808" s="67"/>
      <c r="AI808" s="67"/>
      <c r="AJ808" s="67"/>
      <c r="AK808" s="67"/>
    </row>
    <row r="809" spans="3:37" ht="15" customHeight="1" x14ac:dyDescent="0.25">
      <c r="C809" s="257"/>
      <c r="D809" s="257"/>
      <c r="E809" s="257"/>
      <c r="F809" s="257"/>
      <c r="G809" s="257"/>
      <c r="H809" s="257"/>
      <c r="I809" s="257"/>
      <c r="J809" s="257"/>
      <c r="K809" s="257"/>
      <c r="L809" s="257"/>
      <c r="M809" s="257"/>
      <c r="N809" s="257"/>
      <c r="O809" s="71"/>
      <c r="P809" s="71"/>
      <c r="Q809" s="71"/>
      <c r="R809" s="71"/>
      <c r="S809" s="71"/>
      <c r="T809" s="71"/>
      <c r="U809" s="71"/>
      <c r="V809" s="71"/>
      <c r="W809" s="71"/>
      <c r="X809" s="71"/>
      <c r="Y809" s="71"/>
      <c r="Z809" s="71"/>
      <c r="AA809" s="71"/>
      <c r="AB809" s="71"/>
      <c r="AC809" s="71"/>
      <c r="AD809" s="71"/>
      <c r="AE809" s="71"/>
      <c r="AF809" s="71"/>
      <c r="AG809" s="71"/>
      <c r="AH809" s="71"/>
      <c r="AI809" s="71"/>
      <c r="AJ809" s="71"/>
      <c r="AK809" s="71"/>
    </row>
    <row r="810" spans="3:37" ht="15" customHeight="1" x14ac:dyDescent="0.25">
      <c r="C810" s="253"/>
      <c r="D810" s="253"/>
      <c r="E810" s="253"/>
      <c r="F810" s="253"/>
      <c r="G810" s="253"/>
      <c r="H810" s="253"/>
      <c r="I810" s="253"/>
      <c r="J810" s="253"/>
      <c r="K810" s="253"/>
      <c r="L810" s="253"/>
      <c r="M810" s="253"/>
      <c r="N810" s="253"/>
      <c r="O810" s="67"/>
      <c r="P810" s="67"/>
      <c r="Q810" s="67"/>
      <c r="R810" s="67"/>
      <c r="S810" s="67"/>
      <c r="T810" s="67"/>
      <c r="U810" s="67"/>
      <c r="V810" s="67"/>
      <c r="W810" s="67"/>
      <c r="X810" s="67"/>
      <c r="Y810" s="67"/>
      <c r="Z810" s="67"/>
      <c r="AA810" s="67"/>
      <c r="AB810" s="67"/>
      <c r="AC810" s="67"/>
      <c r="AD810" s="67"/>
      <c r="AE810" s="67"/>
      <c r="AF810" s="67"/>
      <c r="AG810" s="67"/>
      <c r="AH810" s="67"/>
      <c r="AI810" s="67"/>
      <c r="AJ810" s="67"/>
      <c r="AK810" s="67"/>
    </row>
    <row r="811" spans="3:37" ht="15" customHeight="1" x14ac:dyDescent="0.25">
      <c r="C811" s="257"/>
      <c r="D811" s="257"/>
      <c r="E811" s="257"/>
      <c r="F811" s="257"/>
      <c r="G811" s="257"/>
      <c r="H811" s="257"/>
      <c r="I811" s="257"/>
      <c r="J811" s="257"/>
      <c r="K811" s="257"/>
      <c r="L811" s="257"/>
      <c r="M811" s="257"/>
      <c r="N811" s="257"/>
      <c r="O811" s="71"/>
      <c r="P811" s="71"/>
      <c r="Q811" s="71"/>
      <c r="R811" s="71"/>
      <c r="S811" s="71"/>
      <c r="T811" s="71"/>
      <c r="U811" s="71"/>
      <c r="V811" s="71"/>
      <c r="W811" s="71"/>
      <c r="X811" s="71"/>
      <c r="Y811" s="71"/>
      <c r="Z811" s="71"/>
      <c r="AA811" s="71"/>
      <c r="AB811" s="71"/>
      <c r="AC811" s="71"/>
      <c r="AD811" s="71"/>
      <c r="AE811" s="71"/>
      <c r="AF811" s="71"/>
      <c r="AG811" s="71"/>
      <c r="AH811" s="71"/>
      <c r="AI811" s="71"/>
      <c r="AJ811" s="71"/>
      <c r="AK811" s="71"/>
    </row>
    <row r="812" spans="3:37" ht="15" customHeight="1" x14ac:dyDescent="0.25">
      <c r="C812" s="253"/>
      <c r="D812" s="253"/>
      <c r="E812" s="253"/>
      <c r="F812" s="253"/>
      <c r="G812" s="253"/>
      <c r="H812" s="253"/>
      <c r="I812" s="253"/>
      <c r="J812" s="253"/>
      <c r="K812" s="253"/>
      <c r="L812" s="253"/>
      <c r="M812" s="253"/>
      <c r="N812" s="253"/>
      <c r="O812" s="67"/>
      <c r="P812" s="67"/>
      <c r="Q812" s="67"/>
      <c r="R812" s="67"/>
      <c r="S812" s="67"/>
      <c r="T812" s="67"/>
      <c r="U812" s="67"/>
      <c r="V812" s="67"/>
      <c r="W812" s="67"/>
      <c r="X812" s="67"/>
      <c r="Y812" s="67"/>
      <c r="Z812" s="67"/>
      <c r="AA812" s="67"/>
      <c r="AB812" s="67"/>
      <c r="AC812" s="67"/>
      <c r="AD812" s="67"/>
      <c r="AE812" s="67"/>
      <c r="AF812" s="67"/>
      <c r="AG812" s="67"/>
      <c r="AH812" s="67"/>
      <c r="AI812" s="67"/>
      <c r="AJ812" s="67"/>
      <c r="AK812" s="67"/>
    </row>
    <row r="813" spans="3:37" ht="15" customHeight="1" x14ac:dyDescent="0.25">
      <c r="C813" s="257"/>
      <c r="D813" s="257"/>
      <c r="E813" s="257"/>
      <c r="F813" s="257"/>
      <c r="G813" s="257"/>
      <c r="H813" s="257"/>
      <c r="I813" s="257"/>
      <c r="J813" s="257"/>
      <c r="K813" s="257"/>
      <c r="L813" s="257"/>
      <c r="M813" s="257"/>
      <c r="N813" s="257"/>
      <c r="O813" s="71"/>
      <c r="P813" s="71"/>
      <c r="Q813" s="71"/>
      <c r="R813" s="71"/>
      <c r="S813" s="71"/>
      <c r="T813" s="71"/>
      <c r="U813" s="71"/>
      <c r="V813" s="71"/>
      <c r="W813" s="71"/>
      <c r="X813" s="71"/>
      <c r="Y813" s="71"/>
      <c r="Z813" s="71"/>
      <c r="AA813" s="71"/>
      <c r="AB813" s="71"/>
      <c r="AC813" s="71"/>
      <c r="AD813" s="71"/>
      <c r="AE813" s="71"/>
      <c r="AF813" s="71"/>
      <c r="AG813" s="71"/>
      <c r="AH813" s="71"/>
      <c r="AI813" s="71"/>
      <c r="AJ813" s="71"/>
      <c r="AK813" s="71"/>
    </row>
    <row r="814" spans="3:37" ht="15" customHeight="1" x14ac:dyDescent="0.25">
      <c r="C814" s="253"/>
      <c r="D814" s="253"/>
      <c r="E814" s="253"/>
      <c r="F814" s="253"/>
      <c r="G814" s="253"/>
      <c r="H814" s="253"/>
      <c r="I814" s="253"/>
      <c r="J814" s="253"/>
      <c r="K814" s="253"/>
      <c r="L814" s="253"/>
      <c r="M814" s="253"/>
      <c r="N814" s="253"/>
      <c r="O814" s="67"/>
      <c r="P814" s="67"/>
      <c r="Q814" s="67"/>
      <c r="R814" s="67"/>
      <c r="S814" s="67"/>
      <c r="T814" s="67"/>
      <c r="U814" s="67"/>
      <c r="V814" s="67"/>
      <c r="W814" s="67"/>
      <c r="X814" s="67"/>
      <c r="Y814" s="67"/>
      <c r="Z814" s="67"/>
      <c r="AA814" s="67"/>
      <c r="AB814" s="67"/>
      <c r="AC814" s="67"/>
      <c r="AD814" s="67"/>
      <c r="AE814" s="67"/>
      <c r="AF814" s="67"/>
      <c r="AG814" s="67"/>
      <c r="AH814" s="67"/>
      <c r="AI814" s="67"/>
      <c r="AJ814" s="67"/>
      <c r="AK814" s="67"/>
    </row>
    <row r="815" spans="3:37" ht="15" customHeight="1" x14ac:dyDescent="0.25">
      <c r="C815" s="257"/>
      <c r="D815" s="257"/>
      <c r="E815" s="257"/>
      <c r="F815" s="257"/>
      <c r="G815" s="257"/>
      <c r="H815" s="257"/>
      <c r="I815" s="257"/>
      <c r="J815" s="257"/>
      <c r="K815" s="257"/>
      <c r="L815" s="257"/>
      <c r="M815" s="257"/>
      <c r="N815" s="257"/>
      <c r="O815" s="71"/>
      <c r="P815" s="71"/>
      <c r="Q815" s="71"/>
      <c r="R815" s="71"/>
      <c r="S815" s="71"/>
      <c r="T815" s="71"/>
      <c r="U815" s="71"/>
      <c r="V815" s="71"/>
      <c r="W815" s="71"/>
      <c r="X815" s="71"/>
      <c r="Y815" s="71"/>
      <c r="Z815" s="71"/>
      <c r="AA815" s="71"/>
      <c r="AB815" s="71"/>
      <c r="AC815" s="71"/>
      <c r="AD815" s="71"/>
      <c r="AE815" s="71"/>
      <c r="AF815" s="71"/>
      <c r="AG815" s="71"/>
      <c r="AH815" s="71"/>
      <c r="AI815" s="71"/>
      <c r="AJ815" s="71"/>
      <c r="AK815" s="71"/>
    </row>
    <row r="816" spans="3:37" ht="15" customHeight="1" x14ac:dyDescent="0.25">
      <c r="C816" s="253"/>
      <c r="D816" s="253"/>
      <c r="E816" s="253"/>
      <c r="F816" s="253"/>
      <c r="G816" s="253"/>
      <c r="H816" s="253"/>
      <c r="I816" s="253"/>
      <c r="J816" s="253"/>
      <c r="K816" s="253"/>
      <c r="L816" s="253"/>
      <c r="M816" s="253"/>
      <c r="N816" s="253"/>
      <c r="O816" s="67"/>
      <c r="P816" s="67"/>
      <c r="Q816" s="67"/>
      <c r="R816" s="67"/>
      <c r="S816" s="67"/>
      <c r="T816" s="67"/>
      <c r="U816" s="67"/>
      <c r="V816" s="67"/>
      <c r="W816" s="67"/>
      <c r="X816" s="67"/>
      <c r="Y816" s="67"/>
      <c r="Z816" s="67"/>
      <c r="AA816" s="67"/>
      <c r="AB816" s="67"/>
      <c r="AC816" s="67"/>
      <c r="AD816" s="67"/>
      <c r="AE816" s="67"/>
      <c r="AF816" s="67"/>
      <c r="AG816" s="67"/>
      <c r="AH816" s="67"/>
      <c r="AI816" s="67"/>
      <c r="AJ816" s="67"/>
      <c r="AK816" s="67"/>
    </row>
    <row r="817" spans="3:37" ht="15" customHeight="1" x14ac:dyDescent="0.25">
      <c r="C817" s="257"/>
      <c r="D817" s="257"/>
      <c r="E817" s="257"/>
      <c r="F817" s="257"/>
      <c r="G817" s="257"/>
      <c r="H817" s="257"/>
      <c r="I817" s="257"/>
      <c r="J817" s="257"/>
      <c r="K817" s="257"/>
      <c r="L817" s="257"/>
      <c r="M817" s="257"/>
      <c r="N817" s="257"/>
      <c r="O817" s="71"/>
      <c r="P817" s="71"/>
      <c r="Q817" s="71"/>
      <c r="R817" s="71"/>
      <c r="S817" s="71"/>
      <c r="T817" s="71"/>
      <c r="U817" s="71"/>
      <c r="V817" s="71"/>
      <c r="W817" s="71"/>
      <c r="X817" s="71"/>
      <c r="Y817" s="71"/>
      <c r="Z817" s="71"/>
      <c r="AA817" s="71"/>
      <c r="AB817" s="71"/>
      <c r="AC817" s="71"/>
      <c r="AD817" s="71"/>
      <c r="AE817" s="71"/>
      <c r="AF817" s="71"/>
      <c r="AG817" s="71"/>
      <c r="AH817" s="71"/>
      <c r="AI817" s="71"/>
      <c r="AJ817" s="71"/>
      <c r="AK817" s="71"/>
    </row>
    <row r="818" spans="3:37" ht="15" customHeight="1" x14ac:dyDescent="0.25">
      <c r="C818" s="253"/>
      <c r="D818" s="253"/>
      <c r="E818" s="253"/>
      <c r="F818" s="253"/>
      <c r="G818" s="253"/>
      <c r="H818" s="253"/>
      <c r="I818" s="253"/>
      <c r="J818" s="253"/>
      <c r="K818" s="253"/>
      <c r="L818" s="253"/>
      <c r="M818" s="253"/>
      <c r="N818" s="253"/>
      <c r="O818" s="67"/>
      <c r="P818" s="67"/>
      <c r="Q818" s="67"/>
      <c r="R818" s="67"/>
      <c r="S818" s="67"/>
      <c r="T818" s="67"/>
      <c r="U818" s="67"/>
      <c r="V818" s="67"/>
      <c r="W818" s="67"/>
      <c r="X818" s="67"/>
      <c r="Y818" s="67"/>
      <c r="Z818" s="67"/>
      <c r="AA818" s="67"/>
      <c r="AB818" s="67"/>
      <c r="AC818" s="67"/>
      <c r="AD818" s="67"/>
      <c r="AE818" s="67"/>
      <c r="AF818" s="67"/>
      <c r="AG818" s="67"/>
      <c r="AH818" s="67"/>
      <c r="AI818" s="67"/>
      <c r="AJ818" s="67"/>
      <c r="AK818" s="67"/>
    </row>
    <row r="819" spans="3:37" ht="15" customHeight="1" x14ac:dyDescent="0.25">
      <c r="C819" s="257"/>
      <c r="D819" s="257"/>
      <c r="E819" s="257"/>
      <c r="F819" s="257"/>
      <c r="G819" s="257"/>
      <c r="H819" s="257"/>
      <c r="I819" s="257"/>
      <c r="J819" s="257"/>
      <c r="K819" s="257"/>
      <c r="L819" s="257"/>
      <c r="M819" s="257"/>
      <c r="N819" s="257"/>
      <c r="O819" s="71"/>
      <c r="P819" s="71"/>
      <c r="Q819" s="71"/>
      <c r="R819" s="71"/>
      <c r="S819" s="71"/>
      <c r="T819" s="71"/>
      <c r="U819" s="71"/>
      <c r="V819" s="71"/>
      <c r="W819" s="71"/>
      <c r="X819" s="71"/>
      <c r="Y819" s="71"/>
      <c r="Z819" s="71"/>
      <c r="AA819" s="71"/>
      <c r="AB819" s="71"/>
      <c r="AC819" s="71"/>
      <c r="AD819" s="71"/>
      <c r="AE819" s="71"/>
      <c r="AF819" s="71"/>
      <c r="AG819" s="71"/>
      <c r="AH819" s="71"/>
      <c r="AI819" s="71"/>
      <c r="AJ819" s="71"/>
      <c r="AK819" s="71"/>
    </row>
    <row r="820" spans="3:37" ht="15" customHeight="1" x14ac:dyDescent="0.25">
      <c r="C820" s="253"/>
      <c r="D820" s="253"/>
      <c r="E820" s="253"/>
      <c r="F820" s="253"/>
      <c r="G820" s="253"/>
      <c r="H820" s="253"/>
      <c r="I820" s="253"/>
      <c r="J820" s="253"/>
      <c r="K820" s="253"/>
      <c r="L820" s="253"/>
      <c r="M820" s="253"/>
      <c r="N820" s="253"/>
      <c r="O820" s="67"/>
      <c r="P820" s="67"/>
      <c r="Q820" s="67"/>
      <c r="R820" s="67"/>
      <c r="S820" s="67"/>
      <c r="T820" s="67"/>
      <c r="U820" s="67"/>
      <c r="V820" s="67"/>
      <c r="W820" s="67"/>
      <c r="X820" s="67"/>
      <c r="Y820" s="67"/>
      <c r="Z820" s="67"/>
      <c r="AA820" s="67"/>
      <c r="AB820" s="67"/>
      <c r="AC820" s="67"/>
      <c r="AD820" s="67"/>
      <c r="AE820" s="67"/>
      <c r="AF820" s="67"/>
      <c r="AG820" s="67"/>
      <c r="AH820" s="67"/>
      <c r="AI820" s="67"/>
      <c r="AJ820" s="67"/>
      <c r="AK820" s="67"/>
    </row>
    <row r="821" spans="3:37" ht="15" customHeight="1" x14ac:dyDescent="0.25">
      <c r="C821" s="257"/>
      <c r="D821" s="257"/>
      <c r="E821" s="257"/>
      <c r="F821" s="257"/>
      <c r="G821" s="257"/>
      <c r="H821" s="257"/>
      <c r="I821" s="257"/>
      <c r="J821" s="257"/>
      <c r="K821" s="257"/>
      <c r="L821" s="257"/>
      <c r="M821" s="257"/>
      <c r="N821" s="257"/>
      <c r="O821" s="71"/>
      <c r="P821" s="71"/>
      <c r="Q821" s="71"/>
      <c r="R821" s="71"/>
      <c r="S821" s="71"/>
      <c r="T821" s="71"/>
      <c r="U821" s="71"/>
      <c r="V821" s="71"/>
      <c r="W821" s="71"/>
      <c r="X821" s="71"/>
      <c r="Y821" s="71"/>
      <c r="Z821" s="71"/>
      <c r="AA821" s="71"/>
      <c r="AB821" s="71"/>
      <c r="AC821" s="71"/>
      <c r="AD821" s="71"/>
      <c r="AE821" s="71"/>
      <c r="AF821" s="71"/>
      <c r="AG821" s="71"/>
      <c r="AH821" s="71"/>
      <c r="AI821" s="71"/>
      <c r="AJ821" s="71"/>
      <c r="AK821" s="71"/>
    </row>
    <row r="822" spans="3:37" ht="15" customHeight="1" x14ac:dyDescent="0.25">
      <c r="C822" s="253"/>
      <c r="D822" s="253"/>
      <c r="E822" s="253"/>
      <c r="F822" s="253"/>
      <c r="G822" s="253"/>
      <c r="H822" s="253"/>
      <c r="I822" s="253"/>
      <c r="J822" s="253"/>
      <c r="K822" s="253"/>
      <c r="L822" s="253"/>
      <c r="M822" s="253"/>
      <c r="N822" s="253"/>
      <c r="O822" s="67"/>
      <c r="P822" s="67"/>
      <c r="Q822" s="67"/>
      <c r="R822" s="67"/>
      <c r="S822" s="67"/>
      <c r="T822" s="67"/>
      <c r="U822" s="67"/>
      <c r="V822" s="67"/>
      <c r="W822" s="67"/>
      <c r="X822" s="67"/>
      <c r="Y822" s="67"/>
      <c r="Z822" s="67"/>
      <c r="AA822" s="67"/>
      <c r="AB822" s="67"/>
      <c r="AC822" s="67"/>
      <c r="AD822" s="67"/>
      <c r="AE822" s="67"/>
      <c r="AF822" s="67"/>
      <c r="AG822" s="67"/>
      <c r="AH822" s="67"/>
      <c r="AI822" s="67"/>
      <c r="AJ822" s="67"/>
      <c r="AK822" s="67"/>
    </row>
    <row r="823" spans="3:37" ht="15" customHeight="1" x14ac:dyDescent="0.25">
      <c r="C823" s="257"/>
      <c r="D823" s="257"/>
      <c r="E823" s="257"/>
      <c r="F823" s="257"/>
      <c r="G823" s="257"/>
      <c r="H823" s="257"/>
      <c r="I823" s="257"/>
      <c r="J823" s="257"/>
      <c r="K823" s="257"/>
      <c r="L823" s="257"/>
      <c r="M823" s="257"/>
      <c r="N823" s="257"/>
      <c r="O823" s="71"/>
      <c r="P823" s="71"/>
      <c r="Q823" s="71"/>
      <c r="R823" s="71"/>
      <c r="S823" s="71"/>
      <c r="T823" s="71"/>
      <c r="U823" s="71"/>
      <c r="V823" s="71"/>
      <c r="W823" s="71"/>
      <c r="X823" s="71"/>
      <c r="Y823" s="71"/>
      <c r="Z823" s="71"/>
      <c r="AA823" s="71"/>
      <c r="AB823" s="71"/>
      <c r="AC823" s="71"/>
      <c r="AD823" s="71"/>
      <c r="AE823" s="71"/>
      <c r="AF823" s="71"/>
      <c r="AG823" s="71"/>
      <c r="AH823" s="71"/>
      <c r="AI823" s="71"/>
      <c r="AJ823" s="71"/>
      <c r="AK823" s="71"/>
    </row>
    <row r="824" spans="3:37" ht="15" customHeight="1" x14ac:dyDescent="0.25">
      <c r="C824" s="253"/>
      <c r="D824" s="253"/>
      <c r="E824" s="253"/>
      <c r="F824" s="253"/>
      <c r="G824" s="253"/>
      <c r="H824" s="253"/>
      <c r="I824" s="253"/>
      <c r="J824" s="253"/>
      <c r="K824" s="253"/>
      <c r="L824" s="253"/>
      <c r="M824" s="253"/>
      <c r="N824" s="253"/>
      <c r="O824" s="67"/>
      <c r="P824" s="67"/>
      <c r="Q824" s="67"/>
      <c r="R824" s="67"/>
      <c r="S824" s="67"/>
      <c r="T824" s="67"/>
      <c r="U824" s="67"/>
      <c r="V824" s="67"/>
      <c r="W824" s="67"/>
      <c r="X824" s="67"/>
      <c r="Y824" s="67"/>
      <c r="Z824" s="67"/>
      <c r="AA824" s="67"/>
      <c r="AB824" s="67"/>
      <c r="AC824" s="67"/>
      <c r="AD824" s="67"/>
      <c r="AE824" s="67"/>
      <c r="AF824" s="67"/>
      <c r="AG824" s="67"/>
      <c r="AH824" s="67"/>
      <c r="AI824" s="67"/>
      <c r="AJ824" s="67"/>
      <c r="AK824" s="67"/>
    </row>
    <row r="825" spans="3:37" ht="15" customHeight="1" x14ac:dyDescent="0.25">
      <c r="C825" s="257"/>
      <c r="D825" s="257"/>
      <c r="E825" s="257"/>
      <c r="F825" s="257"/>
      <c r="G825" s="257"/>
      <c r="H825" s="257"/>
      <c r="I825" s="257"/>
      <c r="J825" s="257"/>
      <c r="K825" s="257"/>
      <c r="L825" s="257"/>
      <c r="M825" s="257"/>
      <c r="N825" s="257"/>
      <c r="O825" s="71"/>
      <c r="P825" s="71"/>
      <c r="Q825" s="71"/>
      <c r="R825" s="71"/>
      <c r="S825" s="71"/>
      <c r="T825" s="71"/>
      <c r="U825" s="71"/>
      <c r="V825" s="71"/>
      <c r="W825" s="71"/>
      <c r="X825" s="71"/>
      <c r="Y825" s="71"/>
      <c r="Z825" s="71"/>
      <c r="AA825" s="71"/>
      <c r="AB825" s="71"/>
      <c r="AC825" s="71"/>
      <c r="AD825" s="71"/>
      <c r="AE825" s="71"/>
      <c r="AF825" s="71"/>
      <c r="AG825" s="71"/>
      <c r="AH825" s="71"/>
      <c r="AI825" s="71"/>
      <c r="AJ825" s="71"/>
      <c r="AK825" s="71"/>
    </row>
    <row r="826" spans="3:37" ht="15" customHeight="1" x14ac:dyDescent="0.25">
      <c r="C826" s="253"/>
      <c r="D826" s="253"/>
      <c r="E826" s="253"/>
      <c r="F826" s="253"/>
      <c r="G826" s="253"/>
      <c r="H826" s="253"/>
      <c r="I826" s="253"/>
      <c r="J826" s="253"/>
      <c r="K826" s="253"/>
      <c r="L826" s="253"/>
      <c r="M826" s="253"/>
      <c r="N826" s="253"/>
      <c r="O826" s="67"/>
      <c r="P826" s="67"/>
      <c r="Q826" s="67"/>
      <c r="R826" s="67"/>
      <c r="S826" s="67"/>
      <c r="T826" s="67"/>
      <c r="U826" s="67"/>
      <c r="V826" s="67"/>
      <c r="W826" s="67"/>
      <c r="X826" s="67"/>
      <c r="Y826" s="67"/>
      <c r="Z826" s="67"/>
      <c r="AA826" s="67"/>
      <c r="AB826" s="67"/>
      <c r="AC826" s="67"/>
      <c r="AD826" s="67"/>
      <c r="AE826" s="67"/>
      <c r="AF826" s="67"/>
      <c r="AG826" s="67"/>
      <c r="AH826" s="67"/>
      <c r="AI826" s="67"/>
      <c r="AJ826" s="67"/>
      <c r="AK826" s="67"/>
    </row>
    <row r="827" spans="3:37" ht="15" customHeight="1" x14ac:dyDescent="0.25">
      <c r="C827" s="257"/>
      <c r="D827" s="257"/>
      <c r="E827" s="257"/>
      <c r="F827" s="257"/>
      <c r="G827" s="257"/>
      <c r="H827" s="257"/>
      <c r="I827" s="257"/>
      <c r="J827" s="257"/>
      <c r="K827" s="257"/>
      <c r="L827" s="257"/>
      <c r="M827" s="257"/>
      <c r="N827" s="257"/>
      <c r="O827" s="71"/>
      <c r="P827" s="71"/>
      <c r="Q827" s="71"/>
      <c r="R827" s="71"/>
      <c r="S827" s="71"/>
      <c r="T827" s="71"/>
      <c r="U827" s="71"/>
      <c r="V827" s="71"/>
      <c r="W827" s="71"/>
      <c r="X827" s="71"/>
      <c r="Y827" s="71"/>
      <c r="Z827" s="71"/>
      <c r="AA827" s="71"/>
      <c r="AB827" s="71"/>
      <c r="AC827" s="71"/>
      <c r="AD827" s="71"/>
      <c r="AE827" s="71"/>
      <c r="AF827" s="71"/>
      <c r="AG827" s="71"/>
      <c r="AH827" s="71"/>
      <c r="AI827" s="71"/>
      <c r="AJ827" s="71"/>
      <c r="AK827" s="71"/>
    </row>
    <row r="828" spans="3:37" ht="15" customHeight="1" x14ac:dyDescent="0.25">
      <c r="C828" s="253"/>
      <c r="D828" s="253"/>
      <c r="E828" s="253"/>
      <c r="F828" s="253"/>
      <c r="G828" s="253"/>
      <c r="H828" s="253"/>
      <c r="I828" s="253"/>
      <c r="J828" s="253"/>
      <c r="K828" s="253"/>
      <c r="L828" s="253"/>
      <c r="M828" s="253"/>
      <c r="N828" s="253"/>
      <c r="O828" s="67"/>
      <c r="P828" s="67"/>
      <c r="Q828" s="67"/>
      <c r="R828" s="67"/>
      <c r="S828" s="67"/>
      <c r="T828" s="67"/>
      <c r="U828" s="67"/>
      <c r="V828" s="67"/>
      <c r="W828" s="67"/>
      <c r="X828" s="67"/>
      <c r="Y828" s="67"/>
      <c r="Z828" s="67"/>
      <c r="AA828" s="67"/>
      <c r="AB828" s="67"/>
      <c r="AC828" s="67"/>
      <c r="AD828" s="67"/>
      <c r="AE828" s="67"/>
      <c r="AF828" s="67"/>
      <c r="AG828" s="67"/>
      <c r="AH828" s="67"/>
      <c r="AI828" s="67"/>
      <c r="AJ828" s="67"/>
      <c r="AK828" s="67"/>
    </row>
    <row r="829" spans="3:37" ht="15" customHeight="1" x14ac:dyDescent="0.25">
      <c r="C829" s="257"/>
      <c r="D829" s="257"/>
      <c r="E829" s="257"/>
      <c r="F829" s="257"/>
      <c r="G829" s="257"/>
      <c r="H829" s="257"/>
      <c r="I829" s="257"/>
      <c r="J829" s="257"/>
      <c r="K829" s="257"/>
      <c r="L829" s="257"/>
      <c r="M829" s="257"/>
      <c r="N829" s="257"/>
      <c r="O829" s="71"/>
      <c r="P829" s="71"/>
      <c r="Q829" s="71"/>
      <c r="R829" s="71"/>
      <c r="S829" s="71"/>
      <c r="T829" s="71"/>
      <c r="U829" s="71"/>
      <c r="V829" s="71"/>
      <c r="W829" s="71"/>
      <c r="X829" s="71"/>
      <c r="Y829" s="71"/>
      <c r="Z829" s="71"/>
      <c r="AA829" s="71"/>
      <c r="AB829" s="71"/>
      <c r="AC829" s="71"/>
      <c r="AD829" s="71"/>
      <c r="AE829" s="71"/>
      <c r="AF829" s="71"/>
      <c r="AG829" s="71"/>
      <c r="AH829" s="71"/>
      <c r="AI829" s="71"/>
      <c r="AJ829" s="71"/>
      <c r="AK829" s="71"/>
    </row>
    <row r="830" spans="3:37" ht="15" customHeight="1" x14ac:dyDescent="0.25">
      <c r="C830" s="253"/>
      <c r="D830" s="253"/>
      <c r="E830" s="253"/>
      <c r="F830" s="253"/>
      <c r="G830" s="253"/>
      <c r="H830" s="253"/>
      <c r="I830" s="253"/>
      <c r="J830" s="253"/>
      <c r="K830" s="253"/>
      <c r="L830" s="253"/>
      <c r="M830" s="253"/>
      <c r="N830" s="253"/>
      <c r="O830" s="67"/>
      <c r="P830" s="67"/>
      <c r="Q830" s="67"/>
      <c r="R830" s="67"/>
      <c r="S830" s="67"/>
      <c r="T830" s="67"/>
      <c r="U830" s="67"/>
      <c r="V830" s="67"/>
      <c r="W830" s="67"/>
      <c r="X830" s="67"/>
      <c r="Y830" s="67"/>
      <c r="Z830" s="67"/>
      <c r="AA830" s="67"/>
      <c r="AB830" s="67"/>
      <c r="AC830" s="67"/>
      <c r="AD830" s="67"/>
      <c r="AE830" s="67"/>
      <c r="AF830" s="67"/>
      <c r="AG830" s="67"/>
      <c r="AH830" s="67"/>
      <c r="AI830" s="67"/>
      <c r="AJ830" s="67"/>
      <c r="AK830" s="67"/>
    </row>
    <row r="831" spans="3:37" ht="15" customHeight="1" x14ac:dyDescent="0.25">
      <c r="C831" s="257"/>
      <c r="D831" s="257"/>
      <c r="E831" s="257"/>
      <c r="F831" s="257"/>
      <c r="G831" s="257"/>
      <c r="H831" s="257"/>
      <c r="I831" s="257"/>
      <c r="J831" s="257"/>
      <c r="K831" s="257"/>
      <c r="L831" s="257"/>
      <c r="M831" s="257"/>
      <c r="N831" s="257"/>
      <c r="O831" s="71"/>
      <c r="P831" s="71"/>
      <c r="Q831" s="71"/>
      <c r="R831" s="71"/>
      <c r="S831" s="71"/>
      <c r="T831" s="71"/>
      <c r="U831" s="71"/>
      <c r="V831" s="71"/>
      <c r="W831" s="71"/>
      <c r="X831" s="71"/>
      <c r="Y831" s="71"/>
      <c r="Z831" s="71"/>
      <c r="AA831" s="71"/>
      <c r="AB831" s="71"/>
      <c r="AC831" s="71"/>
      <c r="AD831" s="71"/>
      <c r="AE831" s="71"/>
      <c r="AF831" s="71"/>
      <c r="AG831" s="71"/>
      <c r="AH831" s="71"/>
      <c r="AI831" s="71"/>
      <c r="AJ831" s="71"/>
      <c r="AK831" s="71"/>
    </row>
    <row r="832" spans="3:37" ht="15" customHeight="1" x14ac:dyDescent="0.25">
      <c r="C832" s="253"/>
      <c r="D832" s="253"/>
      <c r="E832" s="253"/>
      <c r="F832" s="253"/>
      <c r="G832" s="253"/>
      <c r="H832" s="253"/>
      <c r="I832" s="253"/>
      <c r="J832" s="253"/>
      <c r="K832" s="253"/>
      <c r="L832" s="253"/>
      <c r="M832" s="253"/>
      <c r="N832" s="253"/>
      <c r="O832" s="67"/>
      <c r="P832" s="67"/>
      <c r="Q832" s="67"/>
      <c r="R832" s="67"/>
      <c r="S832" s="67"/>
      <c r="T832" s="67"/>
      <c r="U832" s="67"/>
      <c r="V832" s="67"/>
      <c r="W832" s="67"/>
      <c r="X832" s="67"/>
      <c r="Y832" s="67"/>
      <c r="Z832" s="67"/>
      <c r="AA832" s="67"/>
      <c r="AB832" s="67"/>
      <c r="AC832" s="67"/>
      <c r="AD832" s="67"/>
      <c r="AE832" s="67"/>
      <c r="AF832" s="67"/>
      <c r="AG832" s="67"/>
      <c r="AH832" s="67"/>
      <c r="AI832" s="67"/>
      <c r="AJ832" s="67"/>
      <c r="AK832" s="67"/>
    </row>
    <row r="833" spans="3:37" ht="15" customHeight="1" x14ac:dyDescent="0.25">
      <c r="C833" s="257"/>
      <c r="D833" s="257"/>
      <c r="E833" s="257"/>
      <c r="F833" s="257"/>
      <c r="G833" s="257"/>
      <c r="H833" s="257"/>
      <c r="I833" s="257"/>
      <c r="J833" s="257"/>
      <c r="K833" s="257"/>
      <c r="L833" s="257"/>
      <c r="M833" s="257"/>
      <c r="N833" s="257"/>
      <c r="O833" s="71"/>
      <c r="P833" s="71"/>
      <c r="Q833" s="71"/>
      <c r="R833" s="71"/>
      <c r="S833" s="71"/>
      <c r="T833" s="71"/>
      <c r="U833" s="71"/>
      <c r="V833" s="71"/>
      <c r="W833" s="71"/>
      <c r="X833" s="71"/>
      <c r="Y833" s="71"/>
      <c r="Z833" s="71"/>
      <c r="AA833" s="71"/>
      <c r="AB833" s="71"/>
      <c r="AC833" s="71"/>
      <c r="AD833" s="71"/>
      <c r="AE833" s="71"/>
      <c r="AF833" s="71"/>
      <c r="AG833" s="71"/>
      <c r="AH833" s="71"/>
      <c r="AI833" s="71"/>
      <c r="AJ833" s="71"/>
      <c r="AK833" s="71"/>
    </row>
    <row r="834" spans="3:37" ht="15" customHeight="1" x14ac:dyDescent="0.25">
      <c r="C834" s="253"/>
      <c r="D834" s="253"/>
      <c r="E834" s="253"/>
      <c r="F834" s="253"/>
      <c r="G834" s="253"/>
      <c r="H834" s="253"/>
      <c r="I834" s="253"/>
      <c r="J834" s="253"/>
      <c r="K834" s="253"/>
      <c r="L834" s="253"/>
      <c r="M834" s="253"/>
      <c r="N834" s="253"/>
      <c r="O834" s="67"/>
      <c r="P834" s="67"/>
      <c r="Q834" s="67"/>
      <c r="R834" s="67"/>
      <c r="S834" s="67"/>
      <c r="T834" s="67"/>
      <c r="U834" s="67"/>
      <c r="V834" s="67"/>
      <c r="W834" s="67"/>
      <c r="X834" s="67"/>
      <c r="Y834" s="67"/>
      <c r="Z834" s="67"/>
      <c r="AA834" s="67"/>
      <c r="AB834" s="67"/>
      <c r="AC834" s="67"/>
      <c r="AD834" s="67"/>
      <c r="AE834" s="67"/>
      <c r="AF834" s="67"/>
      <c r="AG834" s="67"/>
      <c r="AH834" s="67"/>
      <c r="AI834" s="67"/>
      <c r="AJ834" s="67"/>
      <c r="AK834" s="67"/>
    </row>
    <row r="835" spans="3:37" ht="15" customHeight="1" x14ac:dyDescent="0.25">
      <c r="C835" s="257"/>
      <c r="D835" s="257"/>
      <c r="E835" s="257"/>
      <c r="F835" s="257"/>
      <c r="G835" s="257"/>
      <c r="H835" s="257"/>
      <c r="I835" s="257"/>
      <c r="J835" s="257"/>
      <c r="K835" s="257"/>
      <c r="L835" s="257"/>
      <c r="M835" s="257"/>
      <c r="N835" s="257"/>
      <c r="O835" s="71"/>
      <c r="P835" s="71"/>
      <c r="Q835" s="71"/>
      <c r="R835" s="71"/>
      <c r="S835" s="71"/>
      <c r="T835" s="71"/>
      <c r="U835" s="71"/>
      <c r="V835" s="71"/>
      <c r="W835" s="71"/>
      <c r="X835" s="71"/>
      <c r="Y835" s="71"/>
      <c r="Z835" s="71"/>
      <c r="AA835" s="71"/>
      <c r="AB835" s="71"/>
      <c r="AC835" s="71"/>
      <c r="AD835" s="71"/>
      <c r="AE835" s="71"/>
      <c r="AF835" s="71"/>
      <c r="AG835" s="71"/>
      <c r="AH835" s="71"/>
      <c r="AI835" s="71"/>
      <c r="AJ835" s="71"/>
      <c r="AK835" s="71"/>
    </row>
    <row r="836" spans="3:37" ht="15" customHeight="1" x14ac:dyDescent="0.25">
      <c r="C836" s="253"/>
      <c r="D836" s="253"/>
      <c r="E836" s="253"/>
      <c r="F836" s="253"/>
      <c r="G836" s="253"/>
      <c r="H836" s="253"/>
      <c r="I836" s="253"/>
      <c r="J836" s="253"/>
      <c r="K836" s="253"/>
      <c r="L836" s="253"/>
      <c r="M836" s="253"/>
      <c r="N836" s="253"/>
      <c r="O836" s="67"/>
      <c r="P836" s="67"/>
      <c r="Q836" s="67"/>
      <c r="R836" s="67"/>
      <c r="S836" s="67"/>
      <c r="T836" s="67"/>
      <c r="U836" s="67"/>
      <c r="V836" s="67"/>
      <c r="W836" s="67"/>
      <c r="X836" s="67"/>
      <c r="Y836" s="67"/>
      <c r="Z836" s="67"/>
      <c r="AA836" s="67"/>
      <c r="AB836" s="67"/>
      <c r="AC836" s="67"/>
      <c r="AD836" s="67"/>
      <c r="AE836" s="67"/>
      <c r="AF836" s="67"/>
      <c r="AG836" s="67"/>
      <c r="AH836" s="67"/>
      <c r="AI836" s="67"/>
      <c r="AJ836" s="67"/>
      <c r="AK836" s="67"/>
    </row>
    <row r="837" spans="3:37" ht="15" customHeight="1" x14ac:dyDescent="0.25">
      <c r="C837" s="257"/>
      <c r="D837" s="257"/>
      <c r="E837" s="257"/>
      <c r="F837" s="257"/>
      <c r="G837" s="257"/>
      <c r="H837" s="257"/>
      <c r="I837" s="257"/>
      <c r="J837" s="257"/>
      <c r="K837" s="257"/>
      <c r="L837" s="257"/>
      <c r="M837" s="257"/>
      <c r="N837" s="257"/>
      <c r="O837" s="71"/>
      <c r="P837" s="71"/>
      <c r="Q837" s="71"/>
      <c r="R837" s="71"/>
      <c r="S837" s="71"/>
      <c r="T837" s="71"/>
      <c r="U837" s="71"/>
      <c r="V837" s="71"/>
      <c r="W837" s="71"/>
      <c r="X837" s="71"/>
      <c r="Y837" s="71"/>
      <c r="Z837" s="71"/>
      <c r="AA837" s="71"/>
      <c r="AB837" s="71"/>
      <c r="AC837" s="71"/>
      <c r="AD837" s="71"/>
      <c r="AE837" s="71"/>
      <c r="AF837" s="71"/>
      <c r="AG837" s="71"/>
      <c r="AH837" s="71"/>
      <c r="AI837" s="71"/>
      <c r="AJ837" s="71"/>
      <c r="AK837" s="71"/>
    </row>
    <row r="838" spans="3:37" ht="15" customHeight="1" x14ac:dyDescent="0.25">
      <c r="C838" s="253"/>
      <c r="D838" s="253"/>
      <c r="E838" s="253"/>
      <c r="F838" s="253"/>
      <c r="G838" s="253"/>
      <c r="H838" s="253"/>
      <c r="I838" s="253"/>
      <c r="J838" s="253"/>
      <c r="K838" s="253"/>
      <c r="L838" s="253"/>
      <c r="M838" s="253"/>
      <c r="N838" s="253"/>
      <c r="O838" s="67"/>
      <c r="P838" s="67"/>
      <c r="Q838" s="67"/>
      <c r="R838" s="67"/>
      <c r="S838" s="67"/>
      <c r="T838" s="67"/>
      <c r="U838" s="67"/>
      <c r="V838" s="67"/>
      <c r="W838" s="67"/>
      <c r="X838" s="67"/>
      <c r="Y838" s="67"/>
      <c r="Z838" s="67"/>
      <c r="AA838" s="67"/>
      <c r="AB838" s="67"/>
      <c r="AC838" s="67"/>
      <c r="AD838" s="67"/>
      <c r="AE838" s="67"/>
      <c r="AF838" s="67"/>
      <c r="AG838" s="67"/>
      <c r="AH838" s="67"/>
      <c r="AI838" s="67"/>
      <c r="AJ838" s="67"/>
      <c r="AK838" s="67"/>
    </row>
    <row r="839" spans="3:37" ht="15" customHeight="1" x14ac:dyDescent="0.25">
      <c r="C839" s="257"/>
      <c r="D839" s="257"/>
      <c r="E839" s="257"/>
      <c r="F839" s="257"/>
      <c r="G839" s="257"/>
      <c r="H839" s="257"/>
      <c r="I839" s="257"/>
      <c r="J839" s="257"/>
      <c r="K839" s="257"/>
      <c r="L839" s="257"/>
      <c r="M839" s="257"/>
      <c r="N839" s="257"/>
      <c r="O839" s="71"/>
      <c r="P839" s="71"/>
      <c r="Q839" s="71"/>
      <c r="R839" s="71"/>
      <c r="S839" s="71"/>
      <c r="T839" s="71"/>
      <c r="U839" s="71"/>
      <c r="V839" s="71"/>
      <c r="W839" s="71"/>
      <c r="X839" s="71"/>
      <c r="Y839" s="71"/>
      <c r="Z839" s="71"/>
      <c r="AA839" s="71"/>
      <c r="AB839" s="71"/>
      <c r="AC839" s="71"/>
      <c r="AD839" s="71"/>
      <c r="AE839" s="71"/>
      <c r="AF839" s="71"/>
      <c r="AG839" s="71"/>
      <c r="AH839" s="71"/>
      <c r="AI839" s="71"/>
      <c r="AJ839" s="71"/>
      <c r="AK839" s="71"/>
    </row>
    <row r="840" spans="3:37" ht="15" customHeight="1" x14ac:dyDescent="0.25">
      <c r="C840" s="253"/>
      <c r="D840" s="253"/>
      <c r="E840" s="253"/>
      <c r="F840" s="253"/>
      <c r="G840" s="253"/>
      <c r="H840" s="253"/>
      <c r="I840" s="253"/>
      <c r="J840" s="253"/>
      <c r="K840" s="253"/>
      <c r="L840" s="253"/>
      <c r="M840" s="253"/>
      <c r="N840" s="253"/>
      <c r="O840" s="67"/>
      <c r="P840" s="67"/>
      <c r="Q840" s="67"/>
      <c r="R840" s="67"/>
      <c r="S840" s="67"/>
      <c r="T840" s="67"/>
      <c r="U840" s="67"/>
      <c r="V840" s="67"/>
      <c r="W840" s="67"/>
      <c r="X840" s="67"/>
      <c r="Y840" s="67"/>
      <c r="Z840" s="67"/>
      <c r="AA840" s="67"/>
      <c r="AB840" s="67"/>
      <c r="AC840" s="67"/>
      <c r="AD840" s="67"/>
      <c r="AE840" s="67"/>
      <c r="AF840" s="67"/>
      <c r="AG840" s="67"/>
      <c r="AH840" s="67"/>
      <c r="AI840" s="67"/>
      <c r="AJ840" s="67"/>
      <c r="AK840" s="67"/>
    </row>
    <row r="841" spans="3:37" ht="15" customHeight="1" x14ac:dyDescent="0.25">
      <c r="C841" s="257"/>
      <c r="D841" s="257"/>
      <c r="E841" s="257"/>
      <c r="F841" s="257"/>
      <c r="G841" s="257"/>
      <c r="H841" s="257"/>
      <c r="I841" s="257"/>
      <c r="J841" s="257"/>
      <c r="K841" s="257"/>
      <c r="L841" s="257"/>
      <c r="M841" s="257"/>
      <c r="N841" s="257"/>
      <c r="O841" s="71"/>
      <c r="P841" s="71"/>
      <c r="Q841" s="71"/>
      <c r="R841" s="71"/>
      <c r="S841" s="71"/>
      <c r="T841" s="71"/>
      <c r="U841" s="71"/>
      <c r="V841" s="71"/>
      <c r="W841" s="71"/>
      <c r="X841" s="71"/>
      <c r="Y841" s="71"/>
      <c r="Z841" s="71"/>
      <c r="AA841" s="71"/>
      <c r="AB841" s="71"/>
      <c r="AC841" s="71"/>
      <c r="AD841" s="71"/>
      <c r="AE841" s="71"/>
      <c r="AF841" s="71"/>
      <c r="AG841" s="71"/>
      <c r="AH841" s="71"/>
      <c r="AI841" s="71"/>
      <c r="AJ841" s="71"/>
      <c r="AK841" s="71"/>
    </row>
    <row r="842" spans="3:37" ht="15" customHeight="1" x14ac:dyDescent="0.25">
      <c r="C842" s="253"/>
      <c r="D842" s="253"/>
      <c r="E842" s="253"/>
      <c r="F842" s="253"/>
      <c r="G842" s="253"/>
      <c r="H842" s="253"/>
      <c r="I842" s="253"/>
      <c r="J842" s="253"/>
      <c r="K842" s="253"/>
      <c r="L842" s="253"/>
      <c r="M842" s="253"/>
      <c r="N842" s="253"/>
      <c r="O842" s="67"/>
      <c r="P842" s="67"/>
      <c r="Q842" s="67"/>
      <c r="R842" s="67"/>
      <c r="S842" s="67"/>
      <c r="T842" s="67"/>
      <c r="U842" s="67"/>
      <c r="V842" s="67"/>
      <c r="W842" s="67"/>
      <c r="X842" s="67"/>
      <c r="Y842" s="67"/>
      <c r="Z842" s="67"/>
      <c r="AA842" s="67"/>
      <c r="AB842" s="67"/>
      <c r="AC842" s="67"/>
      <c r="AD842" s="67"/>
      <c r="AE842" s="67"/>
      <c r="AF842" s="67"/>
      <c r="AG842" s="67"/>
      <c r="AH842" s="67"/>
      <c r="AI842" s="67"/>
      <c r="AJ842" s="67"/>
      <c r="AK842" s="67"/>
    </row>
    <row r="843" spans="3:37" ht="15" customHeight="1" x14ac:dyDescent="0.25">
      <c r="C843" s="257"/>
      <c r="D843" s="257"/>
      <c r="E843" s="257"/>
      <c r="F843" s="257"/>
      <c r="G843" s="257"/>
      <c r="H843" s="257"/>
      <c r="I843" s="257"/>
      <c r="J843" s="257"/>
      <c r="K843" s="257"/>
      <c r="L843" s="257"/>
      <c r="M843" s="257"/>
      <c r="N843" s="257"/>
      <c r="O843" s="71"/>
      <c r="P843" s="71"/>
      <c r="Q843" s="71"/>
      <c r="R843" s="71"/>
      <c r="S843" s="71"/>
      <c r="T843" s="71"/>
      <c r="U843" s="71"/>
      <c r="V843" s="71"/>
      <c r="W843" s="71"/>
      <c r="X843" s="71"/>
      <c r="Y843" s="71"/>
      <c r="Z843" s="71"/>
      <c r="AA843" s="71"/>
      <c r="AB843" s="71"/>
      <c r="AC843" s="71"/>
      <c r="AD843" s="71"/>
      <c r="AE843" s="71"/>
      <c r="AF843" s="71"/>
      <c r="AG843" s="71"/>
      <c r="AH843" s="71"/>
      <c r="AI843" s="71"/>
      <c r="AJ843" s="71"/>
      <c r="AK843" s="71"/>
    </row>
    <row r="844" spans="3:37" ht="15" customHeight="1" x14ac:dyDescent="0.25">
      <c r="C844" s="253"/>
      <c r="D844" s="253"/>
      <c r="E844" s="253"/>
      <c r="F844" s="253"/>
      <c r="G844" s="253"/>
      <c r="H844" s="253"/>
      <c r="I844" s="253"/>
      <c r="J844" s="253"/>
      <c r="K844" s="253"/>
      <c r="L844" s="253"/>
      <c r="M844" s="253"/>
      <c r="N844" s="253"/>
      <c r="O844" s="67"/>
      <c r="P844" s="67"/>
      <c r="Q844" s="67"/>
      <c r="R844" s="67"/>
      <c r="S844" s="67"/>
      <c r="T844" s="67"/>
      <c r="U844" s="67"/>
      <c r="V844" s="67"/>
      <c r="W844" s="67"/>
      <c r="X844" s="67"/>
      <c r="Y844" s="67"/>
      <c r="Z844" s="67"/>
      <c r="AA844" s="67"/>
      <c r="AB844" s="67"/>
      <c r="AC844" s="67"/>
      <c r="AD844" s="67"/>
      <c r="AE844" s="67"/>
      <c r="AF844" s="67"/>
      <c r="AG844" s="67"/>
      <c r="AH844" s="67"/>
      <c r="AI844" s="67"/>
      <c r="AJ844" s="67"/>
      <c r="AK844" s="67"/>
    </row>
    <row r="845" spans="3:37" ht="15" customHeight="1" x14ac:dyDescent="0.25">
      <c r="C845" s="257"/>
      <c r="D845" s="257"/>
      <c r="E845" s="257"/>
      <c r="F845" s="257"/>
      <c r="G845" s="257"/>
      <c r="H845" s="257"/>
      <c r="I845" s="257"/>
      <c r="J845" s="257"/>
      <c r="K845" s="257"/>
      <c r="L845" s="257"/>
      <c r="M845" s="257"/>
      <c r="N845" s="257"/>
      <c r="O845" s="71"/>
      <c r="P845" s="71"/>
      <c r="Q845" s="71"/>
      <c r="R845" s="71"/>
      <c r="S845" s="71"/>
      <c r="T845" s="71"/>
      <c r="U845" s="71"/>
      <c r="V845" s="71"/>
      <c r="W845" s="71"/>
      <c r="X845" s="71"/>
      <c r="Y845" s="71"/>
      <c r="Z845" s="71"/>
      <c r="AA845" s="71"/>
      <c r="AB845" s="71"/>
      <c r="AC845" s="71"/>
      <c r="AD845" s="71"/>
      <c r="AE845" s="71"/>
      <c r="AF845" s="71"/>
      <c r="AG845" s="71"/>
      <c r="AH845" s="71"/>
      <c r="AI845" s="71"/>
      <c r="AJ845" s="71"/>
      <c r="AK845" s="71"/>
    </row>
    <row r="846" spans="3:37" ht="15" customHeight="1" x14ac:dyDescent="0.25">
      <c r="C846" s="253"/>
      <c r="D846" s="253"/>
      <c r="E846" s="253"/>
      <c r="F846" s="253"/>
      <c r="G846" s="253"/>
      <c r="H846" s="253"/>
      <c r="I846" s="253"/>
      <c r="J846" s="253"/>
      <c r="K846" s="253"/>
      <c r="L846" s="253"/>
      <c r="M846" s="253"/>
      <c r="N846" s="253"/>
      <c r="O846" s="67"/>
      <c r="P846" s="67"/>
      <c r="Q846" s="67"/>
      <c r="R846" s="67"/>
      <c r="S846" s="67"/>
      <c r="T846" s="67"/>
      <c r="U846" s="67"/>
      <c r="V846" s="67"/>
      <c r="W846" s="67"/>
      <c r="X846" s="67"/>
      <c r="Y846" s="67"/>
      <c r="Z846" s="67"/>
      <c r="AA846" s="67"/>
      <c r="AB846" s="67"/>
      <c r="AC846" s="67"/>
      <c r="AD846" s="67"/>
      <c r="AE846" s="67"/>
      <c r="AF846" s="67"/>
      <c r="AG846" s="67"/>
      <c r="AH846" s="67"/>
      <c r="AI846" s="67"/>
      <c r="AJ846" s="67"/>
      <c r="AK846" s="67"/>
    </row>
    <row r="847" spans="3:37" ht="15" customHeight="1" x14ac:dyDescent="0.25">
      <c r="C847" s="257"/>
      <c r="D847" s="257"/>
      <c r="E847" s="257"/>
      <c r="F847" s="257"/>
      <c r="G847" s="257"/>
      <c r="H847" s="257"/>
      <c r="I847" s="257"/>
      <c r="J847" s="257"/>
      <c r="K847" s="257"/>
      <c r="L847" s="257"/>
      <c r="M847" s="257"/>
      <c r="N847" s="257"/>
      <c r="O847" s="71"/>
      <c r="P847" s="71"/>
      <c r="Q847" s="71"/>
      <c r="R847" s="71"/>
      <c r="S847" s="71"/>
      <c r="T847" s="71"/>
      <c r="U847" s="71"/>
      <c r="V847" s="71"/>
      <c r="W847" s="71"/>
      <c r="X847" s="71"/>
      <c r="Y847" s="71"/>
      <c r="Z847" s="71"/>
      <c r="AA847" s="71"/>
      <c r="AB847" s="71"/>
      <c r="AC847" s="71"/>
      <c r="AD847" s="71"/>
      <c r="AE847" s="71"/>
      <c r="AF847" s="71"/>
      <c r="AG847" s="71"/>
      <c r="AH847" s="71"/>
      <c r="AI847" s="71"/>
      <c r="AJ847" s="71"/>
      <c r="AK847" s="71"/>
    </row>
    <row r="848" spans="3:37" ht="15" customHeight="1" x14ac:dyDescent="0.25">
      <c r="C848" s="253"/>
      <c r="D848" s="253"/>
      <c r="E848" s="253"/>
      <c r="F848" s="253"/>
      <c r="G848" s="253"/>
      <c r="H848" s="253"/>
      <c r="I848" s="253"/>
      <c r="J848" s="253"/>
      <c r="K848" s="253"/>
      <c r="L848" s="253"/>
      <c r="M848" s="253"/>
      <c r="N848" s="253"/>
      <c r="O848" s="67"/>
      <c r="P848" s="67"/>
      <c r="Q848" s="67"/>
      <c r="R848" s="67"/>
      <c r="S848" s="67"/>
      <c r="T848" s="67"/>
      <c r="U848" s="67"/>
      <c r="V848" s="67"/>
      <c r="W848" s="67"/>
      <c r="X848" s="67"/>
      <c r="Y848" s="67"/>
      <c r="Z848" s="67"/>
      <c r="AA848" s="67"/>
      <c r="AB848" s="67"/>
      <c r="AC848" s="67"/>
      <c r="AD848" s="67"/>
      <c r="AE848" s="67"/>
      <c r="AF848" s="67"/>
      <c r="AG848" s="67"/>
      <c r="AH848" s="67"/>
      <c r="AI848" s="67"/>
      <c r="AJ848" s="67"/>
      <c r="AK848" s="67"/>
    </row>
    <row r="849" spans="3:37" ht="15" customHeight="1" x14ac:dyDescent="0.25">
      <c r="C849" s="257"/>
      <c r="D849" s="257"/>
      <c r="E849" s="257"/>
      <c r="F849" s="257"/>
      <c r="G849" s="257"/>
      <c r="H849" s="257"/>
      <c r="I849" s="257"/>
      <c r="J849" s="257"/>
      <c r="K849" s="257"/>
      <c r="L849" s="257"/>
      <c r="M849" s="257"/>
      <c r="N849" s="257"/>
      <c r="O849" s="71"/>
      <c r="P849" s="71"/>
      <c r="Q849" s="71"/>
      <c r="R849" s="71"/>
      <c r="S849" s="71"/>
      <c r="T849" s="71"/>
      <c r="U849" s="71"/>
      <c r="V849" s="71"/>
      <c r="W849" s="71"/>
      <c r="X849" s="71"/>
      <c r="Y849" s="71"/>
      <c r="Z849" s="71"/>
      <c r="AA849" s="71"/>
      <c r="AB849" s="71"/>
      <c r="AC849" s="71"/>
      <c r="AD849" s="71"/>
      <c r="AE849" s="71"/>
      <c r="AF849" s="71"/>
      <c r="AG849" s="71"/>
      <c r="AH849" s="71"/>
      <c r="AI849" s="71"/>
      <c r="AJ849" s="71"/>
      <c r="AK849" s="71"/>
    </row>
    <row r="850" spans="3:37" ht="15" customHeight="1" x14ac:dyDescent="0.25">
      <c r="C850" s="253"/>
      <c r="D850" s="253"/>
      <c r="E850" s="253"/>
      <c r="F850" s="253"/>
      <c r="G850" s="253"/>
      <c r="H850" s="253"/>
      <c r="I850" s="253"/>
      <c r="J850" s="253"/>
      <c r="K850" s="253"/>
      <c r="L850" s="253"/>
      <c r="M850" s="253"/>
      <c r="N850" s="253"/>
      <c r="O850" s="67"/>
      <c r="P850" s="67"/>
      <c r="Q850" s="67"/>
      <c r="R850" s="67"/>
      <c r="S850" s="67"/>
      <c r="T850" s="67"/>
      <c r="U850" s="67"/>
      <c r="V850" s="67"/>
      <c r="W850" s="67"/>
      <c r="X850" s="67"/>
      <c r="Y850" s="67"/>
      <c r="Z850" s="67"/>
      <c r="AA850" s="67"/>
      <c r="AB850" s="67"/>
      <c r="AC850" s="67"/>
      <c r="AD850" s="67"/>
      <c r="AE850" s="67"/>
      <c r="AF850" s="67"/>
      <c r="AG850" s="67"/>
      <c r="AH850" s="67"/>
      <c r="AI850" s="67"/>
      <c r="AJ850" s="67"/>
      <c r="AK850" s="67"/>
    </row>
    <row r="851" spans="3:37" ht="15" customHeight="1" x14ac:dyDescent="0.25">
      <c r="C851" s="257"/>
      <c r="D851" s="257"/>
      <c r="E851" s="257"/>
      <c r="F851" s="257"/>
      <c r="G851" s="257"/>
      <c r="H851" s="257"/>
      <c r="I851" s="257"/>
      <c r="J851" s="257"/>
      <c r="K851" s="257"/>
      <c r="L851" s="257"/>
      <c r="M851" s="257"/>
      <c r="N851" s="257"/>
      <c r="O851" s="71"/>
      <c r="P851" s="71"/>
      <c r="Q851" s="71"/>
      <c r="R851" s="71"/>
      <c r="S851" s="71"/>
      <c r="T851" s="71"/>
      <c r="U851" s="71"/>
      <c r="V851" s="71"/>
      <c r="W851" s="71"/>
      <c r="X851" s="71"/>
      <c r="Y851" s="71"/>
      <c r="Z851" s="71"/>
      <c r="AA851" s="71"/>
      <c r="AB851" s="71"/>
      <c r="AC851" s="71"/>
      <c r="AD851" s="71"/>
      <c r="AE851" s="71"/>
      <c r="AF851" s="71"/>
      <c r="AG851" s="71"/>
      <c r="AH851" s="71"/>
      <c r="AI851" s="71"/>
      <c r="AJ851" s="71"/>
      <c r="AK851" s="71"/>
    </row>
    <row r="852" spans="3:37" ht="15" customHeight="1" x14ac:dyDescent="0.25">
      <c r="C852" s="253"/>
      <c r="D852" s="253"/>
      <c r="E852" s="253"/>
      <c r="F852" s="253"/>
      <c r="G852" s="253"/>
      <c r="H852" s="253"/>
      <c r="I852" s="253"/>
      <c r="J852" s="253"/>
      <c r="K852" s="253"/>
      <c r="L852" s="253"/>
      <c r="M852" s="253"/>
      <c r="N852" s="253"/>
      <c r="O852" s="67"/>
      <c r="P852" s="67"/>
      <c r="Q852" s="67"/>
      <c r="R852" s="67"/>
      <c r="S852" s="67"/>
      <c r="T852" s="67"/>
      <c r="U852" s="67"/>
      <c r="V852" s="67"/>
      <c r="W852" s="67"/>
      <c r="X852" s="67"/>
      <c r="Y852" s="67"/>
      <c r="Z852" s="67"/>
      <c r="AA852" s="67"/>
      <c r="AB852" s="67"/>
      <c r="AC852" s="67"/>
      <c r="AD852" s="67"/>
      <c r="AE852" s="67"/>
      <c r="AF852" s="67"/>
      <c r="AG852" s="67"/>
      <c r="AH852" s="67"/>
      <c r="AI852" s="67"/>
      <c r="AJ852" s="67"/>
      <c r="AK852" s="67"/>
    </row>
    <row r="853" spans="3:37" ht="15" customHeight="1" x14ac:dyDescent="0.25">
      <c r="C853" s="257"/>
      <c r="D853" s="257"/>
      <c r="E853" s="257"/>
      <c r="F853" s="257"/>
      <c r="G853" s="257"/>
      <c r="H853" s="257"/>
      <c r="I853" s="257"/>
      <c r="J853" s="257"/>
      <c r="K853" s="257"/>
      <c r="L853" s="257"/>
      <c r="M853" s="257"/>
      <c r="N853" s="257"/>
      <c r="O853" s="71"/>
      <c r="P853" s="71"/>
      <c r="Q853" s="71"/>
      <c r="R853" s="71"/>
      <c r="S853" s="71"/>
      <c r="T853" s="71"/>
      <c r="U853" s="71"/>
      <c r="V853" s="71"/>
      <c r="W853" s="71"/>
      <c r="X853" s="71"/>
      <c r="Y853" s="71"/>
      <c r="Z853" s="71"/>
      <c r="AA853" s="71"/>
      <c r="AB853" s="71"/>
      <c r="AC853" s="71"/>
      <c r="AD853" s="71"/>
      <c r="AE853" s="71"/>
      <c r="AF853" s="71"/>
      <c r="AG853" s="71"/>
      <c r="AH853" s="71"/>
      <c r="AI853" s="71"/>
      <c r="AJ853" s="71"/>
      <c r="AK853" s="71"/>
    </row>
    <row r="854" spans="3:37" ht="15" customHeight="1" x14ac:dyDescent="0.25">
      <c r="C854" s="253"/>
      <c r="D854" s="253"/>
      <c r="E854" s="253"/>
      <c r="F854" s="253"/>
      <c r="G854" s="253"/>
      <c r="H854" s="253"/>
      <c r="I854" s="253"/>
      <c r="J854" s="253"/>
      <c r="K854" s="253"/>
      <c r="L854" s="253"/>
      <c r="M854" s="253"/>
      <c r="N854" s="253"/>
      <c r="O854" s="67"/>
      <c r="P854" s="67"/>
      <c r="Q854" s="67"/>
      <c r="R854" s="67"/>
      <c r="S854" s="67"/>
      <c r="T854" s="67"/>
      <c r="U854" s="67"/>
      <c r="V854" s="67"/>
      <c r="W854" s="67"/>
      <c r="X854" s="67"/>
      <c r="Y854" s="67"/>
      <c r="Z854" s="67"/>
      <c r="AA854" s="67"/>
      <c r="AB854" s="67"/>
      <c r="AC854" s="67"/>
      <c r="AD854" s="67"/>
      <c r="AE854" s="67"/>
      <c r="AF854" s="67"/>
      <c r="AG854" s="67"/>
      <c r="AH854" s="67"/>
      <c r="AI854" s="67"/>
      <c r="AJ854" s="67"/>
      <c r="AK854" s="67"/>
    </row>
    <row r="855" spans="3:37" ht="15" customHeight="1" x14ac:dyDescent="0.25">
      <c r="C855" s="257"/>
      <c r="D855" s="257"/>
      <c r="E855" s="257"/>
      <c r="F855" s="257"/>
      <c r="G855" s="257"/>
      <c r="H855" s="257"/>
      <c r="I855" s="257"/>
      <c r="J855" s="257"/>
      <c r="K855" s="257"/>
      <c r="L855" s="257"/>
      <c r="M855" s="257"/>
      <c r="N855" s="257"/>
      <c r="O855" s="71"/>
      <c r="P855" s="71"/>
      <c r="Q855" s="71"/>
      <c r="R855" s="71"/>
      <c r="S855" s="71"/>
      <c r="T855" s="71"/>
      <c r="U855" s="71"/>
      <c r="V855" s="71"/>
      <c r="W855" s="71"/>
      <c r="X855" s="71"/>
      <c r="Y855" s="71"/>
      <c r="Z855" s="71"/>
      <c r="AA855" s="71"/>
      <c r="AB855" s="71"/>
      <c r="AC855" s="71"/>
      <c r="AD855" s="71"/>
      <c r="AE855" s="71"/>
      <c r="AF855" s="71"/>
      <c r="AG855" s="71"/>
      <c r="AH855" s="71"/>
      <c r="AI855" s="71"/>
      <c r="AJ855" s="71"/>
      <c r="AK855" s="71"/>
    </row>
    <row r="856" spans="3:37" ht="15" customHeight="1" x14ac:dyDescent="0.25">
      <c r="C856" s="253"/>
      <c r="D856" s="253"/>
      <c r="E856" s="253"/>
      <c r="F856" s="253"/>
      <c r="G856" s="253"/>
      <c r="H856" s="253"/>
      <c r="I856" s="253"/>
      <c r="J856" s="253"/>
      <c r="K856" s="253"/>
      <c r="L856" s="253"/>
      <c r="M856" s="253"/>
      <c r="N856" s="253"/>
      <c r="O856" s="67"/>
      <c r="P856" s="67"/>
      <c r="Q856" s="67"/>
      <c r="R856" s="67"/>
      <c r="S856" s="67"/>
      <c r="T856" s="67"/>
      <c r="U856" s="67"/>
      <c r="V856" s="67"/>
      <c r="W856" s="67"/>
      <c r="X856" s="67"/>
      <c r="Y856" s="67"/>
      <c r="Z856" s="67"/>
      <c r="AA856" s="67"/>
      <c r="AB856" s="67"/>
      <c r="AC856" s="67"/>
      <c r="AD856" s="67"/>
      <c r="AE856" s="67"/>
      <c r="AF856" s="67"/>
      <c r="AG856" s="67"/>
      <c r="AH856" s="67"/>
      <c r="AI856" s="67"/>
      <c r="AJ856" s="67"/>
      <c r="AK856" s="67"/>
    </row>
    <row r="857" spans="3:37" ht="15" customHeight="1" x14ac:dyDescent="0.25">
      <c r="C857" s="257"/>
      <c r="D857" s="257"/>
      <c r="E857" s="257"/>
      <c r="F857" s="257"/>
      <c r="G857" s="257"/>
      <c r="H857" s="257"/>
      <c r="I857" s="257"/>
      <c r="J857" s="257"/>
      <c r="K857" s="257"/>
      <c r="L857" s="257"/>
      <c r="M857" s="257"/>
      <c r="N857" s="257"/>
      <c r="O857" s="71"/>
      <c r="P857" s="71"/>
      <c r="Q857" s="71"/>
      <c r="R857" s="71"/>
      <c r="S857" s="71"/>
      <c r="T857" s="71"/>
      <c r="U857" s="71"/>
      <c r="V857" s="71"/>
      <c r="W857" s="71"/>
      <c r="X857" s="71"/>
      <c r="Y857" s="71"/>
      <c r="Z857" s="71"/>
      <c r="AA857" s="71"/>
      <c r="AB857" s="71"/>
      <c r="AC857" s="71"/>
      <c r="AD857" s="71"/>
      <c r="AE857" s="71"/>
      <c r="AF857" s="71"/>
      <c r="AG857" s="71"/>
      <c r="AH857" s="71"/>
      <c r="AI857" s="71"/>
      <c r="AJ857" s="71"/>
      <c r="AK857" s="71"/>
    </row>
    <row r="858" spans="3:37" ht="15" customHeight="1" x14ac:dyDescent="0.25">
      <c r="C858" s="253"/>
      <c r="D858" s="253"/>
      <c r="E858" s="253"/>
      <c r="F858" s="253"/>
      <c r="G858" s="253"/>
      <c r="H858" s="253"/>
      <c r="I858" s="253"/>
      <c r="J858" s="253"/>
      <c r="K858" s="253"/>
      <c r="L858" s="253"/>
      <c r="M858" s="253"/>
      <c r="N858" s="253"/>
      <c r="O858" s="67"/>
      <c r="P858" s="67"/>
      <c r="Q858" s="67"/>
      <c r="R858" s="67"/>
      <c r="S858" s="67"/>
      <c r="T858" s="67"/>
      <c r="U858" s="67"/>
      <c r="V858" s="67"/>
      <c r="W858" s="67"/>
      <c r="X858" s="67"/>
      <c r="Y858" s="67"/>
      <c r="Z858" s="67"/>
      <c r="AA858" s="67"/>
      <c r="AB858" s="67"/>
      <c r="AC858" s="67"/>
      <c r="AD858" s="67"/>
      <c r="AE858" s="67"/>
      <c r="AF858" s="67"/>
      <c r="AG858" s="67"/>
      <c r="AH858" s="67"/>
      <c r="AI858" s="67"/>
      <c r="AJ858" s="67"/>
      <c r="AK858" s="67"/>
    </row>
    <row r="859" spans="3:37" ht="15" customHeight="1" x14ac:dyDescent="0.25">
      <c r="C859" s="257"/>
      <c r="D859" s="257"/>
      <c r="E859" s="257"/>
      <c r="F859" s="257"/>
      <c r="G859" s="257"/>
      <c r="H859" s="257"/>
      <c r="I859" s="257"/>
      <c r="J859" s="257"/>
      <c r="K859" s="257"/>
      <c r="L859" s="257"/>
      <c r="M859" s="257"/>
      <c r="N859" s="257"/>
      <c r="O859" s="71"/>
      <c r="P859" s="71"/>
      <c r="Q859" s="71"/>
      <c r="R859" s="71"/>
      <c r="S859" s="71"/>
      <c r="T859" s="71"/>
      <c r="U859" s="71"/>
      <c r="V859" s="71"/>
      <c r="W859" s="71"/>
      <c r="X859" s="71"/>
      <c r="Y859" s="71"/>
      <c r="Z859" s="71"/>
      <c r="AA859" s="71"/>
      <c r="AB859" s="71"/>
      <c r="AC859" s="71"/>
      <c r="AD859" s="71"/>
      <c r="AE859" s="71"/>
      <c r="AF859" s="71"/>
      <c r="AG859" s="71"/>
      <c r="AH859" s="71"/>
      <c r="AI859" s="71"/>
      <c r="AJ859" s="71"/>
      <c r="AK859" s="71"/>
    </row>
    <row r="860" spans="3:37" ht="15" customHeight="1" x14ac:dyDescent="0.25">
      <c r="C860" s="253"/>
      <c r="D860" s="253"/>
      <c r="E860" s="253"/>
      <c r="F860" s="253"/>
      <c r="G860" s="253"/>
      <c r="H860" s="253"/>
      <c r="I860" s="253"/>
      <c r="J860" s="253"/>
      <c r="K860" s="253"/>
      <c r="L860" s="253"/>
      <c r="M860" s="253"/>
      <c r="N860" s="253"/>
      <c r="O860" s="67"/>
      <c r="P860" s="67"/>
      <c r="Q860" s="67"/>
      <c r="R860" s="67"/>
      <c r="S860" s="67"/>
      <c r="T860" s="67"/>
      <c r="U860" s="67"/>
      <c r="V860" s="67"/>
      <c r="W860" s="67"/>
      <c r="X860" s="67"/>
      <c r="Y860" s="67"/>
      <c r="Z860" s="67"/>
      <c r="AA860" s="67"/>
      <c r="AB860" s="67"/>
      <c r="AC860" s="67"/>
      <c r="AD860" s="67"/>
      <c r="AE860" s="67"/>
      <c r="AF860" s="67"/>
      <c r="AG860" s="67"/>
      <c r="AH860" s="67"/>
      <c r="AI860" s="67"/>
      <c r="AJ860" s="67"/>
      <c r="AK860" s="67"/>
    </row>
    <row r="861" spans="3:37" ht="15" customHeight="1" x14ac:dyDescent="0.25">
      <c r="C861" s="257"/>
      <c r="D861" s="257"/>
      <c r="E861" s="257"/>
      <c r="F861" s="257"/>
      <c r="G861" s="257"/>
      <c r="H861" s="257"/>
      <c r="I861" s="257"/>
      <c r="J861" s="257"/>
      <c r="K861" s="257"/>
      <c r="L861" s="257"/>
      <c r="M861" s="257"/>
      <c r="N861" s="257"/>
      <c r="O861" s="71"/>
      <c r="P861" s="71"/>
      <c r="Q861" s="71"/>
      <c r="R861" s="71"/>
      <c r="S861" s="71"/>
      <c r="T861" s="71"/>
      <c r="U861" s="71"/>
      <c r="V861" s="71"/>
      <c r="W861" s="71"/>
      <c r="X861" s="71"/>
      <c r="Y861" s="71"/>
      <c r="Z861" s="71"/>
      <c r="AA861" s="71"/>
      <c r="AB861" s="71"/>
      <c r="AC861" s="71"/>
      <c r="AD861" s="71"/>
      <c r="AE861" s="71"/>
      <c r="AF861" s="71"/>
      <c r="AG861" s="71"/>
      <c r="AH861" s="71"/>
      <c r="AI861" s="71"/>
      <c r="AJ861" s="71"/>
      <c r="AK861" s="71"/>
    </row>
    <row r="862" spans="3:37" ht="15" customHeight="1" x14ac:dyDescent="0.25">
      <c r="C862" s="253"/>
      <c r="D862" s="253"/>
      <c r="E862" s="253"/>
      <c r="F862" s="253"/>
      <c r="G862" s="253"/>
      <c r="H862" s="253"/>
      <c r="I862" s="253"/>
      <c r="J862" s="253"/>
      <c r="K862" s="253"/>
      <c r="L862" s="253"/>
      <c r="M862" s="253"/>
      <c r="N862" s="253"/>
      <c r="O862" s="67"/>
      <c r="P862" s="67"/>
      <c r="Q862" s="67"/>
      <c r="R862" s="67"/>
      <c r="S862" s="67"/>
      <c r="T862" s="67"/>
      <c r="U862" s="67"/>
      <c r="V862" s="67"/>
      <c r="W862" s="67"/>
      <c r="X862" s="67"/>
      <c r="Y862" s="67"/>
      <c r="Z862" s="67"/>
      <c r="AA862" s="67"/>
      <c r="AB862" s="67"/>
      <c r="AC862" s="67"/>
      <c r="AD862" s="67"/>
      <c r="AE862" s="67"/>
      <c r="AF862" s="67"/>
      <c r="AG862" s="67"/>
      <c r="AH862" s="67"/>
      <c r="AI862" s="67"/>
      <c r="AJ862" s="67"/>
      <c r="AK862" s="67"/>
    </row>
    <row r="863" spans="3:37" ht="15" customHeight="1" x14ac:dyDescent="0.25">
      <c r="C863" s="257"/>
      <c r="D863" s="257"/>
      <c r="E863" s="257"/>
      <c r="F863" s="257"/>
      <c r="G863" s="257"/>
      <c r="H863" s="257"/>
      <c r="I863" s="257"/>
      <c r="J863" s="257"/>
      <c r="K863" s="257"/>
      <c r="L863" s="257"/>
      <c r="M863" s="257"/>
      <c r="N863" s="257"/>
      <c r="O863" s="71"/>
      <c r="P863" s="71"/>
      <c r="Q863" s="71"/>
      <c r="R863" s="71"/>
      <c r="S863" s="71"/>
      <c r="T863" s="71"/>
      <c r="U863" s="71"/>
      <c r="V863" s="71"/>
      <c r="W863" s="71"/>
      <c r="X863" s="71"/>
      <c r="Y863" s="71"/>
      <c r="Z863" s="71"/>
      <c r="AA863" s="71"/>
      <c r="AB863" s="71"/>
      <c r="AC863" s="71"/>
      <c r="AD863" s="71"/>
      <c r="AE863" s="71"/>
      <c r="AF863" s="71"/>
      <c r="AG863" s="71"/>
      <c r="AH863" s="71"/>
      <c r="AI863" s="71"/>
      <c r="AJ863" s="71"/>
      <c r="AK863" s="71"/>
    </row>
    <row r="864" spans="3:37" ht="15" customHeight="1" x14ac:dyDescent="0.25">
      <c r="C864" s="253"/>
      <c r="D864" s="253"/>
      <c r="E864" s="253"/>
      <c r="F864" s="253"/>
      <c r="G864" s="253"/>
      <c r="H864" s="253"/>
      <c r="I864" s="253"/>
      <c r="J864" s="253"/>
      <c r="K864" s="253"/>
      <c r="L864" s="253"/>
      <c r="M864" s="253"/>
      <c r="N864" s="253"/>
      <c r="O864" s="67"/>
      <c r="P864" s="67"/>
      <c r="Q864" s="67"/>
      <c r="R864" s="67"/>
      <c r="S864" s="67"/>
      <c r="T864" s="67"/>
      <c r="U864" s="67"/>
      <c r="V864" s="67"/>
      <c r="W864" s="67"/>
      <c r="X864" s="67"/>
      <c r="Y864" s="67"/>
      <c r="Z864" s="67"/>
      <c r="AA864" s="67"/>
      <c r="AB864" s="67"/>
      <c r="AC864" s="67"/>
      <c r="AD864" s="67"/>
      <c r="AE864" s="67"/>
      <c r="AF864" s="67"/>
      <c r="AG864" s="67"/>
      <c r="AH864" s="67"/>
      <c r="AI864" s="67"/>
      <c r="AJ864" s="67"/>
      <c r="AK864" s="67"/>
    </row>
    <row r="865" spans="3:37" ht="15" customHeight="1" x14ac:dyDescent="0.25">
      <c r="C865" s="257"/>
      <c r="D865" s="257"/>
      <c r="E865" s="257"/>
      <c r="F865" s="257"/>
      <c r="G865" s="257"/>
      <c r="H865" s="257"/>
      <c r="I865" s="257"/>
      <c r="J865" s="257"/>
      <c r="K865" s="257"/>
      <c r="L865" s="257"/>
      <c r="M865" s="257"/>
      <c r="N865" s="257"/>
      <c r="O865" s="71"/>
      <c r="P865" s="71"/>
      <c r="Q865" s="71"/>
      <c r="R865" s="71"/>
      <c r="S865" s="71"/>
      <c r="T865" s="71"/>
      <c r="U865" s="71"/>
      <c r="V865" s="71"/>
      <c r="W865" s="71"/>
      <c r="X865" s="71"/>
      <c r="Y865" s="71"/>
      <c r="Z865" s="71"/>
      <c r="AA865" s="71"/>
      <c r="AB865" s="71"/>
      <c r="AC865" s="71"/>
      <c r="AD865" s="71"/>
      <c r="AE865" s="71"/>
      <c r="AF865" s="71"/>
      <c r="AG865" s="71"/>
      <c r="AH865" s="71"/>
      <c r="AI865" s="71"/>
      <c r="AJ865" s="71"/>
      <c r="AK865" s="71"/>
    </row>
    <row r="866" spans="3:37" ht="15" customHeight="1" x14ac:dyDescent="0.25">
      <c r="C866" s="253"/>
      <c r="D866" s="253"/>
      <c r="E866" s="253"/>
      <c r="F866" s="253"/>
      <c r="G866" s="253"/>
      <c r="H866" s="253"/>
      <c r="I866" s="253"/>
      <c r="J866" s="253"/>
      <c r="K866" s="253"/>
      <c r="L866" s="253"/>
      <c r="M866" s="253"/>
      <c r="N866" s="253"/>
      <c r="O866" s="67"/>
      <c r="P866" s="67"/>
      <c r="Q866" s="67"/>
      <c r="R866" s="67"/>
      <c r="S866" s="67"/>
      <c r="T866" s="67"/>
      <c r="U866" s="67"/>
      <c r="V866" s="67"/>
      <c r="W866" s="67"/>
      <c r="X866" s="67"/>
      <c r="Y866" s="67"/>
      <c r="Z866" s="67"/>
      <c r="AA866" s="67"/>
      <c r="AB866" s="67"/>
      <c r="AC866" s="67"/>
      <c r="AD866" s="67"/>
      <c r="AE866" s="67"/>
      <c r="AF866" s="67"/>
      <c r="AG866" s="67"/>
      <c r="AH866" s="67"/>
      <c r="AI866" s="67"/>
      <c r="AJ866" s="67"/>
      <c r="AK866" s="67"/>
    </row>
    <row r="867" spans="3:37" ht="15" customHeight="1" x14ac:dyDescent="0.25">
      <c r="C867" s="257"/>
      <c r="D867" s="257"/>
      <c r="E867" s="257"/>
      <c r="F867" s="257"/>
      <c r="G867" s="257"/>
      <c r="H867" s="257"/>
      <c r="I867" s="257"/>
      <c r="J867" s="257"/>
      <c r="K867" s="257"/>
      <c r="L867" s="257"/>
      <c r="M867" s="257"/>
      <c r="N867" s="257"/>
      <c r="O867" s="71"/>
      <c r="P867" s="71"/>
      <c r="Q867" s="71"/>
      <c r="R867" s="71"/>
      <c r="S867" s="71"/>
      <c r="T867" s="71"/>
      <c r="U867" s="71"/>
      <c r="V867" s="71"/>
      <c r="W867" s="71"/>
      <c r="X867" s="71"/>
      <c r="Y867" s="71"/>
      <c r="Z867" s="71"/>
      <c r="AA867" s="71"/>
      <c r="AB867" s="71"/>
      <c r="AC867" s="71"/>
      <c r="AD867" s="71"/>
      <c r="AE867" s="71"/>
      <c r="AF867" s="71"/>
      <c r="AG867" s="71"/>
      <c r="AH867" s="71"/>
      <c r="AI867" s="71"/>
      <c r="AJ867" s="71"/>
      <c r="AK867" s="71"/>
    </row>
    <row r="868" spans="3:37" ht="15" customHeight="1" x14ac:dyDescent="0.25">
      <c r="C868" s="253"/>
      <c r="D868" s="253"/>
      <c r="E868" s="253"/>
      <c r="F868" s="253"/>
      <c r="G868" s="253"/>
      <c r="H868" s="253"/>
      <c r="I868" s="253"/>
      <c r="J868" s="253"/>
      <c r="K868" s="253"/>
      <c r="L868" s="253"/>
      <c r="M868" s="253"/>
      <c r="N868" s="253"/>
      <c r="O868" s="67"/>
      <c r="P868" s="67"/>
      <c r="Q868" s="67"/>
      <c r="R868" s="67"/>
      <c r="S868" s="67"/>
      <c r="T868" s="67"/>
      <c r="U868" s="67"/>
      <c r="V868" s="67"/>
      <c r="W868" s="67"/>
      <c r="X868" s="67"/>
      <c r="Y868" s="67"/>
      <c r="Z868" s="67"/>
      <c r="AA868" s="67"/>
      <c r="AB868" s="67"/>
      <c r="AC868" s="67"/>
      <c r="AD868" s="67"/>
      <c r="AE868" s="67"/>
      <c r="AF868" s="67"/>
      <c r="AG868" s="67"/>
      <c r="AH868" s="67"/>
      <c r="AI868" s="67"/>
      <c r="AJ868" s="67"/>
      <c r="AK868" s="67"/>
    </row>
    <row r="869" spans="3:37" ht="15" customHeight="1" x14ac:dyDescent="0.25">
      <c r="C869" s="257"/>
      <c r="D869" s="257"/>
      <c r="E869" s="257"/>
      <c r="F869" s="257"/>
      <c r="G869" s="257"/>
      <c r="H869" s="257"/>
      <c r="I869" s="257"/>
      <c r="J869" s="257"/>
      <c r="K869" s="257"/>
      <c r="L869" s="257"/>
      <c r="M869" s="257"/>
      <c r="N869" s="257"/>
      <c r="O869" s="71"/>
      <c r="P869" s="71"/>
      <c r="Q869" s="71"/>
      <c r="R869" s="71"/>
      <c r="S869" s="71"/>
      <c r="T869" s="71"/>
      <c r="U869" s="71"/>
      <c r="V869" s="71"/>
      <c r="W869" s="71"/>
      <c r="X869" s="71"/>
      <c r="Y869" s="71"/>
      <c r="Z869" s="71"/>
      <c r="AA869" s="71"/>
      <c r="AB869" s="71"/>
      <c r="AC869" s="71"/>
      <c r="AD869" s="71"/>
      <c r="AE869" s="71"/>
      <c r="AF869" s="71"/>
      <c r="AG869" s="71"/>
      <c r="AH869" s="71"/>
      <c r="AI869" s="71"/>
      <c r="AJ869" s="71"/>
      <c r="AK869" s="71"/>
    </row>
    <row r="870" spans="3:37" ht="15" customHeight="1" x14ac:dyDescent="0.25">
      <c r="C870" s="253"/>
      <c r="D870" s="253"/>
      <c r="E870" s="253"/>
      <c r="F870" s="253"/>
      <c r="G870" s="253"/>
      <c r="H870" s="253"/>
      <c r="I870" s="253"/>
      <c r="J870" s="253"/>
      <c r="K870" s="253"/>
      <c r="L870" s="253"/>
      <c r="M870" s="253"/>
      <c r="N870" s="253"/>
      <c r="O870" s="67"/>
      <c r="P870" s="67"/>
      <c r="Q870" s="67"/>
      <c r="R870" s="67"/>
      <c r="S870" s="67"/>
      <c r="T870" s="67"/>
      <c r="U870" s="67"/>
      <c r="V870" s="67"/>
      <c r="W870" s="67"/>
      <c r="X870" s="67"/>
      <c r="Y870" s="67"/>
      <c r="Z870" s="67"/>
      <c r="AA870" s="67"/>
      <c r="AB870" s="67"/>
      <c r="AC870" s="67"/>
      <c r="AD870" s="67"/>
      <c r="AE870" s="67"/>
      <c r="AF870" s="67"/>
      <c r="AG870" s="67"/>
      <c r="AH870" s="67"/>
      <c r="AI870" s="67"/>
      <c r="AJ870" s="67"/>
      <c r="AK870" s="67"/>
    </row>
    <row r="871" spans="3:37" ht="15" customHeight="1" x14ac:dyDescent="0.25">
      <c r="C871" s="257"/>
      <c r="D871" s="257"/>
      <c r="E871" s="257"/>
      <c r="F871" s="257"/>
      <c r="G871" s="257"/>
      <c r="H871" s="257"/>
      <c r="I871" s="257"/>
      <c r="J871" s="257"/>
      <c r="K871" s="257"/>
      <c r="L871" s="257"/>
      <c r="M871" s="257"/>
      <c r="N871" s="257"/>
      <c r="O871" s="71"/>
      <c r="P871" s="71"/>
      <c r="Q871" s="71"/>
      <c r="R871" s="71"/>
      <c r="S871" s="71"/>
      <c r="T871" s="71"/>
      <c r="U871" s="71"/>
      <c r="V871" s="71"/>
      <c r="W871" s="71"/>
      <c r="X871" s="71"/>
      <c r="Y871" s="71"/>
      <c r="Z871" s="71"/>
      <c r="AA871" s="71"/>
      <c r="AB871" s="71"/>
      <c r="AC871" s="71"/>
      <c r="AD871" s="71"/>
      <c r="AE871" s="71"/>
      <c r="AF871" s="71"/>
      <c r="AG871" s="71"/>
      <c r="AH871" s="71"/>
      <c r="AI871" s="71"/>
      <c r="AJ871" s="71"/>
      <c r="AK871" s="71"/>
    </row>
    <row r="872" spans="3:37" ht="15" customHeight="1" x14ac:dyDescent="0.25">
      <c r="C872" s="253"/>
      <c r="D872" s="253"/>
      <c r="E872" s="253"/>
      <c r="F872" s="253"/>
      <c r="G872" s="253"/>
      <c r="H872" s="253"/>
      <c r="I872" s="253"/>
      <c r="J872" s="253"/>
      <c r="K872" s="253"/>
      <c r="L872" s="253"/>
      <c r="M872" s="253"/>
      <c r="N872" s="253"/>
      <c r="O872" s="67"/>
      <c r="P872" s="67"/>
      <c r="Q872" s="67"/>
      <c r="R872" s="67"/>
      <c r="S872" s="67"/>
      <c r="T872" s="67"/>
      <c r="U872" s="67"/>
      <c r="V872" s="67"/>
      <c r="W872" s="67"/>
      <c r="X872" s="67"/>
      <c r="Y872" s="67"/>
      <c r="Z872" s="67"/>
      <c r="AA872" s="67"/>
      <c r="AB872" s="67"/>
      <c r="AC872" s="67"/>
      <c r="AD872" s="67"/>
      <c r="AE872" s="67"/>
      <c r="AF872" s="67"/>
      <c r="AG872" s="67"/>
      <c r="AH872" s="67"/>
      <c r="AI872" s="67"/>
      <c r="AJ872" s="67"/>
      <c r="AK872" s="67"/>
    </row>
    <row r="873" spans="3:37" ht="15" customHeight="1" x14ac:dyDescent="0.25">
      <c r="C873" s="257"/>
      <c r="D873" s="257"/>
      <c r="E873" s="257"/>
      <c r="F873" s="257"/>
      <c r="G873" s="257"/>
      <c r="H873" s="257"/>
      <c r="I873" s="257"/>
      <c r="J873" s="257"/>
      <c r="K873" s="257"/>
      <c r="L873" s="257"/>
      <c r="M873" s="257"/>
      <c r="N873" s="257"/>
      <c r="O873" s="71"/>
      <c r="P873" s="71"/>
      <c r="Q873" s="71"/>
      <c r="R873" s="71"/>
      <c r="S873" s="71"/>
      <c r="T873" s="71"/>
      <c r="U873" s="71"/>
      <c r="V873" s="71"/>
      <c r="W873" s="71"/>
      <c r="X873" s="71"/>
      <c r="Y873" s="71"/>
      <c r="Z873" s="71"/>
      <c r="AA873" s="71"/>
      <c r="AB873" s="71"/>
      <c r="AC873" s="71"/>
      <c r="AD873" s="71"/>
      <c r="AE873" s="71"/>
      <c r="AF873" s="71"/>
      <c r="AG873" s="71"/>
      <c r="AH873" s="71"/>
      <c r="AI873" s="71"/>
      <c r="AJ873" s="71"/>
      <c r="AK873" s="71"/>
    </row>
    <row r="874" spans="3:37" ht="15" customHeight="1" x14ac:dyDescent="0.25">
      <c r="C874" s="253"/>
      <c r="D874" s="253"/>
      <c r="E874" s="253"/>
      <c r="F874" s="253"/>
      <c r="G874" s="253"/>
      <c r="H874" s="253"/>
      <c r="I874" s="253"/>
      <c r="J874" s="253"/>
      <c r="K874" s="253"/>
      <c r="L874" s="253"/>
      <c r="M874" s="253"/>
      <c r="N874" s="253"/>
      <c r="O874" s="67"/>
      <c r="P874" s="67"/>
      <c r="Q874" s="67"/>
      <c r="R874" s="67"/>
      <c r="S874" s="67"/>
      <c r="T874" s="67"/>
      <c r="U874" s="67"/>
      <c r="V874" s="67"/>
      <c r="W874" s="67"/>
      <c r="X874" s="67"/>
      <c r="Y874" s="67"/>
      <c r="Z874" s="67"/>
      <c r="AA874" s="67"/>
      <c r="AB874" s="67"/>
      <c r="AC874" s="67"/>
      <c r="AD874" s="67"/>
      <c r="AE874" s="67"/>
      <c r="AF874" s="67"/>
      <c r="AG874" s="67"/>
      <c r="AH874" s="67"/>
      <c r="AI874" s="67"/>
      <c r="AJ874" s="67"/>
      <c r="AK874" s="67"/>
    </row>
    <row r="875" spans="3:37" ht="15" customHeight="1" x14ac:dyDescent="0.25">
      <c r="C875" s="257"/>
      <c r="D875" s="257"/>
      <c r="E875" s="257"/>
      <c r="F875" s="257"/>
      <c r="G875" s="257"/>
      <c r="H875" s="257"/>
      <c r="I875" s="257"/>
      <c r="J875" s="257"/>
      <c r="K875" s="257"/>
      <c r="L875" s="257"/>
      <c r="M875" s="257"/>
      <c r="N875" s="257"/>
      <c r="O875" s="71"/>
      <c r="P875" s="71"/>
      <c r="Q875" s="71"/>
      <c r="R875" s="71"/>
      <c r="S875" s="71"/>
      <c r="T875" s="71"/>
      <c r="U875" s="71"/>
      <c r="V875" s="71"/>
      <c r="W875" s="71"/>
      <c r="X875" s="71"/>
      <c r="Y875" s="71"/>
      <c r="Z875" s="71"/>
      <c r="AA875" s="71"/>
      <c r="AB875" s="71"/>
      <c r="AC875" s="71"/>
      <c r="AD875" s="71"/>
      <c r="AE875" s="71"/>
      <c r="AF875" s="71"/>
      <c r="AG875" s="71"/>
      <c r="AH875" s="71"/>
      <c r="AI875" s="71"/>
      <c r="AJ875" s="71"/>
      <c r="AK875" s="71"/>
    </row>
    <row r="876" spans="3:37" ht="15" customHeight="1" x14ac:dyDescent="0.25">
      <c r="C876" s="253"/>
      <c r="D876" s="253"/>
      <c r="E876" s="253"/>
      <c r="F876" s="253"/>
      <c r="G876" s="253"/>
      <c r="H876" s="253"/>
      <c r="I876" s="253"/>
      <c r="J876" s="253"/>
      <c r="K876" s="253"/>
      <c r="L876" s="253"/>
      <c r="M876" s="253"/>
      <c r="N876" s="253"/>
      <c r="O876" s="67"/>
      <c r="P876" s="67"/>
      <c r="Q876" s="67"/>
      <c r="R876" s="67"/>
      <c r="S876" s="67"/>
      <c r="T876" s="67"/>
      <c r="U876" s="67"/>
      <c r="V876" s="67"/>
      <c r="W876" s="67"/>
      <c r="X876" s="67"/>
      <c r="Y876" s="67"/>
      <c r="Z876" s="67"/>
      <c r="AA876" s="67"/>
      <c r="AB876" s="67"/>
      <c r="AC876" s="67"/>
      <c r="AD876" s="67"/>
      <c r="AE876" s="67"/>
      <c r="AF876" s="67"/>
      <c r="AG876" s="67"/>
      <c r="AH876" s="67"/>
      <c r="AI876" s="67"/>
      <c r="AJ876" s="67"/>
      <c r="AK876" s="67"/>
    </row>
    <row r="877" spans="3:37" ht="15" customHeight="1" x14ac:dyDescent="0.25">
      <c r="C877" s="257"/>
      <c r="D877" s="257"/>
      <c r="E877" s="257"/>
      <c r="F877" s="257"/>
      <c r="G877" s="257"/>
      <c r="H877" s="257"/>
      <c r="I877" s="257"/>
      <c r="J877" s="257"/>
      <c r="K877" s="257"/>
      <c r="L877" s="257"/>
      <c r="M877" s="257"/>
      <c r="N877" s="257"/>
      <c r="O877" s="71"/>
      <c r="P877" s="71"/>
      <c r="Q877" s="71"/>
      <c r="R877" s="71"/>
      <c r="S877" s="71"/>
      <c r="T877" s="71"/>
      <c r="U877" s="71"/>
      <c r="V877" s="71"/>
      <c r="W877" s="71"/>
      <c r="X877" s="71"/>
      <c r="Y877" s="71"/>
      <c r="Z877" s="71"/>
      <c r="AA877" s="71"/>
      <c r="AB877" s="71"/>
      <c r="AC877" s="71"/>
      <c r="AD877" s="71"/>
      <c r="AE877" s="71"/>
      <c r="AF877" s="71"/>
      <c r="AG877" s="71"/>
      <c r="AH877" s="71"/>
      <c r="AI877" s="71"/>
      <c r="AJ877" s="71"/>
      <c r="AK877" s="71"/>
    </row>
    <row r="878" spans="3:37" ht="15" customHeight="1" x14ac:dyDescent="0.25">
      <c r="C878" s="253"/>
      <c r="D878" s="253"/>
      <c r="E878" s="253"/>
      <c r="F878" s="253"/>
      <c r="G878" s="253"/>
      <c r="H878" s="253"/>
      <c r="I878" s="253"/>
      <c r="J878" s="253"/>
      <c r="K878" s="253"/>
      <c r="L878" s="253"/>
      <c r="M878" s="253"/>
      <c r="N878" s="253"/>
      <c r="O878" s="67"/>
      <c r="P878" s="67"/>
      <c r="Q878" s="67"/>
      <c r="R878" s="67"/>
      <c r="S878" s="67"/>
      <c r="T878" s="67"/>
      <c r="U878" s="67"/>
      <c r="V878" s="67"/>
      <c r="W878" s="67"/>
      <c r="X878" s="67"/>
      <c r="Y878" s="67"/>
      <c r="Z878" s="67"/>
      <c r="AA878" s="67"/>
      <c r="AB878" s="67"/>
      <c r="AC878" s="67"/>
      <c r="AD878" s="67"/>
      <c r="AE878" s="67"/>
      <c r="AF878" s="67"/>
      <c r="AG878" s="67"/>
      <c r="AH878" s="67"/>
      <c r="AI878" s="67"/>
      <c r="AJ878" s="67"/>
      <c r="AK878" s="67"/>
    </row>
    <row r="879" spans="3:37" ht="15" customHeight="1" x14ac:dyDescent="0.25">
      <c r="C879" s="257"/>
      <c r="D879" s="257"/>
      <c r="E879" s="257"/>
      <c r="F879" s="257"/>
      <c r="G879" s="257"/>
      <c r="H879" s="257"/>
      <c r="I879" s="257"/>
      <c r="J879" s="257"/>
      <c r="K879" s="257"/>
      <c r="L879" s="257"/>
      <c r="M879" s="257"/>
      <c r="N879" s="257"/>
      <c r="O879" s="71"/>
      <c r="P879" s="71"/>
      <c r="Q879" s="71"/>
      <c r="R879" s="71"/>
      <c r="S879" s="71"/>
      <c r="T879" s="71"/>
      <c r="U879" s="71"/>
      <c r="V879" s="71"/>
      <c r="W879" s="71"/>
      <c r="X879" s="71"/>
      <c r="Y879" s="71"/>
      <c r="Z879" s="71"/>
      <c r="AA879" s="71"/>
      <c r="AB879" s="71"/>
      <c r="AC879" s="71"/>
      <c r="AD879" s="71"/>
      <c r="AE879" s="71"/>
      <c r="AF879" s="71"/>
      <c r="AG879" s="71"/>
      <c r="AH879" s="71"/>
      <c r="AI879" s="71"/>
      <c r="AJ879" s="71"/>
      <c r="AK879" s="71"/>
    </row>
    <row r="880" spans="3:37" ht="15" customHeight="1" x14ac:dyDescent="0.25">
      <c r="C880" s="253"/>
      <c r="D880" s="253"/>
      <c r="E880" s="253"/>
      <c r="F880" s="253"/>
      <c r="G880" s="253"/>
      <c r="H880" s="253"/>
      <c r="I880" s="253"/>
      <c r="J880" s="253"/>
      <c r="K880" s="253"/>
      <c r="L880" s="253"/>
      <c r="M880" s="253"/>
      <c r="N880" s="253"/>
      <c r="O880" s="67"/>
      <c r="P880" s="67"/>
      <c r="Q880" s="67"/>
      <c r="R880" s="67"/>
      <c r="S880" s="67"/>
      <c r="T880" s="67"/>
      <c r="U880" s="67"/>
      <c r="V880" s="67"/>
      <c r="W880" s="67"/>
      <c r="X880" s="67"/>
      <c r="Y880" s="67"/>
      <c r="Z880" s="67"/>
      <c r="AA880" s="67"/>
      <c r="AB880" s="67"/>
      <c r="AC880" s="67"/>
      <c r="AD880" s="67"/>
      <c r="AE880" s="67"/>
      <c r="AF880" s="67"/>
      <c r="AG880" s="67"/>
      <c r="AH880" s="67"/>
      <c r="AI880" s="67"/>
      <c r="AJ880" s="67"/>
      <c r="AK880" s="67"/>
    </row>
    <row r="881" spans="3:37" ht="15" customHeight="1" x14ac:dyDescent="0.25">
      <c r="C881" s="257"/>
      <c r="D881" s="257"/>
      <c r="E881" s="257"/>
      <c r="F881" s="257"/>
      <c r="G881" s="257"/>
      <c r="H881" s="257"/>
      <c r="I881" s="257"/>
      <c r="J881" s="257"/>
      <c r="K881" s="257"/>
      <c r="L881" s="257"/>
      <c r="M881" s="257"/>
      <c r="N881" s="257"/>
      <c r="O881" s="71"/>
      <c r="P881" s="71"/>
      <c r="Q881" s="71"/>
      <c r="R881" s="71"/>
      <c r="S881" s="71"/>
      <c r="T881" s="71"/>
      <c r="U881" s="71"/>
      <c r="V881" s="71"/>
      <c r="W881" s="71"/>
      <c r="X881" s="71"/>
      <c r="Y881" s="71"/>
      <c r="Z881" s="71"/>
      <c r="AA881" s="71"/>
      <c r="AB881" s="71"/>
      <c r="AC881" s="71"/>
      <c r="AD881" s="71"/>
      <c r="AE881" s="71"/>
      <c r="AF881" s="71"/>
      <c r="AG881" s="71"/>
      <c r="AH881" s="71"/>
      <c r="AI881" s="71"/>
      <c r="AJ881" s="71"/>
      <c r="AK881" s="71"/>
    </row>
    <row r="882" spans="3:37" ht="15" customHeight="1" x14ac:dyDescent="0.25">
      <c r="C882" s="253"/>
      <c r="D882" s="253"/>
      <c r="E882" s="253"/>
      <c r="F882" s="253"/>
      <c r="G882" s="253"/>
      <c r="H882" s="253"/>
      <c r="I882" s="253"/>
      <c r="J882" s="253"/>
      <c r="K882" s="253"/>
      <c r="L882" s="253"/>
      <c r="M882" s="253"/>
      <c r="N882" s="253"/>
      <c r="O882" s="67"/>
      <c r="P882" s="67"/>
      <c r="Q882" s="67"/>
      <c r="R882" s="67"/>
      <c r="S882" s="67"/>
      <c r="T882" s="67"/>
      <c r="U882" s="67"/>
      <c r="V882" s="67"/>
      <c r="W882" s="67"/>
      <c r="X882" s="67"/>
      <c r="Y882" s="67"/>
      <c r="Z882" s="67"/>
      <c r="AA882" s="67"/>
      <c r="AB882" s="67"/>
      <c r="AC882" s="67"/>
      <c r="AD882" s="67"/>
      <c r="AE882" s="67"/>
      <c r="AF882" s="67"/>
      <c r="AG882" s="67"/>
      <c r="AH882" s="67"/>
      <c r="AI882" s="67"/>
      <c r="AJ882" s="67"/>
      <c r="AK882" s="67"/>
    </row>
    <row r="883" spans="3:37" ht="15" customHeight="1" x14ac:dyDescent="0.25">
      <c r="C883" s="257"/>
      <c r="D883" s="257"/>
      <c r="E883" s="257"/>
      <c r="F883" s="257"/>
      <c r="G883" s="257"/>
      <c r="H883" s="257"/>
      <c r="I883" s="257"/>
      <c r="J883" s="257"/>
      <c r="K883" s="257"/>
      <c r="L883" s="257"/>
      <c r="M883" s="257"/>
      <c r="N883" s="257"/>
      <c r="O883" s="71"/>
      <c r="P883" s="71"/>
      <c r="Q883" s="71"/>
      <c r="R883" s="71"/>
      <c r="S883" s="71"/>
      <c r="T883" s="71"/>
      <c r="U883" s="71"/>
      <c r="V883" s="71"/>
      <c r="W883" s="71"/>
      <c r="X883" s="71"/>
      <c r="Y883" s="71"/>
      <c r="Z883" s="71"/>
      <c r="AA883" s="71"/>
      <c r="AB883" s="71"/>
      <c r="AC883" s="71"/>
      <c r="AD883" s="71"/>
      <c r="AE883" s="71"/>
      <c r="AF883" s="71"/>
      <c r="AG883" s="71"/>
      <c r="AH883" s="71"/>
      <c r="AI883" s="71"/>
      <c r="AJ883" s="71"/>
      <c r="AK883" s="71"/>
    </row>
    <row r="884" spans="3:37" ht="15" customHeight="1" x14ac:dyDescent="0.25">
      <c r="C884" s="253"/>
      <c r="D884" s="253"/>
      <c r="E884" s="253"/>
      <c r="F884" s="253"/>
      <c r="G884" s="253"/>
      <c r="H884" s="253"/>
      <c r="I884" s="253"/>
      <c r="J884" s="253"/>
      <c r="K884" s="253"/>
      <c r="L884" s="253"/>
      <c r="M884" s="253"/>
      <c r="N884" s="253"/>
      <c r="O884" s="67"/>
      <c r="P884" s="67"/>
      <c r="Q884" s="67"/>
      <c r="R884" s="67"/>
      <c r="S884" s="67"/>
      <c r="T884" s="67"/>
      <c r="U884" s="67"/>
      <c r="V884" s="67"/>
      <c r="W884" s="67"/>
      <c r="X884" s="67"/>
      <c r="Y884" s="67"/>
      <c r="Z884" s="67"/>
      <c r="AA884" s="67"/>
      <c r="AB884" s="67"/>
      <c r="AC884" s="67"/>
      <c r="AD884" s="67"/>
      <c r="AE884" s="67"/>
      <c r="AF884" s="67"/>
      <c r="AG884" s="67"/>
      <c r="AH884" s="67"/>
      <c r="AI884" s="67"/>
      <c r="AJ884" s="67"/>
      <c r="AK884" s="67"/>
    </row>
    <row r="885" spans="3:37" ht="15" customHeight="1" x14ac:dyDescent="0.25">
      <c r="C885" s="257"/>
      <c r="D885" s="257"/>
      <c r="E885" s="257"/>
      <c r="F885" s="257"/>
      <c r="G885" s="257"/>
      <c r="H885" s="257"/>
      <c r="I885" s="257"/>
      <c r="J885" s="257"/>
      <c r="K885" s="257"/>
      <c r="L885" s="257"/>
      <c r="M885" s="257"/>
      <c r="N885" s="257"/>
      <c r="O885" s="71"/>
      <c r="P885" s="71"/>
      <c r="Q885" s="71"/>
      <c r="R885" s="71"/>
      <c r="S885" s="71"/>
      <c r="T885" s="71"/>
      <c r="U885" s="71"/>
      <c r="V885" s="71"/>
      <c r="W885" s="71"/>
      <c r="X885" s="71"/>
      <c r="Y885" s="71"/>
      <c r="Z885" s="71"/>
      <c r="AA885" s="71"/>
      <c r="AB885" s="71"/>
      <c r="AC885" s="71"/>
      <c r="AD885" s="71"/>
      <c r="AE885" s="71"/>
      <c r="AF885" s="71"/>
      <c r="AG885" s="71"/>
      <c r="AH885" s="71"/>
      <c r="AI885" s="71"/>
      <c r="AJ885" s="71"/>
      <c r="AK885" s="71"/>
    </row>
    <row r="886" spans="3:37" ht="15" customHeight="1" x14ac:dyDescent="0.25">
      <c r="C886" s="253"/>
      <c r="D886" s="253"/>
      <c r="E886" s="253"/>
      <c r="F886" s="253"/>
      <c r="G886" s="253"/>
      <c r="H886" s="253"/>
      <c r="I886" s="253"/>
      <c r="J886" s="253"/>
      <c r="K886" s="253"/>
      <c r="L886" s="253"/>
      <c r="M886" s="253"/>
      <c r="N886" s="253"/>
      <c r="O886" s="67"/>
      <c r="P886" s="67"/>
      <c r="Q886" s="67"/>
      <c r="R886" s="67"/>
      <c r="S886" s="67"/>
      <c r="T886" s="67"/>
      <c r="U886" s="67"/>
      <c r="V886" s="67"/>
      <c r="W886" s="67"/>
      <c r="X886" s="67"/>
      <c r="Y886" s="67"/>
      <c r="Z886" s="67"/>
      <c r="AA886" s="67"/>
      <c r="AB886" s="67"/>
      <c r="AC886" s="67"/>
      <c r="AD886" s="67"/>
      <c r="AE886" s="67"/>
      <c r="AF886" s="67"/>
      <c r="AG886" s="67"/>
      <c r="AH886" s="67"/>
      <c r="AI886" s="67"/>
      <c r="AJ886" s="67"/>
      <c r="AK886" s="67"/>
    </row>
    <row r="887" spans="3:37" ht="15" customHeight="1" x14ac:dyDescent="0.25">
      <c r="C887" s="257"/>
      <c r="D887" s="257"/>
      <c r="E887" s="257"/>
      <c r="F887" s="257"/>
      <c r="G887" s="257"/>
      <c r="H887" s="257"/>
      <c r="I887" s="257"/>
      <c r="J887" s="257"/>
      <c r="K887" s="257"/>
      <c r="L887" s="257"/>
      <c r="M887" s="257"/>
      <c r="N887" s="257"/>
      <c r="O887" s="71"/>
      <c r="P887" s="71"/>
      <c r="Q887" s="71"/>
      <c r="R887" s="71"/>
      <c r="S887" s="71"/>
      <c r="T887" s="71"/>
      <c r="U887" s="71"/>
      <c r="V887" s="71"/>
      <c r="W887" s="71"/>
      <c r="X887" s="71"/>
      <c r="Y887" s="71"/>
      <c r="Z887" s="71"/>
      <c r="AA887" s="71"/>
      <c r="AB887" s="71"/>
      <c r="AC887" s="71"/>
      <c r="AD887" s="71"/>
      <c r="AE887" s="71"/>
      <c r="AF887" s="71"/>
      <c r="AG887" s="71"/>
      <c r="AH887" s="71"/>
      <c r="AI887" s="71"/>
      <c r="AJ887" s="71"/>
      <c r="AK887" s="71"/>
    </row>
    <row r="888" spans="3:37" ht="15" customHeight="1" x14ac:dyDescent="0.25">
      <c r="C888" s="253"/>
      <c r="D888" s="253"/>
      <c r="E888" s="253"/>
      <c r="F888" s="253"/>
      <c r="G888" s="253"/>
      <c r="H888" s="253"/>
      <c r="I888" s="253"/>
      <c r="J888" s="253"/>
      <c r="K888" s="253"/>
      <c r="L888" s="253"/>
      <c r="M888" s="253"/>
      <c r="N888" s="253"/>
      <c r="O888" s="67"/>
      <c r="P888" s="67"/>
      <c r="Q888" s="67"/>
      <c r="R888" s="67"/>
      <c r="S888" s="67"/>
      <c r="T888" s="67"/>
      <c r="U888" s="67"/>
      <c r="V888" s="67"/>
      <c r="W888" s="67"/>
      <c r="X888" s="67"/>
      <c r="Y888" s="67"/>
      <c r="Z888" s="67"/>
      <c r="AA888" s="67"/>
      <c r="AB888" s="67"/>
      <c r="AC888" s="67"/>
      <c r="AD888" s="67"/>
      <c r="AE888" s="67"/>
      <c r="AF888" s="67"/>
      <c r="AG888" s="67"/>
      <c r="AH888" s="67"/>
      <c r="AI888" s="67"/>
      <c r="AJ888" s="67"/>
      <c r="AK888" s="67"/>
    </row>
    <row r="889" spans="3:37" ht="15" customHeight="1" x14ac:dyDescent="0.25">
      <c r="C889" s="257"/>
      <c r="D889" s="257"/>
      <c r="E889" s="257"/>
      <c r="F889" s="257"/>
      <c r="G889" s="257"/>
      <c r="H889" s="257"/>
      <c r="I889" s="257"/>
      <c r="J889" s="257"/>
      <c r="K889" s="257"/>
      <c r="L889" s="257"/>
      <c r="M889" s="257"/>
      <c r="N889" s="257"/>
      <c r="O889" s="71"/>
      <c r="P889" s="71"/>
      <c r="Q889" s="71"/>
      <c r="R889" s="71"/>
      <c r="S889" s="71"/>
      <c r="T889" s="71"/>
      <c r="U889" s="71"/>
      <c r="V889" s="71"/>
      <c r="W889" s="71"/>
      <c r="X889" s="71"/>
      <c r="Y889" s="71"/>
      <c r="Z889" s="71"/>
      <c r="AA889" s="71"/>
      <c r="AB889" s="71"/>
      <c r="AC889" s="71"/>
      <c r="AD889" s="71"/>
      <c r="AE889" s="71"/>
      <c r="AF889" s="71"/>
      <c r="AG889" s="71"/>
      <c r="AH889" s="71"/>
      <c r="AI889" s="71"/>
      <c r="AJ889" s="71"/>
      <c r="AK889" s="71"/>
    </row>
    <row r="890" spans="3:37" ht="15" customHeight="1" x14ac:dyDescent="0.25">
      <c r="C890" s="253"/>
      <c r="D890" s="253"/>
      <c r="E890" s="253"/>
      <c r="F890" s="253"/>
      <c r="G890" s="253"/>
      <c r="H890" s="253"/>
      <c r="I890" s="253"/>
      <c r="J890" s="253"/>
      <c r="K890" s="253"/>
      <c r="L890" s="253"/>
      <c r="M890" s="253"/>
      <c r="N890" s="253"/>
      <c r="O890" s="67"/>
      <c r="P890" s="67"/>
      <c r="Q890" s="67"/>
      <c r="R890" s="67"/>
      <c r="S890" s="67"/>
      <c r="T890" s="67"/>
      <c r="U890" s="67"/>
      <c r="V890" s="67"/>
      <c r="W890" s="67"/>
      <c r="X890" s="67"/>
      <c r="Y890" s="67"/>
      <c r="Z890" s="67"/>
      <c r="AA890" s="67"/>
      <c r="AB890" s="67"/>
      <c r="AC890" s="67"/>
      <c r="AD890" s="67"/>
      <c r="AE890" s="67"/>
      <c r="AF890" s="67"/>
      <c r="AG890" s="67"/>
      <c r="AH890" s="67"/>
      <c r="AI890" s="67"/>
      <c r="AJ890" s="67"/>
      <c r="AK890" s="67"/>
    </row>
    <row r="891" spans="3:37" ht="15" customHeight="1" x14ac:dyDescent="0.25">
      <c r="C891" s="257"/>
      <c r="D891" s="257"/>
      <c r="E891" s="257"/>
      <c r="F891" s="257"/>
      <c r="G891" s="257"/>
      <c r="H891" s="257"/>
      <c r="I891" s="257"/>
      <c r="J891" s="257"/>
      <c r="K891" s="257"/>
      <c r="L891" s="257"/>
      <c r="M891" s="257"/>
      <c r="N891" s="257"/>
      <c r="O891" s="71"/>
      <c r="P891" s="71"/>
      <c r="Q891" s="71"/>
      <c r="R891" s="71"/>
      <c r="S891" s="71"/>
      <c r="T891" s="71"/>
      <c r="U891" s="71"/>
      <c r="V891" s="71"/>
      <c r="W891" s="71"/>
      <c r="X891" s="71"/>
      <c r="Y891" s="71"/>
      <c r="Z891" s="71"/>
      <c r="AA891" s="71"/>
      <c r="AB891" s="71"/>
      <c r="AC891" s="71"/>
      <c r="AD891" s="71"/>
      <c r="AE891" s="71"/>
      <c r="AF891" s="71"/>
      <c r="AG891" s="71"/>
      <c r="AH891" s="71"/>
      <c r="AI891" s="71"/>
      <c r="AJ891" s="71"/>
      <c r="AK891" s="71"/>
    </row>
    <row r="892" spans="3:37" ht="15" customHeight="1" x14ac:dyDescent="0.25">
      <c r="C892" s="253"/>
      <c r="D892" s="253"/>
      <c r="E892" s="253"/>
      <c r="F892" s="253"/>
      <c r="G892" s="253"/>
      <c r="H892" s="253"/>
      <c r="I892" s="253"/>
      <c r="J892" s="253"/>
      <c r="K892" s="253"/>
      <c r="L892" s="253"/>
      <c r="M892" s="253"/>
      <c r="N892" s="253"/>
      <c r="O892" s="67"/>
      <c r="P892" s="67"/>
      <c r="Q892" s="67"/>
      <c r="R892" s="67"/>
      <c r="S892" s="67"/>
      <c r="T892" s="67"/>
      <c r="U892" s="67"/>
      <c r="V892" s="67"/>
      <c r="W892" s="67"/>
      <c r="X892" s="67"/>
      <c r="Y892" s="67"/>
      <c r="Z892" s="67"/>
      <c r="AA892" s="67"/>
      <c r="AB892" s="67"/>
      <c r="AC892" s="67"/>
      <c r="AD892" s="67"/>
      <c r="AE892" s="67"/>
      <c r="AF892" s="67"/>
      <c r="AG892" s="67"/>
      <c r="AH892" s="67"/>
      <c r="AI892" s="67"/>
      <c r="AJ892" s="67"/>
      <c r="AK892" s="67"/>
    </row>
    <row r="893" spans="3:37" ht="15" customHeight="1" x14ac:dyDescent="0.25">
      <c r="C893" s="257"/>
      <c r="D893" s="257"/>
      <c r="E893" s="257"/>
      <c r="F893" s="257"/>
      <c r="G893" s="257"/>
      <c r="H893" s="257"/>
      <c r="I893" s="257"/>
      <c r="J893" s="257"/>
      <c r="K893" s="257"/>
      <c r="L893" s="257"/>
      <c r="M893" s="257"/>
      <c r="N893" s="257"/>
      <c r="O893" s="71"/>
      <c r="P893" s="71"/>
      <c r="Q893" s="71"/>
      <c r="R893" s="71"/>
      <c r="S893" s="71"/>
      <c r="T893" s="71"/>
      <c r="U893" s="71"/>
      <c r="V893" s="71"/>
      <c r="W893" s="71"/>
      <c r="X893" s="71"/>
      <c r="Y893" s="71"/>
      <c r="Z893" s="71"/>
      <c r="AA893" s="71"/>
      <c r="AB893" s="71"/>
      <c r="AC893" s="71"/>
      <c r="AD893" s="71"/>
      <c r="AE893" s="71"/>
      <c r="AF893" s="71"/>
      <c r="AG893" s="71"/>
      <c r="AH893" s="71"/>
      <c r="AI893" s="71"/>
      <c r="AJ893" s="71"/>
      <c r="AK893" s="71"/>
    </row>
    <row r="894" spans="3:37" ht="15" customHeight="1" x14ac:dyDescent="0.25">
      <c r="C894" s="253"/>
      <c r="D894" s="253"/>
      <c r="E894" s="253"/>
      <c r="F894" s="253"/>
      <c r="G894" s="253"/>
      <c r="H894" s="253"/>
      <c r="I894" s="253"/>
      <c r="J894" s="253"/>
      <c r="K894" s="253"/>
      <c r="L894" s="253"/>
      <c r="M894" s="253"/>
      <c r="N894" s="253"/>
      <c r="O894" s="67"/>
      <c r="P894" s="67"/>
      <c r="Q894" s="67"/>
      <c r="R894" s="67"/>
      <c r="S894" s="67"/>
      <c r="T894" s="67"/>
      <c r="U894" s="67"/>
      <c r="V894" s="67"/>
      <c r="W894" s="67"/>
      <c r="X894" s="67"/>
      <c r="Y894" s="67"/>
      <c r="Z894" s="67"/>
      <c r="AA894" s="67"/>
      <c r="AB894" s="67"/>
      <c r="AC894" s="67"/>
      <c r="AD894" s="67"/>
      <c r="AE894" s="67"/>
      <c r="AF894" s="67"/>
      <c r="AG894" s="67"/>
      <c r="AH894" s="67"/>
      <c r="AI894" s="67"/>
      <c r="AJ894" s="67"/>
      <c r="AK894" s="67"/>
    </row>
    <row r="895" spans="3:37" ht="15" customHeight="1" x14ac:dyDescent="0.25">
      <c r="C895" s="257"/>
      <c r="D895" s="257"/>
      <c r="E895" s="257"/>
      <c r="F895" s="257"/>
      <c r="G895" s="257"/>
      <c r="H895" s="257"/>
      <c r="I895" s="257"/>
      <c r="J895" s="257"/>
      <c r="K895" s="257"/>
      <c r="L895" s="257"/>
      <c r="M895" s="257"/>
      <c r="N895" s="257"/>
      <c r="O895" s="71"/>
      <c r="P895" s="71"/>
      <c r="Q895" s="71"/>
      <c r="R895" s="71"/>
      <c r="S895" s="71"/>
      <c r="T895" s="71"/>
      <c r="U895" s="71"/>
      <c r="V895" s="71"/>
      <c r="W895" s="71"/>
      <c r="X895" s="71"/>
      <c r="Y895" s="71"/>
      <c r="Z895" s="71"/>
      <c r="AA895" s="71"/>
      <c r="AB895" s="71"/>
      <c r="AC895" s="71"/>
      <c r="AD895" s="71"/>
      <c r="AE895" s="71"/>
      <c r="AF895" s="71"/>
      <c r="AG895" s="71"/>
      <c r="AH895" s="71"/>
      <c r="AI895" s="71"/>
      <c r="AJ895" s="71"/>
      <c r="AK895" s="71"/>
    </row>
    <row r="896" spans="3:37" ht="15" customHeight="1" x14ac:dyDescent="0.25">
      <c r="C896" s="253"/>
      <c r="D896" s="253"/>
      <c r="E896" s="253"/>
      <c r="F896" s="253"/>
      <c r="G896" s="253"/>
      <c r="H896" s="253"/>
      <c r="I896" s="253"/>
      <c r="J896" s="253"/>
      <c r="K896" s="253"/>
      <c r="L896" s="253"/>
      <c r="M896" s="253"/>
      <c r="N896" s="253"/>
      <c r="O896" s="67"/>
      <c r="P896" s="67"/>
      <c r="Q896" s="67"/>
      <c r="R896" s="67"/>
      <c r="S896" s="67"/>
      <c r="T896" s="67"/>
      <c r="U896" s="67"/>
      <c r="V896" s="67"/>
      <c r="W896" s="67"/>
      <c r="X896" s="67"/>
      <c r="Y896" s="67"/>
      <c r="Z896" s="67"/>
      <c r="AA896" s="67"/>
      <c r="AB896" s="67"/>
      <c r="AC896" s="67"/>
      <c r="AD896" s="67"/>
      <c r="AE896" s="67"/>
      <c r="AF896" s="67"/>
      <c r="AG896" s="67"/>
      <c r="AH896" s="67"/>
      <c r="AI896" s="67"/>
      <c r="AJ896" s="67"/>
      <c r="AK896" s="67"/>
    </row>
    <row r="897" spans="3:37" ht="15" customHeight="1" x14ac:dyDescent="0.25">
      <c r="C897" s="257"/>
      <c r="D897" s="257"/>
      <c r="E897" s="257"/>
      <c r="F897" s="257"/>
      <c r="G897" s="257"/>
      <c r="H897" s="257"/>
      <c r="I897" s="257"/>
      <c r="J897" s="257"/>
      <c r="K897" s="257"/>
      <c r="L897" s="257"/>
      <c r="M897" s="257"/>
      <c r="N897" s="257"/>
      <c r="O897" s="71"/>
      <c r="P897" s="71"/>
      <c r="Q897" s="71"/>
      <c r="R897" s="71"/>
      <c r="S897" s="71"/>
      <c r="T897" s="71"/>
      <c r="U897" s="71"/>
      <c r="V897" s="71"/>
      <c r="W897" s="71"/>
      <c r="X897" s="71"/>
      <c r="Y897" s="71"/>
      <c r="Z897" s="71"/>
      <c r="AA897" s="71"/>
      <c r="AB897" s="71"/>
      <c r="AC897" s="71"/>
      <c r="AD897" s="71"/>
      <c r="AE897" s="71"/>
      <c r="AF897" s="71"/>
      <c r="AG897" s="71"/>
      <c r="AH897" s="71"/>
      <c r="AI897" s="71"/>
      <c r="AJ897" s="71"/>
      <c r="AK897" s="71"/>
    </row>
    <row r="898" spans="3:37" ht="15" customHeight="1" x14ac:dyDescent="0.25">
      <c r="C898" s="253"/>
      <c r="D898" s="253"/>
      <c r="E898" s="253"/>
      <c r="F898" s="253"/>
      <c r="G898" s="253"/>
      <c r="H898" s="253"/>
      <c r="I898" s="253"/>
      <c r="J898" s="253"/>
      <c r="K898" s="253"/>
      <c r="L898" s="253"/>
      <c r="M898" s="253"/>
      <c r="N898" s="253"/>
      <c r="O898" s="67"/>
      <c r="P898" s="67"/>
      <c r="Q898" s="67"/>
      <c r="R898" s="67"/>
      <c r="S898" s="67"/>
      <c r="T898" s="67"/>
      <c r="U898" s="67"/>
      <c r="V898" s="67"/>
      <c r="W898" s="67"/>
      <c r="X898" s="67"/>
      <c r="Y898" s="67"/>
      <c r="Z898" s="67"/>
      <c r="AA898" s="67"/>
      <c r="AB898" s="67"/>
      <c r="AC898" s="67"/>
      <c r="AD898" s="67"/>
      <c r="AE898" s="67"/>
      <c r="AF898" s="67"/>
      <c r="AG898" s="67"/>
      <c r="AH898" s="67"/>
      <c r="AI898" s="67"/>
      <c r="AJ898" s="67"/>
      <c r="AK898" s="67"/>
    </row>
    <row r="899" spans="3:37" ht="15" customHeight="1" x14ac:dyDescent="0.25">
      <c r="C899" s="257"/>
      <c r="D899" s="257"/>
      <c r="E899" s="257"/>
      <c r="F899" s="257"/>
      <c r="G899" s="257"/>
      <c r="H899" s="257"/>
      <c r="I899" s="257"/>
      <c r="J899" s="257"/>
      <c r="K899" s="257"/>
      <c r="L899" s="257"/>
      <c r="M899" s="257"/>
      <c r="N899" s="257"/>
      <c r="O899" s="71"/>
      <c r="P899" s="71"/>
      <c r="Q899" s="71"/>
      <c r="R899" s="71"/>
      <c r="S899" s="71"/>
      <c r="T899" s="71"/>
      <c r="U899" s="71"/>
      <c r="V899" s="71"/>
      <c r="W899" s="71"/>
      <c r="X899" s="71"/>
      <c r="Y899" s="71"/>
      <c r="Z899" s="71"/>
      <c r="AA899" s="71"/>
      <c r="AB899" s="71"/>
      <c r="AC899" s="71"/>
      <c r="AD899" s="71"/>
      <c r="AE899" s="71"/>
      <c r="AF899" s="71"/>
      <c r="AG899" s="71"/>
      <c r="AH899" s="71"/>
      <c r="AI899" s="71"/>
      <c r="AJ899" s="71"/>
      <c r="AK899" s="71"/>
    </row>
    <row r="900" spans="3:37" ht="15" customHeight="1" x14ac:dyDescent="0.25">
      <c r="C900" s="253"/>
      <c r="D900" s="253"/>
      <c r="E900" s="253"/>
      <c r="F900" s="253"/>
      <c r="G900" s="253"/>
      <c r="H900" s="253"/>
      <c r="I900" s="253"/>
      <c r="J900" s="253"/>
      <c r="K900" s="253"/>
      <c r="L900" s="253"/>
      <c r="M900" s="253"/>
      <c r="N900" s="253"/>
      <c r="O900" s="67"/>
      <c r="P900" s="67"/>
      <c r="Q900" s="67"/>
      <c r="R900" s="67"/>
      <c r="S900" s="67"/>
      <c r="T900" s="67"/>
      <c r="U900" s="67"/>
      <c r="V900" s="67"/>
      <c r="W900" s="67"/>
      <c r="X900" s="67"/>
      <c r="Y900" s="67"/>
      <c r="Z900" s="67"/>
      <c r="AA900" s="67"/>
      <c r="AB900" s="67"/>
      <c r="AC900" s="67"/>
      <c r="AD900" s="67"/>
      <c r="AE900" s="67"/>
      <c r="AF900" s="67"/>
      <c r="AG900" s="67"/>
      <c r="AH900" s="67"/>
      <c r="AI900" s="67"/>
      <c r="AJ900" s="67"/>
      <c r="AK900" s="67"/>
    </row>
    <row r="901" spans="3:37" ht="15" customHeight="1" x14ac:dyDescent="0.25">
      <c r="C901" s="257"/>
      <c r="D901" s="257"/>
      <c r="E901" s="257"/>
      <c r="F901" s="257"/>
      <c r="G901" s="257"/>
      <c r="H901" s="257"/>
      <c r="I901" s="257"/>
      <c r="J901" s="257"/>
      <c r="K901" s="257"/>
      <c r="L901" s="257"/>
      <c r="M901" s="257"/>
      <c r="N901" s="257"/>
      <c r="O901" s="71"/>
      <c r="P901" s="71"/>
      <c r="Q901" s="71"/>
      <c r="R901" s="71"/>
      <c r="S901" s="71"/>
      <c r="T901" s="71"/>
      <c r="U901" s="71"/>
      <c r="V901" s="71"/>
      <c r="W901" s="71"/>
      <c r="X901" s="71"/>
      <c r="Y901" s="71"/>
      <c r="Z901" s="71"/>
      <c r="AA901" s="71"/>
      <c r="AB901" s="71"/>
      <c r="AC901" s="71"/>
      <c r="AD901" s="71"/>
      <c r="AE901" s="71"/>
      <c r="AF901" s="71"/>
      <c r="AG901" s="71"/>
      <c r="AH901" s="71"/>
      <c r="AI901" s="71"/>
      <c r="AJ901" s="71"/>
      <c r="AK901" s="71"/>
    </row>
    <row r="902" spans="3:37" ht="15" customHeight="1" x14ac:dyDescent="0.25">
      <c r="C902" s="253"/>
      <c r="D902" s="253"/>
      <c r="E902" s="253"/>
      <c r="F902" s="253"/>
      <c r="G902" s="253"/>
      <c r="H902" s="253"/>
      <c r="I902" s="253"/>
      <c r="J902" s="253"/>
      <c r="K902" s="253"/>
      <c r="L902" s="253"/>
      <c r="M902" s="253"/>
      <c r="N902" s="253"/>
      <c r="O902" s="67"/>
      <c r="P902" s="67"/>
      <c r="Q902" s="67"/>
      <c r="R902" s="67"/>
      <c r="S902" s="67"/>
      <c r="T902" s="67"/>
      <c r="U902" s="67"/>
      <c r="V902" s="67"/>
      <c r="W902" s="67"/>
      <c r="X902" s="67"/>
      <c r="Y902" s="67"/>
      <c r="Z902" s="67"/>
      <c r="AA902" s="67"/>
      <c r="AB902" s="67"/>
      <c r="AC902" s="67"/>
      <c r="AD902" s="67"/>
      <c r="AE902" s="67"/>
      <c r="AF902" s="67"/>
      <c r="AG902" s="67"/>
      <c r="AH902" s="67"/>
      <c r="AI902" s="67"/>
      <c r="AJ902" s="67"/>
      <c r="AK902" s="67"/>
    </row>
    <row r="903" spans="3:37" ht="15" customHeight="1" x14ac:dyDescent="0.25">
      <c r="C903" s="257"/>
      <c r="D903" s="257"/>
      <c r="E903" s="257"/>
      <c r="F903" s="257"/>
      <c r="G903" s="257"/>
      <c r="H903" s="257"/>
      <c r="I903" s="257"/>
      <c r="J903" s="257"/>
      <c r="K903" s="257"/>
      <c r="L903" s="257"/>
      <c r="M903" s="257"/>
      <c r="N903" s="257"/>
      <c r="O903" s="71"/>
      <c r="P903" s="71"/>
      <c r="Q903" s="71"/>
      <c r="R903" s="71"/>
      <c r="S903" s="71"/>
      <c r="T903" s="71"/>
      <c r="U903" s="71"/>
      <c r="V903" s="71"/>
      <c r="W903" s="71"/>
      <c r="X903" s="71"/>
      <c r="Y903" s="71"/>
      <c r="Z903" s="71"/>
      <c r="AA903" s="71"/>
      <c r="AB903" s="71"/>
      <c r="AC903" s="71"/>
      <c r="AD903" s="71"/>
      <c r="AE903" s="71"/>
      <c r="AF903" s="71"/>
      <c r="AG903" s="71"/>
      <c r="AH903" s="71"/>
      <c r="AI903" s="71"/>
      <c r="AJ903" s="71"/>
      <c r="AK903" s="71"/>
    </row>
    <row r="904" spans="3:37" ht="15" customHeight="1" x14ac:dyDescent="0.25">
      <c r="C904" s="253"/>
      <c r="D904" s="253"/>
      <c r="E904" s="253"/>
      <c r="F904" s="253"/>
      <c r="G904" s="253"/>
      <c r="H904" s="253"/>
      <c r="I904" s="253"/>
      <c r="J904" s="253"/>
      <c r="K904" s="253"/>
      <c r="L904" s="253"/>
      <c r="M904" s="253"/>
      <c r="N904" s="253"/>
      <c r="O904" s="67"/>
      <c r="P904" s="67"/>
      <c r="Q904" s="67"/>
      <c r="R904" s="67"/>
      <c r="S904" s="67"/>
      <c r="T904" s="67"/>
      <c r="U904" s="67"/>
      <c r="V904" s="67"/>
      <c r="W904" s="67"/>
      <c r="X904" s="67"/>
      <c r="Y904" s="67"/>
      <c r="Z904" s="67"/>
      <c r="AA904" s="67"/>
      <c r="AB904" s="67"/>
      <c r="AC904" s="67"/>
      <c r="AD904" s="67"/>
      <c r="AE904" s="67"/>
      <c r="AF904" s="67"/>
      <c r="AG904" s="67"/>
      <c r="AH904" s="67"/>
      <c r="AI904" s="67"/>
      <c r="AJ904" s="67"/>
      <c r="AK904" s="67"/>
    </row>
    <row r="905" spans="3:37" ht="15" customHeight="1" x14ac:dyDescent="0.25">
      <c r="C905" s="257"/>
      <c r="D905" s="257"/>
      <c r="E905" s="257"/>
      <c r="F905" s="257"/>
      <c r="G905" s="257"/>
      <c r="H905" s="257"/>
      <c r="I905" s="257"/>
      <c r="J905" s="257"/>
      <c r="K905" s="257"/>
      <c r="L905" s="257"/>
      <c r="M905" s="257"/>
      <c r="N905" s="257"/>
      <c r="O905" s="71"/>
      <c r="P905" s="71"/>
      <c r="Q905" s="71"/>
      <c r="R905" s="71"/>
      <c r="S905" s="71"/>
      <c r="T905" s="71"/>
      <c r="U905" s="71"/>
      <c r="V905" s="71"/>
      <c r="W905" s="71"/>
      <c r="X905" s="71"/>
      <c r="Y905" s="71"/>
      <c r="Z905" s="71"/>
      <c r="AA905" s="71"/>
      <c r="AB905" s="71"/>
      <c r="AC905" s="71"/>
      <c r="AD905" s="71"/>
      <c r="AE905" s="71"/>
      <c r="AF905" s="71"/>
      <c r="AG905" s="71"/>
      <c r="AH905" s="71"/>
      <c r="AI905" s="71"/>
      <c r="AJ905" s="71"/>
      <c r="AK905" s="71"/>
    </row>
    <row r="906" spans="3:37" ht="15" customHeight="1" x14ac:dyDescent="0.25">
      <c r="C906" s="253"/>
      <c r="D906" s="253"/>
      <c r="E906" s="253"/>
      <c r="F906" s="253"/>
      <c r="G906" s="253"/>
      <c r="H906" s="253"/>
      <c r="I906" s="253"/>
      <c r="J906" s="253"/>
      <c r="K906" s="253"/>
      <c r="L906" s="253"/>
      <c r="M906" s="253"/>
      <c r="N906" s="253"/>
      <c r="O906" s="67"/>
      <c r="P906" s="67"/>
      <c r="Q906" s="67"/>
      <c r="R906" s="67"/>
      <c r="S906" s="67"/>
      <c r="T906" s="67"/>
      <c r="U906" s="67"/>
      <c r="V906" s="67"/>
      <c r="W906" s="67"/>
      <c r="X906" s="67"/>
      <c r="Y906" s="67"/>
      <c r="Z906" s="67"/>
      <c r="AA906" s="67"/>
      <c r="AB906" s="67"/>
      <c r="AC906" s="67"/>
      <c r="AD906" s="67"/>
      <c r="AE906" s="67"/>
      <c r="AF906" s="67"/>
      <c r="AG906" s="67"/>
      <c r="AH906" s="67"/>
      <c r="AI906" s="67"/>
      <c r="AJ906" s="67"/>
      <c r="AK906" s="67"/>
    </row>
    <row r="907" spans="3:37" ht="15" customHeight="1" x14ac:dyDescent="0.25">
      <c r="C907" s="257"/>
      <c r="D907" s="257"/>
      <c r="E907" s="257"/>
      <c r="F907" s="257"/>
      <c r="G907" s="257"/>
      <c r="H907" s="257"/>
      <c r="I907" s="257"/>
      <c r="J907" s="257"/>
      <c r="K907" s="257"/>
      <c r="L907" s="257"/>
      <c r="M907" s="257"/>
      <c r="N907" s="257"/>
      <c r="O907" s="71"/>
      <c r="P907" s="71"/>
      <c r="Q907" s="71"/>
      <c r="R907" s="71"/>
      <c r="S907" s="71"/>
      <c r="T907" s="71"/>
      <c r="U907" s="71"/>
      <c r="V907" s="71"/>
      <c r="W907" s="71"/>
      <c r="X907" s="71"/>
      <c r="Y907" s="71"/>
      <c r="Z907" s="71"/>
      <c r="AA907" s="71"/>
      <c r="AB907" s="71"/>
      <c r="AC907" s="71"/>
      <c r="AD907" s="71"/>
      <c r="AE907" s="71"/>
      <c r="AF907" s="71"/>
      <c r="AG907" s="71"/>
      <c r="AH907" s="71"/>
      <c r="AI907" s="71"/>
      <c r="AJ907" s="71"/>
      <c r="AK907" s="71"/>
    </row>
    <row r="908" spans="3:37" ht="15" customHeight="1" x14ac:dyDescent="0.25">
      <c r="C908" s="253"/>
      <c r="D908" s="253"/>
      <c r="E908" s="253"/>
      <c r="F908" s="253"/>
      <c r="G908" s="253"/>
      <c r="H908" s="253"/>
      <c r="I908" s="253"/>
      <c r="J908" s="253"/>
      <c r="K908" s="253"/>
      <c r="L908" s="253"/>
      <c r="M908" s="253"/>
      <c r="N908" s="253"/>
      <c r="O908" s="67"/>
      <c r="P908" s="67"/>
      <c r="Q908" s="67"/>
      <c r="R908" s="67"/>
      <c r="S908" s="67"/>
      <c r="T908" s="67"/>
      <c r="U908" s="67"/>
      <c r="V908" s="67"/>
      <c r="W908" s="67"/>
      <c r="X908" s="67"/>
      <c r="Y908" s="67"/>
      <c r="Z908" s="67"/>
      <c r="AA908" s="67"/>
      <c r="AB908" s="67"/>
      <c r="AC908" s="67"/>
      <c r="AD908" s="67"/>
      <c r="AE908" s="67"/>
      <c r="AF908" s="67"/>
      <c r="AG908" s="67"/>
      <c r="AH908" s="67"/>
      <c r="AI908" s="67"/>
      <c r="AJ908" s="67"/>
      <c r="AK908" s="67"/>
    </row>
    <row r="909" spans="3:37" ht="15" customHeight="1" x14ac:dyDescent="0.25">
      <c r="C909" s="257"/>
      <c r="D909" s="257"/>
      <c r="E909" s="257"/>
      <c r="F909" s="257"/>
      <c r="G909" s="257"/>
      <c r="H909" s="257"/>
      <c r="I909" s="257"/>
      <c r="J909" s="257"/>
      <c r="K909" s="257"/>
      <c r="L909" s="257"/>
      <c r="M909" s="257"/>
      <c r="N909" s="257"/>
      <c r="O909" s="71"/>
      <c r="P909" s="71"/>
      <c r="Q909" s="71"/>
      <c r="R909" s="71"/>
      <c r="S909" s="71"/>
      <c r="T909" s="71"/>
      <c r="U909" s="71"/>
      <c r="V909" s="71"/>
      <c r="W909" s="71"/>
      <c r="X909" s="71"/>
      <c r="Y909" s="71"/>
      <c r="Z909" s="71"/>
      <c r="AA909" s="71"/>
      <c r="AB909" s="71"/>
      <c r="AC909" s="71"/>
      <c r="AD909" s="71"/>
      <c r="AE909" s="71"/>
      <c r="AF909" s="71"/>
      <c r="AG909" s="71"/>
      <c r="AH909" s="71"/>
      <c r="AI909" s="71"/>
      <c r="AJ909" s="71"/>
      <c r="AK909" s="71"/>
    </row>
    <row r="910" spans="3:37" ht="15" customHeight="1" x14ac:dyDescent="0.25">
      <c r="C910" s="253"/>
      <c r="D910" s="253"/>
      <c r="E910" s="253"/>
      <c r="F910" s="253"/>
      <c r="G910" s="253"/>
      <c r="H910" s="253"/>
      <c r="I910" s="253"/>
      <c r="J910" s="253"/>
      <c r="K910" s="253"/>
      <c r="L910" s="253"/>
      <c r="M910" s="253"/>
      <c r="N910" s="253"/>
      <c r="O910" s="67"/>
      <c r="P910" s="67"/>
      <c r="Q910" s="67"/>
      <c r="R910" s="67"/>
      <c r="S910" s="67"/>
      <c r="T910" s="67"/>
      <c r="U910" s="67"/>
      <c r="V910" s="67"/>
      <c r="W910" s="67"/>
      <c r="X910" s="67"/>
      <c r="Y910" s="67"/>
      <c r="Z910" s="67"/>
      <c r="AA910" s="67"/>
      <c r="AB910" s="67"/>
      <c r="AC910" s="67"/>
      <c r="AD910" s="67"/>
      <c r="AE910" s="67"/>
      <c r="AF910" s="67"/>
      <c r="AG910" s="67"/>
      <c r="AH910" s="67"/>
      <c r="AI910" s="67"/>
      <c r="AJ910" s="67"/>
      <c r="AK910" s="67"/>
    </row>
    <row r="911" spans="3:37" ht="15" customHeight="1" x14ac:dyDescent="0.25">
      <c r="C911" s="257"/>
      <c r="D911" s="257"/>
      <c r="E911" s="257"/>
      <c r="F911" s="257"/>
      <c r="G911" s="257"/>
      <c r="H911" s="257"/>
      <c r="I911" s="257"/>
      <c r="J911" s="257"/>
      <c r="K911" s="257"/>
      <c r="L911" s="257"/>
      <c r="M911" s="257"/>
      <c r="N911" s="257"/>
      <c r="O911" s="71"/>
      <c r="P911" s="71"/>
      <c r="Q911" s="71"/>
      <c r="R911" s="71"/>
      <c r="S911" s="71"/>
      <c r="T911" s="71"/>
      <c r="U911" s="71"/>
      <c r="V911" s="71"/>
      <c r="W911" s="71"/>
      <c r="X911" s="71"/>
      <c r="Y911" s="71"/>
      <c r="Z911" s="71"/>
      <c r="AA911" s="71"/>
      <c r="AB911" s="71"/>
      <c r="AC911" s="71"/>
      <c r="AD911" s="71"/>
      <c r="AE911" s="71"/>
      <c r="AF911" s="71"/>
      <c r="AG911" s="71"/>
      <c r="AH911" s="71"/>
      <c r="AI911" s="71"/>
      <c r="AJ911" s="71"/>
      <c r="AK911" s="71"/>
    </row>
    <row r="912" spans="3:37" ht="15" customHeight="1" x14ac:dyDescent="0.25">
      <c r="C912" s="253"/>
      <c r="D912" s="253"/>
      <c r="E912" s="253"/>
      <c r="F912" s="253"/>
      <c r="G912" s="253"/>
      <c r="H912" s="253"/>
      <c r="I912" s="253"/>
      <c r="J912" s="253"/>
      <c r="K912" s="253"/>
      <c r="L912" s="253"/>
      <c r="M912" s="253"/>
      <c r="N912" s="253"/>
      <c r="O912" s="67"/>
      <c r="P912" s="67"/>
      <c r="Q912" s="67"/>
      <c r="R912" s="67"/>
      <c r="S912" s="67"/>
      <c r="T912" s="67"/>
      <c r="U912" s="67"/>
      <c r="V912" s="67"/>
      <c r="W912" s="67"/>
      <c r="X912" s="67"/>
      <c r="Y912" s="67"/>
      <c r="Z912" s="67"/>
      <c r="AA912" s="67"/>
      <c r="AB912" s="67"/>
      <c r="AC912" s="67"/>
      <c r="AD912" s="67"/>
      <c r="AE912" s="67"/>
      <c r="AF912" s="67"/>
      <c r="AG912" s="67"/>
      <c r="AH912" s="67"/>
      <c r="AI912" s="67"/>
      <c r="AJ912" s="67"/>
      <c r="AK912" s="67"/>
    </row>
    <row r="913" spans="3:37" ht="15" customHeight="1" x14ac:dyDescent="0.25">
      <c r="C913" s="257"/>
      <c r="D913" s="257"/>
      <c r="E913" s="257"/>
      <c r="F913" s="257"/>
      <c r="G913" s="257"/>
      <c r="H913" s="257"/>
      <c r="I913" s="257"/>
      <c r="J913" s="257"/>
      <c r="K913" s="257"/>
      <c r="L913" s="257"/>
      <c r="M913" s="257"/>
      <c r="N913" s="257"/>
      <c r="O913" s="71"/>
      <c r="P913" s="71"/>
      <c r="Q913" s="71"/>
      <c r="R913" s="71"/>
      <c r="S913" s="71"/>
      <c r="T913" s="71"/>
      <c r="U913" s="71"/>
      <c r="V913" s="71"/>
      <c r="W913" s="71"/>
      <c r="X913" s="71"/>
      <c r="Y913" s="71"/>
      <c r="Z913" s="71"/>
      <c r="AA913" s="71"/>
      <c r="AB913" s="71"/>
      <c r="AC913" s="71"/>
      <c r="AD913" s="71"/>
      <c r="AE913" s="71"/>
      <c r="AF913" s="71"/>
      <c r="AG913" s="71"/>
      <c r="AH913" s="71"/>
      <c r="AI913" s="71"/>
      <c r="AJ913" s="71"/>
      <c r="AK913" s="71"/>
    </row>
    <row r="914" spans="3:37" ht="15" customHeight="1" x14ac:dyDescent="0.25">
      <c r="C914" s="253"/>
      <c r="D914" s="253"/>
      <c r="E914" s="253"/>
      <c r="F914" s="253"/>
      <c r="G914" s="253"/>
      <c r="H914" s="253"/>
      <c r="I914" s="253"/>
      <c r="J914" s="253"/>
      <c r="K914" s="253"/>
      <c r="L914" s="253"/>
      <c r="M914" s="253"/>
      <c r="N914" s="253"/>
      <c r="O914" s="67"/>
      <c r="P914" s="67"/>
      <c r="Q914" s="67"/>
      <c r="R914" s="67"/>
      <c r="S914" s="67"/>
      <c r="T914" s="67"/>
      <c r="U914" s="67"/>
      <c r="V914" s="67"/>
      <c r="W914" s="67"/>
      <c r="X914" s="67"/>
      <c r="Y914" s="67"/>
      <c r="Z914" s="67"/>
      <c r="AA914" s="67"/>
      <c r="AB914" s="67"/>
      <c r="AC914" s="67"/>
      <c r="AD914" s="67"/>
      <c r="AE914" s="67"/>
      <c r="AF914" s="67"/>
      <c r="AG914" s="67"/>
      <c r="AH914" s="67"/>
      <c r="AI914" s="67"/>
      <c r="AJ914" s="67"/>
      <c r="AK914" s="67"/>
    </row>
    <row r="915" spans="3:37" ht="15" customHeight="1" x14ac:dyDescent="0.25">
      <c r="C915" s="257"/>
      <c r="D915" s="257"/>
      <c r="E915" s="257"/>
      <c r="F915" s="257"/>
      <c r="G915" s="257"/>
      <c r="H915" s="257"/>
      <c r="I915" s="257"/>
      <c r="J915" s="257"/>
      <c r="K915" s="257"/>
      <c r="L915" s="257"/>
      <c r="M915" s="257"/>
      <c r="N915" s="257"/>
      <c r="O915" s="71"/>
      <c r="P915" s="71"/>
      <c r="Q915" s="71"/>
      <c r="R915" s="71"/>
      <c r="S915" s="71"/>
      <c r="T915" s="71"/>
      <c r="U915" s="71"/>
      <c r="V915" s="71"/>
      <c r="W915" s="71"/>
      <c r="X915" s="71"/>
      <c r="Y915" s="71"/>
      <c r="Z915" s="71"/>
      <c r="AA915" s="71"/>
      <c r="AB915" s="71"/>
      <c r="AC915" s="71"/>
      <c r="AD915" s="71"/>
      <c r="AE915" s="71"/>
      <c r="AF915" s="71"/>
      <c r="AG915" s="71"/>
      <c r="AH915" s="71"/>
      <c r="AI915" s="71"/>
      <c r="AJ915" s="71"/>
      <c r="AK915" s="71"/>
    </row>
    <row r="916" spans="3:37" ht="15" customHeight="1" x14ac:dyDescent="0.25">
      <c r="C916" s="253"/>
      <c r="D916" s="253"/>
      <c r="E916" s="253"/>
      <c r="F916" s="253"/>
      <c r="G916" s="253"/>
      <c r="H916" s="253"/>
      <c r="I916" s="253"/>
      <c r="J916" s="253"/>
      <c r="K916" s="253"/>
      <c r="L916" s="253"/>
      <c r="M916" s="253"/>
      <c r="N916" s="253"/>
      <c r="O916" s="67"/>
      <c r="P916" s="67"/>
      <c r="Q916" s="67"/>
      <c r="R916" s="67"/>
      <c r="S916" s="67"/>
      <c r="T916" s="67"/>
      <c r="U916" s="67"/>
      <c r="V916" s="67"/>
      <c r="W916" s="67"/>
      <c r="X916" s="67"/>
      <c r="Y916" s="67"/>
      <c r="Z916" s="67"/>
      <c r="AA916" s="67"/>
      <c r="AB916" s="67"/>
      <c r="AC916" s="67"/>
      <c r="AD916" s="67"/>
      <c r="AE916" s="67"/>
      <c r="AF916" s="67"/>
      <c r="AG916" s="67"/>
      <c r="AH916" s="67"/>
      <c r="AI916" s="67"/>
      <c r="AJ916" s="67"/>
      <c r="AK916" s="67"/>
    </row>
    <row r="917" spans="3:37" ht="15" customHeight="1" x14ac:dyDescent="0.25">
      <c r="C917" s="257"/>
      <c r="D917" s="257"/>
      <c r="E917" s="257"/>
      <c r="F917" s="257"/>
      <c r="G917" s="257"/>
      <c r="H917" s="257"/>
      <c r="I917" s="257"/>
      <c r="J917" s="257"/>
      <c r="K917" s="257"/>
      <c r="L917" s="257"/>
      <c r="M917" s="257"/>
      <c r="N917" s="257"/>
      <c r="O917" s="71"/>
      <c r="P917" s="71"/>
      <c r="Q917" s="71"/>
      <c r="R917" s="71"/>
      <c r="S917" s="71"/>
      <c r="T917" s="71"/>
      <c r="U917" s="71"/>
      <c r="V917" s="71"/>
      <c r="W917" s="71"/>
      <c r="X917" s="71"/>
      <c r="Y917" s="71"/>
      <c r="Z917" s="71"/>
      <c r="AA917" s="71"/>
      <c r="AB917" s="71"/>
      <c r="AC917" s="71"/>
      <c r="AD917" s="71"/>
      <c r="AE917" s="71"/>
      <c r="AF917" s="71"/>
      <c r="AG917" s="71"/>
      <c r="AH917" s="71"/>
      <c r="AI917" s="71"/>
      <c r="AJ917" s="71"/>
      <c r="AK917" s="71"/>
    </row>
    <row r="918" spans="3:37" ht="15" customHeight="1" x14ac:dyDescent="0.25">
      <c r="C918" s="253"/>
      <c r="D918" s="253"/>
      <c r="E918" s="253"/>
      <c r="F918" s="253"/>
      <c r="G918" s="253"/>
      <c r="H918" s="253"/>
      <c r="I918" s="253"/>
      <c r="J918" s="253"/>
      <c r="K918" s="253"/>
      <c r="L918" s="253"/>
      <c r="M918" s="253"/>
      <c r="N918" s="253"/>
      <c r="O918" s="67"/>
      <c r="P918" s="67"/>
      <c r="Q918" s="67"/>
      <c r="R918" s="67"/>
      <c r="S918" s="67"/>
      <c r="T918" s="67"/>
      <c r="U918" s="67"/>
      <c r="V918" s="67"/>
      <c r="W918" s="67"/>
      <c r="X918" s="67"/>
      <c r="Y918" s="67"/>
      <c r="Z918" s="67"/>
      <c r="AA918" s="67"/>
      <c r="AB918" s="67"/>
      <c r="AC918" s="67"/>
      <c r="AD918" s="67"/>
      <c r="AE918" s="67"/>
      <c r="AF918" s="67"/>
      <c r="AG918" s="67"/>
      <c r="AH918" s="67"/>
      <c r="AI918" s="67"/>
      <c r="AJ918" s="67"/>
      <c r="AK918" s="67"/>
    </row>
    <row r="919" spans="3:37" ht="15" customHeight="1" x14ac:dyDescent="0.25">
      <c r="C919" s="257"/>
      <c r="D919" s="257"/>
      <c r="E919" s="257"/>
      <c r="F919" s="257"/>
      <c r="G919" s="257"/>
      <c r="H919" s="257"/>
      <c r="I919" s="257"/>
      <c r="J919" s="257"/>
      <c r="K919" s="257"/>
      <c r="L919" s="257"/>
      <c r="M919" s="257"/>
      <c r="N919" s="257"/>
      <c r="O919" s="71"/>
      <c r="P919" s="71"/>
      <c r="Q919" s="71"/>
      <c r="R919" s="71"/>
      <c r="S919" s="71"/>
      <c r="T919" s="71"/>
      <c r="U919" s="71"/>
      <c r="V919" s="71"/>
      <c r="W919" s="71"/>
      <c r="X919" s="71"/>
      <c r="Y919" s="71"/>
      <c r="Z919" s="71"/>
      <c r="AA919" s="71"/>
      <c r="AB919" s="71"/>
      <c r="AC919" s="71"/>
      <c r="AD919" s="71"/>
      <c r="AE919" s="71"/>
      <c r="AF919" s="71"/>
      <c r="AG919" s="71"/>
      <c r="AH919" s="71"/>
      <c r="AI919" s="71"/>
      <c r="AJ919" s="71"/>
      <c r="AK919" s="71"/>
    </row>
    <row r="920" spans="3:37" ht="15" customHeight="1" x14ac:dyDescent="0.25">
      <c r="C920" s="253"/>
      <c r="D920" s="253"/>
      <c r="E920" s="253"/>
      <c r="F920" s="253"/>
      <c r="G920" s="253"/>
      <c r="H920" s="253"/>
      <c r="I920" s="253"/>
      <c r="J920" s="253"/>
      <c r="K920" s="253"/>
      <c r="L920" s="253"/>
      <c r="M920" s="253"/>
      <c r="N920" s="253"/>
      <c r="O920" s="67"/>
      <c r="P920" s="67"/>
      <c r="Q920" s="67"/>
      <c r="R920" s="67"/>
      <c r="S920" s="67"/>
      <c r="T920" s="67"/>
      <c r="U920" s="67"/>
      <c r="V920" s="67"/>
      <c r="W920" s="67"/>
      <c r="X920" s="67"/>
      <c r="Y920" s="67"/>
      <c r="Z920" s="67"/>
      <c r="AA920" s="67"/>
      <c r="AB920" s="67"/>
      <c r="AC920" s="67"/>
      <c r="AD920" s="67"/>
      <c r="AE920" s="67"/>
      <c r="AF920" s="67"/>
      <c r="AG920" s="67"/>
      <c r="AH920" s="67"/>
      <c r="AI920" s="67"/>
      <c r="AJ920" s="67"/>
      <c r="AK920" s="67"/>
    </row>
    <row r="921" spans="3:37" ht="15" customHeight="1" x14ac:dyDescent="0.25">
      <c r="C921" s="257"/>
      <c r="D921" s="257"/>
      <c r="E921" s="257"/>
      <c r="F921" s="257"/>
      <c r="G921" s="257"/>
      <c r="H921" s="257"/>
      <c r="I921" s="257"/>
      <c r="J921" s="257"/>
      <c r="K921" s="257"/>
      <c r="L921" s="257"/>
      <c r="M921" s="257"/>
      <c r="N921" s="257"/>
      <c r="O921" s="71"/>
      <c r="P921" s="71"/>
      <c r="Q921" s="71"/>
      <c r="R921" s="71"/>
      <c r="S921" s="71"/>
      <c r="T921" s="71"/>
      <c r="U921" s="71"/>
      <c r="V921" s="71"/>
      <c r="W921" s="71"/>
      <c r="X921" s="71"/>
      <c r="Y921" s="71"/>
      <c r="Z921" s="71"/>
      <c r="AA921" s="71"/>
      <c r="AB921" s="71"/>
      <c r="AC921" s="71"/>
      <c r="AD921" s="71"/>
      <c r="AE921" s="71"/>
      <c r="AF921" s="71"/>
      <c r="AG921" s="71"/>
      <c r="AH921" s="71"/>
      <c r="AI921" s="71"/>
      <c r="AJ921" s="71"/>
      <c r="AK921" s="71"/>
    </row>
    <row r="922" spans="3:37" ht="15" customHeight="1" x14ac:dyDescent="0.25">
      <c r="C922" s="253"/>
      <c r="D922" s="253"/>
      <c r="E922" s="253"/>
      <c r="F922" s="253"/>
      <c r="G922" s="253"/>
      <c r="H922" s="253"/>
      <c r="I922" s="253"/>
      <c r="J922" s="253"/>
      <c r="K922" s="253"/>
      <c r="L922" s="253"/>
      <c r="M922" s="253"/>
      <c r="N922" s="253"/>
      <c r="O922" s="67"/>
      <c r="P922" s="67"/>
      <c r="Q922" s="67"/>
      <c r="R922" s="67"/>
      <c r="S922" s="67"/>
      <c r="T922" s="67"/>
      <c r="U922" s="67"/>
      <c r="V922" s="67"/>
      <c r="W922" s="67"/>
      <c r="X922" s="67"/>
      <c r="Y922" s="67"/>
      <c r="Z922" s="67"/>
      <c r="AA922" s="67"/>
      <c r="AB922" s="67"/>
      <c r="AC922" s="67"/>
      <c r="AD922" s="67"/>
      <c r="AE922" s="67"/>
      <c r="AF922" s="67"/>
      <c r="AG922" s="67"/>
      <c r="AH922" s="67"/>
      <c r="AI922" s="67"/>
      <c r="AJ922" s="67"/>
      <c r="AK922" s="67"/>
    </row>
    <row r="923" spans="3:37" ht="15" customHeight="1" x14ac:dyDescent="0.25">
      <c r="C923" s="257"/>
      <c r="D923" s="257"/>
      <c r="E923" s="257"/>
      <c r="F923" s="257"/>
      <c r="G923" s="257"/>
      <c r="H923" s="257"/>
      <c r="I923" s="257"/>
      <c r="J923" s="257"/>
      <c r="K923" s="257"/>
      <c r="L923" s="257"/>
      <c r="M923" s="257"/>
      <c r="N923" s="257"/>
      <c r="O923" s="71"/>
      <c r="P923" s="71"/>
      <c r="Q923" s="71"/>
      <c r="R923" s="71"/>
      <c r="S923" s="71"/>
      <c r="T923" s="71"/>
      <c r="U923" s="71"/>
      <c r="V923" s="71"/>
      <c r="W923" s="71"/>
      <c r="X923" s="71"/>
      <c r="Y923" s="71"/>
      <c r="Z923" s="71"/>
      <c r="AA923" s="71"/>
      <c r="AB923" s="71"/>
      <c r="AC923" s="71"/>
      <c r="AD923" s="71"/>
      <c r="AE923" s="71"/>
      <c r="AF923" s="71"/>
      <c r="AG923" s="71"/>
      <c r="AH923" s="71"/>
      <c r="AI923" s="71"/>
      <c r="AJ923" s="71"/>
      <c r="AK923" s="71"/>
    </row>
    <row r="924" spans="3:37" ht="15" customHeight="1" x14ac:dyDescent="0.25">
      <c r="C924" s="253"/>
      <c r="D924" s="253"/>
      <c r="E924" s="253"/>
      <c r="F924" s="253"/>
      <c r="G924" s="253"/>
      <c r="H924" s="253"/>
      <c r="I924" s="253"/>
      <c r="J924" s="253"/>
      <c r="K924" s="253"/>
      <c r="L924" s="253"/>
      <c r="M924" s="253"/>
      <c r="N924" s="253"/>
      <c r="O924" s="67"/>
      <c r="P924" s="67"/>
      <c r="Q924" s="67"/>
      <c r="R924" s="67"/>
      <c r="S924" s="67"/>
      <c r="T924" s="67"/>
      <c r="U924" s="67"/>
      <c r="V924" s="67"/>
      <c r="W924" s="67"/>
      <c r="X924" s="67"/>
      <c r="Y924" s="67"/>
      <c r="Z924" s="67"/>
      <c r="AA924" s="67"/>
      <c r="AB924" s="67"/>
      <c r="AC924" s="67"/>
      <c r="AD924" s="67"/>
      <c r="AE924" s="67"/>
      <c r="AF924" s="67"/>
      <c r="AG924" s="67"/>
      <c r="AH924" s="67"/>
      <c r="AI924" s="67"/>
      <c r="AJ924" s="67"/>
      <c r="AK924" s="67"/>
    </row>
    <row r="925" spans="3:37" ht="15" customHeight="1" x14ac:dyDescent="0.25">
      <c r="C925" s="257"/>
      <c r="D925" s="257"/>
      <c r="E925" s="257"/>
      <c r="F925" s="257"/>
      <c r="G925" s="257"/>
      <c r="H925" s="257"/>
      <c r="I925" s="257"/>
      <c r="J925" s="257"/>
      <c r="K925" s="257"/>
      <c r="L925" s="257"/>
      <c r="M925" s="257"/>
      <c r="N925" s="257"/>
      <c r="O925" s="71"/>
      <c r="P925" s="71"/>
      <c r="Q925" s="71"/>
      <c r="R925" s="71"/>
      <c r="S925" s="71"/>
      <c r="T925" s="71"/>
      <c r="U925" s="71"/>
      <c r="V925" s="71"/>
      <c r="W925" s="71"/>
      <c r="X925" s="71"/>
      <c r="Y925" s="71"/>
      <c r="Z925" s="71"/>
      <c r="AA925" s="71"/>
      <c r="AB925" s="71"/>
      <c r="AC925" s="71"/>
      <c r="AD925" s="71"/>
      <c r="AE925" s="71"/>
      <c r="AF925" s="71"/>
      <c r="AG925" s="71"/>
      <c r="AH925" s="71"/>
      <c r="AI925" s="71"/>
      <c r="AJ925" s="71"/>
      <c r="AK925" s="71"/>
    </row>
    <row r="926" spans="3:37" ht="15" customHeight="1" x14ac:dyDescent="0.25">
      <c r="C926" s="253"/>
      <c r="D926" s="253"/>
      <c r="E926" s="253"/>
      <c r="F926" s="253"/>
      <c r="G926" s="253"/>
      <c r="H926" s="253"/>
      <c r="I926" s="253"/>
      <c r="J926" s="253"/>
      <c r="K926" s="253"/>
      <c r="L926" s="253"/>
      <c r="M926" s="253"/>
      <c r="N926" s="253"/>
      <c r="O926" s="67"/>
      <c r="P926" s="67"/>
      <c r="Q926" s="67"/>
      <c r="R926" s="67"/>
      <c r="S926" s="67"/>
      <c r="T926" s="67"/>
      <c r="U926" s="67"/>
      <c r="V926" s="67"/>
      <c r="W926" s="67"/>
      <c r="X926" s="67"/>
      <c r="Y926" s="67"/>
      <c r="Z926" s="67"/>
      <c r="AA926" s="67"/>
      <c r="AB926" s="67"/>
      <c r="AC926" s="67"/>
      <c r="AD926" s="67"/>
      <c r="AE926" s="67"/>
      <c r="AF926" s="67"/>
      <c r="AG926" s="67"/>
      <c r="AH926" s="67"/>
      <c r="AI926" s="67"/>
      <c r="AJ926" s="67"/>
      <c r="AK926" s="67"/>
    </row>
    <row r="927" spans="3:37" ht="15" customHeight="1" x14ac:dyDescent="0.25">
      <c r="C927" s="257"/>
      <c r="D927" s="257"/>
      <c r="E927" s="257"/>
      <c r="F927" s="257"/>
      <c r="G927" s="257"/>
      <c r="H927" s="257"/>
      <c r="I927" s="257"/>
      <c r="J927" s="257"/>
      <c r="K927" s="257"/>
      <c r="L927" s="257"/>
      <c r="M927" s="257"/>
      <c r="N927" s="257"/>
      <c r="O927" s="71"/>
      <c r="P927" s="71"/>
      <c r="Q927" s="71"/>
      <c r="R927" s="71"/>
      <c r="S927" s="71"/>
      <c r="T927" s="71"/>
      <c r="U927" s="71"/>
      <c r="V927" s="71"/>
      <c r="W927" s="71"/>
      <c r="X927" s="71"/>
      <c r="Y927" s="71"/>
      <c r="Z927" s="71"/>
      <c r="AA927" s="71"/>
      <c r="AB927" s="71"/>
      <c r="AC927" s="71"/>
      <c r="AD927" s="71"/>
      <c r="AE927" s="71"/>
      <c r="AF927" s="71"/>
      <c r="AG927" s="71"/>
      <c r="AH927" s="71"/>
      <c r="AI927" s="71"/>
      <c r="AJ927" s="71"/>
      <c r="AK927" s="71"/>
    </row>
    <row r="928" spans="3:37" ht="15" customHeight="1" x14ac:dyDescent="0.25">
      <c r="C928" s="253"/>
      <c r="D928" s="253"/>
      <c r="E928" s="253"/>
      <c r="F928" s="253"/>
      <c r="G928" s="253"/>
      <c r="H928" s="253"/>
      <c r="I928" s="253"/>
      <c r="J928" s="253"/>
      <c r="K928" s="253"/>
      <c r="L928" s="253"/>
      <c r="M928" s="253"/>
      <c r="N928" s="253"/>
      <c r="O928" s="67"/>
      <c r="P928" s="67"/>
      <c r="Q928" s="67"/>
      <c r="R928" s="67"/>
      <c r="S928" s="67"/>
      <c r="T928" s="67"/>
      <c r="U928" s="67"/>
      <c r="V928" s="67"/>
      <c r="W928" s="67"/>
      <c r="X928" s="67"/>
      <c r="Y928" s="67"/>
      <c r="Z928" s="67"/>
      <c r="AA928" s="67"/>
      <c r="AB928" s="67"/>
      <c r="AC928" s="67"/>
      <c r="AD928" s="67"/>
      <c r="AE928" s="67"/>
      <c r="AF928" s="67"/>
      <c r="AG928" s="67"/>
      <c r="AH928" s="67"/>
      <c r="AI928" s="67"/>
      <c r="AJ928" s="67"/>
      <c r="AK928" s="67"/>
    </row>
    <row r="929" spans="3:37" ht="15" customHeight="1" x14ac:dyDescent="0.25">
      <c r="C929" s="257"/>
      <c r="D929" s="257"/>
      <c r="E929" s="257"/>
      <c r="F929" s="257"/>
      <c r="G929" s="257"/>
      <c r="H929" s="257"/>
      <c r="I929" s="257"/>
      <c r="J929" s="257"/>
      <c r="K929" s="257"/>
      <c r="L929" s="257"/>
      <c r="M929" s="257"/>
      <c r="N929" s="257"/>
      <c r="O929" s="71"/>
      <c r="P929" s="71"/>
      <c r="Q929" s="71"/>
      <c r="R929" s="71"/>
      <c r="S929" s="71"/>
      <c r="T929" s="71"/>
      <c r="U929" s="71"/>
      <c r="V929" s="71"/>
      <c r="W929" s="71"/>
      <c r="X929" s="71"/>
      <c r="Y929" s="71"/>
      <c r="Z929" s="71"/>
      <c r="AA929" s="71"/>
      <c r="AB929" s="71"/>
      <c r="AC929" s="71"/>
      <c r="AD929" s="71"/>
      <c r="AE929" s="71"/>
      <c r="AF929" s="71"/>
      <c r="AG929" s="71"/>
      <c r="AH929" s="71"/>
      <c r="AI929" s="71"/>
      <c r="AJ929" s="71"/>
      <c r="AK929" s="71"/>
    </row>
    <row r="930" spans="3:37" ht="15" customHeight="1" x14ac:dyDescent="0.25">
      <c r="C930" s="253"/>
      <c r="D930" s="253"/>
      <c r="E930" s="253"/>
      <c r="F930" s="253"/>
      <c r="G930" s="253"/>
      <c r="H930" s="253"/>
      <c r="I930" s="253"/>
      <c r="J930" s="253"/>
      <c r="K930" s="253"/>
      <c r="L930" s="253"/>
      <c r="M930" s="253"/>
      <c r="N930" s="253"/>
      <c r="O930" s="67"/>
      <c r="P930" s="67"/>
      <c r="Q930" s="67"/>
      <c r="R930" s="67"/>
      <c r="S930" s="67"/>
      <c r="T930" s="67"/>
      <c r="U930" s="67"/>
      <c r="V930" s="67"/>
      <c r="W930" s="67"/>
      <c r="X930" s="67"/>
      <c r="Y930" s="67"/>
      <c r="Z930" s="67"/>
      <c r="AA930" s="67"/>
      <c r="AB930" s="67"/>
      <c r="AC930" s="67"/>
      <c r="AD930" s="67"/>
      <c r="AE930" s="67"/>
      <c r="AF930" s="67"/>
      <c r="AG930" s="67"/>
      <c r="AH930" s="67"/>
      <c r="AI930" s="67"/>
      <c r="AJ930" s="67"/>
      <c r="AK930" s="67"/>
    </row>
    <row r="931" spans="3:37" ht="15" customHeight="1" x14ac:dyDescent="0.25">
      <c r="C931" s="257"/>
      <c r="D931" s="257"/>
      <c r="E931" s="257"/>
      <c r="F931" s="257"/>
      <c r="G931" s="257"/>
      <c r="H931" s="257"/>
      <c r="I931" s="257"/>
      <c r="J931" s="257"/>
      <c r="K931" s="257"/>
      <c r="L931" s="257"/>
      <c r="M931" s="257"/>
      <c r="N931" s="257"/>
      <c r="O931" s="71"/>
      <c r="P931" s="71"/>
      <c r="Q931" s="71"/>
      <c r="R931" s="71"/>
      <c r="S931" s="71"/>
      <c r="T931" s="71"/>
      <c r="U931" s="71"/>
      <c r="V931" s="71"/>
      <c r="W931" s="71"/>
      <c r="X931" s="71"/>
      <c r="Y931" s="71"/>
      <c r="Z931" s="71"/>
      <c r="AA931" s="71"/>
      <c r="AB931" s="71"/>
      <c r="AC931" s="71"/>
      <c r="AD931" s="71"/>
      <c r="AE931" s="71"/>
      <c r="AF931" s="71"/>
      <c r="AG931" s="71"/>
      <c r="AH931" s="71"/>
      <c r="AI931" s="71"/>
      <c r="AJ931" s="71"/>
      <c r="AK931" s="71"/>
    </row>
    <row r="932" spans="3:37" ht="15" customHeight="1" x14ac:dyDescent="0.25">
      <c r="C932" s="253"/>
      <c r="D932" s="253"/>
      <c r="E932" s="253"/>
      <c r="F932" s="253"/>
      <c r="G932" s="253"/>
      <c r="H932" s="253"/>
      <c r="I932" s="253"/>
      <c r="J932" s="253"/>
      <c r="K932" s="253"/>
      <c r="L932" s="253"/>
      <c r="M932" s="253"/>
      <c r="N932" s="253"/>
      <c r="O932" s="67"/>
      <c r="P932" s="67"/>
      <c r="Q932" s="67"/>
      <c r="R932" s="67"/>
      <c r="S932" s="67"/>
      <c r="T932" s="67"/>
      <c r="U932" s="67"/>
      <c r="V932" s="67"/>
      <c r="W932" s="67"/>
      <c r="X932" s="67"/>
      <c r="Y932" s="67"/>
      <c r="Z932" s="67"/>
      <c r="AA932" s="67"/>
      <c r="AB932" s="67"/>
      <c r="AC932" s="67"/>
      <c r="AD932" s="67"/>
      <c r="AE932" s="67"/>
      <c r="AF932" s="67"/>
      <c r="AG932" s="67"/>
      <c r="AH932" s="67"/>
      <c r="AI932" s="67"/>
      <c r="AJ932" s="67"/>
      <c r="AK932" s="67"/>
    </row>
    <row r="933" spans="3:37" ht="15" customHeight="1" x14ac:dyDescent="0.25">
      <c r="C933" s="257"/>
      <c r="D933" s="257"/>
      <c r="E933" s="257"/>
      <c r="F933" s="257"/>
      <c r="G933" s="257"/>
      <c r="H933" s="257"/>
      <c r="I933" s="257"/>
      <c r="J933" s="257"/>
      <c r="K933" s="257"/>
      <c r="L933" s="257"/>
      <c r="M933" s="257"/>
      <c r="N933" s="257"/>
      <c r="O933" s="71"/>
      <c r="P933" s="71"/>
      <c r="Q933" s="71"/>
      <c r="R933" s="71"/>
      <c r="S933" s="71"/>
      <c r="T933" s="71"/>
      <c r="U933" s="71"/>
      <c r="V933" s="71"/>
      <c r="W933" s="71"/>
      <c r="X933" s="71"/>
      <c r="Y933" s="71"/>
      <c r="Z933" s="71"/>
      <c r="AA933" s="71"/>
      <c r="AB933" s="71"/>
      <c r="AC933" s="71"/>
      <c r="AD933" s="71"/>
      <c r="AE933" s="71"/>
      <c r="AF933" s="71"/>
      <c r="AG933" s="71"/>
      <c r="AH933" s="71"/>
      <c r="AI933" s="71"/>
      <c r="AJ933" s="71"/>
      <c r="AK933" s="71"/>
    </row>
    <row r="934" spans="3:37" ht="15" customHeight="1" x14ac:dyDescent="0.25">
      <c r="C934" s="253"/>
      <c r="D934" s="253"/>
      <c r="E934" s="253"/>
      <c r="F934" s="253"/>
      <c r="G934" s="253"/>
      <c r="H934" s="253"/>
      <c r="I934" s="253"/>
      <c r="J934" s="253"/>
      <c r="K934" s="253"/>
      <c r="L934" s="253"/>
      <c r="M934" s="253"/>
      <c r="N934" s="253"/>
      <c r="O934" s="67"/>
      <c r="P934" s="67"/>
      <c r="Q934" s="67"/>
      <c r="R934" s="67"/>
      <c r="S934" s="67"/>
      <c r="T934" s="67"/>
      <c r="U934" s="67"/>
      <c r="V934" s="67"/>
      <c r="W934" s="67"/>
      <c r="X934" s="67"/>
      <c r="Y934" s="67"/>
      <c r="Z934" s="67"/>
      <c r="AA934" s="67"/>
      <c r="AB934" s="67"/>
      <c r="AC934" s="67"/>
      <c r="AD934" s="67"/>
      <c r="AE934" s="67"/>
      <c r="AF934" s="67"/>
      <c r="AG934" s="67"/>
      <c r="AH934" s="67"/>
      <c r="AI934" s="67"/>
      <c r="AJ934" s="67"/>
      <c r="AK934" s="67"/>
    </row>
    <row r="935" spans="3:37" ht="15" customHeight="1" x14ac:dyDescent="0.25">
      <c r="C935" s="257"/>
      <c r="D935" s="257"/>
      <c r="E935" s="257"/>
      <c r="F935" s="257"/>
      <c r="G935" s="257"/>
      <c r="H935" s="257"/>
      <c r="I935" s="257"/>
      <c r="J935" s="257"/>
      <c r="K935" s="257"/>
      <c r="L935" s="257"/>
      <c r="M935" s="257"/>
      <c r="N935" s="257"/>
      <c r="O935" s="71"/>
      <c r="P935" s="71"/>
      <c r="Q935" s="71"/>
      <c r="R935" s="71"/>
      <c r="S935" s="71"/>
      <c r="T935" s="71"/>
      <c r="U935" s="71"/>
      <c r="V935" s="71"/>
      <c r="W935" s="71"/>
      <c r="X935" s="71"/>
      <c r="Y935" s="71"/>
      <c r="Z935" s="71"/>
      <c r="AA935" s="71"/>
      <c r="AB935" s="71"/>
      <c r="AC935" s="71"/>
      <c r="AD935" s="71"/>
      <c r="AE935" s="71"/>
      <c r="AF935" s="71"/>
      <c r="AG935" s="71"/>
      <c r="AH935" s="71"/>
      <c r="AI935" s="71"/>
      <c r="AJ935" s="71"/>
      <c r="AK935" s="71"/>
    </row>
    <row r="936" spans="3:37" ht="15" customHeight="1" x14ac:dyDescent="0.25">
      <c r="C936" s="253"/>
      <c r="D936" s="253"/>
      <c r="E936" s="253"/>
      <c r="F936" s="253"/>
      <c r="G936" s="253"/>
      <c r="H936" s="253"/>
      <c r="I936" s="253"/>
      <c r="J936" s="253"/>
      <c r="K936" s="253"/>
      <c r="L936" s="253"/>
      <c r="M936" s="253"/>
      <c r="N936" s="253"/>
      <c r="O936" s="67"/>
      <c r="P936" s="67"/>
      <c r="Q936" s="67"/>
      <c r="R936" s="67"/>
      <c r="S936" s="67"/>
      <c r="T936" s="67"/>
      <c r="U936" s="67"/>
      <c r="V936" s="67"/>
      <c r="W936" s="67"/>
      <c r="X936" s="67"/>
      <c r="Y936" s="67"/>
      <c r="Z936" s="67"/>
      <c r="AA936" s="67"/>
      <c r="AB936" s="67"/>
      <c r="AC936" s="67"/>
      <c r="AD936" s="67"/>
      <c r="AE936" s="67"/>
      <c r="AF936" s="67"/>
      <c r="AG936" s="67"/>
      <c r="AH936" s="67"/>
      <c r="AI936" s="67"/>
      <c r="AJ936" s="67"/>
      <c r="AK936" s="67"/>
    </row>
    <row r="937" spans="3:37" ht="15" customHeight="1" x14ac:dyDescent="0.25">
      <c r="C937" s="257"/>
      <c r="D937" s="257"/>
      <c r="E937" s="257"/>
      <c r="F937" s="257"/>
      <c r="G937" s="257"/>
      <c r="H937" s="257"/>
      <c r="I937" s="257"/>
      <c r="J937" s="257"/>
      <c r="K937" s="257"/>
      <c r="L937" s="257"/>
      <c r="M937" s="257"/>
      <c r="N937" s="257"/>
      <c r="O937" s="71"/>
      <c r="P937" s="71"/>
      <c r="Q937" s="71"/>
      <c r="R937" s="71"/>
      <c r="S937" s="71"/>
      <c r="T937" s="71"/>
      <c r="U937" s="71"/>
      <c r="V937" s="71"/>
      <c r="W937" s="71"/>
      <c r="X937" s="71"/>
      <c r="Y937" s="71"/>
      <c r="Z937" s="71"/>
      <c r="AA937" s="71"/>
      <c r="AB937" s="71"/>
      <c r="AC937" s="71"/>
      <c r="AD937" s="71"/>
      <c r="AE937" s="71"/>
      <c r="AF937" s="71"/>
      <c r="AG937" s="71"/>
      <c r="AH937" s="71"/>
      <c r="AI937" s="71"/>
      <c r="AJ937" s="71"/>
      <c r="AK937" s="71"/>
    </row>
    <row r="938" spans="3:37" ht="15" customHeight="1" x14ac:dyDescent="0.25">
      <c r="C938" s="253"/>
      <c r="D938" s="253"/>
      <c r="E938" s="253"/>
      <c r="F938" s="253"/>
      <c r="G938" s="253"/>
      <c r="H938" s="253"/>
      <c r="I938" s="253"/>
      <c r="J938" s="253"/>
      <c r="K938" s="253"/>
      <c r="L938" s="253"/>
      <c r="M938" s="253"/>
      <c r="N938" s="253"/>
      <c r="O938" s="67"/>
      <c r="P938" s="67"/>
      <c r="Q938" s="67"/>
      <c r="R938" s="67"/>
      <c r="S938" s="67"/>
      <c r="T938" s="67"/>
      <c r="U938" s="67"/>
      <c r="V938" s="67"/>
      <c r="W938" s="67"/>
      <c r="X938" s="67"/>
      <c r="Y938" s="67"/>
      <c r="Z938" s="67"/>
      <c r="AA938" s="67"/>
      <c r="AB938" s="67"/>
      <c r="AC938" s="67"/>
      <c r="AD938" s="67"/>
      <c r="AE938" s="67"/>
      <c r="AF938" s="67"/>
      <c r="AG938" s="67"/>
      <c r="AH938" s="67"/>
      <c r="AI938" s="67"/>
      <c r="AJ938" s="67"/>
      <c r="AK938" s="67"/>
    </row>
    <row r="939" spans="3:37" ht="15" customHeight="1" x14ac:dyDescent="0.25">
      <c r="C939" s="257"/>
      <c r="D939" s="257"/>
      <c r="E939" s="257"/>
      <c r="F939" s="257"/>
      <c r="G939" s="257"/>
      <c r="H939" s="257"/>
      <c r="I939" s="257"/>
      <c r="J939" s="257"/>
      <c r="K939" s="257"/>
      <c r="L939" s="257"/>
      <c r="M939" s="257"/>
      <c r="N939" s="257"/>
      <c r="O939" s="71"/>
      <c r="P939" s="71"/>
      <c r="Q939" s="71"/>
      <c r="R939" s="71"/>
      <c r="S939" s="71"/>
      <c r="T939" s="71"/>
      <c r="U939" s="71"/>
      <c r="V939" s="71"/>
      <c r="W939" s="71"/>
      <c r="X939" s="71"/>
      <c r="Y939" s="71"/>
      <c r="Z939" s="71"/>
      <c r="AA939" s="71"/>
      <c r="AB939" s="71"/>
      <c r="AC939" s="71"/>
      <c r="AD939" s="71"/>
      <c r="AE939" s="71"/>
      <c r="AF939" s="71"/>
      <c r="AG939" s="71"/>
      <c r="AH939" s="71"/>
      <c r="AI939" s="71"/>
      <c r="AJ939" s="71"/>
      <c r="AK939" s="71"/>
    </row>
    <row r="940" spans="3:37" ht="15" customHeight="1" x14ac:dyDescent="0.25">
      <c r="C940" s="253"/>
      <c r="D940" s="253"/>
      <c r="E940" s="253"/>
      <c r="F940" s="253"/>
      <c r="G940" s="253"/>
      <c r="H940" s="253"/>
      <c r="I940" s="253"/>
      <c r="J940" s="253"/>
      <c r="K940" s="253"/>
      <c r="L940" s="253"/>
      <c r="M940" s="253"/>
      <c r="N940" s="253"/>
      <c r="O940" s="67"/>
      <c r="P940" s="67"/>
      <c r="Q940" s="67"/>
      <c r="R940" s="67"/>
      <c r="S940" s="67"/>
      <c r="T940" s="67"/>
      <c r="U940" s="67"/>
      <c r="V940" s="67"/>
      <c r="W940" s="67"/>
      <c r="X940" s="67"/>
      <c r="Y940" s="67"/>
      <c r="Z940" s="67"/>
      <c r="AA940" s="67"/>
      <c r="AB940" s="67"/>
      <c r="AC940" s="67"/>
      <c r="AD940" s="67"/>
      <c r="AE940" s="67"/>
      <c r="AF940" s="67"/>
      <c r="AG940" s="67"/>
      <c r="AH940" s="67"/>
      <c r="AI940" s="67"/>
      <c r="AJ940" s="67"/>
      <c r="AK940" s="67"/>
    </row>
    <row r="941" spans="3:37" ht="15" customHeight="1" x14ac:dyDescent="0.25">
      <c r="C941" s="257"/>
      <c r="D941" s="257"/>
      <c r="E941" s="257"/>
      <c r="F941" s="257"/>
      <c r="G941" s="257"/>
      <c r="H941" s="257"/>
      <c r="I941" s="257"/>
      <c r="J941" s="257"/>
      <c r="K941" s="257"/>
      <c r="L941" s="257"/>
      <c r="M941" s="257"/>
      <c r="N941" s="257"/>
      <c r="O941" s="71"/>
      <c r="P941" s="71"/>
      <c r="Q941" s="71"/>
      <c r="R941" s="71"/>
      <c r="S941" s="71"/>
      <c r="T941" s="71"/>
      <c r="U941" s="71"/>
      <c r="V941" s="71"/>
      <c r="W941" s="71"/>
      <c r="X941" s="71"/>
      <c r="Y941" s="71"/>
      <c r="Z941" s="71"/>
      <c r="AA941" s="71"/>
      <c r="AB941" s="71"/>
      <c r="AC941" s="71"/>
      <c r="AD941" s="71"/>
      <c r="AE941" s="71"/>
      <c r="AF941" s="71"/>
      <c r="AG941" s="71"/>
      <c r="AH941" s="71"/>
      <c r="AI941" s="71"/>
      <c r="AJ941" s="71"/>
      <c r="AK941" s="71"/>
    </row>
    <row r="942" spans="3:37" ht="15" customHeight="1" x14ac:dyDescent="0.25">
      <c r="C942" s="253"/>
      <c r="D942" s="253"/>
      <c r="E942" s="253"/>
      <c r="F942" s="253"/>
      <c r="G942" s="253"/>
      <c r="H942" s="253"/>
      <c r="I942" s="253"/>
      <c r="J942" s="253"/>
      <c r="K942" s="253"/>
      <c r="L942" s="253"/>
      <c r="M942" s="253"/>
      <c r="N942" s="253"/>
      <c r="O942" s="67"/>
      <c r="P942" s="67"/>
      <c r="Q942" s="67"/>
      <c r="R942" s="67"/>
      <c r="S942" s="67"/>
      <c r="T942" s="67"/>
      <c r="U942" s="67"/>
      <c r="V942" s="67"/>
      <c r="W942" s="67"/>
      <c r="X942" s="67"/>
      <c r="Y942" s="67"/>
      <c r="Z942" s="67"/>
      <c r="AA942" s="67"/>
      <c r="AB942" s="67"/>
      <c r="AC942" s="67"/>
      <c r="AD942" s="67"/>
      <c r="AE942" s="67"/>
      <c r="AF942" s="67"/>
      <c r="AG942" s="67"/>
      <c r="AH942" s="67"/>
      <c r="AI942" s="67"/>
      <c r="AJ942" s="67"/>
      <c r="AK942" s="67"/>
    </row>
    <row r="943" spans="3:37" ht="15" customHeight="1" x14ac:dyDescent="0.25">
      <c r="C943" s="257"/>
      <c r="D943" s="257"/>
      <c r="E943" s="257"/>
      <c r="F943" s="257"/>
      <c r="G943" s="257"/>
      <c r="H943" s="257"/>
      <c r="I943" s="257"/>
      <c r="J943" s="257"/>
      <c r="K943" s="257"/>
      <c r="L943" s="257"/>
      <c r="M943" s="257"/>
      <c r="N943" s="257"/>
      <c r="O943" s="71"/>
      <c r="P943" s="71"/>
      <c r="Q943" s="71"/>
      <c r="R943" s="71"/>
      <c r="S943" s="71"/>
      <c r="T943" s="71"/>
      <c r="U943" s="71"/>
      <c r="V943" s="71"/>
      <c r="W943" s="71"/>
      <c r="X943" s="71"/>
      <c r="Y943" s="71"/>
      <c r="Z943" s="71"/>
      <c r="AA943" s="71"/>
      <c r="AB943" s="71"/>
      <c r="AC943" s="71"/>
      <c r="AD943" s="71"/>
      <c r="AE943" s="71"/>
      <c r="AF943" s="71"/>
      <c r="AG943" s="71"/>
      <c r="AH943" s="71"/>
      <c r="AI943" s="71"/>
      <c r="AJ943" s="71"/>
      <c r="AK943" s="71"/>
    </row>
    <row r="944" spans="3:37" ht="15" customHeight="1" x14ac:dyDescent="0.25">
      <c r="C944" s="253"/>
      <c r="D944" s="253"/>
      <c r="E944" s="253"/>
      <c r="F944" s="253"/>
      <c r="G944" s="253"/>
      <c r="H944" s="253"/>
      <c r="I944" s="253"/>
      <c r="J944" s="253"/>
      <c r="K944" s="253"/>
      <c r="L944" s="253"/>
      <c r="M944" s="253"/>
      <c r="N944" s="253"/>
      <c r="O944" s="67"/>
      <c r="P944" s="67"/>
      <c r="Q944" s="67"/>
      <c r="R944" s="67"/>
      <c r="S944" s="67"/>
      <c r="T944" s="67"/>
      <c r="U944" s="67"/>
      <c r="V944" s="67"/>
      <c r="W944" s="67"/>
      <c r="X944" s="67"/>
      <c r="Y944" s="67"/>
      <c r="Z944" s="67"/>
      <c r="AA944" s="67"/>
      <c r="AB944" s="67"/>
      <c r="AC944" s="67"/>
      <c r="AD944" s="67"/>
      <c r="AE944" s="67"/>
      <c r="AF944" s="67"/>
      <c r="AG944" s="67"/>
      <c r="AH944" s="67"/>
      <c r="AI944" s="67"/>
      <c r="AJ944" s="67"/>
      <c r="AK944" s="67"/>
    </row>
    <row r="945" spans="3:37" ht="15" customHeight="1" x14ac:dyDescent="0.25">
      <c r="C945" s="257"/>
      <c r="D945" s="257"/>
      <c r="E945" s="257"/>
      <c r="F945" s="257"/>
      <c r="G945" s="257"/>
      <c r="H945" s="257"/>
      <c r="I945" s="257"/>
      <c r="J945" s="257"/>
      <c r="K945" s="257"/>
      <c r="L945" s="257"/>
      <c r="M945" s="257"/>
      <c r="N945" s="257"/>
      <c r="O945" s="71"/>
      <c r="P945" s="71"/>
      <c r="Q945" s="71"/>
      <c r="R945" s="71"/>
      <c r="S945" s="71"/>
      <c r="T945" s="71"/>
      <c r="U945" s="71"/>
      <c r="V945" s="71"/>
      <c r="W945" s="71"/>
      <c r="X945" s="71"/>
      <c r="Y945" s="71"/>
      <c r="Z945" s="71"/>
      <c r="AA945" s="71"/>
      <c r="AB945" s="71"/>
      <c r="AC945" s="71"/>
      <c r="AD945" s="71"/>
      <c r="AE945" s="71"/>
      <c r="AF945" s="71"/>
      <c r="AG945" s="71"/>
      <c r="AH945" s="71"/>
      <c r="AI945" s="71"/>
      <c r="AJ945" s="71"/>
      <c r="AK945" s="71"/>
    </row>
    <row r="946" spans="3:37" ht="15" customHeight="1" x14ac:dyDescent="0.25">
      <c r="C946" s="253"/>
      <c r="D946" s="253"/>
      <c r="E946" s="253"/>
      <c r="F946" s="253"/>
      <c r="G946" s="253"/>
      <c r="H946" s="253"/>
      <c r="I946" s="253"/>
      <c r="J946" s="253"/>
      <c r="K946" s="253"/>
      <c r="L946" s="253"/>
      <c r="M946" s="253"/>
      <c r="N946" s="253"/>
      <c r="O946" s="67"/>
      <c r="P946" s="67"/>
      <c r="Q946" s="67"/>
      <c r="R946" s="67"/>
      <c r="S946" s="67"/>
      <c r="T946" s="67"/>
      <c r="U946" s="67"/>
      <c r="V946" s="67"/>
      <c r="W946" s="67"/>
      <c r="X946" s="67"/>
      <c r="Y946" s="67"/>
      <c r="Z946" s="67"/>
      <c r="AA946" s="67"/>
      <c r="AB946" s="67"/>
      <c r="AC946" s="67"/>
      <c r="AD946" s="67"/>
      <c r="AE946" s="67"/>
      <c r="AF946" s="67"/>
      <c r="AG946" s="67"/>
      <c r="AH946" s="67"/>
      <c r="AI946" s="67"/>
      <c r="AJ946" s="67"/>
      <c r="AK946" s="67"/>
    </row>
    <row r="947" spans="3:37" ht="15" customHeight="1" x14ac:dyDescent="0.25">
      <c r="C947" s="257"/>
      <c r="D947" s="257"/>
      <c r="E947" s="257"/>
      <c r="F947" s="257"/>
      <c r="G947" s="257"/>
      <c r="H947" s="257"/>
      <c r="I947" s="257"/>
      <c r="J947" s="257"/>
      <c r="K947" s="257"/>
      <c r="L947" s="257"/>
      <c r="M947" s="257"/>
      <c r="N947" s="257"/>
      <c r="O947" s="71"/>
      <c r="P947" s="71"/>
      <c r="Q947" s="71"/>
      <c r="R947" s="71"/>
      <c r="S947" s="71"/>
      <c r="T947" s="71"/>
      <c r="U947" s="71"/>
      <c r="V947" s="71"/>
      <c r="W947" s="71"/>
      <c r="X947" s="71"/>
      <c r="Y947" s="71"/>
      <c r="Z947" s="71"/>
      <c r="AA947" s="71"/>
      <c r="AB947" s="71"/>
      <c r="AC947" s="71"/>
      <c r="AD947" s="71"/>
      <c r="AE947" s="71"/>
      <c r="AF947" s="71"/>
      <c r="AG947" s="71"/>
      <c r="AH947" s="71"/>
      <c r="AI947" s="71"/>
      <c r="AJ947" s="71"/>
      <c r="AK947" s="71"/>
    </row>
    <row r="948" spans="3:37" ht="15" customHeight="1" x14ac:dyDescent="0.25">
      <c r="C948" s="253"/>
      <c r="D948" s="253"/>
      <c r="E948" s="253"/>
      <c r="F948" s="253"/>
      <c r="G948" s="253"/>
      <c r="H948" s="253"/>
      <c r="I948" s="253"/>
      <c r="J948" s="253"/>
      <c r="K948" s="253"/>
      <c r="L948" s="253"/>
      <c r="M948" s="253"/>
      <c r="N948" s="253"/>
      <c r="O948" s="67"/>
      <c r="P948" s="67"/>
      <c r="Q948" s="67"/>
      <c r="R948" s="67"/>
      <c r="S948" s="67"/>
      <c r="T948" s="67"/>
      <c r="U948" s="67"/>
      <c r="V948" s="67"/>
      <c r="W948" s="67"/>
      <c r="X948" s="67"/>
      <c r="Y948" s="67"/>
      <c r="Z948" s="67"/>
      <c r="AA948" s="67"/>
      <c r="AB948" s="67"/>
      <c r="AC948" s="67"/>
      <c r="AD948" s="67"/>
      <c r="AE948" s="67"/>
      <c r="AF948" s="67"/>
      <c r="AG948" s="67"/>
      <c r="AH948" s="67"/>
      <c r="AI948" s="67"/>
      <c r="AJ948" s="67"/>
      <c r="AK948" s="67"/>
    </row>
    <row r="949" spans="3:37" ht="15" customHeight="1" x14ac:dyDescent="0.25">
      <c r="C949" s="257"/>
      <c r="D949" s="257"/>
      <c r="E949" s="257"/>
      <c r="F949" s="257"/>
      <c r="G949" s="257"/>
      <c r="H949" s="257"/>
      <c r="I949" s="257"/>
      <c r="J949" s="257"/>
      <c r="K949" s="257"/>
      <c r="L949" s="257"/>
      <c r="M949" s="257"/>
      <c r="N949" s="257"/>
      <c r="O949" s="71"/>
      <c r="P949" s="71"/>
      <c r="Q949" s="71"/>
      <c r="R949" s="71"/>
      <c r="S949" s="71"/>
      <c r="T949" s="71"/>
      <c r="U949" s="71"/>
      <c r="V949" s="71"/>
      <c r="W949" s="71"/>
      <c r="X949" s="71"/>
      <c r="Y949" s="71"/>
      <c r="Z949" s="71"/>
      <c r="AA949" s="71"/>
      <c r="AB949" s="71"/>
      <c r="AC949" s="71"/>
      <c r="AD949" s="71"/>
      <c r="AE949" s="71"/>
      <c r="AF949" s="71"/>
      <c r="AG949" s="71"/>
      <c r="AH949" s="71"/>
      <c r="AI949" s="71"/>
      <c r="AJ949" s="71"/>
      <c r="AK949" s="71"/>
    </row>
    <row r="950" spans="3:37" ht="15" customHeight="1" x14ac:dyDescent="0.25">
      <c r="C950" s="253"/>
      <c r="D950" s="253"/>
      <c r="E950" s="253"/>
      <c r="F950" s="253"/>
      <c r="G950" s="253"/>
      <c r="H950" s="253"/>
      <c r="I950" s="253"/>
      <c r="J950" s="253"/>
      <c r="K950" s="253"/>
      <c r="L950" s="253"/>
      <c r="M950" s="253"/>
      <c r="N950" s="253"/>
      <c r="O950" s="67"/>
      <c r="P950" s="67"/>
      <c r="Q950" s="67"/>
      <c r="R950" s="67"/>
      <c r="S950" s="67"/>
      <c r="T950" s="67"/>
      <c r="U950" s="67"/>
      <c r="V950" s="67"/>
      <c r="W950" s="67"/>
      <c r="X950" s="67"/>
      <c r="Y950" s="67"/>
      <c r="Z950" s="67"/>
      <c r="AA950" s="67"/>
      <c r="AB950" s="67"/>
      <c r="AC950" s="67"/>
      <c r="AD950" s="67"/>
      <c r="AE950" s="67"/>
      <c r="AF950" s="67"/>
      <c r="AG950" s="67"/>
      <c r="AH950" s="67"/>
      <c r="AI950" s="67"/>
      <c r="AJ950" s="67"/>
      <c r="AK950" s="67"/>
    </row>
    <row r="951" spans="3:37" ht="15" customHeight="1" x14ac:dyDescent="0.25">
      <c r="C951" s="257"/>
      <c r="D951" s="257"/>
      <c r="E951" s="257"/>
      <c r="F951" s="257"/>
      <c r="G951" s="257"/>
      <c r="H951" s="257"/>
      <c r="I951" s="257"/>
      <c r="J951" s="257"/>
      <c r="K951" s="257"/>
      <c r="L951" s="257"/>
      <c r="M951" s="257"/>
      <c r="N951" s="257"/>
      <c r="O951" s="71"/>
      <c r="P951" s="71"/>
      <c r="Q951" s="71"/>
      <c r="R951" s="71"/>
      <c r="S951" s="71"/>
      <c r="T951" s="71"/>
      <c r="U951" s="71"/>
      <c r="V951" s="71"/>
      <c r="W951" s="71"/>
      <c r="X951" s="71"/>
      <c r="Y951" s="71"/>
      <c r="Z951" s="71"/>
      <c r="AA951" s="71"/>
      <c r="AB951" s="71"/>
      <c r="AC951" s="71"/>
      <c r="AD951" s="71"/>
      <c r="AE951" s="71"/>
      <c r="AF951" s="71"/>
      <c r="AG951" s="71"/>
      <c r="AH951" s="71"/>
      <c r="AI951" s="71"/>
      <c r="AJ951" s="71"/>
      <c r="AK951" s="71"/>
    </row>
    <row r="952" spans="3:37" ht="15" customHeight="1" x14ac:dyDescent="0.25">
      <c r="C952" s="253"/>
      <c r="D952" s="253"/>
      <c r="E952" s="253"/>
      <c r="F952" s="253"/>
      <c r="G952" s="253"/>
      <c r="H952" s="253"/>
      <c r="I952" s="253"/>
      <c r="J952" s="253"/>
      <c r="K952" s="253"/>
      <c r="L952" s="253"/>
      <c r="M952" s="253"/>
      <c r="N952" s="253"/>
      <c r="O952" s="67"/>
      <c r="P952" s="67"/>
      <c r="Q952" s="67"/>
      <c r="R952" s="67"/>
      <c r="S952" s="67"/>
      <c r="T952" s="67"/>
      <c r="U952" s="67"/>
      <c r="V952" s="67"/>
      <c r="W952" s="67"/>
      <c r="X952" s="67"/>
      <c r="Y952" s="67"/>
      <c r="Z952" s="67"/>
      <c r="AA952" s="67"/>
      <c r="AB952" s="67"/>
      <c r="AC952" s="67"/>
      <c r="AD952" s="67"/>
      <c r="AE952" s="67"/>
      <c r="AF952" s="67"/>
      <c r="AG952" s="67"/>
      <c r="AH952" s="67"/>
      <c r="AI952" s="67"/>
      <c r="AJ952" s="67"/>
      <c r="AK952" s="67"/>
    </row>
    <row r="953" spans="3:37" ht="15" customHeight="1" x14ac:dyDescent="0.25">
      <c r="C953" s="257"/>
      <c r="D953" s="257"/>
      <c r="E953" s="257"/>
      <c r="F953" s="257"/>
      <c r="G953" s="257"/>
      <c r="H953" s="257"/>
      <c r="I953" s="257"/>
      <c r="J953" s="257"/>
      <c r="K953" s="257"/>
      <c r="L953" s="257"/>
      <c r="M953" s="257"/>
      <c r="N953" s="257"/>
      <c r="O953" s="71"/>
      <c r="P953" s="71"/>
      <c r="Q953" s="71"/>
      <c r="R953" s="71"/>
      <c r="S953" s="71"/>
      <c r="T953" s="71"/>
      <c r="U953" s="71"/>
      <c r="V953" s="71"/>
      <c r="W953" s="71"/>
      <c r="X953" s="71"/>
      <c r="Y953" s="71"/>
      <c r="Z953" s="71"/>
      <c r="AA953" s="71"/>
      <c r="AB953" s="71"/>
      <c r="AC953" s="71"/>
      <c r="AD953" s="71"/>
      <c r="AE953" s="71"/>
      <c r="AF953" s="71"/>
      <c r="AG953" s="71"/>
      <c r="AH953" s="71"/>
      <c r="AI953" s="71"/>
      <c r="AJ953" s="71"/>
      <c r="AK953" s="71"/>
    </row>
    <row r="954" spans="3:37" ht="15" customHeight="1" x14ac:dyDescent="0.25">
      <c r="C954" s="253"/>
      <c r="D954" s="253"/>
      <c r="E954" s="253"/>
      <c r="F954" s="253"/>
      <c r="G954" s="253"/>
      <c r="H954" s="253"/>
      <c r="I954" s="253"/>
      <c r="J954" s="253"/>
      <c r="K954" s="253"/>
      <c r="L954" s="253"/>
      <c r="M954" s="253"/>
      <c r="N954" s="253"/>
      <c r="O954" s="67"/>
      <c r="P954" s="67"/>
      <c r="Q954" s="67"/>
      <c r="R954" s="67"/>
      <c r="S954" s="67"/>
      <c r="T954" s="67"/>
      <c r="U954" s="67"/>
      <c r="V954" s="67"/>
      <c r="W954" s="67"/>
      <c r="X954" s="67"/>
      <c r="Y954" s="67"/>
      <c r="Z954" s="67"/>
      <c r="AA954" s="67"/>
      <c r="AB954" s="67"/>
      <c r="AC954" s="67"/>
      <c r="AD954" s="67"/>
      <c r="AE954" s="67"/>
      <c r="AF954" s="67"/>
      <c r="AG954" s="67"/>
      <c r="AH954" s="67"/>
      <c r="AI954" s="67"/>
      <c r="AJ954" s="67"/>
      <c r="AK954" s="67"/>
    </row>
    <row r="955" spans="3:37" ht="15" customHeight="1" x14ac:dyDescent="0.25">
      <c r="C955" s="257"/>
      <c r="D955" s="257"/>
      <c r="E955" s="257"/>
      <c r="F955" s="257"/>
      <c r="G955" s="257"/>
      <c r="H955" s="257"/>
      <c r="I955" s="257"/>
      <c r="J955" s="257"/>
      <c r="K955" s="257"/>
      <c r="L955" s="257"/>
      <c r="M955" s="257"/>
      <c r="N955" s="257"/>
      <c r="O955" s="71"/>
      <c r="P955" s="71"/>
      <c r="Q955" s="71"/>
      <c r="R955" s="71"/>
      <c r="S955" s="71"/>
      <c r="T955" s="71"/>
      <c r="U955" s="71"/>
      <c r="V955" s="71"/>
      <c r="W955" s="71"/>
      <c r="X955" s="71"/>
      <c r="Y955" s="71"/>
      <c r="Z955" s="71"/>
      <c r="AA955" s="71"/>
      <c r="AB955" s="71"/>
      <c r="AC955" s="71"/>
      <c r="AD955" s="71"/>
      <c r="AE955" s="71"/>
      <c r="AF955" s="71"/>
      <c r="AG955" s="71"/>
      <c r="AH955" s="71"/>
      <c r="AI955" s="71"/>
      <c r="AJ955" s="71"/>
      <c r="AK955" s="71"/>
    </row>
    <row r="956" spans="3:37" ht="15" customHeight="1" x14ac:dyDescent="0.25">
      <c r="C956" s="253"/>
      <c r="D956" s="253"/>
      <c r="E956" s="253"/>
      <c r="F956" s="253"/>
      <c r="G956" s="253"/>
      <c r="H956" s="253"/>
      <c r="I956" s="253"/>
      <c r="J956" s="253"/>
      <c r="K956" s="253"/>
      <c r="L956" s="253"/>
      <c r="M956" s="253"/>
      <c r="N956" s="253"/>
      <c r="O956" s="67"/>
      <c r="P956" s="67"/>
      <c r="Q956" s="67"/>
      <c r="R956" s="67"/>
      <c r="S956" s="67"/>
      <c r="T956" s="67"/>
      <c r="U956" s="67"/>
      <c r="V956" s="67"/>
      <c r="W956" s="67"/>
      <c r="X956" s="67"/>
      <c r="Y956" s="67"/>
      <c r="Z956" s="67"/>
      <c r="AA956" s="67"/>
      <c r="AB956" s="67"/>
      <c r="AC956" s="67"/>
      <c r="AD956" s="67"/>
      <c r="AE956" s="67"/>
      <c r="AF956" s="67"/>
      <c r="AG956" s="67"/>
      <c r="AH956" s="67"/>
      <c r="AI956" s="67"/>
      <c r="AJ956" s="67"/>
      <c r="AK956" s="67"/>
    </row>
    <row r="957" spans="3:37" ht="15" customHeight="1" x14ac:dyDescent="0.25">
      <c r="C957" s="257"/>
      <c r="D957" s="257"/>
      <c r="E957" s="257"/>
      <c r="F957" s="257"/>
      <c r="G957" s="257"/>
      <c r="H957" s="257"/>
      <c r="I957" s="257"/>
      <c r="J957" s="257"/>
      <c r="K957" s="257"/>
      <c r="L957" s="257"/>
      <c r="M957" s="257"/>
      <c r="N957" s="257"/>
      <c r="O957" s="71"/>
      <c r="P957" s="71"/>
      <c r="Q957" s="71"/>
      <c r="R957" s="71"/>
      <c r="S957" s="71"/>
      <c r="T957" s="71"/>
      <c r="U957" s="71"/>
      <c r="V957" s="71"/>
      <c r="W957" s="71"/>
      <c r="X957" s="71"/>
      <c r="Y957" s="71"/>
      <c r="Z957" s="71"/>
      <c r="AA957" s="71"/>
      <c r="AB957" s="71"/>
      <c r="AC957" s="71"/>
      <c r="AD957" s="71"/>
      <c r="AE957" s="71"/>
      <c r="AF957" s="71"/>
      <c r="AG957" s="71"/>
      <c r="AH957" s="71"/>
      <c r="AI957" s="71"/>
      <c r="AJ957" s="71"/>
      <c r="AK957" s="71"/>
    </row>
    <row r="958" spans="3:37" ht="15" customHeight="1" x14ac:dyDescent="0.25">
      <c r="C958" s="253"/>
      <c r="D958" s="253"/>
      <c r="E958" s="253"/>
      <c r="F958" s="253"/>
      <c r="G958" s="253"/>
      <c r="H958" s="253"/>
      <c r="I958" s="253"/>
      <c r="J958" s="253"/>
      <c r="K958" s="253"/>
      <c r="L958" s="253"/>
      <c r="M958" s="253"/>
      <c r="N958" s="253"/>
      <c r="O958" s="67"/>
      <c r="P958" s="67"/>
      <c r="Q958" s="67"/>
      <c r="R958" s="67"/>
      <c r="S958" s="67"/>
      <c r="T958" s="67"/>
      <c r="U958" s="67"/>
      <c r="V958" s="67"/>
      <c r="W958" s="67"/>
      <c r="X958" s="67"/>
      <c r="Y958" s="67"/>
      <c r="Z958" s="67"/>
      <c r="AA958" s="67"/>
      <c r="AB958" s="67"/>
      <c r="AC958" s="67"/>
      <c r="AD958" s="67"/>
      <c r="AE958" s="67"/>
      <c r="AF958" s="67"/>
      <c r="AG958" s="67"/>
      <c r="AH958" s="67"/>
      <c r="AI958" s="67"/>
      <c r="AJ958" s="67"/>
      <c r="AK958" s="67"/>
    </row>
    <row r="959" spans="3:37" ht="15" customHeight="1" x14ac:dyDescent="0.25">
      <c r="C959" s="257"/>
      <c r="D959" s="257"/>
      <c r="E959" s="257"/>
      <c r="F959" s="257"/>
      <c r="G959" s="257"/>
      <c r="H959" s="257"/>
      <c r="I959" s="257"/>
      <c r="J959" s="257"/>
      <c r="K959" s="257"/>
      <c r="L959" s="257"/>
      <c r="M959" s="257"/>
      <c r="N959" s="257"/>
      <c r="O959" s="71"/>
      <c r="P959" s="71"/>
      <c r="Q959" s="71"/>
      <c r="R959" s="71"/>
      <c r="S959" s="71"/>
      <c r="T959" s="71"/>
      <c r="U959" s="71"/>
      <c r="V959" s="71"/>
      <c r="W959" s="71"/>
      <c r="X959" s="71"/>
      <c r="Y959" s="71"/>
      <c r="Z959" s="71"/>
      <c r="AA959" s="71"/>
      <c r="AB959" s="71"/>
      <c r="AC959" s="71"/>
      <c r="AD959" s="71"/>
      <c r="AE959" s="71"/>
      <c r="AF959" s="71"/>
      <c r="AG959" s="71"/>
      <c r="AH959" s="71"/>
      <c r="AI959" s="71"/>
      <c r="AJ959" s="71"/>
      <c r="AK959" s="71"/>
    </row>
    <row r="960" spans="3:37" ht="15" customHeight="1" x14ac:dyDescent="0.25">
      <c r="C960" s="253"/>
      <c r="D960" s="253"/>
      <c r="E960" s="253"/>
      <c r="F960" s="253"/>
      <c r="G960" s="253"/>
      <c r="H960" s="253"/>
      <c r="I960" s="253"/>
      <c r="J960" s="253"/>
      <c r="K960" s="253"/>
      <c r="L960" s="253"/>
      <c r="M960" s="253"/>
      <c r="N960" s="253"/>
      <c r="O960" s="67"/>
      <c r="P960" s="67"/>
      <c r="Q960" s="67"/>
      <c r="R960" s="67"/>
      <c r="S960" s="67"/>
      <c r="T960" s="67"/>
      <c r="U960" s="67"/>
      <c r="V960" s="67"/>
      <c r="W960" s="67"/>
      <c r="X960" s="67"/>
      <c r="Y960" s="67"/>
      <c r="Z960" s="67"/>
      <c r="AA960" s="67"/>
      <c r="AB960" s="67"/>
      <c r="AC960" s="67"/>
      <c r="AD960" s="67"/>
      <c r="AE960" s="67"/>
      <c r="AF960" s="67"/>
      <c r="AG960" s="67"/>
      <c r="AH960" s="67"/>
      <c r="AI960" s="67"/>
      <c r="AJ960" s="67"/>
      <c r="AK960" s="67"/>
    </row>
    <row r="961" spans="3:37" ht="15" customHeight="1" x14ac:dyDescent="0.25">
      <c r="C961" s="257"/>
      <c r="D961" s="257"/>
      <c r="E961" s="257"/>
      <c r="F961" s="257"/>
      <c r="G961" s="257"/>
      <c r="H961" s="257"/>
      <c r="I961" s="257"/>
      <c r="J961" s="257"/>
      <c r="K961" s="257"/>
      <c r="L961" s="257"/>
      <c r="M961" s="257"/>
      <c r="N961" s="257"/>
      <c r="O961" s="71"/>
      <c r="P961" s="71"/>
      <c r="Q961" s="71"/>
      <c r="R961" s="71"/>
      <c r="S961" s="71"/>
      <c r="T961" s="71"/>
      <c r="U961" s="71"/>
      <c r="V961" s="71"/>
      <c r="W961" s="71"/>
      <c r="X961" s="71"/>
      <c r="Y961" s="71"/>
      <c r="Z961" s="71"/>
      <c r="AA961" s="71"/>
      <c r="AB961" s="71"/>
      <c r="AC961" s="71"/>
      <c r="AD961" s="71"/>
      <c r="AE961" s="71"/>
      <c r="AF961" s="71"/>
      <c r="AG961" s="71"/>
      <c r="AH961" s="71"/>
      <c r="AI961" s="71"/>
      <c r="AJ961" s="71"/>
      <c r="AK961" s="71"/>
    </row>
    <row r="962" spans="3:37" ht="15" customHeight="1" x14ac:dyDescent="0.25">
      <c r="C962" s="253"/>
      <c r="D962" s="253"/>
      <c r="E962" s="253"/>
      <c r="F962" s="253"/>
      <c r="G962" s="253"/>
      <c r="H962" s="253"/>
      <c r="I962" s="253"/>
      <c r="J962" s="253"/>
      <c r="K962" s="253"/>
      <c r="L962" s="253"/>
      <c r="M962" s="253"/>
      <c r="N962" s="253"/>
      <c r="O962" s="67"/>
      <c r="P962" s="67"/>
      <c r="Q962" s="67"/>
      <c r="R962" s="67"/>
      <c r="S962" s="67"/>
      <c r="T962" s="67"/>
      <c r="U962" s="67"/>
      <c r="V962" s="67"/>
      <c r="W962" s="67"/>
      <c r="X962" s="67"/>
      <c r="Y962" s="67"/>
      <c r="Z962" s="67"/>
      <c r="AA962" s="67"/>
      <c r="AB962" s="67"/>
      <c r="AC962" s="67"/>
      <c r="AD962" s="67"/>
      <c r="AE962" s="67"/>
      <c r="AF962" s="67"/>
      <c r="AG962" s="67"/>
      <c r="AH962" s="67"/>
      <c r="AI962" s="67"/>
      <c r="AJ962" s="67"/>
      <c r="AK962" s="67"/>
    </row>
    <row r="963" spans="3:37" ht="15" customHeight="1" x14ac:dyDescent="0.25">
      <c r="C963" s="257"/>
      <c r="D963" s="257"/>
      <c r="E963" s="257"/>
      <c r="F963" s="257"/>
      <c r="G963" s="257"/>
      <c r="H963" s="257"/>
      <c r="I963" s="257"/>
      <c r="J963" s="257"/>
      <c r="K963" s="257"/>
      <c r="L963" s="257"/>
      <c r="M963" s="257"/>
      <c r="N963" s="257"/>
      <c r="O963" s="71"/>
      <c r="P963" s="71"/>
      <c r="Q963" s="71"/>
      <c r="R963" s="71"/>
      <c r="S963" s="71"/>
      <c r="T963" s="71"/>
      <c r="U963" s="71"/>
      <c r="V963" s="71"/>
      <c r="W963" s="71"/>
      <c r="X963" s="71"/>
      <c r="Y963" s="71"/>
      <c r="Z963" s="71"/>
      <c r="AA963" s="71"/>
      <c r="AB963" s="71"/>
      <c r="AC963" s="71"/>
      <c r="AD963" s="71"/>
      <c r="AE963" s="71"/>
      <c r="AF963" s="71"/>
      <c r="AG963" s="71"/>
      <c r="AH963" s="71"/>
      <c r="AI963" s="71"/>
      <c r="AJ963" s="71"/>
      <c r="AK963" s="71"/>
    </row>
    <row r="964" spans="3:37" ht="15" customHeight="1" x14ac:dyDescent="0.25">
      <c r="C964" s="253"/>
      <c r="D964" s="253"/>
      <c r="E964" s="253"/>
      <c r="F964" s="253"/>
      <c r="G964" s="253"/>
      <c r="H964" s="253"/>
      <c r="I964" s="253"/>
      <c r="J964" s="253"/>
      <c r="K964" s="253"/>
      <c r="L964" s="253"/>
      <c r="M964" s="253"/>
      <c r="N964" s="253"/>
      <c r="O964" s="67"/>
      <c r="P964" s="67"/>
      <c r="Q964" s="67"/>
      <c r="R964" s="67"/>
      <c r="S964" s="67"/>
      <c r="T964" s="67"/>
      <c r="U964" s="67"/>
      <c r="V964" s="67"/>
      <c r="W964" s="67"/>
      <c r="X964" s="67"/>
      <c r="Y964" s="67"/>
      <c r="Z964" s="67"/>
      <c r="AA964" s="67"/>
      <c r="AB964" s="67"/>
      <c r="AC964" s="67"/>
      <c r="AD964" s="67"/>
      <c r="AE964" s="67"/>
      <c r="AF964" s="67"/>
      <c r="AG964" s="67"/>
      <c r="AH964" s="67"/>
      <c r="AI964" s="67"/>
      <c r="AJ964" s="67"/>
      <c r="AK964" s="67"/>
    </row>
    <row r="965" spans="3:37" ht="15" customHeight="1" x14ac:dyDescent="0.25">
      <c r="C965" s="257"/>
      <c r="D965" s="257"/>
      <c r="E965" s="257"/>
      <c r="F965" s="257"/>
      <c r="G965" s="257"/>
      <c r="H965" s="257"/>
      <c r="I965" s="257"/>
      <c r="J965" s="257"/>
      <c r="K965" s="257"/>
      <c r="L965" s="257"/>
      <c r="M965" s="257"/>
      <c r="N965" s="257"/>
      <c r="O965" s="71"/>
      <c r="P965" s="71"/>
      <c r="Q965" s="71"/>
      <c r="R965" s="71"/>
      <c r="S965" s="71"/>
      <c r="T965" s="71"/>
      <c r="U965" s="71"/>
      <c r="V965" s="71"/>
      <c r="W965" s="71"/>
      <c r="X965" s="71"/>
      <c r="Y965" s="71"/>
      <c r="Z965" s="71"/>
      <c r="AA965" s="71"/>
      <c r="AB965" s="71"/>
      <c r="AC965" s="71"/>
      <c r="AD965" s="71"/>
      <c r="AE965" s="71"/>
      <c r="AF965" s="71"/>
      <c r="AG965" s="71"/>
      <c r="AH965" s="71"/>
      <c r="AI965" s="71"/>
      <c r="AJ965" s="71"/>
      <c r="AK965" s="71"/>
    </row>
    <row r="966" spans="3:37" ht="15" customHeight="1" x14ac:dyDescent="0.25">
      <c r="C966" s="253"/>
      <c r="D966" s="253"/>
      <c r="E966" s="253"/>
      <c r="F966" s="253"/>
      <c r="G966" s="253"/>
      <c r="H966" s="253"/>
      <c r="I966" s="253"/>
      <c r="J966" s="253"/>
      <c r="K966" s="253"/>
      <c r="L966" s="253"/>
      <c r="M966" s="253"/>
      <c r="N966" s="253"/>
      <c r="O966" s="67"/>
      <c r="P966" s="67"/>
      <c r="Q966" s="67"/>
      <c r="R966" s="67"/>
      <c r="S966" s="67"/>
      <c r="T966" s="67"/>
      <c r="U966" s="67"/>
      <c r="V966" s="67"/>
      <c r="W966" s="67"/>
      <c r="X966" s="67"/>
      <c r="Y966" s="67"/>
      <c r="Z966" s="67"/>
      <c r="AA966" s="67"/>
      <c r="AB966" s="67"/>
      <c r="AC966" s="67"/>
      <c r="AD966" s="67"/>
      <c r="AE966" s="67"/>
      <c r="AF966" s="67"/>
      <c r="AG966" s="67"/>
      <c r="AH966" s="67"/>
      <c r="AI966" s="67"/>
      <c r="AJ966" s="67"/>
      <c r="AK966" s="67"/>
    </row>
    <row r="967" spans="3:37" ht="15" customHeight="1" x14ac:dyDescent="0.25">
      <c r="C967" s="257"/>
      <c r="D967" s="257"/>
      <c r="E967" s="257"/>
      <c r="F967" s="257"/>
      <c r="G967" s="257"/>
      <c r="H967" s="257"/>
      <c r="I967" s="257"/>
      <c r="J967" s="257"/>
      <c r="K967" s="257"/>
      <c r="L967" s="257"/>
      <c r="M967" s="257"/>
      <c r="N967" s="257"/>
      <c r="O967" s="71"/>
      <c r="P967" s="71"/>
      <c r="Q967" s="71"/>
      <c r="R967" s="71"/>
      <c r="S967" s="71"/>
      <c r="T967" s="71"/>
      <c r="U967" s="71"/>
      <c r="V967" s="71"/>
      <c r="W967" s="71"/>
      <c r="X967" s="71"/>
      <c r="Y967" s="71"/>
      <c r="Z967" s="71"/>
      <c r="AA967" s="71"/>
      <c r="AB967" s="71"/>
      <c r="AC967" s="71"/>
      <c r="AD967" s="71"/>
      <c r="AE967" s="71"/>
      <c r="AF967" s="71"/>
      <c r="AG967" s="71"/>
      <c r="AH967" s="71"/>
      <c r="AI967" s="71"/>
      <c r="AJ967" s="71"/>
      <c r="AK967" s="71"/>
    </row>
    <row r="968" spans="3:37" ht="15" customHeight="1" x14ac:dyDescent="0.25">
      <c r="C968" s="253"/>
      <c r="D968" s="253"/>
      <c r="E968" s="253"/>
      <c r="F968" s="253"/>
      <c r="G968" s="253"/>
      <c r="H968" s="253"/>
      <c r="I968" s="253"/>
      <c r="J968" s="253"/>
      <c r="K968" s="253"/>
      <c r="L968" s="253"/>
      <c r="M968" s="253"/>
      <c r="N968" s="253"/>
      <c r="O968" s="67"/>
      <c r="P968" s="67"/>
      <c r="Q968" s="67"/>
      <c r="R968" s="67"/>
      <c r="S968" s="67"/>
      <c r="T968" s="67"/>
      <c r="U968" s="67"/>
      <c r="V968" s="67"/>
      <c r="W968" s="67"/>
      <c r="X968" s="67"/>
      <c r="Y968" s="67"/>
      <c r="Z968" s="67"/>
      <c r="AA968" s="67"/>
      <c r="AB968" s="67"/>
      <c r="AC968" s="67"/>
      <c r="AD968" s="67"/>
      <c r="AE968" s="67"/>
      <c r="AF968" s="67"/>
      <c r="AG968" s="67"/>
      <c r="AH968" s="67"/>
      <c r="AI968" s="67"/>
      <c r="AJ968" s="67"/>
      <c r="AK968" s="67"/>
    </row>
    <row r="969" spans="3:37" ht="15" customHeight="1" x14ac:dyDescent="0.25">
      <c r="C969" s="257"/>
      <c r="D969" s="257"/>
      <c r="E969" s="257"/>
      <c r="F969" s="257"/>
      <c r="G969" s="257"/>
      <c r="H969" s="257"/>
      <c r="I969" s="257"/>
      <c r="J969" s="257"/>
      <c r="K969" s="257"/>
      <c r="L969" s="257"/>
      <c r="M969" s="257"/>
      <c r="N969" s="257"/>
      <c r="O969" s="71"/>
      <c r="P969" s="71"/>
      <c r="Q969" s="71"/>
      <c r="R969" s="71"/>
      <c r="S969" s="71"/>
      <c r="T969" s="71"/>
      <c r="U969" s="71"/>
      <c r="V969" s="71"/>
      <c r="W969" s="71"/>
      <c r="X969" s="71"/>
      <c r="Y969" s="71"/>
      <c r="Z969" s="71"/>
      <c r="AA969" s="71"/>
      <c r="AB969" s="71"/>
      <c r="AC969" s="71"/>
      <c r="AD969" s="71"/>
      <c r="AE969" s="71"/>
      <c r="AF969" s="71"/>
      <c r="AG969" s="71"/>
      <c r="AH969" s="71"/>
      <c r="AI969" s="71"/>
      <c r="AJ969" s="71"/>
      <c r="AK969" s="71"/>
    </row>
    <row r="970" spans="3:37" ht="15" customHeight="1" x14ac:dyDescent="0.25">
      <c r="C970" s="253"/>
      <c r="D970" s="253"/>
      <c r="E970" s="253"/>
      <c r="F970" s="253"/>
      <c r="G970" s="253"/>
      <c r="H970" s="253"/>
      <c r="I970" s="253"/>
      <c r="J970" s="253"/>
      <c r="K970" s="253"/>
      <c r="L970" s="253"/>
      <c r="M970" s="253"/>
      <c r="N970" s="253"/>
      <c r="O970" s="67"/>
      <c r="P970" s="67"/>
      <c r="Q970" s="67"/>
      <c r="R970" s="67"/>
      <c r="S970" s="67"/>
      <c r="T970" s="67"/>
      <c r="U970" s="67"/>
      <c r="V970" s="67"/>
      <c r="W970" s="67"/>
      <c r="X970" s="67"/>
      <c r="Y970" s="67"/>
      <c r="Z970" s="67"/>
      <c r="AA970" s="67"/>
      <c r="AB970" s="67"/>
      <c r="AC970" s="67"/>
      <c r="AD970" s="67"/>
      <c r="AE970" s="67"/>
      <c r="AF970" s="67"/>
      <c r="AG970" s="67"/>
      <c r="AH970" s="67"/>
      <c r="AI970" s="67"/>
      <c r="AJ970" s="67"/>
      <c r="AK970" s="67"/>
    </row>
    <row r="971" spans="3:37" ht="15" customHeight="1" x14ac:dyDescent="0.25">
      <c r="C971" s="257"/>
      <c r="D971" s="257"/>
      <c r="E971" s="257"/>
      <c r="F971" s="257"/>
      <c r="G971" s="257"/>
      <c r="H971" s="257"/>
      <c r="I971" s="257"/>
      <c r="J971" s="257"/>
      <c r="K971" s="257"/>
      <c r="L971" s="257"/>
      <c r="M971" s="257"/>
      <c r="N971" s="257"/>
      <c r="O971" s="71"/>
      <c r="P971" s="71"/>
      <c r="Q971" s="71"/>
      <c r="R971" s="71"/>
      <c r="S971" s="71"/>
      <c r="T971" s="71"/>
      <c r="U971" s="71"/>
      <c r="V971" s="71"/>
      <c r="W971" s="71"/>
      <c r="X971" s="71"/>
      <c r="Y971" s="71"/>
      <c r="Z971" s="71"/>
      <c r="AA971" s="71"/>
      <c r="AB971" s="71"/>
      <c r="AC971" s="71"/>
      <c r="AD971" s="71"/>
      <c r="AE971" s="71"/>
      <c r="AF971" s="71"/>
      <c r="AG971" s="71"/>
      <c r="AH971" s="71"/>
      <c r="AI971" s="71"/>
      <c r="AJ971" s="71"/>
      <c r="AK971" s="71"/>
    </row>
    <row r="972" spans="3:37" ht="15" customHeight="1" x14ac:dyDescent="0.25">
      <c r="C972" s="253"/>
      <c r="D972" s="253"/>
      <c r="E972" s="253"/>
      <c r="F972" s="253"/>
      <c r="G972" s="253"/>
      <c r="H972" s="253"/>
      <c r="I972" s="253"/>
      <c r="J972" s="253"/>
      <c r="K972" s="253"/>
      <c r="L972" s="253"/>
      <c r="M972" s="253"/>
      <c r="N972" s="253"/>
      <c r="O972" s="67"/>
      <c r="P972" s="67"/>
      <c r="Q972" s="67"/>
      <c r="R972" s="67"/>
      <c r="S972" s="67"/>
      <c r="T972" s="67"/>
      <c r="U972" s="67"/>
      <c r="V972" s="67"/>
      <c r="W972" s="67"/>
      <c r="X972" s="67"/>
      <c r="Y972" s="67"/>
      <c r="Z972" s="67"/>
      <c r="AA972" s="67"/>
      <c r="AB972" s="67"/>
      <c r="AC972" s="67"/>
      <c r="AD972" s="67"/>
      <c r="AE972" s="67"/>
      <c r="AF972" s="67"/>
      <c r="AG972" s="67"/>
      <c r="AH972" s="67"/>
      <c r="AI972" s="67"/>
      <c r="AJ972" s="67"/>
      <c r="AK972" s="67"/>
    </row>
    <row r="973" spans="3:37" ht="15" customHeight="1" x14ac:dyDescent="0.25">
      <c r="C973" s="257"/>
      <c r="D973" s="257"/>
      <c r="E973" s="257"/>
      <c r="F973" s="257"/>
      <c r="G973" s="257"/>
      <c r="H973" s="257"/>
      <c r="I973" s="257"/>
      <c r="J973" s="257"/>
      <c r="K973" s="257"/>
      <c r="L973" s="257"/>
      <c r="M973" s="257"/>
      <c r="N973" s="257"/>
      <c r="O973" s="71"/>
      <c r="P973" s="71"/>
      <c r="Q973" s="71"/>
      <c r="R973" s="71"/>
      <c r="S973" s="71"/>
      <c r="T973" s="71"/>
      <c r="U973" s="71"/>
      <c r="V973" s="71"/>
      <c r="W973" s="71"/>
      <c r="X973" s="71"/>
      <c r="Y973" s="71"/>
      <c r="Z973" s="71"/>
      <c r="AA973" s="71"/>
      <c r="AB973" s="71"/>
      <c r="AC973" s="71"/>
      <c r="AD973" s="71"/>
      <c r="AE973" s="71"/>
      <c r="AF973" s="71"/>
      <c r="AG973" s="71"/>
      <c r="AH973" s="71"/>
      <c r="AI973" s="71"/>
      <c r="AJ973" s="71"/>
      <c r="AK973" s="71"/>
    </row>
    <row r="974" spans="3:37" ht="15" customHeight="1" x14ac:dyDescent="0.25">
      <c r="C974" s="253"/>
      <c r="D974" s="253"/>
      <c r="E974" s="253"/>
      <c r="F974" s="253"/>
      <c r="G974" s="253"/>
      <c r="H974" s="253"/>
      <c r="I974" s="253"/>
      <c r="J974" s="253"/>
      <c r="K974" s="253"/>
      <c r="L974" s="253"/>
      <c r="M974" s="253"/>
      <c r="N974" s="253"/>
      <c r="O974" s="67"/>
      <c r="P974" s="67"/>
      <c r="Q974" s="67"/>
      <c r="R974" s="67"/>
      <c r="S974" s="67"/>
      <c r="T974" s="67"/>
      <c r="U974" s="67"/>
      <c r="V974" s="67"/>
      <c r="W974" s="67"/>
      <c r="X974" s="67"/>
      <c r="Y974" s="67"/>
      <c r="Z974" s="67"/>
      <c r="AA974" s="67"/>
      <c r="AB974" s="67"/>
      <c r="AC974" s="67"/>
      <c r="AD974" s="67"/>
      <c r="AE974" s="67"/>
      <c r="AF974" s="67"/>
      <c r="AG974" s="67"/>
      <c r="AH974" s="67"/>
      <c r="AI974" s="67"/>
      <c r="AJ974" s="67"/>
      <c r="AK974" s="67"/>
    </row>
    <row r="975" spans="3:37" ht="15" customHeight="1" x14ac:dyDescent="0.25">
      <c r="C975" s="257"/>
      <c r="D975" s="257"/>
      <c r="E975" s="257"/>
      <c r="F975" s="257"/>
      <c r="G975" s="257"/>
      <c r="H975" s="257"/>
      <c r="I975" s="257"/>
      <c r="J975" s="257"/>
      <c r="K975" s="257"/>
      <c r="L975" s="257"/>
      <c r="M975" s="257"/>
      <c r="N975" s="257"/>
      <c r="O975" s="71"/>
      <c r="P975" s="71"/>
      <c r="Q975" s="71"/>
      <c r="R975" s="71"/>
      <c r="S975" s="71"/>
      <c r="T975" s="71"/>
      <c r="U975" s="71"/>
      <c r="V975" s="71"/>
      <c r="W975" s="71"/>
      <c r="X975" s="71"/>
      <c r="Y975" s="71"/>
      <c r="Z975" s="71"/>
      <c r="AA975" s="71"/>
      <c r="AB975" s="71"/>
      <c r="AC975" s="71"/>
      <c r="AD975" s="71"/>
      <c r="AE975" s="71"/>
      <c r="AF975" s="71"/>
      <c r="AG975" s="71"/>
      <c r="AH975" s="71"/>
      <c r="AI975" s="71"/>
      <c r="AJ975" s="71"/>
      <c r="AK975" s="71"/>
    </row>
    <row r="976" spans="3:37" ht="15" customHeight="1" x14ac:dyDescent="0.25">
      <c r="C976" s="253"/>
      <c r="D976" s="253"/>
      <c r="E976" s="253"/>
      <c r="F976" s="253"/>
      <c r="G976" s="253"/>
      <c r="H976" s="253"/>
      <c r="I976" s="253"/>
      <c r="J976" s="253"/>
      <c r="K976" s="253"/>
      <c r="L976" s="253"/>
      <c r="M976" s="253"/>
      <c r="N976" s="253"/>
      <c r="O976" s="67"/>
      <c r="P976" s="67"/>
      <c r="Q976" s="67"/>
      <c r="R976" s="67"/>
      <c r="S976" s="67"/>
      <c r="T976" s="67"/>
      <c r="U976" s="67"/>
      <c r="V976" s="67"/>
      <c r="W976" s="67"/>
      <c r="X976" s="67"/>
      <c r="Y976" s="67"/>
      <c r="Z976" s="67"/>
      <c r="AA976" s="67"/>
      <c r="AB976" s="67"/>
      <c r="AC976" s="67"/>
      <c r="AD976" s="67"/>
      <c r="AE976" s="67"/>
      <c r="AF976" s="67"/>
      <c r="AG976" s="67"/>
      <c r="AH976" s="67"/>
      <c r="AI976" s="67"/>
      <c r="AJ976" s="67"/>
      <c r="AK976" s="67"/>
    </row>
    <row r="977" spans="3:37" ht="15" customHeight="1" x14ac:dyDescent="0.25">
      <c r="C977" s="257"/>
      <c r="D977" s="257"/>
      <c r="E977" s="257"/>
      <c r="F977" s="257"/>
      <c r="G977" s="257"/>
      <c r="H977" s="257"/>
      <c r="I977" s="257"/>
      <c r="J977" s="257"/>
      <c r="K977" s="257"/>
      <c r="L977" s="257"/>
      <c r="M977" s="257"/>
      <c r="N977" s="257"/>
      <c r="O977" s="71"/>
      <c r="P977" s="71"/>
      <c r="Q977" s="71"/>
      <c r="R977" s="71"/>
      <c r="S977" s="71"/>
      <c r="T977" s="71"/>
      <c r="U977" s="71"/>
      <c r="V977" s="71"/>
      <c r="W977" s="71"/>
      <c r="X977" s="71"/>
      <c r="Y977" s="71"/>
      <c r="Z977" s="71"/>
      <c r="AA977" s="71"/>
      <c r="AB977" s="71"/>
      <c r="AC977" s="71"/>
      <c r="AD977" s="71"/>
      <c r="AE977" s="71"/>
      <c r="AF977" s="71"/>
      <c r="AG977" s="71"/>
      <c r="AH977" s="71"/>
      <c r="AI977" s="71"/>
      <c r="AJ977" s="71"/>
      <c r="AK977" s="71"/>
    </row>
    <row r="978" spans="3:37" ht="15" customHeight="1" x14ac:dyDescent="0.25">
      <c r="C978" s="253"/>
      <c r="D978" s="253"/>
      <c r="E978" s="253"/>
      <c r="F978" s="253"/>
      <c r="G978" s="253"/>
      <c r="H978" s="253"/>
      <c r="I978" s="253"/>
      <c r="J978" s="253"/>
      <c r="K978" s="253"/>
      <c r="L978" s="253"/>
      <c r="M978" s="253"/>
      <c r="N978" s="253"/>
      <c r="O978" s="67"/>
      <c r="P978" s="67"/>
      <c r="Q978" s="67"/>
      <c r="R978" s="67"/>
      <c r="S978" s="67"/>
      <c r="T978" s="67"/>
      <c r="U978" s="67"/>
      <c r="V978" s="67"/>
      <c r="W978" s="67"/>
      <c r="X978" s="67"/>
      <c r="Y978" s="67"/>
      <c r="Z978" s="67"/>
      <c r="AA978" s="67"/>
      <c r="AB978" s="67"/>
      <c r="AC978" s="67"/>
      <c r="AD978" s="67"/>
      <c r="AE978" s="67"/>
      <c r="AF978" s="67"/>
      <c r="AG978" s="67"/>
      <c r="AH978" s="67"/>
      <c r="AI978" s="67"/>
      <c r="AJ978" s="67"/>
      <c r="AK978" s="67"/>
    </row>
    <row r="979" spans="3:37" ht="15" customHeight="1" x14ac:dyDescent="0.25">
      <c r="C979" s="257"/>
      <c r="D979" s="257"/>
      <c r="E979" s="257"/>
      <c r="F979" s="257"/>
      <c r="G979" s="257"/>
      <c r="H979" s="257"/>
      <c r="I979" s="257"/>
      <c r="J979" s="257"/>
      <c r="K979" s="257"/>
      <c r="L979" s="257"/>
      <c r="M979" s="257"/>
      <c r="N979" s="257"/>
      <c r="O979" s="71"/>
      <c r="P979" s="71"/>
      <c r="Q979" s="71"/>
      <c r="R979" s="71"/>
      <c r="S979" s="71"/>
      <c r="T979" s="71"/>
      <c r="U979" s="71"/>
      <c r="V979" s="71"/>
      <c r="W979" s="71"/>
      <c r="X979" s="71"/>
      <c r="Y979" s="71"/>
      <c r="Z979" s="71"/>
      <c r="AA979" s="71"/>
      <c r="AB979" s="71"/>
      <c r="AC979" s="71"/>
      <c r="AD979" s="71"/>
      <c r="AE979" s="71"/>
      <c r="AF979" s="71"/>
      <c r="AG979" s="71"/>
      <c r="AH979" s="71"/>
      <c r="AI979" s="71"/>
      <c r="AJ979" s="71"/>
      <c r="AK979" s="71"/>
    </row>
    <row r="980" spans="3:37" ht="15" customHeight="1" x14ac:dyDescent="0.25">
      <c r="C980" s="253"/>
      <c r="D980" s="253"/>
      <c r="E980" s="253"/>
      <c r="F980" s="253"/>
      <c r="G980" s="253"/>
      <c r="H980" s="253"/>
      <c r="I980" s="253"/>
      <c r="J980" s="253"/>
      <c r="K980" s="253"/>
      <c r="L980" s="253"/>
      <c r="M980" s="253"/>
      <c r="N980" s="253"/>
      <c r="O980" s="67"/>
      <c r="P980" s="67"/>
      <c r="Q980" s="67"/>
      <c r="R980" s="67"/>
      <c r="S980" s="67"/>
      <c r="T980" s="67"/>
      <c r="U980" s="67"/>
      <c r="V980" s="67"/>
      <c r="W980" s="67"/>
      <c r="X980" s="67"/>
      <c r="Y980" s="67"/>
      <c r="Z980" s="67"/>
      <c r="AA980" s="67"/>
      <c r="AB980" s="67"/>
      <c r="AC980" s="67"/>
      <c r="AD980" s="67"/>
      <c r="AE980" s="67"/>
      <c r="AF980" s="67"/>
      <c r="AG980" s="67"/>
      <c r="AH980" s="67"/>
      <c r="AI980" s="67"/>
      <c r="AJ980" s="67"/>
      <c r="AK980" s="67"/>
    </row>
    <row r="981" spans="3:37" ht="15" customHeight="1" x14ac:dyDescent="0.25">
      <c r="C981" s="257"/>
      <c r="D981" s="257"/>
      <c r="E981" s="257"/>
      <c r="F981" s="257"/>
      <c r="G981" s="257"/>
      <c r="H981" s="257"/>
      <c r="I981" s="257"/>
      <c r="J981" s="257"/>
      <c r="K981" s="257"/>
      <c r="L981" s="257"/>
      <c r="M981" s="257"/>
      <c r="N981" s="257"/>
      <c r="O981" s="71"/>
      <c r="P981" s="71"/>
      <c r="Q981" s="71"/>
      <c r="R981" s="71"/>
      <c r="S981" s="71"/>
      <c r="T981" s="71"/>
      <c r="U981" s="71"/>
      <c r="V981" s="71"/>
      <c r="W981" s="71"/>
      <c r="X981" s="71"/>
      <c r="Y981" s="71"/>
      <c r="Z981" s="71"/>
      <c r="AA981" s="71"/>
      <c r="AB981" s="71"/>
      <c r="AC981" s="71"/>
      <c r="AD981" s="71"/>
      <c r="AE981" s="71"/>
      <c r="AF981" s="71"/>
      <c r="AG981" s="71"/>
      <c r="AH981" s="71"/>
      <c r="AI981" s="71"/>
      <c r="AJ981" s="71"/>
      <c r="AK981" s="71"/>
    </row>
    <row r="982" spans="3:37" ht="15" customHeight="1" x14ac:dyDescent="0.25">
      <c r="C982" s="253"/>
      <c r="D982" s="253"/>
      <c r="E982" s="253"/>
      <c r="F982" s="253"/>
      <c r="G982" s="253"/>
      <c r="H982" s="253"/>
      <c r="I982" s="253"/>
      <c r="J982" s="253"/>
      <c r="K982" s="253"/>
      <c r="L982" s="253"/>
      <c r="M982" s="253"/>
      <c r="N982" s="253"/>
      <c r="O982" s="67"/>
      <c r="P982" s="67"/>
      <c r="Q982" s="67"/>
      <c r="R982" s="67"/>
      <c r="S982" s="67"/>
      <c r="T982" s="67"/>
      <c r="U982" s="67"/>
      <c r="V982" s="67"/>
      <c r="W982" s="67"/>
      <c r="X982" s="67"/>
      <c r="Y982" s="67"/>
      <c r="Z982" s="67"/>
      <c r="AA982" s="67"/>
      <c r="AB982" s="67"/>
      <c r="AC982" s="67"/>
      <c r="AD982" s="67"/>
      <c r="AE982" s="67"/>
      <c r="AF982" s="67"/>
      <c r="AG982" s="67"/>
      <c r="AH982" s="67"/>
      <c r="AI982" s="67"/>
      <c r="AJ982" s="67"/>
      <c r="AK982" s="67"/>
    </row>
    <row r="983" spans="3:37" ht="15" customHeight="1" x14ac:dyDescent="0.25">
      <c r="C983" s="257"/>
      <c r="D983" s="257"/>
      <c r="E983" s="257"/>
      <c r="F983" s="257"/>
      <c r="G983" s="257"/>
      <c r="H983" s="257"/>
      <c r="I983" s="257"/>
      <c r="J983" s="257"/>
      <c r="K983" s="257"/>
      <c r="L983" s="257"/>
      <c r="M983" s="257"/>
      <c r="N983" s="257"/>
      <c r="O983" s="71"/>
      <c r="P983" s="71"/>
      <c r="Q983" s="71"/>
      <c r="R983" s="71"/>
      <c r="S983" s="71"/>
      <c r="T983" s="71"/>
      <c r="U983" s="71"/>
      <c r="V983" s="71"/>
      <c r="W983" s="71"/>
      <c r="X983" s="71"/>
      <c r="Y983" s="71"/>
      <c r="Z983" s="71"/>
      <c r="AA983" s="71"/>
      <c r="AB983" s="71"/>
      <c r="AC983" s="71"/>
      <c r="AD983" s="71"/>
      <c r="AE983" s="71"/>
      <c r="AF983" s="71"/>
      <c r="AG983" s="71"/>
      <c r="AH983" s="71"/>
      <c r="AI983" s="71"/>
      <c r="AJ983" s="71"/>
      <c r="AK983" s="71"/>
    </row>
    <row r="984" spans="3:37" ht="15" customHeight="1" x14ac:dyDescent="0.25">
      <c r="C984" s="253"/>
      <c r="D984" s="253"/>
      <c r="E984" s="253"/>
      <c r="F984" s="253"/>
      <c r="G984" s="253"/>
      <c r="H984" s="253"/>
      <c r="I984" s="253"/>
      <c r="J984" s="253"/>
      <c r="K984" s="253"/>
      <c r="L984" s="253"/>
      <c r="M984" s="253"/>
      <c r="N984" s="253"/>
      <c r="O984" s="67"/>
      <c r="P984" s="67"/>
      <c r="Q984" s="67"/>
      <c r="R984" s="67"/>
      <c r="S984" s="67"/>
      <c r="T984" s="67"/>
      <c r="U984" s="67"/>
      <c r="V984" s="67"/>
      <c r="W984" s="67"/>
      <c r="X984" s="67"/>
      <c r="Y984" s="67"/>
      <c r="Z984" s="67"/>
      <c r="AA984" s="67"/>
      <c r="AB984" s="67"/>
      <c r="AC984" s="67"/>
      <c r="AD984" s="67"/>
      <c r="AE984" s="67"/>
      <c r="AF984" s="67"/>
      <c r="AG984" s="67"/>
      <c r="AH984" s="67"/>
      <c r="AI984" s="67"/>
      <c r="AJ984" s="67"/>
      <c r="AK984" s="67"/>
    </row>
    <row r="985" spans="3:37" ht="15" customHeight="1" x14ac:dyDescent="0.25">
      <c r="C985" s="257"/>
      <c r="D985" s="257"/>
      <c r="E985" s="257"/>
      <c r="F985" s="257"/>
      <c r="G985" s="257"/>
      <c r="H985" s="257"/>
      <c r="I985" s="257"/>
      <c r="J985" s="257"/>
      <c r="K985" s="257"/>
      <c r="L985" s="257"/>
      <c r="M985" s="257"/>
      <c r="N985" s="257"/>
      <c r="O985" s="71"/>
      <c r="P985" s="71"/>
      <c r="Q985" s="71"/>
      <c r="R985" s="71"/>
      <c r="S985" s="71"/>
      <c r="T985" s="71"/>
      <c r="U985" s="71"/>
      <c r="V985" s="71"/>
      <c r="W985" s="71"/>
      <c r="X985" s="71"/>
      <c r="Y985" s="71"/>
      <c r="Z985" s="71"/>
      <c r="AA985" s="71"/>
      <c r="AB985" s="71"/>
      <c r="AC985" s="71"/>
      <c r="AD985" s="71"/>
      <c r="AE985" s="71"/>
      <c r="AF985" s="71"/>
      <c r="AG985" s="71"/>
      <c r="AH985" s="71"/>
      <c r="AI985" s="71"/>
      <c r="AJ985" s="71"/>
      <c r="AK985" s="71"/>
    </row>
    <row r="986" spans="3:37" ht="15" customHeight="1" x14ac:dyDescent="0.25">
      <c r="C986" s="253"/>
      <c r="D986" s="253"/>
      <c r="E986" s="253"/>
      <c r="F986" s="253"/>
      <c r="G986" s="253"/>
      <c r="H986" s="253"/>
      <c r="I986" s="253"/>
      <c r="J986" s="253"/>
      <c r="K986" s="253"/>
      <c r="L986" s="253"/>
      <c r="M986" s="253"/>
      <c r="N986" s="253"/>
      <c r="O986" s="67"/>
      <c r="P986" s="67"/>
      <c r="Q986" s="67"/>
      <c r="R986" s="67"/>
      <c r="S986" s="67"/>
      <c r="T986" s="67"/>
      <c r="U986" s="67"/>
      <c r="V986" s="67"/>
      <c r="W986" s="67"/>
      <c r="X986" s="67"/>
      <c r="Y986" s="67"/>
      <c r="Z986" s="67"/>
      <c r="AA986" s="67"/>
      <c r="AB986" s="67"/>
      <c r="AC986" s="67"/>
      <c r="AD986" s="67"/>
      <c r="AE986" s="67"/>
      <c r="AF986" s="67"/>
      <c r="AG986" s="67"/>
      <c r="AH986" s="67"/>
      <c r="AI986" s="67"/>
      <c r="AJ986" s="67"/>
      <c r="AK986" s="67"/>
    </row>
    <row r="987" spans="3:37" ht="15" customHeight="1" x14ac:dyDescent="0.25">
      <c r="C987" s="257"/>
      <c r="D987" s="257"/>
      <c r="E987" s="257"/>
      <c r="F987" s="257"/>
      <c r="G987" s="257"/>
      <c r="H987" s="257"/>
      <c r="I987" s="257"/>
      <c r="J987" s="257"/>
      <c r="K987" s="257"/>
      <c r="L987" s="257"/>
      <c r="M987" s="257"/>
      <c r="N987" s="257"/>
      <c r="O987" s="71"/>
      <c r="P987" s="71"/>
      <c r="Q987" s="71"/>
      <c r="R987" s="71"/>
      <c r="S987" s="71"/>
      <c r="T987" s="71"/>
      <c r="U987" s="71"/>
      <c r="V987" s="71"/>
      <c r="W987" s="71"/>
      <c r="X987" s="71"/>
      <c r="Y987" s="71"/>
      <c r="Z987" s="71"/>
      <c r="AA987" s="71"/>
      <c r="AB987" s="71"/>
      <c r="AC987" s="71"/>
      <c r="AD987" s="71"/>
      <c r="AE987" s="71"/>
      <c r="AF987" s="71"/>
      <c r="AG987" s="71"/>
      <c r="AH987" s="71"/>
      <c r="AI987" s="71"/>
      <c r="AJ987" s="71"/>
      <c r="AK987" s="71"/>
    </row>
    <row r="988" spans="3:37" ht="15" customHeight="1" x14ac:dyDescent="0.25">
      <c r="C988" s="253"/>
      <c r="D988" s="253"/>
      <c r="E988" s="253"/>
      <c r="F988" s="253"/>
      <c r="G988" s="253"/>
      <c r="H988" s="253"/>
      <c r="I988" s="253"/>
      <c r="J988" s="253"/>
      <c r="K988" s="253"/>
      <c r="L988" s="253"/>
      <c r="M988" s="253"/>
      <c r="N988" s="253"/>
      <c r="O988" s="67"/>
      <c r="P988" s="67"/>
      <c r="Q988" s="67"/>
      <c r="R988" s="67"/>
      <c r="S988" s="67"/>
      <c r="T988" s="67"/>
      <c r="U988" s="67"/>
      <c r="V988" s="67"/>
      <c r="W988" s="67"/>
      <c r="X988" s="67"/>
      <c r="Y988" s="67"/>
      <c r="Z988" s="67"/>
      <c r="AA988" s="67"/>
      <c r="AB988" s="67"/>
      <c r="AC988" s="67"/>
      <c r="AD988" s="67"/>
      <c r="AE988" s="67"/>
      <c r="AF988" s="67"/>
      <c r="AG988" s="67"/>
      <c r="AH988" s="67"/>
      <c r="AI988" s="67"/>
      <c r="AJ988" s="67"/>
      <c r="AK988" s="67"/>
    </row>
    <row r="989" spans="3:37" ht="15" customHeight="1" x14ac:dyDescent="0.25">
      <c r="C989" s="257"/>
      <c r="D989" s="257"/>
      <c r="E989" s="257"/>
      <c r="F989" s="257"/>
      <c r="G989" s="257"/>
      <c r="H989" s="257"/>
      <c r="I989" s="257"/>
      <c r="J989" s="257"/>
      <c r="K989" s="257"/>
      <c r="L989" s="257"/>
      <c r="M989" s="257"/>
      <c r="N989" s="257"/>
      <c r="O989" s="71"/>
      <c r="P989" s="71"/>
      <c r="Q989" s="71"/>
      <c r="R989" s="71"/>
      <c r="S989" s="71"/>
      <c r="T989" s="71"/>
      <c r="U989" s="71"/>
      <c r="V989" s="71"/>
      <c r="W989" s="71"/>
      <c r="X989" s="71"/>
      <c r="Y989" s="71"/>
      <c r="Z989" s="71"/>
      <c r="AA989" s="71"/>
      <c r="AB989" s="71"/>
      <c r="AC989" s="71"/>
      <c r="AD989" s="71"/>
      <c r="AE989" s="71"/>
      <c r="AF989" s="71"/>
      <c r="AG989" s="71"/>
      <c r="AH989" s="71"/>
      <c r="AI989" s="71"/>
      <c r="AJ989" s="71"/>
      <c r="AK989" s="71"/>
    </row>
    <row r="990" spans="3:37" ht="15" customHeight="1" x14ac:dyDescent="0.25">
      <c r="C990" s="253"/>
      <c r="D990" s="253"/>
      <c r="E990" s="253"/>
      <c r="F990" s="253"/>
      <c r="G990" s="253"/>
      <c r="H990" s="253"/>
      <c r="I990" s="253"/>
      <c r="J990" s="253"/>
      <c r="K990" s="253"/>
      <c r="L990" s="253"/>
      <c r="M990" s="253"/>
      <c r="N990" s="253"/>
      <c r="O990" s="67"/>
      <c r="P990" s="67"/>
      <c r="Q990" s="67"/>
      <c r="R990" s="67"/>
      <c r="S990" s="67"/>
      <c r="T990" s="67"/>
      <c r="U990" s="67"/>
      <c r="V990" s="67"/>
      <c r="W990" s="67"/>
      <c r="X990" s="67"/>
      <c r="Y990" s="67"/>
      <c r="Z990" s="67"/>
      <c r="AA990" s="67"/>
      <c r="AB990" s="67"/>
      <c r="AC990" s="67"/>
      <c r="AD990" s="67"/>
      <c r="AE990" s="67"/>
      <c r="AF990" s="67"/>
      <c r="AG990" s="67"/>
      <c r="AH990" s="67"/>
      <c r="AI990" s="67"/>
      <c r="AJ990" s="67"/>
      <c r="AK990" s="67"/>
    </row>
    <row r="991" spans="3:37" ht="15" customHeight="1" x14ac:dyDescent="0.25">
      <c r="C991" s="257"/>
      <c r="D991" s="257"/>
      <c r="E991" s="257"/>
      <c r="F991" s="257"/>
      <c r="G991" s="257"/>
      <c r="H991" s="257"/>
      <c r="I991" s="257"/>
      <c r="J991" s="257"/>
      <c r="K991" s="257"/>
      <c r="L991" s="257"/>
      <c r="M991" s="257"/>
      <c r="N991" s="257"/>
      <c r="O991" s="71"/>
      <c r="P991" s="71"/>
      <c r="Q991" s="71"/>
      <c r="R991" s="71"/>
      <c r="S991" s="71"/>
      <c r="T991" s="71"/>
      <c r="U991" s="71"/>
      <c r="V991" s="71"/>
      <c r="W991" s="71"/>
      <c r="X991" s="71"/>
      <c r="Y991" s="71"/>
      <c r="Z991" s="71"/>
      <c r="AA991" s="71"/>
      <c r="AB991" s="71"/>
      <c r="AC991" s="71"/>
      <c r="AD991" s="71"/>
      <c r="AE991" s="71"/>
      <c r="AF991" s="71"/>
      <c r="AG991" s="71"/>
      <c r="AH991" s="71"/>
      <c r="AI991" s="71"/>
      <c r="AJ991" s="71"/>
      <c r="AK991" s="71"/>
    </row>
    <row r="992" spans="3:37" ht="15" customHeight="1" x14ac:dyDescent="0.25">
      <c r="C992" s="253"/>
      <c r="D992" s="253"/>
      <c r="E992" s="253"/>
      <c r="F992" s="253"/>
      <c r="G992" s="253"/>
      <c r="H992" s="253"/>
      <c r="I992" s="253"/>
      <c r="J992" s="253"/>
      <c r="K992" s="253"/>
      <c r="L992" s="253"/>
      <c r="M992" s="253"/>
      <c r="N992" s="253"/>
      <c r="O992" s="67"/>
      <c r="P992" s="67"/>
      <c r="Q992" s="67"/>
      <c r="R992" s="67"/>
      <c r="S992" s="67"/>
      <c r="T992" s="67"/>
      <c r="U992" s="67"/>
      <c r="V992" s="67"/>
      <c r="W992" s="67"/>
      <c r="X992" s="67"/>
      <c r="Y992" s="67"/>
      <c r="Z992" s="67"/>
      <c r="AA992" s="67"/>
      <c r="AB992" s="67"/>
      <c r="AC992" s="67"/>
      <c r="AD992" s="67"/>
      <c r="AE992" s="67"/>
      <c r="AF992" s="67"/>
      <c r="AG992" s="67"/>
      <c r="AH992" s="67"/>
      <c r="AI992" s="67"/>
      <c r="AJ992" s="67"/>
      <c r="AK992" s="67"/>
    </row>
    <row r="993" spans="3:37" ht="15" customHeight="1" x14ac:dyDescent="0.25">
      <c r="C993" s="257"/>
      <c r="D993" s="257"/>
      <c r="E993" s="257"/>
      <c r="F993" s="257"/>
      <c r="G993" s="257"/>
      <c r="H993" s="257"/>
      <c r="I993" s="257"/>
      <c r="J993" s="257"/>
      <c r="K993" s="257"/>
      <c r="L993" s="257"/>
      <c r="M993" s="257"/>
      <c r="N993" s="257"/>
      <c r="O993" s="71"/>
      <c r="P993" s="71"/>
      <c r="Q993" s="71"/>
      <c r="R993" s="71"/>
      <c r="S993" s="71"/>
      <c r="T993" s="71"/>
      <c r="U993" s="71"/>
      <c r="V993" s="71"/>
      <c r="W993" s="71"/>
      <c r="X993" s="71"/>
      <c r="Y993" s="71"/>
      <c r="Z993" s="71"/>
      <c r="AA993" s="71"/>
      <c r="AB993" s="71"/>
      <c r="AC993" s="71"/>
      <c r="AD993" s="71"/>
      <c r="AE993" s="71"/>
      <c r="AF993" s="71"/>
      <c r="AG993" s="71"/>
      <c r="AH993" s="71"/>
      <c r="AI993" s="71"/>
      <c r="AJ993" s="71"/>
      <c r="AK993" s="71"/>
    </row>
    <row r="994" spans="3:37" ht="15" customHeight="1" x14ac:dyDescent="0.25">
      <c r="C994" s="253"/>
      <c r="D994" s="253"/>
      <c r="E994" s="253"/>
      <c r="F994" s="253"/>
      <c r="G994" s="253"/>
      <c r="H994" s="253"/>
      <c r="I994" s="253"/>
      <c r="J994" s="253"/>
      <c r="K994" s="253"/>
      <c r="L994" s="253"/>
      <c r="M994" s="253"/>
      <c r="N994" s="253"/>
      <c r="O994" s="67"/>
      <c r="P994" s="67"/>
      <c r="Q994" s="67"/>
      <c r="R994" s="67"/>
      <c r="S994" s="67"/>
      <c r="T994" s="67"/>
      <c r="U994" s="67"/>
      <c r="V994" s="67"/>
      <c r="W994" s="67"/>
      <c r="X994" s="67"/>
      <c r="Y994" s="67"/>
      <c r="Z994" s="67"/>
      <c r="AA994" s="67"/>
      <c r="AB994" s="67"/>
      <c r="AC994" s="67"/>
      <c r="AD994" s="67"/>
      <c r="AE994" s="67"/>
      <c r="AF994" s="67"/>
      <c r="AG994" s="67"/>
      <c r="AH994" s="67"/>
      <c r="AI994" s="67"/>
      <c r="AJ994" s="67"/>
      <c r="AK994" s="67"/>
    </row>
    <row r="995" spans="3:37" ht="15" customHeight="1" x14ac:dyDescent="0.25">
      <c r="C995" s="257"/>
      <c r="D995" s="257"/>
      <c r="E995" s="257"/>
      <c r="F995" s="257"/>
      <c r="G995" s="257"/>
      <c r="H995" s="257"/>
      <c r="I995" s="257"/>
      <c r="J995" s="257"/>
      <c r="K995" s="257"/>
      <c r="L995" s="257"/>
      <c r="M995" s="257"/>
      <c r="N995" s="257"/>
      <c r="O995" s="71"/>
      <c r="P995" s="71"/>
      <c r="Q995" s="71"/>
      <c r="R995" s="71"/>
      <c r="S995" s="71"/>
      <c r="T995" s="71"/>
      <c r="U995" s="71"/>
      <c r="V995" s="71"/>
      <c r="W995" s="71"/>
      <c r="X995" s="71"/>
      <c r="Y995" s="71"/>
      <c r="Z995" s="71"/>
      <c r="AA995" s="71"/>
      <c r="AB995" s="71"/>
      <c r="AC995" s="71"/>
      <c r="AD995" s="71"/>
      <c r="AE995" s="71"/>
      <c r="AF995" s="71"/>
      <c r="AG995" s="71"/>
      <c r="AH995" s="71"/>
      <c r="AI995" s="71"/>
      <c r="AJ995" s="71"/>
      <c r="AK995" s="71"/>
    </row>
    <row r="996" spans="3:37" ht="15" customHeight="1" x14ac:dyDescent="0.25">
      <c r="C996" s="253"/>
      <c r="D996" s="253"/>
      <c r="E996" s="253"/>
      <c r="F996" s="253"/>
      <c r="G996" s="253"/>
      <c r="H996" s="253"/>
      <c r="I996" s="253"/>
      <c r="J996" s="253"/>
      <c r="K996" s="253"/>
      <c r="L996" s="253"/>
      <c r="M996" s="253"/>
      <c r="N996" s="253"/>
      <c r="O996" s="67"/>
      <c r="P996" s="67"/>
      <c r="Q996" s="67"/>
      <c r="R996" s="67"/>
      <c r="S996" s="67"/>
      <c r="T996" s="67"/>
      <c r="U996" s="67"/>
      <c r="V996" s="67"/>
      <c r="W996" s="67"/>
      <c r="X996" s="67"/>
      <c r="Y996" s="67"/>
      <c r="Z996" s="67"/>
      <c r="AA996" s="67"/>
      <c r="AB996" s="67"/>
      <c r="AC996" s="67"/>
      <c r="AD996" s="67"/>
      <c r="AE996" s="67"/>
      <c r="AF996" s="67"/>
      <c r="AG996" s="67"/>
      <c r="AH996" s="67"/>
      <c r="AI996" s="67"/>
      <c r="AJ996" s="67"/>
      <c r="AK996" s="67"/>
    </row>
    <row r="997" spans="3:37" ht="15" customHeight="1" x14ac:dyDescent="0.25">
      <c r="C997" s="257"/>
      <c r="D997" s="257"/>
      <c r="E997" s="257"/>
      <c r="F997" s="257"/>
      <c r="G997" s="257"/>
      <c r="H997" s="257"/>
      <c r="I997" s="257"/>
      <c r="J997" s="257"/>
      <c r="K997" s="257"/>
      <c r="L997" s="257"/>
      <c r="M997" s="257"/>
      <c r="N997" s="257"/>
      <c r="O997" s="71"/>
      <c r="P997" s="71"/>
      <c r="Q997" s="71"/>
      <c r="R997" s="71"/>
      <c r="S997" s="71"/>
      <c r="T997" s="71"/>
      <c r="U997" s="71"/>
      <c r="V997" s="71"/>
      <c r="W997" s="71"/>
      <c r="X997" s="71"/>
      <c r="Y997" s="71"/>
      <c r="Z997" s="71"/>
      <c r="AA997" s="71"/>
      <c r="AB997" s="71"/>
      <c r="AC997" s="71"/>
      <c r="AD997" s="71"/>
      <c r="AE997" s="71"/>
      <c r="AF997" s="71"/>
      <c r="AG997" s="71"/>
      <c r="AH997" s="71"/>
      <c r="AI997" s="71"/>
      <c r="AJ997" s="71"/>
      <c r="AK997" s="71"/>
    </row>
    <row r="998" spans="3:37" ht="15" customHeight="1" x14ac:dyDescent="0.25">
      <c r="C998" s="253"/>
      <c r="D998" s="253"/>
      <c r="E998" s="253"/>
      <c r="F998" s="253"/>
      <c r="G998" s="253"/>
      <c r="H998" s="253"/>
      <c r="I998" s="253"/>
      <c r="J998" s="253"/>
      <c r="K998" s="253"/>
      <c r="L998" s="253"/>
      <c r="M998" s="253"/>
      <c r="N998" s="253"/>
      <c r="O998" s="67"/>
      <c r="P998" s="67"/>
      <c r="Q998" s="67"/>
      <c r="R998" s="67"/>
      <c r="S998" s="67"/>
      <c r="T998" s="67"/>
      <c r="U998" s="67"/>
      <c r="V998" s="67"/>
      <c r="W998" s="67"/>
      <c r="X998" s="67"/>
      <c r="Y998" s="67"/>
      <c r="Z998" s="67"/>
      <c r="AA998" s="67"/>
      <c r="AB998" s="67"/>
      <c r="AC998" s="67"/>
      <c r="AD998" s="67"/>
      <c r="AE998" s="67"/>
      <c r="AF998" s="67"/>
      <c r="AG998" s="67"/>
      <c r="AH998" s="67"/>
      <c r="AI998" s="67"/>
      <c r="AJ998" s="67"/>
      <c r="AK998" s="67"/>
    </row>
    <row r="999" spans="3:37" ht="15" customHeight="1" x14ac:dyDescent="0.25">
      <c r="C999" s="257"/>
      <c r="D999" s="257"/>
      <c r="E999" s="257"/>
      <c r="F999" s="257"/>
      <c r="G999" s="257"/>
      <c r="H999" s="257"/>
      <c r="I999" s="257"/>
      <c r="J999" s="257"/>
      <c r="K999" s="257"/>
      <c r="L999" s="257"/>
      <c r="M999" s="257"/>
      <c r="N999" s="257"/>
      <c r="O999" s="71"/>
      <c r="P999" s="71"/>
      <c r="Q999" s="71"/>
      <c r="R999" s="71"/>
      <c r="S999" s="71"/>
      <c r="T999" s="71"/>
      <c r="U999" s="71"/>
      <c r="V999" s="71"/>
      <c r="W999" s="71"/>
      <c r="X999" s="71"/>
      <c r="Y999" s="71"/>
      <c r="Z999" s="71"/>
      <c r="AA999" s="71"/>
      <c r="AB999" s="71"/>
      <c r="AC999" s="71"/>
      <c r="AD999" s="71"/>
      <c r="AE999" s="71"/>
      <c r="AF999" s="71"/>
      <c r="AG999" s="71"/>
      <c r="AH999" s="71"/>
      <c r="AI999" s="71"/>
      <c r="AJ999" s="71"/>
      <c r="AK999" s="71"/>
    </row>
    <row r="1000" spans="3:37" ht="15" customHeight="1" x14ac:dyDescent="0.25">
      <c r="C1000" s="253"/>
      <c r="D1000" s="253"/>
      <c r="E1000" s="253"/>
      <c r="F1000" s="253"/>
      <c r="G1000" s="253"/>
      <c r="H1000" s="253"/>
      <c r="I1000" s="253"/>
      <c r="J1000" s="253"/>
      <c r="K1000" s="253"/>
      <c r="L1000" s="253"/>
      <c r="M1000" s="253"/>
      <c r="N1000" s="253"/>
      <c r="O1000" s="67"/>
      <c r="P1000" s="67"/>
      <c r="Q1000" s="67"/>
      <c r="R1000" s="67"/>
      <c r="S1000" s="67"/>
      <c r="T1000" s="67"/>
      <c r="U1000" s="67"/>
      <c r="V1000" s="67"/>
      <c r="W1000" s="67"/>
      <c r="X1000" s="67"/>
      <c r="Y1000" s="67"/>
      <c r="Z1000" s="67"/>
      <c r="AA1000" s="67"/>
      <c r="AB1000" s="67"/>
      <c r="AC1000" s="67"/>
      <c r="AD1000" s="67"/>
      <c r="AE1000" s="67"/>
      <c r="AF1000" s="67"/>
      <c r="AG1000" s="67"/>
      <c r="AH1000" s="67"/>
      <c r="AI1000" s="67"/>
      <c r="AJ1000" s="67"/>
      <c r="AK1000" s="67"/>
    </row>
    <row r="1001" spans="3:37" ht="15" customHeight="1" x14ac:dyDescent="0.25">
      <c r="C1001" s="257"/>
      <c r="D1001" s="257"/>
      <c r="E1001" s="257"/>
      <c r="F1001" s="257"/>
      <c r="G1001" s="257"/>
      <c r="H1001" s="257"/>
      <c r="I1001" s="257"/>
      <c r="J1001" s="257"/>
      <c r="K1001" s="257"/>
      <c r="L1001" s="257"/>
      <c r="M1001" s="257"/>
      <c r="N1001" s="257"/>
      <c r="O1001" s="71"/>
      <c r="P1001" s="71"/>
      <c r="Q1001" s="71"/>
      <c r="R1001" s="71"/>
      <c r="S1001" s="71"/>
      <c r="T1001" s="71"/>
      <c r="U1001" s="71"/>
      <c r="V1001" s="71"/>
      <c r="W1001" s="71"/>
      <c r="X1001" s="71"/>
      <c r="Y1001" s="71"/>
      <c r="Z1001" s="71"/>
      <c r="AA1001" s="71"/>
      <c r="AB1001" s="71"/>
      <c r="AC1001" s="71"/>
      <c r="AD1001" s="71"/>
      <c r="AE1001" s="71"/>
      <c r="AF1001" s="71"/>
      <c r="AG1001" s="71"/>
      <c r="AH1001" s="71"/>
      <c r="AI1001" s="71"/>
      <c r="AJ1001" s="71"/>
      <c r="AK1001" s="71"/>
    </row>
    <row r="1002" spans="3:37" ht="15" customHeight="1" x14ac:dyDescent="0.25">
      <c r="C1002" s="253"/>
      <c r="D1002" s="253"/>
      <c r="E1002" s="253"/>
      <c r="F1002" s="253"/>
      <c r="G1002" s="253"/>
      <c r="H1002" s="253"/>
      <c r="I1002" s="253"/>
      <c r="J1002" s="253"/>
      <c r="K1002" s="253"/>
      <c r="L1002" s="253"/>
      <c r="M1002" s="253"/>
      <c r="N1002" s="253"/>
      <c r="O1002" s="67"/>
      <c r="P1002" s="67"/>
      <c r="Q1002" s="67"/>
      <c r="R1002" s="67"/>
      <c r="S1002" s="67"/>
      <c r="T1002" s="67"/>
      <c r="U1002" s="67"/>
      <c r="V1002" s="67"/>
      <c r="W1002" s="67"/>
      <c r="X1002" s="67"/>
      <c r="Y1002" s="67"/>
      <c r="Z1002" s="67"/>
      <c r="AA1002" s="67"/>
      <c r="AB1002" s="67"/>
      <c r="AC1002" s="67"/>
      <c r="AD1002" s="67"/>
      <c r="AE1002" s="67"/>
      <c r="AF1002" s="67"/>
      <c r="AG1002" s="67"/>
      <c r="AH1002" s="67"/>
      <c r="AI1002" s="67"/>
      <c r="AJ1002" s="67"/>
      <c r="AK1002" s="67"/>
    </row>
    <row r="1003" spans="3:37" ht="15" customHeight="1" x14ac:dyDescent="0.25">
      <c r="C1003" s="257"/>
      <c r="D1003" s="257"/>
      <c r="E1003" s="257"/>
      <c r="F1003" s="257"/>
      <c r="G1003" s="257"/>
      <c r="H1003" s="257"/>
      <c r="I1003" s="257"/>
      <c r="J1003" s="257"/>
      <c r="K1003" s="257"/>
      <c r="L1003" s="257"/>
      <c r="M1003" s="257"/>
      <c r="N1003" s="257"/>
      <c r="O1003" s="71"/>
      <c r="P1003" s="71"/>
      <c r="Q1003" s="71"/>
      <c r="R1003" s="71"/>
      <c r="S1003" s="71"/>
      <c r="T1003" s="71"/>
      <c r="U1003" s="71"/>
      <c r="V1003" s="71"/>
      <c r="W1003" s="71"/>
      <c r="X1003" s="71"/>
      <c r="Y1003" s="71"/>
      <c r="Z1003" s="71"/>
      <c r="AA1003" s="71"/>
      <c r="AB1003" s="71"/>
      <c r="AC1003" s="71"/>
      <c r="AD1003" s="71"/>
      <c r="AE1003" s="71"/>
      <c r="AF1003" s="71"/>
      <c r="AG1003" s="71"/>
      <c r="AH1003" s="71"/>
      <c r="AI1003" s="71"/>
      <c r="AJ1003" s="71"/>
      <c r="AK1003" s="71"/>
    </row>
    <row r="1004" spans="3:37" ht="15" customHeight="1" x14ac:dyDescent="0.25">
      <c r="C1004" s="253"/>
      <c r="D1004" s="253"/>
      <c r="E1004" s="253"/>
      <c r="F1004" s="253"/>
      <c r="G1004" s="253"/>
      <c r="H1004" s="253"/>
      <c r="I1004" s="253"/>
      <c r="J1004" s="253"/>
      <c r="K1004" s="253"/>
      <c r="L1004" s="253"/>
      <c r="M1004" s="253"/>
      <c r="N1004" s="253"/>
      <c r="O1004" s="67"/>
      <c r="P1004" s="67"/>
      <c r="Q1004" s="67"/>
      <c r="R1004" s="67"/>
      <c r="S1004" s="67"/>
      <c r="T1004" s="67"/>
      <c r="U1004" s="67"/>
      <c r="V1004" s="67"/>
      <c r="W1004" s="67"/>
      <c r="X1004" s="67"/>
      <c r="Y1004" s="67"/>
      <c r="Z1004" s="67"/>
      <c r="AA1004" s="67"/>
      <c r="AB1004" s="67"/>
      <c r="AC1004" s="67"/>
      <c r="AD1004" s="67"/>
      <c r="AE1004" s="67"/>
      <c r="AF1004" s="67"/>
      <c r="AG1004" s="67"/>
      <c r="AH1004" s="67"/>
      <c r="AI1004" s="67"/>
      <c r="AJ1004" s="67"/>
      <c r="AK1004" s="67"/>
    </row>
    <row r="1005" spans="3:37" ht="15" customHeight="1" x14ac:dyDescent="0.25">
      <c r="C1005" s="257"/>
      <c r="D1005" s="257"/>
      <c r="E1005" s="257"/>
      <c r="F1005" s="257"/>
      <c r="G1005" s="257"/>
      <c r="H1005" s="257"/>
      <c r="I1005" s="257"/>
      <c r="J1005" s="257"/>
      <c r="K1005" s="257"/>
      <c r="L1005" s="257"/>
      <c r="M1005" s="257"/>
      <c r="N1005" s="257"/>
      <c r="O1005" s="71"/>
      <c r="P1005" s="71"/>
      <c r="Q1005" s="71"/>
      <c r="R1005" s="71"/>
      <c r="S1005" s="71"/>
      <c r="T1005" s="71"/>
      <c r="U1005" s="71"/>
      <c r="V1005" s="71"/>
      <c r="W1005" s="71"/>
      <c r="X1005" s="71"/>
      <c r="Y1005" s="71"/>
      <c r="Z1005" s="71"/>
      <c r="AA1005" s="71"/>
      <c r="AB1005" s="71"/>
      <c r="AC1005" s="71"/>
      <c r="AD1005" s="71"/>
      <c r="AE1005" s="71"/>
      <c r="AF1005" s="71"/>
      <c r="AG1005" s="71"/>
      <c r="AH1005" s="71"/>
      <c r="AI1005" s="71"/>
      <c r="AJ1005" s="71"/>
      <c r="AK1005" s="71"/>
    </row>
    <row r="1006" spans="3:37" ht="15" customHeight="1" x14ac:dyDescent="0.25">
      <c r="C1006" s="253"/>
      <c r="D1006" s="253"/>
      <c r="E1006" s="253"/>
      <c r="F1006" s="253"/>
      <c r="G1006" s="253"/>
      <c r="H1006" s="253"/>
      <c r="I1006" s="253"/>
      <c r="J1006" s="253"/>
      <c r="K1006" s="253"/>
      <c r="L1006" s="253"/>
      <c r="M1006" s="253"/>
      <c r="N1006" s="253"/>
      <c r="O1006" s="67"/>
      <c r="P1006" s="67"/>
      <c r="Q1006" s="67"/>
      <c r="R1006" s="67"/>
      <c r="S1006" s="67"/>
      <c r="T1006" s="67"/>
      <c r="U1006" s="67"/>
      <c r="V1006" s="67"/>
      <c r="W1006" s="67"/>
      <c r="X1006" s="67"/>
      <c r="Y1006" s="67"/>
      <c r="Z1006" s="67"/>
      <c r="AA1006" s="67"/>
      <c r="AB1006" s="67"/>
      <c r="AC1006" s="67"/>
      <c r="AD1006" s="67"/>
      <c r="AE1006" s="67"/>
      <c r="AF1006" s="67"/>
      <c r="AG1006" s="67"/>
      <c r="AH1006" s="67"/>
      <c r="AI1006" s="67"/>
      <c r="AJ1006" s="67"/>
      <c r="AK1006" s="67"/>
    </row>
    <row r="1007" spans="3:37" ht="15" customHeight="1" x14ac:dyDescent="0.25">
      <c r="C1007" s="257"/>
      <c r="D1007" s="257"/>
      <c r="E1007" s="257"/>
      <c r="F1007" s="257"/>
      <c r="G1007" s="257"/>
      <c r="H1007" s="257"/>
      <c r="I1007" s="257"/>
      <c r="J1007" s="257"/>
      <c r="K1007" s="257"/>
      <c r="L1007" s="257"/>
      <c r="M1007" s="257"/>
      <c r="N1007" s="257"/>
      <c r="O1007" s="71"/>
      <c r="P1007" s="71"/>
      <c r="Q1007" s="71"/>
      <c r="R1007" s="71"/>
      <c r="S1007" s="71"/>
      <c r="T1007" s="71"/>
      <c r="U1007" s="71"/>
      <c r="V1007" s="71"/>
      <c r="W1007" s="71"/>
      <c r="X1007" s="71"/>
      <c r="Y1007" s="71"/>
      <c r="Z1007" s="71"/>
      <c r="AA1007" s="71"/>
      <c r="AB1007" s="71"/>
      <c r="AC1007" s="71"/>
      <c r="AD1007" s="71"/>
      <c r="AE1007" s="71"/>
      <c r="AF1007" s="71"/>
      <c r="AG1007" s="71"/>
      <c r="AH1007" s="71"/>
      <c r="AI1007" s="71"/>
      <c r="AJ1007" s="71"/>
      <c r="AK1007" s="71"/>
    </row>
    <row r="1008" spans="3:37" ht="15" customHeight="1" x14ac:dyDescent="0.25">
      <c r="C1008" s="253"/>
      <c r="D1008" s="253"/>
      <c r="E1008" s="253"/>
      <c r="F1008" s="253"/>
      <c r="G1008" s="253"/>
      <c r="H1008" s="253"/>
      <c r="I1008" s="253"/>
      <c r="J1008" s="253"/>
      <c r="K1008" s="253"/>
      <c r="L1008" s="253"/>
      <c r="M1008" s="253"/>
      <c r="N1008" s="253"/>
      <c r="O1008" s="67"/>
      <c r="P1008" s="67"/>
      <c r="Q1008" s="67"/>
      <c r="R1008" s="67"/>
      <c r="S1008" s="67"/>
      <c r="T1008" s="67"/>
      <c r="U1008" s="67"/>
      <c r="V1008" s="67"/>
      <c r="W1008" s="67"/>
      <c r="X1008" s="67"/>
      <c r="Y1008" s="67"/>
      <c r="Z1008" s="67"/>
      <c r="AA1008" s="67"/>
      <c r="AB1008" s="67"/>
      <c r="AC1008" s="67"/>
      <c r="AD1008" s="67"/>
      <c r="AE1008" s="67"/>
      <c r="AF1008" s="67"/>
      <c r="AG1008" s="67"/>
      <c r="AH1008" s="67"/>
      <c r="AI1008" s="67"/>
      <c r="AJ1008" s="67"/>
      <c r="AK1008" s="67"/>
    </row>
  </sheetData>
  <sheetProtection algorithmName="SHA-512" hashValue="/GiZFY15WrrofVACYAFPmnEl8u5IztzohHmx7OptkPwDBqFxoxbO6eebQZwlGQjNM672fR3oiM0Pap0nPW8Ang==" saltValue="dm1fzj7Fn+8/w+JduOpkTA==" spinCount="100000" sheet="1" objects="1" scenarios="1" selectLockedCells="1"/>
  <mergeCells count="2">
    <mergeCell ref="C2:H2"/>
    <mergeCell ref="C6:J7"/>
  </mergeCells>
  <conditionalFormatting sqref="Y10:Z17">
    <cfRule type="cellIs" dxfId="11" priority="5" operator="greaterThan">
      <formula>0</formula>
    </cfRule>
  </conditionalFormatting>
  <conditionalFormatting sqref="Y10:Z17">
    <cfRule type="cellIs" dxfId="10" priority="6" operator="lessThan">
      <formula>0</formula>
    </cfRule>
  </conditionalFormatting>
  <conditionalFormatting sqref="J20:J33">
    <cfRule type="cellIs" dxfId="9" priority="7" operator="greaterThan">
      <formula>0</formula>
    </cfRule>
  </conditionalFormatting>
  <conditionalFormatting sqref="J20:J33">
    <cfRule type="cellIs" dxfId="8" priority="8" operator="lessThan">
      <formula>0</formula>
    </cfRule>
  </conditionalFormatting>
  <conditionalFormatting sqref="F34 H34:I34">
    <cfRule type="cellIs" dxfId="7" priority="9" operator="greaterThan">
      <formula>0</formula>
    </cfRule>
  </conditionalFormatting>
  <conditionalFormatting sqref="F34 H34:I34">
    <cfRule type="cellIs" dxfId="6" priority="10" operator="lessThan">
      <formula>0</formula>
    </cfRule>
  </conditionalFormatting>
  <conditionalFormatting sqref="J10:J12">
    <cfRule type="cellIs" dxfId="5" priority="1" operator="lessThan">
      <formula>0</formula>
    </cfRule>
    <cfRule type="cellIs" dxfId="4" priority="2" operator="greaterThan">
      <formula>0</formula>
    </cfRule>
  </conditionalFormatting>
  <pageMargins left="0.511811024" right="0.511811024" top="0.78740157499999996" bottom="0.78740157499999996" header="0.31496062000000002" footer="0.31496062000000002"/>
  <ignoredErrors>
    <ignoredError sqref="D4:H4 E3:H3" unlockedFormula="1"/>
  </ignoredErrors>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7"/>
  <dimension ref="A1:AJ8287"/>
  <sheetViews>
    <sheetView showGridLines="0" tabSelected="1" zoomScale="90" zoomScaleNormal="90" workbookViewId="0">
      <pane ySplit="6" topLeftCell="A7" activePane="bottomLeft" state="frozen"/>
      <selection pane="bottomLeft" activeCell="F12" sqref="F12"/>
    </sheetView>
  </sheetViews>
  <sheetFormatPr defaultColWidth="14.42578125" defaultRowHeight="15" customHeight="1" x14ac:dyDescent="0.25"/>
  <cols>
    <col min="1" max="1" width="34.85546875" style="298" customWidth="1"/>
    <col min="2" max="2" width="1.7109375" style="89" customWidth="1"/>
    <col min="3" max="3" width="19.7109375" style="89" bestFit="1" customWidth="1"/>
    <col min="4" max="5" width="11.42578125" style="89" customWidth="1"/>
    <col min="6" max="6" width="12.7109375" style="89" customWidth="1"/>
    <col min="7" max="7" width="13.85546875" style="89" bestFit="1" customWidth="1"/>
    <col min="8" max="8" width="11.42578125" style="89" customWidth="1"/>
    <col min="9" max="9" width="11.5703125" style="140" bestFit="1" customWidth="1"/>
    <col min="10" max="10" width="12.5703125" style="140" bestFit="1" customWidth="1"/>
    <col min="11" max="11" width="13.42578125" style="140" customWidth="1"/>
    <col min="12" max="14" width="11.42578125" style="140" customWidth="1"/>
    <col min="15" max="15" width="6.5703125" style="89" customWidth="1"/>
    <col min="16" max="16" width="14" style="89" bestFit="1" customWidth="1"/>
    <col min="17" max="17" width="10.28515625" style="89" customWidth="1"/>
    <col min="18" max="18" width="9.7109375" style="89" customWidth="1"/>
    <col min="19" max="19" width="18" style="89" customWidth="1"/>
    <col min="20" max="20" width="20" style="89" bestFit="1" customWidth="1"/>
    <col min="21" max="21" width="18" style="303" customWidth="1"/>
    <col min="22" max="22" width="9.140625" style="128" hidden="1" customWidth="1"/>
    <col min="23" max="23" width="8.28515625" style="128" hidden="1" customWidth="1"/>
    <col min="24" max="24" width="10.28515625" style="89" hidden="1" customWidth="1"/>
    <col min="25" max="36" width="8.7109375" style="89" customWidth="1"/>
    <col min="37" max="16384" width="14.42578125" style="89"/>
  </cols>
  <sheetData>
    <row r="1" spans="1:36" ht="24" customHeight="1" x14ac:dyDescent="0.25">
      <c r="A1" s="298" t="s">
        <v>1129</v>
      </c>
      <c r="B1" s="89" t="s">
        <v>1129</v>
      </c>
      <c r="C1" s="89" t="s">
        <v>1129</v>
      </c>
      <c r="D1" s="89" t="s">
        <v>1129</v>
      </c>
      <c r="E1" s="89" t="s">
        <v>1129</v>
      </c>
      <c r="F1" s="89" t="s">
        <v>1129</v>
      </c>
      <c r="G1" s="89" t="s">
        <v>1129</v>
      </c>
      <c r="H1" s="89" t="s">
        <v>1129</v>
      </c>
      <c r="I1" s="89" t="s">
        <v>1129</v>
      </c>
      <c r="J1" s="89" t="s">
        <v>1129</v>
      </c>
      <c r="K1" s="89" t="s">
        <v>1129</v>
      </c>
      <c r="L1" s="89" t="s">
        <v>1129</v>
      </c>
      <c r="M1" s="89" t="s">
        <v>1129</v>
      </c>
      <c r="N1" s="89" t="s">
        <v>1129</v>
      </c>
      <c r="O1" s="89" t="s">
        <v>1129</v>
      </c>
      <c r="P1" s="89" t="s">
        <v>1129</v>
      </c>
      <c r="Q1" s="89" t="s">
        <v>1129</v>
      </c>
      <c r="R1" s="89" t="s">
        <v>1129</v>
      </c>
      <c r="S1" s="89" t="s">
        <v>1129</v>
      </c>
      <c r="T1" s="89" t="s">
        <v>1129</v>
      </c>
      <c r="U1" s="89" t="s">
        <v>1129</v>
      </c>
      <c r="V1" s="89" t="s">
        <v>1129</v>
      </c>
      <c r="W1" s="89" t="s">
        <v>1129</v>
      </c>
      <c r="X1" s="89" t="s">
        <v>1129</v>
      </c>
      <c r="Y1" s="89" t="s">
        <v>1129</v>
      </c>
      <c r="Z1" s="89" t="s">
        <v>1129</v>
      </c>
      <c r="AA1" s="89" t="s">
        <v>1129</v>
      </c>
      <c r="AB1" s="89" t="s">
        <v>1129</v>
      </c>
      <c r="AC1" s="89" t="s">
        <v>1129</v>
      </c>
      <c r="AD1" s="89" t="s">
        <v>1129</v>
      </c>
      <c r="AE1" s="89" t="s">
        <v>1129</v>
      </c>
      <c r="AF1" s="89" t="s">
        <v>1129</v>
      </c>
      <c r="AG1" s="89" t="s">
        <v>1129</v>
      </c>
      <c r="AH1" s="89" t="s">
        <v>1129</v>
      </c>
      <c r="AI1" s="89" t="s">
        <v>1129</v>
      </c>
      <c r="AJ1" s="89" t="s">
        <v>1129</v>
      </c>
    </row>
    <row r="2" spans="1:36" ht="24.75" customHeight="1" x14ac:dyDescent="0.25">
      <c r="A2" s="298" t="s">
        <v>1129</v>
      </c>
      <c r="B2" s="89" t="s">
        <v>1129</v>
      </c>
      <c r="C2" s="89" t="s">
        <v>1129</v>
      </c>
      <c r="D2" s="89" t="s">
        <v>1129</v>
      </c>
      <c r="E2" s="89" t="s">
        <v>1129</v>
      </c>
      <c r="F2" s="89" t="s">
        <v>1129</v>
      </c>
      <c r="G2" s="89" t="s">
        <v>1129</v>
      </c>
      <c r="H2" s="89" t="s">
        <v>1129</v>
      </c>
      <c r="I2" s="89" t="s">
        <v>1129</v>
      </c>
      <c r="J2" s="89" t="s">
        <v>1129</v>
      </c>
      <c r="K2" s="89" t="s">
        <v>1129</v>
      </c>
      <c r="L2" s="89" t="s">
        <v>1129</v>
      </c>
      <c r="M2" s="89" t="s">
        <v>1129</v>
      </c>
      <c r="N2" s="89" t="s">
        <v>1129</v>
      </c>
      <c r="O2" s="89" t="s">
        <v>1129</v>
      </c>
      <c r="P2" s="89" t="s">
        <v>1129</v>
      </c>
      <c r="Q2" s="89" t="s">
        <v>1129</v>
      </c>
      <c r="R2" s="89" t="s">
        <v>1129</v>
      </c>
      <c r="S2" s="89" t="s">
        <v>1129</v>
      </c>
      <c r="T2" s="89" t="s">
        <v>1129</v>
      </c>
      <c r="U2" s="89" t="s">
        <v>1129</v>
      </c>
      <c r="V2" s="89" t="s">
        <v>1129</v>
      </c>
      <c r="W2" s="89" t="s">
        <v>1129</v>
      </c>
      <c r="X2" s="89" t="s">
        <v>1129</v>
      </c>
      <c r="Y2" s="89" t="s">
        <v>1129</v>
      </c>
      <c r="Z2" s="89" t="s">
        <v>1129</v>
      </c>
      <c r="AA2" s="89" t="s">
        <v>1129</v>
      </c>
      <c r="AB2" s="89" t="s">
        <v>1129</v>
      </c>
      <c r="AC2" s="89" t="s">
        <v>1129</v>
      </c>
      <c r="AD2" s="89" t="s">
        <v>1129</v>
      </c>
      <c r="AE2" s="89" t="s">
        <v>1129</v>
      </c>
      <c r="AF2" s="89" t="s">
        <v>1129</v>
      </c>
      <c r="AG2" s="89" t="s">
        <v>1129</v>
      </c>
      <c r="AH2" s="89" t="s">
        <v>1129</v>
      </c>
      <c r="AI2" s="89" t="s">
        <v>1129</v>
      </c>
      <c r="AJ2" s="89" t="s">
        <v>1129</v>
      </c>
    </row>
    <row r="3" spans="1:36" ht="15" customHeight="1" x14ac:dyDescent="0.25">
      <c r="A3" s="298" t="s">
        <v>1129</v>
      </c>
      <c r="B3" s="89" t="s">
        <v>1129</v>
      </c>
      <c r="C3" s="89" t="s">
        <v>1129</v>
      </c>
      <c r="D3" s="89" t="s">
        <v>1129</v>
      </c>
      <c r="E3" s="89" t="s">
        <v>1129</v>
      </c>
      <c r="F3" s="89" t="s">
        <v>1129</v>
      </c>
      <c r="G3" s="89" t="s">
        <v>1129</v>
      </c>
      <c r="H3" s="89" t="s">
        <v>1129</v>
      </c>
      <c r="I3" s="89" t="s">
        <v>1129</v>
      </c>
      <c r="J3" s="89" t="s">
        <v>1129</v>
      </c>
      <c r="K3" s="89" t="s">
        <v>1129</v>
      </c>
      <c r="L3" s="89" t="s">
        <v>1129</v>
      </c>
      <c r="M3" s="89" t="s">
        <v>1129</v>
      </c>
      <c r="N3" s="89" t="s">
        <v>1129</v>
      </c>
      <c r="O3" s="89" t="s">
        <v>1129</v>
      </c>
      <c r="P3" s="89" t="s">
        <v>1129</v>
      </c>
      <c r="Q3" s="89" t="s">
        <v>1129</v>
      </c>
      <c r="R3" s="89" t="s">
        <v>1129</v>
      </c>
      <c r="S3" s="89" t="s">
        <v>1129</v>
      </c>
      <c r="T3" s="89" t="s">
        <v>1129</v>
      </c>
      <c r="U3" s="89" t="s">
        <v>1129</v>
      </c>
      <c r="V3" s="89" t="s">
        <v>1129</v>
      </c>
      <c r="W3" s="89" t="s">
        <v>1129</v>
      </c>
      <c r="X3" s="89" t="s">
        <v>1129</v>
      </c>
      <c r="Y3" s="89" t="s">
        <v>1129</v>
      </c>
      <c r="Z3" s="89" t="s">
        <v>1129</v>
      </c>
      <c r="AA3" s="89" t="s">
        <v>1129</v>
      </c>
      <c r="AB3" s="89" t="s">
        <v>1129</v>
      </c>
      <c r="AC3" s="89" t="s">
        <v>1129</v>
      </c>
      <c r="AD3" s="89" t="s">
        <v>1129</v>
      </c>
      <c r="AE3" s="89" t="s">
        <v>1129</v>
      </c>
      <c r="AF3" s="89" t="s">
        <v>1129</v>
      </c>
      <c r="AG3" s="89" t="s">
        <v>1129</v>
      </c>
      <c r="AH3" s="89" t="s">
        <v>1129</v>
      </c>
      <c r="AI3" s="89" t="s">
        <v>1129</v>
      </c>
      <c r="AJ3" s="89" t="s">
        <v>1129</v>
      </c>
    </row>
    <row r="4" spans="1:36" ht="15" customHeight="1" x14ac:dyDescent="0.25">
      <c r="A4" s="298" t="s">
        <v>1129</v>
      </c>
      <c r="B4" s="89" t="s">
        <v>1129</v>
      </c>
      <c r="C4" s="89" t="s">
        <v>1129</v>
      </c>
      <c r="D4" s="89" t="s">
        <v>1129</v>
      </c>
      <c r="E4" s="89" t="s">
        <v>1129</v>
      </c>
      <c r="F4" s="89" t="s">
        <v>1129</v>
      </c>
      <c r="G4" s="89" t="s">
        <v>1129</v>
      </c>
      <c r="H4" s="89" t="s">
        <v>1129</v>
      </c>
      <c r="I4" s="89" t="s">
        <v>1129</v>
      </c>
      <c r="J4" s="89" t="s">
        <v>1129</v>
      </c>
      <c r="K4" s="89" t="s">
        <v>1129</v>
      </c>
      <c r="L4" s="89" t="s">
        <v>1129</v>
      </c>
      <c r="M4" s="89" t="s">
        <v>1129</v>
      </c>
      <c r="N4" s="89" t="s">
        <v>1129</v>
      </c>
      <c r="O4" s="89" t="s">
        <v>1129</v>
      </c>
      <c r="P4" s="89" t="s">
        <v>1129</v>
      </c>
      <c r="Q4" s="89" t="s">
        <v>1129</v>
      </c>
      <c r="R4" s="89" t="s">
        <v>1129</v>
      </c>
      <c r="S4" s="89" t="s">
        <v>1129</v>
      </c>
      <c r="T4" s="89" t="s">
        <v>1129</v>
      </c>
      <c r="U4" s="89" t="s">
        <v>1129</v>
      </c>
      <c r="V4" s="89" t="s">
        <v>1129</v>
      </c>
      <c r="W4" s="89" t="s">
        <v>1129</v>
      </c>
      <c r="X4" s="89" t="s">
        <v>1129</v>
      </c>
      <c r="Y4" s="89" t="s">
        <v>1129</v>
      </c>
      <c r="Z4" s="89" t="s">
        <v>1129</v>
      </c>
      <c r="AA4" s="89" t="s">
        <v>1129</v>
      </c>
      <c r="AB4" s="89" t="s">
        <v>1129</v>
      </c>
      <c r="AC4" s="89" t="s">
        <v>1129</v>
      </c>
      <c r="AD4" s="89" t="s">
        <v>1129</v>
      </c>
      <c r="AE4" s="89" t="s">
        <v>1129</v>
      </c>
      <c r="AF4" s="89" t="s">
        <v>1129</v>
      </c>
      <c r="AG4" s="89" t="s">
        <v>1129</v>
      </c>
      <c r="AH4" s="89" t="s">
        <v>1129</v>
      </c>
      <c r="AI4" s="89" t="s">
        <v>1129</v>
      </c>
      <c r="AJ4" s="89" t="s">
        <v>1129</v>
      </c>
    </row>
    <row r="5" spans="1:36" ht="12" customHeight="1" x14ac:dyDescent="0.25">
      <c r="A5" s="298" t="s">
        <v>1129</v>
      </c>
      <c r="B5" s="89" t="s">
        <v>1129</v>
      </c>
      <c r="C5" s="89" t="s">
        <v>1129</v>
      </c>
      <c r="D5" s="89" t="s">
        <v>1129</v>
      </c>
      <c r="E5" s="89" t="s">
        <v>1129</v>
      </c>
      <c r="F5" s="89" t="s">
        <v>1129</v>
      </c>
      <c r="G5" s="89" t="s">
        <v>1129</v>
      </c>
      <c r="H5" s="89" t="s">
        <v>1129</v>
      </c>
      <c r="I5" s="89" t="s">
        <v>1129</v>
      </c>
      <c r="J5" s="89" t="s">
        <v>1129</v>
      </c>
      <c r="K5" s="89" t="s">
        <v>1129</v>
      </c>
      <c r="L5" s="89" t="s">
        <v>1129</v>
      </c>
      <c r="M5" s="89" t="s">
        <v>1129</v>
      </c>
      <c r="N5" s="89" t="s">
        <v>1129</v>
      </c>
      <c r="O5" s="89" t="s">
        <v>1129</v>
      </c>
      <c r="P5" s="89" t="s">
        <v>1129</v>
      </c>
      <c r="Q5" s="89" t="s">
        <v>1129</v>
      </c>
      <c r="R5" s="89" t="s">
        <v>1129</v>
      </c>
      <c r="S5" s="89" t="s">
        <v>1129</v>
      </c>
      <c r="T5" s="89" t="s">
        <v>1129</v>
      </c>
      <c r="U5" s="89" t="s">
        <v>1129</v>
      </c>
      <c r="V5" s="89" t="s">
        <v>1129</v>
      </c>
      <c r="W5" s="89" t="s">
        <v>1129</v>
      </c>
      <c r="X5" s="89" t="s">
        <v>1129</v>
      </c>
      <c r="Y5" s="89" t="s">
        <v>1129</v>
      </c>
      <c r="Z5" s="89" t="s">
        <v>1129</v>
      </c>
      <c r="AA5" s="89" t="s">
        <v>1129</v>
      </c>
      <c r="AB5" s="89" t="s">
        <v>1129</v>
      </c>
      <c r="AC5" s="89" t="s">
        <v>1129</v>
      </c>
      <c r="AD5" s="89" t="s">
        <v>1129</v>
      </c>
      <c r="AE5" s="89" t="s">
        <v>1129</v>
      </c>
      <c r="AF5" s="89" t="s">
        <v>1129</v>
      </c>
      <c r="AG5" s="89" t="s">
        <v>1129</v>
      </c>
      <c r="AH5" s="89" t="s">
        <v>1129</v>
      </c>
      <c r="AI5" s="89" t="s">
        <v>1129</v>
      </c>
      <c r="AJ5" s="89" t="s">
        <v>1129</v>
      </c>
    </row>
    <row r="6" spans="1:36" ht="27" x14ac:dyDescent="0.25">
      <c r="A6" s="298" t="s">
        <v>1130</v>
      </c>
      <c r="B6" s="89" t="s">
        <v>1130</v>
      </c>
      <c r="C6" s="113" t="s">
        <v>122</v>
      </c>
      <c r="D6" s="114" t="s">
        <v>105</v>
      </c>
      <c r="E6" s="114" t="s">
        <v>106</v>
      </c>
      <c r="F6" s="114" t="s">
        <v>107</v>
      </c>
      <c r="G6" s="114" t="s">
        <v>108</v>
      </c>
      <c r="H6" s="114" t="s">
        <v>109</v>
      </c>
      <c r="I6" s="114" t="s">
        <v>110</v>
      </c>
      <c r="J6" s="114" t="s">
        <v>111</v>
      </c>
      <c r="K6" s="114" t="s">
        <v>112</v>
      </c>
      <c r="L6" s="114" t="s">
        <v>113</v>
      </c>
      <c r="M6" s="114" t="s">
        <v>114</v>
      </c>
      <c r="N6" s="114" t="s">
        <v>115</v>
      </c>
      <c r="O6" s="114" t="s">
        <v>96</v>
      </c>
      <c r="P6" s="114" t="s">
        <v>116</v>
      </c>
      <c r="Q6" s="114" t="s">
        <v>117</v>
      </c>
      <c r="R6" s="114" t="s">
        <v>118</v>
      </c>
      <c r="S6" s="114" t="s">
        <v>119</v>
      </c>
      <c r="T6" s="114" t="s">
        <v>120</v>
      </c>
      <c r="U6" s="115" t="s">
        <v>121</v>
      </c>
      <c r="V6" s="115" t="s">
        <v>127</v>
      </c>
      <c r="W6" s="114" t="s">
        <v>126</v>
      </c>
      <c r="X6" s="114" t="s">
        <v>803</v>
      </c>
      <c r="Y6" s="116"/>
      <c r="Z6" s="116"/>
      <c r="AA6" s="116"/>
      <c r="AB6" s="116"/>
      <c r="AC6" s="116"/>
      <c r="AD6" s="116"/>
      <c r="AE6" s="116"/>
      <c r="AF6" s="116"/>
      <c r="AG6" s="116"/>
      <c r="AH6" s="116"/>
      <c r="AI6" s="116"/>
    </row>
    <row r="7" spans="1:36" ht="14.25" x14ac:dyDescent="0.25">
      <c r="C7" s="262"/>
      <c r="D7" s="272"/>
      <c r="E7" s="272"/>
      <c r="F7" s="264"/>
      <c r="G7" s="265"/>
      <c r="H7" s="126"/>
      <c r="I7" s="125"/>
      <c r="J7" s="125"/>
      <c r="K7" s="125"/>
      <c r="L7" s="125"/>
      <c r="M7" s="125"/>
      <c r="N7" s="125"/>
      <c r="O7" s="266"/>
      <c r="P7" s="267"/>
      <c r="Q7" s="267"/>
      <c r="R7" s="270"/>
      <c r="S7" s="267"/>
      <c r="T7" s="264"/>
      <c r="U7" s="300"/>
      <c r="V7" s="294" t="str">
        <f>IF(Tabela7[[#This Row],[C/V]]="c",Tabela7[[#This Row],[Preço Médio]],"")</f>
        <v/>
      </c>
      <c r="W7" s="294" t="str">
        <f>IF(Tabela7[[#This Row],[C/V]]="v",Tabela7[[#This Row],[Preço Médio]],"")</f>
        <v/>
      </c>
      <c r="X7" s="123" t="str">
        <f>Tabela7[[#This Row],[Código Negociação]]&amp;Tabela7[[#This Row],[C/V]]</f>
        <v/>
      </c>
      <c r="Y7" s="124"/>
      <c r="Z7" s="124"/>
      <c r="AA7" s="124"/>
      <c r="AB7" s="124"/>
      <c r="AC7" s="124"/>
      <c r="AD7" s="124"/>
      <c r="AE7" s="124"/>
      <c r="AF7" s="124"/>
      <c r="AG7" s="124"/>
      <c r="AH7" s="124"/>
      <c r="AI7" s="124"/>
    </row>
    <row r="8" spans="1:36" ht="14.25" x14ac:dyDescent="0.25">
      <c r="C8" s="141"/>
      <c r="D8" s="273"/>
      <c r="E8" s="273"/>
      <c r="F8" s="264"/>
      <c r="G8" s="274"/>
      <c r="H8" s="264"/>
      <c r="I8" s="275"/>
      <c r="J8" s="275"/>
      <c r="K8" s="275"/>
      <c r="L8" s="275"/>
      <c r="M8" s="275"/>
      <c r="N8" s="275"/>
      <c r="O8" s="267"/>
      <c r="P8" s="267"/>
      <c r="Q8" s="268"/>
      <c r="R8" s="269"/>
      <c r="S8" s="268"/>
      <c r="T8" s="263"/>
      <c r="U8" s="300"/>
      <c r="V8" s="294" t="str">
        <f>IF(Tabela7[[#This Row],[C/V]]="c",Tabela7[[#This Row],[Preço Médio]],"")</f>
        <v/>
      </c>
      <c r="W8" s="294" t="str">
        <f>IF(Tabela7[[#This Row],[C/V]]="v",Tabela7[[#This Row],[Preço Médio]],"")</f>
        <v/>
      </c>
      <c r="X8" s="123" t="str">
        <f>Tabela7[[#This Row],[Código Negociação]]&amp;Tabela7[[#This Row],[C/V]]</f>
        <v/>
      </c>
      <c r="Y8" s="116"/>
      <c r="Z8" s="116"/>
      <c r="AA8" s="116"/>
      <c r="AB8" s="116"/>
      <c r="AC8" s="116"/>
      <c r="AD8" s="116"/>
      <c r="AE8" s="116"/>
      <c r="AF8" s="116"/>
      <c r="AG8" s="116"/>
      <c r="AH8" s="116"/>
      <c r="AI8" s="116"/>
    </row>
    <row r="9" spans="1:36" ht="14.25" x14ac:dyDescent="0.25">
      <c r="C9" s="262"/>
      <c r="D9" s="272"/>
      <c r="E9" s="273"/>
      <c r="F9" s="264"/>
      <c r="G9" s="265"/>
      <c r="H9" s="126"/>
      <c r="I9" s="125"/>
      <c r="J9" s="125"/>
      <c r="K9" s="125"/>
      <c r="L9" s="125"/>
      <c r="M9" s="125"/>
      <c r="N9" s="125"/>
      <c r="O9" s="266"/>
      <c r="P9" s="267"/>
      <c r="Q9" s="268"/>
      <c r="R9" s="269"/>
      <c r="S9" s="268"/>
      <c r="T9" s="263"/>
      <c r="U9" s="300"/>
      <c r="V9" s="294" t="str">
        <f>IF(Tabela7[[#This Row],[C/V]]="c",Tabela7[[#This Row],[Preço Médio]],"")</f>
        <v/>
      </c>
      <c r="W9" s="294" t="str">
        <f>IF(Tabela7[[#This Row],[C/V]]="v",Tabela7[[#This Row],[Preço Médio]],"")</f>
        <v/>
      </c>
      <c r="X9" s="123" t="str">
        <f>Tabela7[[#This Row],[Código Negociação]]&amp;Tabela7[[#This Row],[C/V]]</f>
        <v/>
      </c>
      <c r="Y9" s="124"/>
      <c r="Z9" s="124"/>
      <c r="AA9" s="124"/>
      <c r="AB9" s="124"/>
      <c r="AC9" s="124"/>
      <c r="AD9" s="124"/>
      <c r="AE9" s="124"/>
      <c r="AF9" s="124"/>
      <c r="AG9" s="124"/>
      <c r="AH9" s="124"/>
      <c r="AI9" s="124"/>
    </row>
    <row r="10" spans="1:36" ht="14.25" x14ac:dyDescent="0.25">
      <c r="C10" s="262"/>
      <c r="D10" s="272"/>
      <c r="E10" s="273"/>
      <c r="F10" s="334"/>
      <c r="G10" s="265"/>
      <c r="H10" s="126"/>
      <c r="I10" s="125"/>
      <c r="J10" s="125"/>
      <c r="K10" s="125"/>
      <c r="L10" s="125"/>
      <c r="M10" s="125"/>
      <c r="N10" s="125"/>
      <c r="O10" s="266"/>
      <c r="P10" s="267"/>
      <c r="Q10" s="267"/>
      <c r="R10" s="270"/>
      <c r="S10" s="267"/>
      <c r="T10" s="264"/>
      <c r="U10" s="300"/>
      <c r="V10" s="294" t="str">
        <f>IF(Tabela7[[#This Row],[C/V]]="c",Tabela7[[#This Row],[Preço Médio]],"")</f>
        <v/>
      </c>
      <c r="W10" s="294" t="str">
        <f>IF(Tabela7[[#This Row],[C/V]]="v",Tabela7[[#This Row],[Preço Médio]],"")</f>
        <v/>
      </c>
      <c r="X10" s="123" t="str">
        <f>Tabela7[[#This Row],[Código Negociação]]&amp;Tabela7[[#This Row],[C/V]]</f>
        <v/>
      </c>
      <c r="Y10" s="116"/>
      <c r="Z10" s="116"/>
      <c r="AA10" s="116"/>
      <c r="AB10" s="116"/>
      <c r="AC10" s="116"/>
      <c r="AD10" s="116"/>
      <c r="AE10" s="116"/>
      <c r="AF10" s="116"/>
      <c r="AG10" s="116"/>
      <c r="AH10" s="116"/>
      <c r="AI10" s="116"/>
    </row>
    <row r="11" spans="1:36" ht="15.75" customHeight="1" x14ac:dyDescent="0.25">
      <c r="C11" s="141"/>
      <c r="D11" s="271"/>
      <c r="E11" s="271"/>
      <c r="F11" s="118"/>
      <c r="G11" s="119"/>
      <c r="H11" s="118"/>
      <c r="I11" s="120"/>
      <c r="J11" s="120"/>
      <c r="K11" s="120"/>
      <c r="L11" s="120"/>
      <c r="M11" s="120"/>
      <c r="N11" s="120"/>
      <c r="O11" s="121"/>
      <c r="P11" s="121"/>
      <c r="Q11" s="117"/>
      <c r="R11" s="122"/>
      <c r="S11" s="117"/>
      <c r="T11" s="123"/>
      <c r="U11" s="299"/>
      <c r="V11" s="294" t="str">
        <f>IF(Tabela7[[#This Row],[C/V]]="c",Tabela7[[#This Row],[Preço Médio]],"")</f>
        <v/>
      </c>
      <c r="W11" s="294" t="str">
        <f>IF(Tabela7[[#This Row],[C/V]]="v",Tabela7[[#This Row],[Preço Médio]],"")</f>
        <v/>
      </c>
      <c r="X11" s="123" t="str">
        <f>Tabela7[[#This Row],[Código Negociação]]&amp;Tabela7[[#This Row],[C/V]]</f>
        <v/>
      </c>
      <c r="Y11" s="116"/>
      <c r="Z11" s="116"/>
      <c r="AA11" s="116"/>
      <c r="AB11" s="116"/>
      <c r="AC11" s="116"/>
      <c r="AD11" s="116"/>
      <c r="AE11" s="116"/>
      <c r="AF11" s="116"/>
      <c r="AG11" s="116"/>
      <c r="AH11" s="116"/>
      <c r="AI11" s="116"/>
      <c r="AJ11" s="116"/>
    </row>
    <row r="12" spans="1:36" ht="15.75" customHeight="1" x14ac:dyDescent="0.25">
      <c r="C12" s="262"/>
      <c r="D12" s="272"/>
      <c r="E12" s="272"/>
      <c r="F12" s="264"/>
      <c r="G12" s="265"/>
      <c r="H12" s="126"/>
      <c r="I12" s="125"/>
      <c r="J12" s="125"/>
      <c r="K12" s="125"/>
      <c r="L12" s="125"/>
      <c r="M12" s="125"/>
      <c r="N12" s="125"/>
      <c r="O12" s="266"/>
      <c r="P12" s="267"/>
      <c r="Q12" s="268"/>
      <c r="R12" s="269"/>
      <c r="S12" s="268"/>
      <c r="T12" s="263"/>
      <c r="U12" s="300"/>
      <c r="V12" s="294" t="str">
        <f>IF(Tabela7[[#This Row],[C/V]]="c",Tabela7[[#This Row],[Preço Médio]],"")</f>
        <v/>
      </c>
      <c r="W12" s="294" t="str">
        <f>IF(Tabela7[[#This Row],[C/V]]="v",Tabela7[[#This Row],[Preço Médio]],"")</f>
        <v/>
      </c>
      <c r="X12" s="123" t="str">
        <f>Tabela7[[#This Row],[Código Negociação]]&amp;Tabela7[[#This Row],[C/V]]</f>
        <v/>
      </c>
      <c r="Y12" s="124"/>
      <c r="Z12" s="124"/>
      <c r="AA12" s="124"/>
      <c r="AB12" s="124"/>
      <c r="AC12" s="124"/>
      <c r="AD12" s="124"/>
      <c r="AE12" s="124"/>
      <c r="AF12" s="124"/>
      <c r="AG12" s="124"/>
      <c r="AH12" s="124"/>
      <c r="AI12" s="124"/>
      <c r="AJ12" s="124"/>
    </row>
    <row r="13" spans="1:36" ht="15.75" customHeight="1" x14ac:dyDescent="0.25">
      <c r="C13" s="262"/>
      <c r="D13" s="272"/>
      <c r="E13" s="272"/>
      <c r="F13" s="264"/>
      <c r="G13" s="265"/>
      <c r="H13" s="126"/>
      <c r="I13" s="125"/>
      <c r="J13" s="125"/>
      <c r="K13" s="125"/>
      <c r="L13" s="125"/>
      <c r="M13" s="125"/>
      <c r="N13" s="125"/>
      <c r="O13" s="266"/>
      <c r="P13" s="267"/>
      <c r="Q13" s="267"/>
      <c r="R13" s="270"/>
      <c r="S13" s="267"/>
      <c r="T13" s="264"/>
      <c r="U13" s="300"/>
      <c r="V13" s="294" t="str">
        <f>IF(Tabela7[[#This Row],[C/V]]="c",Tabela7[[#This Row],[Preço Médio]],"")</f>
        <v/>
      </c>
      <c r="W13" s="294" t="str">
        <f>IF(Tabela7[[#This Row],[C/V]]="v",Tabela7[[#This Row],[Preço Médio]],"")</f>
        <v/>
      </c>
      <c r="X13" s="123" t="str">
        <f>Tabela7[[#This Row],[Código Negociação]]&amp;Tabela7[[#This Row],[C/V]]</f>
        <v/>
      </c>
      <c r="Y13" s="116"/>
      <c r="Z13" s="116"/>
      <c r="AA13" s="116"/>
      <c r="AB13" s="116"/>
      <c r="AC13" s="116"/>
      <c r="AD13" s="116"/>
      <c r="AE13" s="116"/>
      <c r="AF13" s="116"/>
      <c r="AG13" s="116"/>
      <c r="AH13" s="116"/>
      <c r="AI13" s="116"/>
      <c r="AJ13" s="116"/>
    </row>
    <row r="14" spans="1:36" ht="15.75" customHeight="1" x14ac:dyDescent="0.25">
      <c r="C14" s="141"/>
      <c r="D14" s="273"/>
      <c r="E14" s="273"/>
      <c r="F14" s="264"/>
      <c r="G14" s="274"/>
      <c r="H14" s="264"/>
      <c r="I14" s="275"/>
      <c r="J14" s="275"/>
      <c r="K14" s="275"/>
      <c r="L14" s="275"/>
      <c r="M14" s="275"/>
      <c r="N14" s="275"/>
      <c r="O14" s="267"/>
      <c r="P14" s="267"/>
      <c r="Q14" s="268"/>
      <c r="R14" s="269"/>
      <c r="S14" s="268"/>
      <c r="T14" s="263"/>
      <c r="U14" s="300"/>
      <c r="V14" s="294" t="str">
        <f>IF(Tabela7[[#This Row],[C/V]]="c",Tabela7[[#This Row],[Preço Médio]],"")</f>
        <v/>
      </c>
      <c r="W14" s="294" t="str">
        <f>IF(Tabela7[[#This Row],[C/V]]="v",Tabela7[[#This Row],[Preço Médio]],"")</f>
        <v/>
      </c>
      <c r="X14" s="123" t="str">
        <f>Tabela7[[#This Row],[Código Negociação]]&amp;Tabela7[[#This Row],[C/V]]</f>
        <v/>
      </c>
      <c r="Y14" s="124"/>
      <c r="Z14" s="124"/>
      <c r="AA14" s="124"/>
      <c r="AB14" s="124"/>
      <c r="AC14" s="124"/>
      <c r="AD14" s="124"/>
      <c r="AE14" s="124"/>
      <c r="AF14" s="124"/>
      <c r="AG14" s="124"/>
      <c r="AH14" s="124"/>
      <c r="AI14" s="124"/>
      <c r="AJ14" s="124"/>
    </row>
    <row r="15" spans="1:36" ht="15.75" customHeight="1" x14ac:dyDescent="0.25">
      <c r="C15" s="262"/>
      <c r="D15" s="272"/>
      <c r="E15" s="273"/>
      <c r="F15" s="264"/>
      <c r="G15" s="265"/>
      <c r="H15" s="126"/>
      <c r="I15" s="125"/>
      <c r="J15" s="125"/>
      <c r="K15" s="125"/>
      <c r="L15" s="125"/>
      <c r="M15" s="125"/>
      <c r="N15" s="125"/>
      <c r="O15" s="266"/>
      <c r="P15" s="267"/>
      <c r="Q15" s="268"/>
      <c r="R15" s="269"/>
      <c r="S15" s="268"/>
      <c r="T15" s="263"/>
      <c r="U15" s="300"/>
      <c r="V15" s="294" t="str">
        <f>IF(Tabela7[[#This Row],[C/V]]="c",Tabela7[[#This Row],[Preço Médio]],"")</f>
        <v/>
      </c>
      <c r="W15" s="294" t="str">
        <f>IF(Tabela7[[#This Row],[C/V]]="v",Tabela7[[#This Row],[Preço Médio]],"")</f>
        <v/>
      </c>
      <c r="X15" s="123" t="str">
        <f>Tabela7[[#This Row],[Código Negociação]]&amp;Tabela7[[#This Row],[C/V]]</f>
        <v/>
      </c>
      <c r="Y15" s="116"/>
      <c r="Z15" s="116"/>
      <c r="AA15" s="116"/>
      <c r="AB15" s="116"/>
      <c r="AC15" s="116"/>
      <c r="AD15" s="116"/>
      <c r="AE15" s="116"/>
      <c r="AF15" s="116"/>
      <c r="AG15" s="116"/>
      <c r="AH15" s="116"/>
      <c r="AI15" s="116"/>
      <c r="AJ15" s="116"/>
    </row>
    <row r="16" spans="1:36" ht="15.75" customHeight="1" x14ac:dyDescent="0.25">
      <c r="C16" s="262"/>
      <c r="D16" s="272"/>
      <c r="E16" s="273"/>
      <c r="F16" s="264"/>
      <c r="G16" s="265"/>
      <c r="H16" s="126"/>
      <c r="I16" s="125"/>
      <c r="J16" s="125"/>
      <c r="K16" s="125"/>
      <c r="L16" s="125"/>
      <c r="M16" s="125"/>
      <c r="N16" s="125"/>
      <c r="O16" s="266"/>
      <c r="P16" s="267"/>
      <c r="Q16" s="267"/>
      <c r="R16" s="270"/>
      <c r="S16" s="267"/>
      <c r="T16" s="264"/>
      <c r="U16" s="300"/>
      <c r="V16" s="294" t="str">
        <f>IF(Tabela7[[#This Row],[C/V]]="c",Tabela7[[#This Row],[Preço Médio]],"")</f>
        <v/>
      </c>
      <c r="W16" s="294" t="str">
        <f>IF(Tabela7[[#This Row],[C/V]]="v",Tabela7[[#This Row],[Preço Médio]],"")</f>
        <v/>
      </c>
      <c r="X16" s="123" t="str">
        <f>Tabela7[[#This Row],[Código Negociação]]&amp;Tabela7[[#This Row],[C/V]]</f>
        <v/>
      </c>
      <c r="Y16" s="124"/>
      <c r="Z16" s="124"/>
      <c r="AA16" s="124"/>
      <c r="AB16" s="124"/>
      <c r="AC16" s="124"/>
      <c r="AD16" s="124"/>
      <c r="AE16" s="124"/>
      <c r="AF16" s="124"/>
      <c r="AG16" s="124"/>
      <c r="AH16" s="124"/>
      <c r="AI16" s="124"/>
      <c r="AJ16" s="124"/>
    </row>
    <row r="17" spans="3:36" ht="15.75" customHeight="1" x14ac:dyDescent="0.25">
      <c r="C17" s="141"/>
      <c r="D17" s="271"/>
      <c r="E17" s="271"/>
      <c r="F17" s="118"/>
      <c r="G17" s="119"/>
      <c r="H17" s="118"/>
      <c r="I17" s="120"/>
      <c r="J17" s="120"/>
      <c r="K17" s="120"/>
      <c r="L17" s="120"/>
      <c r="M17" s="120"/>
      <c r="N17" s="120"/>
      <c r="O17" s="121"/>
      <c r="P17" s="121"/>
      <c r="Q17" s="117"/>
      <c r="R17" s="122"/>
      <c r="S17" s="117"/>
      <c r="T17" s="123"/>
      <c r="U17" s="299"/>
      <c r="V17" s="294" t="str">
        <f>IF(Tabela7[[#This Row],[C/V]]="c",Tabela7[[#This Row],[Preço Médio]],"")</f>
        <v/>
      </c>
      <c r="W17" s="294" t="str">
        <f>IF(Tabela7[[#This Row],[C/V]]="v",Tabela7[[#This Row],[Preço Médio]],"")</f>
        <v/>
      </c>
      <c r="X17" s="123" t="str">
        <f>Tabela7[[#This Row],[Código Negociação]]&amp;Tabela7[[#This Row],[C/V]]</f>
        <v/>
      </c>
      <c r="Y17" s="116"/>
      <c r="Z17" s="116"/>
      <c r="AA17" s="116"/>
      <c r="AB17" s="116"/>
      <c r="AC17" s="116"/>
      <c r="AD17" s="116"/>
      <c r="AE17" s="116"/>
      <c r="AF17" s="116"/>
      <c r="AG17" s="116"/>
      <c r="AH17" s="116"/>
      <c r="AI17" s="116"/>
      <c r="AJ17" s="116"/>
    </row>
    <row r="18" spans="3:36" ht="15.75" customHeight="1" x14ac:dyDescent="0.25">
      <c r="C18" s="262"/>
      <c r="D18" s="272"/>
      <c r="E18" s="272"/>
      <c r="F18" s="264"/>
      <c r="G18" s="265"/>
      <c r="H18" s="126"/>
      <c r="I18" s="125"/>
      <c r="J18" s="125"/>
      <c r="K18" s="125"/>
      <c r="L18" s="125"/>
      <c r="M18" s="125"/>
      <c r="N18" s="125"/>
      <c r="O18" s="266"/>
      <c r="P18" s="267"/>
      <c r="Q18" s="268"/>
      <c r="R18" s="269"/>
      <c r="S18" s="268"/>
      <c r="T18" s="263"/>
      <c r="U18" s="300"/>
      <c r="V18" s="294" t="str">
        <f>IF(Tabela7[[#This Row],[C/V]]="c",Tabela7[[#This Row],[Preço Médio]],"")</f>
        <v/>
      </c>
      <c r="W18" s="294" t="str">
        <f>IF(Tabela7[[#This Row],[C/V]]="v",Tabela7[[#This Row],[Preço Médio]],"")</f>
        <v/>
      </c>
      <c r="X18" s="123" t="str">
        <f>Tabela7[[#This Row],[Código Negociação]]&amp;Tabela7[[#This Row],[C/V]]</f>
        <v/>
      </c>
      <c r="Y18" s="124"/>
      <c r="Z18" s="124"/>
      <c r="AA18" s="124"/>
      <c r="AB18" s="124"/>
      <c r="AC18" s="124"/>
      <c r="AD18" s="124"/>
      <c r="AE18" s="124"/>
      <c r="AF18" s="124"/>
      <c r="AG18" s="124"/>
      <c r="AH18" s="124"/>
      <c r="AI18" s="124"/>
      <c r="AJ18" s="124"/>
    </row>
    <row r="19" spans="3:36" ht="15.75" customHeight="1" x14ac:dyDescent="0.25">
      <c r="C19" s="262"/>
      <c r="D19" s="272"/>
      <c r="E19" s="272"/>
      <c r="F19" s="264"/>
      <c r="G19" s="265"/>
      <c r="H19" s="126"/>
      <c r="I19" s="125"/>
      <c r="J19" s="125"/>
      <c r="K19" s="125"/>
      <c r="L19" s="125"/>
      <c r="M19" s="125"/>
      <c r="N19" s="125"/>
      <c r="O19" s="266"/>
      <c r="P19" s="267"/>
      <c r="Q19" s="267"/>
      <c r="R19" s="270"/>
      <c r="S19" s="267"/>
      <c r="T19" s="264"/>
      <c r="U19" s="300"/>
      <c r="V19" s="294" t="str">
        <f>IF(Tabela7[[#This Row],[C/V]]="c",Tabela7[[#This Row],[Preço Médio]],"")</f>
        <v/>
      </c>
      <c r="W19" s="294" t="str">
        <f>IF(Tabela7[[#This Row],[C/V]]="v",Tabela7[[#This Row],[Preço Médio]],"")</f>
        <v/>
      </c>
      <c r="X19" s="123" t="str">
        <f>Tabela7[[#This Row],[Código Negociação]]&amp;Tabela7[[#This Row],[C/V]]</f>
        <v/>
      </c>
      <c r="Y19" s="116"/>
      <c r="Z19" s="116"/>
      <c r="AA19" s="116"/>
      <c r="AB19" s="116"/>
      <c r="AC19" s="116"/>
      <c r="AD19" s="116"/>
      <c r="AE19" s="116"/>
      <c r="AF19" s="116"/>
      <c r="AG19" s="116"/>
      <c r="AH19" s="116"/>
      <c r="AI19" s="116"/>
      <c r="AJ19" s="116"/>
    </row>
    <row r="20" spans="3:36" ht="15.75" customHeight="1" x14ac:dyDescent="0.25">
      <c r="C20" s="141"/>
      <c r="D20" s="273"/>
      <c r="E20" s="273"/>
      <c r="F20" s="264"/>
      <c r="G20" s="274"/>
      <c r="H20" s="264"/>
      <c r="I20" s="275"/>
      <c r="J20" s="275"/>
      <c r="K20" s="275"/>
      <c r="L20" s="275"/>
      <c r="M20" s="275"/>
      <c r="N20" s="275"/>
      <c r="O20" s="267"/>
      <c r="P20" s="267"/>
      <c r="Q20" s="268"/>
      <c r="R20" s="269"/>
      <c r="S20" s="268"/>
      <c r="T20" s="263"/>
      <c r="U20" s="300"/>
      <c r="V20" s="294" t="str">
        <f>IF(Tabela7[[#This Row],[C/V]]="c",Tabela7[[#This Row],[Preço Médio]],"")</f>
        <v/>
      </c>
      <c r="W20" s="294" t="str">
        <f>IF(Tabela7[[#This Row],[C/V]]="v",Tabela7[[#This Row],[Preço Médio]],"")</f>
        <v/>
      </c>
      <c r="X20" s="123" t="str">
        <f>Tabela7[[#This Row],[Código Negociação]]&amp;Tabela7[[#This Row],[C/V]]</f>
        <v/>
      </c>
      <c r="Y20" s="124"/>
      <c r="Z20" s="124"/>
      <c r="AA20" s="124"/>
      <c r="AB20" s="124"/>
      <c r="AC20" s="124"/>
      <c r="AD20" s="124"/>
      <c r="AE20" s="124"/>
      <c r="AF20" s="124"/>
      <c r="AG20" s="124"/>
      <c r="AH20" s="124"/>
      <c r="AI20" s="124"/>
      <c r="AJ20" s="124"/>
    </row>
    <row r="21" spans="3:36" ht="15.75" customHeight="1" x14ac:dyDescent="0.25">
      <c r="C21" s="262"/>
      <c r="D21" s="272"/>
      <c r="E21" s="273"/>
      <c r="F21" s="264"/>
      <c r="G21" s="265"/>
      <c r="H21" s="126"/>
      <c r="I21" s="125"/>
      <c r="J21" s="125"/>
      <c r="K21" s="125"/>
      <c r="L21" s="125"/>
      <c r="M21" s="125"/>
      <c r="N21" s="125"/>
      <c r="O21" s="266"/>
      <c r="P21" s="267"/>
      <c r="Q21" s="268"/>
      <c r="R21" s="269"/>
      <c r="S21" s="268"/>
      <c r="T21" s="263"/>
      <c r="U21" s="300"/>
      <c r="V21" s="294" t="str">
        <f>IF(Tabela7[[#This Row],[C/V]]="c",Tabela7[[#This Row],[Preço Médio]],"")</f>
        <v/>
      </c>
      <c r="W21" s="294" t="str">
        <f>IF(Tabela7[[#This Row],[C/V]]="v",Tabela7[[#This Row],[Preço Médio]],"")</f>
        <v/>
      </c>
      <c r="X21" s="123" t="str">
        <f>Tabela7[[#This Row],[Código Negociação]]&amp;Tabela7[[#This Row],[C/V]]</f>
        <v/>
      </c>
      <c r="Y21" s="116"/>
      <c r="Z21" s="116"/>
      <c r="AA21" s="116"/>
      <c r="AB21" s="116"/>
      <c r="AC21" s="116"/>
      <c r="AD21" s="116"/>
      <c r="AE21" s="116"/>
      <c r="AF21" s="116"/>
      <c r="AG21" s="116"/>
      <c r="AH21" s="116"/>
      <c r="AI21" s="116"/>
      <c r="AJ21" s="116"/>
    </row>
    <row r="22" spans="3:36" ht="15.75" customHeight="1" x14ac:dyDescent="0.25">
      <c r="C22" s="262"/>
      <c r="D22" s="272"/>
      <c r="E22" s="273"/>
      <c r="F22" s="264"/>
      <c r="G22" s="265"/>
      <c r="H22" s="126"/>
      <c r="I22" s="125"/>
      <c r="J22" s="125"/>
      <c r="K22" s="125"/>
      <c r="L22" s="125"/>
      <c r="M22" s="125"/>
      <c r="N22" s="125"/>
      <c r="O22" s="266"/>
      <c r="P22" s="267"/>
      <c r="Q22" s="267"/>
      <c r="R22" s="270"/>
      <c r="S22" s="267"/>
      <c r="T22" s="264"/>
      <c r="U22" s="300"/>
      <c r="V22" s="294" t="str">
        <f>IF(Tabela7[[#This Row],[C/V]]="c",Tabela7[[#This Row],[Preço Médio]],"")</f>
        <v/>
      </c>
      <c r="W22" s="294" t="str">
        <f>IF(Tabela7[[#This Row],[C/V]]="v",Tabela7[[#This Row],[Preço Médio]],"")</f>
        <v/>
      </c>
      <c r="X22" s="123" t="str">
        <f>Tabela7[[#This Row],[Código Negociação]]&amp;Tabela7[[#This Row],[C/V]]</f>
        <v/>
      </c>
      <c r="Y22" s="124"/>
      <c r="Z22" s="124"/>
      <c r="AA22" s="124"/>
      <c r="AB22" s="124"/>
      <c r="AC22" s="124"/>
      <c r="AD22" s="124"/>
      <c r="AE22" s="124"/>
      <c r="AF22" s="124"/>
      <c r="AG22" s="124"/>
      <c r="AH22" s="124"/>
      <c r="AI22" s="124"/>
      <c r="AJ22" s="124"/>
    </row>
    <row r="23" spans="3:36" ht="15.75" customHeight="1" x14ac:dyDescent="0.25">
      <c r="C23" s="141"/>
      <c r="D23" s="271"/>
      <c r="E23" s="271"/>
      <c r="F23" s="118"/>
      <c r="G23" s="119"/>
      <c r="H23" s="118"/>
      <c r="I23" s="120"/>
      <c r="J23" s="120"/>
      <c r="K23" s="120"/>
      <c r="L23" s="120"/>
      <c r="M23" s="120"/>
      <c r="N23" s="120"/>
      <c r="O23" s="121"/>
      <c r="P23" s="121"/>
      <c r="Q23" s="117"/>
      <c r="R23" s="122"/>
      <c r="S23" s="117"/>
      <c r="T23" s="123"/>
      <c r="U23" s="299"/>
      <c r="V23" s="294" t="str">
        <f>IF(Tabela7[[#This Row],[C/V]]="c",Tabela7[[#This Row],[Preço Médio]],"")</f>
        <v/>
      </c>
      <c r="W23" s="294" t="str">
        <f>IF(Tabela7[[#This Row],[C/V]]="v",Tabela7[[#This Row],[Preço Médio]],"")</f>
        <v/>
      </c>
      <c r="X23" s="123" t="str">
        <f>Tabela7[[#This Row],[Código Negociação]]&amp;Tabela7[[#This Row],[C/V]]</f>
        <v/>
      </c>
      <c r="Y23" s="127"/>
      <c r="Z23" s="116"/>
      <c r="AA23" s="116"/>
      <c r="AB23" s="116"/>
      <c r="AC23" s="116"/>
      <c r="AD23" s="116"/>
      <c r="AE23" s="116"/>
      <c r="AF23" s="116"/>
      <c r="AG23" s="116"/>
      <c r="AH23" s="116"/>
      <c r="AI23" s="116"/>
      <c r="AJ23" s="116"/>
    </row>
    <row r="24" spans="3:36" ht="15.75" customHeight="1" x14ac:dyDescent="0.25">
      <c r="C24" s="262"/>
      <c r="D24" s="272"/>
      <c r="E24" s="272"/>
      <c r="F24" s="264"/>
      <c r="G24" s="265"/>
      <c r="H24" s="126"/>
      <c r="I24" s="125"/>
      <c r="J24" s="125"/>
      <c r="K24" s="125"/>
      <c r="L24" s="125"/>
      <c r="M24" s="125"/>
      <c r="N24" s="125"/>
      <c r="O24" s="266"/>
      <c r="P24" s="267"/>
      <c r="Q24" s="268"/>
      <c r="R24" s="269"/>
      <c r="S24" s="268"/>
      <c r="T24" s="263"/>
      <c r="U24" s="300"/>
      <c r="V24" s="294" t="str">
        <f>IF(Tabela7[[#This Row],[C/V]]="c",Tabela7[[#This Row],[Preço Médio]],"")</f>
        <v/>
      </c>
      <c r="W24" s="294" t="str">
        <f>IF(Tabela7[[#This Row],[C/V]]="v",Tabela7[[#This Row],[Preço Médio]],"")</f>
        <v/>
      </c>
      <c r="X24" s="123" t="str">
        <f>Tabela7[[#This Row],[Código Negociação]]&amp;Tabela7[[#This Row],[C/V]]</f>
        <v/>
      </c>
      <c r="Y24" s="127"/>
      <c r="Z24" s="124"/>
      <c r="AA24" s="124"/>
      <c r="AB24" s="124"/>
      <c r="AC24" s="124"/>
      <c r="AD24" s="124"/>
      <c r="AE24" s="124"/>
      <c r="AF24" s="124"/>
      <c r="AG24" s="124"/>
      <c r="AH24" s="124"/>
      <c r="AI24" s="124"/>
      <c r="AJ24" s="124"/>
    </row>
    <row r="25" spans="3:36" ht="15.75" customHeight="1" x14ac:dyDescent="0.25">
      <c r="C25" s="262"/>
      <c r="D25" s="272"/>
      <c r="E25" s="272"/>
      <c r="F25" s="264"/>
      <c r="G25" s="265"/>
      <c r="H25" s="126"/>
      <c r="I25" s="125"/>
      <c r="J25" s="125"/>
      <c r="K25" s="125"/>
      <c r="L25" s="125"/>
      <c r="M25" s="125"/>
      <c r="N25" s="125"/>
      <c r="O25" s="266"/>
      <c r="P25" s="267"/>
      <c r="Q25" s="267"/>
      <c r="R25" s="270"/>
      <c r="S25" s="267"/>
      <c r="T25" s="264"/>
      <c r="U25" s="300"/>
      <c r="V25" s="294" t="str">
        <f>IF(Tabela7[[#This Row],[C/V]]="c",Tabela7[[#This Row],[Preço Médio]],"")</f>
        <v/>
      </c>
      <c r="W25" s="294" t="str">
        <f>IF(Tabela7[[#This Row],[C/V]]="v",Tabela7[[#This Row],[Preço Médio]],"")</f>
        <v/>
      </c>
      <c r="X25" s="123" t="str">
        <f>Tabela7[[#This Row],[Código Negociação]]&amp;Tabela7[[#This Row],[C/V]]</f>
        <v/>
      </c>
      <c r="Y25" s="127"/>
      <c r="Z25" s="116"/>
      <c r="AA25" s="116"/>
      <c r="AB25" s="116"/>
      <c r="AC25" s="116"/>
      <c r="AD25" s="116"/>
      <c r="AE25" s="116"/>
      <c r="AF25" s="116"/>
      <c r="AG25" s="116"/>
      <c r="AH25" s="116"/>
      <c r="AI25" s="116"/>
      <c r="AJ25" s="116"/>
    </row>
    <row r="26" spans="3:36" ht="15.75" customHeight="1" x14ac:dyDescent="0.25">
      <c r="C26" s="141"/>
      <c r="D26" s="273"/>
      <c r="E26" s="273"/>
      <c r="F26" s="264"/>
      <c r="G26" s="274"/>
      <c r="H26" s="264"/>
      <c r="I26" s="275"/>
      <c r="J26" s="275"/>
      <c r="K26" s="275"/>
      <c r="L26" s="275"/>
      <c r="M26" s="275"/>
      <c r="N26" s="275"/>
      <c r="O26" s="267"/>
      <c r="P26" s="267"/>
      <c r="Q26" s="268"/>
      <c r="R26" s="269"/>
      <c r="S26" s="268"/>
      <c r="T26" s="263"/>
      <c r="U26" s="300"/>
      <c r="V26" s="294" t="str">
        <f>IF(Tabela7[[#This Row],[C/V]]="c",Tabela7[[#This Row],[Preço Médio]],"")</f>
        <v/>
      </c>
      <c r="W26" s="294" t="str">
        <f>IF(Tabela7[[#This Row],[C/V]]="v",Tabela7[[#This Row],[Preço Médio]],"")</f>
        <v/>
      </c>
      <c r="X26" s="123" t="str">
        <f>Tabela7[[#This Row],[Código Negociação]]&amp;Tabela7[[#This Row],[C/V]]</f>
        <v/>
      </c>
      <c r="Z26" s="124"/>
      <c r="AA26" s="124"/>
      <c r="AB26" s="124"/>
      <c r="AC26" s="124"/>
      <c r="AD26" s="124"/>
      <c r="AE26" s="124"/>
      <c r="AF26" s="124"/>
      <c r="AG26" s="124"/>
      <c r="AH26" s="124"/>
      <c r="AI26" s="124"/>
      <c r="AJ26" s="124"/>
    </row>
    <row r="27" spans="3:36" ht="15.75" customHeight="1" x14ac:dyDescent="0.25">
      <c r="C27" s="262"/>
      <c r="D27" s="272"/>
      <c r="E27" s="273"/>
      <c r="F27" s="264"/>
      <c r="G27" s="265"/>
      <c r="H27" s="126"/>
      <c r="I27" s="125"/>
      <c r="J27" s="125"/>
      <c r="K27" s="125"/>
      <c r="L27" s="125"/>
      <c r="M27" s="125"/>
      <c r="N27" s="125"/>
      <c r="O27" s="266"/>
      <c r="P27" s="267"/>
      <c r="Q27" s="268"/>
      <c r="R27" s="269"/>
      <c r="S27" s="268"/>
      <c r="T27" s="263"/>
      <c r="U27" s="300"/>
      <c r="V27" s="294" t="str">
        <f>IF(Tabela7[[#This Row],[C/V]]="c",Tabela7[[#This Row],[Preço Médio]],"")</f>
        <v/>
      </c>
      <c r="W27" s="294" t="str">
        <f>IF(Tabela7[[#This Row],[C/V]]="v",Tabela7[[#This Row],[Preço Médio]],"")</f>
        <v/>
      </c>
      <c r="X27" s="123" t="str">
        <f>Tabela7[[#This Row],[Código Negociação]]&amp;Tabela7[[#This Row],[C/V]]</f>
        <v/>
      </c>
      <c r="Z27" s="116"/>
      <c r="AA27" s="116"/>
      <c r="AB27" s="116"/>
      <c r="AC27" s="116"/>
      <c r="AD27" s="116"/>
      <c r="AE27" s="116"/>
      <c r="AF27" s="116"/>
      <c r="AG27" s="116"/>
      <c r="AH27" s="116"/>
      <c r="AI27" s="116"/>
      <c r="AJ27" s="116"/>
    </row>
    <row r="28" spans="3:36" ht="15.75" customHeight="1" x14ac:dyDescent="0.25">
      <c r="C28" s="262"/>
      <c r="D28" s="272"/>
      <c r="E28" s="273"/>
      <c r="F28" s="264"/>
      <c r="G28" s="265"/>
      <c r="H28" s="126"/>
      <c r="I28" s="125"/>
      <c r="J28" s="125"/>
      <c r="K28" s="125"/>
      <c r="L28" s="125"/>
      <c r="M28" s="125"/>
      <c r="N28" s="125"/>
      <c r="O28" s="266"/>
      <c r="P28" s="267"/>
      <c r="Q28" s="267"/>
      <c r="R28" s="270"/>
      <c r="S28" s="267"/>
      <c r="T28" s="264"/>
      <c r="U28" s="300"/>
      <c r="V28" s="294" t="str">
        <f>IF(Tabela7[[#This Row],[C/V]]="c",Tabela7[[#This Row],[Preço Médio]],"")</f>
        <v/>
      </c>
      <c r="W28" s="294" t="str">
        <f>IF(Tabela7[[#This Row],[C/V]]="v",Tabela7[[#This Row],[Preço Médio]],"")</f>
        <v/>
      </c>
      <c r="X28" s="123" t="str">
        <f>Tabela7[[#This Row],[Código Negociação]]&amp;Tabela7[[#This Row],[C/V]]</f>
        <v/>
      </c>
      <c r="Z28" s="124"/>
      <c r="AA28" s="124"/>
      <c r="AB28" s="124"/>
      <c r="AC28" s="124"/>
      <c r="AD28" s="124"/>
      <c r="AE28" s="124"/>
      <c r="AF28" s="124"/>
      <c r="AG28" s="124"/>
      <c r="AH28" s="124"/>
      <c r="AI28" s="124"/>
      <c r="AJ28" s="124"/>
    </row>
    <row r="29" spans="3:36" ht="15.75" customHeight="1" x14ac:dyDescent="0.25">
      <c r="C29" s="141"/>
      <c r="D29" s="271"/>
      <c r="E29" s="271"/>
      <c r="F29" s="118"/>
      <c r="G29" s="119"/>
      <c r="H29" s="118"/>
      <c r="I29" s="120"/>
      <c r="J29" s="120"/>
      <c r="K29" s="120"/>
      <c r="L29" s="120"/>
      <c r="M29" s="120"/>
      <c r="N29" s="120"/>
      <c r="O29" s="121"/>
      <c r="P29" s="121"/>
      <c r="Q29" s="117"/>
      <c r="R29" s="122"/>
      <c r="S29" s="117"/>
      <c r="T29" s="123"/>
      <c r="U29" s="299"/>
      <c r="V29" s="294" t="str">
        <f>IF(Tabela7[[#This Row],[C/V]]="c",Tabela7[[#This Row],[Preço Médio]],"")</f>
        <v/>
      </c>
      <c r="W29" s="294" t="str">
        <f>IF(Tabela7[[#This Row],[C/V]]="v",Tabela7[[#This Row],[Preço Médio]],"")</f>
        <v/>
      </c>
      <c r="X29" s="123" t="str">
        <f>Tabela7[[#This Row],[Código Negociação]]&amp;Tabela7[[#This Row],[C/V]]</f>
        <v/>
      </c>
      <c r="Z29" s="116"/>
      <c r="AA29" s="116"/>
      <c r="AB29" s="116"/>
      <c r="AC29" s="116"/>
      <c r="AD29" s="116"/>
      <c r="AE29" s="116"/>
      <c r="AF29" s="116"/>
      <c r="AG29" s="116"/>
      <c r="AH29" s="116"/>
      <c r="AI29" s="116"/>
      <c r="AJ29" s="116"/>
    </row>
    <row r="30" spans="3:36" ht="15.75" customHeight="1" x14ac:dyDescent="0.25">
      <c r="C30" s="262"/>
      <c r="D30" s="272"/>
      <c r="E30" s="272"/>
      <c r="F30" s="264"/>
      <c r="G30" s="265"/>
      <c r="H30" s="126"/>
      <c r="I30" s="125"/>
      <c r="J30" s="125"/>
      <c r="K30" s="125"/>
      <c r="L30" s="125"/>
      <c r="M30" s="125"/>
      <c r="N30" s="125"/>
      <c r="O30" s="266"/>
      <c r="P30" s="267"/>
      <c r="Q30" s="268"/>
      <c r="R30" s="269"/>
      <c r="S30" s="268"/>
      <c r="T30" s="263"/>
      <c r="U30" s="300"/>
      <c r="V30" s="294" t="str">
        <f>IF(Tabela7[[#This Row],[C/V]]="c",Tabela7[[#This Row],[Preço Médio]],"")</f>
        <v/>
      </c>
      <c r="W30" s="294" t="str">
        <f>IF(Tabela7[[#This Row],[C/V]]="v",Tabela7[[#This Row],[Preço Médio]],"")</f>
        <v/>
      </c>
      <c r="X30" s="123" t="str">
        <f>Tabela7[[#This Row],[Código Negociação]]&amp;Tabela7[[#This Row],[C/V]]</f>
        <v/>
      </c>
      <c r="Z30" s="124"/>
      <c r="AA30" s="124"/>
      <c r="AB30" s="124"/>
      <c r="AC30" s="124"/>
      <c r="AD30" s="124"/>
      <c r="AE30" s="124"/>
      <c r="AF30" s="124"/>
      <c r="AG30" s="124"/>
      <c r="AH30" s="124"/>
      <c r="AI30" s="124"/>
      <c r="AJ30" s="124"/>
    </row>
    <row r="31" spans="3:36" ht="15.75" customHeight="1" x14ac:dyDescent="0.25">
      <c r="C31" s="262"/>
      <c r="D31" s="272"/>
      <c r="E31" s="272"/>
      <c r="F31" s="264"/>
      <c r="G31" s="265"/>
      <c r="H31" s="126"/>
      <c r="I31" s="125"/>
      <c r="J31" s="125"/>
      <c r="K31" s="125"/>
      <c r="L31" s="125"/>
      <c r="M31" s="125"/>
      <c r="N31" s="125"/>
      <c r="O31" s="266"/>
      <c r="P31" s="267"/>
      <c r="Q31" s="267"/>
      <c r="R31" s="270"/>
      <c r="S31" s="267"/>
      <c r="T31" s="264"/>
      <c r="U31" s="300"/>
      <c r="V31" s="294" t="str">
        <f>IF(Tabela7[[#This Row],[C/V]]="c",Tabela7[[#This Row],[Preço Médio]],"")</f>
        <v/>
      </c>
      <c r="W31" s="294" t="str">
        <f>IF(Tabela7[[#This Row],[C/V]]="v",Tabela7[[#This Row],[Preço Médio]],"")</f>
        <v/>
      </c>
      <c r="X31" s="123" t="str">
        <f>Tabela7[[#This Row],[Código Negociação]]&amp;Tabela7[[#This Row],[C/V]]</f>
        <v/>
      </c>
      <c r="Z31" s="116"/>
      <c r="AA31" s="116"/>
      <c r="AB31" s="116"/>
      <c r="AC31" s="116"/>
      <c r="AD31" s="116"/>
      <c r="AE31" s="116"/>
      <c r="AF31" s="116"/>
      <c r="AG31" s="116"/>
      <c r="AH31" s="116"/>
      <c r="AI31" s="116"/>
      <c r="AJ31" s="116"/>
    </row>
    <row r="32" spans="3:36" ht="15.75" customHeight="1" x14ac:dyDescent="0.25">
      <c r="C32" s="141"/>
      <c r="D32" s="273"/>
      <c r="E32" s="273"/>
      <c r="F32" s="264"/>
      <c r="G32" s="274"/>
      <c r="H32" s="264"/>
      <c r="I32" s="275"/>
      <c r="J32" s="275"/>
      <c r="K32" s="275"/>
      <c r="L32" s="275"/>
      <c r="M32" s="275"/>
      <c r="N32" s="275"/>
      <c r="O32" s="267"/>
      <c r="P32" s="267"/>
      <c r="Q32" s="268"/>
      <c r="R32" s="269"/>
      <c r="S32" s="268"/>
      <c r="T32" s="263"/>
      <c r="U32" s="300"/>
      <c r="V32" s="294" t="str">
        <f>IF(Tabela7[[#This Row],[C/V]]="c",Tabela7[[#This Row],[Preço Médio]],"")</f>
        <v/>
      </c>
      <c r="W32" s="294" t="str">
        <f>IF(Tabela7[[#This Row],[C/V]]="v",Tabela7[[#This Row],[Preço Médio]],"")</f>
        <v/>
      </c>
      <c r="X32" s="123" t="str">
        <f>Tabela7[[#This Row],[Código Negociação]]&amp;Tabela7[[#This Row],[C/V]]</f>
        <v/>
      </c>
      <c r="Z32" s="124"/>
      <c r="AA32" s="124"/>
      <c r="AB32" s="124"/>
      <c r="AC32" s="124"/>
      <c r="AD32" s="124"/>
      <c r="AE32" s="124"/>
      <c r="AF32" s="124"/>
      <c r="AG32" s="124"/>
      <c r="AH32" s="124"/>
      <c r="AI32" s="124"/>
      <c r="AJ32" s="124"/>
    </row>
    <row r="33" spans="3:36" ht="15.75" customHeight="1" x14ac:dyDescent="0.25">
      <c r="C33" s="262"/>
      <c r="D33" s="272"/>
      <c r="E33" s="273"/>
      <c r="F33" s="264"/>
      <c r="G33" s="265"/>
      <c r="H33" s="126"/>
      <c r="I33" s="125"/>
      <c r="J33" s="125"/>
      <c r="K33" s="125"/>
      <c r="L33" s="125"/>
      <c r="M33" s="125"/>
      <c r="N33" s="125"/>
      <c r="O33" s="266"/>
      <c r="P33" s="267"/>
      <c r="Q33" s="268"/>
      <c r="R33" s="269"/>
      <c r="S33" s="268"/>
      <c r="T33" s="263"/>
      <c r="U33" s="300"/>
      <c r="V33" s="294" t="str">
        <f>IF(Tabela7[[#This Row],[C/V]]="c",Tabela7[[#This Row],[Preço Médio]],"")</f>
        <v/>
      </c>
      <c r="W33" s="294" t="str">
        <f>IF(Tabela7[[#This Row],[C/V]]="v",Tabela7[[#This Row],[Preço Médio]],"")</f>
        <v/>
      </c>
      <c r="X33" s="123" t="str">
        <f>Tabela7[[#This Row],[Código Negociação]]&amp;Tabela7[[#This Row],[C/V]]</f>
        <v/>
      </c>
      <c r="Z33" s="116"/>
      <c r="AA33" s="116"/>
      <c r="AB33" s="116"/>
      <c r="AC33" s="116"/>
      <c r="AD33" s="116"/>
      <c r="AE33" s="116"/>
      <c r="AF33" s="116"/>
      <c r="AG33" s="116"/>
      <c r="AH33" s="116"/>
      <c r="AI33" s="116"/>
      <c r="AJ33" s="116"/>
    </row>
    <row r="34" spans="3:36" ht="15.75" customHeight="1" x14ac:dyDescent="0.25">
      <c r="C34" s="262"/>
      <c r="D34" s="272"/>
      <c r="E34" s="273"/>
      <c r="F34" s="264"/>
      <c r="G34" s="265"/>
      <c r="H34" s="126"/>
      <c r="I34" s="125"/>
      <c r="J34" s="125"/>
      <c r="K34" s="125"/>
      <c r="L34" s="125"/>
      <c r="M34" s="125"/>
      <c r="N34" s="125"/>
      <c r="O34" s="266"/>
      <c r="P34" s="267"/>
      <c r="Q34" s="267"/>
      <c r="R34" s="270"/>
      <c r="S34" s="267"/>
      <c r="T34" s="264"/>
      <c r="U34" s="300"/>
      <c r="V34" s="294" t="str">
        <f>IF(Tabela7[[#This Row],[C/V]]="c",Tabela7[[#This Row],[Preço Médio]],"")</f>
        <v/>
      </c>
      <c r="W34" s="294" t="str">
        <f>IF(Tabela7[[#This Row],[C/V]]="v",Tabela7[[#This Row],[Preço Médio]],"")</f>
        <v/>
      </c>
      <c r="X34" s="123" t="str">
        <f>Tabela7[[#This Row],[Código Negociação]]&amp;Tabela7[[#This Row],[C/V]]</f>
        <v/>
      </c>
      <c r="Z34" s="124"/>
      <c r="AA34" s="124"/>
      <c r="AB34" s="124"/>
      <c r="AC34" s="124"/>
      <c r="AD34" s="124"/>
      <c r="AE34" s="124"/>
      <c r="AF34" s="124"/>
      <c r="AG34" s="124"/>
      <c r="AH34" s="124"/>
      <c r="AI34" s="124"/>
      <c r="AJ34" s="124"/>
    </row>
    <row r="35" spans="3:36" ht="15.75" customHeight="1" x14ac:dyDescent="0.25">
      <c r="C35" s="141"/>
      <c r="D35" s="271"/>
      <c r="E35" s="271"/>
      <c r="F35" s="118"/>
      <c r="G35" s="119"/>
      <c r="H35" s="118"/>
      <c r="I35" s="120"/>
      <c r="J35" s="120"/>
      <c r="K35" s="120"/>
      <c r="L35" s="120"/>
      <c r="M35" s="120"/>
      <c r="N35" s="120"/>
      <c r="O35" s="121"/>
      <c r="P35" s="121"/>
      <c r="Q35" s="117"/>
      <c r="R35" s="122"/>
      <c r="S35" s="117"/>
      <c r="T35" s="123"/>
      <c r="U35" s="299"/>
      <c r="V35" s="294" t="str">
        <f>IF(Tabela7[[#This Row],[C/V]]="c",Tabela7[[#This Row],[Preço Médio]],"")</f>
        <v/>
      </c>
      <c r="W35" s="294" t="str">
        <f>IF(Tabela7[[#This Row],[C/V]]="v",Tabela7[[#This Row],[Preço Médio]],"")</f>
        <v/>
      </c>
      <c r="X35" s="123" t="str">
        <f>Tabela7[[#This Row],[Código Negociação]]&amp;Tabela7[[#This Row],[C/V]]</f>
        <v/>
      </c>
      <c r="Z35" s="116"/>
      <c r="AA35" s="116"/>
      <c r="AB35" s="116"/>
      <c r="AC35" s="116"/>
      <c r="AD35" s="116"/>
      <c r="AE35" s="116"/>
      <c r="AF35" s="116"/>
      <c r="AG35" s="116"/>
      <c r="AH35" s="116"/>
      <c r="AI35" s="116"/>
      <c r="AJ35" s="116"/>
    </row>
    <row r="36" spans="3:36" ht="15.75" customHeight="1" x14ac:dyDescent="0.25">
      <c r="C36" s="262"/>
      <c r="D36" s="272"/>
      <c r="E36" s="272"/>
      <c r="F36" s="264"/>
      <c r="G36" s="265"/>
      <c r="H36" s="126"/>
      <c r="I36" s="125"/>
      <c r="J36" s="125"/>
      <c r="K36" s="125"/>
      <c r="L36" s="125"/>
      <c r="M36" s="125"/>
      <c r="N36" s="125"/>
      <c r="O36" s="266"/>
      <c r="P36" s="267"/>
      <c r="Q36" s="268"/>
      <c r="R36" s="269"/>
      <c r="S36" s="268"/>
      <c r="T36" s="263"/>
      <c r="U36" s="300"/>
      <c r="V36" s="294" t="str">
        <f>IF(Tabela7[[#This Row],[C/V]]="c",Tabela7[[#This Row],[Preço Médio]],"")</f>
        <v/>
      </c>
      <c r="W36" s="294" t="str">
        <f>IF(Tabela7[[#This Row],[C/V]]="v",Tabela7[[#This Row],[Preço Médio]],"")</f>
        <v/>
      </c>
      <c r="X36" s="123" t="str">
        <f>Tabela7[[#This Row],[Código Negociação]]&amp;Tabela7[[#This Row],[C/V]]</f>
        <v/>
      </c>
      <c r="Z36" s="124"/>
      <c r="AA36" s="124"/>
      <c r="AB36" s="124"/>
      <c r="AC36" s="124"/>
      <c r="AD36" s="124"/>
      <c r="AE36" s="124"/>
      <c r="AF36" s="124"/>
      <c r="AG36" s="124"/>
      <c r="AH36" s="124"/>
      <c r="AI36" s="124"/>
      <c r="AJ36" s="124"/>
    </row>
    <row r="37" spans="3:36" ht="15.75" customHeight="1" x14ac:dyDescent="0.25">
      <c r="C37" s="262"/>
      <c r="D37" s="272"/>
      <c r="E37" s="272"/>
      <c r="F37" s="264"/>
      <c r="G37" s="265"/>
      <c r="H37" s="126"/>
      <c r="I37" s="125"/>
      <c r="J37" s="125"/>
      <c r="K37" s="125"/>
      <c r="L37" s="125"/>
      <c r="M37" s="125"/>
      <c r="N37" s="125"/>
      <c r="O37" s="266"/>
      <c r="P37" s="267"/>
      <c r="Q37" s="267"/>
      <c r="R37" s="270"/>
      <c r="S37" s="267"/>
      <c r="T37" s="264"/>
      <c r="U37" s="300"/>
      <c r="V37" s="294" t="str">
        <f>IF(Tabela7[[#This Row],[C/V]]="c",Tabela7[[#This Row],[Preço Médio]],"")</f>
        <v/>
      </c>
      <c r="W37" s="294" t="str">
        <f>IF(Tabela7[[#This Row],[C/V]]="v",Tabela7[[#This Row],[Preço Médio]],"")</f>
        <v/>
      </c>
      <c r="X37" s="123" t="str">
        <f>Tabela7[[#This Row],[Código Negociação]]&amp;Tabela7[[#This Row],[C/V]]</f>
        <v/>
      </c>
      <c r="Z37" s="116"/>
      <c r="AA37" s="116"/>
      <c r="AB37" s="116"/>
      <c r="AC37" s="116"/>
      <c r="AD37" s="116"/>
      <c r="AE37" s="116"/>
      <c r="AF37" s="116"/>
      <c r="AG37" s="116"/>
      <c r="AH37" s="116"/>
      <c r="AI37" s="116"/>
      <c r="AJ37" s="116"/>
    </row>
    <row r="38" spans="3:36" ht="15.75" customHeight="1" x14ac:dyDescent="0.25">
      <c r="C38" s="141"/>
      <c r="D38" s="273"/>
      <c r="E38" s="273"/>
      <c r="F38" s="264"/>
      <c r="G38" s="274"/>
      <c r="H38" s="264"/>
      <c r="I38" s="275"/>
      <c r="J38" s="275"/>
      <c r="K38" s="275"/>
      <c r="L38" s="275"/>
      <c r="M38" s="275"/>
      <c r="N38" s="275"/>
      <c r="O38" s="267"/>
      <c r="P38" s="267"/>
      <c r="Q38" s="268"/>
      <c r="R38" s="269"/>
      <c r="S38" s="268"/>
      <c r="T38" s="263"/>
      <c r="U38" s="300"/>
      <c r="V38" s="294" t="str">
        <f>IF(Tabela7[[#This Row],[C/V]]="c",Tabela7[[#This Row],[Preço Médio]],"")</f>
        <v/>
      </c>
      <c r="W38" s="294" t="str">
        <f>IF(Tabela7[[#This Row],[C/V]]="v",Tabela7[[#This Row],[Preço Médio]],"")</f>
        <v/>
      </c>
      <c r="X38" s="123" t="str">
        <f>Tabela7[[#This Row],[Código Negociação]]&amp;Tabela7[[#This Row],[C/V]]</f>
        <v/>
      </c>
      <c r="Z38" s="124"/>
      <c r="AA38" s="124"/>
      <c r="AB38" s="124"/>
      <c r="AC38" s="124"/>
      <c r="AD38" s="124"/>
      <c r="AE38" s="124"/>
      <c r="AF38" s="124"/>
      <c r="AG38" s="124"/>
      <c r="AH38" s="124"/>
      <c r="AI38" s="124"/>
      <c r="AJ38" s="124"/>
    </row>
    <row r="39" spans="3:36" ht="15.75" customHeight="1" x14ac:dyDescent="0.25">
      <c r="C39" s="262"/>
      <c r="D39" s="272"/>
      <c r="E39" s="273"/>
      <c r="F39" s="264"/>
      <c r="G39" s="265"/>
      <c r="H39" s="126"/>
      <c r="I39" s="125"/>
      <c r="J39" s="125"/>
      <c r="K39" s="125"/>
      <c r="L39" s="125"/>
      <c r="M39" s="125"/>
      <c r="N39" s="125"/>
      <c r="O39" s="266"/>
      <c r="P39" s="267"/>
      <c r="Q39" s="268"/>
      <c r="R39" s="269"/>
      <c r="S39" s="268"/>
      <c r="T39" s="263"/>
      <c r="U39" s="300"/>
      <c r="V39" s="294" t="str">
        <f>IF(Tabela7[[#This Row],[C/V]]="c",Tabela7[[#This Row],[Preço Médio]],"")</f>
        <v/>
      </c>
      <c r="W39" s="294" t="str">
        <f>IF(Tabela7[[#This Row],[C/V]]="v",Tabela7[[#This Row],[Preço Médio]],"")</f>
        <v/>
      </c>
      <c r="X39" s="123" t="str">
        <f>Tabela7[[#This Row],[Código Negociação]]&amp;Tabela7[[#This Row],[C/V]]</f>
        <v/>
      </c>
      <c r="Z39" s="116"/>
      <c r="AA39" s="116"/>
      <c r="AB39" s="116"/>
      <c r="AC39" s="116"/>
      <c r="AD39" s="116"/>
      <c r="AE39" s="116"/>
      <c r="AF39" s="116"/>
      <c r="AG39" s="116"/>
      <c r="AH39" s="116"/>
      <c r="AI39" s="116"/>
      <c r="AJ39" s="116"/>
    </row>
    <row r="40" spans="3:36" ht="15.75" customHeight="1" x14ac:dyDescent="0.25">
      <c r="C40" s="262"/>
      <c r="D40" s="272"/>
      <c r="E40" s="273"/>
      <c r="F40" s="264"/>
      <c r="G40" s="265"/>
      <c r="H40" s="126"/>
      <c r="I40" s="125"/>
      <c r="J40" s="125"/>
      <c r="K40" s="125"/>
      <c r="L40" s="125"/>
      <c r="M40" s="125"/>
      <c r="N40" s="125"/>
      <c r="O40" s="266"/>
      <c r="P40" s="267"/>
      <c r="Q40" s="267"/>
      <c r="R40" s="270"/>
      <c r="S40" s="267"/>
      <c r="T40" s="264"/>
      <c r="U40" s="300"/>
      <c r="V40" s="294" t="str">
        <f>IF(Tabela7[[#This Row],[C/V]]="c",Tabela7[[#This Row],[Preço Médio]],"")</f>
        <v/>
      </c>
      <c r="W40" s="294" t="str">
        <f>IF(Tabela7[[#This Row],[C/V]]="v",Tabela7[[#This Row],[Preço Médio]],"")</f>
        <v/>
      </c>
      <c r="X40" s="123" t="str">
        <f>Tabela7[[#This Row],[Código Negociação]]&amp;Tabela7[[#This Row],[C/V]]</f>
        <v/>
      </c>
      <c r="Z40" s="124"/>
      <c r="AA40" s="124"/>
      <c r="AB40" s="124"/>
      <c r="AC40" s="124"/>
      <c r="AD40" s="124"/>
      <c r="AE40" s="124"/>
      <c r="AF40" s="124"/>
      <c r="AG40" s="124"/>
      <c r="AH40" s="124"/>
      <c r="AI40" s="124"/>
      <c r="AJ40" s="124"/>
    </row>
    <row r="41" spans="3:36" ht="15.75" customHeight="1" x14ac:dyDescent="0.25">
      <c r="C41" s="141"/>
      <c r="D41" s="271"/>
      <c r="E41" s="271"/>
      <c r="F41" s="118"/>
      <c r="G41" s="119"/>
      <c r="H41" s="118"/>
      <c r="I41" s="120"/>
      <c r="J41" s="120"/>
      <c r="K41" s="120"/>
      <c r="L41" s="120"/>
      <c r="M41" s="120"/>
      <c r="N41" s="120"/>
      <c r="O41" s="121"/>
      <c r="P41" s="121"/>
      <c r="Q41" s="117"/>
      <c r="R41" s="122"/>
      <c r="S41" s="117"/>
      <c r="T41" s="123"/>
      <c r="U41" s="299"/>
      <c r="V41" s="294" t="str">
        <f>IF(Tabela7[[#This Row],[C/V]]="c",Tabela7[[#This Row],[Preço Médio]],"")</f>
        <v/>
      </c>
      <c r="W41" s="294" t="str">
        <f>IF(Tabela7[[#This Row],[C/V]]="v",Tabela7[[#This Row],[Preço Médio]],"")</f>
        <v/>
      </c>
      <c r="X41" s="123" t="str">
        <f>Tabela7[[#This Row],[Código Negociação]]&amp;Tabela7[[#This Row],[C/V]]</f>
        <v/>
      </c>
      <c r="Z41" s="116"/>
      <c r="AA41" s="116"/>
      <c r="AB41" s="116"/>
      <c r="AC41" s="116"/>
      <c r="AD41" s="116"/>
      <c r="AE41" s="116"/>
      <c r="AF41" s="116"/>
      <c r="AG41" s="116"/>
      <c r="AH41" s="116"/>
      <c r="AI41" s="116"/>
      <c r="AJ41" s="116"/>
    </row>
    <row r="42" spans="3:36" ht="15.75" customHeight="1" x14ac:dyDescent="0.25">
      <c r="C42" s="262"/>
      <c r="D42" s="272"/>
      <c r="E42" s="272"/>
      <c r="F42" s="264"/>
      <c r="G42" s="265"/>
      <c r="H42" s="126"/>
      <c r="I42" s="125"/>
      <c r="J42" s="125"/>
      <c r="K42" s="125"/>
      <c r="L42" s="125"/>
      <c r="M42" s="125"/>
      <c r="N42" s="125"/>
      <c r="O42" s="266"/>
      <c r="P42" s="267"/>
      <c r="Q42" s="268"/>
      <c r="R42" s="269"/>
      <c r="S42" s="268"/>
      <c r="T42" s="263"/>
      <c r="U42" s="300"/>
      <c r="V42" s="294" t="str">
        <f>IF(Tabela7[[#This Row],[C/V]]="c",Tabela7[[#This Row],[Preço Médio]],"")</f>
        <v/>
      </c>
      <c r="W42" s="294" t="str">
        <f>IF(Tabela7[[#This Row],[C/V]]="v",Tabela7[[#This Row],[Preço Médio]],"")</f>
        <v/>
      </c>
      <c r="X42" s="123" t="str">
        <f>Tabela7[[#This Row],[Código Negociação]]&amp;Tabela7[[#This Row],[C/V]]</f>
        <v/>
      </c>
      <c r="Z42" s="124"/>
      <c r="AA42" s="124"/>
      <c r="AB42" s="124"/>
      <c r="AC42" s="124"/>
      <c r="AD42" s="124"/>
      <c r="AE42" s="124"/>
      <c r="AF42" s="124"/>
      <c r="AG42" s="124"/>
      <c r="AH42" s="124"/>
      <c r="AI42" s="124"/>
      <c r="AJ42" s="124"/>
    </row>
    <row r="43" spans="3:36" ht="15.75" customHeight="1" x14ac:dyDescent="0.25">
      <c r="C43" s="262"/>
      <c r="D43" s="272"/>
      <c r="E43" s="272"/>
      <c r="F43" s="264"/>
      <c r="G43" s="265"/>
      <c r="H43" s="126"/>
      <c r="I43" s="125"/>
      <c r="J43" s="125"/>
      <c r="K43" s="125"/>
      <c r="L43" s="125"/>
      <c r="M43" s="125"/>
      <c r="N43" s="125"/>
      <c r="O43" s="266"/>
      <c r="P43" s="267"/>
      <c r="Q43" s="267"/>
      <c r="R43" s="270"/>
      <c r="S43" s="267"/>
      <c r="T43" s="264"/>
      <c r="U43" s="300"/>
      <c r="V43" s="294" t="str">
        <f>IF(Tabela7[[#This Row],[C/V]]="c",Tabela7[[#This Row],[Preço Médio]],"")</f>
        <v/>
      </c>
      <c r="W43" s="294" t="str">
        <f>IF(Tabela7[[#This Row],[C/V]]="v",Tabela7[[#This Row],[Preço Médio]],"")</f>
        <v/>
      </c>
      <c r="X43" s="123" t="str">
        <f>Tabela7[[#This Row],[Código Negociação]]&amp;Tabela7[[#This Row],[C/V]]</f>
        <v/>
      </c>
      <c r="Y43" s="116"/>
      <c r="Z43" s="116"/>
      <c r="AA43" s="116"/>
      <c r="AB43" s="116"/>
      <c r="AC43" s="116"/>
      <c r="AD43" s="116"/>
      <c r="AE43" s="116"/>
      <c r="AF43" s="116"/>
      <c r="AG43" s="116"/>
      <c r="AH43" s="116"/>
      <c r="AI43" s="116"/>
      <c r="AJ43" s="116"/>
    </row>
    <row r="44" spans="3:36" ht="15.75" customHeight="1" x14ac:dyDescent="0.25">
      <c r="C44" s="141"/>
      <c r="D44" s="273"/>
      <c r="E44" s="273"/>
      <c r="F44" s="264"/>
      <c r="G44" s="274"/>
      <c r="H44" s="264"/>
      <c r="I44" s="275"/>
      <c r="J44" s="275"/>
      <c r="K44" s="275"/>
      <c r="L44" s="275"/>
      <c r="M44" s="275"/>
      <c r="N44" s="275"/>
      <c r="O44" s="267"/>
      <c r="P44" s="267"/>
      <c r="Q44" s="268"/>
      <c r="R44" s="269"/>
      <c r="S44" s="268"/>
      <c r="T44" s="263"/>
      <c r="U44" s="300"/>
      <c r="V44" s="294" t="str">
        <f>IF(Tabela7[[#This Row],[C/V]]="c",Tabela7[[#This Row],[Preço Médio]],"")</f>
        <v/>
      </c>
      <c r="W44" s="294" t="str">
        <f>IF(Tabela7[[#This Row],[C/V]]="v",Tabela7[[#This Row],[Preço Médio]],"")</f>
        <v/>
      </c>
      <c r="X44" s="123" t="str">
        <f>Tabela7[[#This Row],[Código Negociação]]&amp;Tabela7[[#This Row],[C/V]]</f>
        <v/>
      </c>
      <c r="Y44" s="124"/>
      <c r="Z44" s="124"/>
      <c r="AA44" s="124"/>
      <c r="AB44" s="124"/>
      <c r="AC44" s="124"/>
      <c r="AD44" s="124"/>
      <c r="AE44" s="124"/>
      <c r="AF44" s="124"/>
      <c r="AG44" s="124"/>
      <c r="AH44" s="124"/>
      <c r="AI44" s="124"/>
      <c r="AJ44" s="124"/>
    </row>
    <row r="45" spans="3:36" ht="15.75" customHeight="1" x14ac:dyDescent="0.25">
      <c r="C45" s="262"/>
      <c r="D45" s="272"/>
      <c r="E45" s="273"/>
      <c r="F45" s="264"/>
      <c r="G45" s="265"/>
      <c r="H45" s="126"/>
      <c r="I45" s="125"/>
      <c r="J45" s="125"/>
      <c r="K45" s="125"/>
      <c r="L45" s="125"/>
      <c r="M45" s="125"/>
      <c r="N45" s="125"/>
      <c r="O45" s="266"/>
      <c r="P45" s="267"/>
      <c r="Q45" s="268"/>
      <c r="R45" s="269"/>
      <c r="S45" s="268"/>
      <c r="T45" s="263"/>
      <c r="U45" s="300"/>
      <c r="V45" s="294" t="str">
        <f>IF(Tabela7[[#This Row],[C/V]]="c",Tabela7[[#This Row],[Preço Médio]],"")</f>
        <v/>
      </c>
      <c r="W45" s="294" t="str">
        <f>IF(Tabela7[[#This Row],[C/V]]="v",Tabela7[[#This Row],[Preço Médio]],"")</f>
        <v/>
      </c>
      <c r="X45" s="123" t="str">
        <f>Tabela7[[#This Row],[Código Negociação]]&amp;Tabela7[[#This Row],[C/V]]</f>
        <v/>
      </c>
      <c r="Y45" s="116"/>
      <c r="Z45" s="116"/>
      <c r="AA45" s="116"/>
      <c r="AB45" s="116"/>
      <c r="AC45" s="116"/>
      <c r="AD45" s="116"/>
      <c r="AE45" s="116"/>
      <c r="AF45" s="116"/>
      <c r="AG45" s="116"/>
      <c r="AH45" s="116"/>
      <c r="AI45" s="116"/>
      <c r="AJ45" s="116"/>
    </row>
    <row r="46" spans="3:36" ht="15.75" customHeight="1" x14ac:dyDescent="0.25">
      <c r="C46" s="262"/>
      <c r="D46" s="272"/>
      <c r="E46" s="273"/>
      <c r="F46" s="264"/>
      <c r="G46" s="265"/>
      <c r="H46" s="126"/>
      <c r="I46" s="125"/>
      <c r="J46" s="125"/>
      <c r="K46" s="125"/>
      <c r="L46" s="125"/>
      <c r="M46" s="125"/>
      <c r="N46" s="125"/>
      <c r="O46" s="266"/>
      <c r="P46" s="267"/>
      <c r="Q46" s="267"/>
      <c r="R46" s="270"/>
      <c r="S46" s="267"/>
      <c r="T46" s="264"/>
      <c r="U46" s="300"/>
      <c r="V46" s="294" t="str">
        <f>IF(Tabela7[[#This Row],[C/V]]="c",Tabela7[[#This Row],[Preço Médio]],"")</f>
        <v/>
      </c>
      <c r="W46" s="294" t="str">
        <f>IF(Tabela7[[#This Row],[C/V]]="v",Tabela7[[#This Row],[Preço Médio]],"")</f>
        <v/>
      </c>
      <c r="X46" s="123" t="str">
        <f>Tabela7[[#This Row],[Código Negociação]]&amp;Tabela7[[#This Row],[C/V]]</f>
        <v/>
      </c>
      <c r="Y46" s="124"/>
      <c r="Z46" s="124"/>
      <c r="AA46" s="124"/>
      <c r="AB46" s="124"/>
      <c r="AC46" s="124"/>
      <c r="AD46" s="124"/>
      <c r="AE46" s="124"/>
      <c r="AF46" s="124"/>
      <c r="AG46" s="124"/>
      <c r="AH46" s="124"/>
      <c r="AI46" s="124"/>
      <c r="AJ46" s="124"/>
    </row>
    <row r="47" spans="3:36" ht="15.75" customHeight="1" x14ac:dyDescent="0.25">
      <c r="C47" s="141"/>
      <c r="D47" s="271"/>
      <c r="E47" s="271"/>
      <c r="F47" s="118"/>
      <c r="G47" s="119"/>
      <c r="H47" s="118"/>
      <c r="I47" s="120"/>
      <c r="J47" s="120"/>
      <c r="K47" s="120"/>
      <c r="L47" s="120"/>
      <c r="M47" s="120"/>
      <c r="N47" s="120"/>
      <c r="O47" s="121"/>
      <c r="P47" s="121"/>
      <c r="Q47" s="117"/>
      <c r="R47" s="122"/>
      <c r="S47" s="117"/>
      <c r="T47" s="123"/>
      <c r="U47" s="299"/>
      <c r="V47" s="294" t="str">
        <f>IF(Tabela7[[#This Row],[C/V]]="c",Tabela7[[#This Row],[Preço Médio]],"")</f>
        <v/>
      </c>
      <c r="W47" s="294" t="str">
        <f>IF(Tabela7[[#This Row],[C/V]]="v",Tabela7[[#This Row],[Preço Médio]],"")</f>
        <v/>
      </c>
      <c r="X47" s="123" t="str">
        <f>Tabela7[[#This Row],[Código Negociação]]&amp;Tabela7[[#This Row],[C/V]]</f>
        <v/>
      </c>
      <c r="Y47" s="116"/>
      <c r="Z47" s="116"/>
      <c r="AA47" s="116"/>
      <c r="AB47" s="116"/>
      <c r="AC47" s="116"/>
      <c r="AD47" s="116"/>
      <c r="AE47" s="116"/>
      <c r="AF47" s="116"/>
      <c r="AG47" s="116"/>
      <c r="AH47" s="116"/>
      <c r="AI47" s="116"/>
      <c r="AJ47" s="116"/>
    </row>
    <row r="48" spans="3:36" ht="15.75" customHeight="1" x14ac:dyDescent="0.25">
      <c r="C48" s="262"/>
      <c r="D48" s="272"/>
      <c r="E48" s="272"/>
      <c r="F48" s="264"/>
      <c r="G48" s="265"/>
      <c r="H48" s="126"/>
      <c r="I48" s="125"/>
      <c r="J48" s="125"/>
      <c r="K48" s="125"/>
      <c r="L48" s="125"/>
      <c r="M48" s="125"/>
      <c r="N48" s="125"/>
      <c r="O48" s="266"/>
      <c r="P48" s="267"/>
      <c r="Q48" s="268"/>
      <c r="R48" s="269"/>
      <c r="S48" s="268"/>
      <c r="T48" s="263"/>
      <c r="U48" s="300"/>
      <c r="V48" s="294" t="str">
        <f>IF(Tabela7[[#This Row],[C/V]]="c",Tabela7[[#This Row],[Preço Médio]],"")</f>
        <v/>
      </c>
      <c r="W48" s="294" t="str">
        <f>IF(Tabela7[[#This Row],[C/V]]="v",Tabela7[[#This Row],[Preço Médio]],"")</f>
        <v/>
      </c>
      <c r="X48" s="123" t="str">
        <f>Tabela7[[#This Row],[Código Negociação]]&amp;Tabela7[[#This Row],[C/V]]</f>
        <v/>
      </c>
      <c r="Y48" s="124"/>
      <c r="Z48" s="124"/>
      <c r="AA48" s="124"/>
      <c r="AB48" s="124"/>
      <c r="AC48" s="124"/>
      <c r="AD48" s="124"/>
      <c r="AE48" s="124"/>
      <c r="AF48" s="124"/>
      <c r="AG48" s="124"/>
      <c r="AH48" s="124"/>
      <c r="AI48" s="124"/>
      <c r="AJ48" s="124"/>
    </row>
    <row r="49" spans="3:36" ht="15.75" customHeight="1" x14ac:dyDescent="0.25">
      <c r="C49" s="262"/>
      <c r="D49" s="272"/>
      <c r="E49" s="272"/>
      <c r="F49" s="264"/>
      <c r="G49" s="265"/>
      <c r="H49" s="126"/>
      <c r="I49" s="125"/>
      <c r="J49" s="125"/>
      <c r="K49" s="125"/>
      <c r="L49" s="125"/>
      <c r="M49" s="125"/>
      <c r="N49" s="125"/>
      <c r="O49" s="266"/>
      <c r="P49" s="267"/>
      <c r="Q49" s="267"/>
      <c r="R49" s="270"/>
      <c r="S49" s="267"/>
      <c r="T49" s="264"/>
      <c r="U49" s="300"/>
      <c r="V49" s="294" t="str">
        <f>IF(Tabela7[[#This Row],[C/V]]="c",Tabela7[[#This Row],[Preço Médio]],"")</f>
        <v/>
      </c>
      <c r="W49" s="294" t="str">
        <f>IF(Tabela7[[#This Row],[C/V]]="v",Tabela7[[#This Row],[Preço Médio]],"")</f>
        <v/>
      </c>
      <c r="X49" s="123" t="str">
        <f>Tabela7[[#This Row],[Código Negociação]]&amp;Tabela7[[#This Row],[C/V]]</f>
        <v/>
      </c>
      <c r="Y49" s="116"/>
      <c r="Z49" s="116"/>
      <c r="AA49" s="116"/>
      <c r="AB49" s="116"/>
      <c r="AC49" s="116"/>
      <c r="AD49" s="116"/>
      <c r="AE49" s="116"/>
      <c r="AF49" s="116"/>
      <c r="AG49" s="116"/>
      <c r="AH49" s="116"/>
      <c r="AI49" s="116"/>
      <c r="AJ49" s="116"/>
    </row>
    <row r="50" spans="3:36" ht="15.75" customHeight="1" x14ac:dyDescent="0.25">
      <c r="C50" s="141"/>
      <c r="D50" s="273"/>
      <c r="E50" s="273"/>
      <c r="F50" s="264"/>
      <c r="G50" s="274"/>
      <c r="H50" s="264"/>
      <c r="I50" s="275"/>
      <c r="J50" s="275"/>
      <c r="K50" s="275"/>
      <c r="L50" s="275"/>
      <c r="M50" s="275"/>
      <c r="N50" s="275"/>
      <c r="O50" s="267"/>
      <c r="P50" s="267"/>
      <c r="Q50" s="268"/>
      <c r="R50" s="269"/>
      <c r="S50" s="268"/>
      <c r="T50" s="263"/>
      <c r="U50" s="300"/>
      <c r="V50" s="294" t="str">
        <f>IF(Tabela7[[#This Row],[C/V]]="c",Tabela7[[#This Row],[Preço Médio]],"")</f>
        <v/>
      </c>
      <c r="W50" s="294" t="str">
        <f>IF(Tabela7[[#This Row],[C/V]]="v",Tabela7[[#This Row],[Preço Médio]],"")</f>
        <v/>
      </c>
      <c r="X50" s="123" t="str">
        <f>Tabela7[[#This Row],[Código Negociação]]&amp;Tabela7[[#This Row],[C/V]]</f>
        <v/>
      </c>
      <c r="Y50" s="124"/>
      <c r="Z50" s="124"/>
      <c r="AA50" s="124"/>
      <c r="AB50" s="124"/>
      <c r="AC50" s="124"/>
      <c r="AD50" s="124"/>
      <c r="AE50" s="124"/>
      <c r="AF50" s="124"/>
      <c r="AG50" s="124"/>
      <c r="AH50" s="124"/>
      <c r="AI50" s="124"/>
      <c r="AJ50" s="124"/>
    </row>
    <row r="51" spans="3:36" ht="15.75" customHeight="1" x14ac:dyDescent="0.25">
      <c r="C51" s="262"/>
      <c r="D51" s="272"/>
      <c r="E51" s="273"/>
      <c r="F51" s="264"/>
      <c r="G51" s="265"/>
      <c r="H51" s="126"/>
      <c r="I51" s="125"/>
      <c r="J51" s="125"/>
      <c r="K51" s="125"/>
      <c r="L51" s="125"/>
      <c r="M51" s="125"/>
      <c r="N51" s="125"/>
      <c r="O51" s="266"/>
      <c r="P51" s="267"/>
      <c r="Q51" s="268"/>
      <c r="R51" s="269"/>
      <c r="S51" s="268"/>
      <c r="T51" s="263"/>
      <c r="U51" s="300"/>
      <c r="V51" s="294" t="str">
        <f>IF(Tabela7[[#This Row],[C/V]]="c",Tabela7[[#This Row],[Preço Médio]],"")</f>
        <v/>
      </c>
      <c r="W51" s="294" t="str">
        <f>IF(Tabela7[[#This Row],[C/V]]="v",Tabela7[[#This Row],[Preço Médio]],"")</f>
        <v/>
      </c>
      <c r="X51" s="123" t="str">
        <f>Tabela7[[#This Row],[Código Negociação]]&amp;Tabela7[[#This Row],[C/V]]</f>
        <v/>
      </c>
      <c r="Y51" s="116"/>
      <c r="Z51" s="116"/>
      <c r="AA51" s="116"/>
      <c r="AB51" s="116"/>
      <c r="AC51" s="116"/>
      <c r="AD51" s="116"/>
      <c r="AE51" s="116"/>
      <c r="AF51" s="116"/>
      <c r="AG51" s="116"/>
      <c r="AH51" s="116"/>
      <c r="AI51" s="116"/>
      <c r="AJ51" s="116"/>
    </row>
    <row r="52" spans="3:36" ht="15.75" customHeight="1" x14ac:dyDescent="0.25">
      <c r="C52" s="262"/>
      <c r="D52" s="272"/>
      <c r="E52" s="273"/>
      <c r="F52" s="264"/>
      <c r="G52" s="265"/>
      <c r="H52" s="126"/>
      <c r="I52" s="125"/>
      <c r="J52" s="125"/>
      <c r="K52" s="125"/>
      <c r="L52" s="125"/>
      <c r="M52" s="125"/>
      <c r="N52" s="125"/>
      <c r="O52" s="266"/>
      <c r="P52" s="267"/>
      <c r="Q52" s="267"/>
      <c r="R52" s="270"/>
      <c r="S52" s="267"/>
      <c r="T52" s="264"/>
      <c r="U52" s="300"/>
      <c r="V52" s="294" t="str">
        <f>IF(Tabela7[[#This Row],[C/V]]="c",Tabela7[[#This Row],[Preço Médio]],"")</f>
        <v/>
      </c>
      <c r="W52" s="294" t="str">
        <f>IF(Tabela7[[#This Row],[C/V]]="v",Tabela7[[#This Row],[Preço Médio]],"")</f>
        <v/>
      </c>
      <c r="X52" s="123" t="str">
        <f>Tabela7[[#This Row],[Código Negociação]]&amp;Tabela7[[#This Row],[C/V]]</f>
        <v/>
      </c>
      <c r="Y52" s="124"/>
      <c r="Z52" s="124"/>
      <c r="AA52" s="124"/>
      <c r="AB52" s="124"/>
      <c r="AC52" s="124"/>
      <c r="AD52" s="124"/>
      <c r="AE52" s="124"/>
      <c r="AF52" s="124"/>
      <c r="AG52" s="124"/>
      <c r="AH52" s="124"/>
      <c r="AI52" s="124"/>
      <c r="AJ52" s="124"/>
    </row>
    <row r="53" spans="3:36" ht="15.75" customHeight="1" x14ac:dyDescent="0.25">
      <c r="C53" s="141"/>
      <c r="D53" s="271"/>
      <c r="E53" s="271"/>
      <c r="F53" s="118"/>
      <c r="G53" s="119"/>
      <c r="H53" s="118"/>
      <c r="I53" s="120"/>
      <c r="J53" s="120"/>
      <c r="K53" s="120"/>
      <c r="L53" s="120"/>
      <c r="M53" s="120"/>
      <c r="N53" s="120"/>
      <c r="O53" s="121"/>
      <c r="P53" s="121"/>
      <c r="Q53" s="117"/>
      <c r="R53" s="122"/>
      <c r="S53" s="117"/>
      <c r="T53" s="123"/>
      <c r="U53" s="299"/>
      <c r="V53" s="294" t="str">
        <f>IF(Tabela7[[#This Row],[C/V]]="c",Tabela7[[#This Row],[Preço Médio]],"")</f>
        <v/>
      </c>
      <c r="W53" s="294" t="str">
        <f>IF(Tabela7[[#This Row],[C/V]]="v",Tabela7[[#This Row],[Preço Médio]],"")</f>
        <v/>
      </c>
      <c r="X53" s="123" t="str">
        <f>Tabela7[[#This Row],[Código Negociação]]&amp;Tabela7[[#This Row],[C/V]]</f>
        <v/>
      </c>
      <c r="Y53" s="116"/>
      <c r="Z53" s="116"/>
      <c r="AA53" s="116"/>
      <c r="AB53" s="116"/>
      <c r="AC53" s="116"/>
      <c r="AD53" s="116"/>
      <c r="AE53" s="116"/>
      <c r="AF53" s="116"/>
      <c r="AG53" s="116"/>
      <c r="AH53" s="116"/>
      <c r="AI53" s="116"/>
      <c r="AJ53" s="116"/>
    </row>
    <row r="54" spans="3:36" ht="15.75" customHeight="1" x14ac:dyDescent="0.25">
      <c r="C54" s="262"/>
      <c r="D54" s="272"/>
      <c r="E54" s="272"/>
      <c r="F54" s="264"/>
      <c r="G54" s="265"/>
      <c r="H54" s="126"/>
      <c r="I54" s="125"/>
      <c r="J54" s="125"/>
      <c r="K54" s="125"/>
      <c r="L54" s="125"/>
      <c r="M54" s="125"/>
      <c r="N54" s="125"/>
      <c r="O54" s="266"/>
      <c r="P54" s="267"/>
      <c r="Q54" s="268"/>
      <c r="R54" s="269"/>
      <c r="S54" s="268"/>
      <c r="T54" s="263"/>
      <c r="U54" s="300"/>
      <c r="V54" s="294" t="str">
        <f>IF(Tabela7[[#This Row],[C/V]]="c",Tabela7[[#This Row],[Preço Médio]],"")</f>
        <v/>
      </c>
      <c r="W54" s="294" t="str">
        <f>IF(Tabela7[[#This Row],[C/V]]="v",Tabela7[[#This Row],[Preço Médio]],"")</f>
        <v/>
      </c>
      <c r="X54" s="123" t="str">
        <f>Tabela7[[#This Row],[Código Negociação]]&amp;Tabela7[[#This Row],[C/V]]</f>
        <v/>
      </c>
      <c r="Y54" s="124"/>
      <c r="Z54" s="124"/>
      <c r="AA54" s="124"/>
      <c r="AB54" s="124"/>
      <c r="AC54" s="124"/>
      <c r="AD54" s="124"/>
      <c r="AE54" s="124"/>
      <c r="AF54" s="124"/>
      <c r="AG54" s="124"/>
      <c r="AH54" s="124"/>
      <c r="AI54" s="124"/>
      <c r="AJ54" s="124"/>
    </row>
    <row r="55" spans="3:36" ht="15.75" customHeight="1" x14ac:dyDescent="0.25">
      <c r="C55" s="262"/>
      <c r="D55" s="272"/>
      <c r="E55" s="272"/>
      <c r="F55" s="264"/>
      <c r="G55" s="265"/>
      <c r="H55" s="126"/>
      <c r="I55" s="125"/>
      <c r="J55" s="125"/>
      <c r="K55" s="125"/>
      <c r="L55" s="125"/>
      <c r="M55" s="125"/>
      <c r="N55" s="125"/>
      <c r="O55" s="266"/>
      <c r="P55" s="267"/>
      <c r="Q55" s="267"/>
      <c r="R55" s="270"/>
      <c r="S55" s="267"/>
      <c r="T55" s="264"/>
      <c r="U55" s="300"/>
      <c r="V55" s="294" t="str">
        <f>IF(Tabela7[[#This Row],[C/V]]="c",Tabela7[[#This Row],[Preço Médio]],"")</f>
        <v/>
      </c>
      <c r="W55" s="294" t="str">
        <f>IF(Tabela7[[#This Row],[C/V]]="v",Tabela7[[#This Row],[Preço Médio]],"")</f>
        <v/>
      </c>
      <c r="X55" s="123" t="str">
        <f>Tabela7[[#This Row],[Código Negociação]]&amp;Tabela7[[#This Row],[C/V]]</f>
        <v/>
      </c>
      <c r="Y55" s="116"/>
      <c r="Z55" s="116"/>
      <c r="AA55" s="116"/>
      <c r="AB55" s="116"/>
      <c r="AC55" s="116"/>
      <c r="AD55" s="116"/>
      <c r="AE55" s="116"/>
      <c r="AF55" s="116"/>
      <c r="AG55" s="116"/>
      <c r="AH55" s="116"/>
      <c r="AI55" s="116"/>
      <c r="AJ55" s="116"/>
    </row>
    <row r="56" spans="3:36" ht="15.75" customHeight="1" x14ac:dyDescent="0.25">
      <c r="C56" s="141"/>
      <c r="D56" s="273"/>
      <c r="E56" s="273"/>
      <c r="F56" s="264"/>
      <c r="G56" s="274"/>
      <c r="H56" s="264"/>
      <c r="I56" s="275"/>
      <c r="J56" s="275"/>
      <c r="K56" s="275"/>
      <c r="L56" s="275"/>
      <c r="M56" s="275"/>
      <c r="N56" s="275"/>
      <c r="O56" s="267"/>
      <c r="P56" s="267"/>
      <c r="Q56" s="268"/>
      <c r="R56" s="269"/>
      <c r="S56" s="268"/>
      <c r="T56" s="263"/>
      <c r="U56" s="300"/>
      <c r="V56" s="294" t="str">
        <f>IF(Tabela7[[#This Row],[C/V]]="c",Tabela7[[#This Row],[Preço Médio]],"")</f>
        <v/>
      </c>
      <c r="W56" s="294" t="str">
        <f>IF(Tabela7[[#This Row],[C/V]]="v",Tabela7[[#This Row],[Preço Médio]],"")</f>
        <v/>
      </c>
      <c r="X56" s="123" t="str">
        <f>Tabela7[[#This Row],[Código Negociação]]&amp;Tabela7[[#This Row],[C/V]]</f>
        <v/>
      </c>
      <c r="Y56" s="124"/>
      <c r="Z56" s="124"/>
      <c r="AA56" s="124"/>
      <c r="AB56" s="124"/>
      <c r="AC56" s="124"/>
      <c r="AD56" s="124"/>
      <c r="AE56" s="124"/>
      <c r="AF56" s="124"/>
      <c r="AG56" s="124"/>
      <c r="AH56" s="124"/>
      <c r="AI56" s="124"/>
      <c r="AJ56" s="124"/>
    </row>
    <row r="57" spans="3:36" ht="15.75" customHeight="1" x14ac:dyDescent="0.25">
      <c r="C57" s="262"/>
      <c r="D57" s="272"/>
      <c r="E57" s="273"/>
      <c r="F57" s="264"/>
      <c r="G57" s="265"/>
      <c r="H57" s="126"/>
      <c r="I57" s="125"/>
      <c r="J57" s="125"/>
      <c r="K57" s="125"/>
      <c r="L57" s="125"/>
      <c r="M57" s="125"/>
      <c r="N57" s="125"/>
      <c r="O57" s="266"/>
      <c r="P57" s="267"/>
      <c r="Q57" s="268"/>
      <c r="R57" s="269"/>
      <c r="S57" s="268"/>
      <c r="T57" s="263"/>
      <c r="U57" s="300"/>
      <c r="V57" s="294" t="str">
        <f>IF(Tabela7[[#This Row],[C/V]]="c",Tabela7[[#This Row],[Preço Médio]],"")</f>
        <v/>
      </c>
      <c r="W57" s="294" t="str">
        <f>IF(Tabela7[[#This Row],[C/V]]="v",Tabela7[[#This Row],[Preço Médio]],"")</f>
        <v/>
      </c>
      <c r="X57" s="123" t="str">
        <f>Tabela7[[#This Row],[Código Negociação]]&amp;Tabela7[[#This Row],[C/V]]</f>
        <v/>
      </c>
      <c r="Y57" s="116"/>
      <c r="Z57" s="116"/>
      <c r="AA57" s="116"/>
      <c r="AB57" s="116"/>
      <c r="AC57" s="116"/>
      <c r="AD57" s="116"/>
      <c r="AE57" s="116"/>
      <c r="AF57" s="116"/>
      <c r="AG57" s="116"/>
      <c r="AH57" s="116"/>
      <c r="AI57" s="116"/>
      <c r="AJ57" s="116"/>
    </row>
    <row r="58" spans="3:36" ht="15.75" customHeight="1" x14ac:dyDescent="0.25">
      <c r="C58" s="262"/>
      <c r="D58" s="272"/>
      <c r="E58" s="273"/>
      <c r="F58" s="264"/>
      <c r="G58" s="265"/>
      <c r="H58" s="126"/>
      <c r="I58" s="125"/>
      <c r="J58" s="125"/>
      <c r="K58" s="125"/>
      <c r="L58" s="125"/>
      <c r="M58" s="125"/>
      <c r="N58" s="125"/>
      <c r="O58" s="266"/>
      <c r="P58" s="267"/>
      <c r="Q58" s="267"/>
      <c r="R58" s="270"/>
      <c r="S58" s="267"/>
      <c r="T58" s="264"/>
      <c r="U58" s="300"/>
      <c r="V58" s="294" t="str">
        <f>IF(Tabela7[[#This Row],[C/V]]="c",Tabela7[[#This Row],[Preço Médio]],"")</f>
        <v/>
      </c>
      <c r="W58" s="294" t="str">
        <f>IF(Tabela7[[#This Row],[C/V]]="v",Tabela7[[#This Row],[Preço Médio]],"")</f>
        <v/>
      </c>
      <c r="X58" s="123" t="str">
        <f>Tabela7[[#This Row],[Código Negociação]]&amp;Tabela7[[#This Row],[C/V]]</f>
        <v/>
      </c>
      <c r="Y58" s="124"/>
      <c r="Z58" s="124"/>
      <c r="AA58" s="124"/>
      <c r="AB58" s="124"/>
      <c r="AC58" s="124"/>
      <c r="AD58" s="124"/>
      <c r="AE58" s="124"/>
      <c r="AF58" s="124"/>
      <c r="AG58" s="124"/>
      <c r="AH58" s="124"/>
      <c r="AI58" s="124"/>
      <c r="AJ58" s="124"/>
    </row>
    <row r="59" spans="3:36" ht="15.75" customHeight="1" x14ac:dyDescent="0.25">
      <c r="C59" s="141"/>
      <c r="D59" s="271"/>
      <c r="E59" s="271"/>
      <c r="F59" s="118"/>
      <c r="G59" s="119"/>
      <c r="H59" s="118"/>
      <c r="I59" s="120"/>
      <c r="J59" s="120"/>
      <c r="K59" s="120"/>
      <c r="L59" s="120"/>
      <c r="M59" s="120"/>
      <c r="N59" s="120"/>
      <c r="O59" s="121"/>
      <c r="P59" s="121"/>
      <c r="Q59" s="117"/>
      <c r="R59" s="122"/>
      <c r="S59" s="117"/>
      <c r="T59" s="123"/>
      <c r="U59" s="299"/>
      <c r="V59" s="294" t="str">
        <f>IF(Tabela7[[#This Row],[C/V]]="c",Tabela7[[#This Row],[Preço Médio]],"")</f>
        <v/>
      </c>
      <c r="W59" s="294" t="str">
        <f>IF(Tabela7[[#This Row],[C/V]]="v",Tabela7[[#This Row],[Preço Médio]],"")</f>
        <v/>
      </c>
      <c r="X59" s="123" t="str">
        <f>Tabela7[[#This Row],[Código Negociação]]&amp;Tabela7[[#This Row],[C/V]]</f>
        <v/>
      </c>
      <c r="Y59" s="116"/>
      <c r="Z59" s="116"/>
      <c r="AA59" s="116"/>
      <c r="AB59" s="116"/>
      <c r="AC59" s="116"/>
      <c r="AD59" s="116"/>
      <c r="AE59" s="116"/>
      <c r="AF59" s="116"/>
      <c r="AG59" s="116"/>
      <c r="AH59" s="116"/>
      <c r="AI59" s="116"/>
      <c r="AJ59" s="116"/>
    </row>
    <row r="60" spans="3:36" ht="15.75" customHeight="1" x14ac:dyDescent="0.25">
      <c r="C60" s="262"/>
      <c r="D60" s="272"/>
      <c r="E60" s="272"/>
      <c r="F60" s="264"/>
      <c r="G60" s="265"/>
      <c r="H60" s="126"/>
      <c r="I60" s="125"/>
      <c r="J60" s="125"/>
      <c r="K60" s="125"/>
      <c r="L60" s="125"/>
      <c r="M60" s="125"/>
      <c r="N60" s="125"/>
      <c r="O60" s="266"/>
      <c r="P60" s="267"/>
      <c r="Q60" s="268"/>
      <c r="R60" s="269"/>
      <c r="S60" s="268"/>
      <c r="T60" s="263"/>
      <c r="U60" s="300"/>
      <c r="V60" s="294" t="str">
        <f>IF(Tabela7[[#This Row],[C/V]]="c",Tabela7[[#This Row],[Preço Médio]],"")</f>
        <v/>
      </c>
      <c r="W60" s="294" t="str">
        <f>IF(Tabela7[[#This Row],[C/V]]="v",Tabela7[[#This Row],[Preço Médio]],"")</f>
        <v/>
      </c>
      <c r="X60" s="123" t="str">
        <f>Tabela7[[#This Row],[Código Negociação]]&amp;Tabela7[[#This Row],[C/V]]</f>
        <v/>
      </c>
      <c r="Y60" s="124"/>
      <c r="Z60" s="124"/>
      <c r="AA60" s="124"/>
      <c r="AB60" s="124"/>
      <c r="AC60" s="124"/>
      <c r="AD60" s="124"/>
      <c r="AE60" s="124"/>
      <c r="AF60" s="124"/>
      <c r="AG60" s="124"/>
      <c r="AH60" s="124"/>
      <c r="AI60" s="124"/>
      <c r="AJ60" s="124"/>
    </row>
    <row r="61" spans="3:36" ht="15.75" customHeight="1" x14ac:dyDescent="0.25">
      <c r="C61" s="262"/>
      <c r="D61" s="272"/>
      <c r="E61" s="272"/>
      <c r="F61" s="264"/>
      <c r="G61" s="265"/>
      <c r="H61" s="126"/>
      <c r="I61" s="125"/>
      <c r="J61" s="125"/>
      <c r="K61" s="125"/>
      <c r="L61" s="125"/>
      <c r="M61" s="125"/>
      <c r="N61" s="125"/>
      <c r="O61" s="266"/>
      <c r="P61" s="267"/>
      <c r="Q61" s="267"/>
      <c r="R61" s="270"/>
      <c r="S61" s="267"/>
      <c r="T61" s="264"/>
      <c r="U61" s="300"/>
      <c r="V61" s="294" t="str">
        <f>IF(Tabela7[[#This Row],[C/V]]="c",Tabela7[[#This Row],[Preço Médio]],"")</f>
        <v/>
      </c>
      <c r="W61" s="294" t="str">
        <f>IF(Tabela7[[#This Row],[C/V]]="v",Tabela7[[#This Row],[Preço Médio]],"")</f>
        <v/>
      </c>
      <c r="X61" s="123" t="str">
        <f>Tabela7[[#This Row],[Código Negociação]]&amp;Tabela7[[#This Row],[C/V]]</f>
        <v/>
      </c>
      <c r="Y61" s="116"/>
      <c r="Z61" s="116"/>
      <c r="AA61" s="116"/>
      <c r="AB61" s="116"/>
      <c r="AC61" s="116"/>
      <c r="AD61" s="116"/>
      <c r="AE61" s="116"/>
      <c r="AF61" s="116"/>
      <c r="AG61" s="116"/>
      <c r="AH61" s="116"/>
      <c r="AI61" s="116"/>
      <c r="AJ61" s="116"/>
    </row>
    <row r="62" spans="3:36" ht="15.75" customHeight="1" x14ac:dyDescent="0.25">
      <c r="C62" s="141"/>
      <c r="D62" s="273"/>
      <c r="E62" s="273"/>
      <c r="F62" s="264"/>
      <c r="G62" s="274"/>
      <c r="H62" s="264"/>
      <c r="I62" s="275"/>
      <c r="J62" s="275"/>
      <c r="K62" s="275"/>
      <c r="L62" s="275"/>
      <c r="M62" s="275"/>
      <c r="N62" s="275"/>
      <c r="O62" s="267"/>
      <c r="P62" s="267"/>
      <c r="Q62" s="268"/>
      <c r="R62" s="269"/>
      <c r="S62" s="268"/>
      <c r="T62" s="263"/>
      <c r="U62" s="300"/>
      <c r="V62" s="294" t="str">
        <f>IF(Tabela7[[#This Row],[C/V]]="c",Tabela7[[#This Row],[Preço Médio]],"")</f>
        <v/>
      </c>
      <c r="W62" s="294" t="str">
        <f>IF(Tabela7[[#This Row],[C/V]]="v",Tabela7[[#This Row],[Preço Médio]],"")</f>
        <v/>
      </c>
      <c r="X62" s="123" t="str">
        <f>Tabela7[[#This Row],[Código Negociação]]&amp;Tabela7[[#This Row],[C/V]]</f>
        <v/>
      </c>
      <c r="Y62" s="124"/>
      <c r="Z62" s="124"/>
      <c r="AA62" s="124"/>
      <c r="AB62" s="124"/>
      <c r="AC62" s="124"/>
      <c r="AD62" s="124"/>
      <c r="AE62" s="124"/>
      <c r="AF62" s="124"/>
      <c r="AG62" s="124"/>
      <c r="AH62" s="124"/>
      <c r="AI62" s="124"/>
      <c r="AJ62" s="124"/>
    </row>
    <row r="63" spans="3:36" ht="15.75" customHeight="1" x14ac:dyDescent="0.25">
      <c r="C63" s="262"/>
      <c r="D63" s="272"/>
      <c r="E63" s="273"/>
      <c r="F63" s="264"/>
      <c r="G63" s="265"/>
      <c r="H63" s="126"/>
      <c r="I63" s="125"/>
      <c r="J63" s="125"/>
      <c r="K63" s="125"/>
      <c r="L63" s="125"/>
      <c r="M63" s="125"/>
      <c r="N63" s="125"/>
      <c r="O63" s="266"/>
      <c r="P63" s="267"/>
      <c r="Q63" s="268"/>
      <c r="R63" s="269"/>
      <c r="S63" s="268"/>
      <c r="T63" s="263"/>
      <c r="U63" s="300"/>
      <c r="V63" s="294" t="str">
        <f>IF(Tabela7[[#This Row],[C/V]]="c",Tabela7[[#This Row],[Preço Médio]],"")</f>
        <v/>
      </c>
      <c r="W63" s="294" t="str">
        <f>IF(Tabela7[[#This Row],[C/V]]="v",Tabela7[[#This Row],[Preço Médio]],"")</f>
        <v/>
      </c>
      <c r="X63" s="123" t="str">
        <f>Tabela7[[#This Row],[Código Negociação]]&amp;Tabela7[[#This Row],[C/V]]</f>
        <v/>
      </c>
      <c r="Y63" s="116"/>
      <c r="Z63" s="116"/>
      <c r="AA63" s="116"/>
      <c r="AB63" s="116"/>
      <c r="AC63" s="116"/>
      <c r="AD63" s="116"/>
      <c r="AE63" s="116"/>
      <c r="AF63" s="116"/>
      <c r="AG63" s="116"/>
      <c r="AH63" s="116"/>
      <c r="AI63" s="116"/>
      <c r="AJ63" s="116"/>
    </row>
    <row r="64" spans="3:36" ht="15.75" customHeight="1" x14ac:dyDescent="0.25">
      <c r="C64" s="262"/>
      <c r="D64" s="272"/>
      <c r="E64" s="273"/>
      <c r="F64" s="264"/>
      <c r="G64" s="265"/>
      <c r="H64" s="126"/>
      <c r="I64" s="125"/>
      <c r="J64" s="125"/>
      <c r="K64" s="125"/>
      <c r="L64" s="125"/>
      <c r="M64" s="125"/>
      <c r="N64" s="125"/>
      <c r="O64" s="266"/>
      <c r="P64" s="267"/>
      <c r="Q64" s="267"/>
      <c r="R64" s="270"/>
      <c r="S64" s="267"/>
      <c r="T64" s="264"/>
      <c r="U64" s="300"/>
      <c r="V64" s="294" t="str">
        <f>IF(Tabela7[[#This Row],[C/V]]="c",Tabela7[[#This Row],[Preço Médio]],"")</f>
        <v/>
      </c>
      <c r="W64" s="294" t="str">
        <f>IF(Tabela7[[#This Row],[C/V]]="v",Tabela7[[#This Row],[Preço Médio]],"")</f>
        <v/>
      </c>
      <c r="X64" s="123" t="str">
        <f>Tabela7[[#This Row],[Código Negociação]]&amp;Tabela7[[#This Row],[C/V]]</f>
        <v/>
      </c>
      <c r="Y64" s="124"/>
      <c r="Z64" s="124"/>
      <c r="AA64" s="124"/>
      <c r="AB64" s="124"/>
      <c r="AC64" s="124"/>
      <c r="AD64" s="124"/>
      <c r="AE64" s="124"/>
      <c r="AF64" s="124"/>
      <c r="AG64" s="124"/>
      <c r="AH64" s="124"/>
      <c r="AI64" s="124"/>
      <c r="AJ64" s="124"/>
    </row>
    <row r="65" spans="3:36" ht="15.75" customHeight="1" x14ac:dyDescent="0.25">
      <c r="C65" s="141"/>
      <c r="D65" s="271"/>
      <c r="E65" s="271"/>
      <c r="F65" s="118"/>
      <c r="G65" s="119"/>
      <c r="H65" s="118"/>
      <c r="I65" s="120"/>
      <c r="J65" s="120"/>
      <c r="K65" s="120"/>
      <c r="L65" s="120"/>
      <c r="M65" s="120"/>
      <c r="N65" s="120"/>
      <c r="O65" s="121"/>
      <c r="P65" s="121"/>
      <c r="Q65" s="117"/>
      <c r="R65" s="122"/>
      <c r="S65" s="117"/>
      <c r="T65" s="123"/>
      <c r="U65" s="299"/>
      <c r="V65" s="294" t="str">
        <f>IF(Tabela7[[#This Row],[C/V]]="c",Tabela7[[#This Row],[Preço Médio]],"")</f>
        <v/>
      </c>
      <c r="W65" s="294" t="str">
        <f>IF(Tabela7[[#This Row],[C/V]]="v",Tabela7[[#This Row],[Preço Médio]],"")</f>
        <v/>
      </c>
      <c r="X65" s="123" t="str">
        <f>Tabela7[[#This Row],[Código Negociação]]&amp;Tabela7[[#This Row],[C/V]]</f>
        <v/>
      </c>
      <c r="Y65" s="116"/>
      <c r="Z65" s="116"/>
      <c r="AA65" s="116"/>
      <c r="AB65" s="116"/>
      <c r="AC65" s="116"/>
      <c r="AD65" s="116"/>
      <c r="AE65" s="116"/>
      <c r="AF65" s="116"/>
      <c r="AG65" s="116"/>
      <c r="AH65" s="116"/>
      <c r="AI65" s="116"/>
      <c r="AJ65" s="116"/>
    </row>
    <row r="66" spans="3:36" ht="15.75" customHeight="1" x14ac:dyDescent="0.25">
      <c r="C66" s="262"/>
      <c r="D66" s="272"/>
      <c r="E66" s="272"/>
      <c r="F66" s="264"/>
      <c r="G66" s="265"/>
      <c r="H66" s="126"/>
      <c r="I66" s="125"/>
      <c r="J66" s="125"/>
      <c r="K66" s="125"/>
      <c r="L66" s="125"/>
      <c r="M66" s="125"/>
      <c r="N66" s="125"/>
      <c r="O66" s="266"/>
      <c r="P66" s="267"/>
      <c r="Q66" s="268"/>
      <c r="R66" s="269"/>
      <c r="S66" s="268"/>
      <c r="T66" s="263"/>
      <c r="U66" s="300"/>
      <c r="V66" s="294" t="str">
        <f>IF(Tabela7[[#This Row],[C/V]]="c",Tabela7[[#This Row],[Preço Médio]],"")</f>
        <v/>
      </c>
      <c r="W66" s="294" t="str">
        <f>IF(Tabela7[[#This Row],[C/V]]="v",Tabela7[[#This Row],[Preço Médio]],"")</f>
        <v/>
      </c>
      <c r="X66" s="123" t="str">
        <f>Tabela7[[#This Row],[Código Negociação]]&amp;Tabela7[[#This Row],[C/V]]</f>
        <v/>
      </c>
      <c r="Y66" s="124"/>
      <c r="Z66" s="124"/>
      <c r="AA66" s="124"/>
      <c r="AB66" s="124"/>
      <c r="AC66" s="124"/>
      <c r="AD66" s="124"/>
      <c r="AE66" s="124"/>
      <c r="AF66" s="124"/>
      <c r="AG66" s="124"/>
      <c r="AH66" s="124"/>
      <c r="AI66" s="124"/>
      <c r="AJ66" s="124"/>
    </row>
    <row r="67" spans="3:36" ht="15.75" customHeight="1" x14ac:dyDescent="0.25">
      <c r="C67" s="262"/>
      <c r="D67" s="272"/>
      <c r="E67" s="272"/>
      <c r="F67" s="264"/>
      <c r="G67" s="265"/>
      <c r="H67" s="126"/>
      <c r="I67" s="125"/>
      <c r="J67" s="125"/>
      <c r="K67" s="125"/>
      <c r="L67" s="125"/>
      <c r="M67" s="125"/>
      <c r="N67" s="125"/>
      <c r="O67" s="266"/>
      <c r="P67" s="267"/>
      <c r="Q67" s="267"/>
      <c r="R67" s="270"/>
      <c r="S67" s="267"/>
      <c r="T67" s="264"/>
      <c r="U67" s="300"/>
      <c r="V67" s="294" t="str">
        <f>IF(Tabela7[[#This Row],[C/V]]="c",Tabela7[[#This Row],[Preço Médio]],"")</f>
        <v/>
      </c>
      <c r="W67" s="294" t="str">
        <f>IF(Tabela7[[#This Row],[C/V]]="v",Tabela7[[#This Row],[Preço Médio]],"")</f>
        <v/>
      </c>
      <c r="X67" s="123" t="str">
        <f>Tabela7[[#This Row],[Código Negociação]]&amp;Tabela7[[#This Row],[C/V]]</f>
        <v/>
      </c>
      <c r="Y67" s="116"/>
      <c r="Z67" s="116"/>
      <c r="AA67" s="116"/>
      <c r="AB67" s="116"/>
      <c r="AC67" s="116"/>
      <c r="AD67" s="116"/>
      <c r="AE67" s="116"/>
      <c r="AF67" s="116"/>
      <c r="AG67" s="116"/>
      <c r="AH67" s="116"/>
      <c r="AI67" s="116"/>
      <c r="AJ67" s="116"/>
    </row>
    <row r="68" spans="3:36" ht="15.75" customHeight="1" x14ac:dyDescent="0.25">
      <c r="C68" s="141"/>
      <c r="D68" s="273"/>
      <c r="E68" s="273"/>
      <c r="F68" s="264"/>
      <c r="G68" s="274"/>
      <c r="H68" s="264"/>
      <c r="I68" s="275"/>
      <c r="J68" s="275"/>
      <c r="K68" s="275"/>
      <c r="L68" s="275"/>
      <c r="M68" s="275"/>
      <c r="N68" s="275"/>
      <c r="O68" s="267"/>
      <c r="P68" s="267"/>
      <c r="Q68" s="268"/>
      <c r="R68" s="269"/>
      <c r="S68" s="268"/>
      <c r="T68" s="263"/>
      <c r="U68" s="300"/>
      <c r="V68" s="294" t="str">
        <f>IF(Tabela7[[#This Row],[C/V]]="c",Tabela7[[#This Row],[Preço Médio]],"")</f>
        <v/>
      </c>
      <c r="W68" s="294" t="str">
        <f>IF(Tabela7[[#This Row],[C/V]]="v",Tabela7[[#This Row],[Preço Médio]],"")</f>
        <v/>
      </c>
      <c r="X68" s="123" t="str">
        <f>Tabela7[[#This Row],[Código Negociação]]&amp;Tabela7[[#This Row],[C/V]]</f>
        <v/>
      </c>
      <c r="Y68" s="124"/>
      <c r="Z68" s="124"/>
      <c r="AA68" s="124"/>
      <c r="AB68" s="124"/>
      <c r="AC68" s="124"/>
      <c r="AD68" s="124"/>
      <c r="AE68" s="124"/>
      <c r="AF68" s="124"/>
      <c r="AG68" s="124"/>
      <c r="AH68" s="124"/>
      <c r="AI68" s="124"/>
      <c r="AJ68" s="124"/>
    </row>
    <row r="69" spans="3:36" ht="15.75" customHeight="1" x14ac:dyDescent="0.25">
      <c r="C69" s="262"/>
      <c r="D69" s="272"/>
      <c r="E69" s="273"/>
      <c r="F69" s="264"/>
      <c r="G69" s="265"/>
      <c r="H69" s="126"/>
      <c r="I69" s="125"/>
      <c r="J69" s="125"/>
      <c r="K69" s="125"/>
      <c r="L69" s="125"/>
      <c r="M69" s="125"/>
      <c r="N69" s="125"/>
      <c r="O69" s="266"/>
      <c r="P69" s="267"/>
      <c r="Q69" s="268"/>
      <c r="R69" s="269"/>
      <c r="S69" s="268"/>
      <c r="T69" s="263"/>
      <c r="U69" s="300"/>
      <c r="V69" s="294" t="str">
        <f>IF(Tabela7[[#This Row],[C/V]]="c",Tabela7[[#This Row],[Preço Médio]],"")</f>
        <v/>
      </c>
      <c r="W69" s="294" t="str">
        <f>IF(Tabela7[[#This Row],[C/V]]="v",Tabela7[[#This Row],[Preço Médio]],"")</f>
        <v/>
      </c>
      <c r="X69" s="123" t="str">
        <f>Tabela7[[#This Row],[Código Negociação]]&amp;Tabela7[[#This Row],[C/V]]</f>
        <v/>
      </c>
      <c r="Y69" s="116"/>
      <c r="Z69" s="116"/>
      <c r="AA69" s="116"/>
      <c r="AB69" s="116"/>
      <c r="AC69" s="116"/>
      <c r="AD69" s="116"/>
      <c r="AE69" s="116"/>
      <c r="AF69" s="116"/>
      <c r="AG69" s="116"/>
      <c r="AH69" s="116"/>
      <c r="AI69" s="116"/>
      <c r="AJ69" s="116"/>
    </row>
    <row r="70" spans="3:36" ht="15.75" customHeight="1" x14ac:dyDescent="0.25">
      <c r="C70" s="262"/>
      <c r="D70" s="272"/>
      <c r="E70" s="273"/>
      <c r="F70" s="264"/>
      <c r="G70" s="265"/>
      <c r="H70" s="126"/>
      <c r="I70" s="125"/>
      <c r="J70" s="125"/>
      <c r="K70" s="125"/>
      <c r="L70" s="125"/>
      <c r="M70" s="125"/>
      <c r="N70" s="125"/>
      <c r="O70" s="266"/>
      <c r="P70" s="267"/>
      <c r="Q70" s="267"/>
      <c r="R70" s="270"/>
      <c r="S70" s="267"/>
      <c r="T70" s="264"/>
      <c r="U70" s="300"/>
      <c r="V70" s="294" t="str">
        <f>IF(Tabela7[[#This Row],[C/V]]="c",Tabela7[[#This Row],[Preço Médio]],"")</f>
        <v/>
      </c>
      <c r="W70" s="294" t="str">
        <f>IF(Tabela7[[#This Row],[C/V]]="v",Tabela7[[#This Row],[Preço Médio]],"")</f>
        <v/>
      </c>
      <c r="X70" s="123" t="str">
        <f>Tabela7[[#This Row],[Código Negociação]]&amp;Tabela7[[#This Row],[C/V]]</f>
        <v/>
      </c>
      <c r="Y70" s="124"/>
      <c r="Z70" s="124"/>
      <c r="AA70" s="124"/>
      <c r="AB70" s="124"/>
      <c r="AC70" s="124"/>
      <c r="AD70" s="124"/>
      <c r="AE70" s="124"/>
      <c r="AF70" s="124"/>
      <c r="AG70" s="124"/>
      <c r="AH70" s="124"/>
      <c r="AI70" s="124"/>
      <c r="AJ70" s="124"/>
    </row>
    <row r="71" spans="3:36" ht="15.75" customHeight="1" x14ac:dyDescent="0.25">
      <c r="C71" s="141"/>
      <c r="D71" s="271"/>
      <c r="E71" s="271"/>
      <c r="F71" s="118"/>
      <c r="G71" s="119"/>
      <c r="H71" s="118"/>
      <c r="I71" s="120"/>
      <c r="J71" s="120"/>
      <c r="K71" s="120"/>
      <c r="L71" s="120"/>
      <c r="M71" s="120"/>
      <c r="N71" s="120"/>
      <c r="O71" s="121"/>
      <c r="P71" s="121"/>
      <c r="Q71" s="117"/>
      <c r="R71" s="122"/>
      <c r="S71" s="117"/>
      <c r="T71" s="123"/>
      <c r="U71" s="299"/>
      <c r="V71" s="294" t="str">
        <f>IF(Tabela7[[#This Row],[C/V]]="c",Tabela7[[#This Row],[Preço Médio]],"")</f>
        <v/>
      </c>
      <c r="W71" s="294" t="str">
        <f>IF(Tabela7[[#This Row],[C/V]]="v",Tabela7[[#This Row],[Preço Médio]],"")</f>
        <v/>
      </c>
      <c r="X71" s="123" t="str">
        <f>Tabela7[[#This Row],[Código Negociação]]&amp;Tabela7[[#This Row],[C/V]]</f>
        <v/>
      </c>
      <c r="Y71" s="116"/>
      <c r="Z71" s="116"/>
      <c r="AA71" s="116"/>
      <c r="AB71" s="116"/>
      <c r="AC71" s="116"/>
      <c r="AD71" s="116"/>
      <c r="AE71" s="116"/>
      <c r="AF71" s="116"/>
      <c r="AG71" s="116"/>
      <c r="AH71" s="116"/>
      <c r="AI71" s="116"/>
      <c r="AJ71" s="116"/>
    </row>
    <row r="72" spans="3:36" ht="15.75" customHeight="1" x14ac:dyDescent="0.25">
      <c r="C72" s="262"/>
      <c r="D72" s="272"/>
      <c r="E72" s="272"/>
      <c r="F72" s="264"/>
      <c r="G72" s="265"/>
      <c r="H72" s="126"/>
      <c r="I72" s="125"/>
      <c r="J72" s="125"/>
      <c r="K72" s="125"/>
      <c r="L72" s="125"/>
      <c r="M72" s="125"/>
      <c r="N72" s="125"/>
      <c r="O72" s="266"/>
      <c r="P72" s="267"/>
      <c r="Q72" s="268"/>
      <c r="R72" s="269"/>
      <c r="S72" s="268"/>
      <c r="T72" s="263"/>
      <c r="U72" s="300"/>
      <c r="V72" s="294" t="str">
        <f>IF(Tabela7[[#This Row],[C/V]]="c",Tabela7[[#This Row],[Preço Médio]],"")</f>
        <v/>
      </c>
      <c r="W72" s="294" t="str">
        <f>IF(Tabela7[[#This Row],[C/V]]="v",Tabela7[[#This Row],[Preço Médio]],"")</f>
        <v/>
      </c>
      <c r="X72" s="123" t="str">
        <f>Tabela7[[#This Row],[Código Negociação]]&amp;Tabela7[[#This Row],[C/V]]</f>
        <v/>
      </c>
      <c r="Y72" s="124"/>
      <c r="Z72" s="124"/>
      <c r="AA72" s="124"/>
      <c r="AB72" s="124"/>
      <c r="AC72" s="124"/>
      <c r="AD72" s="124"/>
      <c r="AE72" s="124"/>
      <c r="AF72" s="124"/>
      <c r="AG72" s="124"/>
      <c r="AH72" s="124"/>
      <c r="AI72" s="124"/>
      <c r="AJ72" s="124"/>
    </row>
    <row r="73" spans="3:36" ht="15.75" customHeight="1" x14ac:dyDescent="0.25">
      <c r="C73" s="262"/>
      <c r="D73" s="272"/>
      <c r="E73" s="272"/>
      <c r="F73" s="264"/>
      <c r="G73" s="265"/>
      <c r="H73" s="126"/>
      <c r="I73" s="125"/>
      <c r="J73" s="125"/>
      <c r="K73" s="125"/>
      <c r="L73" s="125"/>
      <c r="M73" s="125"/>
      <c r="N73" s="125"/>
      <c r="O73" s="266"/>
      <c r="P73" s="267"/>
      <c r="Q73" s="267"/>
      <c r="R73" s="270"/>
      <c r="S73" s="267"/>
      <c r="T73" s="264"/>
      <c r="U73" s="300"/>
      <c r="V73" s="294" t="str">
        <f>IF(Tabela7[[#This Row],[C/V]]="c",Tabela7[[#This Row],[Preço Médio]],"")</f>
        <v/>
      </c>
      <c r="W73" s="294" t="str">
        <f>IF(Tabela7[[#This Row],[C/V]]="v",Tabela7[[#This Row],[Preço Médio]],"")</f>
        <v/>
      </c>
      <c r="X73" s="123" t="str">
        <f>Tabela7[[#This Row],[Código Negociação]]&amp;Tabela7[[#This Row],[C/V]]</f>
        <v/>
      </c>
      <c r="Y73" s="116"/>
      <c r="Z73" s="116"/>
      <c r="AA73" s="116"/>
      <c r="AB73" s="116"/>
      <c r="AC73" s="116"/>
      <c r="AD73" s="116"/>
      <c r="AE73" s="116"/>
      <c r="AF73" s="116"/>
      <c r="AG73" s="116"/>
      <c r="AH73" s="116"/>
      <c r="AI73" s="116"/>
      <c r="AJ73" s="116"/>
    </row>
    <row r="74" spans="3:36" ht="15.75" customHeight="1" x14ac:dyDescent="0.25">
      <c r="C74" s="141"/>
      <c r="D74" s="273"/>
      <c r="E74" s="273"/>
      <c r="F74" s="264"/>
      <c r="G74" s="274"/>
      <c r="H74" s="264"/>
      <c r="I74" s="275"/>
      <c r="J74" s="275"/>
      <c r="K74" s="275"/>
      <c r="L74" s="275"/>
      <c r="M74" s="275"/>
      <c r="N74" s="275"/>
      <c r="O74" s="267"/>
      <c r="P74" s="267"/>
      <c r="Q74" s="268"/>
      <c r="R74" s="269"/>
      <c r="S74" s="268"/>
      <c r="T74" s="263"/>
      <c r="U74" s="300"/>
      <c r="V74" s="294" t="str">
        <f>IF(Tabela7[[#This Row],[C/V]]="c",Tabela7[[#This Row],[Preço Médio]],"")</f>
        <v/>
      </c>
      <c r="W74" s="294" t="str">
        <f>IF(Tabela7[[#This Row],[C/V]]="v",Tabela7[[#This Row],[Preço Médio]],"")</f>
        <v/>
      </c>
      <c r="X74" s="123" t="str">
        <f>Tabela7[[#This Row],[Código Negociação]]&amp;Tabela7[[#This Row],[C/V]]</f>
        <v/>
      </c>
      <c r="Y74" s="124"/>
      <c r="Z74" s="124"/>
      <c r="AA74" s="124"/>
      <c r="AB74" s="124"/>
      <c r="AC74" s="124"/>
      <c r="AD74" s="124"/>
      <c r="AE74" s="124"/>
      <c r="AF74" s="124"/>
      <c r="AG74" s="124"/>
      <c r="AH74" s="124"/>
      <c r="AI74" s="124"/>
      <c r="AJ74" s="124"/>
    </row>
    <row r="75" spans="3:36" ht="15.75" customHeight="1" x14ac:dyDescent="0.25">
      <c r="C75" s="262"/>
      <c r="D75" s="272"/>
      <c r="E75" s="273"/>
      <c r="F75" s="264"/>
      <c r="G75" s="265"/>
      <c r="H75" s="126"/>
      <c r="I75" s="125"/>
      <c r="J75" s="125"/>
      <c r="K75" s="125"/>
      <c r="L75" s="125"/>
      <c r="M75" s="125"/>
      <c r="N75" s="125"/>
      <c r="O75" s="266"/>
      <c r="P75" s="267"/>
      <c r="Q75" s="268"/>
      <c r="R75" s="269"/>
      <c r="S75" s="268"/>
      <c r="T75" s="263"/>
      <c r="U75" s="300"/>
      <c r="V75" s="294" t="str">
        <f>IF(Tabela7[[#This Row],[C/V]]="c",Tabela7[[#This Row],[Preço Médio]],"")</f>
        <v/>
      </c>
      <c r="W75" s="294" t="str">
        <f>IF(Tabela7[[#This Row],[C/V]]="v",Tabela7[[#This Row],[Preço Médio]],"")</f>
        <v/>
      </c>
      <c r="X75" s="123" t="str">
        <f>Tabela7[[#This Row],[Código Negociação]]&amp;Tabela7[[#This Row],[C/V]]</f>
        <v/>
      </c>
      <c r="Y75" s="116"/>
      <c r="Z75" s="116"/>
      <c r="AA75" s="116"/>
      <c r="AB75" s="116"/>
      <c r="AC75" s="116"/>
      <c r="AD75" s="116"/>
      <c r="AE75" s="116"/>
      <c r="AF75" s="116"/>
      <c r="AG75" s="116"/>
      <c r="AH75" s="116"/>
      <c r="AI75" s="116"/>
      <c r="AJ75" s="116"/>
    </row>
    <row r="76" spans="3:36" ht="15.75" customHeight="1" x14ac:dyDescent="0.25">
      <c r="C76" s="262"/>
      <c r="D76" s="272"/>
      <c r="E76" s="273"/>
      <c r="F76" s="264"/>
      <c r="G76" s="265"/>
      <c r="H76" s="126"/>
      <c r="I76" s="125"/>
      <c r="J76" s="125"/>
      <c r="K76" s="125"/>
      <c r="L76" s="125"/>
      <c r="M76" s="125"/>
      <c r="N76" s="125"/>
      <c r="O76" s="266"/>
      <c r="P76" s="267"/>
      <c r="Q76" s="267"/>
      <c r="R76" s="270"/>
      <c r="S76" s="267"/>
      <c r="T76" s="264"/>
      <c r="U76" s="300"/>
      <c r="V76" s="294" t="str">
        <f>IF(Tabela7[[#This Row],[C/V]]="c",Tabela7[[#This Row],[Preço Médio]],"")</f>
        <v/>
      </c>
      <c r="W76" s="294" t="str">
        <f>IF(Tabela7[[#This Row],[C/V]]="v",Tabela7[[#This Row],[Preço Médio]],"")</f>
        <v/>
      </c>
      <c r="X76" s="123" t="str">
        <f>Tabela7[[#This Row],[Código Negociação]]&amp;Tabela7[[#This Row],[C/V]]</f>
        <v/>
      </c>
      <c r="Y76" s="124"/>
      <c r="Z76" s="124"/>
      <c r="AA76" s="124"/>
      <c r="AB76" s="124"/>
      <c r="AC76" s="124"/>
      <c r="AD76" s="124"/>
      <c r="AE76" s="124"/>
      <c r="AF76" s="124"/>
      <c r="AG76" s="124"/>
      <c r="AH76" s="124"/>
      <c r="AI76" s="124"/>
      <c r="AJ76" s="124"/>
    </row>
    <row r="77" spans="3:36" ht="15.75" customHeight="1" x14ac:dyDescent="0.25">
      <c r="C77" s="141"/>
      <c r="D77" s="271"/>
      <c r="E77" s="271"/>
      <c r="F77" s="118"/>
      <c r="G77" s="119"/>
      <c r="H77" s="118"/>
      <c r="I77" s="120"/>
      <c r="J77" s="120"/>
      <c r="K77" s="120"/>
      <c r="L77" s="120"/>
      <c r="M77" s="120"/>
      <c r="N77" s="120"/>
      <c r="O77" s="121"/>
      <c r="P77" s="121"/>
      <c r="Q77" s="117"/>
      <c r="R77" s="122"/>
      <c r="S77" s="117"/>
      <c r="T77" s="123"/>
      <c r="U77" s="299"/>
      <c r="V77" s="294" t="str">
        <f>IF(Tabela7[[#This Row],[C/V]]="c",Tabela7[[#This Row],[Preço Médio]],"")</f>
        <v/>
      </c>
      <c r="W77" s="294" t="str">
        <f>IF(Tabela7[[#This Row],[C/V]]="v",Tabela7[[#This Row],[Preço Médio]],"")</f>
        <v/>
      </c>
      <c r="X77" s="123" t="str">
        <f>Tabela7[[#This Row],[Código Negociação]]&amp;Tabela7[[#This Row],[C/V]]</f>
        <v/>
      </c>
      <c r="Y77" s="116"/>
      <c r="Z77" s="116"/>
      <c r="AA77" s="116"/>
      <c r="AB77" s="116"/>
      <c r="AC77" s="116"/>
      <c r="AD77" s="116"/>
      <c r="AE77" s="116"/>
      <c r="AF77" s="116"/>
      <c r="AG77" s="116"/>
      <c r="AH77" s="116"/>
      <c r="AI77" s="116"/>
      <c r="AJ77" s="116"/>
    </row>
    <row r="78" spans="3:36" ht="15.75" customHeight="1" x14ac:dyDescent="0.25">
      <c r="C78" s="262"/>
      <c r="D78" s="272"/>
      <c r="E78" s="272"/>
      <c r="F78" s="264"/>
      <c r="G78" s="265"/>
      <c r="H78" s="126"/>
      <c r="I78" s="125"/>
      <c r="J78" s="125"/>
      <c r="K78" s="125"/>
      <c r="L78" s="125"/>
      <c r="M78" s="125"/>
      <c r="N78" s="125"/>
      <c r="O78" s="266"/>
      <c r="P78" s="267"/>
      <c r="Q78" s="268"/>
      <c r="R78" s="269"/>
      <c r="S78" s="268"/>
      <c r="T78" s="263"/>
      <c r="U78" s="300"/>
      <c r="V78" s="294" t="str">
        <f>IF(Tabela7[[#This Row],[C/V]]="c",Tabela7[[#This Row],[Preço Médio]],"")</f>
        <v/>
      </c>
      <c r="W78" s="294" t="str">
        <f>IF(Tabela7[[#This Row],[C/V]]="v",Tabela7[[#This Row],[Preço Médio]],"")</f>
        <v/>
      </c>
      <c r="X78" s="123" t="str">
        <f>Tabela7[[#This Row],[Código Negociação]]&amp;Tabela7[[#This Row],[C/V]]</f>
        <v/>
      </c>
      <c r="Y78" s="124"/>
      <c r="Z78" s="124"/>
      <c r="AA78" s="124"/>
      <c r="AB78" s="124"/>
      <c r="AC78" s="124"/>
      <c r="AD78" s="124"/>
      <c r="AE78" s="124"/>
      <c r="AF78" s="124"/>
      <c r="AG78" s="124"/>
      <c r="AH78" s="124"/>
      <c r="AI78" s="124"/>
      <c r="AJ78" s="124"/>
    </row>
    <row r="79" spans="3:36" ht="15.75" customHeight="1" x14ac:dyDescent="0.25">
      <c r="C79" s="262"/>
      <c r="D79" s="272"/>
      <c r="E79" s="272"/>
      <c r="F79" s="264"/>
      <c r="G79" s="265"/>
      <c r="H79" s="126"/>
      <c r="I79" s="125"/>
      <c r="J79" s="125"/>
      <c r="K79" s="125"/>
      <c r="L79" s="125"/>
      <c r="M79" s="125"/>
      <c r="N79" s="125"/>
      <c r="O79" s="266"/>
      <c r="P79" s="267"/>
      <c r="Q79" s="267"/>
      <c r="R79" s="270"/>
      <c r="S79" s="267"/>
      <c r="T79" s="264"/>
      <c r="U79" s="300"/>
      <c r="V79" s="294" t="str">
        <f>IF(Tabela7[[#This Row],[C/V]]="c",Tabela7[[#This Row],[Preço Médio]],"")</f>
        <v/>
      </c>
      <c r="W79" s="294" t="str">
        <f>IF(Tabela7[[#This Row],[C/V]]="v",Tabela7[[#This Row],[Preço Médio]],"")</f>
        <v/>
      </c>
      <c r="X79" s="123" t="str">
        <f>Tabela7[[#This Row],[Código Negociação]]&amp;Tabela7[[#This Row],[C/V]]</f>
        <v/>
      </c>
      <c r="Y79" s="116"/>
      <c r="Z79" s="116"/>
      <c r="AA79" s="116"/>
      <c r="AB79" s="116"/>
      <c r="AC79" s="116"/>
      <c r="AD79" s="116"/>
      <c r="AE79" s="116"/>
      <c r="AF79" s="116"/>
      <c r="AG79" s="116"/>
      <c r="AH79" s="116"/>
      <c r="AI79" s="116"/>
      <c r="AJ79" s="116"/>
    </row>
    <row r="80" spans="3:36" ht="15.75" customHeight="1" x14ac:dyDescent="0.25">
      <c r="C80" s="141"/>
      <c r="D80" s="273"/>
      <c r="E80" s="273"/>
      <c r="F80" s="264"/>
      <c r="G80" s="274"/>
      <c r="H80" s="264"/>
      <c r="I80" s="275"/>
      <c r="J80" s="275"/>
      <c r="K80" s="275"/>
      <c r="L80" s="275"/>
      <c r="M80" s="275"/>
      <c r="N80" s="275"/>
      <c r="O80" s="267"/>
      <c r="P80" s="267"/>
      <c r="Q80" s="268"/>
      <c r="R80" s="269"/>
      <c r="S80" s="268"/>
      <c r="T80" s="263"/>
      <c r="U80" s="300"/>
      <c r="V80" s="294" t="str">
        <f>IF(Tabela7[[#This Row],[C/V]]="c",Tabela7[[#This Row],[Preço Médio]],"")</f>
        <v/>
      </c>
      <c r="W80" s="294" t="str">
        <f>IF(Tabela7[[#This Row],[C/V]]="v",Tabela7[[#This Row],[Preço Médio]],"")</f>
        <v/>
      </c>
      <c r="X80" s="123" t="str">
        <f>Tabela7[[#This Row],[Código Negociação]]&amp;Tabela7[[#This Row],[C/V]]</f>
        <v/>
      </c>
      <c r="Y80" s="124"/>
      <c r="Z80" s="124"/>
      <c r="AA80" s="124"/>
      <c r="AB80" s="124"/>
      <c r="AC80" s="124"/>
      <c r="AD80" s="124"/>
      <c r="AE80" s="124"/>
      <c r="AF80" s="124"/>
      <c r="AG80" s="124"/>
      <c r="AH80" s="124"/>
      <c r="AI80" s="124"/>
      <c r="AJ80" s="124"/>
    </row>
    <row r="81" spans="3:36" ht="15.75" customHeight="1" x14ac:dyDescent="0.25">
      <c r="C81" s="262"/>
      <c r="D81" s="272"/>
      <c r="E81" s="273"/>
      <c r="F81" s="264"/>
      <c r="G81" s="265"/>
      <c r="H81" s="126"/>
      <c r="I81" s="125"/>
      <c r="J81" s="125"/>
      <c r="K81" s="125"/>
      <c r="L81" s="125"/>
      <c r="M81" s="125"/>
      <c r="N81" s="125"/>
      <c r="O81" s="266"/>
      <c r="P81" s="267"/>
      <c r="Q81" s="268"/>
      <c r="R81" s="269"/>
      <c r="S81" s="268"/>
      <c r="T81" s="263"/>
      <c r="U81" s="300"/>
      <c r="V81" s="294" t="str">
        <f>IF(Tabela7[[#This Row],[C/V]]="c",Tabela7[[#This Row],[Preço Médio]],"")</f>
        <v/>
      </c>
      <c r="W81" s="294" t="str">
        <f>IF(Tabela7[[#This Row],[C/V]]="v",Tabela7[[#This Row],[Preço Médio]],"")</f>
        <v/>
      </c>
      <c r="X81" s="123" t="str">
        <f>Tabela7[[#This Row],[Código Negociação]]&amp;Tabela7[[#This Row],[C/V]]</f>
        <v/>
      </c>
      <c r="Y81" s="116"/>
      <c r="Z81" s="116"/>
      <c r="AA81" s="116"/>
      <c r="AB81" s="116"/>
      <c r="AC81" s="116"/>
      <c r="AD81" s="116"/>
      <c r="AE81" s="116"/>
      <c r="AF81" s="116"/>
      <c r="AG81" s="116"/>
      <c r="AH81" s="116"/>
      <c r="AI81" s="116"/>
      <c r="AJ81" s="116"/>
    </row>
    <row r="82" spans="3:36" ht="15.75" customHeight="1" x14ac:dyDescent="0.25">
      <c r="C82" s="262"/>
      <c r="D82" s="272"/>
      <c r="E82" s="273"/>
      <c r="F82" s="264"/>
      <c r="G82" s="265"/>
      <c r="H82" s="126"/>
      <c r="I82" s="125"/>
      <c r="J82" s="125"/>
      <c r="K82" s="125"/>
      <c r="L82" s="125"/>
      <c r="M82" s="125"/>
      <c r="N82" s="125"/>
      <c r="O82" s="266"/>
      <c r="P82" s="267"/>
      <c r="Q82" s="267"/>
      <c r="R82" s="270"/>
      <c r="S82" s="267"/>
      <c r="T82" s="264"/>
      <c r="U82" s="300"/>
      <c r="V82" s="294" t="str">
        <f>IF(Tabela7[[#This Row],[C/V]]="c",Tabela7[[#This Row],[Preço Médio]],"")</f>
        <v/>
      </c>
      <c r="W82" s="294" t="str">
        <f>IF(Tabela7[[#This Row],[C/V]]="v",Tabela7[[#This Row],[Preço Médio]],"")</f>
        <v/>
      </c>
      <c r="X82" s="123" t="str">
        <f>Tabela7[[#This Row],[Código Negociação]]&amp;Tabela7[[#This Row],[C/V]]</f>
        <v/>
      </c>
      <c r="Y82" s="124"/>
      <c r="Z82" s="124"/>
      <c r="AA82" s="124"/>
      <c r="AB82" s="124"/>
      <c r="AC82" s="124"/>
      <c r="AD82" s="124"/>
      <c r="AE82" s="124"/>
      <c r="AF82" s="124"/>
      <c r="AG82" s="124"/>
      <c r="AH82" s="124"/>
      <c r="AI82" s="124"/>
      <c r="AJ82" s="124"/>
    </row>
    <row r="83" spans="3:36" ht="15.75" customHeight="1" x14ac:dyDescent="0.25">
      <c r="C83" s="141"/>
      <c r="D83" s="271"/>
      <c r="E83" s="271"/>
      <c r="F83" s="118"/>
      <c r="G83" s="119"/>
      <c r="H83" s="118"/>
      <c r="I83" s="120"/>
      <c r="J83" s="120"/>
      <c r="K83" s="120"/>
      <c r="L83" s="120"/>
      <c r="M83" s="120"/>
      <c r="N83" s="120"/>
      <c r="O83" s="121"/>
      <c r="P83" s="121"/>
      <c r="Q83" s="117"/>
      <c r="R83" s="122"/>
      <c r="S83" s="117"/>
      <c r="T83" s="123"/>
      <c r="U83" s="299"/>
      <c r="V83" s="294" t="str">
        <f>IF(Tabela7[[#This Row],[C/V]]="c",Tabela7[[#This Row],[Preço Médio]],"")</f>
        <v/>
      </c>
      <c r="W83" s="294" t="str">
        <f>IF(Tabela7[[#This Row],[C/V]]="v",Tabela7[[#This Row],[Preço Médio]],"")</f>
        <v/>
      </c>
      <c r="X83" s="123" t="str">
        <f>Tabela7[[#This Row],[Código Negociação]]&amp;Tabela7[[#This Row],[C/V]]</f>
        <v/>
      </c>
      <c r="Y83" s="116"/>
      <c r="Z83" s="116"/>
      <c r="AA83" s="116"/>
      <c r="AB83" s="116"/>
      <c r="AC83" s="116"/>
      <c r="AD83" s="116"/>
      <c r="AE83" s="116"/>
      <c r="AF83" s="116"/>
      <c r="AG83" s="116"/>
      <c r="AH83" s="116"/>
      <c r="AI83" s="116"/>
      <c r="AJ83" s="116"/>
    </row>
    <row r="84" spans="3:36" ht="15.75" customHeight="1" x14ac:dyDescent="0.25">
      <c r="C84" s="262"/>
      <c r="D84" s="272"/>
      <c r="E84" s="272"/>
      <c r="F84" s="264"/>
      <c r="G84" s="265"/>
      <c r="H84" s="126"/>
      <c r="I84" s="125"/>
      <c r="J84" s="125"/>
      <c r="K84" s="125"/>
      <c r="L84" s="125"/>
      <c r="M84" s="125"/>
      <c r="N84" s="125"/>
      <c r="O84" s="266"/>
      <c r="P84" s="267"/>
      <c r="Q84" s="268"/>
      <c r="R84" s="269"/>
      <c r="S84" s="268"/>
      <c r="T84" s="263"/>
      <c r="U84" s="300"/>
      <c r="V84" s="294" t="str">
        <f>IF(Tabela7[[#This Row],[C/V]]="c",Tabela7[[#This Row],[Preço Médio]],"")</f>
        <v/>
      </c>
      <c r="W84" s="294" t="str">
        <f>IF(Tabela7[[#This Row],[C/V]]="v",Tabela7[[#This Row],[Preço Médio]],"")</f>
        <v/>
      </c>
      <c r="X84" s="123" t="str">
        <f>Tabela7[[#This Row],[Código Negociação]]&amp;Tabela7[[#This Row],[C/V]]</f>
        <v/>
      </c>
      <c r="Y84" s="124"/>
      <c r="Z84" s="124"/>
      <c r="AA84" s="124"/>
      <c r="AB84" s="124"/>
      <c r="AC84" s="124"/>
      <c r="AD84" s="124"/>
      <c r="AE84" s="124"/>
      <c r="AF84" s="124"/>
      <c r="AG84" s="124"/>
      <c r="AH84" s="124"/>
      <c r="AI84" s="124"/>
      <c r="AJ84" s="124"/>
    </row>
    <row r="85" spans="3:36" ht="15.75" customHeight="1" x14ac:dyDescent="0.25">
      <c r="C85" s="262"/>
      <c r="D85" s="272"/>
      <c r="E85" s="272"/>
      <c r="F85" s="264"/>
      <c r="G85" s="265"/>
      <c r="H85" s="126"/>
      <c r="I85" s="125"/>
      <c r="J85" s="125"/>
      <c r="K85" s="125"/>
      <c r="L85" s="125"/>
      <c r="M85" s="125"/>
      <c r="N85" s="125"/>
      <c r="O85" s="266"/>
      <c r="P85" s="267"/>
      <c r="Q85" s="267"/>
      <c r="R85" s="270"/>
      <c r="S85" s="267"/>
      <c r="T85" s="264"/>
      <c r="U85" s="300"/>
      <c r="V85" s="294" t="str">
        <f>IF(Tabela7[[#This Row],[C/V]]="c",Tabela7[[#This Row],[Preço Médio]],"")</f>
        <v/>
      </c>
      <c r="W85" s="294" t="str">
        <f>IF(Tabela7[[#This Row],[C/V]]="v",Tabela7[[#This Row],[Preço Médio]],"")</f>
        <v/>
      </c>
      <c r="X85" s="123" t="str">
        <f>Tabela7[[#This Row],[Código Negociação]]&amp;Tabela7[[#This Row],[C/V]]</f>
        <v/>
      </c>
      <c r="Y85" s="116"/>
      <c r="Z85" s="116"/>
      <c r="AA85" s="116"/>
      <c r="AB85" s="116"/>
      <c r="AC85" s="116"/>
      <c r="AD85" s="116"/>
      <c r="AE85" s="116"/>
      <c r="AF85" s="116"/>
      <c r="AG85" s="116"/>
      <c r="AH85" s="116"/>
      <c r="AI85" s="116"/>
      <c r="AJ85" s="116"/>
    </row>
    <row r="86" spans="3:36" ht="15.75" customHeight="1" x14ac:dyDescent="0.25">
      <c r="C86" s="141"/>
      <c r="D86" s="273"/>
      <c r="E86" s="273"/>
      <c r="F86" s="264"/>
      <c r="G86" s="274"/>
      <c r="H86" s="264"/>
      <c r="I86" s="275"/>
      <c r="J86" s="275"/>
      <c r="K86" s="275"/>
      <c r="L86" s="275"/>
      <c r="M86" s="275"/>
      <c r="N86" s="275"/>
      <c r="O86" s="267"/>
      <c r="P86" s="267"/>
      <c r="Q86" s="268"/>
      <c r="R86" s="269"/>
      <c r="S86" s="268"/>
      <c r="T86" s="263"/>
      <c r="U86" s="300"/>
      <c r="V86" s="294" t="str">
        <f>IF(Tabela7[[#This Row],[C/V]]="c",Tabela7[[#This Row],[Preço Médio]],"")</f>
        <v/>
      </c>
      <c r="W86" s="294" t="str">
        <f>IF(Tabela7[[#This Row],[C/V]]="v",Tabela7[[#This Row],[Preço Médio]],"")</f>
        <v/>
      </c>
      <c r="X86" s="123" t="str">
        <f>Tabela7[[#This Row],[Código Negociação]]&amp;Tabela7[[#This Row],[C/V]]</f>
        <v/>
      </c>
      <c r="Y86" s="124"/>
      <c r="Z86" s="124"/>
      <c r="AA86" s="124"/>
      <c r="AB86" s="124"/>
      <c r="AC86" s="124"/>
      <c r="AD86" s="124"/>
      <c r="AE86" s="124"/>
      <c r="AF86" s="124"/>
      <c r="AG86" s="124"/>
      <c r="AH86" s="124"/>
      <c r="AI86" s="124"/>
      <c r="AJ86" s="124"/>
    </row>
    <row r="87" spans="3:36" ht="15.75" customHeight="1" x14ac:dyDescent="0.25">
      <c r="C87" s="262"/>
      <c r="D87" s="272"/>
      <c r="E87" s="273"/>
      <c r="F87" s="264"/>
      <c r="G87" s="265"/>
      <c r="H87" s="126"/>
      <c r="I87" s="125"/>
      <c r="J87" s="125"/>
      <c r="K87" s="125"/>
      <c r="L87" s="125"/>
      <c r="M87" s="125"/>
      <c r="N87" s="125"/>
      <c r="O87" s="266"/>
      <c r="P87" s="267"/>
      <c r="Q87" s="268"/>
      <c r="R87" s="269"/>
      <c r="S87" s="268"/>
      <c r="T87" s="263"/>
      <c r="U87" s="300"/>
      <c r="V87" s="294" t="str">
        <f>IF(Tabela7[[#This Row],[C/V]]="c",Tabela7[[#This Row],[Preço Médio]],"")</f>
        <v/>
      </c>
      <c r="W87" s="294" t="str">
        <f>IF(Tabela7[[#This Row],[C/V]]="v",Tabela7[[#This Row],[Preço Médio]],"")</f>
        <v/>
      </c>
      <c r="X87" s="123" t="str">
        <f>Tabela7[[#This Row],[Código Negociação]]&amp;Tabela7[[#This Row],[C/V]]</f>
        <v/>
      </c>
      <c r="Y87" s="116"/>
      <c r="Z87" s="116"/>
      <c r="AA87" s="116"/>
      <c r="AB87" s="116"/>
      <c r="AC87" s="116"/>
      <c r="AD87" s="116"/>
      <c r="AE87" s="116"/>
      <c r="AF87" s="116"/>
      <c r="AG87" s="116"/>
      <c r="AH87" s="116"/>
      <c r="AI87" s="116"/>
      <c r="AJ87" s="116"/>
    </row>
    <row r="88" spans="3:36" ht="15.75" customHeight="1" x14ac:dyDescent="0.25">
      <c r="C88" s="262"/>
      <c r="D88" s="272"/>
      <c r="E88" s="273"/>
      <c r="F88" s="264"/>
      <c r="G88" s="265"/>
      <c r="H88" s="126"/>
      <c r="I88" s="125"/>
      <c r="J88" s="125"/>
      <c r="K88" s="125"/>
      <c r="L88" s="125"/>
      <c r="M88" s="125"/>
      <c r="N88" s="125"/>
      <c r="O88" s="266"/>
      <c r="P88" s="267"/>
      <c r="Q88" s="267"/>
      <c r="R88" s="270"/>
      <c r="S88" s="267"/>
      <c r="T88" s="264"/>
      <c r="U88" s="300"/>
      <c r="V88" s="294" t="str">
        <f>IF(Tabela7[[#This Row],[C/V]]="c",Tabela7[[#This Row],[Preço Médio]],"")</f>
        <v/>
      </c>
      <c r="W88" s="294" t="str">
        <f>IF(Tabela7[[#This Row],[C/V]]="v",Tabela7[[#This Row],[Preço Médio]],"")</f>
        <v/>
      </c>
      <c r="X88" s="123" t="str">
        <f>Tabela7[[#This Row],[Código Negociação]]&amp;Tabela7[[#This Row],[C/V]]</f>
        <v/>
      </c>
      <c r="Y88" s="124"/>
      <c r="Z88" s="124"/>
      <c r="AA88" s="124"/>
      <c r="AB88" s="124"/>
      <c r="AC88" s="124"/>
      <c r="AD88" s="124"/>
      <c r="AE88" s="124"/>
      <c r="AF88" s="124"/>
      <c r="AG88" s="124"/>
      <c r="AH88" s="124"/>
      <c r="AI88" s="124"/>
      <c r="AJ88" s="124"/>
    </row>
    <row r="89" spans="3:36" ht="15.75" customHeight="1" x14ac:dyDescent="0.25">
      <c r="C89" s="141"/>
      <c r="D89" s="271"/>
      <c r="E89" s="271"/>
      <c r="F89" s="118"/>
      <c r="G89" s="119"/>
      <c r="H89" s="118"/>
      <c r="I89" s="120"/>
      <c r="J89" s="120"/>
      <c r="K89" s="120"/>
      <c r="L89" s="120"/>
      <c r="M89" s="120"/>
      <c r="N89" s="120"/>
      <c r="O89" s="121"/>
      <c r="P89" s="121"/>
      <c r="Q89" s="117"/>
      <c r="R89" s="122"/>
      <c r="S89" s="117"/>
      <c r="T89" s="123"/>
      <c r="U89" s="299"/>
      <c r="V89" s="294" t="str">
        <f>IF(Tabela7[[#This Row],[C/V]]="c",Tabela7[[#This Row],[Preço Médio]],"")</f>
        <v/>
      </c>
      <c r="W89" s="294" t="str">
        <f>IF(Tabela7[[#This Row],[C/V]]="v",Tabela7[[#This Row],[Preço Médio]],"")</f>
        <v/>
      </c>
      <c r="X89" s="123" t="str">
        <f>Tabela7[[#This Row],[Código Negociação]]&amp;Tabela7[[#This Row],[C/V]]</f>
        <v/>
      </c>
      <c r="Y89" s="116"/>
      <c r="Z89" s="116"/>
      <c r="AA89" s="116"/>
      <c r="AB89" s="116"/>
      <c r="AC89" s="116"/>
      <c r="AD89" s="116"/>
      <c r="AE89" s="116"/>
      <c r="AF89" s="116"/>
      <c r="AG89" s="116"/>
      <c r="AH89" s="116"/>
      <c r="AI89" s="116"/>
      <c r="AJ89" s="116"/>
    </row>
    <row r="90" spans="3:36" ht="15.75" customHeight="1" x14ac:dyDescent="0.25">
      <c r="C90" s="262"/>
      <c r="D90" s="272"/>
      <c r="E90" s="272"/>
      <c r="F90" s="264"/>
      <c r="G90" s="265"/>
      <c r="H90" s="126"/>
      <c r="I90" s="125"/>
      <c r="J90" s="125"/>
      <c r="K90" s="125"/>
      <c r="L90" s="125"/>
      <c r="M90" s="125"/>
      <c r="N90" s="125"/>
      <c r="O90" s="266"/>
      <c r="P90" s="267"/>
      <c r="Q90" s="268"/>
      <c r="R90" s="269"/>
      <c r="S90" s="268"/>
      <c r="T90" s="263"/>
      <c r="U90" s="300"/>
      <c r="V90" s="294" t="str">
        <f>IF(Tabela7[[#This Row],[C/V]]="c",Tabela7[[#This Row],[Preço Médio]],"")</f>
        <v/>
      </c>
      <c r="W90" s="294" t="str">
        <f>IF(Tabela7[[#This Row],[C/V]]="v",Tabela7[[#This Row],[Preço Médio]],"")</f>
        <v/>
      </c>
      <c r="X90" s="123" t="str">
        <f>Tabela7[[#This Row],[Código Negociação]]&amp;Tabela7[[#This Row],[C/V]]</f>
        <v/>
      </c>
      <c r="Y90" s="124"/>
      <c r="Z90" s="124"/>
      <c r="AA90" s="124"/>
      <c r="AB90" s="124"/>
      <c r="AC90" s="124"/>
      <c r="AD90" s="124"/>
      <c r="AE90" s="124"/>
      <c r="AF90" s="124"/>
      <c r="AG90" s="124"/>
      <c r="AH90" s="124"/>
      <c r="AI90" s="124"/>
      <c r="AJ90" s="124"/>
    </row>
    <row r="91" spans="3:36" ht="15.75" customHeight="1" x14ac:dyDescent="0.25">
      <c r="C91" s="262"/>
      <c r="D91" s="272"/>
      <c r="E91" s="272"/>
      <c r="F91" s="264"/>
      <c r="G91" s="265"/>
      <c r="H91" s="126"/>
      <c r="I91" s="125"/>
      <c r="J91" s="125"/>
      <c r="K91" s="125"/>
      <c r="L91" s="125"/>
      <c r="M91" s="125"/>
      <c r="N91" s="125"/>
      <c r="O91" s="266"/>
      <c r="P91" s="267"/>
      <c r="Q91" s="267"/>
      <c r="R91" s="270"/>
      <c r="S91" s="267"/>
      <c r="T91" s="264"/>
      <c r="U91" s="300"/>
      <c r="V91" s="294" t="str">
        <f>IF(Tabela7[[#This Row],[C/V]]="c",Tabela7[[#This Row],[Preço Médio]],"")</f>
        <v/>
      </c>
      <c r="W91" s="294" t="str">
        <f>IF(Tabela7[[#This Row],[C/V]]="v",Tabela7[[#This Row],[Preço Médio]],"")</f>
        <v/>
      </c>
      <c r="X91" s="123" t="str">
        <f>Tabela7[[#This Row],[Código Negociação]]&amp;Tabela7[[#This Row],[C/V]]</f>
        <v/>
      </c>
      <c r="Y91" s="116"/>
      <c r="Z91" s="116"/>
      <c r="AA91" s="116"/>
      <c r="AB91" s="116"/>
      <c r="AC91" s="116"/>
      <c r="AD91" s="116"/>
      <c r="AE91" s="116"/>
      <c r="AF91" s="116"/>
      <c r="AG91" s="116"/>
      <c r="AH91" s="116"/>
      <c r="AI91" s="116"/>
      <c r="AJ91" s="116"/>
    </row>
    <row r="92" spans="3:36" ht="15.75" customHeight="1" x14ac:dyDescent="0.25">
      <c r="C92" s="141"/>
      <c r="D92" s="273"/>
      <c r="E92" s="273"/>
      <c r="F92" s="264"/>
      <c r="G92" s="274"/>
      <c r="H92" s="264"/>
      <c r="I92" s="275"/>
      <c r="J92" s="275"/>
      <c r="K92" s="275"/>
      <c r="L92" s="275"/>
      <c r="M92" s="275"/>
      <c r="N92" s="275"/>
      <c r="O92" s="267"/>
      <c r="P92" s="267"/>
      <c r="Q92" s="268"/>
      <c r="R92" s="269"/>
      <c r="S92" s="268"/>
      <c r="T92" s="263"/>
      <c r="U92" s="300"/>
      <c r="V92" s="294" t="str">
        <f>IF(Tabela7[[#This Row],[C/V]]="c",Tabela7[[#This Row],[Preço Médio]],"")</f>
        <v/>
      </c>
      <c r="W92" s="294" t="str">
        <f>IF(Tabela7[[#This Row],[C/V]]="v",Tabela7[[#This Row],[Preço Médio]],"")</f>
        <v/>
      </c>
      <c r="X92" s="123" t="str">
        <f>Tabela7[[#This Row],[Código Negociação]]&amp;Tabela7[[#This Row],[C/V]]</f>
        <v/>
      </c>
      <c r="Y92" s="124"/>
      <c r="Z92" s="124"/>
      <c r="AA92" s="124"/>
      <c r="AB92" s="124"/>
      <c r="AC92" s="124"/>
      <c r="AD92" s="124"/>
      <c r="AE92" s="124"/>
      <c r="AF92" s="124"/>
      <c r="AG92" s="124"/>
      <c r="AH92" s="124"/>
      <c r="AI92" s="124"/>
      <c r="AJ92" s="124"/>
    </row>
    <row r="93" spans="3:36" ht="15.75" customHeight="1" x14ac:dyDescent="0.25">
      <c r="C93" s="262"/>
      <c r="D93" s="272"/>
      <c r="E93" s="273"/>
      <c r="F93" s="264"/>
      <c r="G93" s="265"/>
      <c r="H93" s="126"/>
      <c r="I93" s="125"/>
      <c r="J93" s="125"/>
      <c r="K93" s="125"/>
      <c r="L93" s="125"/>
      <c r="M93" s="125"/>
      <c r="N93" s="125"/>
      <c r="O93" s="266"/>
      <c r="P93" s="267"/>
      <c r="Q93" s="268"/>
      <c r="R93" s="269"/>
      <c r="S93" s="268"/>
      <c r="T93" s="263"/>
      <c r="U93" s="300"/>
      <c r="V93" s="294" t="str">
        <f>IF(Tabela7[[#This Row],[C/V]]="c",Tabela7[[#This Row],[Preço Médio]],"")</f>
        <v/>
      </c>
      <c r="W93" s="294" t="str">
        <f>IF(Tabela7[[#This Row],[C/V]]="v",Tabela7[[#This Row],[Preço Médio]],"")</f>
        <v/>
      </c>
      <c r="X93" s="123" t="str">
        <f>Tabela7[[#This Row],[Código Negociação]]&amp;Tabela7[[#This Row],[C/V]]</f>
        <v/>
      </c>
      <c r="Y93" s="116"/>
      <c r="Z93" s="116"/>
      <c r="AA93" s="116"/>
      <c r="AB93" s="116"/>
      <c r="AC93" s="116"/>
      <c r="AD93" s="116"/>
      <c r="AE93" s="116"/>
      <c r="AF93" s="116"/>
      <c r="AG93" s="116"/>
      <c r="AH93" s="116"/>
      <c r="AI93" s="116"/>
      <c r="AJ93" s="116"/>
    </row>
    <row r="94" spans="3:36" ht="15.75" customHeight="1" x14ac:dyDescent="0.25">
      <c r="C94" s="262"/>
      <c r="D94" s="272"/>
      <c r="E94" s="273"/>
      <c r="F94" s="264"/>
      <c r="G94" s="265"/>
      <c r="H94" s="126"/>
      <c r="I94" s="125"/>
      <c r="J94" s="125"/>
      <c r="K94" s="125"/>
      <c r="L94" s="125"/>
      <c r="M94" s="125"/>
      <c r="N94" s="125"/>
      <c r="O94" s="266"/>
      <c r="P94" s="267"/>
      <c r="Q94" s="267"/>
      <c r="R94" s="270"/>
      <c r="S94" s="267"/>
      <c r="T94" s="264"/>
      <c r="U94" s="300"/>
      <c r="V94" s="294" t="str">
        <f>IF(Tabela7[[#This Row],[C/V]]="c",Tabela7[[#This Row],[Preço Médio]],"")</f>
        <v/>
      </c>
      <c r="W94" s="294" t="str">
        <f>IF(Tabela7[[#This Row],[C/V]]="v",Tabela7[[#This Row],[Preço Médio]],"")</f>
        <v/>
      </c>
      <c r="X94" s="123" t="str">
        <f>Tabela7[[#This Row],[Código Negociação]]&amp;Tabela7[[#This Row],[C/V]]</f>
        <v/>
      </c>
      <c r="Y94" s="124"/>
      <c r="Z94" s="124"/>
      <c r="AA94" s="124"/>
      <c r="AB94" s="124"/>
      <c r="AC94" s="124"/>
      <c r="AD94" s="124"/>
      <c r="AE94" s="124"/>
      <c r="AF94" s="124"/>
      <c r="AG94" s="124"/>
      <c r="AH94" s="124"/>
      <c r="AI94" s="124"/>
      <c r="AJ94" s="124"/>
    </row>
    <row r="95" spans="3:36" ht="15.75" customHeight="1" x14ac:dyDescent="0.25">
      <c r="C95" s="141"/>
      <c r="D95" s="271"/>
      <c r="E95" s="271"/>
      <c r="F95" s="118"/>
      <c r="G95" s="119"/>
      <c r="H95" s="118"/>
      <c r="I95" s="120"/>
      <c r="J95" s="120"/>
      <c r="K95" s="120"/>
      <c r="L95" s="120"/>
      <c r="M95" s="120"/>
      <c r="N95" s="120"/>
      <c r="O95" s="121"/>
      <c r="P95" s="121"/>
      <c r="Q95" s="117"/>
      <c r="R95" s="122"/>
      <c r="S95" s="117"/>
      <c r="T95" s="123"/>
      <c r="U95" s="299"/>
      <c r="V95" s="294" t="str">
        <f>IF(Tabela7[[#This Row],[C/V]]="c",Tabela7[[#This Row],[Preço Médio]],"")</f>
        <v/>
      </c>
      <c r="W95" s="294" t="str">
        <f>IF(Tabela7[[#This Row],[C/V]]="v",Tabela7[[#This Row],[Preço Médio]],"")</f>
        <v/>
      </c>
      <c r="X95" s="123" t="str">
        <f>Tabela7[[#This Row],[Código Negociação]]&amp;Tabela7[[#This Row],[C/V]]</f>
        <v/>
      </c>
      <c r="Y95" s="116"/>
      <c r="Z95" s="116"/>
      <c r="AA95" s="116"/>
      <c r="AB95" s="116"/>
      <c r="AC95" s="116"/>
      <c r="AD95" s="116"/>
      <c r="AE95" s="116"/>
      <c r="AF95" s="116"/>
      <c r="AG95" s="116"/>
      <c r="AH95" s="116"/>
      <c r="AI95" s="116"/>
      <c r="AJ95" s="116"/>
    </row>
    <row r="96" spans="3:36" ht="15.75" customHeight="1" x14ac:dyDescent="0.25">
      <c r="C96" s="262"/>
      <c r="D96" s="272"/>
      <c r="E96" s="272"/>
      <c r="F96" s="264"/>
      <c r="G96" s="265"/>
      <c r="H96" s="126"/>
      <c r="I96" s="125"/>
      <c r="J96" s="125"/>
      <c r="K96" s="125"/>
      <c r="L96" s="125"/>
      <c r="M96" s="125"/>
      <c r="N96" s="125"/>
      <c r="O96" s="266"/>
      <c r="P96" s="267"/>
      <c r="Q96" s="268"/>
      <c r="R96" s="269"/>
      <c r="S96" s="268"/>
      <c r="T96" s="263"/>
      <c r="U96" s="300"/>
      <c r="V96" s="294" t="str">
        <f>IF(Tabela7[[#This Row],[C/V]]="c",Tabela7[[#This Row],[Preço Médio]],"")</f>
        <v/>
      </c>
      <c r="W96" s="294" t="str">
        <f>IF(Tabela7[[#This Row],[C/V]]="v",Tabela7[[#This Row],[Preço Médio]],"")</f>
        <v/>
      </c>
      <c r="X96" s="123" t="str">
        <f>Tabela7[[#This Row],[Código Negociação]]&amp;Tabela7[[#This Row],[C/V]]</f>
        <v/>
      </c>
      <c r="Y96" s="124"/>
      <c r="Z96" s="124"/>
      <c r="AA96" s="124"/>
      <c r="AB96" s="124"/>
      <c r="AC96" s="124"/>
      <c r="AD96" s="124"/>
      <c r="AE96" s="124"/>
      <c r="AF96" s="124"/>
      <c r="AG96" s="124"/>
      <c r="AH96" s="124"/>
      <c r="AI96" s="124"/>
      <c r="AJ96" s="124"/>
    </row>
    <row r="97" spans="3:36" ht="15.75" customHeight="1" x14ac:dyDescent="0.25">
      <c r="C97" s="262"/>
      <c r="D97" s="272"/>
      <c r="E97" s="272"/>
      <c r="F97" s="264"/>
      <c r="G97" s="265"/>
      <c r="H97" s="126"/>
      <c r="I97" s="125"/>
      <c r="J97" s="125"/>
      <c r="K97" s="125"/>
      <c r="L97" s="125"/>
      <c r="M97" s="125"/>
      <c r="N97" s="125"/>
      <c r="O97" s="266"/>
      <c r="P97" s="267"/>
      <c r="Q97" s="267"/>
      <c r="R97" s="270"/>
      <c r="S97" s="267"/>
      <c r="T97" s="264"/>
      <c r="U97" s="300"/>
      <c r="V97" s="294" t="str">
        <f>IF(Tabela7[[#This Row],[C/V]]="c",Tabela7[[#This Row],[Preço Médio]],"")</f>
        <v/>
      </c>
      <c r="W97" s="294" t="str">
        <f>IF(Tabela7[[#This Row],[C/V]]="v",Tabela7[[#This Row],[Preço Médio]],"")</f>
        <v/>
      </c>
      <c r="X97" s="123" t="str">
        <f>Tabela7[[#This Row],[Código Negociação]]&amp;Tabela7[[#This Row],[C/V]]</f>
        <v/>
      </c>
      <c r="Y97" s="116"/>
      <c r="Z97" s="116"/>
      <c r="AA97" s="116"/>
      <c r="AB97" s="116"/>
      <c r="AC97" s="116"/>
      <c r="AD97" s="116"/>
      <c r="AE97" s="116"/>
      <c r="AF97" s="116"/>
      <c r="AG97" s="116"/>
      <c r="AH97" s="116"/>
      <c r="AI97" s="116"/>
      <c r="AJ97" s="116"/>
    </row>
    <row r="98" spans="3:36" ht="15.75" customHeight="1" x14ac:dyDescent="0.25">
      <c r="C98" s="141"/>
      <c r="D98" s="273"/>
      <c r="E98" s="273"/>
      <c r="F98" s="264"/>
      <c r="G98" s="274"/>
      <c r="H98" s="264"/>
      <c r="I98" s="275"/>
      <c r="J98" s="275"/>
      <c r="K98" s="275"/>
      <c r="L98" s="275"/>
      <c r="M98" s="275"/>
      <c r="N98" s="275"/>
      <c r="O98" s="267"/>
      <c r="P98" s="267"/>
      <c r="Q98" s="268"/>
      <c r="R98" s="269"/>
      <c r="S98" s="268"/>
      <c r="T98" s="263"/>
      <c r="U98" s="300"/>
      <c r="V98" s="294" t="str">
        <f>IF(Tabela7[[#This Row],[C/V]]="c",Tabela7[[#This Row],[Preço Médio]],"")</f>
        <v/>
      </c>
      <c r="W98" s="294" t="str">
        <f>IF(Tabela7[[#This Row],[C/V]]="v",Tabela7[[#This Row],[Preço Médio]],"")</f>
        <v/>
      </c>
      <c r="X98" s="123" t="str">
        <f>Tabela7[[#This Row],[Código Negociação]]&amp;Tabela7[[#This Row],[C/V]]</f>
        <v/>
      </c>
      <c r="Y98" s="124"/>
      <c r="Z98" s="124"/>
      <c r="AA98" s="124"/>
      <c r="AB98" s="124"/>
      <c r="AC98" s="124"/>
      <c r="AD98" s="124"/>
      <c r="AE98" s="124"/>
      <c r="AF98" s="124"/>
      <c r="AG98" s="124"/>
      <c r="AH98" s="124"/>
      <c r="AI98" s="124"/>
      <c r="AJ98" s="124"/>
    </row>
    <row r="99" spans="3:36" ht="15.75" customHeight="1" x14ac:dyDescent="0.25">
      <c r="C99" s="262"/>
      <c r="D99" s="272"/>
      <c r="E99" s="273"/>
      <c r="F99" s="264"/>
      <c r="G99" s="265"/>
      <c r="H99" s="126"/>
      <c r="I99" s="125"/>
      <c r="J99" s="125"/>
      <c r="K99" s="125"/>
      <c r="L99" s="125"/>
      <c r="M99" s="125"/>
      <c r="N99" s="125"/>
      <c r="O99" s="266"/>
      <c r="P99" s="267"/>
      <c r="Q99" s="268"/>
      <c r="R99" s="269"/>
      <c r="S99" s="268"/>
      <c r="T99" s="263"/>
      <c r="U99" s="300"/>
      <c r="V99" s="294" t="str">
        <f>IF(Tabela7[[#This Row],[C/V]]="c",Tabela7[[#This Row],[Preço Médio]],"")</f>
        <v/>
      </c>
      <c r="W99" s="294" t="str">
        <f>IF(Tabela7[[#This Row],[C/V]]="v",Tabela7[[#This Row],[Preço Médio]],"")</f>
        <v/>
      </c>
      <c r="X99" s="123" t="str">
        <f>Tabela7[[#This Row],[Código Negociação]]&amp;Tabela7[[#This Row],[C/V]]</f>
        <v/>
      </c>
      <c r="Y99" s="116"/>
      <c r="Z99" s="116"/>
      <c r="AA99" s="116"/>
      <c r="AB99" s="116"/>
      <c r="AC99" s="116"/>
      <c r="AD99" s="116"/>
      <c r="AE99" s="116"/>
      <c r="AF99" s="116"/>
      <c r="AG99" s="116"/>
      <c r="AH99" s="116"/>
      <c r="AI99" s="116"/>
      <c r="AJ99" s="116"/>
    </row>
    <row r="100" spans="3:36" ht="15.75" customHeight="1" x14ac:dyDescent="0.25">
      <c r="C100" s="262"/>
      <c r="D100" s="272"/>
      <c r="E100" s="273"/>
      <c r="F100" s="264"/>
      <c r="G100" s="265"/>
      <c r="H100" s="126"/>
      <c r="I100" s="125"/>
      <c r="J100" s="125"/>
      <c r="K100" s="125"/>
      <c r="L100" s="125"/>
      <c r="M100" s="125"/>
      <c r="N100" s="125"/>
      <c r="O100" s="266"/>
      <c r="P100" s="267"/>
      <c r="Q100" s="267"/>
      <c r="R100" s="270"/>
      <c r="S100" s="267"/>
      <c r="T100" s="264"/>
      <c r="U100" s="300"/>
      <c r="V100" s="294" t="str">
        <f>IF(Tabela7[[#This Row],[C/V]]="c",Tabela7[[#This Row],[Preço Médio]],"")</f>
        <v/>
      </c>
      <c r="W100" s="294" t="str">
        <f>IF(Tabela7[[#This Row],[C/V]]="v",Tabela7[[#This Row],[Preço Médio]],"")</f>
        <v/>
      </c>
      <c r="X100" s="123" t="str">
        <f>Tabela7[[#This Row],[Código Negociação]]&amp;Tabela7[[#This Row],[C/V]]</f>
        <v/>
      </c>
      <c r="Y100" s="124"/>
      <c r="Z100" s="124"/>
      <c r="AA100" s="124"/>
      <c r="AB100" s="124"/>
      <c r="AC100" s="124"/>
      <c r="AD100" s="124"/>
      <c r="AE100" s="124"/>
      <c r="AF100" s="124"/>
      <c r="AG100" s="124"/>
      <c r="AH100" s="124"/>
      <c r="AI100" s="124"/>
      <c r="AJ100" s="124"/>
    </row>
    <row r="101" spans="3:36" ht="15.75" customHeight="1" x14ac:dyDescent="0.25">
      <c r="C101" s="141"/>
      <c r="D101" s="271"/>
      <c r="E101" s="271"/>
      <c r="F101" s="118"/>
      <c r="G101" s="119"/>
      <c r="H101" s="118"/>
      <c r="I101" s="120"/>
      <c r="J101" s="120"/>
      <c r="K101" s="120"/>
      <c r="L101" s="120"/>
      <c r="M101" s="120"/>
      <c r="N101" s="120"/>
      <c r="O101" s="121"/>
      <c r="P101" s="121"/>
      <c r="Q101" s="117"/>
      <c r="R101" s="122"/>
      <c r="S101" s="117"/>
      <c r="T101" s="123"/>
      <c r="U101" s="299"/>
      <c r="V101" s="294" t="str">
        <f>IF(Tabela7[[#This Row],[C/V]]="c",Tabela7[[#This Row],[Preço Médio]],"")</f>
        <v/>
      </c>
      <c r="W101" s="294" t="str">
        <f>IF(Tabela7[[#This Row],[C/V]]="v",Tabela7[[#This Row],[Preço Médio]],"")</f>
        <v/>
      </c>
      <c r="X101" s="123" t="str">
        <f>Tabela7[[#This Row],[Código Negociação]]&amp;Tabela7[[#This Row],[C/V]]</f>
        <v/>
      </c>
      <c r="Y101" s="116"/>
      <c r="Z101" s="116"/>
      <c r="AA101" s="116"/>
      <c r="AB101" s="116"/>
      <c r="AC101" s="116"/>
      <c r="AD101" s="116"/>
      <c r="AE101" s="116"/>
      <c r="AF101" s="116"/>
      <c r="AG101" s="116"/>
      <c r="AH101" s="116"/>
      <c r="AI101" s="116"/>
      <c r="AJ101" s="116"/>
    </row>
    <row r="102" spans="3:36" ht="15.75" customHeight="1" x14ac:dyDescent="0.25">
      <c r="C102" s="262"/>
      <c r="D102" s="272"/>
      <c r="E102" s="272"/>
      <c r="F102" s="264"/>
      <c r="G102" s="265"/>
      <c r="H102" s="126"/>
      <c r="I102" s="125"/>
      <c r="J102" s="125"/>
      <c r="K102" s="125"/>
      <c r="L102" s="125"/>
      <c r="M102" s="125"/>
      <c r="N102" s="125"/>
      <c r="O102" s="266"/>
      <c r="P102" s="267"/>
      <c r="Q102" s="268"/>
      <c r="R102" s="269"/>
      <c r="S102" s="268"/>
      <c r="T102" s="263"/>
      <c r="U102" s="300"/>
      <c r="V102" s="294" t="str">
        <f>IF(Tabela7[[#This Row],[C/V]]="c",Tabela7[[#This Row],[Preço Médio]],"")</f>
        <v/>
      </c>
      <c r="W102" s="294" t="str">
        <f>IF(Tabela7[[#This Row],[C/V]]="v",Tabela7[[#This Row],[Preço Médio]],"")</f>
        <v/>
      </c>
      <c r="X102" s="123" t="str">
        <f>Tabela7[[#This Row],[Código Negociação]]&amp;Tabela7[[#This Row],[C/V]]</f>
        <v/>
      </c>
      <c r="Y102" s="124"/>
      <c r="Z102" s="124"/>
      <c r="AA102" s="124"/>
      <c r="AB102" s="124"/>
      <c r="AC102" s="124"/>
      <c r="AD102" s="124"/>
      <c r="AE102" s="124"/>
      <c r="AF102" s="124"/>
      <c r="AG102" s="124"/>
      <c r="AH102" s="124"/>
      <c r="AI102" s="124"/>
      <c r="AJ102" s="124"/>
    </row>
    <row r="103" spans="3:36" ht="15.75" customHeight="1" x14ac:dyDescent="0.25">
      <c r="C103" s="262"/>
      <c r="D103" s="272"/>
      <c r="E103" s="272"/>
      <c r="F103" s="264"/>
      <c r="G103" s="265"/>
      <c r="H103" s="126"/>
      <c r="I103" s="125"/>
      <c r="J103" s="125"/>
      <c r="K103" s="125"/>
      <c r="L103" s="125"/>
      <c r="M103" s="125"/>
      <c r="N103" s="125"/>
      <c r="O103" s="266"/>
      <c r="P103" s="267"/>
      <c r="Q103" s="267"/>
      <c r="R103" s="270"/>
      <c r="S103" s="267"/>
      <c r="T103" s="264"/>
      <c r="U103" s="300"/>
      <c r="V103" s="294" t="str">
        <f>IF(Tabela7[[#This Row],[C/V]]="c",Tabela7[[#This Row],[Preço Médio]],"")</f>
        <v/>
      </c>
      <c r="W103" s="294" t="str">
        <f>IF(Tabela7[[#This Row],[C/V]]="v",Tabela7[[#This Row],[Preço Médio]],"")</f>
        <v/>
      </c>
      <c r="X103" s="123" t="str">
        <f>Tabela7[[#This Row],[Código Negociação]]&amp;Tabela7[[#This Row],[C/V]]</f>
        <v/>
      </c>
      <c r="Y103" s="116"/>
      <c r="Z103" s="116"/>
      <c r="AA103" s="116"/>
      <c r="AB103" s="116"/>
      <c r="AC103" s="116"/>
      <c r="AD103" s="116"/>
      <c r="AE103" s="116"/>
      <c r="AF103" s="116"/>
      <c r="AG103" s="116"/>
      <c r="AH103" s="116"/>
      <c r="AI103" s="116"/>
      <c r="AJ103" s="116"/>
    </row>
    <row r="104" spans="3:36" ht="15.75" customHeight="1" x14ac:dyDescent="0.25">
      <c r="C104" s="141"/>
      <c r="D104" s="273"/>
      <c r="E104" s="273"/>
      <c r="F104" s="264"/>
      <c r="G104" s="274"/>
      <c r="H104" s="264"/>
      <c r="I104" s="275"/>
      <c r="J104" s="275"/>
      <c r="K104" s="275"/>
      <c r="L104" s="275"/>
      <c r="M104" s="275"/>
      <c r="N104" s="275"/>
      <c r="O104" s="267"/>
      <c r="P104" s="267"/>
      <c r="Q104" s="268"/>
      <c r="R104" s="269"/>
      <c r="S104" s="268"/>
      <c r="T104" s="263"/>
      <c r="U104" s="300"/>
      <c r="V104" s="294" t="str">
        <f>IF(Tabela7[[#This Row],[C/V]]="c",Tabela7[[#This Row],[Preço Médio]],"")</f>
        <v/>
      </c>
      <c r="W104" s="294" t="str">
        <f>IF(Tabela7[[#This Row],[C/V]]="v",Tabela7[[#This Row],[Preço Médio]],"")</f>
        <v/>
      </c>
      <c r="X104" s="123" t="str">
        <f>Tabela7[[#This Row],[Código Negociação]]&amp;Tabela7[[#This Row],[C/V]]</f>
        <v/>
      </c>
      <c r="Y104" s="124"/>
      <c r="Z104" s="124"/>
      <c r="AA104" s="124"/>
      <c r="AB104" s="124"/>
      <c r="AC104" s="124"/>
      <c r="AD104" s="124"/>
      <c r="AE104" s="124"/>
      <c r="AF104" s="124"/>
      <c r="AG104" s="124"/>
      <c r="AH104" s="124"/>
      <c r="AI104" s="124"/>
      <c r="AJ104" s="124"/>
    </row>
    <row r="105" spans="3:36" ht="15.75" customHeight="1" x14ac:dyDescent="0.25">
      <c r="C105" s="262"/>
      <c r="D105" s="272"/>
      <c r="E105" s="273"/>
      <c r="F105" s="264"/>
      <c r="G105" s="265"/>
      <c r="H105" s="126"/>
      <c r="I105" s="125"/>
      <c r="J105" s="125"/>
      <c r="K105" s="125"/>
      <c r="L105" s="125"/>
      <c r="M105" s="125"/>
      <c r="N105" s="125"/>
      <c r="O105" s="266"/>
      <c r="P105" s="267"/>
      <c r="Q105" s="268"/>
      <c r="R105" s="269"/>
      <c r="S105" s="268"/>
      <c r="T105" s="263"/>
      <c r="U105" s="300"/>
      <c r="V105" s="294" t="str">
        <f>IF(Tabela7[[#This Row],[C/V]]="c",Tabela7[[#This Row],[Preço Médio]],"")</f>
        <v/>
      </c>
      <c r="W105" s="294" t="str">
        <f>IF(Tabela7[[#This Row],[C/V]]="v",Tabela7[[#This Row],[Preço Médio]],"")</f>
        <v/>
      </c>
      <c r="X105" s="123" t="str">
        <f>Tabela7[[#This Row],[Código Negociação]]&amp;Tabela7[[#This Row],[C/V]]</f>
        <v/>
      </c>
      <c r="Y105" s="116"/>
      <c r="Z105" s="116"/>
      <c r="AA105" s="116"/>
      <c r="AB105" s="116"/>
      <c r="AC105" s="116"/>
      <c r="AD105" s="116"/>
      <c r="AE105" s="116"/>
      <c r="AF105" s="116"/>
      <c r="AG105" s="116"/>
      <c r="AH105" s="116"/>
      <c r="AI105" s="116"/>
      <c r="AJ105" s="116"/>
    </row>
    <row r="106" spans="3:36" ht="15.75" customHeight="1" x14ac:dyDescent="0.25">
      <c r="C106" s="262"/>
      <c r="D106" s="272"/>
      <c r="E106" s="273"/>
      <c r="F106" s="264"/>
      <c r="G106" s="265"/>
      <c r="H106" s="126"/>
      <c r="I106" s="125"/>
      <c r="J106" s="125"/>
      <c r="K106" s="125"/>
      <c r="L106" s="125"/>
      <c r="M106" s="125"/>
      <c r="N106" s="125"/>
      <c r="O106" s="266"/>
      <c r="P106" s="267"/>
      <c r="Q106" s="267"/>
      <c r="R106" s="270"/>
      <c r="S106" s="267"/>
      <c r="T106" s="264"/>
      <c r="U106" s="300"/>
      <c r="V106" s="294" t="str">
        <f>IF(Tabela7[[#This Row],[C/V]]="c",Tabela7[[#This Row],[Preço Médio]],"")</f>
        <v/>
      </c>
      <c r="W106" s="294" t="str">
        <f>IF(Tabela7[[#This Row],[C/V]]="v",Tabela7[[#This Row],[Preço Médio]],"")</f>
        <v/>
      </c>
      <c r="X106" s="123" t="str">
        <f>Tabela7[[#This Row],[Código Negociação]]&amp;Tabela7[[#This Row],[C/V]]</f>
        <v/>
      </c>
      <c r="Y106" s="124"/>
      <c r="Z106" s="124"/>
      <c r="AA106" s="124"/>
      <c r="AB106" s="124"/>
      <c r="AC106" s="124"/>
      <c r="AD106" s="124"/>
      <c r="AE106" s="124"/>
      <c r="AF106" s="124"/>
      <c r="AG106" s="124"/>
      <c r="AH106" s="124"/>
      <c r="AI106" s="124"/>
      <c r="AJ106" s="124"/>
    </row>
    <row r="107" spans="3:36" ht="15.75" customHeight="1" x14ac:dyDescent="0.25">
      <c r="C107" s="141"/>
      <c r="D107" s="271"/>
      <c r="E107" s="271"/>
      <c r="F107" s="118"/>
      <c r="G107" s="119"/>
      <c r="H107" s="118"/>
      <c r="I107" s="120"/>
      <c r="J107" s="120"/>
      <c r="K107" s="120"/>
      <c r="L107" s="120"/>
      <c r="M107" s="120"/>
      <c r="N107" s="120"/>
      <c r="O107" s="121"/>
      <c r="P107" s="121"/>
      <c r="Q107" s="117"/>
      <c r="R107" s="122"/>
      <c r="S107" s="117"/>
      <c r="T107" s="123"/>
      <c r="U107" s="299"/>
      <c r="V107" s="294" t="str">
        <f>IF(Tabela7[[#This Row],[C/V]]="c",Tabela7[[#This Row],[Preço Médio]],"")</f>
        <v/>
      </c>
      <c r="W107" s="294" t="str">
        <f>IF(Tabela7[[#This Row],[C/V]]="v",Tabela7[[#This Row],[Preço Médio]],"")</f>
        <v/>
      </c>
      <c r="X107" s="123" t="str">
        <f>Tabela7[[#This Row],[Código Negociação]]&amp;Tabela7[[#This Row],[C/V]]</f>
        <v/>
      </c>
      <c r="Y107" s="116"/>
      <c r="Z107" s="116"/>
      <c r="AA107" s="116"/>
      <c r="AB107" s="116"/>
      <c r="AC107" s="116"/>
      <c r="AD107" s="116"/>
      <c r="AE107" s="116"/>
      <c r="AF107" s="116"/>
      <c r="AG107" s="116"/>
      <c r="AH107" s="116"/>
      <c r="AI107" s="116"/>
      <c r="AJ107" s="116"/>
    </row>
    <row r="108" spans="3:36" ht="15.75" customHeight="1" x14ac:dyDescent="0.25">
      <c r="C108" s="262"/>
      <c r="D108" s="272"/>
      <c r="E108" s="272"/>
      <c r="F108" s="264"/>
      <c r="G108" s="265"/>
      <c r="H108" s="126"/>
      <c r="I108" s="125"/>
      <c r="J108" s="125"/>
      <c r="K108" s="125"/>
      <c r="L108" s="125"/>
      <c r="M108" s="125"/>
      <c r="N108" s="125"/>
      <c r="O108" s="266"/>
      <c r="P108" s="267"/>
      <c r="Q108" s="268"/>
      <c r="R108" s="269"/>
      <c r="S108" s="268"/>
      <c r="T108" s="263"/>
      <c r="U108" s="300"/>
      <c r="V108" s="294" t="str">
        <f>IF(Tabela7[[#This Row],[C/V]]="c",Tabela7[[#This Row],[Preço Médio]],"")</f>
        <v/>
      </c>
      <c r="W108" s="294" t="str">
        <f>IF(Tabela7[[#This Row],[C/V]]="v",Tabela7[[#This Row],[Preço Médio]],"")</f>
        <v/>
      </c>
      <c r="X108" s="123" t="str">
        <f>Tabela7[[#This Row],[Código Negociação]]&amp;Tabela7[[#This Row],[C/V]]</f>
        <v/>
      </c>
      <c r="Y108" s="124"/>
      <c r="Z108" s="124"/>
      <c r="AA108" s="124"/>
      <c r="AB108" s="124"/>
      <c r="AC108" s="124"/>
      <c r="AD108" s="124"/>
      <c r="AE108" s="124"/>
      <c r="AF108" s="124"/>
      <c r="AG108" s="124"/>
      <c r="AH108" s="124"/>
      <c r="AI108" s="124"/>
      <c r="AJ108" s="124"/>
    </row>
    <row r="109" spans="3:36" ht="15.75" customHeight="1" x14ac:dyDescent="0.25">
      <c r="C109" s="262"/>
      <c r="D109" s="272"/>
      <c r="E109" s="272"/>
      <c r="F109" s="264"/>
      <c r="G109" s="265"/>
      <c r="H109" s="126"/>
      <c r="I109" s="125"/>
      <c r="J109" s="125"/>
      <c r="K109" s="125"/>
      <c r="L109" s="125"/>
      <c r="M109" s="125"/>
      <c r="N109" s="125"/>
      <c r="O109" s="266"/>
      <c r="P109" s="267"/>
      <c r="Q109" s="267"/>
      <c r="R109" s="270"/>
      <c r="S109" s="267"/>
      <c r="T109" s="264"/>
      <c r="U109" s="300"/>
      <c r="V109" s="294" t="str">
        <f>IF(Tabela7[[#This Row],[C/V]]="c",Tabela7[[#This Row],[Preço Médio]],"")</f>
        <v/>
      </c>
      <c r="W109" s="294" t="str">
        <f>IF(Tabela7[[#This Row],[C/V]]="v",Tabela7[[#This Row],[Preço Médio]],"")</f>
        <v/>
      </c>
      <c r="X109" s="123" t="str">
        <f>Tabela7[[#This Row],[Código Negociação]]&amp;Tabela7[[#This Row],[C/V]]</f>
        <v/>
      </c>
      <c r="Y109" s="116"/>
      <c r="Z109" s="116"/>
      <c r="AA109" s="116"/>
      <c r="AB109" s="116"/>
      <c r="AC109" s="116"/>
      <c r="AD109" s="116"/>
      <c r="AE109" s="116"/>
      <c r="AF109" s="116"/>
      <c r="AG109" s="116"/>
      <c r="AH109" s="116"/>
      <c r="AI109" s="116"/>
      <c r="AJ109" s="116"/>
    </row>
    <row r="110" spans="3:36" ht="15.75" customHeight="1" x14ac:dyDescent="0.25">
      <c r="C110" s="141"/>
      <c r="D110" s="273"/>
      <c r="E110" s="273"/>
      <c r="F110" s="264"/>
      <c r="G110" s="274"/>
      <c r="H110" s="264"/>
      <c r="I110" s="275"/>
      <c r="J110" s="275"/>
      <c r="K110" s="275"/>
      <c r="L110" s="275"/>
      <c r="M110" s="275"/>
      <c r="N110" s="275"/>
      <c r="O110" s="267"/>
      <c r="P110" s="267"/>
      <c r="Q110" s="268"/>
      <c r="R110" s="269"/>
      <c r="S110" s="268"/>
      <c r="T110" s="263"/>
      <c r="U110" s="300"/>
      <c r="V110" s="294" t="str">
        <f>IF(Tabela7[[#This Row],[C/V]]="c",Tabela7[[#This Row],[Preço Médio]],"")</f>
        <v/>
      </c>
      <c r="W110" s="294" t="str">
        <f>IF(Tabela7[[#This Row],[C/V]]="v",Tabela7[[#This Row],[Preço Médio]],"")</f>
        <v/>
      </c>
      <c r="X110" s="123" t="str">
        <f>Tabela7[[#This Row],[Código Negociação]]&amp;Tabela7[[#This Row],[C/V]]</f>
        <v/>
      </c>
      <c r="Y110" s="124"/>
      <c r="Z110" s="124"/>
      <c r="AA110" s="124"/>
      <c r="AB110" s="124"/>
      <c r="AC110" s="124"/>
      <c r="AD110" s="124"/>
      <c r="AE110" s="124"/>
      <c r="AF110" s="124"/>
      <c r="AG110" s="124"/>
      <c r="AH110" s="124"/>
      <c r="AI110" s="124"/>
      <c r="AJ110" s="124"/>
    </row>
    <row r="111" spans="3:36" ht="15.75" customHeight="1" x14ac:dyDescent="0.25">
      <c r="C111" s="262"/>
      <c r="D111" s="272"/>
      <c r="E111" s="273"/>
      <c r="F111" s="264"/>
      <c r="G111" s="265"/>
      <c r="H111" s="126"/>
      <c r="I111" s="125"/>
      <c r="J111" s="125"/>
      <c r="K111" s="125"/>
      <c r="L111" s="125"/>
      <c r="M111" s="125"/>
      <c r="N111" s="125"/>
      <c r="O111" s="266"/>
      <c r="P111" s="267"/>
      <c r="Q111" s="268"/>
      <c r="R111" s="269"/>
      <c r="S111" s="268"/>
      <c r="T111" s="263"/>
      <c r="U111" s="300"/>
      <c r="V111" s="294" t="str">
        <f>IF(Tabela7[[#This Row],[C/V]]="c",Tabela7[[#This Row],[Preço Médio]],"")</f>
        <v/>
      </c>
      <c r="W111" s="294" t="str">
        <f>IF(Tabela7[[#This Row],[C/V]]="v",Tabela7[[#This Row],[Preço Médio]],"")</f>
        <v/>
      </c>
      <c r="X111" s="123" t="str">
        <f>Tabela7[[#This Row],[Código Negociação]]&amp;Tabela7[[#This Row],[C/V]]</f>
        <v/>
      </c>
      <c r="Y111" s="116"/>
      <c r="Z111" s="116"/>
      <c r="AA111" s="116"/>
      <c r="AB111" s="116"/>
      <c r="AC111" s="116"/>
      <c r="AD111" s="116"/>
      <c r="AE111" s="116"/>
      <c r="AF111" s="116"/>
      <c r="AG111" s="116"/>
      <c r="AH111" s="116"/>
      <c r="AI111" s="116"/>
      <c r="AJ111" s="116"/>
    </row>
    <row r="112" spans="3:36" ht="15.75" customHeight="1" x14ac:dyDescent="0.25">
      <c r="C112" s="262"/>
      <c r="D112" s="272"/>
      <c r="E112" s="273"/>
      <c r="F112" s="264"/>
      <c r="G112" s="265"/>
      <c r="H112" s="126"/>
      <c r="I112" s="125"/>
      <c r="J112" s="125"/>
      <c r="K112" s="125"/>
      <c r="L112" s="125"/>
      <c r="M112" s="125"/>
      <c r="N112" s="125"/>
      <c r="O112" s="266"/>
      <c r="P112" s="267"/>
      <c r="Q112" s="267"/>
      <c r="R112" s="270"/>
      <c r="S112" s="267"/>
      <c r="T112" s="264"/>
      <c r="U112" s="300"/>
      <c r="V112" s="294" t="str">
        <f>IF(Tabela7[[#This Row],[C/V]]="c",Tabela7[[#This Row],[Preço Médio]],"")</f>
        <v/>
      </c>
      <c r="W112" s="294" t="str">
        <f>IF(Tabela7[[#This Row],[C/V]]="v",Tabela7[[#This Row],[Preço Médio]],"")</f>
        <v/>
      </c>
      <c r="X112" s="123" t="str">
        <f>Tabela7[[#This Row],[Código Negociação]]&amp;Tabela7[[#This Row],[C/V]]</f>
        <v/>
      </c>
      <c r="Y112" s="124"/>
      <c r="Z112" s="124"/>
      <c r="AA112" s="124"/>
      <c r="AB112" s="124"/>
      <c r="AC112" s="124"/>
      <c r="AD112" s="124"/>
      <c r="AE112" s="124"/>
      <c r="AF112" s="124"/>
      <c r="AG112" s="124"/>
      <c r="AH112" s="124"/>
      <c r="AI112" s="124"/>
      <c r="AJ112" s="124"/>
    </row>
    <row r="113" spans="3:36" ht="15.75" customHeight="1" x14ac:dyDescent="0.25">
      <c r="C113" s="141"/>
      <c r="D113" s="271"/>
      <c r="E113" s="271"/>
      <c r="F113" s="118"/>
      <c r="G113" s="119"/>
      <c r="H113" s="118"/>
      <c r="I113" s="120"/>
      <c r="J113" s="120"/>
      <c r="K113" s="120"/>
      <c r="L113" s="120"/>
      <c r="M113" s="120"/>
      <c r="N113" s="120"/>
      <c r="O113" s="121"/>
      <c r="P113" s="121"/>
      <c r="Q113" s="117"/>
      <c r="R113" s="122"/>
      <c r="S113" s="117"/>
      <c r="T113" s="123"/>
      <c r="U113" s="299"/>
      <c r="V113" s="294" t="str">
        <f>IF(Tabela7[[#This Row],[C/V]]="c",Tabela7[[#This Row],[Preço Médio]],"")</f>
        <v/>
      </c>
      <c r="W113" s="294" t="str">
        <f>IF(Tabela7[[#This Row],[C/V]]="v",Tabela7[[#This Row],[Preço Médio]],"")</f>
        <v/>
      </c>
      <c r="X113" s="123" t="str">
        <f>Tabela7[[#This Row],[Código Negociação]]&amp;Tabela7[[#This Row],[C/V]]</f>
        <v/>
      </c>
      <c r="Y113" s="116"/>
      <c r="Z113" s="116"/>
      <c r="AA113" s="116"/>
      <c r="AB113" s="116"/>
      <c r="AC113" s="116"/>
      <c r="AD113" s="116"/>
      <c r="AE113" s="116"/>
      <c r="AF113" s="116"/>
      <c r="AG113" s="116"/>
      <c r="AH113" s="116"/>
      <c r="AI113" s="116"/>
      <c r="AJ113" s="116"/>
    </row>
    <row r="114" spans="3:36" ht="15.75" customHeight="1" x14ac:dyDescent="0.25">
      <c r="C114" s="262"/>
      <c r="D114" s="272"/>
      <c r="E114" s="272"/>
      <c r="F114" s="264"/>
      <c r="G114" s="265"/>
      <c r="H114" s="126"/>
      <c r="I114" s="125"/>
      <c r="J114" s="125"/>
      <c r="K114" s="125"/>
      <c r="L114" s="125"/>
      <c r="M114" s="125"/>
      <c r="N114" s="125"/>
      <c r="O114" s="266"/>
      <c r="P114" s="267"/>
      <c r="Q114" s="268"/>
      <c r="R114" s="269"/>
      <c r="S114" s="268"/>
      <c r="T114" s="263"/>
      <c r="U114" s="300"/>
      <c r="V114" s="294" t="str">
        <f>IF(Tabela7[[#This Row],[C/V]]="c",Tabela7[[#This Row],[Preço Médio]],"")</f>
        <v/>
      </c>
      <c r="W114" s="294" t="str">
        <f>IF(Tabela7[[#This Row],[C/V]]="v",Tabela7[[#This Row],[Preço Médio]],"")</f>
        <v/>
      </c>
      <c r="X114" s="123" t="str">
        <f>Tabela7[[#This Row],[Código Negociação]]&amp;Tabela7[[#This Row],[C/V]]</f>
        <v/>
      </c>
      <c r="Y114" s="124"/>
      <c r="Z114" s="124"/>
      <c r="AA114" s="124"/>
      <c r="AB114" s="124"/>
      <c r="AC114" s="124"/>
      <c r="AD114" s="124"/>
      <c r="AE114" s="124"/>
      <c r="AF114" s="124"/>
      <c r="AG114" s="124"/>
      <c r="AH114" s="124"/>
      <c r="AI114" s="124"/>
      <c r="AJ114" s="124"/>
    </row>
    <row r="115" spans="3:36" ht="15.75" customHeight="1" x14ac:dyDescent="0.25">
      <c r="C115" s="262"/>
      <c r="D115" s="272"/>
      <c r="E115" s="272"/>
      <c r="F115" s="264"/>
      <c r="G115" s="265"/>
      <c r="H115" s="126"/>
      <c r="I115" s="125"/>
      <c r="J115" s="125"/>
      <c r="K115" s="125"/>
      <c r="L115" s="125"/>
      <c r="M115" s="125"/>
      <c r="N115" s="125"/>
      <c r="O115" s="266"/>
      <c r="P115" s="267"/>
      <c r="Q115" s="267"/>
      <c r="R115" s="270"/>
      <c r="S115" s="267"/>
      <c r="T115" s="264"/>
      <c r="U115" s="300"/>
      <c r="V115" s="294" t="str">
        <f>IF(Tabela7[[#This Row],[C/V]]="c",Tabela7[[#This Row],[Preço Médio]],"")</f>
        <v/>
      </c>
      <c r="W115" s="294" t="str">
        <f>IF(Tabela7[[#This Row],[C/V]]="v",Tabela7[[#This Row],[Preço Médio]],"")</f>
        <v/>
      </c>
      <c r="X115" s="123" t="str">
        <f>Tabela7[[#This Row],[Código Negociação]]&amp;Tabela7[[#This Row],[C/V]]</f>
        <v/>
      </c>
      <c r="Y115" s="116"/>
      <c r="Z115" s="116"/>
      <c r="AA115" s="116"/>
      <c r="AB115" s="116"/>
      <c r="AC115" s="116"/>
      <c r="AD115" s="116"/>
      <c r="AE115" s="116"/>
      <c r="AF115" s="116"/>
      <c r="AG115" s="116"/>
      <c r="AH115" s="116"/>
      <c r="AI115" s="116"/>
      <c r="AJ115" s="116"/>
    </row>
    <row r="116" spans="3:36" ht="15.75" customHeight="1" x14ac:dyDescent="0.25">
      <c r="C116" s="141"/>
      <c r="D116" s="273"/>
      <c r="E116" s="273"/>
      <c r="F116" s="264"/>
      <c r="G116" s="274"/>
      <c r="H116" s="264"/>
      <c r="I116" s="275"/>
      <c r="J116" s="275"/>
      <c r="K116" s="275"/>
      <c r="L116" s="275"/>
      <c r="M116" s="275"/>
      <c r="N116" s="275"/>
      <c r="O116" s="267"/>
      <c r="P116" s="267"/>
      <c r="Q116" s="268"/>
      <c r="R116" s="269"/>
      <c r="S116" s="268"/>
      <c r="T116" s="263"/>
      <c r="U116" s="300"/>
      <c r="V116" s="294" t="str">
        <f>IF(Tabela7[[#This Row],[C/V]]="c",Tabela7[[#This Row],[Preço Médio]],"")</f>
        <v/>
      </c>
      <c r="W116" s="294" t="str">
        <f>IF(Tabela7[[#This Row],[C/V]]="v",Tabela7[[#This Row],[Preço Médio]],"")</f>
        <v/>
      </c>
      <c r="X116" s="123" t="str">
        <f>Tabela7[[#This Row],[Código Negociação]]&amp;Tabela7[[#This Row],[C/V]]</f>
        <v/>
      </c>
      <c r="Y116" s="124"/>
      <c r="Z116" s="124"/>
      <c r="AA116" s="124"/>
      <c r="AB116" s="124"/>
      <c r="AC116" s="124"/>
      <c r="AD116" s="124"/>
      <c r="AE116" s="124"/>
      <c r="AF116" s="124"/>
      <c r="AG116" s="124"/>
      <c r="AH116" s="124"/>
      <c r="AI116" s="124"/>
      <c r="AJ116" s="124"/>
    </row>
    <row r="117" spans="3:36" ht="15.75" customHeight="1" x14ac:dyDescent="0.25">
      <c r="C117" s="262"/>
      <c r="D117" s="272"/>
      <c r="E117" s="273"/>
      <c r="F117" s="264"/>
      <c r="G117" s="265"/>
      <c r="H117" s="126"/>
      <c r="I117" s="125"/>
      <c r="J117" s="125"/>
      <c r="K117" s="125"/>
      <c r="L117" s="125"/>
      <c r="M117" s="125"/>
      <c r="N117" s="125"/>
      <c r="O117" s="266"/>
      <c r="P117" s="267"/>
      <c r="Q117" s="268"/>
      <c r="R117" s="269"/>
      <c r="S117" s="268"/>
      <c r="T117" s="263"/>
      <c r="U117" s="300"/>
      <c r="V117" s="294" t="str">
        <f>IF(Tabela7[[#This Row],[C/V]]="c",Tabela7[[#This Row],[Preço Médio]],"")</f>
        <v/>
      </c>
      <c r="W117" s="294" t="str">
        <f>IF(Tabela7[[#This Row],[C/V]]="v",Tabela7[[#This Row],[Preço Médio]],"")</f>
        <v/>
      </c>
      <c r="X117" s="123" t="str">
        <f>Tabela7[[#This Row],[Código Negociação]]&amp;Tabela7[[#This Row],[C/V]]</f>
        <v/>
      </c>
      <c r="Y117" s="116"/>
      <c r="Z117" s="116"/>
      <c r="AA117" s="116"/>
      <c r="AB117" s="116"/>
      <c r="AC117" s="116"/>
      <c r="AD117" s="116"/>
      <c r="AE117" s="116"/>
      <c r="AF117" s="116"/>
      <c r="AG117" s="116"/>
      <c r="AH117" s="116"/>
      <c r="AI117" s="116"/>
      <c r="AJ117" s="116"/>
    </row>
    <row r="118" spans="3:36" ht="15.75" customHeight="1" x14ac:dyDescent="0.25">
      <c r="C118" s="262"/>
      <c r="D118" s="272"/>
      <c r="E118" s="273"/>
      <c r="F118" s="264"/>
      <c r="G118" s="265"/>
      <c r="H118" s="126"/>
      <c r="I118" s="125"/>
      <c r="J118" s="125"/>
      <c r="K118" s="125"/>
      <c r="L118" s="125"/>
      <c r="M118" s="125"/>
      <c r="N118" s="125"/>
      <c r="O118" s="266"/>
      <c r="P118" s="267"/>
      <c r="Q118" s="267"/>
      <c r="R118" s="270"/>
      <c r="S118" s="267"/>
      <c r="T118" s="264"/>
      <c r="U118" s="300"/>
      <c r="V118" s="294" t="str">
        <f>IF(Tabela7[[#This Row],[C/V]]="c",Tabela7[[#This Row],[Preço Médio]],"")</f>
        <v/>
      </c>
      <c r="W118" s="294" t="str">
        <f>IF(Tabela7[[#This Row],[C/V]]="v",Tabela7[[#This Row],[Preço Médio]],"")</f>
        <v/>
      </c>
      <c r="X118" s="123" t="str">
        <f>Tabela7[[#This Row],[Código Negociação]]&amp;Tabela7[[#This Row],[C/V]]</f>
        <v/>
      </c>
      <c r="Y118" s="124"/>
      <c r="Z118" s="124"/>
      <c r="AA118" s="124"/>
      <c r="AB118" s="124"/>
      <c r="AC118" s="124"/>
      <c r="AD118" s="124"/>
      <c r="AE118" s="124"/>
      <c r="AF118" s="124"/>
      <c r="AG118" s="124"/>
      <c r="AH118" s="124"/>
      <c r="AI118" s="124"/>
      <c r="AJ118" s="124"/>
    </row>
    <row r="119" spans="3:36" ht="15.75" customHeight="1" x14ac:dyDescent="0.25">
      <c r="C119" s="141"/>
      <c r="D119" s="271"/>
      <c r="E119" s="271"/>
      <c r="F119" s="118"/>
      <c r="G119" s="119"/>
      <c r="H119" s="118"/>
      <c r="I119" s="120"/>
      <c r="J119" s="120"/>
      <c r="K119" s="120"/>
      <c r="L119" s="120"/>
      <c r="M119" s="120"/>
      <c r="N119" s="120"/>
      <c r="O119" s="121"/>
      <c r="P119" s="121"/>
      <c r="Q119" s="117"/>
      <c r="R119" s="122"/>
      <c r="S119" s="117"/>
      <c r="T119" s="123"/>
      <c r="U119" s="299"/>
      <c r="V119" s="294" t="str">
        <f>IF(Tabela7[[#This Row],[C/V]]="c",Tabela7[[#This Row],[Preço Médio]],"")</f>
        <v/>
      </c>
      <c r="W119" s="294" t="str">
        <f>IF(Tabela7[[#This Row],[C/V]]="v",Tabela7[[#This Row],[Preço Médio]],"")</f>
        <v/>
      </c>
      <c r="X119" s="123" t="str">
        <f>Tabela7[[#This Row],[Código Negociação]]&amp;Tabela7[[#This Row],[C/V]]</f>
        <v/>
      </c>
      <c r="Y119" s="116"/>
      <c r="Z119" s="116"/>
      <c r="AA119" s="116"/>
      <c r="AB119" s="116"/>
      <c r="AC119" s="116"/>
      <c r="AD119" s="116"/>
      <c r="AE119" s="116"/>
      <c r="AF119" s="116"/>
      <c r="AG119" s="116"/>
      <c r="AH119" s="116"/>
      <c r="AI119" s="116"/>
      <c r="AJ119" s="116"/>
    </row>
    <row r="120" spans="3:36" ht="15.75" customHeight="1" x14ac:dyDescent="0.25">
      <c r="C120" s="262"/>
      <c r="D120" s="272"/>
      <c r="E120" s="272"/>
      <c r="F120" s="264"/>
      <c r="G120" s="265"/>
      <c r="H120" s="126"/>
      <c r="I120" s="125"/>
      <c r="J120" s="125"/>
      <c r="K120" s="125"/>
      <c r="L120" s="125"/>
      <c r="M120" s="125"/>
      <c r="N120" s="125"/>
      <c r="O120" s="266"/>
      <c r="P120" s="267"/>
      <c r="Q120" s="268"/>
      <c r="R120" s="269"/>
      <c r="S120" s="268"/>
      <c r="T120" s="263"/>
      <c r="U120" s="300"/>
      <c r="V120" s="294" t="str">
        <f>IF(Tabela7[[#This Row],[C/V]]="c",Tabela7[[#This Row],[Preço Médio]],"")</f>
        <v/>
      </c>
      <c r="W120" s="294" t="str">
        <f>IF(Tabela7[[#This Row],[C/V]]="v",Tabela7[[#This Row],[Preço Médio]],"")</f>
        <v/>
      </c>
      <c r="X120" s="123" t="str">
        <f>Tabela7[[#This Row],[Código Negociação]]&amp;Tabela7[[#This Row],[C/V]]</f>
        <v/>
      </c>
      <c r="Y120" s="124"/>
      <c r="Z120" s="124"/>
      <c r="AA120" s="124"/>
      <c r="AB120" s="124"/>
      <c r="AC120" s="124"/>
      <c r="AD120" s="124"/>
      <c r="AE120" s="124"/>
      <c r="AF120" s="124"/>
      <c r="AG120" s="124"/>
      <c r="AH120" s="124"/>
      <c r="AI120" s="124"/>
      <c r="AJ120" s="124"/>
    </row>
    <row r="121" spans="3:36" ht="15.75" customHeight="1" x14ac:dyDescent="0.25">
      <c r="C121" s="262"/>
      <c r="D121" s="272"/>
      <c r="E121" s="272"/>
      <c r="F121" s="264"/>
      <c r="G121" s="265"/>
      <c r="H121" s="126"/>
      <c r="I121" s="125"/>
      <c r="J121" s="125"/>
      <c r="K121" s="125"/>
      <c r="L121" s="125"/>
      <c r="M121" s="125"/>
      <c r="N121" s="125"/>
      <c r="O121" s="266"/>
      <c r="P121" s="267"/>
      <c r="Q121" s="267"/>
      <c r="R121" s="270"/>
      <c r="S121" s="267"/>
      <c r="T121" s="264"/>
      <c r="U121" s="300"/>
      <c r="V121" s="294" t="str">
        <f>IF(Tabela7[[#This Row],[C/V]]="c",Tabela7[[#This Row],[Preço Médio]],"")</f>
        <v/>
      </c>
      <c r="W121" s="294" t="str">
        <f>IF(Tabela7[[#This Row],[C/V]]="v",Tabela7[[#This Row],[Preço Médio]],"")</f>
        <v/>
      </c>
      <c r="X121" s="123" t="str">
        <f>Tabela7[[#This Row],[Código Negociação]]&amp;Tabela7[[#This Row],[C/V]]</f>
        <v/>
      </c>
      <c r="Y121" s="116"/>
      <c r="Z121" s="116"/>
      <c r="AA121" s="116"/>
      <c r="AB121" s="116"/>
      <c r="AC121" s="116"/>
      <c r="AD121" s="116"/>
      <c r="AE121" s="116"/>
      <c r="AF121" s="116"/>
      <c r="AG121" s="116"/>
      <c r="AH121" s="116"/>
      <c r="AI121" s="116"/>
      <c r="AJ121" s="116"/>
    </row>
    <row r="122" spans="3:36" ht="15.75" customHeight="1" x14ac:dyDescent="0.25">
      <c r="C122" s="141"/>
      <c r="D122" s="273"/>
      <c r="E122" s="273"/>
      <c r="F122" s="264"/>
      <c r="G122" s="274"/>
      <c r="H122" s="264"/>
      <c r="I122" s="275"/>
      <c r="J122" s="275"/>
      <c r="K122" s="275"/>
      <c r="L122" s="275"/>
      <c r="M122" s="275"/>
      <c r="N122" s="275"/>
      <c r="O122" s="267"/>
      <c r="P122" s="267"/>
      <c r="Q122" s="268"/>
      <c r="R122" s="269"/>
      <c r="S122" s="268"/>
      <c r="T122" s="263"/>
      <c r="U122" s="300"/>
      <c r="V122" s="294" t="str">
        <f>IF(Tabela7[[#This Row],[C/V]]="c",Tabela7[[#This Row],[Preço Médio]],"")</f>
        <v/>
      </c>
      <c r="W122" s="294" t="str">
        <f>IF(Tabela7[[#This Row],[C/V]]="v",Tabela7[[#This Row],[Preço Médio]],"")</f>
        <v/>
      </c>
      <c r="X122" s="123" t="str">
        <f>Tabela7[[#This Row],[Código Negociação]]&amp;Tabela7[[#This Row],[C/V]]</f>
        <v/>
      </c>
      <c r="Y122" s="124"/>
      <c r="Z122" s="124"/>
      <c r="AA122" s="124"/>
      <c r="AB122" s="124"/>
      <c r="AC122" s="124"/>
      <c r="AD122" s="124"/>
      <c r="AE122" s="124"/>
      <c r="AF122" s="124"/>
      <c r="AG122" s="124"/>
      <c r="AH122" s="124"/>
      <c r="AI122" s="124"/>
      <c r="AJ122" s="124"/>
    </row>
    <row r="123" spans="3:36" ht="15.75" customHeight="1" x14ac:dyDescent="0.25">
      <c r="C123" s="262"/>
      <c r="D123" s="272"/>
      <c r="E123" s="273"/>
      <c r="F123" s="264"/>
      <c r="G123" s="265"/>
      <c r="H123" s="126"/>
      <c r="I123" s="125"/>
      <c r="J123" s="125"/>
      <c r="K123" s="125"/>
      <c r="L123" s="125"/>
      <c r="M123" s="125"/>
      <c r="N123" s="125"/>
      <c r="O123" s="266"/>
      <c r="P123" s="267"/>
      <c r="Q123" s="268"/>
      <c r="R123" s="269"/>
      <c r="S123" s="268"/>
      <c r="T123" s="263"/>
      <c r="U123" s="300"/>
      <c r="V123" s="294" t="str">
        <f>IF(Tabela7[[#This Row],[C/V]]="c",Tabela7[[#This Row],[Preço Médio]],"")</f>
        <v/>
      </c>
      <c r="W123" s="294" t="str">
        <f>IF(Tabela7[[#This Row],[C/V]]="v",Tabela7[[#This Row],[Preço Médio]],"")</f>
        <v/>
      </c>
      <c r="X123" s="123" t="str">
        <f>Tabela7[[#This Row],[Código Negociação]]&amp;Tabela7[[#This Row],[C/V]]</f>
        <v/>
      </c>
      <c r="Y123" s="116"/>
      <c r="Z123" s="116"/>
      <c r="AA123" s="116"/>
      <c r="AB123" s="116"/>
      <c r="AC123" s="116"/>
      <c r="AD123" s="116"/>
      <c r="AE123" s="116"/>
      <c r="AF123" s="116"/>
      <c r="AG123" s="116"/>
      <c r="AH123" s="116"/>
      <c r="AI123" s="116"/>
      <c r="AJ123" s="116"/>
    </row>
    <row r="124" spans="3:36" ht="15.75" customHeight="1" x14ac:dyDescent="0.25">
      <c r="C124" s="262"/>
      <c r="D124" s="272"/>
      <c r="E124" s="273"/>
      <c r="F124" s="264"/>
      <c r="G124" s="265"/>
      <c r="H124" s="126"/>
      <c r="I124" s="125"/>
      <c r="J124" s="125"/>
      <c r="K124" s="125"/>
      <c r="L124" s="125"/>
      <c r="M124" s="125"/>
      <c r="N124" s="125"/>
      <c r="O124" s="266"/>
      <c r="P124" s="267"/>
      <c r="Q124" s="267"/>
      <c r="R124" s="270"/>
      <c r="S124" s="267"/>
      <c r="T124" s="264"/>
      <c r="U124" s="300"/>
      <c r="V124" s="294" t="str">
        <f>IF(Tabela7[[#This Row],[C/V]]="c",Tabela7[[#This Row],[Preço Médio]],"")</f>
        <v/>
      </c>
      <c r="W124" s="294" t="str">
        <f>IF(Tabela7[[#This Row],[C/V]]="v",Tabela7[[#This Row],[Preço Médio]],"")</f>
        <v/>
      </c>
      <c r="X124" s="123" t="str">
        <f>Tabela7[[#This Row],[Código Negociação]]&amp;Tabela7[[#This Row],[C/V]]</f>
        <v/>
      </c>
      <c r="Y124" s="124"/>
      <c r="Z124" s="124"/>
      <c r="AA124" s="124"/>
      <c r="AB124" s="124"/>
      <c r="AC124" s="124"/>
      <c r="AD124" s="124"/>
      <c r="AE124" s="124"/>
      <c r="AF124" s="124"/>
      <c r="AG124" s="124"/>
      <c r="AH124" s="124"/>
      <c r="AI124" s="124"/>
      <c r="AJ124" s="124"/>
    </row>
    <row r="125" spans="3:36" ht="15.75" customHeight="1" x14ac:dyDescent="0.25">
      <c r="C125" s="141"/>
      <c r="D125" s="271"/>
      <c r="E125" s="271"/>
      <c r="F125" s="118"/>
      <c r="G125" s="119"/>
      <c r="H125" s="118"/>
      <c r="I125" s="120"/>
      <c r="J125" s="120"/>
      <c r="K125" s="120"/>
      <c r="L125" s="120"/>
      <c r="M125" s="120"/>
      <c r="N125" s="120"/>
      <c r="O125" s="121"/>
      <c r="P125" s="121"/>
      <c r="Q125" s="117"/>
      <c r="R125" s="122"/>
      <c r="S125" s="117"/>
      <c r="T125" s="123"/>
      <c r="U125" s="299"/>
      <c r="V125" s="294" t="str">
        <f>IF(Tabela7[[#This Row],[C/V]]="c",Tabela7[[#This Row],[Preço Médio]],"")</f>
        <v/>
      </c>
      <c r="W125" s="294" t="str">
        <f>IF(Tabela7[[#This Row],[C/V]]="v",Tabela7[[#This Row],[Preço Médio]],"")</f>
        <v/>
      </c>
      <c r="X125" s="123" t="str">
        <f>Tabela7[[#This Row],[Código Negociação]]&amp;Tabela7[[#This Row],[C/V]]</f>
        <v/>
      </c>
      <c r="Y125" s="116"/>
      <c r="Z125" s="116"/>
      <c r="AA125" s="116"/>
      <c r="AB125" s="116"/>
      <c r="AC125" s="116"/>
      <c r="AD125" s="116"/>
      <c r="AE125" s="116"/>
      <c r="AF125" s="116"/>
      <c r="AG125" s="116"/>
      <c r="AH125" s="116"/>
      <c r="AI125" s="116"/>
      <c r="AJ125" s="116"/>
    </row>
    <row r="126" spans="3:36" ht="15.75" customHeight="1" x14ac:dyDescent="0.25">
      <c r="C126" s="262"/>
      <c r="D126" s="272"/>
      <c r="E126" s="272"/>
      <c r="F126" s="264"/>
      <c r="G126" s="265"/>
      <c r="H126" s="126"/>
      <c r="I126" s="125"/>
      <c r="J126" s="125"/>
      <c r="K126" s="125"/>
      <c r="L126" s="125"/>
      <c r="M126" s="125"/>
      <c r="N126" s="125"/>
      <c r="O126" s="266"/>
      <c r="P126" s="267"/>
      <c r="Q126" s="268"/>
      <c r="R126" s="269"/>
      <c r="S126" s="268"/>
      <c r="T126" s="263"/>
      <c r="U126" s="300"/>
      <c r="V126" s="294" t="str">
        <f>IF(Tabela7[[#This Row],[C/V]]="c",Tabela7[[#This Row],[Preço Médio]],"")</f>
        <v/>
      </c>
      <c r="W126" s="294" t="str">
        <f>IF(Tabela7[[#This Row],[C/V]]="v",Tabela7[[#This Row],[Preço Médio]],"")</f>
        <v/>
      </c>
      <c r="X126" s="123" t="str">
        <f>Tabela7[[#This Row],[Código Negociação]]&amp;Tabela7[[#This Row],[C/V]]</f>
        <v/>
      </c>
      <c r="Y126" s="124"/>
      <c r="Z126" s="124"/>
      <c r="AA126" s="124"/>
      <c r="AB126" s="124"/>
      <c r="AC126" s="124"/>
      <c r="AD126" s="124"/>
      <c r="AE126" s="124"/>
      <c r="AF126" s="124"/>
      <c r="AG126" s="124"/>
      <c r="AH126" s="124"/>
      <c r="AI126" s="124"/>
      <c r="AJ126" s="124"/>
    </row>
    <row r="127" spans="3:36" ht="15.75" customHeight="1" x14ac:dyDescent="0.25">
      <c r="C127" s="262"/>
      <c r="D127" s="272"/>
      <c r="E127" s="272"/>
      <c r="F127" s="264"/>
      <c r="G127" s="265"/>
      <c r="H127" s="126"/>
      <c r="I127" s="125"/>
      <c r="J127" s="125"/>
      <c r="K127" s="125"/>
      <c r="L127" s="125"/>
      <c r="M127" s="125"/>
      <c r="N127" s="125"/>
      <c r="O127" s="266"/>
      <c r="P127" s="267"/>
      <c r="Q127" s="267"/>
      <c r="R127" s="270"/>
      <c r="S127" s="267"/>
      <c r="T127" s="264"/>
      <c r="U127" s="300"/>
      <c r="V127" s="294" t="str">
        <f>IF(Tabela7[[#This Row],[C/V]]="c",Tabela7[[#This Row],[Preço Médio]],"")</f>
        <v/>
      </c>
      <c r="W127" s="294" t="str">
        <f>IF(Tabela7[[#This Row],[C/V]]="v",Tabela7[[#This Row],[Preço Médio]],"")</f>
        <v/>
      </c>
      <c r="X127" s="123" t="str">
        <f>Tabela7[[#This Row],[Código Negociação]]&amp;Tabela7[[#This Row],[C/V]]</f>
        <v/>
      </c>
      <c r="Y127" s="116"/>
      <c r="Z127" s="116"/>
      <c r="AA127" s="116"/>
      <c r="AB127" s="116"/>
      <c r="AC127" s="116"/>
      <c r="AD127" s="116"/>
      <c r="AE127" s="116"/>
      <c r="AF127" s="116"/>
      <c r="AG127" s="116"/>
      <c r="AH127" s="116"/>
      <c r="AI127" s="116"/>
      <c r="AJ127" s="116"/>
    </row>
    <row r="128" spans="3:36" ht="15.75" customHeight="1" x14ac:dyDescent="0.25">
      <c r="C128" s="141"/>
      <c r="D128" s="273"/>
      <c r="E128" s="273"/>
      <c r="F128" s="264"/>
      <c r="G128" s="274"/>
      <c r="H128" s="264"/>
      <c r="I128" s="275"/>
      <c r="J128" s="275"/>
      <c r="K128" s="275"/>
      <c r="L128" s="275"/>
      <c r="M128" s="275"/>
      <c r="N128" s="275"/>
      <c r="O128" s="267"/>
      <c r="P128" s="267"/>
      <c r="Q128" s="268"/>
      <c r="R128" s="269"/>
      <c r="S128" s="268"/>
      <c r="T128" s="263"/>
      <c r="U128" s="300"/>
      <c r="V128" s="294" t="str">
        <f>IF(Tabela7[[#This Row],[C/V]]="c",Tabela7[[#This Row],[Preço Médio]],"")</f>
        <v/>
      </c>
      <c r="W128" s="294" t="str">
        <f>IF(Tabela7[[#This Row],[C/V]]="v",Tabela7[[#This Row],[Preço Médio]],"")</f>
        <v/>
      </c>
      <c r="X128" s="123" t="str">
        <f>Tabela7[[#This Row],[Código Negociação]]&amp;Tabela7[[#This Row],[C/V]]</f>
        <v/>
      </c>
      <c r="Y128" s="124"/>
      <c r="Z128" s="124"/>
      <c r="AA128" s="124"/>
      <c r="AB128" s="124"/>
      <c r="AC128" s="124"/>
      <c r="AD128" s="124"/>
      <c r="AE128" s="124"/>
      <c r="AF128" s="124"/>
      <c r="AG128" s="124"/>
      <c r="AH128" s="124"/>
      <c r="AI128" s="124"/>
      <c r="AJ128" s="124"/>
    </row>
    <row r="129" spans="3:36" ht="15.75" customHeight="1" x14ac:dyDescent="0.25">
      <c r="C129" s="262"/>
      <c r="D129" s="272"/>
      <c r="E129" s="273"/>
      <c r="F129" s="264"/>
      <c r="G129" s="265"/>
      <c r="H129" s="126"/>
      <c r="I129" s="125"/>
      <c r="J129" s="125"/>
      <c r="K129" s="125"/>
      <c r="L129" s="125"/>
      <c r="M129" s="125"/>
      <c r="N129" s="125"/>
      <c r="O129" s="266"/>
      <c r="P129" s="267"/>
      <c r="Q129" s="268"/>
      <c r="R129" s="269"/>
      <c r="S129" s="268"/>
      <c r="T129" s="263"/>
      <c r="U129" s="300"/>
      <c r="V129" s="294" t="str">
        <f>IF(Tabela7[[#This Row],[C/V]]="c",Tabela7[[#This Row],[Preço Médio]],"")</f>
        <v/>
      </c>
      <c r="W129" s="294" t="str">
        <f>IF(Tabela7[[#This Row],[C/V]]="v",Tabela7[[#This Row],[Preço Médio]],"")</f>
        <v/>
      </c>
      <c r="X129" s="123" t="str">
        <f>Tabela7[[#This Row],[Código Negociação]]&amp;Tabela7[[#This Row],[C/V]]</f>
        <v/>
      </c>
      <c r="Y129" s="116"/>
      <c r="Z129" s="116"/>
      <c r="AA129" s="116"/>
      <c r="AB129" s="116"/>
      <c r="AC129" s="116"/>
      <c r="AD129" s="116"/>
      <c r="AE129" s="116"/>
      <c r="AF129" s="116"/>
      <c r="AG129" s="116"/>
      <c r="AH129" s="116"/>
      <c r="AI129" s="116"/>
      <c r="AJ129" s="116"/>
    </row>
    <row r="130" spans="3:36" ht="15.75" customHeight="1" x14ac:dyDescent="0.25">
      <c r="C130" s="262"/>
      <c r="D130" s="272"/>
      <c r="E130" s="273"/>
      <c r="F130" s="264"/>
      <c r="G130" s="265"/>
      <c r="H130" s="126"/>
      <c r="I130" s="125"/>
      <c r="J130" s="125"/>
      <c r="K130" s="125"/>
      <c r="L130" s="125"/>
      <c r="M130" s="125"/>
      <c r="N130" s="125"/>
      <c r="O130" s="266"/>
      <c r="P130" s="267"/>
      <c r="Q130" s="267"/>
      <c r="R130" s="270"/>
      <c r="S130" s="267"/>
      <c r="T130" s="264"/>
      <c r="U130" s="300"/>
      <c r="V130" s="294" t="str">
        <f>IF(Tabela7[[#This Row],[C/V]]="c",Tabela7[[#This Row],[Preço Médio]],"")</f>
        <v/>
      </c>
      <c r="W130" s="294" t="str">
        <f>IF(Tabela7[[#This Row],[C/V]]="v",Tabela7[[#This Row],[Preço Médio]],"")</f>
        <v/>
      </c>
      <c r="X130" s="123" t="str">
        <f>Tabela7[[#This Row],[Código Negociação]]&amp;Tabela7[[#This Row],[C/V]]</f>
        <v/>
      </c>
      <c r="Y130" s="124"/>
      <c r="Z130" s="124"/>
      <c r="AA130" s="124"/>
      <c r="AB130" s="124"/>
      <c r="AC130" s="124"/>
      <c r="AD130" s="124"/>
      <c r="AE130" s="124"/>
      <c r="AF130" s="124"/>
      <c r="AG130" s="124"/>
      <c r="AH130" s="124"/>
      <c r="AI130" s="124"/>
      <c r="AJ130" s="124"/>
    </row>
    <row r="131" spans="3:36" ht="15.75" customHeight="1" x14ac:dyDescent="0.25">
      <c r="C131" s="141"/>
      <c r="D131" s="271"/>
      <c r="E131" s="271"/>
      <c r="F131" s="118"/>
      <c r="G131" s="119"/>
      <c r="H131" s="118"/>
      <c r="I131" s="120"/>
      <c r="J131" s="120"/>
      <c r="K131" s="120"/>
      <c r="L131" s="120"/>
      <c r="M131" s="120"/>
      <c r="N131" s="120"/>
      <c r="O131" s="121"/>
      <c r="P131" s="121"/>
      <c r="Q131" s="117"/>
      <c r="R131" s="122"/>
      <c r="S131" s="117"/>
      <c r="T131" s="123"/>
      <c r="U131" s="299"/>
      <c r="V131" s="294" t="str">
        <f>IF(Tabela7[[#This Row],[C/V]]="c",Tabela7[[#This Row],[Preço Médio]],"")</f>
        <v/>
      </c>
      <c r="W131" s="294" t="str">
        <f>IF(Tabela7[[#This Row],[C/V]]="v",Tabela7[[#This Row],[Preço Médio]],"")</f>
        <v/>
      </c>
      <c r="X131" s="123" t="str">
        <f>Tabela7[[#This Row],[Código Negociação]]&amp;Tabela7[[#This Row],[C/V]]</f>
        <v/>
      </c>
      <c r="Y131" s="116"/>
      <c r="Z131" s="116"/>
      <c r="AA131" s="116"/>
      <c r="AB131" s="116"/>
      <c r="AC131" s="116"/>
      <c r="AD131" s="116"/>
      <c r="AE131" s="116"/>
      <c r="AF131" s="116"/>
      <c r="AG131" s="116"/>
      <c r="AH131" s="116"/>
      <c r="AI131" s="116"/>
      <c r="AJ131" s="116"/>
    </row>
    <row r="132" spans="3:36" ht="15.75" customHeight="1" x14ac:dyDescent="0.25">
      <c r="C132" s="262"/>
      <c r="D132" s="272"/>
      <c r="E132" s="272"/>
      <c r="F132" s="264"/>
      <c r="G132" s="265"/>
      <c r="H132" s="126"/>
      <c r="I132" s="125"/>
      <c r="J132" s="125"/>
      <c r="K132" s="125"/>
      <c r="L132" s="125"/>
      <c r="M132" s="125"/>
      <c r="N132" s="125"/>
      <c r="O132" s="266"/>
      <c r="P132" s="267"/>
      <c r="Q132" s="268"/>
      <c r="R132" s="269"/>
      <c r="S132" s="268"/>
      <c r="T132" s="263"/>
      <c r="U132" s="300"/>
      <c r="V132" s="294" t="str">
        <f>IF(Tabela7[[#This Row],[C/V]]="c",Tabela7[[#This Row],[Preço Médio]],"")</f>
        <v/>
      </c>
      <c r="W132" s="294" t="str">
        <f>IF(Tabela7[[#This Row],[C/V]]="v",Tabela7[[#This Row],[Preço Médio]],"")</f>
        <v/>
      </c>
      <c r="X132" s="123" t="str">
        <f>Tabela7[[#This Row],[Código Negociação]]&amp;Tabela7[[#This Row],[C/V]]</f>
        <v/>
      </c>
      <c r="Y132" s="124"/>
      <c r="Z132" s="124"/>
      <c r="AA132" s="124"/>
      <c r="AB132" s="124"/>
      <c r="AC132" s="124"/>
      <c r="AD132" s="124"/>
      <c r="AE132" s="124"/>
      <c r="AF132" s="124"/>
      <c r="AG132" s="124"/>
      <c r="AH132" s="124"/>
      <c r="AI132" s="124"/>
      <c r="AJ132" s="124"/>
    </row>
    <row r="133" spans="3:36" ht="15.75" customHeight="1" x14ac:dyDescent="0.25">
      <c r="C133" s="262"/>
      <c r="D133" s="272"/>
      <c r="E133" s="272"/>
      <c r="F133" s="264"/>
      <c r="G133" s="265"/>
      <c r="H133" s="126"/>
      <c r="I133" s="125"/>
      <c r="J133" s="125"/>
      <c r="K133" s="125"/>
      <c r="L133" s="125"/>
      <c r="M133" s="125"/>
      <c r="N133" s="125"/>
      <c r="O133" s="266"/>
      <c r="P133" s="267"/>
      <c r="Q133" s="267"/>
      <c r="R133" s="270"/>
      <c r="S133" s="267"/>
      <c r="T133" s="264"/>
      <c r="U133" s="300"/>
      <c r="V133" s="294" t="str">
        <f>IF(Tabela7[[#This Row],[C/V]]="c",Tabela7[[#This Row],[Preço Médio]],"")</f>
        <v/>
      </c>
      <c r="W133" s="294" t="str">
        <f>IF(Tabela7[[#This Row],[C/V]]="v",Tabela7[[#This Row],[Preço Médio]],"")</f>
        <v/>
      </c>
      <c r="X133" s="123" t="str">
        <f>Tabela7[[#This Row],[Código Negociação]]&amp;Tabela7[[#This Row],[C/V]]</f>
        <v/>
      </c>
      <c r="Y133" s="116"/>
      <c r="Z133" s="116"/>
      <c r="AA133" s="116"/>
      <c r="AB133" s="116"/>
      <c r="AC133" s="116"/>
      <c r="AD133" s="116"/>
      <c r="AE133" s="116"/>
      <c r="AF133" s="116"/>
      <c r="AG133" s="116"/>
      <c r="AH133" s="116"/>
      <c r="AI133" s="116"/>
      <c r="AJ133" s="116"/>
    </row>
    <row r="134" spans="3:36" ht="15.75" customHeight="1" x14ac:dyDescent="0.25">
      <c r="C134" s="141"/>
      <c r="D134" s="273"/>
      <c r="E134" s="273"/>
      <c r="F134" s="264"/>
      <c r="G134" s="274"/>
      <c r="H134" s="264"/>
      <c r="I134" s="275"/>
      <c r="J134" s="275"/>
      <c r="K134" s="275"/>
      <c r="L134" s="275"/>
      <c r="M134" s="275"/>
      <c r="N134" s="275"/>
      <c r="O134" s="267"/>
      <c r="P134" s="267"/>
      <c r="Q134" s="268"/>
      <c r="R134" s="269"/>
      <c r="S134" s="268"/>
      <c r="T134" s="263"/>
      <c r="U134" s="300"/>
      <c r="V134" s="294" t="str">
        <f>IF(Tabela7[[#This Row],[C/V]]="c",Tabela7[[#This Row],[Preço Médio]],"")</f>
        <v/>
      </c>
      <c r="W134" s="294" t="str">
        <f>IF(Tabela7[[#This Row],[C/V]]="v",Tabela7[[#This Row],[Preço Médio]],"")</f>
        <v/>
      </c>
      <c r="X134" s="123" t="str">
        <f>Tabela7[[#This Row],[Código Negociação]]&amp;Tabela7[[#This Row],[C/V]]</f>
        <v/>
      </c>
      <c r="Y134" s="124"/>
      <c r="Z134" s="124"/>
      <c r="AA134" s="124"/>
      <c r="AB134" s="124"/>
      <c r="AC134" s="124"/>
      <c r="AD134" s="124"/>
      <c r="AE134" s="124"/>
      <c r="AF134" s="124"/>
      <c r="AG134" s="124"/>
      <c r="AH134" s="124"/>
      <c r="AI134" s="124"/>
      <c r="AJ134" s="124"/>
    </row>
    <row r="135" spans="3:36" ht="15.75" customHeight="1" x14ac:dyDescent="0.25">
      <c r="C135" s="262"/>
      <c r="D135" s="272"/>
      <c r="E135" s="273"/>
      <c r="F135" s="264"/>
      <c r="G135" s="265"/>
      <c r="H135" s="126"/>
      <c r="I135" s="125"/>
      <c r="J135" s="125"/>
      <c r="K135" s="125"/>
      <c r="L135" s="125"/>
      <c r="M135" s="125"/>
      <c r="N135" s="125"/>
      <c r="O135" s="266"/>
      <c r="P135" s="267"/>
      <c r="Q135" s="268"/>
      <c r="R135" s="269"/>
      <c r="S135" s="268"/>
      <c r="T135" s="263"/>
      <c r="U135" s="300"/>
      <c r="V135" s="294" t="str">
        <f>IF(Tabela7[[#This Row],[C/V]]="c",Tabela7[[#This Row],[Preço Médio]],"")</f>
        <v/>
      </c>
      <c r="W135" s="294" t="str">
        <f>IF(Tabela7[[#This Row],[C/V]]="v",Tabela7[[#This Row],[Preço Médio]],"")</f>
        <v/>
      </c>
      <c r="X135" s="123" t="str">
        <f>Tabela7[[#This Row],[Código Negociação]]&amp;Tabela7[[#This Row],[C/V]]</f>
        <v/>
      </c>
      <c r="Y135" s="116"/>
      <c r="Z135" s="116"/>
      <c r="AA135" s="116"/>
      <c r="AB135" s="116"/>
      <c r="AC135" s="116"/>
      <c r="AD135" s="116"/>
      <c r="AE135" s="116"/>
      <c r="AF135" s="116"/>
      <c r="AG135" s="116"/>
      <c r="AH135" s="116"/>
      <c r="AI135" s="116"/>
      <c r="AJ135" s="116"/>
    </row>
    <row r="136" spans="3:36" ht="15.75" customHeight="1" x14ac:dyDescent="0.25">
      <c r="C136" s="262"/>
      <c r="D136" s="272"/>
      <c r="E136" s="273"/>
      <c r="F136" s="264"/>
      <c r="G136" s="265"/>
      <c r="H136" s="126"/>
      <c r="I136" s="125"/>
      <c r="J136" s="125"/>
      <c r="K136" s="125"/>
      <c r="L136" s="125"/>
      <c r="M136" s="125"/>
      <c r="N136" s="125"/>
      <c r="O136" s="266"/>
      <c r="P136" s="267"/>
      <c r="Q136" s="267"/>
      <c r="R136" s="270"/>
      <c r="S136" s="267"/>
      <c r="T136" s="264"/>
      <c r="U136" s="300"/>
      <c r="V136" s="294" t="str">
        <f>IF(Tabela7[[#This Row],[C/V]]="c",Tabela7[[#This Row],[Preço Médio]],"")</f>
        <v/>
      </c>
      <c r="W136" s="294" t="str">
        <f>IF(Tabela7[[#This Row],[C/V]]="v",Tabela7[[#This Row],[Preço Médio]],"")</f>
        <v/>
      </c>
      <c r="X136" s="123" t="str">
        <f>Tabela7[[#This Row],[Código Negociação]]&amp;Tabela7[[#This Row],[C/V]]</f>
        <v/>
      </c>
      <c r="Y136" s="124"/>
      <c r="Z136" s="124"/>
      <c r="AA136" s="124"/>
      <c r="AB136" s="124"/>
      <c r="AC136" s="124"/>
      <c r="AD136" s="124"/>
      <c r="AE136" s="124"/>
      <c r="AF136" s="124"/>
      <c r="AG136" s="124"/>
      <c r="AH136" s="124"/>
      <c r="AI136" s="124"/>
      <c r="AJ136" s="124"/>
    </row>
    <row r="137" spans="3:36" ht="15.75" customHeight="1" x14ac:dyDescent="0.25">
      <c r="C137" s="141"/>
      <c r="D137" s="271"/>
      <c r="E137" s="271"/>
      <c r="F137" s="118"/>
      <c r="G137" s="119"/>
      <c r="H137" s="118"/>
      <c r="I137" s="120"/>
      <c r="J137" s="120"/>
      <c r="K137" s="120"/>
      <c r="L137" s="120"/>
      <c r="M137" s="120"/>
      <c r="N137" s="120"/>
      <c r="O137" s="121"/>
      <c r="P137" s="121"/>
      <c r="Q137" s="117"/>
      <c r="R137" s="122"/>
      <c r="S137" s="117"/>
      <c r="T137" s="123"/>
      <c r="U137" s="299"/>
      <c r="V137" s="294" t="str">
        <f>IF(Tabela7[[#This Row],[C/V]]="c",Tabela7[[#This Row],[Preço Médio]],"")</f>
        <v/>
      </c>
      <c r="W137" s="294" t="str">
        <f>IF(Tabela7[[#This Row],[C/V]]="v",Tabela7[[#This Row],[Preço Médio]],"")</f>
        <v/>
      </c>
      <c r="X137" s="123" t="str">
        <f>Tabela7[[#This Row],[Código Negociação]]&amp;Tabela7[[#This Row],[C/V]]</f>
        <v/>
      </c>
      <c r="Y137" s="116"/>
      <c r="Z137" s="116"/>
      <c r="AA137" s="116"/>
      <c r="AB137" s="116"/>
      <c r="AC137" s="116"/>
      <c r="AD137" s="116"/>
      <c r="AE137" s="116"/>
      <c r="AF137" s="116"/>
      <c r="AG137" s="116"/>
      <c r="AH137" s="116"/>
      <c r="AI137" s="116"/>
      <c r="AJ137" s="116"/>
    </row>
    <row r="138" spans="3:36" ht="15.75" customHeight="1" x14ac:dyDescent="0.25">
      <c r="C138" s="262"/>
      <c r="D138" s="272"/>
      <c r="E138" s="272"/>
      <c r="F138" s="264"/>
      <c r="G138" s="265"/>
      <c r="H138" s="126"/>
      <c r="I138" s="125"/>
      <c r="J138" s="125"/>
      <c r="K138" s="125"/>
      <c r="L138" s="125"/>
      <c r="M138" s="125"/>
      <c r="N138" s="125"/>
      <c r="O138" s="266"/>
      <c r="P138" s="267"/>
      <c r="Q138" s="268"/>
      <c r="R138" s="269"/>
      <c r="S138" s="268"/>
      <c r="T138" s="263"/>
      <c r="U138" s="300"/>
      <c r="V138" s="294" t="str">
        <f>IF(Tabela7[[#This Row],[C/V]]="c",Tabela7[[#This Row],[Preço Médio]],"")</f>
        <v/>
      </c>
      <c r="W138" s="294" t="str">
        <f>IF(Tabela7[[#This Row],[C/V]]="v",Tabela7[[#This Row],[Preço Médio]],"")</f>
        <v/>
      </c>
      <c r="X138" s="123" t="str">
        <f>Tabela7[[#This Row],[Código Negociação]]&amp;Tabela7[[#This Row],[C/V]]</f>
        <v/>
      </c>
      <c r="Y138" s="124"/>
      <c r="Z138" s="124"/>
      <c r="AA138" s="124"/>
      <c r="AB138" s="124"/>
      <c r="AC138" s="124"/>
      <c r="AD138" s="124"/>
      <c r="AE138" s="124"/>
      <c r="AF138" s="124"/>
      <c r="AG138" s="124"/>
      <c r="AH138" s="124"/>
      <c r="AI138" s="124"/>
      <c r="AJ138" s="124"/>
    </row>
    <row r="139" spans="3:36" ht="15.75" customHeight="1" x14ac:dyDescent="0.25">
      <c r="C139" s="262"/>
      <c r="D139" s="272"/>
      <c r="E139" s="272"/>
      <c r="F139" s="264"/>
      <c r="G139" s="265"/>
      <c r="H139" s="126"/>
      <c r="I139" s="125"/>
      <c r="J139" s="125"/>
      <c r="K139" s="125"/>
      <c r="L139" s="125"/>
      <c r="M139" s="125"/>
      <c r="N139" s="125"/>
      <c r="O139" s="266"/>
      <c r="P139" s="267"/>
      <c r="Q139" s="267"/>
      <c r="R139" s="270"/>
      <c r="S139" s="267"/>
      <c r="T139" s="264"/>
      <c r="U139" s="300"/>
      <c r="V139" s="294" t="str">
        <f>IF(Tabela7[[#This Row],[C/V]]="c",Tabela7[[#This Row],[Preço Médio]],"")</f>
        <v/>
      </c>
      <c r="W139" s="294" t="str">
        <f>IF(Tabela7[[#This Row],[C/V]]="v",Tabela7[[#This Row],[Preço Médio]],"")</f>
        <v/>
      </c>
      <c r="X139" s="123" t="str">
        <f>Tabela7[[#This Row],[Código Negociação]]&amp;Tabela7[[#This Row],[C/V]]</f>
        <v/>
      </c>
      <c r="Y139" s="116"/>
      <c r="Z139" s="116"/>
      <c r="AA139" s="116"/>
      <c r="AB139" s="116"/>
      <c r="AC139" s="116"/>
      <c r="AD139" s="116"/>
      <c r="AE139" s="116"/>
      <c r="AF139" s="116"/>
      <c r="AG139" s="116"/>
      <c r="AH139" s="116"/>
      <c r="AI139" s="116"/>
      <c r="AJ139" s="116"/>
    </row>
    <row r="140" spans="3:36" ht="15.75" customHeight="1" x14ac:dyDescent="0.25">
      <c r="C140" s="141"/>
      <c r="D140" s="273"/>
      <c r="E140" s="273"/>
      <c r="F140" s="264"/>
      <c r="G140" s="274"/>
      <c r="H140" s="264"/>
      <c r="I140" s="275"/>
      <c r="J140" s="275"/>
      <c r="K140" s="275"/>
      <c r="L140" s="275"/>
      <c r="M140" s="275"/>
      <c r="N140" s="275"/>
      <c r="O140" s="267"/>
      <c r="P140" s="267"/>
      <c r="Q140" s="268"/>
      <c r="R140" s="269"/>
      <c r="S140" s="268"/>
      <c r="T140" s="263"/>
      <c r="U140" s="300"/>
      <c r="V140" s="294" t="str">
        <f>IF(Tabela7[[#This Row],[C/V]]="c",Tabela7[[#This Row],[Preço Médio]],"")</f>
        <v/>
      </c>
      <c r="W140" s="294" t="str">
        <f>IF(Tabela7[[#This Row],[C/V]]="v",Tabela7[[#This Row],[Preço Médio]],"")</f>
        <v/>
      </c>
      <c r="X140" s="123" t="str">
        <f>Tabela7[[#This Row],[Código Negociação]]&amp;Tabela7[[#This Row],[C/V]]</f>
        <v/>
      </c>
      <c r="Y140" s="124"/>
      <c r="Z140" s="124"/>
      <c r="AA140" s="124"/>
      <c r="AB140" s="124"/>
      <c r="AC140" s="124"/>
      <c r="AD140" s="124"/>
      <c r="AE140" s="124"/>
      <c r="AF140" s="124"/>
      <c r="AG140" s="124"/>
      <c r="AH140" s="124"/>
      <c r="AI140" s="124"/>
      <c r="AJ140" s="124"/>
    </row>
    <row r="141" spans="3:36" ht="15.75" customHeight="1" x14ac:dyDescent="0.25">
      <c r="C141" s="262"/>
      <c r="D141" s="272"/>
      <c r="E141" s="273"/>
      <c r="F141" s="264"/>
      <c r="G141" s="265"/>
      <c r="H141" s="126"/>
      <c r="I141" s="125"/>
      <c r="J141" s="125"/>
      <c r="K141" s="125"/>
      <c r="L141" s="125"/>
      <c r="M141" s="125"/>
      <c r="N141" s="125"/>
      <c r="O141" s="266"/>
      <c r="P141" s="267"/>
      <c r="Q141" s="268"/>
      <c r="R141" s="269"/>
      <c r="S141" s="268"/>
      <c r="T141" s="263"/>
      <c r="U141" s="300"/>
      <c r="V141" s="294" t="str">
        <f>IF(Tabela7[[#This Row],[C/V]]="c",Tabela7[[#This Row],[Preço Médio]],"")</f>
        <v/>
      </c>
      <c r="W141" s="294" t="str">
        <f>IF(Tabela7[[#This Row],[C/V]]="v",Tabela7[[#This Row],[Preço Médio]],"")</f>
        <v/>
      </c>
      <c r="X141" s="123" t="str">
        <f>Tabela7[[#This Row],[Código Negociação]]&amp;Tabela7[[#This Row],[C/V]]</f>
        <v/>
      </c>
      <c r="Y141" s="116"/>
      <c r="Z141" s="116"/>
      <c r="AA141" s="116"/>
      <c r="AB141" s="116"/>
      <c r="AC141" s="116"/>
      <c r="AD141" s="116"/>
      <c r="AE141" s="116"/>
      <c r="AF141" s="116"/>
      <c r="AG141" s="116"/>
      <c r="AH141" s="116"/>
      <c r="AI141" s="116"/>
      <c r="AJ141" s="116"/>
    </row>
    <row r="142" spans="3:36" ht="15.75" customHeight="1" x14ac:dyDescent="0.25">
      <c r="C142" s="262"/>
      <c r="D142" s="272"/>
      <c r="E142" s="273"/>
      <c r="F142" s="264"/>
      <c r="G142" s="265"/>
      <c r="H142" s="126"/>
      <c r="I142" s="125"/>
      <c r="J142" s="125"/>
      <c r="K142" s="125"/>
      <c r="L142" s="125"/>
      <c r="M142" s="125"/>
      <c r="N142" s="125"/>
      <c r="O142" s="266"/>
      <c r="P142" s="267"/>
      <c r="Q142" s="267"/>
      <c r="R142" s="270"/>
      <c r="S142" s="267"/>
      <c r="T142" s="264"/>
      <c r="U142" s="300"/>
      <c r="V142" s="294" t="str">
        <f>IF(Tabela7[[#This Row],[C/V]]="c",Tabela7[[#This Row],[Preço Médio]],"")</f>
        <v/>
      </c>
      <c r="W142" s="294" t="str">
        <f>IF(Tabela7[[#This Row],[C/V]]="v",Tabela7[[#This Row],[Preço Médio]],"")</f>
        <v/>
      </c>
      <c r="X142" s="123" t="str">
        <f>Tabela7[[#This Row],[Código Negociação]]&amp;Tabela7[[#This Row],[C/V]]</f>
        <v/>
      </c>
      <c r="Y142" s="124"/>
      <c r="Z142" s="124"/>
      <c r="AA142" s="124"/>
      <c r="AB142" s="124"/>
      <c r="AC142" s="124"/>
      <c r="AD142" s="124"/>
      <c r="AE142" s="124"/>
      <c r="AF142" s="124"/>
      <c r="AG142" s="124"/>
      <c r="AH142" s="124"/>
      <c r="AI142" s="124"/>
      <c r="AJ142" s="124"/>
    </row>
    <row r="143" spans="3:36" ht="15.75" customHeight="1" x14ac:dyDescent="0.25">
      <c r="C143" s="141"/>
      <c r="D143" s="271"/>
      <c r="E143" s="271"/>
      <c r="F143" s="118"/>
      <c r="G143" s="119"/>
      <c r="H143" s="118"/>
      <c r="I143" s="120"/>
      <c r="J143" s="120"/>
      <c r="K143" s="120"/>
      <c r="L143" s="120"/>
      <c r="M143" s="120"/>
      <c r="N143" s="120"/>
      <c r="O143" s="121"/>
      <c r="P143" s="121"/>
      <c r="Q143" s="117"/>
      <c r="R143" s="122"/>
      <c r="S143" s="117"/>
      <c r="T143" s="123"/>
      <c r="U143" s="299"/>
      <c r="V143" s="294" t="str">
        <f>IF(Tabela7[[#This Row],[C/V]]="c",Tabela7[[#This Row],[Preço Médio]],"")</f>
        <v/>
      </c>
      <c r="W143" s="294" t="str">
        <f>IF(Tabela7[[#This Row],[C/V]]="v",Tabela7[[#This Row],[Preço Médio]],"")</f>
        <v/>
      </c>
      <c r="X143" s="123" t="str">
        <f>Tabela7[[#This Row],[Código Negociação]]&amp;Tabela7[[#This Row],[C/V]]</f>
        <v/>
      </c>
      <c r="Y143" s="116"/>
      <c r="Z143" s="116"/>
      <c r="AA143" s="116"/>
      <c r="AB143" s="116"/>
      <c r="AC143" s="116"/>
      <c r="AD143" s="116"/>
      <c r="AE143" s="116"/>
      <c r="AF143" s="116"/>
      <c r="AG143" s="116"/>
      <c r="AH143" s="116"/>
      <c r="AI143" s="116"/>
      <c r="AJ143" s="116"/>
    </row>
    <row r="144" spans="3:36" ht="15.75" customHeight="1" x14ac:dyDescent="0.25">
      <c r="C144" s="262"/>
      <c r="D144" s="272"/>
      <c r="E144" s="272"/>
      <c r="F144" s="264"/>
      <c r="G144" s="265"/>
      <c r="H144" s="126"/>
      <c r="I144" s="125"/>
      <c r="J144" s="125"/>
      <c r="K144" s="125"/>
      <c r="L144" s="125"/>
      <c r="M144" s="125"/>
      <c r="N144" s="125"/>
      <c r="O144" s="266"/>
      <c r="P144" s="267"/>
      <c r="Q144" s="268"/>
      <c r="R144" s="269"/>
      <c r="S144" s="268"/>
      <c r="T144" s="263"/>
      <c r="U144" s="300"/>
      <c r="V144" s="294" t="str">
        <f>IF(Tabela7[[#This Row],[C/V]]="c",Tabela7[[#This Row],[Preço Médio]],"")</f>
        <v/>
      </c>
      <c r="W144" s="294" t="str">
        <f>IF(Tabela7[[#This Row],[C/V]]="v",Tabela7[[#This Row],[Preço Médio]],"")</f>
        <v/>
      </c>
      <c r="X144" s="123" t="str">
        <f>Tabela7[[#This Row],[Código Negociação]]&amp;Tabela7[[#This Row],[C/V]]</f>
        <v/>
      </c>
      <c r="Y144" s="124"/>
      <c r="Z144" s="124"/>
      <c r="AA144" s="124"/>
      <c r="AB144" s="124"/>
      <c r="AC144" s="124"/>
      <c r="AD144" s="124"/>
      <c r="AE144" s="124"/>
      <c r="AF144" s="124"/>
      <c r="AG144" s="124"/>
      <c r="AH144" s="124"/>
      <c r="AI144" s="124"/>
      <c r="AJ144" s="124"/>
    </row>
    <row r="145" spans="3:36" ht="15.75" customHeight="1" x14ac:dyDescent="0.25">
      <c r="C145" s="262"/>
      <c r="D145" s="272"/>
      <c r="E145" s="272"/>
      <c r="F145" s="264"/>
      <c r="G145" s="265"/>
      <c r="H145" s="126"/>
      <c r="I145" s="125"/>
      <c r="J145" s="125"/>
      <c r="K145" s="125"/>
      <c r="L145" s="125"/>
      <c r="M145" s="125"/>
      <c r="N145" s="125"/>
      <c r="O145" s="266"/>
      <c r="P145" s="267"/>
      <c r="Q145" s="267"/>
      <c r="R145" s="270"/>
      <c r="S145" s="267"/>
      <c r="T145" s="264"/>
      <c r="U145" s="300"/>
      <c r="V145" s="294" t="str">
        <f>IF(Tabela7[[#This Row],[C/V]]="c",Tabela7[[#This Row],[Preço Médio]],"")</f>
        <v/>
      </c>
      <c r="W145" s="294" t="str">
        <f>IF(Tabela7[[#This Row],[C/V]]="v",Tabela7[[#This Row],[Preço Médio]],"")</f>
        <v/>
      </c>
      <c r="X145" s="123" t="str">
        <f>Tabela7[[#This Row],[Código Negociação]]&amp;Tabela7[[#This Row],[C/V]]</f>
        <v/>
      </c>
      <c r="Y145" s="116"/>
      <c r="Z145" s="116"/>
      <c r="AA145" s="116"/>
      <c r="AB145" s="116"/>
      <c r="AC145" s="116"/>
      <c r="AD145" s="116"/>
      <c r="AE145" s="116"/>
      <c r="AF145" s="116"/>
      <c r="AG145" s="116"/>
      <c r="AH145" s="116"/>
      <c r="AI145" s="116"/>
      <c r="AJ145" s="116"/>
    </row>
    <row r="146" spans="3:36" ht="15.75" customHeight="1" x14ac:dyDescent="0.25">
      <c r="C146" s="141"/>
      <c r="D146" s="273"/>
      <c r="E146" s="273"/>
      <c r="F146" s="264"/>
      <c r="G146" s="274"/>
      <c r="H146" s="264"/>
      <c r="I146" s="275"/>
      <c r="J146" s="275"/>
      <c r="K146" s="275"/>
      <c r="L146" s="275"/>
      <c r="M146" s="275"/>
      <c r="N146" s="275"/>
      <c r="O146" s="267"/>
      <c r="P146" s="267"/>
      <c r="Q146" s="268"/>
      <c r="R146" s="269"/>
      <c r="S146" s="268"/>
      <c r="T146" s="263"/>
      <c r="U146" s="300"/>
      <c r="V146" s="294" t="str">
        <f>IF(Tabela7[[#This Row],[C/V]]="c",Tabela7[[#This Row],[Preço Médio]],"")</f>
        <v/>
      </c>
      <c r="W146" s="294" t="str">
        <f>IF(Tabela7[[#This Row],[C/V]]="v",Tabela7[[#This Row],[Preço Médio]],"")</f>
        <v/>
      </c>
      <c r="X146" s="123" t="str">
        <f>Tabela7[[#This Row],[Código Negociação]]&amp;Tabela7[[#This Row],[C/V]]</f>
        <v/>
      </c>
      <c r="Y146" s="124"/>
      <c r="Z146" s="124"/>
      <c r="AA146" s="124"/>
      <c r="AB146" s="124"/>
      <c r="AC146" s="124"/>
      <c r="AD146" s="124"/>
      <c r="AE146" s="124"/>
      <c r="AF146" s="124"/>
      <c r="AG146" s="124"/>
      <c r="AH146" s="124"/>
      <c r="AI146" s="124"/>
      <c r="AJ146" s="124"/>
    </row>
    <row r="147" spans="3:36" ht="15.75" customHeight="1" x14ac:dyDescent="0.25">
      <c r="C147" s="262"/>
      <c r="D147" s="272"/>
      <c r="E147" s="273"/>
      <c r="F147" s="264"/>
      <c r="G147" s="265"/>
      <c r="H147" s="126"/>
      <c r="I147" s="125"/>
      <c r="J147" s="125"/>
      <c r="K147" s="125"/>
      <c r="L147" s="125"/>
      <c r="M147" s="125"/>
      <c r="N147" s="125"/>
      <c r="O147" s="266"/>
      <c r="P147" s="267"/>
      <c r="Q147" s="268"/>
      <c r="R147" s="269"/>
      <c r="S147" s="268"/>
      <c r="T147" s="263"/>
      <c r="U147" s="300"/>
      <c r="V147" s="294" t="str">
        <f>IF(Tabela7[[#This Row],[C/V]]="c",Tabela7[[#This Row],[Preço Médio]],"")</f>
        <v/>
      </c>
      <c r="W147" s="294" t="str">
        <f>IF(Tabela7[[#This Row],[C/V]]="v",Tabela7[[#This Row],[Preço Médio]],"")</f>
        <v/>
      </c>
      <c r="X147" s="123" t="str">
        <f>Tabela7[[#This Row],[Código Negociação]]&amp;Tabela7[[#This Row],[C/V]]</f>
        <v/>
      </c>
      <c r="Y147" s="116"/>
      <c r="Z147" s="116"/>
      <c r="AA147" s="116"/>
      <c r="AB147" s="116"/>
      <c r="AC147" s="116"/>
      <c r="AD147" s="116"/>
      <c r="AE147" s="116"/>
      <c r="AF147" s="116"/>
      <c r="AG147" s="116"/>
      <c r="AH147" s="116"/>
      <c r="AI147" s="116"/>
      <c r="AJ147" s="116"/>
    </row>
    <row r="148" spans="3:36" ht="15.75" customHeight="1" x14ac:dyDescent="0.25">
      <c r="C148" s="262"/>
      <c r="D148" s="272"/>
      <c r="E148" s="273"/>
      <c r="F148" s="264"/>
      <c r="G148" s="265"/>
      <c r="H148" s="126"/>
      <c r="I148" s="125"/>
      <c r="J148" s="125"/>
      <c r="K148" s="125"/>
      <c r="L148" s="125"/>
      <c r="M148" s="125"/>
      <c r="N148" s="125"/>
      <c r="O148" s="266"/>
      <c r="P148" s="267"/>
      <c r="Q148" s="267"/>
      <c r="R148" s="270"/>
      <c r="S148" s="267"/>
      <c r="T148" s="264"/>
      <c r="U148" s="300"/>
      <c r="V148" s="294" t="str">
        <f>IF(Tabela7[[#This Row],[C/V]]="c",Tabela7[[#This Row],[Preço Médio]],"")</f>
        <v/>
      </c>
      <c r="W148" s="294" t="str">
        <f>IF(Tabela7[[#This Row],[C/V]]="v",Tabela7[[#This Row],[Preço Médio]],"")</f>
        <v/>
      </c>
      <c r="X148" s="123" t="str">
        <f>Tabela7[[#This Row],[Código Negociação]]&amp;Tabela7[[#This Row],[C/V]]</f>
        <v/>
      </c>
      <c r="Y148" s="124"/>
      <c r="Z148" s="124"/>
      <c r="AA148" s="124"/>
      <c r="AB148" s="124"/>
      <c r="AC148" s="124"/>
      <c r="AD148" s="124"/>
      <c r="AE148" s="124"/>
      <c r="AF148" s="124"/>
      <c r="AG148" s="124"/>
      <c r="AH148" s="124"/>
      <c r="AI148" s="124"/>
      <c r="AJ148" s="124"/>
    </row>
    <row r="149" spans="3:36" ht="15.75" customHeight="1" x14ac:dyDescent="0.25">
      <c r="C149" s="141"/>
      <c r="D149" s="271"/>
      <c r="E149" s="271"/>
      <c r="F149" s="118"/>
      <c r="G149" s="119"/>
      <c r="H149" s="118"/>
      <c r="I149" s="120"/>
      <c r="J149" s="120"/>
      <c r="K149" s="120"/>
      <c r="L149" s="120"/>
      <c r="M149" s="120"/>
      <c r="N149" s="120"/>
      <c r="O149" s="121"/>
      <c r="P149" s="121"/>
      <c r="Q149" s="117"/>
      <c r="R149" s="122"/>
      <c r="S149" s="117"/>
      <c r="T149" s="123"/>
      <c r="U149" s="299"/>
      <c r="V149" s="294" t="str">
        <f>IF(Tabela7[[#This Row],[C/V]]="c",Tabela7[[#This Row],[Preço Médio]],"")</f>
        <v/>
      </c>
      <c r="W149" s="294" t="str">
        <f>IF(Tabela7[[#This Row],[C/V]]="v",Tabela7[[#This Row],[Preço Médio]],"")</f>
        <v/>
      </c>
      <c r="X149" s="123" t="str">
        <f>Tabela7[[#This Row],[Código Negociação]]&amp;Tabela7[[#This Row],[C/V]]</f>
        <v/>
      </c>
      <c r="Y149" s="116"/>
      <c r="Z149" s="116"/>
      <c r="AA149" s="116"/>
      <c r="AB149" s="116"/>
      <c r="AC149" s="116"/>
      <c r="AD149" s="116"/>
      <c r="AE149" s="116"/>
      <c r="AF149" s="116"/>
      <c r="AG149" s="116"/>
      <c r="AH149" s="116"/>
      <c r="AI149" s="116"/>
      <c r="AJ149" s="116"/>
    </row>
    <row r="150" spans="3:36" ht="15.75" customHeight="1" x14ac:dyDescent="0.25">
      <c r="C150" s="262"/>
      <c r="D150" s="272"/>
      <c r="E150" s="272"/>
      <c r="F150" s="264"/>
      <c r="G150" s="265"/>
      <c r="H150" s="126"/>
      <c r="I150" s="125"/>
      <c r="J150" s="125"/>
      <c r="K150" s="125"/>
      <c r="L150" s="125"/>
      <c r="M150" s="125"/>
      <c r="N150" s="125"/>
      <c r="O150" s="266"/>
      <c r="P150" s="267"/>
      <c r="Q150" s="268"/>
      <c r="R150" s="269"/>
      <c r="S150" s="268"/>
      <c r="T150" s="263"/>
      <c r="U150" s="300"/>
      <c r="V150" s="294" t="str">
        <f>IF(Tabela7[[#This Row],[C/V]]="c",Tabela7[[#This Row],[Preço Médio]],"")</f>
        <v/>
      </c>
      <c r="W150" s="294" t="str">
        <f>IF(Tabela7[[#This Row],[C/V]]="v",Tabela7[[#This Row],[Preço Médio]],"")</f>
        <v/>
      </c>
      <c r="X150" s="123" t="str">
        <f>Tabela7[[#This Row],[Código Negociação]]&amp;Tabela7[[#This Row],[C/V]]</f>
        <v/>
      </c>
      <c r="Y150" s="124"/>
      <c r="Z150" s="124"/>
      <c r="AA150" s="124"/>
      <c r="AB150" s="124"/>
      <c r="AC150" s="124"/>
      <c r="AD150" s="124"/>
      <c r="AE150" s="124"/>
      <c r="AF150" s="124"/>
      <c r="AG150" s="124"/>
      <c r="AH150" s="124"/>
      <c r="AI150" s="124"/>
      <c r="AJ150" s="124"/>
    </row>
    <row r="151" spans="3:36" ht="15.75" customHeight="1" x14ac:dyDescent="0.25">
      <c r="C151" s="262"/>
      <c r="D151" s="272"/>
      <c r="E151" s="272"/>
      <c r="F151" s="264"/>
      <c r="G151" s="265"/>
      <c r="H151" s="126"/>
      <c r="I151" s="125"/>
      <c r="J151" s="125"/>
      <c r="K151" s="125"/>
      <c r="L151" s="125"/>
      <c r="M151" s="125"/>
      <c r="N151" s="125"/>
      <c r="O151" s="266"/>
      <c r="P151" s="267"/>
      <c r="Q151" s="267"/>
      <c r="R151" s="270"/>
      <c r="S151" s="267"/>
      <c r="T151" s="264"/>
      <c r="U151" s="300"/>
      <c r="V151" s="294" t="str">
        <f>IF(Tabela7[[#This Row],[C/V]]="c",Tabela7[[#This Row],[Preço Médio]],"")</f>
        <v/>
      </c>
      <c r="W151" s="294" t="str">
        <f>IF(Tabela7[[#This Row],[C/V]]="v",Tabela7[[#This Row],[Preço Médio]],"")</f>
        <v/>
      </c>
      <c r="X151" s="123" t="str">
        <f>Tabela7[[#This Row],[Código Negociação]]&amp;Tabela7[[#This Row],[C/V]]</f>
        <v/>
      </c>
      <c r="Y151" s="116"/>
      <c r="Z151" s="116"/>
      <c r="AA151" s="116"/>
      <c r="AB151" s="116"/>
      <c r="AC151" s="116"/>
      <c r="AD151" s="116"/>
      <c r="AE151" s="116"/>
      <c r="AF151" s="116"/>
      <c r="AG151" s="116"/>
      <c r="AH151" s="116"/>
      <c r="AI151" s="116"/>
      <c r="AJ151" s="116"/>
    </row>
    <row r="152" spans="3:36" ht="15.75" customHeight="1" x14ac:dyDescent="0.25">
      <c r="C152" s="141"/>
      <c r="D152" s="273"/>
      <c r="E152" s="273"/>
      <c r="F152" s="264"/>
      <c r="G152" s="274"/>
      <c r="H152" s="264"/>
      <c r="I152" s="275"/>
      <c r="J152" s="275"/>
      <c r="K152" s="275"/>
      <c r="L152" s="275"/>
      <c r="M152" s="275"/>
      <c r="N152" s="275"/>
      <c r="O152" s="267"/>
      <c r="P152" s="267"/>
      <c r="Q152" s="268"/>
      <c r="R152" s="269"/>
      <c r="S152" s="268"/>
      <c r="T152" s="263"/>
      <c r="U152" s="300"/>
      <c r="V152" s="294" t="str">
        <f>IF(Tabela7[[#This Row],[C/V]]="c",Tabela7[[#This Row],[Preço Médio]],"")</f>
        <v/>
      </c>
      <c r="W152" s="294" t="str">
        <f>IF(Tabela7[[#This Row],[C/V]]="v",Tabela7[[#This Row],[Preço Médio]],"")</f>
        <v/>
      </c>
      <c r="X152" s="123" t="str">
        <f>Tabela7[[#This Row],[Código Negociação]]&amp;Tabela7[[#This Row],[C/V]]</f>
        <v/>
      </c>
      <c r="Y152" s="124"/>
      <c r="Z152" s="124"/>
      <c r="AA152" s="124"/>
      <c r="AB152" s="124"/>
      <c r="AC152" s="124"/>
      <c r="AD152" s="124"/>
      <c r="AE152" s="124"/>
      <c r="AF152" s="124"/>
      <c r="AG152" s="124"/>
      <c r="AH152" s="124"/>
      <c r="AI152" s="124"/>
      <c r="AJ152" s="124"/>
    </row>
    <row r="153" spans="3:36" ht="15.75" customHeight="1" x14ac:dyDescent="0.25">
      <c r="C153" s="262"/>
      <c r="D153" s="272"/>
      <c r="E153" s="273"/>
      <c r="F153" s="264"/>
      <c r="G153" s="265"/>
      <c r="H153" s="126"/>
      <c r="I153" s="125"/>
      <c r="J153" s="125"/>
      <c r="K153" s="125"/>
      <c r="L153" s="125"/>
      <c r="M153" s="125"/>
      <c r="N153" s="125"/>
      <c r="O153" s="266"/>
      <c r="P153" s="267"/>
      <c r="Q153" s="268"/>
      <c r="R153" s="269"/>
      <c r="S153" s="268"/>
      <c r="T153" s="263"/>
      <c r="U153" s="300"/>
      <c r="V153" s="294" t="str">
        <f>IF(Tabela7[[#This Row],[C/V]]="c",Tabela7[[#This Row],[Preço Médio]],"")</f>
        <v/>
      </c>
      <c r="W153" s="294" t="str">
        <f>IF(Tabela7[[#This Row],[C/V]]="v",Tabela7[[#This Row],[Preço Médio]],"")</f>
        <v/>
      </c>
      <c r="X153" s="123" t="str">
        <f>Tabela7[[#This Row],[Código Negociação]]&amp;Tabela7[[#This Row],[C/V]]</f>
        <v/>
      </c>
      <c r="Y153" s="116"/>
      <c r="Z153" s="116"/>
      <c r="AA153" s="116"/>
      <c r="AB153" s="116"/>
      <c r="AC153" s="116"/>
      <c r="AD153" s="116"/>
      <c r="AE153" s="116"/>
      <c r="AF153" s="116"/>
      <c r="AG153" s="116"/>
      <c r="AH153" s="116"/>
      <c r="AI153" s="116"/>
      <c r="AJ153" s="116"/>
    </row>
    <row r="154" spans="3:36" ht="15.75" customHeight="1" x14ac:dyDescent="0.25">
      <c r="C154" s="262"/>
      <c r="D154" s="272"/>
      <c r="E154" s="273"/>
      <c r="F154" s="264"/>
      <c r="G154" s="265"/>
      <c r="H154" s="126"/>
      <c r="I154" s="125"/>
      <c r="J154" s="125"/>
      <c r="K154" s="125"/>
      <c r="L154" s="125"/>
      <c r="M154" s="125"/>
      <c r="N154" s="125"/>
      <c r="O154" s="266"/>
      <c r="P154" s="267"/>
      <c r="Q154" s="267"/>
      <c r="R154" s="270"/>
      <c r="S154" s="267"/>
      <c r="T154" s="264"/>
      <c r="U154" s="300"/>
      <c r="V154" s="294" t="str">
        <f>IF(Tabela7[[#This Row],[C/V]]="c",Tabela7[[#This Row],[Preço Médio]],"")</f>
        <v/>
      </c>
      <c r="W154" s="294" t="str">
        <f>IF(Tabela7[[#This Row],[C/V]]="v",Tabela7[[#This Row],[Preço Médio]],"")</f>
        <v/>
      </c>
      <c r="X154" s="123" t="str">
        <f>Tabela7[[#This Row],[Código Negociação]]&amp;Tabela7[[#This Row],[C/V]]</f>
        <v/>
      </c>
      <c r="Y154" s="124"/>
      <c r="Z154" s="124"/>
      <c r="AA154" s="124"/>
      <c r="AB154" s="124"/>
      <c r="AC154" s="124"/>
      <c r="AD154" s="124"/>
      <c r="AE154" s="124"/>
      <c r="AF154" s="124"/>
      <c r="AG154" s="124"/>
      <c r="AH154" s="124"/>
      <c r="AI154" s="124"/>
      <c r="AJ154" s="124"/>
    </row>
    <row r="155" spans="3:36" ht="15.75" customHeight="1" x14ac:dyDescent="0.25">
      <c r="C155" s="141"/>
      <c r="D155" s="271"/>
      <c r="E155" s="271"/>
      <c r="F155" s="118"/>
      <c r="G155" s="119"/>
      <c r="H155" s="118"/>
      <c r="I155" s="120"/>
      <c r="J155" s="120"/>
      <c r="K155" s="120"/>
      <c r="L155" s="120"/>
      <c r="M155" s="120"/>
      <c r="N155" s="120"/>
      <c r="O155" s="121"/>
      <c r="P155" s="121"/>
      <c r="Q155" s="117"/>
      <c r="R155" s="122"/>
      <c r="S155" s="117"/>
      <c r="T155" s="123"/>
      <c r="U155" s="299"/>
      <c r="V155" s="294" t="str">
        <f>IF(Tabela7[[#This Row],[C/V]]="c",Tabela7[[#This Row],[Preço Médio]],"")</f>
        <v/>
      </c>
      <c r="W155" s="294" t="str">
        <f>IF(Tabela7[[#This Row],[C/V]]="v",Tabela7[[#This Row],[Preço Médio]],"")</f>
        <v/>
      </c>
      <c r="X155" s="123" t="str">
        <f>Tabela7[[#This Row],[Código Negociação]]&amp;Tabela7[[#This Row],[C/V]]</f>
        <v/>
      </c>
      <c r="Y155" s="116"/>
      <c r="Z155" s="116"/>
      <c r="AA155" s="116"/>
      <c r="AB155" s="116"/>
      <c r="AC155" s="116"/>
      <c r="AD155" s="116"/>
      <c r="AE155" s="116"/>
      <c r="AF155" s="116"/>
      <c r="AG155" s="116"/>
      <c r="AH155" s="116"/>
      <c r="AI155" s="116"/>
      <c r="AJ155" s="116"/>
    </row>
    <row r="156" spans="3:36" ht="15.75" customHeight="1" x14ac:dyDescent="0.25">
      <c r="C156" s="262"/>
      <c r="D156" s="272"/>
      <c r="E156" s="272"/>
      <c r="F156" s="264"/>
      <c r="G156" s="265"/>
      <c r="H156" s="126"/>
      <c r="I156" s="125"/>
      <c r="J156" s="125"/>
      <c r="K156" s="125"/>
      <c r="L156" s="125"/>
      <c r="M156" s="125"/>
      <c r="N156" s="125"/>
      <c r="O156" s="266"/>
      <c r="P156" s="267"/>
      <c r="Q156" s="268"/>
      <c r="R156" s="269"/>
      <c r="S156" s="268"/>
      <c r="T156" s="263"/>
      <c r="U156" s="300"/>
      <c r="V156" s="294" t="str">
        <f>IF(Tabela7[[#This Row],[C/V]]="c",Tabela7[[#This Row],[Preço Médio]],"")</f>
        <v/>
      </c>
      <c r="W156" s="294" t="str">
        <f>IF(Tabela7[[#This Row],[C/V]]="v",Tabela7[[#This Row],[Preço Médio]],"")</f>
        <v/>
      </c>
      <c r="X156" s="123" t="str">
        <f>Tabela7[[#This Row],[Código Negociação]]&amp;Tabela7[[#This Row],[C/V]]</f>
        <v/>
      </c>
      <c r="Y156" s="124"/>
      <c r="Z156" s="124"/>
      <c r="AA156" s="124"/>
      <c r="AB156" s="124"/>
      <c r="AC156" s="124"/>
      <c r="AD156" s="124"/>
      <c r="AE156" s="124"/>
      <c r="AF156" s="124"/>
      <c r="AG156" s="124"/>
      <c r="AH156" s="124"/>
      <c r="AI156" s="124"/>
      <c r="AJ156" s="124"/>
    </row>
    <row r="157" spans="3:36" ht="15.75" customHeight="1" x14ac:dyDescent="0.25">
      <c r="C157" s="262"/>
      <c r="D157" s="272"/>
      <c r="E157" s="272"/>
      <c r="F157" s="264"/>
      <c r="G157" s="265"/>
      <c r="H157" s="126"/>
      <c r="I157" s="125"/>
      <c r="J157" s="125"/>
      <c r="K157" s="125"/>
      <c r="L157" s="125"/>
      <c r="M157" s="125"/>
      <c r="N157" s="125"/>
      <c r="O157" s="266"/>
      <c r="P157" s="267"/>
      <c r="Q157" s="267"/>
      <c r="R157" s="270"/>
      <c r="S157" s="267"/>
      <c r="T157" s="264"/>
      <c r="U157" s="300"/>
      <c r="V157" s="294" t="str">
        <f>IF(Tabela7[[#This Row],[C/V]]="c",Tabela7[[#This Row],[Preço Médio]],"")</f>
        <v/>
      </c>
      <c r="W157" s="294" t="str">
        <f>IF(Tabela7[[#This Row],[C/V]]="v",Tabela7[[#This Row],[Preço Médio]],"")</f>
        <v/>
      </c>
      <c r="X157" s="123" t="str">
        <f>Tabela7[[#This Row],[Código Negociação]]&amp;Tabela7[[#This Row],[C/V]]</f>
        <v/>
      </c>
      <c r="Y157" s="116"/>
      <c r="Z157" s="116"/>
      <c r="AA157" s="116"/>
      <c r="AB157" s="116"/>
      <c r="AC157" s="116"/>
      <c r="AD157" s="116"/>
      <c r="AE157" s="116"/>
      <c r="AF157" s="116"/>
      <c r="AG157" s="116"/>
      <c r="AH157" s="116"/>
      <c r="AI157" s="116"/>
      <c r="AJ157" s="116"/>
    </row>
    <row r="158" spans="3:36" ht="15.75" customHeight="1" x14ac:dyDescent="0.25">
      <c r="C158" s="141"/>
      <c r="D158" s="273"/>
      <c r="E158" s="273"/>
      <c r="F158" s="264"/>
      <c r="G158" s="274"/>
      <c r="H158" s="264"/>
      <c r="I158" s="275"/>
      <c r="J158" s="275"/>
      <c r="K158" s="275"/>
      <c r="L158" s="275"/>
      <c r="M158" s="275"/>
      <c r="N158" s="275"/>
      <c r="O158" s="267"/>
      <c r="P158" s="267"/>
      <c r="Q158" s="268"/>
      <c r="R158" s="269"/>
      <c r="S158" s="268"/>
      <c r="T158" s="263"/>
      <c r="U158" s="300"/>
      <c r="V158" s="294" t="str">
        <f>IF(Tabela7[[#This Row],[C/V]]="c",Tabela7[[#This Row],[Preço Médio]],"")</f>
        <v/>
      </c>
      <c r="W158" s="294" t="str">
        <f>IF(Tabela7[[#This Row],[C/V]]="v",Tabela7[[#This Row],[Preço Médio]],"")</f>
        <v/>
      </c>
      <c r="X158" s="123" t="str">
        <f>Tabela7[[#This Row],[Código Negociação]]&amp;Tabela7[[#This Row],[C/V]]</f>
        <v/>
      </c>
      <c r="Y158" s="124"/>
      <c r="Z158" s="124"/>
      <c r="AA158" s="124"/>
      <c r="AB158" s="124"/>
      <c r="AC158" s="124"/>
      <c r="AD158" s="124"/>
      <c r="AE158" s="124"/>
      <c r="AF158" s="124"/>
      <c r="AG158" s="124"/>
      <c r="AH158" s="124"/>
      <c r="AI158" s="124"/>
      <c r="AJ158" s="124"/>
    </row>
    <row r="159" spans="3:36" ht="15.75" customHeight="1" x14ac:dyDescent="0.25">
      <c r="C159" s="262"/>
      <c r="D159" s="272"/>
      <c r="E159" s="273"/>
      <c r="F159" s="264"/>
      <c r="G159" s="265"/>
      <c r="H159" s="126"/>
      <c r="I159" s="125"/>
      <c r="J159" s="125"/>
      <c r="K159" s="125"/>
      <c r="L159" s="125"/>
      <c r="M159" s="125"/>
      <c r="N159" s="125"/>
      <c r="O159" s="266"/>
      <c r="P159" s="267"/>
      <c r="Q159" s="268"/>
      <c r="R159" s="269"/>
      <c r="S159" s="268"/>
      <c r="T159" s="263"/>
      <c r="U159" s="300"/>
      <c r="V159" s="294" t="str">
        <f>IF(Tabela7[[#This Row],[C/V]]="c",Tabela7[[#This Row],[Preço Médio]],"")</f>
        <v/>
      </c>
      <c r="W159" s="294" t="str">
        <f>IF(Tabela7[[#This Row],[C/V]]="v",Tabela7[[#This Row],[Preço Médio]],"")</f>
        <v/>
      </c>
      <c r="X159" s="123" t="str">
        <f>Tabela7[[#This Row],[Código Negociação]]&amp;Tabela7[[#This Row],[C/V]]</f>
        <v/>
      </c>
      <c r="Y159" s="116"/>
      <c r="Z159" s="116"/>
      <c r="AA159" s="116"/>
      <c r="AB159" s="116"/>
      <c r="AC159" s="116"/>
      <c r="AD159" s="116"/>
      <c r="AE159" s="116"/>
      <c r="AF159" s="116"/>
      <c r="AG159" s="116"/>
      <c r="AH159" s="116"/>
      <c r="AI159" s="116"/>
      <c r="AJ159" s="116"/>
    </row>
    <row r="160" spans="3:36" ht="15.75" customHeight="1" x14ac:dyDescent="0.25">
      <c r="C160" s="262"/>
      <c r="D160" s="272"/>
      <c r="E160" s="273"/>
      <c r="F160" s="264"/>
      <c r="G160" s="265"/>
      <c r="H160" s="126"/>
      <c r="I160" s="125"/>
      <c r="J160" s="125"/>
      <c r="K160" s="125"/>
      <c r="L160" s="125"/>
      <c r="M160" s="125"/>
      <c r="N160" s="125"/>
      <c r="O160" s="266"/>
      <c r="P160" s="267"/>
      <c r="Q160" s="267"/>
      <c r="R160" s="270"/>
      <c r="S160" s="267"/>
      <c r="T160" s="264"/>
      <c r="U160" s="300"/>
      <c r="V160" s="294" t="str">
        <f>IF(Tabela7[[#This Row],[C/V]]="c",Tabela7[[#This Row],[Preço Médio]],"")</f>
        <v/>
      </c>
      <c r="W160" s="294" t="str">
        <f>IF(Tabela7[[#This Row],[C/V]]="v",Tabela7[[#This Row],[Preço Médio]],"")</f>
        <v/>
      </c>
      <c r="X160" s="123" t="str">
        <f>Tabela7[[#This Row],[Código Negociação]]&amp;Tabela7[[#This Row],[C/V]]</f>
        <v/>
      </c>
      <c r="Y160" s="124"/>
      <c r="Z160" s="124"/>
      <c r="AA160" s="124"/>
      <c r="AB160" s="124"/>
      <c r="AC160" s="124"/>
      <c r="AD160" s="124"/>
      <c r="AE160" s="124"/>
      <c r="AF160" s="124"/>
      <c r="AG160" s="124"/>
      <c r="AH160" s="124"/>
      <c r="AI160" s="124"/>
      <c r="AJ160" s="124"/>
    </row>
    <row r="161" spans="3:36" ht="15.75" customHeight="1" x14ac:dyDescent="0.25">
      <c r="C161" s="141"/>
      <c r="D161" s="271"/>
      <c r="E161" s="271"/>
      <c r="F161" s="118"/>
      <c r="G161" s="119"/>
      <c r="H161" s="118"/>
      <c r="I161" s="120"/>
      <c r="J161" s="120"/>
      <c r="K161" s="120"/>
      <c r="L161" s="120"/>
      <c r="M161" s="120"/>
      <c r="N161" s="120"/>
      <c r="O161" s="121"/>
      <c r="P161" s="121"/>
      <c r="Q161" s="117"/>
      <c r="R161" s="122"/>
      <c r="S161" s="117"/>
      <c r="T161" s="123"/>
      <c r="U161" s="299"/>
      <c r="V161" s="294" t="str">
        <f>IF(Tabela7[[#This Row],[C/V]]="c",Tabela7[[#This Row],[Preço Médio]],"")</f>
        <v/>
      </c>
      <c r="W161" s="294" t="str">
        <f>IF(Tabela7[[#This Row],[C/V]]="v",Tabela7[[#This Row],[Preço Médio]],"")</f>
        <v/>
      </c>
      <c r="X161" s="123" t="str">
        <f>Tabela7[[#This Row],[Código Negociação]]&amp;Tabela7[[#This Row],[C/V]]</f>
        <v/>
      </c>
      <c r="Y161" s="116"/>
      <c r="Z161" s="116"/>
      <c r="AA161" s="116"/>
      <c r="AB161" s="116"/>
      <c r="AC161" s="116"/>
      <c r="AD161" s="116"/>
      <c r="AE161" s="116"/>
      <c r="AF161" s="116"/>
      <c r="AG161" s="116"/>
      <c r="AH161" s="116"/>
      <c r="AI161" s="116"/>
      <c r="AJ161" s="116"/>
    </row>
    <row r="162" spans="3:36" ht="15.75" customHeight="1" x14ac:dyDescent="0.25">
      <c r="C162" s="262"/>
      <c r="D162" s="272"/>
      <c r="E162" s="272"/>
      <c r="F162" s="264"/>
      <c r="G162" s="265"/>
      <c r="H162" s="126"/>
      <c r="I162" s="125"/>
      <c r="J162" s="125"/>
      <c r="K162" s="125"/>
      <c r="L162" s="125"/>
      <c r="M162" s="125"/>
      <c r="N162" s="125"/>
      <c r="O162" s="266"/>
      <c r="P162" s="267"/>
      <c r="Q162" s="268"/>
      <c r="R162" s="269"/>
      <c r="S162" s="268"/>
      <c r="T162" s="263"/>
      <c r="U162" s="300"/>
      <c r="V162" s="294" t="str">
        <f>IF(Tabela7[[#This Row],[C/V]]="c",Tabela7[[#This Row],[Preço Médio]],"")</f>
        <v/>
      </c>
      <c r="W162" s="294" t="str">
        <f>IF(Tabela7[[#This Row],[C/V]]="v",Tabela7[[#This Row],[Preço Médio]],"")</f>
        <v/>
      </c>
      <c r="X162" s="123" t="str">
        <f>Tabela7[[#This Row],[Código Negociação]]&amp;Tabela7[[#This Row],[C/V]]</f>
        <v/>
      </c>
      <c r="Y162" s="124"/>
      <c r="Z162" s="124"/>
      <c r="AA162" s="124"/>
      <c r="AB162" s="124"/>
      <c r="AC162" s="124"/>
      <c r="AD162" s="124"/>
      <c r="AE162" s="124"/>
      <c r="AF162" s="124"/>
      <c r="AG162" s="124"/>
      <c r="AH162" s="124"/>
      <c r="AI162" s="124"/>
      <c r="AJ162" s="124"/>
    </row>
    <row r="163" spans="3:36" ht="15.75" customHeight="1" x14ac:dyDescent="0.25">
      <c r="C163" s="262"/>
      <c r="D163" s="272"/>
      <c r="E163" s="272"/>
      <c r="F163" s="264"/>
      <c r="G163" s="265"/>
      <c r="H163" s="126"/>
      <c r="I163" s="125"/>
      <c r="J163" s="125"/>
      <c r="K163" s="125"/>
      <c r="L163" s="125"/>
      <c r="M163" s="125"/>
      <c r="N163" s="125"/>
      <c r="O163" s="266"/>
      <c r="P163" s="267"/>
      <c r="Q163" s="267"/>
      <c r="R163" s="270"/>
      <c r="S163" s="267"/>
      <c r="T163" s="264"/>
      <c r="U163" s="300"/>
      <c r="V163" s="294" t="str">
        <f>IF(Tabela7[[#This Row],[C/V]]="c",Tabela7[[#This Row],[Preço Médio]],"")</f>
        <v/>
      </c>
      <c r="W163" s="294" t="str">
        <f>IF(Tabela7[[#This Row],[C/V]]="v",Tabela7[[#This Row],[Preço Médio]],"")</f>
        <v/>
      </c>
      <c r="X163" s="123" t="str">
        <f>Tabela7[[#This Row],[Código Negociação]]&amp;Tabela7[[#This Row],[C/V]]</f>
        <v/>
      </c>
      <c r="Y163" s="116"/>
      <c r="Z163" s="116"/>
      <c r="AA163" s="116"/>
      <c r="AB163" s="116"/>
      <c r="AC163" s="116"/>
      <c r="AD163" s="116"/>
      <c r="AE163" s="116"/>
      <c r="AF163" s="116"/>
      <c r="AG163" s="116"/>
      <c r="AH163" s="116"/>
      <c r="AI163" s="116"/>
      <c r="AJ163" s="116"/>
    </row>
    <row r="164" spans="3:36" ht="15.75" customHeight="1" x14ac:dyDescent="0.25">
      <c r="C164" s="141"/>
      <c r="D164" s="273"/>
      <c r="E164" s="273"/>
      <c r="F164" s="264"/>
      <c r="G164" s="274"/>
      <c r="H164" s="264"/>
      <c r="I164" s="275"/>
      <c r="J164" s="275"/>
      <c r="K164" s="275"/>
      <c r="L164" s="275"/>
      <c r="M164" s="275"/>
      <c r="N164" s="275"/>
      <c r="O164" s="267"/>
      <c r="P164" s="267"/>
      <c r="Q164" s="268"/>
      <c r="R164" s="269"/>
      <c r="S164" s="268"/>
      <c r="T164" s="263"/>
      <c r="U164" s="300"/>
      <c r="V164" s="294" t="str">
        <f>IF(Tabela7[[#This Row],[C/V]]="c",Tabela7[[#This Row],[Preço Médio]],"")</f>
        <v/>
      </c>
      <c r="W164" s="294" t="str">
        <f>IF(Tabela7[[#This Row],[C/V]]="v",Tabela7[[#This Row],[Preço Médio]],"")</f>
        <v/>
      </c>
      <c r="X164" s="123" t="str">
        <f>Tabela7[[#This Row],[Código Negociação]]&amp;Tabela7[[#This Row],[C/V]]</f>
        <v/>
      </c>
      <c r="Y164" s="124"/>
      <c r="Z164" s="124"/>
      <c r="AA164" s="124"/>
      <c r="AB164" s="124"/>
      <c r="AC164" s="124"/>
      <c r="AD164" s="124"/>
      <c r="AE164" s="124"/>
      <c r="AF164" s="124"/>
      <c r="AG164" s="124"/>
      <c r="AH164" s="124"/>
      <c r="AI164" s="124"/>
      <c r="AJ164" s="124"/>
    </row>
    <row r="165" spans="3:36" ht="15.75" customHeight="1" x14ac:dyDescent="0.25">
      <c r="C165" s="262"/>
      <c r="D165" s="272"/>
      <c r="E165" s="273"/>
      <c r="F165" s="264"/>
      <c r="G165" s="265"/>
      <c r="H165" s="126"/>
      <c r="I165" s="125"/>
      <c r="J165" s="125"/>
      <c r="K165" s="125"/>
      <c r="L165" s="125"/>
      <c r="M165" s="125"/>
      <c r="N165" s="125"/>
      <c r="O165" s="266"/>
      <c r="P165" s="267"/>
      <c r="Q165" s="268"/>
      <c r="R165" s="269"/>
      <c r="S165" s="268"/>
      <c r="T165" s="263"/>
      <c r="U165" s="300"/>
      <c r="V165" s="294" t="str">
        <f>IF(Tabela7[[#This Row],[C/V]]="c",Tabela7[[#This Row],[Preço Médio]],"")</f>
        <v/>
      </c>
      <c r="W165" s="294" t="str">
        <f>IF(Tabela7[[#This Row],[C/V]]="v",Tabela7[[#This Row],[Preço Médio]],"")</f>
        <v/>
      </c>
      <c r="X165" s="123" t="str">
        <f>Tabela7[[#This Row],[Código Negociação]]&amp;Tabela7[[#This Row],[C/V]]</f>
        <v/>
      </c>
      <c r="Y165" s="116"/>
      <c r="Z165" s="116"/>
      <c r="AA165" s="116"/>
      <c r="AB165" s="116"/>
      <c r="AC165" s="116"/>
      <c r="AD165" s="116"/>
      <c r="AE165" s="116"/>
      <c r="AF165" s="116"/>
      <c r="AG165" s="116"/>
      <c r="AH165" s="116"/>
      <c r="AI165" s="116"/>
      <c r="AJ165" s="116"/>
    </row>
    <row r="166" spans="3:36" ht="15.75" customHeight="1" x14ac:dyDescent="0.25">
      <c r="C166" s="262"/>
      <c r="D166" s="272"/>
      <c r="E166" s="273"/>
      <c r="F166" s="264"/>
      <c r="G166" s="265"/>
      <c r="H166" s="126"/>
      <c r="I166" s="125"/>
      <c r="J166" s="125"/>
      <c r="K166" s="125"/>
      <c r="L166" s="125"/>
      <c r="M166" s="125"/>
      <c r="N166" s="125"/>
      <c r="O166" s="266"/>
      <c r="P166" s="267"/>
      <c r="Q166" s="267"/>
      <c r="R166" s="270"/>
      <c r="S166" s="267"/>
      <c r="T166" s="264"/>
      <c r="U166" s="300"/>
      <c r="V166" s="294" t="str">
        <f>IF(Tabela7[[#This Row],[C/V]]="c",Tabela7[[#This Row],[Preço Médio]],"")</f>
        <v/>
      </c>
      <c r="W166" s="294" t="str">
        <f>IF(Tabela7[[#This Row],[C/V]]="v",Tabela7[[#This Row],[Preço Médio]],"")</f>
        <v/>
      </c>
      <c r="X166" s="123" t="str">
        <f>Tabela7[[#This Row],[Código Negociação]]&amp;Tabela7[[#This Row],[C/V]]</f>
        <v/>
      </c>
      <c r="Y166" s="124"/>
      <c r="Z166" s="124"/>
      <c r="AA166" s="124"/>
      <c r="AB166" s="124"/>
      <c r="AC166" s="124"/>
      <c r="AD166" s="124"/>
      <c r="AE166" s="124"/>
      <c r="AF166" s="124"/>
      <c r="AG166" s="124"/>
      <c r="AH166" s="124"/>
      <c r="AI166" s="124"/>
      <c r="AJ166" s="124"/>
    </row>
    <row r="167" spans="3:36" ht="15.75" customHeight="1" x14ac:dyDescent="0.25">
      <c r="C167" s="141"/>
      <c r="D167" s="271"/>
      <c r="E167" s="271"/>
      <c r="F167" s="118"/>
      <c r="G167" s="119"/>
      <c r="H167" s="118"/>
      <c r="I167" s="120"/>
      <c r="J167" s="120"/>
      <c r="K167" s="120"/>
      <c r="L167" s="120"/>
      <c r="M167" s="120"/>
      <c r="N167" s="120"/>
      <c r="O167" s="121"/>
      <c r="P167" s="121"/>
      <c r="Q167" s="117"/>
      <c r="R167" s="122"/>
      <c r="S167" s="117"/>
      <c r="T167" s="123"/>
      <c r="U167" s="299"/>
      <c r="V167" s="294" t="str">
        <f>IF(Tabela7[[#This Row],[C/V]]="c",Tabela7[[#This Row],[Preço Médio]],"")</f>
        <v/>
      </c>
      <c r="W167" s="294" t="str">
        <f>IF(Tabela7[[#This Row],[C/V]]="v",Tabela7[[#This Row],[Preço Médio]],"")</f>
        <v/>
      </c>
      <c r="X167" s="123" t="str">
        <f>Tabela7[[#This Row],[Código Negociação]]&amp;Tabela7[[#This Row],[C/V]]</f>
        <v/>
      </c>
      <c r="Y167" s="116"/>
      <c r="Z167" s="116"/>
      <c r="AA167" s="116"/>
      <c r="AB167" s="116"/>
      <c r="AC167" s="116"/>
      <c r="AD167" s="116"/>
      <c r="AE167" s="116"/>
      <c r="AF167" s="116"/>
      <c r="AG167" s="116"/>
      <c r="AH167" s="116"/>
      <c r="AI167" s="116"/>
      <c r="AJ167" s="116"/>
    </row>
    <row r="168" spans="3:36" ht="15.75" customHeight="1" x14ac:dyDescent="0.25">
      <c r="C168" s="262"/>
      <c r="D168" s="272"/>
      <c r="E168" s="272"/>
      <c r="F168" s="264"/>
      <c r="G168" s="265"/>
      <c r="H168" s="126"/>
      <c r="I168" s="125"/>
      <c r="J168" s="125"/>
      <c r="K168" s="125"/>
      <c r="L168" s="125"/>
      <c r="M168" s="125"/>
      <c r="N168" s="125"/>
      <c r="O168" s="266"/>
      <c r="P168" s="267"/>
      <c r="Q168" s="268"/>
      <c r="R168" s="269"/>
      <c r="S168" s="268"/>
      <c r="T168" s="263"/>
      <c r="U168" s="300"/>
      <c r="V168" s="294" t="str">
        <f>IF(Tabela7[[#This Row],[C/V]]="c",Tabela7[[#This Row],[Preço Médio]],"")</f>
        <v/>
      </c>
      <c r="W168" s="294" t="str">
        <f>IF(Tabela7[[#This Row],[C/V]]="v",Tabela7[[#This Row],[Preço Médio]],"")</f>
        <v/>
      </c>
      <c r="X168" s="123" t="str">
        <f>Tabela7[[#This Row],[Código Negociação]]&amp;Tabela7[[#This Row],[C/V]]</f>
        <v/>
      </c>
      <c r="Y168" s="124"/>
      <c r="Z168" s="124"/>
      <c r="AA168" s="124"/>
      <c r="AB168" s="124"/>
      <c r="AC168" s="124"/>
      <c r="AD168" s="124"/>
      <c r="AE168" s="124"/>
      <c r="AF168" s="124"/>
      <c r="AG168" s="124"/>
      <c r="AH168" s="124"/>
      <c r="AI168" s="124"/>
      <c r="AJ168" s="124"/>
    </row>
    <row r="169" spans="3:36" ht="15.75" customHeight="1" x14ac:dyDescent="0.25">
      <c r="C169" s="262"/>
      <c r="D169" s="272"/>
      <c r="E169" s="272"/>
      <c r="F169" s="264"/>
      <c r="G169" s="265"/>
      <c r="H169" s="126"/>
      <c r="I169" s="125"/>
      <c r="J169" s="125"/>
      <c r="K169" s="125"/>
      <c r="L169" s="125"/>
      <c r="M169" s="125"/>
      <c r="N169" s="125"/>
      <c r="O169" s="266"/>
      <c r="P169" s="267"/>
      <c r="Q169" s="267"/>
      <c r="R169" s="270"/>
      <c r="S169" s="267"/>
      <c r="T169" s="264"/>
      <c r="U169" s="300"/>
      <c r="V169" s="294" t="str">
        <f>IF(Tabela7[[#This Row],[C/V]]="c",Tabela7[[#This Row],[Preço Médio]],"")</f>
        <v/>
      </c>
      <c r="W169" s="294" t="str">
        <f>IF(Tabela7[[#This Row],[C/V]]="v",Tabela7[[#This Row],[Preço Médio]],"")</f>
        <v/>
      </c>
      <c r="X169" s="123" t="str">
        <f>Tabela7[[#This Row],[Código Negociação]]&amp;Tabela7[[#This Row],[C/V]]</f>
        <v/>
      </c>
      <c r="Y169" s="116"/>
      <c r="Z169" s="116"/>
      <c r="AA169" s="116"/>
      <c r="AB169" s="116"/>
      <c r="AC169" s="116"/>
      <c r="AD169" s="116"/>
      <c r="AE169" s="116"/>
      <c r="AF169" s="116"/>
      <c r="AG169" s="116"/>
      <c r="AH169" s="116"/>
      <c r="AI169" s="116"/>
      <c r="AJ169" s="116"/>
    </row>
    <row r="170" spans="3:36" ht="15.75" customHeight="1" x14ac:dyDescent="0.25">
      <c r="C170" s="141"/>
      <c r="D170" s="273"/>
      <c r="E170" s="273"/>
      <c r="F170" s="264"/>
      <c r="G170" s="274"/>
      <c r="H170" s="264"/>
      <c r="I170" s="275"/>
      <c r="J170" s="275"/>
      <c r="K170" s="275"/>
      <c r="L170" s="275"/>
      <c r="M170" s="275"/>
      <c r="N170" s="275"/>
      <c r="O170" s="267"/>
      <c r="P170" s="267"/>
      <c r="Q170" s="268"/>
      <c r="R170" s="269"/>
      <c r="S170" s="268"/>
      <c r="T170" s="263"/>
      <c r="U170" s="300"/>
      <c r="V170" s="294" t="str">
        <f>IF(Tabela7[[#This Row],[C/V]]="c",Tabela7[[#This Row],[Preço Médio]],"")</f>
        <v/>
      </c>
      <c r="W170" s="294" t="str">
        <f>IF(Tabela7[[#This Row],[C/V]]="v",Tabela7[[#This Row],[Preço Médio]],"")</f>
        <v/>
      </c>
      <c r="X170" s="123" t="str">
        <f>Tabela7[[#This Row],[Código Negociação]]&amp;Tabela7[[#This Row],[C/V]]</f>
        <v/>
      </c>
      <c r="Y170" s="124"/>
      <c r="Z170" s="124"/>
      <c r="AA170" s="124"/>
      <c r="AB170" s="124"/>
      <c r="AC170" s="124"/>
      <c r="AD170" s="124"/>
      <c r="AE170" s="124"/>
      <c r="AF170" s="124"/>
      <c r="AG170" s="124"/>
      <c r="AH170" s="124"/>
      <c r="AI170" s="124"/>
      <c r="AJ170" s="124"/>
    </row>
    <row r="171" spans="3:36" ht="15.75" customHeight="1" x14ac:dyDescent="0.25">
      <c r="C171" s="262"/>
      <c r="D171" s="272"/>
      <c r="E171" s="273"/>
      <c r="F171" s="264"/>
      <c r="G171" s="265"/>
      <c r="H171" s="126"/>
      <c r="I171" s="125"/>
      <c r="J171" s="125"/>
      <c r="K171" s="125"/>
      <c r="L171" s="125"/>
      <c r="M171" s="125"/>
      <c r="N171" s="125"/>
      <c r="O171" s="266"/>
      <c r="P171" s="267"/>
      <c r="Q171" s="268"/>
      <c r="R171" s="269"/>
      <c r="S171" s="268"/>
      <c r="T171" s="263"/>
      <c r="U171" s="300"/>
      <c r="V171" s="294" t="str">
        <f>IF(Tabela7[[#This Row],[C/V]]="c",Tabela7[[#This Row],[Preço Médio]],"")</f>
        <v/>
      </c>
      <c r="W171" s="294" t="str">
        <f>IF(Tabela7[[#This Row],[C/V]]="v",Tabela7[[#This Row],[Preço Médio]],"")</f>
        <v/>
      </c>
      <c r="X171" s="123" t="str">
        <f>Tabela7[[#This Row],[Código Negociação]]&amp;Tabela7[[#This Row],[C/V]]</f>
        <v/>
      </c>
      <c r="Y171" s="116"/>
      <c r="Z171" s="116"/>
      <c r="AA171" s="116"/>
      <c r="AB171" s="116"/>
      <c r="AC171" s="116"/>
      <c r="AD171" s="116"/>
      <c r="AE171" s="116"/>
      <c r="AF171" s="116"/>
      <c r="AG171" s="116"/>
      <c r="AH171" s="116"/>
      <c r="AI171" s="116"/>
      <c r="AJ171" s="116"/>
    </row>
    <row r="172" spans="3:36" ht="15.75" customHeight="1" x14ac:dyDescent="0.25">
      <c r="C172" s="262"/>
      <c r="D172" s="272"/>
      <c r="E172" s="273"/>
      <c r="F172" s="264"/>
      <c r="G172" s="265"/>
      <c r="H172" s="126"/>
      <c r="I172" s="125"/>
      <c r="J172" s="125"/>
      <c r="K172" s="125"/>
      <c r="L172" s="125"/>
      <c r="M172" s="125"/>
      <c r="N172" s="125"/>
      <c r="O172" s="266"/>
      <c r="P172" s="267"/>
      <c r="Q172" s="267"/>
      <c r="R172" s="270"/>
      <c r="S172" s="267"/>
      <c r="T172" s="264"/>
      <c r="U172" s="300"/>
      <c r="V172" s="294" t="str">
        <f>IF(Tabela7[[#This Row],[C/V]]="c",Tabela7[[#This Row],[Preço Médio]],"")</f>
        <v/>
      </c>
      <c r="W172" s="294" t="str">
        <f>IF(Tabela7[[#This Row],[C/V]]="v",Tabela7[[#This Row],[Preço Médio]],"")</f>
        <v/>
      </c>
      <c r="X172" s="123" t="str">
        <f>Tabela7[[#This Row],[Código Negociação]]&amp;Tabela7[[#This Row],[C/V]]</f>
        <v/>
      </c>
      <c r="Y172" s="124"/>
      <c r="Z172" s="124"/>
      <c r="AA172" s="124"/>
      <c r="AB172" s="124"/>
      <c r="AC172" s="124"/>
      <c r="AD172" s="124"/>
      <c r="AE172" s="124"/>
      <c r="AF172" s="124"/>
      <c r="AG172" s="124"/>
      <c r="AH172" s="124"/>
      <c r="AI172" s="124"/>
      <c r="AJ172" s="124"/>
    </row>
    <row r="173" spans="3:36" ht="15.75" customHeight="1" x14ac:dyDescent="0.25">
      <c r="C173" s="141"/>
      <c r="D173" s="271"/>
      <c r="E173" s="271"/>
      <c r="F173" s="118"/>
      <c r="G173" s="119"/>
      <c r="H173" s="118"/>
      <c r="I173" s="120"/>
      <c r="J173" s="120"/>
      <c r="K173" s="120"/>
      <c r="L173" s="120"/>
      <c r="M173" s="120"/>
      <c r="N173" s="120"/>
      <c r="O173" s="121"/>
      <c r="P173" s="121"/>
      <c r="Q173" s="117"/>
      <c r="R173" s="122"/>
      <c r="S173" s="117"/>
      <c r="T173" s="123"/>
      <c r="U173" s="299"/>
      <c r="V173" s="294" t="str">
        <f>IF(Tabela7[[#This Row],[C/V]]="c",Tabela7[[#This Row],[Preço Médio]],"")</f>
        <v/>
      </c>
      <c r="W173" s="294" t="str">
        <f>IF(Tabela7[[#This Row],[C/V]]="v",Tabela7[[#This Row],[Preço Médio]],"")</f>
        <v/>
      </c>
      <c r="X173" s="123" t="str">
        <f>Tabela7[[#This Row],[Código Negociação]]&amp;Tabela7[[#This Row],[C/V]]</f>
        <v/>
      </c>
      <c r="Y173" s="116"/>
      <c r="Z173" s="116"/>
      <c r="AA173" s="116"/>
      <c r="AB173" s="116"/>
      <c r="AC173" s="116"/>
      <c r="AD173" s="116"/>
      <c r="AE173" s="116"/>
      <c r="AF173" s="116"/>
      <c r="AG173" s="116"/>
      <c r="AH173" s="116"/>
      <c r="AI173" s="116"/>
      <c r="AJ173" s="116"/>
    </row>
    <row r="174" spans="3:36" ht="15.75" customHeight="1" x14ac:dyDescent="0.25">
      <c r="C174" s="262"/>
      <c r="D174" s="272"/>
      <c r="E174" s="272"/>
      <c r="F174" s="264"/>
      <c r="G174" s="265"/>
      <c r="H174" s="126"/>
      <c r="I174" s="125"/>
      <c r="J174" s="125"/>
      <c r="K174" s="125"/>
      <c r="L174" s="125"/>
      <c r="M174" s="125"/>
      <c r="N174" s="125"/>
      <c r="O174" s="266"/>
      <c r="P174" s="267"/>
      <c r="Q174" s="268"/>
      <c r="R174" s="269"/>
      <c r="S174" s="268"/>
      <c r="T174" s="263"/>
      <c r="U174" s="300"/>
      <c r="V174" s="294" t="str">
        <f>IF(Tabela7[[#This Row],[C/V]]="c",Tabela7[[#This Row],[Preço Médio]],"")</f>
        <v/>
      </c>
      <c r="W174" s="294" t="str">
        <f>IF(Tabela7[[#This Row],[C/V]]="v",Tabela7[[#This Row],[Preço Médio]],"")</f>
        <v/>
      </c>
      <c r="X174" s="123" t="str">
        <f>Tabela7[[#This Row],[Código Negociação]]&amp;Tabela7[[#This Row],[C/V]]</f>
        <v/>
      </c>
      <c r="Y174" s="124"/>
      <c r="Z174" s="124"/>
      <c r="AA174" s="124"/>
      <c r="AB174" s="124"/>
      <c r="AC174" s="124"/>
      <c r="AD174" s="124"/>
      <c r="AE174" s="124"/>
      <c r="AF174" s="124"/>
      <c r="AG174" s="124"/>
      <c r="AH174" s="124"/>
      <c r="AI174" s="124"/>
      <c r="AJ174" s="124"/>
    </row>
    <row r="175" spans="3:36" ht="15.75" customHeight="1" x14ac:dyDescent="0.25">
      <c r="C175" s="262"/>
      <c r="D175" s="272"/>
      <c r="E175" s="272"/>
      <c r="F175" s="264"/>
      <c r="G175" s="265"/>
      <c r="H175" s="126"/>
      <c r="I175" s="125"/>
      <c r="J175" s="125"/>
      <c r="K175" s="125"/>
      <c r="L175" s="125"/>
      <c r="M175" s="125"/>
      <c r="N175" s="125"/>
      <c r="O175" s="266"/>
      <c r="P175" s="267"/>
      <c r="Q175" s="267"/>
      <c r="R175" s="270"/>
      <c r="S175" s="267"/>
      <c r="T175" s="264"/>
      <c r="U175" s="300"/>
      <c r="V175" s="294" t="str">
        <f>IF(Tabela7[[#This Row],[C/V]]="c",Tabela7[[#This Row],[Preço Médio]],"")</f>
        <v/>
      </c>
      <c r="W175" s="294" t="str">
        <f>IF(Tabela7[[#This Row],[C/V]]="v",Tabela7[[#This Row],[Preço Médio]],"")</f>
        <v/>
      </c>
      <c r="X175" s="123" t="str">
        <f>Tabela7[[#This Row],[Código Negociação]]&amp;Tabela7[[#This Row],[C/V]]</f>
        <v/>
      </c>
      <c r="Y175" s="116"/>
      <c r="Z175" s="116"/>
      <c r="AA175" s="116"/>
      <c r="AB175" s="116"/>
      <c r="AC175" s="116"/>
      <c r="AD175" s="116"/>
      <c r="AE175" s="116"/>
      <c r="AF175" s="116"/>
      <c r="AG175" s="116"/>
      <c r="AH175" s="116"/>
      <c r="AI175" s="116"/>
      <c r="AJ175" s="116"/>
    </row>
    <row r="176" spans="3:36" ht="15.75" customHeight="1" x14ac:dyDescent="0.25">
      <c r="C176" s="141"/>
      <c r="D176" s="273"/>
      <c r="E176" s="273"/>
      <c r="F176" s="264"/>
      <c r="G176" s="274"/>
      <c r="H176" s="264"/>
      <c r="I176" s="275"/>
      <c r="J176" s="275"/>
      <c r="K176" s="275"/>
      <c r="L176" s="275"/>
      <c r="M176" s="275"/>
      <c r="N176" s="275"/>
      <c r="O176" s="267"/>
      <c r="P176" s="267"/>
      <c r="Q176" s="268"/>
      <c r="R176" s="269"/>
      <c r="S176" s="268"/>
      <c r="T176" s="263"/>
      <c r="U176" s="300"/>
      <c r="V176" s="294" t="str">
        <f>IF(Tabela7[[#This Row],[C/V]]="c",Tabela7[[#This Row],[Preço Médio]],"")</f>
        <v/>
      </c>
      <c r="W176" s="294" t="str">
        <f>IF(Tabela7[[#This Row],[C/V]]="v",Tabela7[[#This Row],[Preço Médio]],"")</f>
        <v/>
      </c>
      <c r="X176" s="123" t="str">
        <f>Tabela7[[#This Row],[Código Negociação]]&amp;Tabela7[[#This Row],[C/V]]</f>
        <v/>
      </c>
      <c r="Y176" s="124"/>
      <c r="Z176" s="124"/>
      <c r="AA176" s="124"/>
      <c r="AB176" s="124"/>
      <c r="AC176" s="124"/>
      <c r="AD176" s="124"/>
      <c r="AE176" s="124"/>
      <c r="AF176" s="124"/>
      <c r="AG176" s="124"/>
      <c r="AH176" s="124"/>
      <c r="AI176" s="124"/>
      <c r="AJ176" s="124"/>
    </row>
    <row r="177" spans="3:36" ht="15.75" customHeight="1" x14ac:dyDescent="0.25">
      <c r="C177" s="262"/>
      <c r="D177" s="272"/>
      <c r="E177" s="273"/>
      <c r="F177" s="264"/>
      <c r="G177" s="265"/>
      <c r="H177" s="126"/>
      <c r="I177" s="125"/>
      <c r="J177" s="125"/>
      <c r="K177" s="125"/>
      <c r="L177" s="125"/>
      <c r="M177" s="125"/>
      <c r="N177" s="125"/>
      <c r="O177" s="266"/>
      <c r="P177" s="267"/>
      <c r="Q177" s="268"/>
      <c r="R177" s="269"/>
      <c r="S177" s="268"/>
      <c r="T177" s="263"/>
      <c r="U177" s="300"/>
      <c r="V177" s="294" t="str">
        <f>IF(Tabela7[[#This Row],[C/V]]="c",Tabela7[[#This Row],[Preço Médio]],"")</f>
        <v/>
      </c>
      <c r="W177" s="294" t="str">
        <f>IF(Tabela7[[#This Row],[C/V]]="v",Tabela7[[#This Row],[Preço Médio]],"")</f>
        <v/>
      </c>
      <c r="X177" s="123" t="str">
        <f>Tabela7[[#This Row],[Código Negociação]]&amp;Tabela7[[#This Row],[C/V]]</f>
        <v/>
      </c>
      <c r="Y177" s="116"/>
      <c r="Z177" s="116"/>
      <c r="AA177" s="116"/>
      <c r="AB177" s="116"/>
      <c r="AC177" s="116"/>
      <c r="AD177" s="116"/>
      <c r="AE177" s="116"/>
      <c r="AF177" s="116"/>
      <c r="AG177" s="116"/>
      <c r="AH177" s="116"/>
      <c r="AI177" s="116"/>
      <c r="AJ177" s="116"/>
    </row>
    <row r="178" spans="3:36" ht="15.75" customHeight="1" x14ac:dyDescent="0.25">
      <c r="C178" s="262"/>
      <c r="D178" s="272"/>
      <c r="E178" s="273"/>
      <c r="F178" s="264"/>
      <c r="G178" s="265"/>
      <c r="H178" s="126"/>
      <c r="I178" s="125"/>
      <c r="J178" s="125"/>
      <c r="K178" s="125"/>
      <c r="L178" s="125"/>
      <c r="M178" s="125"/>
      <c r="N178" s="125"/>
      <c r="O178" s="266"/>
      <c r="P178" s="267"/>
      <c r="Q178" s="267"/>
      <c r="R178" s="270"/>
      <c r="S178" s="267"/>
      <c r="T178" s="264"/>
      <c r="U178" s="300"/>
      <c r="V178" s="294" t="str">
        <f>IF(Tabela7[[#This Row],[C/V]]="c",Tabela7[[#This Row],[Preço Médio]],"")</f>
        <v/>
      </c>
      <c r="W178" s="294" t="str">
        <f>IF(Tabela7[[#This Row],[C/V]]="v",Tabela7[[#This Row],[Preço Médio]],"")</f>
        <v/>
      </c>
      <c r="X178" s="123" t="str">
        <f>Tabela7[[#This Row],[Código Negociação]]&amp;Tabela7[[#This Row],[C/V]]</f>
        <v/>
      </c>
      <c r="Y178" s="124"/>
      <c r="Z178" s="124"/>
      <c r="AA178" s="124"/>
      <c r="AB178" s="124"/>
      <c r="AC178" s="124"/>
      <c r="AD178" s="124"/>
      <c r="AE178" s="124"/>
      <c r="AF178" s="124"/>
      <c r="AG178" s="124"/>
      <c r="AH178" s="124"/>
      <c r="AI178" s="124"/>
      <c r="AJ178" s="124"/>
    </row>
    <row r="179" spans="3:36" ht="15.75" customHeight="1" x14ac:dyDescent="0.25">
      <c r="C179" s="141"/>
      <c r="D179" s="271"/>
      <c r="E179" s="271"/>
      <c r="F179" s="118"/>
      <c r="G179" s="119"/>
      <c r="H179" s="118"/>
      <c r="I179" s="120"/>
      <c r="J179" s="120"/>
      <c r="K179" s="120"/>
      <c r="L179" s="120"/>
      <c r="M179" s="120"/>
      <c r="N179" s="120"/>
      <c r="O179" s="121"/>
      <c r="P179" s="121"/>
      <c r="Q179" s="117"/>
      <c r="R179" s="122"/>
      <c r="S179" s="117"/>
      <c r="T179" s="123"/>
      <c r="U179" s="299"/>
      <c r="V179" s="294" t="str">
        <f>IF(Tabela7[[#This Row],[C/V]]="c",Tabela7[[#This Row],[Preço Médio]],"")</f>
        <v/>
      </c>
      <c r="W179" s="294" t="str">
        <f>IF(Tabela7[[#This Row],[C/V]]="v",Tabela7[[#This Row],[Preço Médio]],"")</f>
        <v/>
      </c>
      <c r="X179" s="123" t="str">
        <f>Tabela7[[#This Row],[Código Negociação]]&amp;Tabela7[[#This Row],[C/V]]</f>
        <v/>
      </c>
      <c r="Y179" s="116"/>
      <c r="Z179" s="116"/>
      <c r="AA179" s="116"/>
      <c r="AB179" s="116"/>
      <c r="AC179" s="116"/>
      <c r="AD179" s="116"/>
      <c r="AE179" s="116"/>
      <c r="AF179" s="116"/>
      <c r="AG179" s="116"/>
      <c r="AH179" s="116"/>
      <c r="AI179" s="116"/>
      <c r="AJ179" s="116"/>
    </row>
    <row r="180" spans="3:36" ht="15.75" customHeight="1" x14ac:dyDescent="0.25">
      <c r="C180" s="262"/>
      <c r="D180" s="272"/>
      <c r="E180" s="272"/>
      <c r="F180" s="264"/>
      <c r="G180" s="265"/>
      <c r="H180" s="126"/>
      <c r="I180" s="125"/>
      <c r="J180" s="125"/>
      <c r="K180" s="125"/>
      <c r="L180" s="125"/>
      <c r="M180" s="125"/>
      <c r="N180" s="125"/>
      <c r="O180" s="266"/>
      <c r="P180" s="267"/>
      <c r="Q180" s="268"/>
      <c r="R180" s="269"/>
      <c r="S180" s="268"/>
      <c r="T180" s="263"/>
      <c r="U180" s="300"/>
      <c r="V180" s="294" t="str">
        <f>IF(Tabela7[[#This Row],[C/V]]="c",Tabela7[[#This Row],[Preço Médio]],"")</f>
        <v/>
      </c>
      <c r="W180" s="294" t="str">
        <f>IF(Tabela7[[#This Row],[C/V]]="v",Tabela7[[#This Row],[Preço Médio]],"")</f>
        <v/>
      </c>
      <c r="X180" s="123" t="str">
        <f>Tabela7[[#This Row],[Código Negociação]]&amp;Tabela7[[#This Row],[C/V]]</f>
        <v/>
      </c>
      <c r="Y180" s="124"/>
      <c r="Z180" s="124"/>
      <c r="AA180" s="124"/>
      <c r="AB180" s="124"/>
      <c r="AC180" s="124"/>
      <c r="AD180" s="124"/>
      <c r="AE180" s="124"/>
      <c r="AF180" s="124"/>
      <c r="AG180" s="124"/>
      <c r="AH180" s="124"/>
      <c r="AI180" s="124"/>
      <c r="AJ180" s="124"/>
    </row>
    <row r="181" spans="3:36" ht="15.75" customHeight="1" x14ac:dyDescent="0.25">
      <c r="C181" s="262"/>
      <c r="D181" s="272"/>
      <c r="E181" s="272"/>
      <c r="F181" s="264"/>
      <c r="G181" s="265"/>
      <c r="H181" s="126"/>
      <c r="I181" s="125"/>
      <c r="J181" s="125"/>
      <c r="K181" s="125"/>
      <c r="L181" s="125"/>
      <c r="M181" s="125"/>
      <c r="N181" s="125"/>
      <c r="O181" s="266"/>
      <c r="P181" s="267"/>
      <c r="Q181" s="267"/>
      <c r="R181" s="270"/>
      <c r="S181" s="267"/>
      <c r="T181" s="264"/>
      <c r="U181" s="300"/>
      <c r="V181" s="294" t="str">
        <f>IF(Tabela7[[#This Row],[C/V]]="c",Tabela7[[#This Row],[Preço Médio]],"")</f>
        <v/>
      </c>
      <c r="W181" s="294" t="str">
        <f>IF(Tabela7[[#This Row],[C/V]]="v",Tabela7[[#This Row],[Preço Médio]],"")</f>
        <v/>
      </c>
      <c r="X181" s="123" t="str">
        <f>Tabela7[[#This Row],[Código Negociação]]&amp;Tabela7[[#This Row],[C/V]]</f>
        <v/>
      </c>
      <c r="Y181" s="116"/>
      <c r="Z181" s="116"/>
      <c r="AA181" s="116"/>
      <c r="AB181" s="116"/>
      <c r="AC181" s="116"/>
      <c r="AD181" s="116"/>
      <c r="AE181" s="116"/>
      <c r="AF181" s="116"/>
      <c r="AG181" s="116"/>
      <c r="AH181" s="116"/>
      <c r="AI181" s="116"/>
      <c r="AJ181" s="116"/>
    </row>
    <row r="182" spans="3:36" ht="15.75" customHeight="1" x14ac:dyDescent="0.25">
      <c r="C182" s="141"/>
      <c r="D182" s="273"/>
      <c r="E182" s="273"/>
      <c r="F182" s="264"/>
      <c r="G182" s="274"/>
      <c r="H182" s="264"/>
      <c r="I182" s="275"/>
      <c r="J182" s="275"/>
      <c r="K182" s="275"/>
      <c r="L182" s="275"/>
      <c r="M182" s="275"/>
      <c r="N182" s="275"/>
      <c r="O182" s="267"/>
      <c r="P182" s="267"/>
      <c r="Q182" s="268"/>
      <c r="R182" s="269"/>
      <c r="S182" s="268"/>
      <c r="T182" s="263"/>
      <c r="U182" s="300"/>
      <c r="V182" s="294" t="str">
        <f>IF(Tabela7[[#This Row],[C/V]]="c",Tabela7[[#This Row],[Preço Médio]],"")</f>
        <v/>
      </c>
      <c r="W182" s="294" t="str">
        <f>IF(Tabela7[[#This Row],[C/V]]="v",Tabela7[[#This Row],[Preço Médio]],"")</f>
        <v/>
      </c>
      <c r="X182" s="123" t="str">
        <f>Tabela7[[#This Row],[Código Negociação]]&amp;Tabela7[[#This Row],[C/V]]</f>
        <v/>
      </c>
      <c r="Y182" s="124"/>
      <c r="Z182" s="124"/>
      <c r="AA182" s="124"/>
      <c r="AB182" s="124"/>
      <c r="AC182" s="124"/>
      <c r="AD182" s="124"/>
      <c r="AE182" s="124"/>
      <c r="AF182" s="124"/>
      <c r="AG182" s="124"/>
      <c r="AH182" s="124"/>
      <c r="AI182" s="124"/>
      <c r="AJ182" s="124"/>
    </row>
    <row r="183" spans="3:36" ht="15.75" customHeight="1" x14ac:dyDescent="0.25">
      <c r="C183" s="262"/>
      <c r="D183" s="272"/>
      <c r="E183" s="273"/>
      <c r="F183" s="264"/>
      <c r="G183" s="265"/>
      <c r="H183" s="126"/>
      <c r="I183" s="125"/>
      <c r="J183" s="125"/>
      <c r="K183" s="125"/>
      <c r="L183" s="125"/>
      <c r="M183" s="125"/>
      <c r="N183" s="125"/>
      <c r="O183" s="266"/>
      <c r="P183" s="267"/>
      <c r="Q183" s="268"/>
      <c r="R183" s="269"/>
      <c r="S183" s="268"/>
      <c r="T183" s="263"/>
      <c r="U183" s="300"/>
      <c r="V183" s="294" t="str">
        <f>IF(Tabela7[[#This Row],[C/V]]="c",Tabela7[[#This Row],[Preço Médio]],"")</f>
        <v/>
      </c>
      <c r="W183" s="294" t="str">
        <f>IF(Tabela7[[#This Row],[C/V]]="v",Tabela7[[#This Row],[Preço Médio]],"")</f>
        <v/>
      </c>
      <c r="X183" s="123" t="str">
        <f>Tabela7[[#This Row],[Código Negociação]]&amp;Tabela7[[#This Row],[C/V]]</f>
        <v/>
      </c>
      <c r="Y183" s="116"/>
      <c r="Z183" s="116"/>
      <c r="AA183" s="116"/>
      <c r="AB183" s="116"/>
      <c r="AC183" s="116"/>
      <c r="AD183" s="116"/>
      <c r="AE183" s="116"/>
      <c r="AF183" s="116"/>
      <c r="AG183" s="116"/>
      <c r="AH183" s="116"/>
      <c r="AI183" s="116"/>
      <c r="AJ183" s="116"/>
    </row>
    <row r="184" spans="3:36" ht="15.75" customHeight="1" x14ac:dyDescent="0.25">
      <c r="C184" s="262"/>
      <c r="D184" s="272"/>
      <c r="E184" s="273"/>
      <c r="F184" s="264"/>
      <c r="G184" s="265"/>
      <c r="H184" s="126"/>
      <c r="I184" s="125"/>
      <c r="J184" s="125"/>
      <c r="K184" s="125"/>
      <c r="L184" s="125"/>
      <c r="M184" s="125"/>
      <c r="N184" s="125"/>
      <c r="O184" s="266"/>
      <c r="P184" s="267"/>
      <c r="Q184" s="267"/>
      <c r="R184" s="270"/>
      <c r="S184" s="267"/>
      <c r="T184" s="264"/>
      <c r="U184" s="300"/>
      <c r="V184" s="294" t="str">
        <f>IF(Tabela7[[#This Row],[C/V]]="c",Tabela7[[#This Row],[Preço Médio]],"")</f>
        <v/>
      </c>
      <c r="W184" s="294" t="str">
        <f>IF(Tabela7[[#This Row],[C/V]]="v",Tabela7[[#This Row],[Preço Médio]],"")</f>
        <v/>
      </c>
      <c r="X184" s="123" t="str">
        <f>Tabela7[[#This Row],[Código Negociação]]&amp;Tabela7[[#This Row],[C/V]]</f>
        <v/>
      </c>
      <c r="Y184" s="124"/>
      <c r="Z184" s="124"/>
      <c r="AA184" s="124"/>
      <c r="AB184" s="124"/>
      <c r="AC184" s="124"/>
      <c r="AD184" s="124"/>
      <c r="AE184" s="124"/>
      <c r="AF184" s="124"/>
      <c r="AG184" s="124"/>
      <c r="AH184" s="124"/>
      <c r="AI184" s="124"/>
      <c r="AJ184" s="124"/>
    </row>
    <row r="185" spans="3:36" ht="15.75" customHeight="1" x14ac:dyDescent="0.25">
      <c r="C185" s="141"/>
      <c r="D185" s="271"/>
      <c r="E185" s="271"/>
      <c r="F185" s="118"/>
      <c r="G185" s="119"/>
      <c r="H185" s="118"/>
      <c r="I185" s="120"/>
      <c r="J185" s="120"/>
      <c r="K185" s="120"/>
      <c r="L185" s="120"/>
      <c r="M185" s="120"/>
      <c r="N185" s="120"/>
      <c r="O185" s="121"/>
      <c r="P185" s="121"/>
      <c r="Q185" s="117"/>
      <c r="R185" s="122"/>
      <c r="S185" s="117"/>
      <c r="T185" s="123"/>
      <c r="U185" s="299"/>
      <c r="V185" s="294" t="str">
        <f>IF(Tabela7[[#This Row],[C/V]]="c",Tabela7[[#This Row],[Preço Médio]],"")</f>
        <v/>
      </c>
      <c r="W185" s="294" t="str">
        <f>IF(Tabela7[[#This Row],[C/V]]="v",Tabela7[[#This Row],[Preço Médio]],"")</f>
        <v/>
      </c>
      <c r="X185" s="123" t="str">
        <f>Tabela7[[#This Row],[Código Negociação]]&amp;Tabela7[[#This Row],[C/V]]</f>
        <v/>
      </c>
      <c r="Y185" s="116"/>
      <c r="Z185" s="116"/>
      <c r="AA185" s="116"/>
      <c r="AB185" s="116"/>
      <c r="AC185" s="116"/>
      <c r="AD185" s="116"/>
      <c r="AE185" s="116"/>
      <c r="AF185" s="116"/>
      <c r="AG185" s="116"/>
      <c r="AH185" s="116"/>
      <c r="AI185" s="116"/>
      <c r="AJ185" s="116"/>
    </row>
    <row r="186" spans="3:36" ht="15.75" customHeight="1" x14ac:dyDescent="0.25">
      <c r="C186" s="262"/>
      <c r="D186" s="272"/>
      <c r="E186" s="272"/>
      <c r="F186" s="264"/>
      <c r="G186" s="265"/>
      <c r="H186" s="126"/>
      <c r="I186" s="125"/>
      <c r="J186" s="125"/>
      <c r="K186" s="125"/>
      <c r="L186" s="125"/>
      <c r="M186" s="125"/>
      <c r="N186" s="125"/>
      <c r="O186" s="266"/>
      <c r="P186" s="267"/>
      <c r="Q186" s="268"/>
      <c r="R186" s="269"/>
      <c r="S186" s="268"/>
      <c r="T186" s="263"/>
      <c r="U186" s="300"/>
      <c r="V186" s="294" t="str">
        <f>IF(Tabela7[[#This Row],[C/V]]="c",Tabela7[[#This Row],[Preço Médio]],"")</f>
        <v/>
      </c>
      <c r="W186" s="294" t="str">
        <f>IF(Tabela7[[#This Row],[C/V]]="v",Tabela7[[#This Row],[Preço Médio]],"")</f>
        <v/>
      </c>
      <c r="X186" s="123" t="str">
        <f>Tabela7[[#This Row],[Código Negociação]]&amp;Tabela7[[#This Row],[C/V]]</f>
        <v/>
      </c>
      <c r="Y186" s="124"/>
      <c r="Z186" s="124"/>
      <c r="AA186" s="124"/>
      <c r="AB186" s="124"/>
      <c r="AC186" s="124"/>
      <c r="AD186" s="124"/>
      <c r="AE186" s="124"/>
      <c r="AF186" s="124"/>
      <c r="AG186" s="124"/>
      <c r="AH186" s="124"/>
      <c r="AI186" s="124"/>
      <c r="AJ186" s="124"/>
    </row>
    <row r="187" spans="3:36" ht="15.75" customHeight="1" x14ac:dyDescent="0.25">
      <c r="C187" s="262"/>
      <c r="D187" s="272"/>
      <c r="E187" s="272"/>
      <c r="F187" s="264"/>
      <c r="G187" s="265"/>
      <c r="H187" s="126"/>
      <c r="I187" s="125"/>
      <c r="J187" s="125"/>
      <c r="K187" s="125"/>
      <c r="L187" s="125"/>
      <c r="M187" s="125"/>
      <c r="N187" s="125"/>
      <c r="O187" s="266"/>
      <c r="P187" s="267"/>
      <c r="Q187" s="267"/>
      <c r="R187" s="270"/>
      <c r="S187" s="267"/>
      <c r="T187" s="264"/>
      <c r="U187" s="300"/>
      <c r="V187" s="294" t="str">
        <f>IF(Tabela7[[#This Row],[C/V]]="c",Tabela7[[#This Row],[Preço Médio]],"")</f>
        <v/>
      </c>
      <c r="W187" s="294" t="str">
        <f>IF(Tabela7[[#This Row],[C/V]]="v",Tabela7[[#This Row],[Preço Médio]],"")</f>
        <v/>
      </c>
      <c r="X187" s="123" t="str">
        <f>Tabela7[[#This Row],[Código Negociação]]&amp;Tabela7[[#This Row],[C/V]]</f>
        <v/>
      </c>
      <c r="Y187" s="116"/>
      <c r="Z187" s="116"/>
      <c r="AA187" s="116"/>
      <c r="AB187" s="116"/>
      <c r="AC187" s="116"/>
      <c r="AD187" s="116"/>
      <c r="AE187" s="116"/>
      <c r="AF187" s="116"/>
      <c r="AG187" s="116"/>
      <c r="AH187" s="116"/>
      <c r="AI187" s="116"/>
      <c r="AJ187" s="116"/>
    </row>
    <row r="188" spans="3:36" ht="15.75" customHeight="1" x14ac:dyDescent="0.25">
      <c r="C188" s="141"/>
      <c r="D188" s="273"/>
      <c r="E188" s="273"/>
      <c r="F188" s="264"/>
      <c r="G188" s="274"/>
      <c r="H188" s="264"/>
      <c r="I188" s="275"/>
      <c r="J188" s="275"/>
      <c r="K188" s="275"/>
      <c r="L188" s="275"/>
      <c r="M188" s="275"/>
      <c r="N188" s="275"/>
      <c r="O188" s="267"/>
      <c r="P188" s="267"/>
      <c r="Q188" s="268"/>
      <c r="R188" s="269"/>
      <c r="S188" s="268"/>
      <c r="T188" s="263"/>
      <c r="U188" s="300"/>
      <c r="V188" s="294" t="str">
        <f>IF(Tabela7[[#This Row],[C/V]]="c",Tabela7[[#This Row],[Preço Médio]],"")</f>
        <v/>
      </c>
      <c r="W188" s="294" t="str">
        <f>IF(Tabela7[[#This Row],[C/V]]="v",Tabela7[[#This Row],[Preço Médio]],"")</f>
        <v/>
      </c>
      <c r="X188" s="123" t="str">
        <f>Tabela7[[#This Row],[Código Negociação]]&amp;Tabela7[[#This Row],[C/V]]</f>
        <v/>
      </c>
      <c r="Y188" s="124"/>
      <c r="Z188" s="124"/>
      <c r="AA188" s="124"/>
      <c r="AB188" s="124"/>
      <c r="AC188" s="124"/>
      <c r="AD188" s="124"/>
      <c r="AE188" s="124"/>
      <c r="AF188" s="124"/>
      <c r="AG188" s="124"/>
      <c r="AH188" s="124"/>
      <c r="AI188" s="124"/>
      <c r="AJ188" s="124"/>
    </row>
    <row r="189" spans="3:36" ht="15.75" customHeight="1" x14ac:dyDescent="0.25">
      <c r="C189" s="262"/>
      <c r="D189" s="272"/>
      <c r="E189" s="273"/>
      <c r="F189" s="264"/>
      <c r="G189" s="265"/>
      <c r="H189" s="126"/>
      <c r="I189" s="125"/>
      <c r="J189" s="125"/>
      <c r="K189" s="125"/>
      <c r="L189" s="125"/>
      <c r="M189" s="125"/>
      <c r="N189" s="125"/>
      <c r="O189" s="266"/>
      <c r="P189" s="267"/>
      <c r="Q189" s="268"/>
      <c r="R189" s="269"/>
      <c r="S189" s="268"/>
      <c r="T189" s="263"/>
      <c r="U189" s="300"/>
      <c r="V189" s="294" t="str">
        <f>IF(Tabela7[[#This Row],[C/V]]="c",Tabela7[[#This Row],[Preço Médio]],"")</f>
        <v/>
      </c>
      <c r="W189" s="294" t="str">
        <f>IF(Tabela7[[#This Row],[C/V]]="v",Tabela7[[#This Row],[Preço Médio]],"")</f>
        <v/>
      </c>
      <c r="X189" s="123" t="str">
        <f>Tabela7[[#This Row],[Código Negociação]]&amp;Tabela7[[#This Row],[C/V]]</f>
        <v/>
      </c>
      <c r="Y189" s="116"/>
      <c r="Z189" s="116"/>
      <c r="AA189" s="116"/>
      <c r="AB189" s="116"/>
      <c r="AC189" s="116"/>
      <c r="AD189" s="116"/>
      <c r="AE189" s="116"/>
      <c r="AF189" s="116"/>
      <c r="AG189" s="116"/>
      <c r="AH189" s="116"/>
      <c r="AI189" s="116"/>
      <c r="AJ189" s="116"/>
    </row>
    <row r="190" spans="3:36" ht="15.75" customHeight="1" x14ac:dyDescent="0.25">
      <c r="C190" s="262"/>
      <c r="D190" s="272"/>
      <c r="E190" s="273"/>
      <c r="F190" s="264"/>
      <c r="G190" s="265"/>
      <c r="H190" s="126"/>
      <c r="I190" s="125"/>
      <c r="J190" s="125"/>
      <c r="K190" s="125"/>
      <c r="L190" s="125"/>
      <c r="M190" s="125"/>
      <c r="N190" s="125"/>
      <c r="O190" s="266"/>
      <c r="P190" s="267"/>
      <c r="Q190" s="267"/>
      <c r="R190" s="270"/>
      <c r="S190" s="267"/>
      <c r="T190" s="264"/>
      <c r="U190" s="300"/>
      <c r="V190" s="294" t="str">
        <f>IF(Tabela7[[#This Row],[C/V]]="c",Tabela7[[#This Row],[Preço Médio]],"")</f>
        <v/>
      </c>
      <c r="W190" s="294" t="str">
        <f>IF(Tabela7[[#This Row],[C/V]]="v",Tabela7[[#This Row],[Preço Médio]],"")</f>
        <v/>
      </c>
      <c r="X190" s="123" t="str">
        <f>Tabela7[[#This Row],[Código Negociação]]&amp;Tabela7[[#This Row],[C/V]]</f>
        <v/>
      </c>
      <c r="Y190" s="124"/>
      <c r="Z190" s="124"/>
      <c r="AA190" s="124"/>
      <c r="AB190" s="124"/>
      <c r="AC190" s="124"/>
      <c r="AD190" s="124"/>
      <c r="AE190" s="124"/>
      <c r="AF190" s="124"/>
      <c r="AG190" s="124"/>
      <c r="AH190" s="124"/>
      <c r="AI190" s="124"/>
      <c r="AJ190" s="124"/>
    </row>
    <row r="191" spans="3:36" ht="15.75" customHeight="1" x14ac:dyDescent="0.25">
      <c r="C191" s="141"/>
      <c r="D191" s="271"/>
      <c r="E191" s="271"/>
      <c r="F191" s="118"/>
      <c r="G191" s="119"/>
      <c r="H191" s="118"/>
      <c r="I191" s="120"/>
      <c r="J191" s="120"/>
      <c r="K191" s="120"/>
      <c r="L191" s="120"/>
      <c r="M191" s="120"/>
      <c r="N191" s="120"/>
      <c r="O191" s="121"/>
      <c r="P191" s="121"/>
      <c r="Q191" s="117"/>
      <c r="R191" s="122"/>
      <c r="S191" s="117"/>
      <c r="T191" s="123"/>
      <c r="U191" s="299"/>
      <c r="V191" s="294" t="str">
        <f>IF(Tabela7[[#This Row],[C/V]]="c",Tabela7[[#This Row],[Preço Médio]],"")</f>
        <v/>
      </c>
      <c r="W191" s="294" t="str">
        <f>IF(Tabela7[[#This Row],[C/V]]="v",Tabela7[[#This Row],[Preço Médio]],"")</f>
        <v/>
      </c>
      <c r="X191" s="123" t="str">
        <f>Tabela7[[#This Row],[Código Negociação]]&amp;Tabela7[[#This Row],[C/V]]</f>
        <v/>
      </c>
      <c r="Y191" s="116"/>
      <c r="Z191" s="116"/>
      <c r="AA191" s="116"/>
      <c r="AB191" s="116"/>
      <c r="AC191" s="116"/>
      <c r="AD191" s="116"/>
      <c r="AE191" s="116"/>
      <c r="AF191" s="116"/>
      <c r="AG191" s="116"/>
      <c r="AH191" s="116"/>
      <c r="AI191" s="116"/>
      <c r="AJ191" s="116"/>
    </row>
    <row r="192" spans="3:36" ht="15.75" customHeight="1" x14ac:dyDescent="0.25">
      <c r="C192" s="262"/>
      <c r="D192" s="272"/>
      <c r="E192" s="272"/>
      <c r="F192" s="264"/>
      <c r="G192" s="265"/>
      <c r="H192" s="126"/>
      <c r="I192" s="125"/>
      <c r="J192" s="125"/>
      <c r="K192" s="125"/>
      <c r="L192" s="125"/>
      <c r="M192" s="125"/>
      <c r="N192" s="125"/>
      <c r="O192" s="266"/>
      <c r="P192" s="267"/>
      <c r="Q192" s="268"/>
      <c r="R192" s="269"/>
      <c r="S192" s="268"/>
      <c r="T192" s="263"/>
      <c r="U192" s="300"/>
      <c r="V192" s="294" t="str">
        <f>IF(Tabela7[[#This Row],[C/V]]="c",Tabela7[[#This Row],[Preço Médio]],"")</f>
        <v/>
      </c>
      <c r="W192" s="294" t="str">
        <f>IF(Tabela7[[#This Row],[C/V]]="v",Tabela7[[#This Row],[Preço Médio]],"")</f>
        <v/>
      </c>
      <c r="X192" s="123" t="str">
        <f>Tabela7[[#This Row],[Código Negociação]]&amp;Tabela7[[#This Row],[C/V]]</f>
        <v/>
      </c>
      <c r="Y192" s="124"/>
      <c r="Z192" s="124"/>
      <c r="AA192" s="124"/>
      <c r="AB192" s="124"/>
      <c r="AC192" s="124"/>
      <c r="AD192" s="124"/>
      <c r="AE192" s="124"/>
      <c r="AF192" s="124"/>
      <c r="AG192" s="124"/>
      <c r="AH192" s="124"/>
      <c r="AI192" s="124"/>
      <c r="AJ192" s="124"/>
    </row>
    <row r="193" spans="3:36" ht="15.75" customHeight="1" x14ac:dyDescent="0.25">
      <c r="C193" s="262"/>
      <c r="D193" s="272"/>
      <c r="E193" s="272"/>
      <c r="F193" s="264"/>
      <c r="G193" s="265"/>
      <c r="H193" s="126"/>
      <c r="I193" s="125"/>
      <c r="J193" s="125"/>
      <c r="K193" s="125"/>
      <c r="L193" s="125"/>
      <c r="M193" s="125"/>
      <c r="N193" s="125"/>
      <c r="O193" s="266"/>
      <c r="P193" s="267"/>
      <c r="Q193" s="267"/>
      <c r="R193" s="270"/>
      <c r="S193" s="267"/>
      <c r="T193" s="264"/>
      <c r="U193" s="300"/>
      <c r="V193" s="294" t="str">
        <f>IF(Tabela7[[#This Row],[C/V]]="c",Tabela7[[#This Row],[Preço Médio]],"")</f>
        <v/>
      </c>
      <c r="W193" s="294" t="str">
        <f>IF(Tabela7[[#This Row],[C/V]]="v",Tabela7[[#This Row],[Preço Médio]],"")</f>
        <v/>
      </c>
      <c r="X193" s="123" t="str">
        <f>Tabela7[[#This Row],[Código Negociação]]&amp;Tabela7[[#This Row],[C/V]]</f>
        <v/>
      </c>
      <c r="Y193" s="116"/>
      <c r="Z193" s="116"/>
      <c r="AA193" s="116"/>
      <c r="AB193" s="116"/>
      <c r="AC193" s="116"/>
      <c r="AD193" s="116"/>
      <c r="AE193" s="116"/>
      <c r="AF193" s="116"/>
      <c r="AG193" s="116"/>
      <c r="AH193" s="116"/>
      <c r="AI193" s="116"/>
      <c r="AJ193" s="116"/>
    </row>
    <row r="194" spans="3:36" ht="15.75" customHeight="1" x14ac:dyDescent="0.25">
      <c r="C194" s="141"/>
      <c r="D194" s="273"/>
      <c r="E194" s="273"/>
      <c r="F194" s="264"/>
      <c r="G194" s="274"/>
      <c r="H194" s="264"/>
      <c r="I194" s="275"/>
      <c r="J194" s="275"/>
      <c r="K194" s="275"/>
      <c r="L194" s="275"/>
      <c r="M194" s="275"/>
      <c r="N194" s="275"/>
      <c r="O194" s="267"/>
      <c r="P194" s="267"/>
      <c r="Q194" s="268"/>
      <c r="R194" s="269"/>
      <c r="S194" s="268"/>
      <c r="T194" s="263"/>
      <c r="U194" s="300"/>
      <c r="V194" s="294" t="str">
        <f>IF(Tabela7[[#This Row],[C/V]]="c",Tabela7[[#This Row],[Preço Médio]],"")</f>
        <v/>
      </c>
      <c r="W194" s="294" t="str">
        <f>IF(Tabela7[[#This Row],[C/V]]="v",Tabela7[[#This Row],[Preço Médio]],"")</f>
        <v/>
      </c>
      <c r="X194" s="123" t="str">
        <f>Tabela7[[#This Row],[Código Negociação]]&amp;Tabela7[[#This Row],[C/V]]</f>
        <v/>
      </c>
      <c r="Y194" s="124"/>
      <c r="Z194" s="124"/>
      <c r="AA194" s="124"/>
      <c r="AB194" s="124"/>
      <c r="AC194" s="124"/>
      <c r="AD194" s="124"/>
      <c r="AE194" s="124"/>
      <c r="AF194" s="124"/>
      <c r="AG194" s="124"/>
      <c r="AH194" s="124"/>
      <c r="AI194" s="124"/>
      <c r="AJ194" s="124"/>
    </row>
    <row r="195" spans="3:36" ht="15.75" customHeight="1" x14ac:dyDescent="0.25">
      <c r="C195" s="262"/>
      <c r="D195" s="272"/>
      <c r="E195" s="273"/>
      <c r="F195" s="264"/>
      <c r="G195" s="265"/>
      <c r="H195" s="126"/>
      <c r="I195" s="125"/>
      <c r="J195" s="125"/>
      <c r="K195" s="125"/>
      <c r="L195" s="125"/>
      <c r="M195" s="125"/>
      <c r="N195" s="125"/>
      <c r="O195" s="266"/>
      <c r="P195" s="267"/>
      <c r="Q195" s="268"/>
      <c r="R195" s="269"/>
      <c r="S195" s="268"/>
      <c r="T195" s="263"/>
      <c r="U195" s="300"/>
      <c r="V195" s="294" t="str">
        <f>IF(Tabela7[[#This Row],[C/V]]="c",Tabela7[[#This Row],[Preço Médio]],"")</f>
        <v/>
      </c>
      <c r="W195" s="294" t="str">
        <f>IF(Tabela7[[#This Row],[C/V]]="v",Tabela7[[#This Row],[Preço Médio]],"")</f>
        <v/>
      </c>
      <c r="X195" s="123" t="str">
        <f>Tabela7[[#This Row],[Código Negociação]]&amp;Tabela7[[#This Row],[C/V]]</f>
        <v/>
      </c>
      <c r="Y195" s="116"/>
      <c r="Z195" s="116"/>
      <c r="AA195" s="116"/>
      <c r="AB195" s="116"/>
      <c r="AC195" s="116"/>
      <c r="AD195" s="116"/>
      <c r="AE195" s="116"/>
      <c r="AF195" s="116"/>
      <c r="AG195" s="116"/>
      <c r="AH195" s="116"/>
      <c r="AI195" s="116"/>
      <c r="AJ195" s="116"/>
    </row>
    <row r="196" spans="3:36" ht="15.75" customHeight="1" x14ac:dyDescent="0.25">
      <c r="C196" s="262"/>
      <c r="D196" s="272"/>
      <c r="E196" s="273"/>
      <c r="F196" s="264"/>
      <c r="G196" s="265"/>
      <c r="H196" s="126"/>
      <c r="I196" s="125"/>
      <c r="J196" s="125"/>
      <c r="K196" s="125"/>
      <c r="L196" s="125"/>
      <c r="M196" s="125"/>
      <c r="N196" s="125"/>
      <c r="O196" s="266"/>
      <c r="P196" s="267"/>
      <c r="Q196" s="267"/>
      <c r="R196" s="270"/>
      <c r="S196" s="267"/>
      <c r="T196" s="264"/>
      <c r="U196" s="300"/>
      <c r="V196" s="294" t="str">
        <f>IF(Tabela7[[#This Row],[C/V]]="c",Tabela7[[#This Row],[Preço Médio]],"")</f>
        <v/>
      </c>
      <c r="W196" s="294" t="str">
        <f>IF(Tabela7[[#This Row],[C/V]]="v",Tabela7[[#This Row],[Preço Médio]],"")</f>
        <v/>
      </c>
      <c r="X196" s="123" t="str">
        <f>Tabela7[[#This Row],[Código Negociação]]&amp;Tabela7[[#This Row],[C/V]]</f>
        <v/>
      </c>
      <c r="Y196" s="124"/>
      <c r="Z196" s="124"/>
      <c r="AA196" s="124"/>
      <c r="AB196" s="124"/>
      <c r="AC196" s="124"/>
      <c r="AD196" s="124"/>
      <c r="AE196" s="124"/>
      <c r="AF196" s="124"/>
      <c r="AG196" s="124"/>
      <c r="AH196" s="124"/>
      <c r="AI196" s="124"/>
      <c r="AJ196" s="124"/>
    </row>
    <row r="197" spans="3:36" ht="15.75" customHeight="1" x14ac:dyDescent="0.25">
      <c r="C197" s="141"/>
      <c r="D197" s="271"/>
      <c r="E197" s="271"/>
      <c r="F197" s="118"/>
      <c r="G197" s="119"/>
      <c r="H197" s="118"/>
      <c r="I197" s="120"/>
      <c r="J197" s="120"/>
      <c r="K197" s="120"/>
      <c r="L197" s="120"/>
      <c r="M197" s="120"/>
      <c r="N197" s="120"/>
      <c r="O197" s="121"/>
      <c r="P197" s="121"/>
      <c r="Q197" s="117"/>
      <c r="R197" s="122"/>
      <c r="S197" s="117"/>
      <c r="T197" s="123"/>
      <c r="U197" s="299"/>
      <c r="V197" s="294" t="str">
        <f>IF(Tabela7[[#This Row],[C/V]]="c",Tabela7[[#This Row],[Preço Médio]],"")</f>
        <v/>
      </c>
      <c r="W197" s="294" t="str">
        <f>IF(Tabela7[[#This Row],[C/V]]="v",Tabela7[[#This Row],[Preço Médio]],"")</f>
        <v/>
      </c>
      <c r="X197" s="123" t="str">
        <f>Tabela7[[#This Row],[Código Negociação]]&amp;Tabela7[[#This Row],[C/V]]</f>
        <v/>
      </c>
      <c r="Y197" s="116"/>
      <c r="Z197" s="116"/>
      <c r="AA197" s="116"/>
      <c r="AB197" s="116"/>
      <c r="AC197" s="116"/>
      <c r="AD197" s="116"/>
      <c r="AE197" s="116"/>
      <c r="AF197" s="116"/>
      <c r="AG197" s="116"/>
      <c r="AH197" s="116"/>
      <c r="AI197" s="116"/>
      <c r="AJ197" s="116"/>
    </row>
    <row r="198" spans="3:36" ht="15.75" customHeight="1" x14ac:dyDescent="0.25">
      <c r="C198" s="262"/>
      <c r="D198" s="272"/>
      <c r="E198" s="272"/>
      <c r="F198" s="264"/>
      <c r="G198" s="265"/>
      <c r="H198" s="126"/>
      <c r="I198" s="125"/>
      <c r="J198" s="125"/>
      <c r="K198" s="125"/>
      <c r="L198" s="125"/>
      <c r="M198" s="125"/>
      <c r="N198" s="125"/>
      <c r="O198" s="266"/>
      <c r="P198" s="267"/>
      <c r="Q198" s="268"/>
      <c r="R198" s="269"/>
      <c r="S198" s="268"/>
      <c r="T198" s="263"/>
      <c r="U198" s="300"/>
      <c r="V198" s="294" t="str">
        <f>IF(Tabela7[[#This Row],[C/V]]="c",Tabela7[[#This Row],[Preço Médio]],"")</f>
        <v/>
      </c>
      <c r="W198" s="294" t="str">
        <f>IF(Tabela7[[#This Row],[C/V]]="v",Tabela7[[#This Row],[Preço Médio]],"")</f>
        <v/>
      </c>
      <c r="X198" s="123" t="str">
        <f>Tabela7[[#This Row],[Código Negociação]]&amp;Tabela7[[#This Row],[C/V]]</f>
        <v/>
      </c>
      <c r="Y198" s="124"/>
      <c r="Z198" s="124"/>
      <c r="AA198" s="124"/>
      <c r="AB198" s="124"/>
      <c r="AC198" s="124"/>
      <c r="AD198" s="124"/>
      <c r="AE198" s="124"/>
      <c r="AF198" s="124"/>
      <c r="AG198" s="124"/>
      <c r="AH198" s="124"/>
      <c r="AI198" s="124"/>
      <c r="AJ198" s="124"/>
    </row>
    <row r="199" spans="3:36" ht="15.75" customHeight="1" x14ac:dyDescent="0.25">
      <c r="C199" s="262"/>
      <c r="D199" s="272"/>
      <c r="E199" s="272"/>
      <c r="F199" s="264"/>
      <c r="G199" s="265"/>
      <c r="H199" s="126"/>
      <c r="I199" s="125"/>
      <c r="J199" s="125"/>
      <c r="K199" s="125"/>
      <c r="L199" s="125"/>
      <c r="M199" s="125"/>
      <c r="N199" s="125"/>
      <c r="O199" s="266"/>
      <c r="P199" s="267"/>
      <c r="Q199" s="267"/>
      <c r="R199" s="270"/>
      <c r="S199" s="267"/>
      <c r="T199" s="264"/>
      <c r="U199" s="300"/>
      <c r="V199" s="294" t="str">
        <f>IF(Tabela7[[#This Row],[C/V]]="c",Tabela7[[#This Row],[Preço Médio]],"")</f>
        <v/>
      </c>
      <c r="W199" s="294" t="str">
        <f>IF(Tabela7[[#This Row],[C/V]]="v",Tabela7[[#This Row],[Preço Médio]],"")</f>
        <v/>
      </c>
      <c r="X199" s="123" t="str">
        <f>Tabela7[[#This Row],[Código Negociação]]&amp;Tabela7[[#This Row],[C/V]]</f>
        <v/>
      </c>
      <c r="Y199" s="116"/>
      <c r="Z199" s="116"/>
      <c r="AA199" s="116"/>
      <c r="AB199" s="116"/>
      <c r="AC199" s="116"/>
      <c r="AD199" s="116"/>
      <c r="AE199" s="116"/>
      <c r="AF199" s="116"/>
      <c r="AG199" s="116"/>
      <c r="AH199" s="116"/>
      <c r="AI199" s="116"/>
      <c r="AJ199" s="116"/>
    </row>
    <row r="200" spans="3:36" ht="15.75" customHeight="1" x14ac:dyDescent="0.25">
      <c r="C200" s="141"/>
      <c r="D200" s="273"/>
      <c r="E200" s="273"/>
      <c r="F200" s="264"/>
      <c r="G200" s="274"/>
      <c r="H200" s="264"/>
      <c r="I200" s="275"/>
      <c r="J200" s="275"/>
      <c r="K200" s="275"/>
      <c r="L200" s="275"/>
      <c r="M200" s="275"/>
      <c r="N200" s="275"/>
      <c r="O200" s="267"/>
      <c r="P200" s="267"/>
      <c r="Q200" s="268"/>
      <c r="R200" s="269"/>
      <c r="S200" s="268"/>
      <c r="T200" s="263"/>
      <c r="U200" s="300"/>
      <c r="V200" s="294" t="str">
        <f>IF(Tabela7[[#This Row],[C/V]]="c",Tabela7[[#This Row],[Preço Médio]],"")</f>
        <v/>
      </c>
      <c r="W200" s="294" t="str">
        <f>IF(Tabela7[[#This Row],[C/V]]="v",Tabela7[[#This Row],[Preço Médio]],"")</f>
        <v/>
      </c>
      <c r="X200" s="123" t="str">
        <f>Tabela7[[#This Row],[Código Negociação]]&amp;Tabela7[[#This Row],[C/V]]</f>
        <v/>
      </c>
      <c r="Y200" s="124"/>
      <c r="Z200" s="124"/>
      <c r="AA200" s="124"/>
      <c r="AB200" s="124"/>
      <c r="AC200" s="124"/>
      <c r="AD200" s="124"/>
      <c r="AE200" s="124"/>
      <c r="AF200" s="124"/>
      <c r="AG200" s="124"/>
      <c r="AH200" s="124"/>
      <c r="AI200" s="124"/>
      <c r="AJ200" s="124"/>
    </row>
    <row r="201" spans="3:36" ht="15.75" customHeight="1" x14ac:dyDescent="0.25">
      <c r="C201" s="262"/>
      <c r="D201" s="272"/>
      <c r="E201" s="273"/>
      <c r="F201" s="264"/>
      <c r="G201" s="265"/>
      <c r="H201" s="126"/>
      <c r="I201" s="125"/>
      <c r="J201" s="125"/>
      <c r="K201" s="125"/>
      <c r="L201" s="125"/>
      <c r="M201" s="125"/>
      <c r="N201" s="125"/>
      <c r="O201" s="266"/>
      <c r="P201" s="267"/>
      <c r="Q201" s="268"/>
      <c r="R201" s="269"/>
      <c r="S201" s="268"/>
      <c r="T201" s="263"/>
      <c r="U201" s="300"/>
      <c r="V201" s="294" t="str">
        <f>IF(Tabela7[[#This Row],[C/V]]="c",Tabela7[[#This Row],[Preço Médio]],"")</f>
        <v/>
      </c>
      <c r="W201" s="294" t="str">
        <f>IF(Tabela7[[#This Row],[C/V]]="v",Tabela7[[#This Row],[Preço Médio]],"")</f>
        <v/>
      </c>
      <c r="X201" s="123" t="str">
        <f>Tabela7[[#This Row],[Código Negociação]]&amp;Tabela7[[#This Row],[C/V]]</f>
        <v/>
      </c>
      <c r="Y201" s="116"/>
      <c r="Z201" s="116"/>
      <c r="AA201" s="116"/>
      <c r="AB201" s="116"/>
      <c r="AC201" s="116"/>
      <c r="AD201" s="116"/>
      <c r="AE201" s="116"/>
      <c r="AF201" s="116"/>
      <c r="AG201" s="116"/>
      <c r="AH201" s="116"/>
      <c r="AI201" s="116"/>
      <c r="AJ201" s="116"/>
    </row>
    <row r="202" spans="3:36" ht="15.75" customHeight="1" x14ac:dyDescent="0.25">
      <c r="C202" s="262"/>
      <c r="D202" s="272"/>
      <c r="E202" s="273"/>
      <c r="F202" s="264"/>
      <c r="G202" s="265"/>
      <c r="H202" s="126"/>
      <c r="I202" s="125"/>
      <c r="J202" s="125"/>
      <c r="K202" s="125"/>
      <c r="L202" s="125"/>
      <c r="M202" s="125"/>
      <c r="N202" s="125"/>
      <c r="O202" s="266"/>
      <c r="P202" s="267"/>
      <c r="Q202" s="267"/>
      <c r="R202" s="270"/>
      <c r="S202" s="267"/>
      <c r="T202" s="264"/>
      <c r="U202" s="300"/>
      <c r="V202" s="294" t="str">
        <f>IF(Tabela7[[#This Row],[C/V]]="c",Tabela7[[#This Row],[Preço Médio]],"")</f>
        <v/>
      </c>
      <c r="W202" s="294" t="str">
        <f>IF(Tabela7[[#This Row],[C/V]]="v",Tabela7[[#This Row],[Preço Médio]],"")</f>
        <v/>
      </c>
      <c r="X202" s="123" t="str">
        <f>Tabela7[[#This Row],[Código Negociação]]&amp;Tabela7[[#This Row],[C/V]]</f>
        <v/>
      </c>
      <c r="Y202" s="124"/>
      <c r="Z202" s="124"/>
      <c r="AA202" s="124"/>
      <c r="AB202" s="124"/>
      <c r="AC202" s="124"/>
      <c r="AD202" s="124"/>
      <c r="AE202" s="124"/>
      <c r="AF202" s="124"/>
      <c r="AG202" s="124"/>
      <c r="AH202" s="124"/>
      <c r="AI202" s="124"/>
      <c r="AJ202" s="124"/>
    </row>
    <row r="203" spans="3:36" ht="15.75" customHeight="1" x14ac:dyDescent="0.25">
      <c r="C203" s="141"/>
      <c r="D203" s="271"/>
      <c r="E203" s="271"/>
      <c r="F203" s="118"/>
      <c r="G203" s="119"/>
      <c r="H203" s="118"/>
      <c r="I203" s="120"/>
      <c r="J203" s="120"/>
      <c r="K203" s="120"/>
      <c r="L203" s="120"/>
      <c r="M203" s="120"/>
      <c r="N203" s="120"/>
      <c r="O203" s="121"/>
      <c r="P203" s="121"/>
      <c r="Q203" s="117"/>
      <c r="R203" s="122"/>
      <c r="S203" s="117"/>
      <c r="T203" s="123"/>
      <c r="U203" s="299"/>
      <c r="V203" s="294" t="str">
        <f>IF(Tabela7[[#This Row],[C/V]]="c",Tabela7[[#This Row],[Preço Médio]],"")</f>
        <v/>
      </c>
      <c r="W203" s="294" t="str">
        <f>IF(Tabela7[[#This Row],[C/V]]="v",Tabela7[[#This Row],[Preço Médio]],"")</f>
        <v/>
      </c>
      <c r="X203" s="123" t="str">
        <f>Tabela7[[#This Row],[Código Negociação]]&amp;Tabela7[[#This Row],[C/V]]</f>
        <v/>
      </c>
      <c r="Y203" s="116"/>
      <c r="Z203" s="116"/>
      <c r="AA203" s="116"/>
      <c r="AB203" s="116"/>
      <c r="AC203" s="116"/>
      <c r="AD203" s="116"/>
      <c r="AE203" s="116"/>
      <c r="AF203" s="116"/>
      <c r="AG203" s="116"/>
      <c r="AH203" s="116"/>
      <c r="AI203" s="116"/>
      <c r="AJ203" s="116"/>
    </row>
    <row r="204" spans="3:36" ht="15.75" customHeight="1" x14ac:dyDescent="0.25">
      <c r="C204" s="262"/>
      <c r="D204" s="272"/>
      <c r="E204" s="272"/>
      <c r="F204" s="264"/>
      <c r="G204" s="265"/>
      <c r="H204" s="126"/>
      <c r="I204" s="125"/>
      <c r="J204" s="125"/>
      <c r="K204" s="125"/>
      <c r="L204" s="125"/>
      <c r="M204" s="125"/>
      <c r="N204" s="125"/>
      <c r="O204" s="266"/>
      <c r="P204" s="267"/>
      <c r="Q204" s="268"/>
      <c r="R204" s="269"/>
      <c r="S204" s="268"/>
      <c r="T204" s="263"/>
      <c r="U204" s="300"/>
      <c r="V204" s="294" t="str">
        <f>IF(Tabela7[[#This Row],[C/V]]="c",Tabela7[[#This Row],[Preço Médio]],"")</f>
        <v/>
      </c>
      <c r="W204" s="294" t="str">
        <f>IF(Tabela7[[#This Row],[C/V]]="v",Tabela7[[#This Row],[Preço Médio]],"")</f>
        <v/>
      </c>
      <c r="X204" s="123" t="str">
        <f>Tabela7[[#This Row],[Código Negociação]]&amp;Tabela7[[#This Row],[C/V]]</f>
        <v/>
      </c>
      <c r="Y204" s="124"/>
      <c r="Z204" s="124"/>
      <c r="AA204" s="124"/>
      <c r="AB204" s="124"/>
      <c r="AC204" s="124"/>
      <c r="AD204" s="124"/>
      <c r="AE204" s="124"/>
      <c r="AF204" s="124"/>
      <c r="AG204" s="124"/>
      <c r="AH204" s="124"/>
      <c r="AI204" s="124"/>
      <c r="AJ204" s="124"/>
    </row>
    <row r="205" spans="3:36" ht="15.75" customHeight="1" x14ac:dyDescent="0.25">
      <c r="C205" s="262"/>
      <c r="D205" s="272"/>
      <c r="E205" s="272"/>
      <c r="F205" s="264"/>
      <c r="G205" s="265"/>
      <c r="H205" s="126"/>
      <c r="I205" s="125"/>
      <c r="J205" s="125"/>
      <c r="K205" s="125"/>
      <c r="L205" s="125"/>
      <c r="M205" s="125"/>
      <c r="N205" s="125"/>
      <c r="O205" s="266"/>
      <c r="P205" s="267"/>
      <c r="Q205" s="267"/>
      <c r="R205" s="270"/>
      <c r="S205" s="267"/>
      <c r="T205" s="264"/>
      <c r="U205" s="300"/>
      <c r="V205" s="294" t="str">
        <f>IF(Tabela7[[#This Row],[C/V]]="c",Tabela7[[#This Row],[Preço Médio]],"")</f>
        <v/>
      </c>
      <c r="W205" s="294" t="str">
        <f>IF(Tabela7[[#This Row],[C/V]]="v",Tabela7[[#This Row],[Preço Médio]],"")</f>
        <v/>
      </c>
      <c r="X205" s="123" t="str">
        <f>Tabela7[[#This Row],[Código Negociação]]&amp;Tabela7[[#This Row],[C/V]]</f>
        <v/>
      </c>
      <c r="Y205" s="116"/>
      <c r="Z205" s="116"/>
      <c r="AA205" s="116"/>
      <c r="AB205" s="116"/>
      <c r="AC205" s="116"/>
      <c r="AD205" s="116"/>
      <c r="AE205" s="116"/>
      <c r="AF205" s="116"/>
      <c r="AG205" s="116"/>
      <c r="AH205" s="116"/>
      <c r="AI205" s="116"/>
      <c r="AJ205" s="116"/>
    </row>
    <row r="206" spans="3:36" ht="15.75" customHeight="1" x14ac:dyDescent="0.25">
      <c r="C206" s="141"/>
      <c r="D206" s="273"/>
      <c r="E206" s="273"/>
      <c r="F206" s="264"/>
      <c r="G206" s="274"/>
      <c r="H206" s="264"/>
      <c r="I206" s="275"/>
      <c r="J206" s="275"/>
      <c r="K206" s="275"/>
      <c r="L206" s="275"/>
      <c r="M206" s="275"/>
      <c r="N206" s="275"/>
      <c r="O206" s="267"/>
      <c r="P206" s="267"/>
      <c r="Q206" s="268"/>
      <c r="R206" s="269"/>
      <c r="S206" s="268"/>
      <c r="T206" s="263"/>
      <c r="U206" s="300"/>
      <c r="V206" s="294" t="str">
        <f>IF(Tabela7[[#This Row],[C/V]]="c",Tabela7[[#This Row],[Preço Médio]],"")</f>
        <v/>
      </c>
      <c r="W206" s="294" t="str">
        <f>IF(Tabela7[[#This Row],[C/V]]="v",Tabela7[[#This Row],[Preço Médio]],"")</f>
        <v/>
      </c>
      <c r="X206" s="123" t="str">
        <f>Tabela7[[#This Row],[Código Negociação]]&amp;Tabela7[[#This Row],[C/V]]</f>
        <v/>
      </c>
      <c r="Y206" s="124"/>
      <c r="Z206" s="124"/>
      <c r="AA206" s="124"/>
      <c r="AB206" s="124"/>
      <c r="AC206" s="124"/>
      <c r="AD206" s="124"/>
      <c r="AE206" s="124"/>
      <c r="AF206" s="124"/>
      <c r="AG206" s="124"/>
      <c r="AH206" s="124"/>
      <c r="AI206" s="124"/>
      <c r="AJ206" s="124"/>
    </row>
    <row r="207" spans="3:36" ht="15.75" customHeight="1" x14ac:dyDescent="0.25">
      <c r="C207" s="262"/>
      <c r="D207" s="272"/>
      <c r="E207" s="273"/>
      <c r="F207" s="264"/>
      <c r="G207" s="265"/>
      <c r="H207" s="126"/>
      <c r="I207" s="125"/>
      <c r="J207" s="125"/>
      <c r="K207" s="125"/>
      <c r="L207" s="125"/>
      <c r="M207" s="125"/>
      <c r="N207" s="125"/>
      <c r="O207" s="266"/>
      <c r="P207" s="267"/>
      <c r="Q207" s="268"/>
      <c r="R207" s="269"/>
      <c r="S207" s="268"/>
      <c r="T207" s="263"/>
      <c r="U207" s="300"/>
      <c r="V207" s="294" t="str">
        <f>IF(Tabela7[[#This Row],[C/V]]="c",Tabela7[[#This Row],[Preço Médio]],"")</f>
        <v/>
      </c>
      <c r="W207" s="294" t="str">
        <f>IF(Tabela7[[#This Row],[C/V]]="v",Tabela7[[#This Row],[Preço Médio]],"")</f>
        <v/>
      </c>
      <c r="X207" s="123" t="str">
        <f>Tabela7[[#This Row],[Código Negociação]]&amp;Tabela7[[#This Row],[C/V]]</f>
        <v/>
      </c>
      <c r="Y207" s="116"/>
      <c r="Z207" s="116"/>
      <c r="AA207" s="116"/>
      <c r="AB207" s="116"/>
      <c r="AC207" s="116"/>
      <c r="AD207" s="116"/>
      <c r="AE207" s="116"/>
      <c r="AF207" s="116"/>
      <c r="AG207" s="116"/>
      <c r="AH207" s="116"/>
      <c r="AI207" s="116"/>
      <c r="AJ207" s="116"/>
    </row>
    <row r="208" spans="3:36" ht="15.75" customHeight="1" x14ac:dyDescent="0.25">
      <c r="C208" s="262"/>
      <c r="D208" s="272"/>
      <c r="E208" s="273"/>
      <c r="F208" s="264"/>
      <c r="G208" s="265"/>
      <c r="H208" s="126"/>
      <c r="I208" s="125"/>
      <c r="J208" s="125"/>
      <c r="K208" s="125"/>
      <c r="L208" s="125"/>
      <c r="M208" s="125"/>
      <c r="N208" s="125"/>
      <c r="O208" s="266"/>
      <c r="P208" s="267"/>
      <c r="Q208" s="267"/>
      <c r="R208" s="270"/>
      <c r="S208" s="267"/>
      <c r="T208" s="264"/>
      <c r="U208" s="300"/>
      <c r="V208" s="294" t="str">
        <f>IF(Tabela7[[#This Row],[C/V]]="c",Tabela7[[#This Row],[Preço Médio]],"")</f>
        <v/>
      </c>
      <c r="W208" s="294" t="str">
        <f>IF(Tabela7[[#This Row],[C/V]]="v",Tabela7[[#This Row],[Preço Médio]],"")</f>
        <v/>
      </c>
      <c r="X208" s="123" t="str">
        <f>Tabela7[[#This Row],[Código Negociação]]&amp;Tabela7[[#This Row],[C/V]]</f>
        <v/>
      </c>
      <c r="Y208" s="124"/>
      <c r="Z208" s="124"/>
      <c r="AA208" s="124"/>
      <c r="AB208" s="124"/>
      <c r="AC208" s="124"/>
      <c r="AD208" s="124"/>
      <c r="AE208" s="124"/>
      <c r="AF208" s="124"/>
      <c r="AG208" s="124"/>
      <c r="AH208" s="124"/>
      <c r="AI208" s="124"/>
      <c r="AJ208" s="124"/>
    </row>
    <row r="209" spans="3:36" ht="15.75" customHeight="1" x14ac:dyDescent="0.25">
      <c r="C209" s="141"/>
      <c r="D209" s="271"/>
      <c r="E209" s="271"/>
      <c r="F209" s="118"/>
      <c r="G209" s="119"/>
      <c r="H209" s="118"/>
      <c r="I209" s="120"/>
      <c r="J209" s="120"/>
      <c r="K209" s="120"/>
      <c r="L209" s="120"/>
      <c r="M209" s="120"/>
      <c r="N209" s="120"/>
      <c r="O209" s="121"/>
      <c r="P209" s="121"/>
      <c r="Q209" s="117"/>
      <c r="R209" s="122"/>
      <c r="S209" s="117"/>
      <c r="T209" s="123"/>
      <c r="U209" s="299"/>
      <c r="V209" s="294" t="str">
        <f>IF(Tabela7[[#This Row],[C/V]]="c",Tabela7[[#This Row],[Preço Médio]],"")</f>
        <v/>
      </c>
      <c r="W209" s="294" t="str">
        <f>IF(Tabela7[[#This Row],[C/V]]="v",Tabela7[[#This Row],[Preço Médio]],"")</f>
        <v/>
      </c>
      <c r="X209" s="123" t="str">
        <f>Tabela7[[#This Row],[Código Negociação]]&amp;Tabela7[[#This Row],[C/V]]</f>
        <v/>
      </c>
      <c r="Y209" s="116"/>
      <c r="Z209" s="116"/>
      <c r="AA209" s="116"/>
      <c r="AB209" s="116"/>
      <c r="AC209" s="116"/>
      <c r="AD209" s="116"/>
      <c r="AE209" s="116"/>
      <c r="AF209" s="116"/>
      <c r="AG209" s="116"/>
      <c r="AH209" s="116"/>
      <c r="AI209" s="116"/>
      <c r="AJ209" s="116"/>
    </row>
    <row r="210" spans="3:36" ht="15.75" customHeight="1" x14ac:dyDescent="0.25">
      <c r="C210" s="262"/>
      <c r="D210" s="272"/>
      <c r="E210" s="272"/>
      <c r="F210" s="264"/>
      <c r="G210" s="265"/>
      <c r="H210" s="126"/>
      <c r="I210" s="125"/>
      <c r="J210" s="125"/>
      <c r="K210" s="125"/>
      <c r="L210" s="125"/>
      <c r="M210" s="125"/>
      <c r="N210" s="125"/>
      <c r="O210" s="266"/>
      <c r="P210" s="267"/>
      <c r="Q210" s="268"/>
      <c r="R210" s="269"/>
      <c r="S210" s="268"/>
      <c r="T210" s="263"/>
      <c r="U210" s="300"/>
      <c r="V210" s="294" t="str">
        <f>IF(Tabela7[[#This Row],[C/V]]="c",Tabela7[[#This Row],[Preço Médio]],"")</f>
        <v/>
      </c>
      <c r="W210" s="294" t="str">
        <f>IF(Tabela7[[#This Row],[C/V]]="v",Tabela7[[#This Row],[Preço Médio]],"")</f>
        <v/>
      </c>
      <c r="X210" s="123" t="str">
        <f>Tabela7[[#This Row],[Código Negociação]]&amp;Tabela7[[#This Row],[C/V]]</f>
        <v/>
      </c>
      <c r="Y210" s="124"/>
      <c r="Z210" s="124"/>
      <c r="AA210" s="124"/>
      <c r="AB210" s="124"/>
      <c r="AC210" s="124"/>
      <c r="AD210" s="124"/>
      <c r="AE210" s="124"/>
      <c r="AF210" s="124"/>
      <c r="AG210" s="124"/>
      <c r="AH210" s="124"/>
      <c r="AI210" s="124"/>
      <c r="AJ210" s="124"/>
    </row>
    <row r="211" spans="3:36" ht="15.75" customHeight="1" x14ac:dyDescent="0.25">
      <c r="C211" s="262"/>
      <c r="D211" s="272"/>
      <c r="E211" s="272"/>
      <c r="F211" s="264"/>
      <c r="G211" s="265"/>
      <c r="H211" s="126"/>
      <c r="I211" s="125"/>
      <c r="J211" s="125"/>
      <c r="K211" s="125"/>
      <c r="L211" s="125"/>
      <c r="M211" s="125"/>
      <c r="N211" s="125"/>
      <c r="O211" s="266"/>
      <c r="P211" s="267"/>
      <c r="Q211" s="267"/>
      <c r="R211" s="270"/>
      <c r="S211" s="267"/>
      <c r="T211" s="264"/>
      <c r="U211" s="300"/>
      <c r="V211" s="294" t="str">
        <f>IF(Tabela7[[#This Row],[C/V]]="c",Tabela7[[#This Row],[Preço Médio]],"")</f>
        <v/>
      </c>
      <c r="W211" s="294" t="str">
        <f>IF(Tabela7[[#This Row],[C/V]]="v",Tabela7[[#This Row],[Preço Médio]],"")</f>
        <v/>
      </c>
      <c r="X211" s="123" t="str">
        <f>Tabela7[[#This Row],[Código Negociação]]&amp;Tabela7[[#This Row],[C/V]]</f>
        <v/>
      </c>
      <c r="Y211" s="116"/>
      <c r="Z211" s="116"/>
      <c r="AA211" s="116"/>
      <c r="AB211" s="116"/>
      <c r="AC211" s="116"/>
      <c r="AD211" s="116"/>
      <c r="AE211" s="116"/>
      <c r="AF211" s="116"/>
      <c r="AG211" s="116"/>
      <c r="AH211" s="116"/>
      <c r="AI211" s="116"/>
      <c r="AJ211" s="116"/>
    </row>
    <row r="212" spans="3:36" ht="15.75" customHeight="1" x14ac:dyDescent="0.25">
      <c r="C212" s="141"/>
      <c r="D212" s="273"/>
      <c r="E212" s="273"/>
      <c r="F212" s="264"/>
      <c r="G212" s="274"/>
      <c r="H212" s="264"/>
      <c r="I212" s="275"/>
      <c r="J212" s="275"/>
      <c r="K212" s="275"/>
      <c r="L212" s="275"/>
      <c r="M212" s="275"/>
      <c r="N212" s="275"/>
      <c r="O212" s="267"/>
      <c r="P212" s="267"/>
      <c r="Q212" s="268"/>
      <c r="R212" s="269"/>
      <c r="S212" s="268"/>
      <c r="T212" s="263"/>
      <c r="U212" s="300"/>
      <c r="V212" s="294" t="str">
        <f>IF(Tabela7[[#This Row],[C/V]]="c",Tabela7[[#This Row],[Preço Médio]],"")</f>
        <v/>
      </c>
      <c r="W212" s="294" t="str">
        <f>IF(Tabela7[[#This Row],[C/V]]="v",Tabela7[[#This Row],[Preço Médio]],"")</f>
        <v/>
      </c>
      <c r="X212" s="123" t="str">
        <f>Tabela7[[#This Row],[Código Negociação]]&amp;Tabela7[[#This Row],[C/V]]</f>
        <v/>
      </c>
      <c r="Y212" s="124"/>
      <c r="Z212" s="124"/>
      <c r="AA212" s="124"/>
      <c r="AB212" s="124"/>
      <c r="AC212" s="124"/>
      <c r="AD212" s="124"/>
      <c r="AE212" s="124"/>
      <c r="AF212" s="124"/>
      <c r="AG212" s="124"/>
      <c r="AH212" s="124"/>
      <c r="AI212" s="124"/>
      <c r="AJ212" s="124"/>
    </row>
    <row r="213" spans="3:36" ht="15.75" customHeight="1" x14ac:dyDescent="0.25">
      <c r="C213" s="262"/>
      <c r="D213" s="272"/>
      <c r="E213" s="273"/>
      <c r="F213" s="264"/>
      <c r="G213" s="265"/>
      <c r="H213" s="126"/>
      <c r="I213" s="125"/>
      <c r="J213" s="125"/>
      <c r="K213" s="125"/>
      <c r="L213" s="125"/>
      <c r="M213" s="125"/>
      <c r="N213" s="125"/>
      <c r="O213" s="266"/>
      <c r="P213" s="267"/>
      <c r="Q213" s="268"/>
      <c r="R213" s="269"/>
      <c r="S213" s="268"/>
      <c r="T213" s="263"/>
      <c r="U213" s="300"/>
      <c r="V213" s="294" t="str">
        <f>IF(Tabela7[[#This Row],[C/V]]="c",Tabela7[[#This Row],[Preço Médio]],"")</f>
        <v/>
      </c>
      <c r="W213" s="294" t="str">
        <f>IF(Tabela7[[#This Row],[C/V]]="v",Tabela7[[#This Row],[Preço Médio]],"")</f>
        <v/>
      </c>
      <c r="X213" s="123" t="str">
        <f>Tabela7[[#This Row],[Código Negociação]]&amp;Tabela7[[#This Row],[C/V]]</f>
        <v/>
      </c>
      <c r="Y213" s="116"/>
      <c r="Z213" s="116"/>
      <c r="AA213" s="116"/>
      <c r="AB213" s="116"/>
      <c r="AC213" s="116"/>
      <c r="AD213" s="116"/>
      <c r="AE213" s="116"/>
      <c r="AF213" s="116"/>
      <c r="AG213" s="116"/>
      <c r="AH213" s="116"/>
      <c r="AI213" s="116"/>
      <c r="AJ213" s="116"/>
    </row>
    <row r="214" spans="3:36" ht="15.75" customHeight="1" x14ac:dyDescent="0.25">
      <c r="C214" s="262"/>
      <c r="D214" s="272"/>
      <c r="E214" s="273"/>
      <c r="F214" s="264"/>
      <c r="G214" s="265"/>
      <c r="H214" s="126"/>
      <c r="I214" s="125"/>
      <c r="J214" s="125"/>
      <c r="K214" s="125"/>
      <c r="L214" s="125"/>
      <c r="M214" s="125"/>
      <c r="N214" s="125"/>
      <c r="O214" s="266"/>
      <c r="P214" s="267"/>
      <c r="Q214" s="267"/>
      <c r="R214" s="270"/>
      <c r="S214" s="267"/>
      <c r="T214" s="264"/>
      <c r="U214" s="300"/>
      <c r="V214" s="294" t="str">
        <f>IF(Tabela7[[#This Row],[C/V]]="c",Tabela7[[#This Row],[Preço Médio]],"")</f>
        <v/>
      </c>
      <c r="W214" s="294" t="str">
        <f>IF(Tabela7[[#This Row],[C/V]]="v",Tabela7[[#This Row],[Preço Médio]],"")</f>
        <v/>
      </c>
      <c r="X214" s="123" t="str">
        <f>Tabela7[[#This Row],[Código Negociação]]&amp;Tabela7[[#This Row],[C/V]]</f>
        <v/>
      </c>
      <c r="Y214" s="124"/>
      <c r="Z214" s="124"/>
      <c r="AA214" s="124"/>
      <c r="AB214" s="124"/>
      <c r="AC214" s="124"/>
      <c r="AD214" s="124"/>
      <c r="AE214" s="124"/>
      <c r="AF214" s="124"/>
      <c r="AG214" s="124"/>
      <c r="AH214" s="124"/>
      <c r="AI214" s="124"/>
      <c r="AJ214" s="124"/>
    </row>
    <row r="215" spans="3:36" ht="15.75" customHeight="1" x14ac:dyDescent="0.25">
      <c r="C215" s="141"/>
      <c r="D215" s="271"/>
      <c r="E215" s="271"/>
      <c r="F215" s="118"/>
      <c r="G215" s="119"/>
      <c r="H215" s="118"/>
      <c r="I215" s="120"/>
      <c r="J215" s="120"/>
      <c r="K215" s="120"/>
      <c r="L215" s="120"/>
      <c r="M215" s="120"/>
      <c r="N215" s="120"/>
      <c r="O215" s="121"/>
      <c r="P215" s="121"/>
      <c r="Q215" s="117"/>
      <c r="R215" s="122"/>
      <c r="S215" s="117"/>
      <c r="T215" s="123"/>
      <c r="U215" s="299"/>
      <c r="V215" s="294" t="str">
        <f>IF(Tabela7[[#This Row],[C/V]]="c",Tabela7[[#This Row],[Preço Médio]],"")</f>
        <v/>
      </c>
      <c r="W215" s="294" t="str">
        <f>IF(Tabela7[[#This Row],[C/V]]="v",Tabela7[[#This Row],[Preço Médio]],"")</f>
        <v/>
      </c>
      <c r="X215" s="123" t="str">
        <f>Tabela7[[#This Row],[Código Negociação]]&amp;Tabela7[[#This Row],[C/V]]</f>
        <v/>
      </c>
      <c r="Y215" s="116"/>
      <c r="Z215" s="116"/>
      <c r="AA215" s="116"/>
      <c r="AB215" s="116"/>
      <c r="AC215" s="116"/>
      <c r="AD215" s="116"/>
      <c r="AE215" s="116"/>
      <c r="AF215" s="116"/>
      <c r="AG215" s="116"/>
      <c r="AH215" s="116"/>
      <c r="AI215" s="116"/>
      <c r="AJ215" s="116"/>
    </row>
    <row r="216" spans="3:36" ht="15.75" customHeight="1" x14ac:dyDescent="0.25">
      <c r="C216" s="262"/>
      <c r="D216" s="272"/>
      <c r="E216" s="272"/>
      <c r="F216" s="264"/>
      <c r="G216" s="265"/>
      <c r="H216" s="126"/>
      <c r="I216" s="125"/>
      <c r="J216" s="125"/>
      <c r="K216" s="125"/>
      <c r="L216" s="125"/>
      <c r="M216" s="125"/>
      <c r="N216" s="125"/>
      <c r="O216" s="266"/>
      <c r="P216" s="267"/>
      <c r="Q216" s="268"/>
      <c r="R216" s="269"/>
      <c r="S216" s="268"/>
      <c r="T216" s="263"/>
      <c r="U216" s="300"/>
      <c r="V216" s="294" t="str">
        <f>IF(Tabela7[[#This Row],[C/V]]="c",Tabela7[[#This Row],[Preço Médio]],"")</f>
        <v/>
      </c>
      <c r="W216" s="294" t="str">
        <f>IF(Tabela7[[#This Row],[C/V]]="v",Tabela7[[#This Row],[Preço Médio]],"")</f>
        <v/>
      </c>
      <c r="X216" s="123" t="str">
        <f>Tabela7[[#This Row],[Código Negociação]]&amp;Tabela7[[#This Row],[C/V]]</f>
        <v/>
      </c>
      <c r="Y216" s="124"/>
      <c r="Z216" s="124"/>
      <c r="AA216" s="124"/>
      <c r="AB216" s="124"/>
      <c r="AC216" s="124"/>
      <c r="AD216" s="124"/>
      <c r="AE216" s="124"/>
      <c r="AF216" s="124"/>
      <c r="AG216" s="124"/>
      <c r="AH216" s="124"/>
      <c r="AI216" s="124"/>
      <c r="AJ216" s="124"/>
    </row>
    <row r="217" spans="3:36" ht="15.75" customHeight="1" x14ac:dyDescent="0.25">
      <c r="C217" s="262"/>
      <c r="D217" s="272"/>
      <c r="E217" s="272"/>
      <c r="F217" s="264"/>
      <c r="G217" s="265"/>
      <c r="H217" s="126"/>
      <c r="I217" s="125"/>
      <c r="J217" s="125"/>
      <c r="K217" s="125"/>
      <c r="L217" s="125"/>
      <c r="M217" s="125"/>
      <c r="N217" s="125"/>
      <c r="O217" s="266"/>
      <c r="P217" s="267"/>
      <c r="Q217" s="267"/>
      <c r="R217" s="270"/>
      <c r="S217" s="267"/>
      <c r="T217" s="264"/>
      <c r="U217" s="300"/>
      <c r="V217" s="294" t="str">
        <f>IF(Tabela7[[#This Row],[C/V]]="c",Tabela7[[#This Row],[Preço Médio]],"")</f>
        <v/>
      </c>
      <c r="W217" s="294" t="str">
        <f>IF(Tabela7[[#This Row],[C/V]]="v",Tabela7[[#This Row],[Preço Médio]],"")</f>
        <v/>
      </c>
      <c r="X217" s="123" t="str">
        <f>Tabela7[[#This Row],[Código Negociação]]&amp;Tabela7[[#This Row],[C/V]]</f>
        <v/>
      </c>
      <c r="Y217" s="116"/>
      <c r="Z217" s="116"/>
      <c r="AA217" s="116"/>
      <c r="AB217" s="116"/>
      <c r="AC217" s="116"/>
      <c r="AD217" s="116"/>
      <c r="AE217" s="116"/>
      <c r="AF217" s="116"/>
      <c r="AG217" s="116"/>
      <c r="AH217" s="116"/>
      <c r="AI217" s="116"/>
      <c r="AJ217" s="116"/>
    </row>
    <row r="218" spans="3:36" ht="15.75" customHeight="1" x14ac:dyDescent="0.25">
      <c r="C218" s="141"/>
      <c r="D218" s="273"/>
      <c r="E218" s="273"/>
      <c r="F218" s="264"/>
      <c r="G218" s="274"/>
      <c r="H218" s="264"/>
      <c r="I218" s="275"/>
      <c r="J218" s="275"/>
      <c r="K218" s="275"/>
      <c r="L218" s="275"/>
      <c r="M218" s="275"/>
      <c r="N218" s="275"/>
      <c r="O218" s="267"/>
      <c r="P218" s="267"/>
      <c r="Q218" s="268"/>
      <c r="R218" s="269"/>
      <c r="S218" s="268"/>
      <c r="T218" s="263"/>
      <c r="U218" s="300"/>
      <c r="V218" s="294" t="str">
        <f>IF(Tabela7[[#This Row],[C/V]]="c",Tabela7[[#This Row],[Preço Médio]],"")</f>
        <v/>
      </c>
      <c r="W218" s="294" t="str">
        <f>IF(Tabela7[[#This Row],[C/V]]="v",Tabela7[[#This Row],[Preço Médio]],"")</f>
        <v/>
      </c>
      <c r="X218" s="123" t="str">
        <f>Tabela7[[#This Row],[Código Negociação]]&amp;Tabela7[[#This Row],[C/V]]</f>
        <v/>
      </c>
      <c r="Y218" s="124"/>
      <c r="Z218" s="124"/>
      <c r="AA218" s="124"/>
      <c r="AB218" s="124"/>
      <c r="AC218" s="124"/>
      <c r="AD218" s="124"/>
      <c r="AE218" s="124"/>
      <c r="AF218" s="124"/>
      <c r="AG218" s="124"/>
      <c r="AH218" s="124"/>
      <c r="AI218" s="124"/>
      <c r="AJ218" s="124"/>
    </row>
    <row r="219" spans="3:36" ht="15.75" customHeight="1" x14ac:dyDescent="0.25">
      <c r="C219" s="262"/>
      <c r="D219" s="272"/>
      <c r="E219" s="273"/>
      <c r="F219" s="264"/>
      <c r="G219" s="265"/>
      <c r="H219" s="126"/>
      <c r="I219" s="125"/>
      <c r="J219" s="125"/>
      <c r="K219" s="125"/>
      <c r="L219" s="125"/>
      <c r="M219" s="125"/>
      <c r="N219" s="125"/>
      <c r="O219" s="266"/>
      <c r="P219" s="267"/>
      <c r="Q219" s="268"/>
      <c r="R219" s="269"/>
      <c r="S219" s="268"/>
      <c r="T219" s="263"/>
      <c r="U219" s="300"/>
      <c r="V219" s="294" t="str">
        <f>IF(Tabela7[[#This Row],[C/V]]="c",Tabela7[[#This Row],[Preço Médio]],"")</f>
        <v/>
      </c>
      <c r="W219" s="294" t="str">
        <f>IF(Tabela7[[#This Row],[C/V]]="v",Tabela7[[#This Row],[Preço Médio]],"")</f>
        <v/>
      </c>
      <c r="X219" s="123" t="str">
        <f>Tabela7[[#This Row],[Código Negociação]]&amp;Tabela7[[#This Row],[C/V]]</f>
        <v/>
      </c>
      <c r="Y219" s="116"/>
      <c r="Z219" s="116"/>
      <c r="AA219" s="116"/>
      <c r="AB219" s="116"/>
      <c r="AC219" s="116"/>
      <c r="AD219" s="116"/>
      <c r="AE219" s="116"/>
      <c r="AF219" s="116"/>
      <c r="AG219" s="116"/>
      <c r="AH219" s="116"/>
      <c r="AI219" s="116"/>
      <c r="AJ219" s="116"/>
    </row>
    <row r="220" spans="3:36" ht="15.75" customHeight="1" x14ac:dyDescent="0.25">
      <c r="C220" s="262"/>
      <c r="D220" s="272"/>
      <c r="E220" s="273"/>
      <c r="F220" s="264"/>
      <c r="G220" s="265"/>
      <c r="H220" s="126"/>
      <c r="I220" s="125"/>
      <c r="J220" s="125"/>
      <c r="K220" s="125"/>
      <c r="L220" s="125"/>
      <c r="M220" s="125"/>
      <c r="N220" s="125"/>
      <c r="O220" s="266"/>
      <c r="P220" s="267"/>
      <c r="Q220" s="267"/>
      <c r="R220" s="270"/>
      <c r="S220" s="267"/>
      <c r="T220" s="264"/>
      <c r="U220" s="300"/>
      <c r="V220" s="294" t="str">
        <f>IF(Tabela7[[#This Row],[C/V]]="c",Tabela7[[#This Row],[Preço Médio]],"")</f>
        <v/>
      </c>
      <c r="W220" s="294" t="str">
        <f>IF(Tabela7[[#This Row],[C/V]]="v",Tabela7[[#This Row],[Preço Médio]],"")</f>
        <v/>
      </c>
      <c r="X220" s="123" t="str">
        <f>Tabela7[[#This Row],[Código Negociação]]&amp;Tabela7[[#This Row],[C/V]]</f>
        <v/>
      </c>
      <c r="Y220" s="124"/>
      <c r="Z220" s="124"/>
      <c r="AA220" s="124"/>
      <c r="AB220" s="124"/>
      <c r="AC220" s="124"/>
      <c r="AD220" s="124"/>
      <c r="AE220" s="124"/>
      <c r="AF220" s="124"/>
      <c r="AG220" s="124"/>
      <c r="AH220" s="124"/>
      <c r="AI220" s="124"/>
      <c r="AJ220" s="124"/>
    </row>
    <row r="221" spans="3:36" ht="15.75" customHeight="1" x14ac:dyDescent="0.25">
      <c r="C221" s="141"/>
      <c r="D221" s="271"/>
      <c r="E221" s="271"/>
      <c r="F221" s="118"/>
      <c r="G221" s="119"/>
      <c r="H221" s="118"/>
      <c r="I221" s="120"/>
      <c r="J221" s="120"/>
      <c r="K221" s="120"/>
      <c r="L221" s="120"/>
      <c r="M221" s="120"/>
      <c r="N221" s="120"/>
      <c r="O221" s="121"/>
      <c r="P221" s="121"/>
      <c r="Q221" s="117"/>
      <c r="R221" s="122"/>
      <c r="S221" s="117"/>
      <c r="T221" s="123"/>
      <c r="U221" s="299"/>
      <c r="V221" s="294" t="str">
        <f>IF(Tabela7[[#This Row],[C/V]]="c",Tabela7[[#This Row],[Preço Médio]],"")</f>
        <v/>
      </c>
      <c r="W221" s="294" t="str">
        <f>IF(Tabela7[[#This Row],[C/V]]="v",Tabela7[[#This Row],[Preço Médio]],"")</f>
        <v/>
      </c>
      <c r="X221" s="123" t="str">
        <f>Tabela7[[#This Row],[Código Negociação]]&amp;Tabela7[[#This Row],[C/V]]</f>
        <v/>
      </c>
      <c r="Y221" s="116"/>
      <c r="Z221" s="116"/>
      <c r="AA221" s="116"/>
      <c r="AB221" s="116"/>
      <c r="AC221" s="116"/>
      <c r="AD221" s="116"/>
      <c r="AE221" s="116"/>
      <c r="AF221" s="116"/>
      <c r="AG221" s="116"/>
      <c r="AH221" s="116"/>
      <c r="AI221" s="116"/>
      <c r="AJ221" s="116"/>
    </row>
    <row r="222" spans="3:36" ht="15.75" customHeight="1" x14ac:dyDescent="0.25">
      <c r="C222" s="262"/>
      <c r="D222" s="272"/>
      <c r="E222" s="272"/>
      <c r="F222" s="264"/>
      <c r="G222" s="265"/>
      <c r="H222" s="126"/>
      <c r="I222" s="125"/>
      <c r="J222" s="125"/>
      <c r="K222" s="125"/>
      <c r="L222" s="125"/>
      <c r="M222" s="125"/>
      <c r="N222" s="125"/>
      <c r="O222" s="266"/>
      <c r="P222" s="267"/>
      <c r="Q222" s="268"/>
      <c r="R222" s="269"/>
      <c r="S222" s="268"/>
      <c r="T222" s="263"/>
      <c r="U222" s="300"/>
      <c r="V222" s="294" t="str">
        <f>IF(Tabela7[[#This Row],[C/V]]="c",Tabela7[[#This Row],[Preço Médio]],"")</f>
        <v/>
      </c>
      <c r="W222" s="294" t="str">
        <f>IF(Tabela7[[#This Row],[C/V]]="v",Tabela7[[#This Row],[Preço Médio]],"")</f>
        <v/>
      </c>
      <c r="X222" s="123" t="str">
        <f>Tabela7[[#This Row],[Código Negociação]]&amp;Tabela7[[#This Row],[C/V]]</f>
        <v/>
      </c>
      <c r="Y222" s="124"/>
      <c r="Z222" s="124"/>
      <c r="AA222" s="124"/>
      <c r="AB222" s="124"/>
      <c r="AC222" s="124"/>
      <c r="AD222" s="124"/>
      <c r="AE222" s="124"/>
      <c r="AF222" s="124"/>
      <c r="AG222" s="124"/>
      <c r="AH222" s="124"/>
      <c r="AI222" s="124"/>
      <c r="AJ222" s="124"/>
    </row>
    <row r="223" spans="3:36" ht="15.75" customHeight="1" x14ac:dyDescent="0.25">
      <c r="C223" s="262"/>
      <c r="D223" s="272"/>
      <c r="E223" s="272"/>
      <c r="F223" s="264"/>
      <c r="G223" s="265"/>
      <c r="H223" s="126"/>
      <c r="I223" s="125"/>
      <c r="J223" s="125"/>
      <c r="K223" s="125"/>
      <c r="L223" s="125"/>
      <c r="M223" s="125"/>
      <c r="N223" s="125"/>
      <c r="O223" s="266"/>
      <c r="P223" s="267"/>
      <c r="Q223" s="267"/>
      <c r="R223" s="270"/>
      <c r="S223" s="267"/>
      <c r="T223" s="264"/>
      <c r="U223" s="300"/>
      <c r="V223" s="294" t="str">
        <f>IF(Tabela7[[#This Row],[C/V]]="c",Tabela7[[#This Row],[Preço Médio]],"")</f>
        <v/>
      </c>
      <c r="W223" s="294" t="str">
        <f>IF(Tabela7[[#This Row],[C/V]]="v",Tabela7[[#This Row],[Preço Médio]],"")</f>
        <v/>
      </c>
      <c r="X223" s="123" t="str">
        <f>Tabela7[[#This Row],[Código Negociação]]&amp;Tabela7[[#This Row],[C/V]]</f>
        <v/>
      </c>
      <c r="Y223" s="116"/>
      <c r="Z223" s="116"/>
      <c r="AA223" s="116"/>
      <c r="AB223" s="116"/>
      <c r="AC223" s="116"/>
      <c r="AD223" s="116"/>
      <c r="AE223" s="116"/>
      <c r="AF223" s="116"/>
      <c r="AG223" s="116"/>
      <c r="AH223" s="116"/>
      <c r="AI223" s="116"/>
      <c r="AJ223" s="116"/>
    </row>
    <row r="224" spans="3:36" ht="15.75" customHeight="1" x14ac:dyDescent="0.25">
      <c r="C224" s="141"/>
      <c r="D224" s="273"/>
      <c r="E224" s="273"/>
      <c r="F224" s="264"/>
      <c r="G224" s="274"/>
      <c r="H224" s="264"/>
      <c r="I224" s="275"/>
      <c r="J224" s="275"/>
      <c r="K224" s="275"/>
      <c r="L224" s="275"/>
      <c r="M224" s="275"/>
      <c r="N224" s="275"/>
      <c r="O224" s="267"/>
      <c r="P224" s="267"/>
      <c r="Q224" s="268"/>
      <c r="R224" s="269"/>
      <c r="S224" s="268"/>
      <c r="T224" s="263"/>
      <c r="U224" s="300"/>
      <c r="V224" s="294" t="str">
        <f>IF(Tabela7[[#This Row],[C/V]]="c",Tabela7[[#This Row],[Preço Médio]],"")</f>
        <v/>
      </c>
      <c r="W224" s="294" t="str">
        <f>IF(Tabela7[[#This Row],[C/V]]="v",Tabela7[[#This Row],[Preço Médio]],"")</f>
        <v/>
      </c>
      <c r="X224" s="123" t="str">
        <f>Tabela7[[#This Row],[Código Negociação]]&amp;Tabela7[[#This Row],[C/V]]</f>
        <v/>
      </c>
      <c r="Y224" s="124"/>
      <c r="Z224" s="124"/>
      <c r="AA224" s="124"/>
      <c r="AB224" s="124"/>
      <c r="AC224" s="124"/>
      <c r="AD224" s="124"/>
      <c r="AE224" s="124"/>
      <c r="AF224" s="124"/>
      <c r="AG224" s="124"/>
      <c r="AH224" s="124"/>
      <c r="AI224" s="124"/>
      <c r="AJ224" s="124"/>
    </row>
    <row r="225" spans="3:36" ht="15.75" customHeight="1" x14ac:dyDescent="0.25">
      <c r="C225" s="262"/>
      <c r="D225" s="272"/>
      <c r="E225" s="273"/>
      <c r="F225" s="264"/>
      <c r="G225" s="265"/>
      <c r="H225" s="126"/>
      <c r="I225" s="125"/>
      <c r="J225" s="125"/>
      <c r="K225" s="125"/>
      <c r="L225" s="125"/>
      <c r="M225" s="125"/>
      <c r="N225" s="125"/>
      <c r="O225" s="266"/>
      <c r="P225" s="267"/>
      <c r="Q225" s="268"/>
      <c r="R225" s="269"/>
      <c r="S225" s="268"/>
      <c r="T225" s="263"/>
      <c r="U225" s="300"/>
      <c r="V225" s="294" t="str">
        <f>IF(Tabela7[[#This Row],[C/V]]="c",Tabela7[[#This Row],[Preço Médio]],"")</f>
        <v/>
      </c>
      <c r="W225" s="294" t="str">
        <f>IF(Tabela7[[#This Row],[C/V]]="v",Tabela7[[#This Row],[Preço Médio]],"")</f>
        <v/>
      </c>
      <c r="X225" s="123" t="str">
        <f>Tabela7[[#This Row],[Código Negociação]]&amp;Tabela7[[#This Row],[C/V]]</f>
        <v/>
      </c>
      <c r="Y225" s="116"/>
      <c r="Z225" s="116"/>
      <c r="AA225" s="116"/>
      <c r="AB225" s="116"/>
      <c r="AC225" s="116"/>
      <c r="AD225" s="116"/>
      <c r="AE225" s="116"/>
      <c r="AF225" s="116"/>
      <c r="AG225" s="116"/>
      <c r="AH225" s="116"/>
      <c r="AI225" s="116"/>
      <c r="AJ225" s="116"/>
    </row>
    <row r="226" spans="3:36" ht="15.75" customHeight="1" x14ac:dyDescent="0.25">
      <c r="C226" s="262"/>
      <c r="D226" s="272"/>
      <c r="E226" s="273"/>
      <c r="F226" s="264"/>
      <c r="G226" s="265"/>
      <c r="H226" s="126"/>
      <c r="I226" s="125"/>
      <c r="J226" s="125"/>
      <c r="K226" s="125"/>
      <c r="L226" s="125"/>
      <c r="M226" s="125"/>
      <c r="N226" s="125"/>
      <c r="O226" s="266"/>
      <c r="P226" s="267"/>
      <c r="Q226" s="267"/>
      <c r="R226" s="270"/>
      <c r="S226" s="267"/>
      <c r="T226" s="264"/>
      <c r="U226" s="300"/>
      <c r="V226" s="294" t="str">
        <f>IF(Tabela7[[#This Row],[C/V]]="c",Tabela7[[#This Row],[Preço Médio]],"")</f>
        <v/>
      </c>
      <c r="W226" s="294" t="str">
        <f>IF(Tabela7[[#This Row],[C/V]]="v",Tabela7[[#This Row],[Preço Médio]],"")</f>
        <v/>
      </c>
      <c r="X226" s="123" t="str">
        <f>Tabela7[[#This Row],[Código Negociação]]&amp;Tabela7[[#This Row],[C/V]]</f>
        <v/>
      </c>
      <c r="Y226" s="124"/>
      <c r="Z226" s="124"/>
      <c r="AA226" s="124"/>
      <c r="AB226" s="124"/>
      <c r="AC226" s="124"/>
      <c r="AD226" s="124"/>
      <c r="AE226" s="124"/>
      <c r="AF226" s="124"/>
      <c r="AG226" s="124"/>
      <c r="AH226" s="124"/>
      <c r="AI226" s="124"/>
      <c r="AJ226" s="124"/>
    </row>
    <row r="227" spans="3:36" ht="15.75" customHeight="1" x14ac:dyDescent="0.25">
      <c r="C227" s="141"/>
      <c r="D227" s="271"/>
      <c r="E227" s="271"/>
      <c r="F227" s="118"/>
      <c r="G227" s="119"/>
      <c r="H227" s="118"/>
      <c r="I227" s="120"/>
      <c r="J227" s="120"/>
      <c r="K227" s="120"/>
      <c r="L227" s="120"/>
      <c r="M227" s="120"/>
      <c r="N227" s="120"/>
      <c r="O227" s="121"/>
      <c r="P227" s="121"/>
      <c r="Q227" s="117"/>
      <c r="R227" s="122"/>
      <c r="S227" s="117"/>
      <c r="T227" s="123"/>
      <c r="U227" s="299"/>
      <c r="V227" s="294" t="str">
        <f>IF(Tabela7[[#This Row],[C/V]]="c",Tabela7[[#This Row],[Preço Médio]],"")</f>
        <v/>
      </c>
      <c r="W227" s="294" t="str">
        <f>IF(Tabela7[[#This Row],[C/V]]="v",Tabela7[[#This Row],[Preço Médio]],"")</f>
        <v/>
      </c>
      <c r="X227" s="123" t="str">
        <f>Tabela7[[#This Row],[Código Negociação]]&amp;Tabela7[[#This Row],[C/V]]</f>
        <v/>
      </c>
      <c r="Y227" s="116"/>
      <c r="Z227" s="116"/>
      <c r="AA227" s="116"/>
      <c r="AB227" s="116"/>
      <c r="AC227" s="116"/>
      <c r="AD227" s="116"/>
      <c r="AE227" s="116"/>
      <c r="AF227" s="116"/>
      <c r="AG227" s="116"/>
      <c r="AH227" s="116"/>
      <c r="AI227" s="116"/>
      <c r="AJ227" s="116"/>
    </row>
    <row r="228" spans="3:36" ht="15.75" customHeight="1" x14ac:dyDescent="0.25">
      <c r="C228" s="262"/>
      <c r="D228" s="272"/>
      <c r="E228" s="272"/>
      <c r="F228" s="264"/>
      <c r="G228" s="265"/>
      <c r="H228" s="126"/>
      <c r="I228" s="125"/>
      <c r="J228" s="125"/>
      <c r="K228" s="125"/>
      <c r="L228" s="125"/>
      <c r="M228" s="125"/>
      <c r="N228" s="125"/>
      <c r="O228" s="266"/>
      <c r="P228" s="267"/>
      <c r="Q228" s="268"/>
      <c r="R228" s="269"/>
      <c r="S228" s="268"/>
      <c r="T228" s="263"/>
      <c r="U228" s="300"/>
      <c r="V228" s="294" t="str">
        <f>IF(Tabela7[[#This Row],[C/V]]="c",Tabela7[[#This Row],[Preço Médio]],"")</f>
        <v/>
      </c>
      <c r="W228" s="294" t="str">
        <f>IF(Tabela7[[#This Row],[C/V]]="v",Tabela7[[#This Row],[Preço Médio]],"")</f>
        <v/>
      </c>
      <c r="X228" s="123" t="str">
        <f>Tabela7[[#This Row],[Código Negociação]]&amp;Tabela7[[#This Row],[C/V]]</f>
        <v/>
      </c>
      <c r="Y228" s="124"/>
      <c r="Z228" s="124"/>
      <c r="AA228" s="124"/>
      <c r="AB228" s="124"/>
      <c r="AC228" s="124"/>
      <c r="AD228" s="124"/>
      <c r="AE228" s="124"/>
      <c r="AF228" s="124"/>
      <c r="AG228" s="124"/>
      <c r="AH228" s="124"/>
      <c r="AI228" s="124"/>
      <c r="AJ228" s="124"/>
    </row>
    <row r="229" spans="3:36" ht="15.75" customHeight="1" x14ac:dyDescent="0.25">
      <c r="C229" s="262"/>
      <c r="D229" s="272"/>
      <c r="E229" s="272"/>
      <c r="F229" s="264"/>
      <c r="G229" s="265"/>
      <c r="H229" s="126"/>
      <c r="I229" s="125"/>
      <c r="J229" s="125"/>
      <c r="K229" s="125"/>
      <c r="L229" s="125"/>
      <c r="M229" s="125"/>
      <c r="N229" s="125"/>
      <c r="O229" s="266"/>
      <c r="P229" s="267"/>
      <c r="Q229" s="267"/>
      <c r="R229" s="270"/>
      <c r="S229" s="267"/>
      <c r="T229" s="264"/>
      <c r="U229" s="300"/>
      <c r="V229" s="294" t="str">
        <f>IF(Tabela7[[#This Row],[C/V]]="c",Tabela7[[#This Row],[Preço Médio]],"")</f>
        <v/>
      </c>
      <c r="W229" s="294" t="str">
        <f>IF(Tabela7[[#This Row],[C/V]]="v",Tabela7[[#This Row],[Preço Médio]],"")</f>
        <v/>
      </c>
      <c r="X229" s="123" t="str">
        <f>Tabela7[[#This Row],[Código Negociação]]&amp;Tabela7[[#This Row],[C/V]]</f>
        <v/>
      </c>
      <c r="Y229" s="116"/>
      <c r="Z229" s="116"/>
      <c r="AA229" s="116"/>
      <c r="AB229" s="116"/>
      <c r="AC229" s="116"/>
      <c r="AD229" s="116"/>
      <c r="AE229" s="116"/>
      <c r="AF229" s="116"/>
      <c r="AG229" s="116"/>
      <c r="AH229" s="116"/>
      <c r="AI229" s="116"/>
      <c r="AJ229" s="116"/>
    </row>
    <row r="230" spans="3:36" ht="15.75" customHeight="1" x14ac:dyDescent="0.25">
      <c r="C230" s="141"/>
      <c r="D230" s="273"/>
      <c r="E230" s="273"/>
      <c r="F230" s="264"/>
      <c r="G230" s="274"/>
      <c r="H230" s="264"/>
      <c r="I230" s="275"/>
      <c r="J230" s="275"/>
      <c r="K230" s="275"/>
      <c r="L230" s="275"/>
      <c r="M230" s="275"/>
      <c r="N230" s="275"/>
      <c r="O230" s="267"/>
      <c r="P230" s="267"/>
      <c r="Q230" s="268"/>
      <c r="R230" s="269"/>
      <c r="S230" s="268"/>
      <c r="T230" s="263"/>
      <c r="U230" s="300"/>
      <c r="V230" s="294" t="str">
        <f>IF(Tabela7[[#This Row],[C/V]]="c",Tabela7[[#This Row],[Preço Médio]],"")</f>
        <v/>
      </c>
      <c r="W230" s="294" t="str">
        <f>IF(Tabela7[[#This Row],[C/V]]="v",Tabela7[[#This Row],[Preço Médio]],"")</f>
        <v/>
      </c>
      <c r="X230" s="123" t="str">
        <f>Tabela7[[#This Row],[Código Negociação]]&amp;Tabela7[[#This Row],[C/V]]</f>
        <v/>
      </c>
      <c r="Y230" s="124"/>
      <c r="Z230" s="124"/>
      <c r="AA230" s="124"/>
      <c r="AB230" s="124"/>
      <c r="AC230" s="124"/>
      <c r="AD230" s="124"/>
      <c r="AE230" s="124"/>
      <c r="AF230" s="124"/>
      <c r="AG230" s="124"/>
      <c r="AH230" s="124"/>
      <c r="AI230" s="124"/>
      <c r="AJ230" s="124"/>
    </row>
    <row r="231" spans="3:36" ht="15.75" customHeight="1" x14ac:dyDescent="0.25">
      <c r="C231" s="262"/>
      <c r="D231" s="272"/>
      <c r="E231" s="273"/>
      <c r="F231" s="264"/>
      <c r="G231" s="265"/>
      <c r="H231" s="126"/>
      <c r="I231" s="125"/>
      <c r="J231" s="125"/>
      <c r="K231" s="125"/>
      <c r="L231" s="125"/>
      <c r="M231" s="125"/>
      <c r="N231" s="125"/>
      <c r="O231" s="266"/>
      <c r="P231" s="267"/>
      <c r="Q231" s="268"/>
      <c r="R231" s="269"/>
      <c r="S231" s="268"/>
      <c r="T231" s="263"/>
      <c r="U231" s="300"/>
      <c r="V231" s="294" t="str">
        <f>IF(Tabela7[[#This Row],[C/V]]="c",Tabela7[[#This Row],[Preço Médio]],"")</f>
        <v/>
      </c>
      <c r="W231" s="294" t="str">
        <f>IF(Tabela7[[#This Row],[C/V]]="v",Tabela7[[#This Row],[Preço Médio]],"")</f>
        <v/>
      </c>
      <c r="X231" s="123" t="str">
        <f>Tabela7[[#This Row],[Código Negociação]]&amp;Tabela7[[#This Row],[C/V]]</f>
        <v/>
      </c>
      <c r="Y231" s="116"/>
      <c r="Z231" s="116"/>
      <c r="AA231" s="116"/>
      <c r="AB231" s="116"/>
      <c r="AC231" s="116"/>
      <c r="AD231" s="116"/>
      <c r="AE231" s="116"/>
      <c r="AF231" s="116"/>
      <c r="AG231" s="116"/>
      <c r="AH231" s="116"/>
      <c r="AI231" s="116"/>
      <c r="AJ231" s="116"/>
    </row>
    <row r="232" spans="3:36" ht="15.75" customHeight="1" x14ac:dyDescent="0.25">
      <c r="C232" s="262"/>
      <c r="D232" s="272"/>
      <c r="E232" s="273"/>
      <c r="F232" s="264"/>
      <c r="G232" s="265"/>
      <c r="H232" s="126"/>
      <c r="I232" s="125"/>
      <c r="J232" s="125"/>
      <c r="K232" s="125"/>
      <c r="L232" s="125"/>
      <c r="M232" s="125"/>
      <c r="N232" s="125"/>
      <c r="O232" s="266"/>
      <c r="P232" s="267"/>
      <c r="Q232" s="267"/>
      <c r="R232" s="270"/>
      <c r="S232" s="267"/>
      <c r="T232" s="264"/>
      <c r="U232" s="300"/>
      <c r="V232" s="294" t="str">
        <f>IF(Tabela7[[#This Row],[C/V]]="c",Tabela7[[#This Row],[Preço Médio]],"")</f>
        <v/>
      </c>
      <c r="W232" s="294" t="str">
        <f>IF(Tabela7[[#This Row],[C/V]]="v",Tabela7[[#This Row],[Preço Médio]],"")</f>
        <v/>
      </c>
      <c r="X232" s="123" t="str">
        <f>Tabela7[[#This Row],[Código Negociação]]&amp;Tabela7[[#This Row],[C/V]]</f>
        <v/>
      </c>
      <c r="Y232" s="124"/>
      <c r="Z232" s="124"/>
      <c r="AA232" s="124"/>
      <c r="AB232" s="124"/>
      <c r="AC232" s="124"/>
      <c r="AD232" s="124"/>
      <c r="AE232" s="124"/>
      <c r="AF232" s="124"/>
      <c r="AG232" s="124"/>
      <c r="AH232" s="124"/>
      <c r="AI232" s="124"/>
      <c r="AJ232" s="124"/>
    </row>
    <row r="233" spans="3:36" ht="15.75" customHeight="1" x14ac:dyDescent="0.25">
      <c r="C233" s="141"/>
      <c r="D233" s="271"/>
      <c r="E233" s="271"/>
      <c r="F233" s="118"/>
      <c r="G233" s="119"/>
      <c r="H233" s="118"/>
      <c r="I233" s="120"/>
      <c r="J233" s="120"/>
      <c r="K233" s="120"/>
      <c r="L233" s="120"/>
      <c r="M233" s="120"/>
      <c r="N233" s="120"/>
      <c r="O233" s="121"/>
      <c r="P233" s="121"/>
      <c r="Q233" s="117"/>
      <c r="R233" s="122"/>
      <c r="S233" s="117"/>
      <c r="T233" s="123"/>
      <c r="U233" s="299"/>
      <c r="V233" s="294" t="str">
        <f>IF(Tabela7[[#This Row],[C/V]]="c",Tabela7[[#This Row],[Preço Médio]],"")</f>
        <v/>
      </c>
      <c r="W233" s="294" t="str">
        <f>IF(Tabela7[[#This Row],[C/V]]="v",Tabela7[[#This Row],[Preço Médio]],"")</f>
        <v/>
      </c>
      <c r="X233" s="123" t="str">
        <f>Tabela7[[#This Row],[Código Negociação]]&amp;Tabela7[[#This Row],[C/V]]</f>
        <v/>
      </c>
      <c r="Y233" s="116"/>
      <c r="Z233" s="116"/>
      <c r="AA233" s="116"/>
      <c r="AB233" s="116"/>
      <c r="AC233" s="116"/>
      <c r="AD233" s="116"/>
      <c r="AE233" s="116"/>
      <c r="AF233" s="116"/>
      <c r="AG233" s="116"/>
      <c r="AH233" s="116"/>
      <c r="AI233" s="116"/>
      <c r="AJ233" s="116"/>
    </row>
    <row r="234" spans="3:36" ht="15.75" customHeight="1" x14ac:dyDescent="0.25">
      <c r="C234" s="262"/>
      <c r="D234" s="272"/>
      <c r="E234" s="272"/>
      <c r="F234" s="264"/>
      <c r="G234" s="265"/>
      <c r="H234" s="126"/>
      <c r="I234" s="125"/>
      <c r="J234" s="125"/>
      <c r="K234" s="125"/>
      <c r="L234" s="125"/>
      <c r="M234" s="125"/>
      <c r="N234" s="125"/>
      <c r="O234" s="266"/>
      <c r="P234" s="267"/>
      <c r="Q234" s="268"/>
      <c r="R234" s="269"/>
      <c r="S234" s="268"/>
      <c r="T234" s="263"/>
      <c r="U234" s="300"/>
      <c r="V234" s="294" t="str">
        <f>IF(Tabela7[[#This Row],[C/V]]="c",Tabela7[[#This Row],[Preço Médio]],"")</f>
        <v/>
      </c>
      <c r="W234" s="294" t="str">
        <f>IF(Tabela7[[#This Row],[C/V]]="v",Tabela7[[#This Row],[Preço Médio]],"")</f>
        <v/>
      </c>
      <c r="X234" s="123" t="str">
        <f>Tabela7[[#This Row],[Código Negociação]]&amp;Tabela7[[#This Row],[C/V]]</f>
        <v/>
      </c>
      <c r="Y234" s="124"/>
      <c r="Z234" s="124"/>
      <c r="AA234" s="124"/>
      <c r="AB234" s="124"/>
      <c r="AC234" s="124"/>
      <c r="AD234" s="124"/>
      <c r="AE234" s="124"/>
      <c r="AF234" s="124"/>
      <c r="AG234" s="124"/>
      <c r="AH234" s="124"/>
      <c r="AI234" s="124"/>
      <c r="AJ234" s="124"/>
    </row>
    <row r="235" spans="3:36" ht="15.75" customHeight="1" x14ac:dyDescent="0.25">
      <c r="C235" s="262"/>
      <c r="D235" s="272"/>
      <c r="E235" s="272"/>
      <c r="F235" s="264"/>
      <c r="G235" s="265"/>
      <c r="H235" s="126"/>
      <c r="I235" s="125"/>
      <c r="J235" s="125"/>
      <c r="K235" s="125"/>
      <c r="L235" s="125"/>
      <c r="M235" s="125"/>
      <c r="N235" s="125"/>
      <c r="O235" s="266"/>
      <c r="P235" s="267"/>
      <c r="Q235" s="267"/>
      <c r="R235" s="270"/>
      <c r="S235" s="267"/>
      <c r="T235" s="264"/>
      <c r="U235" s="300"/>
      <c r="V235" s="294" t="str">
        <f>IF(Tabela7[[#This Row],[C/V]]="c",Tabela7[[#This Row],[Preço Médio]],"")</f>
        <v/>
      </c>
      <c r="W235" s="294" t="str">
        <f>IF(Tabela7[[#This Row],[C/V]]="v",Tabela7[[#This Row],[Preço Médio]],"")</f>
        <v/>
      </c>
      <c r="X235" s="123" t="str">
        <f>Tabela7[[#This Row],[Código Negociação]]&amp;Tabela7[[#This Row],[C/V]]</f>
        <v/>
      </c>
      <c r="Y235" s="116"/>
      <c r="Z235" s="116"/>
      <c r="AA235" s="116"/>
      <c r="AB235" s="116"/>
      <c r="AC235" s="116"/>
      <c r="AD235" s="116"/>
      <c r="AE235" s="116"/>
      <c r="AF235" s="116"/>
      <c r="AG235" s="116"/>
      <c r="AH235" s="116"/>
      <c r="AI235" s="116"/>
      <c r="AJ235" s="116"/>
    </row>
    <row r="236" spans="3:36" ht="15.75" customHeight="1" x14ac:dyDescent="0.25">
      <c r="C236" s="141"/>
      <c r="D236" s="273"/>
      <c r="E236" s="273"/>
      <c r="F236" s="264"/>
      <c r="G236" s="274"/>
      <c r="H236" s="264"/>
      <c r="I236" s="275"/>
      <c r="J236" s="275"/>
      <c r="K236" s="275"/>
      <c r="L236" s="275"/>
      <c r="M236" s="275"/>
      <c r="N236" s="275"/>
      <c r="O236" s="267"/>
      <c r="P236" s="267"/>
      <c r="Q236" s="268"/>
      <c r="R236" s="269"/>
      <c r="S236" s="268"/>
      <c r="T236" s="263"/>
      <c r="U236" s="300"/>
      <c r="V236" s="294" t="str">
        <f>IF(Tabela7[[#This Row],[C/V]]="c",Tabela7[[#This Row],[Preço Médio]],"")</f>
        <v/>
      </c>
      <c r="W236" s="294" t="str">
        <f>IF(Tabela7[[#This Row],[C/V]]="v",Tabela7[[#This Row],[Preço Médio]],"")</f>
        <v/>
      </c>
      <c r="X236" s="123" t="str">
        <f>Tabela7[[#This Row],[Código Negociação]]&amp;Tabela7[[#This Row],[C/V]]</f>
        <v/>
      </c>
      <c r="Y236" s="124"/>
      <c r="Z236" s="124"/>
      <c r="AA236" s="124"/>
      <c r="AB236" s="124"/>
      <c r="AC236" s="124"/>
      <c r="AD236" s="124"/>
      <c r="AE236" s="124"/>
      <c r="AF236" s="124"/>
      <c r="AG236" s="124"/>
      <c r="AH236" s="124"/>
      <c r="AI236" s="124"/>
      <c r="AJ236" s="124"/>
    </row>
    <row r="237" spans="3:36" ht="15.75" customHeight="1" x14ac:dyDescent="0.25">
      <c r="C237" s="262"/>
      <c r="D237" s="272"/>
      <c r="E237" s="273"/>
      <c r="F237" s="264"/>
      <c r="G237" s="265"/>
      <c r="H237" s="126"/>
      <c r="I237" s="125"/>
      <c r="J237" s="125"/>
      <c r="K237" s="125"/>
      <c r="L237" s="125"/>
      <c r="M237" s="125"/>
      <c r="N237" s="125"/>
      <c r="O237" s="266"/>
      <c r="P237" s="267"/>
      <c r="Q237" s="268"/>
      <c r="R237" s="269"/>
      <c r="S237" s="268"/>
      <c r="T237" s="263"/>
      <c r="U237" s="300"/>
      <c r="V237" s="294" t="str">
        <f>IF(Tabela7[[#This Row],[C/V]]="c",Tabela7[[#This Row],[Preço Médio]],"")</f>
        <v/>
      </c>
      <c r="W237" s="294" t="str">
        <f>IF(Tabela7[[#This Row],[C/V]]="v",Tabela7[[#This Row],[Preço Médio]],"")</f>
        <v/>
      </c>
      <c r="X237" s="123" t="str">
        <f>Tabela7[[#This Row],[Código Negociação]]&amp;Tabela7[[#This Row],[C/V]]</f>
        <v/>
      </c>
      <c r="Y237" s="116"/>
      <c r="Z237" s="116"/>
      <c r="AA237" s="116"/>
      <c r="AB237" s="116"/>
      <c r="AC237" s="116"/>
      <c r="AD237" s="116"/>
      <c r="AE237" s="116"/>
      <c r="AF237" s="116"/>
      <c r="AG237" s="116"/>
      <c r="AH237" s="116"/>
      <c r="AI237" s="116"/>
      <c r="AJ237" s="116"/>
    </row>
    <row r="238" spans="3:36" ht="15.75" customHeight="1" x14ac:dyDescent="0.25">
      <c r="C238" s="262"/>
      <c r="D238" s="272"/>
      <c r="E238" s="273"/>
      <c r="F238" s="264"/>
      <c r="G238" s="265"/>
      <c r="H238" s="126"/>
      <c r="I238" s="125"/>
      <c r="J238" s="125"/>
      <c r="K238" s="125"/>
      <c r="L238" s="125"/>
      <c r="M238" s="125"/>
      <c r="N238" s="125"/>
      <c r="O238" s="266"/>
      <c r="P238" s="267"/>
      <c r="Q238" s="267"/>
      <c r="R238" s="270"/>
      <c r="S238" s="267"/>
      <c r="T238" s="264"/>
      <c r="U238" s="300"/>
      <c r="V238" s="294" t="str">
        <f>IF(Tabela7[[#This Row],[C/V]]="c",Tabela7[[#This Row],[Preço Médio]],"")</f>
        <v/>
      </c>
      <c r="W238" s="294" t="str">
        <f>IF(Tabela7[[#This Row],[C/V]]="v",Tabela7[[#This Row],[Preço Médio]],"")</f>
        <v/>
      </c>
      <c r="X238" s="123" t="str">
        <f>Tabela7[[#This Row],[Código Negociação]]&amp;Tabela7[[#This Row],[C/V]]</f>
        <v/>
      </c>
      <c r="Y238" s="124"/>
      <c r="Z238" s="124"/>
      <c r="AA238" s="124"/>
      <c r="AB238" s="124"/>
      <c r="AC238" s="124"/>
      <c r="AD238" s="124"/>
      <c r="AE238" s="124"/>
      <c r="AF238" s="124"/>
      <c r="AG238" s="124"/>
      <c r="AH238" s="124"/>
      <c r="AI238" s="124"/>
      <c r="AJ238" s="124"/>
    </row>
    <row r="239" spans="3:36" ht="15.75" customHeight="1" x14ac:dyDescent="0.25">
      <c r="C239" s="141"/>
      <c r="D239" s="271"/>
      <c r="E239" s="271"/>
      <c r="F239" s="118"/>
      <c r="G239" s="119"/>
      <c r="H239" s="118"/>
      <c r="I239" s="120"/>
      <c r="J239" s="120"/>
      <c r="K239" s="120"/>
      <c r="L239" s="120"/>
      <c r="M239" s="120"/>
      <c r="N239" s="120"/>
      <c r="O239" s="121"/>
      <c r="P239" s="121"/>
      <c r="Q239" s="117"/>
      <c r="R239" s="122"/>
      <c r="S239" s="117"/>
      <c r="T239" s="123"/>
      <c r="U239" s="299"/>
      <c r="V239" s="294" t="str">
        <f>IF(Tabela7[[#This Row],[C/V]]="c",Tabela7[[#This Row],[Preço Médio]],"")</f>
        <v/>
      </c>
      <c r="W239" s="294" t="str">
        <f>IF(Tabela7[[#This Row],[C/V]]="v",Tabela7[[#This Row],[Preço Médio]],"")</f>
        <v/>
      </c>
      <c r="X239" s="123" t="str">
        <f>Tabela7[[#This Row],[Código Negociação]]&amp;Tabela7[[#This Row],[C/V]]</f>
        <v/>
      </c>
      <c r="Y239" s="116"/>
      <c r="Z239" s="116"/>
      <c r="AA239" s="116"/>
      <c r="AB239" s="116"/>
      <c r="AC239" s="116"/>
      <c r="AD239" s="116"/>
      <c r="AE239" s="116"/>
      <c r="AF239" s="116"/>
      <c r="AG239" s="116"/>
      <c r="AH239" s="116"/>
      <c r="AI239" s="116"/>
      <c r="AJ239" s="116"/>
    </row>
    <row r="240" spans="3:36" ht="15.75" customHeight="1" x14ac:dyDescent="0.25">
      <c r="C240" s="262"/>
      <c r="D240" s="272"/>
      <c r="E240" s="272"/>
      <c r="F240" s="264"/>
      <c r="G240" s="265"/>
      <c r="H240" s="126"/>
      <c r="I240" s="125"/>
      <c r="J240" s="125"/>
      <c r="K240" s="125"/>
      <c r="L240" s="125"/>
      <c r="M240" s="125"/>
      <c r="N240" s="125"/>
      <c r="O240" s="266"/>
      <c r="P240" s="267"/>
      <c r="Q240" s="268"/>
      <c r="R240" s="269"/>
      <c r="S240" s="268"/>
      <c r="T240" s="263"/>
      <c r="U240" s="300"/>
      <c r="V240" s="294" t="str">
        <f>IF(Tabela7[[#This Row],[C/V]]="c",Tabela7[[#This Row],[Preço Médio]],"")</f>
        <v/>
      </c>
      <c r="W240" s="294" t="str">
        <f>IF(Tabela7[[#This Row],[C/V]]="v",Tabela7[[#This Row],[Preço Médio]],"")</f>
        <v/>
      </c>
      <c r="X240" s="123" t="str">
        <f>Tabela7[[#This Row],[Código Negociação]]&amp;Tabela7[[#This Row],[C/V]]</f>
        <v/>
      </c>
      <c r="Y240" s="124"/>
      <c r="Z240" s="124"/>
      <c r="AA240" s="124"/>
      <c r="AB240" s="124"/>
      <c r="AC240" s="124"/>
      <c r="AD240" s="124"/>
      <c r="AE240" s="124"/>
      <c r="AF240" s="124"/>
      <c r="AG240" s="124"/>
      <c r="AH240" s="124"/>
      <c r="AI240" s="124"/>
      <c r="AJ240" s="124"/>
    </row>
    <row r="241" spans="3:36" ht="15.75" customHeight="1" x14ac:dyDescent="0.25">
      <c r="C241" s="262"/>
      <c r="D241" s="272"/>
      <c r="E241" s="272"/>
      <c r="F241" s="264"/>
      <c r="G241" s="265"/>
      <c r="H241" s="126"/>
      <c r="I241" s="125"/>
      <c r="J241" s="125"/>
      <c r="K241" s="125"/>
      <c r="L241" s="125"/>
      <c r="M241" s="125"/>
      <c r="N241" s="125"/>
      <c r="O241" s="266"/>
      <c r="P241" s="267"/>
      <c r="Q241" s="267"/>
      <c r="R241" s="270"/>
      <c r="S241" s="267"/>
      <c r="T241" s="264"/>
      <c r="U241" s="300"/>
      <c r="V241" s="294" t="str">
        <f>IF(Tabela7[[#This Row],[C/V]]="c",Tabela7[[#This Row],[Preço Médio]],"")</f>
        <v/>
      </c>
      <c r="W241" s="294" t="str">
        <f>IF(Tabela7[[#This Row],[C/V]]="v",Tabela7[[#This Row],[Preço Médio]],"")</f>
        <v/>
      </c>
      <c r="X241" s="123" t="str">
        <f>Tabela7[[#This Row],[Código Negociação]]&amp;Tabela7[[#This Row],[C/V]]</f>
        <v/>
      </c>
      <c r="Y241" s="116"/>
      <c r="Z241" s="116"/>
      <c r="AA241" s="116"/>
      <c r="AB241" s="116"/>
      <c r="AC241" s="116"/>
      <c r="AD241" s="116"/>
      <c r="AE241" s="116"/>
      <c r="AF241" s="116"/>
      <c r="AG241" s="116"/>
      <c r="AH241" s="116"/>
      <c r="AI241" s="116"/>
      <c r="AJ241" s="116"/>
    </row>
    <row r="242" spans="3:36" ht="15.75" customHeight="1" x14ac:dyDescent="0.25">
      <c r="C242" s="141"/>
      <c r="D242" s="273"/>
      <c r="E242" s="273"/>
      <c r="F242" s="264"/>
      <c r="G242" s="274"/>
      <c r="H242" s="264"/>
      <c r="I242" s="275"/>
      <c r="J242" s="275"/>
      <c r="K242" s="275"/>
      <c r="L242" s="275"/>
      <c r="M242" s="275"/>
      <c r="N242" s="275"/>
      <c r="O242" s="267"/>
      <c r="P242" s="267"/>
      <c r="Q242" s="268"/>
      <c r="R242" s="269"/>
      <c r="S242" s="268"/>
      <c r="T242" s="263"/>
      <c r="U242" s="300"/>
      <c r="V242" s="294" t="str">
        <f>IF(Tabela7[[#This Row],[C/V]]="c",Tabela7[[#This Row],[Preço Médio]],"")</f>
        <v/>
      </c>
      <c r="W242" s="294" t="str">
        <f>IF(Tabela7[[#This Row],[C/V]]="v",Tabela7[[#This Row],[Preço Médio]],"")</f>
        <v/>
      </c>
      <c r="X242" s="123" t="str">
        <f>Tabela7[[#This Row],[Código Negociação]]&amp;Tabela7[[#This Row],[C/V]]</f>
        <v/>
      </c>
      <c r="Y242" s="124"/>
      <c r="Z242" s="124"/>
      <c r="AA242" s="124"/>
      <c r="AB242" s="124"/>
      <c r="AC242" s="124"/>
      <c r="AD242" s="124"/>
      <c r="AE242" s="124"/>
      <c r="AF242" s="124"/>
      <c r="AG242" s="124"/>
      <c r="AH242" s="124"/>
      <c r="AI242" s="124"/>
      <c r="AJ242" s="124"/>
    </row>
    <row r="243" spans="3:36" ht="15.75" customHeight="1" x14ac:dyDescent="0.25">
      <c r="C243" s="262"/>
      <c r="D243" s="272"/>
      <c r="E243" s="273"/>
      <c r="F243" s="264"/>
      <c r="G243" s="265"/>
      <c r="H243" s="126"/>
      <c r="I243" s="125"/>
      <c r="J243" s="125"/>
      <c r="K243" s="125"/>
      <c r="L243" s="125"/>
      <c r="M243" s="125"/>
      <c r="N243" s="125"/>
      <c r="O243" s="266"/>
      <c r="P243" s="267"/>
      <c r="Q243" s="268"/>
      <c r="R243" s="269"/>
      <c r="S243" s="268"/>
      <c r="T243" s="263"/>
      <c r="U243" s="300"/>
      <c r="V243" s="294" t="str">
        <f>IF(Tabela7[[#This Row],[C/V]]="c",Tabela7[[#This Row],[Preço Médio]],"")</f>
        <v/>
      </c>
      <c r="W243" s="294" t="str">
        <f>IF(Tabela7[[#This Row],[C/V]]="v",Tabela7[[#This Row],[Preço Médio]],"")</f>
        <v/>
      </c>
      <c r="X243" s="123" t="str">
        <f>Tabela7[[#This Row],[Código Negociação]]&amp;Tabela7[[#This Row],[C/V]]</f>
        <v/>
      </c>
      <c r="Y243" s="116"/>
      <c r="Z243" s="116"/>
      <c r="AA243" s="116"/>
      <c r="AB243" s="116"/>
      <c r="AC243" s="116"/>
      <c r="AD243" s="116"/>
      <c r="AE243" s="116"/>
      <c r="AF243" s="116"/>
      <c r="AG243" s="116"/>
      <c r="AH243" s="116"/>
      <c r="AI243" s="116"/>
      <c r="AJ243" s="116"/>
    </row>
    <row r="244" spans="3:36" ht="15.75" customHeight="1" x14ac:dyDescent="0.25">
      <c r="C244" s="262"/>
      <c r="D244" s="272"/>
      <c r="E244" s="273"/>
      <c r="F244" s="264"/>
      <c r="G244" s="265"/>
      <c r="H244" s="126"/>
      <c r="I244" s="125"/>
      <c r="J244" s="125"/>
      <c r="K244" s="125"/>
      <c r="L244" s="125"/>
      <c r="M244" s="125"/>
      <c r="N244" s="125"/>
      <c r="O244" s="266"/>
      <c r="P244" s="267"/>
      <c r="Q244" s="267"/>
      <c r="R244" s="270"/>
      <c r="S244" s="267"/>
      <c r="T244" s="264"/>
      <c r="U244" s="300"/>
      <c r="V244" s="294" t="str">
        <f>IF(Tabela7[[#This Row],[C/V]]="c",Tabela7[[#This Row],[Preço Médio]],"")</f>
        <v/>
      </c>
      <c r="W244" s="294" t="str">
        <f>IF(Tabela7[[#This Row],[C/V]]="v",Tabela7[[#This Row],[Preço Médio]],"")</f>
        <v/>
      </c>
      <c r="X244" s="123" t="str">
        <f>Tabela7[[#This Row],[Código Negociação]]&amp;Tabela7[[#This Row],[C/V]]</f>
        <v/>
      </c>
      <c r="Y244" s="124"/>
      <c r="Z244" s="124"/>
      <c r="AA244" s="124"/>
      <c r="AB244" s="124"/>
      <c r="AC244" s="124"/>
      <c r="AD244" s="124"/>
      <c r="AE244" s="124"/>
      <c r="AF244" s="124"/>
      <c r="AG244" s="124"/>
      <c r="AH244" s="124"/>
      <c r="AI244" s="124"/>
      <c r="AJ244" s="124"/>
    </row>
    <row r="245" spans="3:36" ht="15.75" customHeight="1" x14ac:dyDescent="0.25">
      <c r="C245" s="141"/>
      <c r="D245" s="271"/>
      <c r="E245" s="271"/>
      <c r="F245" s="118"/>
      <c r="G245" s="119"/>
      <c r="H245" s="118"/>
      <c r="I245" s="120"/>
      <c r="J245" s="120"/>
      <c r="K245" s="120"/>
      <c r="L245" s="120"/>
      <c r="M245" s="120"/>
      <c r="N245" s="120"/>
      <c r="O245" s="121"/>
      <c r="P245" s="121"/>
      <c r="Q245" s="117"/>
      <c r="R245" s="122"/>
      <c r="S245" s="117"/>
      <c r="T245" s="123"/>
      <c r="U245" s="299"/>
      <c r="V245" s="294" t="str">
        <f>IF(Tabela7[[#This Row],[C/V]]="c",Tabela7[[#This Row],[Preço Médio]],"")</f>
        <v/>
      </c>
      <c r="W245" s="294" t="str">
        <f>IF(Tabela7[[#This Row],[C/V]]="v",Tabela7[[#This Row],[Preço Médio]],"")</f>
        <v/>
      </c>
      <c r="X245" s="123" t="str">
        <f>Tabela7[[#This Row],[Código Negociação]]&amp;Tabela7[[#This Row],[C/V]]</f>
        <v/>
      </c>
      <c r="Y245" s="116"/>
      <c r="Z245" s="116"/>
      <c r="AA245" s="116"/>
      <c r="AB245" s="116"/>
      <c r="AC245" s="116"/>
      <c r="AD245" s="116"/>
      <c r="AE245" s="116"/>
      <c r="AF245" s="116"/>
      <c r="AG245" s="116"/>
      <c r="AH245" s="116"/>
      <c r="AI245" s="116"/>
      <c r="AJ245" s="116"/>
    </row>
    <row r="246" spans="3:36" ht="15.75" customHeight="1" x14ac:dyDescent="0.25">
      <c r="C246" s="262"/>
      <c r="D246" s="272"/>
      <c r="E246" s="272"/>
      <c r="F246" s="264"/>
      <c r="G246" s="265"/>
      <c r="H246" s="126"/>
      <c r="I246" s="125"/>
      <c r="J246" s="125"/>
      <c r="K246" s="125"/>
      <c r="L246" s="125"/>
      <c r="M246" s="125"/>
      <c r="N246" s="125"/>
      <c r="O246" s="266"/>
      <c r="P246" s="267"/>
      <c r="Q246" s="268"/>
      <c r="R246" s="269"/>
      <c r="S246" s="268"/>
      <c r="T246" s="263"/>
      <c r="U246" s="300"/>
      <c r="V246" s="294" t="str">
        <f>IF(Tabela7[[#This Row],[C/V]]="c",Tabela7[[#This Row],[Preço Médio]],"")</f>
        <v/>
      </c>
      <c r="W246" s="294" t="str">
        <f>IF(Tabela7[[#This Row],[C/V]]="v",Tabela7[[#This Row],[Preço Médio]],"")</f>
        <v/>
      </c>
      <c r="X246" s="123" t="str">
        <f>Tabela7[[#This Row],[Código Negociação]]&amp;Tabela7[[#This Row],[C/V]]</f>
        <v/>
      </c>
      <c r="Y246" s="124"/>
      <c r="Z246" s="124"/>
      <c r="AA246" s="124"/>
      <c r="AB246" s="124"/>
      <c r="AC246" s="124"/>
      <c r="AD246" s="124"/>
      <c r="AE246" s="124"/>
      <c r="AF246" s="124"/>
      <c r="AG246" s="124"/>
      <c r="AH246" s="124"/>
      <c r="AI246" s="124"/>
      <c r="AJ246" s="124"/>
    </row>
    <row r="247" spans="3:36" ht="15.75" customHeight="1" x14ac:dyDescent="0.25">
      <c r="C247" s="262"/>
      <c r="D247" s="272"/>
      <c r="E247" s="272"/>
      <c r="F247" s="264"/>
      <c r="G247" s="265"/>
      <c r="H247" s="126"/>
      <c r="I247" s="125"/>
      <c r="J247" s="125"/>
      <c r="K247" s="125"/>
      <c r="L247" s="125"/>
      <c r="M247" s="125"/>
      <c r="N247" s="125"/>
      <c r="O247" s="266"/>
      <c r="P247" s="267"/>
      <c r="Q247" s="267"/>
      <c r="R247" s="270"/>
      <c r="S247" s="267"/>
      <c r="T247" s="264"/>
      <c r="U247" s="300"/>
      <c r="V247" s="294" t="str">
        <f>IF(Tabela7[[#This Row],[C/V]]="c",Tabela7[[#This Row],[Preço Médio]],"")</f>
        <v/>
      </c>
      <c r="W247" s="294" t="str">
        <f>IF(Tabela7[[#This Row],[C/V]]="v",Tabela7[[#This Row],[Preço Médio]],"")</f>
        <v/>
      </c>
      <c r="X247" s="123" t="str">
        <f>Tabela7[[#This Row],[Código Negociação]]&amp;Tabela7[[#This Row],[C/V]]</f>
        <v/>
      </c>
      <c r="Y247" s="116"/>
      <c r="Z247" s="116"/>
      <c r="AA247" s="116"/>
      <c r="AB247" s="116"/>
      <c r="AC247" s="116"/>
      <c r="AD247" s="116"/>
      <c r="AE247" s="116"/>
      <c r="AF247" s="116"/>
      <c r="AG247" s="116"/>
      <c r="AH247" s="116"/>
      <c r="AI247" s="116"/>
      <c r="AJ247" s="116"/>
    </row>
    <row r="248" spans="3:36" ht="15.75" customHeight="1" x14ac:dyDescent="0.25">
      <c r="C248" s="141"/>
      <c r="D248" s="273"/>
      <c r="E248" s="273"/>
      <c r="F248" s="264"/>
      <c r="G248" s="274"/>
      <c r="H248" s="264"/>
      <c r="I248" s="275"/>
      <c r="J248" s="275"/>
      <c r="K248" s="275"/>
      <c r="L248" s="275"/>
      <c r="M248" s="275"/>
      <c r="N248" s="275"/>
      <c r="O248" s="267"/>
      <c r="P248" s="267"/>
      <c r="Q248" s="268"/>
      <c r="R248" s="269"/>
      <c r="S248" s="268"/>
      <c r="T248" s="263"/>
      <c r="U248" s="300"/>
      <c r="V248" s="294" t="str">
        <f>IF(Tabela7[[#This Row],[C/V]]="c",Tabela7[[#This Row],[Preço Médio]],"")</f>
        <v/>
      </c>
      <c r="W248" s="294" t="str">
        <f>IF(Tabela7[[#This Row],[C/V]]="v",Tabela7[[#This Row],[Preço Médio]],"")</f>
        <v/>
      </c>
      <c r="X248" s="123" t="str">
        <f>Tabela7[[#This Row],[Código Negociação]]&amp;Tabela7[[#This Row],[C/V]]</f>
        <v/>
      </c>
      <c r="Y248" s="124"/>
      <c r="Z248" s="124"/>
      <c r="AA248" s="124"/>
      <c r="AB248" s="124"/>
      <c r="AC248" s="124"/>
      <c r="AD248" s="124"/>
      <c r="AE248" s="124"/>
      <c r="AF248" s="124"/>
      <c r="AG248" s="124"/>
      <c r="AH248" s="124"/>
      <c r="AI248" s="124"/>
      <c r="AJ248" s="124"/>
    </row>
    <row r="249" spans="3:36" ht="15.75" customHeight="1" x14ac:dyDescent="0.25">
      <c r="C249" s="262"/>
      <c r="D249" s="272"/>
      <c r="E249" s="273"/>
      <c r="F249" s="264"/>
      <c r="G249" s="265"/>
      <c r="H249" s="126"/>
      <c r="I249" s="125"/>
      <c r="J249" s="125"/>
      <c r="K249" s="125"/>
      <c r="L249" s="125"/>
      <c r="M249" s="125"/>
      <c r="N249" s="125"/>
      <c r="O249" s="266"/>
      <c r="P249" s="267"/>
      <c r="Q249" s="268"/>
      <c r="R249" s="269"/>
      <c r="S249" s="268"/>
      <c r="T249" s="263"/>
      <c r="U249" s="300"/>
      <c r="V249" s="294" t="str">
        <f>IF(Tabela7[[#This Row],[C/V]]="c",Tabela7[[#This Row],[Preço Médio]],"")</f>
        <v/>
      </c>
      <c r="W249" s="294" t="str">
        <f>IF(Tabela7[[#This Row],[C/V]]="v",Tabela7[[#This Row],[Preço Médio]],"")</f>
        <v/>
      </c>
      <c r="X249" s="123" t="str">
        <f>Tabela7[[#This Row],[Código Negociação]]&amp;Tabela7[[#This Row],[C/V]]</f>
        <v/>
      </c>
      <c r="Y249" s="116"/>
      <c r="Z249" s="116"/>
      <c r="AA249" s="116"/>
      <c r="AB249" s="116"/>
      <c r="AC249" s="116"/>
      <c r="AD249" s="116"/>
      <c r="AE249" s="116"/>
      <c r="AF249" s="116"/>
      <c r="AG249" s="116"/>
      <c r="AH249" s="116"/>
      <c r="AI249" s="116"/>
      <c r="AJ249" s="116"/>
    </row>
    <row r="250" spans="3:36" ht="15.75" customHeight="1" x14ac:dyDescent="0.25">
      <c r="C250" s="262"/>
      <c r="D250" s="272"/>
      <c r="E250" s="273"/>
      <c r="F250" s="264"/>
      <c r="G250" s="265"/>
      <c r="H250" s="126"/>
      <c r="I250" s="125"/>
      <c r="J250" s="125"/>
      <c r="K250" s="125"/>
      <c r="L250" s="125"/>
      <c r="M250" s="125"/>
      <c r="N250" s="125"/>
      <c r="O250" s="266"/>
      <c r="P250" s="267"/>
      <c r="Q250" s="267"/>
      <c r="R250" s="270"/>
      <c r="S250" s="267"/>
      <c r="T250" s="264"/>
      <c r="U250" s="300"/>
      <c r="V250" s="294" t="str">
        <f>IF(Tabela7[[#This Row],[C/V]]="c",Tabela7[[#This Row],[Preço Médio]],"")</f>
        <v/>
      </c>
      <c r="W250" s="294" t="str">
        <f>IF(Tabela7[[#This Row],[C/V]]="v",Tabela7[[#This Row],[Preço Médio]],"")</f>
        <v/>
      </c>
      <c r="X250" s="123" t="str">
        <f>Tabela7[[#This Row],[Código Negociação]]&amp;Tabela7[[#This Row],[C/V]]</f>
        <v/>
      </c>
      <c r="Y250" s="124"/>
      <c r="Z250" s="124"/>
      <c r="AA250" s="124"/>
      <c r="AB250" s="124"/>
      <c r="AC250" s="124"/>
      <c r="AD250" s="124"/>
      <c r="AE250" s="124"/>
      <c r="AF250" s="124"/>
      <c r="AG250" s="124"/>
      <c r="AH250" s="124"/>
      <c r="AI250" s="124"/>
      <c r="AJ250" s="124"/>
    </row>
    <row r="251" spans="3:36" ht="15.75" customHeight="1" x14ac:dyDescent="0.25">
      <c r="C251" s="141"/>
      <c r="D251" s="271"/>
      <c r="E251" s="271"/>
      <c r="F251" s="118"/>
      <c r="G251" s="119"/>
      <c r="H251" s="118"/>
      <c r="I251" s="120"/>
      <c r="J251" s="120"/>
      <c r="K251" s="120"/>
      <c r="L251" s="120"/>
      <c r="M251" s="120"/>
      <c r="N251" s="120"/>
      <c r="O251" s="121"/>
      <c r="P251" s="121"/>
      <c r="Q251" s="117"/>
      <c r="R251" s="122"/>
      <c r="S251" s="117"/>
      <c r="T251" s="123"/>
      <c r="U251" s="299"/>
      <c r="V251" s="294" t="str">
        <f>IF(Tabela7[[#This Row],[C/V]]="c",Tabela7[[#This Row],[Preço Médio]],"")</f>
        <v/>
      </c>
      <c r="W251" s="294" t="str">
        <f>IF(Tabela7[[#This Row],[C/V]]="v",Tabela7[[#This Row],[Preço Médio]],"")</f>
        <v/>
      </c>
      <c r="X251" s="123" t="str">
        <f>Tabela7[[#This Row],[Código Negociação]]&amp;Tabela7[[#This Row],[C/V]]</f>
        <v/>
      </c>
      <c r="Y251" s="116"/>
      <c r="Z251" s="116"/>
      <c r="AA251" s="116"/>
      <c r="AB251" s="116"/>
      <c r="AC251" s="116"/>
      <c r="AD251" s="116"/>
      <c r="AE251" s="116"/>
      <c r="AF251" s="116"/>
      <c r="AG251" s="116"/>
      <c r="AH251" s="116"/>
      <c r="AI251" s="116"/>
      <c r="AJ251" s="116"/>
    </row>
    <row r="252" spans="3:36" ht="15.75" customHeight="1" x14ac:dyDescent="0.25">
      <c r="C252" s="262"/>
      <c r="D252" s="272"/>
      <c r="E252" s="272"/>
      <c r="F252" s="264"/>
      <c r="G252" s="265"/>
      <c r="H252" s="126"/>
      <c r="I252" s="125"/>
      <c r="J252" s="125"/>
      <c r="K252" s="125"/>
      <c r="L252" s="125"/>
      <c r="M252" s="125"/>
      <c r="N252" s="125"/>
      <c r="O252" s="266"/>
      <c r="P252" s="267"/>
      <c r="Q252" s="268"/>
      <c r="R252" s="269"/>
      <c r="S252" s="268"/>
      <c r="T252" s="263"/>
      <c r="U252" s="300"/>
      <c r="V252" s="294" t="str">
        <f>IF(Tabela7[[#This Row],[C/V]]="c",Tabela7[[#This Row],[Preço Médio]],"")</f>
        <v/>
      </c>
      <c r="W252" s="294" t="str">
        <f>IF(Tabela7[[#This Row],[C/V]]="v",Tabela7[[#This Row],[Preço Médio]],"")</f>
        <v/>
      </c>
      <c r="X252" s="123" t="str">
        <f>Tabela7[[#This Row],[Código Negociação]]&amp;Tabela7[[#This Row],[C/V]]</f>
        <v/>
      </c>
      <c r="Y252" s="124"/>
      <c r="Z252" s="124"/>
      <c r="AA252" s="124"/>
      <c r="AB252" s="124"/>
      <c r="AC252" s="124"/>
      <c r="AD252" s="124"/>
      <c r="AE252" s="124"/>
      <c r="AF252" s="124"/>
      <c r="AG252" s="124"/>
      <c r="AH252" s="124"/>
      <c r="AI252" s="124"/>
      <c r="AJ252" s="124"/>
    </row>
    <row r="253" spans="3:36" ht="15.75" customHeight="1" x14ac:dyDescent="0.25">
      <c r="C253" s="262"/>
      <c r="D253" s="272"/>
      <c r="E253" s="272"/>
      <c r="F253" s="264"/>
      <c r="G253" s="265"/>
      <c r="H253" s="126"/>
      <c r="I253" s="125"/>
      <c r="J253" s="125"/>
      <c r="K253" s="125"/>
      <c r="L253" s="125"/>
      <c r="M253" s="125"/>
      <c r="N253" s="125"/>
      <c r="O253" s="266"/>
      <c r="P253" s="267"/>
      <c r="Q253" s="267"/>
      <c r="R253" s="270"/>
      <c r="S253" s="267"/>
      <c r="T253" s="264"/>
      <c r="U253" s="300"/>
      <c r="V253" s="294" t="str">
        <f>IF(Tabela7[[#This Row],[C/V]]="c",Tabela7[[#This Row],[Preço Médio]],"")</f>
        <v/>
      </c>
      <c r="W253" s="294" t="str">
        <f>IF(Tabela7[[#This Row],[C/V]]="v",Tabela7[[#This Row],[Preço Médio]],"")</f>
        <v/>
      </c>
      <c r="X253" s="123" t="str">
        <f>Tabela7[[#This Row],[Código Negociação]]&amp;Tabela7[[#This Row],[C/V]]</f>
        <v/>
      </c>
      <c r="Y253" s="116"/>
      <c r="Z253" s="116"/>
      <c r="AA253" s="116"/>
      <c r="AB253" s="116"/>
      <c r="AC253" s="116"/>
      <c r="AD253" s="116"/>
      <c r="AE253" s="116"/>
      <c r="AF253" s="116"/>
      <c r="AG253" s="116"/>
      <c r="AH253" s="116"/>
      <c r="AI253" s="116"/>
      <c r="AJ253" s="116"/>
    </row>
    <row r="254" spans="3:36" ht="15.75" customHeight="1" x14ac:dyDescent="0.25">
      <c r="C254" s="141"/>
      <c r="D254" s="273"/>
      <c r="E254" s="273"/>
      <c r="F254" s="264"/>
      <c r="G254" s="274"/>
      <c r="H254" s="264"/>
      <c r="I254" s="275"/>
      <c r="J254" s="275"/>
      <c r="K254" s="275"/>
      <c r="L254" s="275"/>
      <c r="M254" s="275"/>
      <c r="N254" s="275"/>
      <c r="O254" s="267"/>
      <c r="P254" s="267"/>
      <c r="Q254" s="268"/>
      <c r="R254" s="269"/>
      <c r="S254" s="268"/>
      <c r="T254" s="263"/>
      <c r="U254" s="300"/>
      <c r="V254" s="294" t="str">
        <f>IF(Tabela7[[#This Row],[C/V]]="c",Tabela7[[#This Row],[Preço Médio]],"")</f>
        <v/>
      </c>
      <c r="W254" s="294" t="str">
        <f>IF(Tabela7[[#This Row],[C/V]]="v",Tabela7[[#This Row],[Preço Médio]],"")</f>
        <v/>
      </c>
      <c r="X254" s="123" t="str">
        <f>Tabela7[[#This Row],[Código Negociação]]&amp;Tabela7[[#This Row],[C/V]]</f>
        <v/>
      </c>
      <c r="Y254" s="124"/>
      <c r="Z254" s="124"/>
      <c r="AA254" s="124"/>
      <c r="AB254" s="124"/>
      <c r="AC254" s="124"/>
      <c r="AD254" s="124"/>
      <c r="AE254" s="124"/>
      <c r="AF254" s="124"/>
      <c r="AG254" s="124"/>
      <c r="AH254" s="124"/>
      <c r="AI254" s="124"/>
      <c r="AJ254" s="124"/>
    </row>
    <row r="255" spans="3:36" ht="15.75" customHeight="1" x14ac:dyDescent="0.25">
      <c r="C255" s="262"/>
      <c r="D255" s="272"/>
      <c r="E255" s="273"/>
      <c r="F255" s="264"/>
      <c r="G255" s="265"/>
      <c r="H255" s="126"/>
      <c r="I255" s="125"/>
      <c r="J255" s="125"/>
      <c r="K255" s="125"/>
      <c r="L255" s="125"/>
      <c r="M255" s="125"/>
      <c r="N255" s="125"/>
      <c r="O255" s="266"/>
      <c r="P255" s="267"/>
      <c r="Q255" s="268"/>
      <c r="R255" s="269"/>
      <c r="S255" s="268"/>
      <c r="T255" s="263"/>
      <c r="U255" s="300"/>
      <c r="V255" s="294" t="str">
        <f>IF(Tabela7[[#This Row],[C/V]]="c",Tabela7[[#This Row],[Preço Médio]],"")</f>
        <v/>
      </c>
      <c r="W255" s="294" t="str">
        <f>IF(Tabela7[[#This Row],[C/V]]="v",Tabela7[[#This Row],[Preço Médio]],"")</f>
        <v/>
      </c>
      <c r="X255" s="123" t="str">
        <f>Tabela7[[#This Row],[Código Negociação]]&amp;Tabela7[[#This Row],[C/V]]</f>
        <v/>
      </c>
      <c r="Y255" s="116"/>
      <c r="Z255" s="116"/>
      <c r="AA255" s="116"/>
      <c r="AB255" s="116"/>
      <c r="AC255" s="116"/>
      <c r="AD255" s="116"/>
      <c r="AE255" s="116"/>
      <c r="AF255" s="116"/>
      <c r="AG255" s="116"/>
      <c r="AH255" s="116"/>
      <c r="AI255" s="116"/>
      <c r="AJ255" s="116"/>
    </row>
    <row r="256" spans="3:36" ht="15.75" customHeight="1" x14ac:dyDescent="0.25">
      <c r="C256" s="262"/>
      <c r="D256" s="272"/>
      <c r="E256" s="273"/>
      <c r="F256" s="264"/>
      <c r="G256" s="265"/>
      <c r="H256" s="126"/>
      <c r="I256" s="125"/>
      <c r="J256" s="125"/>
      <c r="K256" s="125"/>
      <c r="L256" s="125"/>
      <c r="M256" s="125"/>
      <c r="N256" s="125"/>
      <c r="O256" s="266"/>
      <c r="P256" s="267"/>
      <c r="Q256" s="267"/>
      <c r="R256" s="270"/>
      <c r="S256" s="267"/>
      <c r="T256" s="264"/>
      <c r="U256" s="300"/>
      <c r="V256" s="294" t="str">
        <f>IF(Tabela7[[#This Row],[C/V]]="c",Tabela7[[#This Row],[Preço Médio]],"")</f>
        <v/>
      </c>
      <c r="W256" s="294" t="str">
        <f>IF(Tabela7[[#This Row],[C/V]]="v",Tabela7[[#This Row],[Preço Médio]],"")</f>
        <v/>
      </c>
      <c r="X256" s="123" t="str">
        <f>Tabela7[[#This Row],[Código Negociação]]&amp;Tabela7[[#This Row],[C/V]]</f>
        <v/>
      </c>
      <c r="Y256" s="124"/>
      <c r="Z256" s="124"/>
      <c r="AA256" s="124"/>
      <c r="AB256" s="124"/>
      <c r="AC256" s="124"/>
      <c r="AD256" s="124"/>
      <c r="AE256" s="124"/>
      <c r="AF256" s="124"/>
      <c r="AG256" s="124"/>
      <c r="AH256" s="124"/>
      <c r="AI256" s="124"/>
      <c r="AJ256" s="124"/>
    </row>
    <row r="257" spans="3:36" ht="15.75" customHeight="1" x14ac:dyDescent="0.25">
      <c r="C257" s="141"/>
      <c r="D257" s="271"/>
      <c r="E257" s="271"/>
      <c r="F257" s="118"/>
      <c r="G257" s="119"/>
      <c r="H257" s="118"/>
      <c r="I257" s="120"/>
      <c r="J257" s="120"/>
      <c r="K257" s="120"/>
      <c r="L257" s="120"/>
      <c r="M257" s="120"/>
      <c r="N257" s="120"/>
      <c r="O257" s="121"/>
      <c r="P257" s="121"/>
      <c r="Q257" s="117"/>
      <c r="R257" s="122"/>
      <c r="S257" s="117"/>
      <c r="T257" s="123"/>
      <c r="U257" s="299"/>
      <c r="V257" s="294" t="str">
        <f>IF(Tabela7[[#This Row],[C/V]]="c",Tabela7[[#This Row],[Preço Médio]],"")</f>
        <v/>
      </c>
      <c r="W257" s="294" t="str">
        <f>IF(Tabela7[[#This Row],[C/V]]="v",Tabela7[[#This Row],[Preço Médio]],"")</f>
        <v/>
      </c>
      <c r="X257" s="123" t="str">
        <f>Tabela7[[#This Row],[Código Negociação]]&amp;Tabela7[[#This Row],[C/V]]</f>
        <v/>
      </c>
      <c r="Y257" s="116"/>
      <c r="Z257" s="116"/>
      <c r="AA257" s="116"/>
      <c r="AB257" s="116"/>
      <c r="AC257" s="116"/>
      <c r="AD257" s="116"/>
      <c r="AE257" s="116"/>
      <c r="AF257" s="116"/>
      <c r="AG257" s="116"/>
      <c r="AH257" s="116"/>
      <c r="AI257" s="116"/>
      <c r="AJ257" s="116"/>
    </row>
    <row r="258" spans="3:36" ht="15.75" customHeight="1" x14ac:dyDescent="0.25">
      <c r="C258" s="262"/>
      <c r="D258" s="272"/>
      <c r="E258" s="272"/>
      <c r="F258" s="264"/>
      <c r="G258" s="265"/>
      <c r="H258" s="126"/>
      <c r="I258" s="125"/>
      <c r="J258" s="125"/>
      <c r="K258" s="125"/>
      <c r="L258" s="125"/>
      <c r="M258" s="125"/>
      <c r="N258" s="125"/>
      <c r="O258" s="266"/>
      <c r="P258" s="267"/>
      <c r="Q258" s="268"/>
      <c r="R258" s="269"/>
      <c r="S258" s="268"/>
      <c r="T258" s="263"/>
      <c r="U258" s="300"/>
      <c r="V258" s="294" t="str">
        <f>IF(Tabela7[[#This Row],[C/V]]="c",Tabela7[[#This Row],[Preço Médio]],"")</f>
        <v/>
      </c>
      <c r="W258" s="294" t="str">
        <f>IF(Tabela7[[#This Row],[C/V]]="v",Tabela7[[#This Row],[Preço Médio]],"")</f>
        <v/>
      </c>
      <c r="X258" s="123" t="str">
        <f>Tabela7[[#This Row],[Código Negociação]]&amp;Tabela7[[#This Row],[C/V]]</f>
        <v/>
      </c>
      <c r="Y258" s="124"/>
      <c r="Z258" s="124"/>
      <c r="AA258" s="124"/>
      <c r="AB258" s="124"/>
      <c r="AC258" s="124"/>
      <c r="AD258" s="124"/>
      <c r="AE258" s="124"/>
      <c r="AF258" s="124"/>
      <c r="AG258" s="124"/>
      <c r="AH258" s="124"/>
      <c r="AI258" s="124"/>
      <c r="AJ258" s="124"/>
    </row>
    <row r="259" spans="3:36" ht="15.75" customHeight="1" x14ac:dyDescent="0.25">
      <c r="C259" s="262"/>
      <c r="D259" s="272"/>
      <c r="E259" s="272"/>
      <c r="F259" s="264"/>
      <c r="G259" s="265"/>
      <c r="H259" s="126"/>
      <c r="I259" s="125"/>
      <c r="J259" s="125"/>
      <c r="K259" s="125"/>
      <c r="L259" s="125"/>
      <c r="M259" s="125"/>
      <c r="N259" s="125"/>
      <c r="O259" s="266"/>
      <c r="P259" s="267"/>
      <c r="Q259" s="267"/>
      <c r="R259" s="270"/>
      <c r="S259" s="267"/>
      <c r="T259" s="264"/>
      <c r="U259" s="300"/>
      <c r="V259" s="294" t="str">
        <f>IF(Tabela7[[#This Row],[C/V]]="c",Tabela7[[#This Row],[Preço Médio]],"")</f>
        <v/>
      </c>
      <c r="W259" s="294" t="str">
        <f>IF(Tabela7[[#This Row],[C/V]]="v",Tabela7[[#This Row],[Preço Médio]],"")</f>
        <v/>
      </c>
      <c r="X259" s="123" t="str">
        <f>Tabela7[[#This Row],[Código Negociação]]&amp;Tabela7[[#This Row],[C/V]]</f>
        <v/>
      </c>
      <c r="Y259" s="116"/>
      <c r="Z259" s="116"/>
      <c r="AA259" s="116"/>
      <c r="AB259" s="116"/>
      <c r="AC259" s="116"/>
      <c r="AD259" s="116"/>
      <c r="AE259" s="116"/>
      <c r="AF259" s="116"/>
      <c r="AG259" s="116"/>
      <c r="AH259" s="116"/>
      <c r="AI259" s="116"/>
      <c r="AJ259" s="116"/>
    </row>
    <row r="260" spans="3:36" ht="15.75" customHeight="1" x14ac:dyDescent="0.25">
      <c r="C260" s="141"/>
      <c r="D260" s="273"/>
      <c r="E260" s="273"/>
      <c r="F260" s="264"/>
      <c r="G260" s="274"/>
      <c r="H260" s="264"/>
      <c r="I260" s="275"/>
      <c r="J260" s="275"/>
      <c r="K260" s="275"/>
      <c r="L260" s="275"/>
      <c r="M260" s="275"/>
      <c r="N260" s="275"/>
      <c r="O260" s="267"/>
      <c r="P260" s="267"/>
      <c r="Q260" s="268"/>
      <c r="R260" s="269"/>
      <c r="S260" s="268"/>
      <c r="T260" s="263"/>
      <c r="U260" s="300"/>
      <c r="V260" s="294" t="str">
        <f>IF(Tabela7[[#This Row],[C/V]]="c",Tabela7[[#This Row],[Preço Médio]],"")</f>
        <v/>
      </c>
      <c r="W260" s="294" t="str">
        <f>IF(Tabela7[[#This Row],[C/V]]="v",Tabela7[[#This Row],[Preço Médio]],"")</f>
        <v/>
      </c>
      <c r="X260" s="123" t="str">
        <f>Tabela7[[#This Row],[Código Negociação]]&amp;Tabela7[[#This Row],[C/V]]</f>
        <v/>
      </c>
      <c r="Y260" s="124"/>
      <c r="Z260" s="124"/>
      <c r="AA260" s="124"/>
      <c r="AB260" s="124"/>
      <c r="AC260" s="124"/>
      <c r="AD260" s="124"/>
      <c r="AE260" s="124"/>
      <c r="AF260" s="124"/>
      <c r="AG260" s="124"/>
      <c r="AH260" s="124"/>
      <c r="AI260" s="124"/>
      <c r="AJ260" s="124"/>
    </row>
    <row r="261" spans="3:36" ht="15.75" customHeight="1" x14ac:dyDescent="0.25">
      <c r="C261" s="262"/>
      <c r="D261" s="272"/>
      <c r="E261" s="273"/>
      <c r="F261" s="264"/>
      <c r="G261" s="265"/>
      <c r="H261" s="126"/>
      <c r="I261" s="125"/>
      <c r="J261" s="125"/>
      <c r="K261" s="125"/>
      <c r="L261" s="125"/>
      <c r="M261" s="125"/>
      <c r="N261" s="125"/>
      <c r="O261" s="266"/>
      <c r="P261" s="267"/>
      <c r="Q261" s="268"/>
      <c r="R261" s="269"/>
      <c r="S261" s="268"/>
      <c r="T261" s="263"/>
      <c r="U261" s="300"/>
      <c r="V261" s="294" t="str">
        <f>IF(Tabela7[[#This Row],[C/V]]="c",Tabela7[[#This Row],[Preço Médio]],"")</f>
        <v/>
      </c>
      <c r="W261" s="294" t="str">
        <f>IF(Tabela7[[#This Row],[C/V]]="v",Tabela7[[#This Row],[Preço Médio]],"")</f>
        <v/>
      </c>
      <c r="X261" s="123" t="str">
        <f>Tabela7[[#This Row],[Código Negociação]]&amp;Tabela7[[#This Row],[C/V]]</f>
        <v/>
      </c>
      <c r="Y261" s="116"/>
      <c r="Z261" s="116"/>
      <c r="AA261" s="116"/>
      <c r="AB261" s="116"/>
      <c r="AC261" s="116"/>
      <c r="AD261" s="116"/>
      <c r="AE261" s="116"/>
      <c r="AF261" s="116"/>
      <c r="AG261" s="116"/>
      <c r="AH261" s="116"/>
      <c r="AI261" s="116"/>
      <c r="AJ261" s="116"/>
    </row>
    <row r="262" spans="3:36" ht="15.75" customHeight="1" x14ac:dyDescent="0.25">
      <c r="C262" s="262"/>
      <c r="D262" s="272"/>
      <c r="E262" s="273"/>
      <c r="F262" s="264"/>
      <c r="G262" s="265"/>
      <c r="H262" s="126"/>
      <c r="I262" s="125"/>
      <c r="J262" s="125"/>
      <c r="K262" s="125"/>
      <c r="L262" s="125"/>
      <c r="M262" s="125"/>
      <c r="N262" s="125"/>
      <c r="O262" s="266"/>
      <c r="P262" s="267"/>
      <c r="Q262" s="267"/>
      <c r="R262" s="270"/>
      <c r="S262" s="267"/>
      <c r="T262" s="264"/>
      <c r="U262" s="300"/>
      <c r="V262" s="294" t="str">
        <f>IF(Tabela7[[#This Row],[C/V]]="c",Tabela7[[#This Row],[Preço Médio]],"")</f>
        <v/>
      </c>
      <c r="W262" s="294" t="str">
        <f>IF(Tabela7[[#This Row],[C/V]]="v",Tabela7[[#This Row],[Preço Médio]],"")</f>
        <v/>
      </c>
      <c r="X262" s="123" t="str">
        <f>Tabela7[[#This Row],[Código Negociação]]&amp;Tabela7[[#This Row],[C/V]]</f>
        <v/>
      </c>
      <c r="Y262" s="124"/>
      <c r="Z262" s="124"/>
      <c r="AA262" s="124"/>
      <c r="AB262" s="124"/>
      <c r="AC262" s="124"/>
      <c r="AD262" s="124"/>
      <c r="AE262" s="124"/>
      <c r="AF262" s="124"/>
      <c r="AG262" s="124"/>
      <c r="AH262" s="124"/>
      <c r="AI262" s="124"/>
      <c r="AJ262" s="124"/>
    </row>
    <row r="263" spans="3:36" ht="15.75" customHeight="1" x14ac:dyDescent="0.25">
      <c r="C263" s="141"/>
      <c r="D263" s="271"/>
      <c r="E263" s="271"/>
      <c r="F263" s="118"/>
      <c r="G263" s="119"/>
      <c r="H263" s="118"/>
      <c r="I263" s="120"/>
      <c r="J263" s="120"/>
      <c r="K263" s="120"/>
      <c r="L263" s="120"/>
      <c r="M263" s="120"/>
      <c r="N263" s="120"/>
      <c r="O263" s="121"/>
      <c r="P263" s="121"/>
      <c r="Q263" s="117"/>
      <c r="R263" s="122"/>
      <c r="S263" s="117"/>
      <c r="T263" s="123"/>
      <c r="U263" s="299"/>
      <c r="V263" s="294" t="str">
        <f>IF(Tabela7[[#This Row],[C/V]]="c",Tabela7[[#This Row],[Preço Médio]],"")</f>
        <v/>
      </c>
      <c r="W263" s="294" t="str">
        <f>IF(Tabela7[[#This Row],[C/V]]="v",Tabela7[[#This Row],[Preço Médio]],"")</f>
        <v/>
      </c>
      <c r="X263" s="123" t="str">
        <f>Tabela7[[#This Row],[Código Negociação]]&amp;Tabela7[[#This Row],[C/V]]</f>
        <v/>
      </c>
      <c r="Y263" s="116"/>
      <c r="Z263" s="116"/>
      <c r="AA263" s="116"/>
      <c r="AB263" s="116"/>
      <c r="AC263" s="116"/>
      <c r="AD263" s="116"/>
      <c r="AE263" s="116"/>
      <c r="AF263" s="116"/>
      <c r="AG263" s="116"/>
      <c r="AH263" s="116"/>
      <c r="AI263" s="116"/>
      <c r="AJ263" s="116"/>
    </row>
    <row r="264" spans="3:36" ht="15.75" customHeight="1" x14ac:dyDescent="0.25">
      <c r="C264" s="262"/>
      <c r="D264" s="272"/>
      <c r="E264" s="272"/>
      <c r="F264" s="264"/>
      <c r="G264" s="265"/>
      <c r="H264" s="126"/>
      <c r="I264" s="125"/>
      <c r="J264" s="125"/>
      <c r="K264" s="125"/>
      <c r="L264" s="125"/>
      <c r="M264" s="125"/>
      <c r="N264" s="125"/>
      <c r="O264" s="266"/>
      <c r="P264" s="267"/>
      <c r="Q264" s="268"/>
      <c r="R264" s="269"/>
      <c r="S264" s="268"/>
      <c r="T264" s="263"/>
      <c r="U264" s="300"/>
      <c r="V264" s="294" t="str">
        <f>IF(Tabela7[[#This Row],[C/V]]="c",Tabela7[[#This Row],[Preço Médio]],"")</f>
        <v/>
      </c>
      <c r="W264" s="294" t="str">
        <f>IF(Tabela7[[#This Row],[C/V]]="v",Tabela7[[#This Row],[Preço Médio]],"")</f>
        <v/>
      </c>
      <c r="X264" s="123" t="str">
        <f>Tabela7[[#This Row],[Código Negociação]]&amp;Tabela7[[#This Row],[C/V]]</f>
        <v/>
      </c>
      <c r="Y264" s="124"/>
      <c r="Z264" s="124"/>
      <c r="AA264" s="124"/>
      <c r="AB264" s="124"/>
      <c r="AC264" s="124"/>
      <c r="AD264" s="124"/>
      <c r="AE264" s="124"/>
      <c r="AF264" s="124"/>
      <c r="AG264" s="124"/>
      <c r="AH264" s="124"/>
      <c r="AI264" s="124"/>
      <c r="AJ264" s="124"/>
    </row>
    <row r="265" spans="3:36" ht="15.75" customHeight="1" x14ac:dyDescent="0.25">
      <c r="C265" s="262"/>
      <c r="D265" s="272"/>
      <c r="E265" s="272"/>
      <c r="F265" s="264"/>
      <c r="G265" s="265"/>
      <c r="H265" s="126"/>
      <c r="I265" s="125"/>
      <c r="J265" s="125"/>
      <c r="K265" s="125"/>
      <c r="L265" s="125"/>
      <c r="M265" s="125"/>
      <c r="N265" s="125"/>
      <c r="O265" s="266"/>
      <c r="P265" s="267"/>
      <c r="Q265" s="267"/>
      <c r="R265" s="270"/>
      <c r="S265" s="267"/>
      <c r="T265" s="264"/>
      <c r="U265" s="300"/>
      <c r="V265" s="294" t="str">
        <f>IF(Tabela7[[#This Row],[C/V]]="c",Tabela7[[#This Row],[Preço Médio]],"")</f>
        <v/>
      </c>
      <c r="W265" s="294" t="str">
        <f>IF(Tabela7[[#This Row],[C/V]]="v",Tabela7[[#This Row],[Preço Médio]],"")</f>
        <v/>
      </c>
      <c r="X265" s="123" t="str">
        <f>Tabela7[[#This Row],[Código Negociação]]&amp;Tabela7[[#This Row],[C/V]]</f>
        <v/>
      </c>
      <c r="Y265" s="116"/>
      <c r="Z265" s="116"/>
      <c r="AA265" s="116"/>
      <c r="AB265" s="116"/>
      <c r="AC265" s="116"/>
      <c r="AD265" s="116"/>
      <c r="AE265" s="116"/>
      <c r="AF265" s="116"/>
      <c r="AG265" s="116"/>
      <c r="AH265" s="116"/>
      <c r="AI265" s="116"/>
      <c r="AJ265" s="116"/>
    </row>
    <row r="266" spans="3:36" ht="15.75" customHeight="1" x14ac:dyDescent="0.25">
      <c r="C266" s="141"/>
      <c r="D266" s="273"/>
      <c r="E266" s="273"/>
      <c r="F266" s="264"/>
      <c r="G266" s="274"/>
      <c r="H266" s="264"/>
      <c r="I266" s="275"/>
      <c r="J266" s="275"/>
      <c r="K266" s="275"/>
      <c r="L266" s="275"/>
      <c r="M266" s="275"/>
      <c r="N266" s="275"/>
      <c r="O266" s="267"/>
      <c r="P266" s="267"/>
      <c r="Q266" s="268"/>
      <c r="R266" s="269"/>
      <c r="S266" s="268"/>
      <c r="T266" s="263"/>
      <c r="U266" s="300"/>
      <c r="V266" s="294" t="str">
        <f>IF(Tabela7[[#This Row],[C/V]]="c",Tabela7[[#This Row],[Preço Médio]],"")</f>
        <v/>
      </c>
      <c r="W266" s="294" t="str">
        <f>IF(Tabela7[[#This Row],[C/V]]="v",Tabela7[[#This Row],[Preço Médio]],"")</f>
        <v/>
      </c>
      <c r="X266" s="123" t="str">
        <f>Tabela7[[#This Row],[Código Negociação]]&amp;Tabela7[[#This Row],[C/V]]</f>
        <v/>
      </c>
      <c r="Y266" s="124"/>
      <c r="Z266" s="124"/>
      <c r="AA266" s="124"/>
      <c r="AB266" s="124"/>
      <c r="AC266" s="124"/>
      <c r="AD266" s="124"/>
      <c r="AE266" s="124"/>
      <c r="AF266" s="124"/>
      <c r="AG266" s="124"/>
      <c r="AH266" s="124"/>
      <c r="AI266" s="124"/>
      <c r="AJ266" s="124"/>
    </row>
    <row r="267" spans="3:36" ht="15.75" customHeight="1" x14ac:dyDescent="0.25">
      <c r="C267" s="262"/>
      <c r="D267" s="272"/>
      <c r="E267" s="273"/>
      <c r="F267" s="264"/>
      <c r="G267" s="265"/>
      <c r="H267" s="126"/>
      <c r="I267" s="125"/>
      <c r="J267" s="125"/>
      <c r="K267" s="125"/>
      <c r="L267" s="125"/>
      <c r="M267" s="125"/>
      <c r="N267" s="125"/>
      <c r="O267" s="266"/>
      <c r="P267" s="267"/>
      <c r="Q267" s="268"/>
      <c r="R267" s="269"/>
      <c r="S267" s="268"/>
      <c r="T267" s="263"/>
      <c r="U267" s="300"/>
      <c r="V267" s="294" t="str">
        <f>IF(Tabela7[[#This Row],[C/V]]="c",Tabela7[[#This Row],[Preço Médio]],"")</f>
        <v/>
      </c>
      <c r="W267" s="294" t="str">
        <f>IF(Tabela7[[#This Row],[C/V]]="v",Tabela7[[#This Row],[Preço Médio]],"")</f>
        <v/>
      </c>
      <c r="X267" s="123" t="str">
        <f>Tabela7[[#This Row],[Código Negociação]]&amp;Tabela7[[#This Row],[C/V]]</f>
        <v/>
      </c>
      <c r="Y267" s="116"/>
      <c r="Z267" s="116"/>
      <c r="AA267" s="116"/>
      <c r="AB267" s="116"/>
      <c r="AC267" s="116"/>
      <c r="AD267" s="116"/>
      <c r="AE267" s="116"/>
      <c r="AF267" s="116"/>
      <c r="AG267" s="116"/>
      <c r="AH267" s="116"/>
      <c r="AI267" s="116"/>
      <c r="AJ267" s="116"/>
    </row>
    <row r="268" spans="3:36" ht="15.75" customHeight="1" x14ac:dyDescent="0.25">
      <c r="C268" s="262"/>
      <c r="D268" s="272"/>
      <c r="E268" s="273"/>
      <c r="F268" s="264"/>
      <c r="G268" s="265"/>
      <c r="H268" s="126"/>
      <c r="I268" s="125"/>
      <c r="J268" s="125"/>
      <c r="K268" s="125"/>
      <c r="L268" s="125"/>
      <c r="M268" s="125"/>
      <c r="N268" s="125"/>
      <c r="O268" s="266"/>
      <c r="P268" s="267"/>
      <c r="Q268" s="267"/>
      <c r="R268" s="270"/>
      <c r="S268" s="267"/>
      <c r="T268" s="264"/>
      <c r="U268" s="300"/>
      <c r="V268" s="294" t="str">
        <f>IF(Tabela7[[#This Row],[C/V]]="c",Tabela7[[#This Row],[Preço Médio]],"")</f>
        <v/>
      </c>
      <c r="W268" s="294" t="str">
        <f>IF(Tabela7[[#This Row],[C/V]]="v",Tabela7[[#This Row],[Preço Médio]],"")</f>
        <v/>
      </c>
      <c r="X268" s="123" t="str">
        <f>Tabela7[[#This Row],[Código Negociação]]&amp;Tabela7[[#This Row],[C/V]]</f>
        <v/>
      </c>
      <c r="Y268" s="124"/>
      <c r="Z268" s="124"/>
      <c r="AA268" s="124"/>
      <c r="AB268" s="124"/>
      <c r="AC268" s="124"/>
      <c r="AD268" s="124"/>
      <c r="AE268" s="124"/>
      <c r="AF268" s="124"/>
      <c r="AG268" s="124"/>
      <c r="AH268" s="124"/>
      <c r="AI268" s="124"/>
      <c r="AJ268" s="124"/>
    </row>
    <row r="269" spans="3:36" ht="15.75" customHeight="1" x14ac:dyDescent="0.25">
      <c r="C269" s="141"/>
      <c r="D269" s="271"/>
      <c r="E269" s="271"/>
      <c r="F269" s="118"/>
      <c r="G269" s="119"/>
      <c r="H269" s="118"/>
      <c r="I269" s="120"/>
      <c r="J269" s="120"/>
      <c r="K269" s="120"/>
      <c r="L269" s="120"/>
      <c r="M269" s="120"/>
      <c r="N269" s="120"/>
      <c r="O269" s="121"/>
      <c r="P269" s="121"/>
      <c r="Q269" s="117"/>
      <c r="R269" s="122"/>
      <c r="S269" s="117"/>
      <c r="T269" s="123"/>
      <c r="U269" s="299"/>
      <c r="V269" s="294" t="str">
        <f>IF(Tabela7[[#This Row],[C/V]]="c",Tabela7[[#This Row],[Preço Médio]],"")</f>
        <v/>
      </c>
      <c r="W269" s="294" t="str">
        <f>IF(Tabela7[[#This Row],[C/V]]="v",Tabela7[[#This Row],[Preço Médio]],"")</f>
        <v/>
      </c>
      <c r="X269" s="123" t="str">
        <f>Tabela7[[#This Row],[Código Negociação]]&amp;Tabela7[[#This Row],[C/V]]</f>
        <v/>
      </c>
      <c r="Y269" s="116"/>
      <c r="Z269" s="116"/>
      <c r="AA269" s="116"/>
      <c r="AB269" s="116"/>
      <c r="AC269" s="116"/>
      <c r="AD269" s="116"/>
      <c r="AE269" s="116"/>
      <c r="AF269" s="116"/>
      <c r="AG269" s="116"/>
      <c r="AH269" s="116"/>
      <c r="AI269" s="116"/>
      <c r="AJ269" s="116"/>
    </row>
    <row r="270" spans="3:36" ht="15.75" customHeight="1" x14ac:dyDescent="0.25">
      <c r="C270" s="262"/>
      <c r="D270" s="272"/>
      <c r="E270" s="272"/>
      <c r="F270" s="264"/>
      <c r="G270" s="265"/>
      <c r="H270" s="126"/>
      <c r="I270" s="125"/>
      <c r="J270" s="125"/>
      <c r="K270" s="125"/>
      <c r="L270" s="125"/>
      <c r="M270" s="125"/>
      <c r="N270" s="125"/>
      <c r="O270" s="266"/>
      <c r="P270" s="267"/>
      <c r="Q270" s="268"/>
      <c r="R270" s="269"/>
      <c r="S270" s="268"/>
      <c r="T270" s="263"/>
      <c r="U270" s="300"/>
      <c r="V270" s="294" t="str">
        <f>IF(Tabela7[[#This Row],[C/V]]="c",Tabela7[[#This Row],[Preço Médio]],"")</f>
        <v/>
      </c>
      <c r="W270" s="294" t="str">
        <f>IF(Tabela7[[#This Row],[C/V]]="v",Tabela7[[#This Row],[Preço Médio]],"")</f>
        <v/>
      </c>
      <c r="X270" s="123" t="str">
        <f>Tabela7[[#This Row],[Código Negociação]]&amp;Tabela7[[#This Row],[C/V]]</f>
        <v/>
      </c>
      <c r="Y270" s="124"/>
      <c r="Z270" s="124"/>
      <c r="AA270" s="124"/>
      <c r="AB270" s="124"/>
      <c r="AC270" s="124"/>
      <c r="AD270" s="124"/>
      <c r="AE270" s="124"/>
      <c r="AF270" s="124"/>
      <c r="AG270" s="124"/>
      <c r="AH270" s="124"/>
      <c r="AI270" s="124"/>
      <c r="AJ270" s="124"/>
    </row>
    <row r="271" spans="3:36" ht="15.75" customHeight="1" x14ac:dyDescent="0.25">
      <c r="C271" s="262"/>
      <c r="D271" s="272"/>
      <c r="E271" s="272"/>
      <c r="F271" s="264"/>
      <c r="G271" s="265"/>
      <c r="H271" s="126"/>
      <c r="I271" s="125"/>
      <c r="J271" s="125"/>
      <c r="K271" s="125"/>
      <c r="L271" s="125"/>
      <c r="M271" s="125"/>
      <c r="N271" s="125"/>
      <c r="O271" s="266"/>
      <c r="P271" s="267"/>
      <c r="Q271" s="267"/>
      <c r="R271" s="270"/>
      <c r="S271" s="267"/>
      <c r="T271" s="264"/>
      <c r="U271" s="300"/>
      <c r="V271" s="294" t="str">
        <f>IF(Tabela7[[#This Row],[C/V]]="c",Tabela7[[#This Row],[Preço Médio]],"")</f>
        <v/>
      </c>
      <c r="W271" s="294" t="str">
        <f>IF(Tabela7[[#This Row],[C/V]]="v",Tabela7[[#This Row],[Preço Médio]],"")</f>
        <v/>
      </c>
      <c r="X271" s="123" t="str">
        <f>Tabela7[[#This Row],[Código Negociação]]&amp;Tabela7[[#This Row],[C/V]]</f>
        <v/>
      </c>
      <c r="Y271" s="116"/>
      <c r="Z271" s="116"/>
      <c r="AA271" s="116"/>
      <c r="AB271" s="116"/>
      <c r="AC271" s="116"/>
      <c r="AD271" s="116"/>
      <c r="AE271" s="116"/>
      <c r="AF271" s="116"/>
      <c r="AG271" s="116"/>
      <c r="AH271" s="116"/>
      <c r="AI271" s="116"/>
      <c r="AJ271" s="116"/>
    </row>
    <row r="272" spans="3:36" ht="15.75" customHeight="1" x14ac:dyDescent="0.25">
      <c r="C272" s="141"/>
      <c r="D272" s="273"/>
      <c r="E272" s="273"/>
      <c r="F272" s="264"/>
      <c r="G272" s="274"/>
      <c r="H272" s="264"/>
      <c r="I272" s="275"/>
      <c r="J272" s="275"/>
      <c r="K272" s="275"/>
      <c r="L272" s="275"/>
      <c r="M272" s="275"/>
      <c r="N272" s="275"/>
      <c r="O272" s="267"/>
      <c r="P272" s="267"/>
      <c r="Q272" s="268"/>
      <c r="R272" s="269"/>
      <c r="S272" s="268"/>
      <c r="T272" s="263"/>
      <c r="U272" s="300"/>
      <c r="V272" s="294" t="str">
        <f>IF(Tabela7[[#This Row],[C/V]]="c",Tabela7[[#This Row],[Preço Médio]],"")</f>
        <v/>
      </c>
      <c r="W272" s="294" t="str">
        <f>IF(Tabela7[[#This Row],[C/V]]="v",Tabela7[[#This Row],[Preço Médio]],"")</f>
        <v/>
      </c>
      <c r="X272" s="123" t="str">
        <f>Tabela7[[#This Row],[Código Negociação]]&amp;Tabela7[[#This Row],[C/V]]</f>
        <v/>
      </c>
      <c r="Y272" s="124"/>
      <c r="Z272" s="124"/>
      <c r="AA272" s="124"/>
      <c r="AB272" s="124"/>
      <c r="AC272" s="124"/>
      <c r="AD272" s="124"/>
      <c r="AE272" s="124"/>
      <c r="AF272" s="124"/>
      <c r="AG272" s="124"/>
      <c r="AH272" s="124"/>
      <c r="AI272" s="124"/>
      <c r="AJ272" s="124"/>
    </row>
    <row r="273" spans="3:36" ht="15.75" customHeight="1" x14ac:dyDescent="0.25">
      <c r="C273" s="262"/>
      <c r="D273" s="272"/>
      <c r="E273" s="273"/>
      <c r="F273" s="264"/>
      <c r="G273" s="265"/>
      <c r="H273" s="126"/>
      <c r="I273" s="125"/>
      <c r="J273" s="125"/>
      <c r="K273" s="125"/>
      <c r="L273" s="125"/>
      <c r="M273" s="125"/>
      <c r="N273" s="125"/>
      <c r="O273" s="266"/>
      <c r="P273" s="267"/>
      <c r="Q273" s="268"/>
      <c r="R273" s="269"/>
      <c r="S273" s="268"/>
      <c r="T273" s="263"/>
      <c r="U273" s="300"/>
      <c r="V273" s="294" t="str">
        <f>IF(Tabela7[[#This Row],[C/V]]="c",Tabela7[[#This Row],[Preço Médio]],"")</f>
        <v/>
      </c>
      <c r="W273" s="294" t="str">
        <f>IF(Tabela7[[#This Row],[C/V]]="v",Tabela7[[#This Row],[Preço Médio]],"")</f>
        <v/>
      </c>
      <c r="X273" s="123" t="str">
        <f>Tabela7[[#This Row],[Código Negociação]]&amp;Tabela7[[#This Row],[C/V]]</f>
        <v/>
      </c>
      <c r="Y273" s="116"/>
      <c r="Z273" s="116"/>
      <c r="AA273" s="116"/>
      <c r="AB273" s="116"/>
      <c r="AC273" s="116"/>
      <c r="AD273" s="116"/>
      <c r="AE273" s="116"/>
      <c r="AF273" s="116"/>
      <c r="AG273" s="116"/>
      <c r="AH273" s="116"/>
      <c r="AI273" s="116"/>
      <c r="AJ273" s="116"/>
    </row>
    <row r="274" spans="3:36" ht="15.75" customHeight="1" x14ac:dyDescent="0.25">
      <c r="C274" s="262"/>
      <c r="D274" s="272"/>
      <c r="E274" s="273"/>
      <c r="F274" s="264"/>
      <c r="G274" s="265"/>
      <c r="H274" s="126"/>
      <c r="I274" s="125"/>
      <c r="J274" s="125"/>
      <c r="K274" s="125"/>
      <c r="L274" s="125"/>
      <c r="M274" s="125"/>
      <c r="N274" s="125"/>
      <c r="O274" s="266"/>
      <c r="P274" s="267"/>
      <c r="Q274" s="267"/>
      <c r="R274" s="270"/>
      <c r="S274" s="267"/>
      <c r="T274" s="264"/>
      <c r="U274" s="300"/>
      <c r="V274" s="294" t="str">
        <f>IF(Tabela7[[#This Row],[C/V]]="c",Tabela7[[#This Row],[Preço Médio]],"")</f>
        <v/>
      </c>
      <c r="W274" s="294" t="str">
        <f>IF(Tabela7[[#This Row],[C/V]]="v",Tabela7[[#This Row],[Preço Médio]],"")</f>
        <v/>
      </c>
      <c r="X274" s="123" t="str">
        <f>Tabela7[[#This Row],[Código Negociação]]&amp;Tabela7[[#This Row],[C/V]]</f>
        <v/>
      </c>
      <c r="Y274" s="124"/>
      <c r="Z274" s="124"/>
      <c r="AA274" s="124"/>
      <c r="AB274" s="124"/>
      <c r="AC274" s="124"/>
      <c r="AD274" s="124"/>
      <c r="AE274" s="124"/>
      <c r="AF274" s="124"/>
      <c r="AG274" s="124"/>
      <c r="AH274" s="124"/>
      <c r="AI274" s="124"/>
      <c r="AJ274" s="124"/>
    </row>
    <row r="275" spans="3:36" ht="15.75" customHeight="1" x14ac:dyDescent="0.25">
      <c r="C275" s="141"/>
      <c r="D275" s="271"/>
      <c r="E275" s="271"/>
      <c r="F275" s="118"/>
      <c r="G275" s="119"/>
      <c r="H275" s="118"/>
      <c r="I275" s="120"/>
      <c r="J275" s="120"/>
      <c r="K275" s="120"/>
      <c r="L275" s="120"/>
      <c r="M275" s="120"/>
      <c r="N275" s="120"/>
      <c r="O275" s="121"/>
      <c r="P275" s="121"/>
      <c r="Q275" s="117"/>
      <c r="R275" s="122"/>
      <c r="S275" s="117"/>
      <c r="T275" s="123"/>
      <c r="U275" s="299"/>
      <c r="V275" s="294" t="str">
        <f>IF(Tabela7[[#This Row],[C/V]]="c",Tabela7[[#This Row],[Preço Médio]],"")</f>
        <v/>
      </c>
      <c r="W275" s="294" t="str">
        <f>IF(Tabela7[[#This Row],[C/V]]="v",Tabela7[[#This Row],[Preço Médio]],"")</f>
        <v/>
      </c>
      <c r="X275" s="123" t="str">
        <f>Tabela7[[#This Row],[Código Negociação]]&amp;Tabela7[[#This Row],[C/V]]</f>
        <v/>
      </c>
      <c r="Y275" s="116"/>
      <c r="Z275" s="116"/>
      <c r="AA275" s="116"/>
      <c r="AB275" s="116"/>
      <c r="AC275" s="116"/>
      <c r="AD275" s="116"/>
      <c r="AE275" s="116"/>
      <c r="AF275" s="116"/>
      <c r="AG275" s="116"/>
      <c r="AH275" s="116"/>
      <c r="AI275" s="116"/>
      <c r="AJ275" s="116"/>
    </row>
    <row r="276" spans="3:36" ht="15.75" customHeight="1" x14ac:dyDescent="0.25">
      <c r="C276" s="262"/>
      <c r="D276" s="272"/>
      <c r="E276" s="272"/>
      <c r="F276" s="264"/>
      <c r="G276" s="265"/>
      <c r="H276" s="126"/>
      <c r="I276" s="125"/>
      <c r="J276" s="125"/>
      <c r="K276" s="125"/>
      <c r="L276" s="125"/>
      <c r="M276" s="125"/>
      <c r="N276" s="125"/>
      <c r="O276" s="266"/>
      <c r="P276" s="267"/>
      <c r="Q276" s="268"/>
      <c r="R276" s="269"/>
      <c r="S276" s="268"/>
      <c r="T276" s="263"/>
      <c r="U276" s="300"/>
      <c r="V276" s="294" t="str">
        <f>IF(Tabela7[[#This Row],[C/V]]="c",Tabela7[[#This Row],[Preço Médio]],"")</f>
        <v/>
      </c>
      <c r="W276" s="294" t="str">
        <f>IF(Tabela7[[#This Row],[C/V]]="v",Tabela7[[#This Row],[Preço Médio]],"")</f>
        <v/>
      </c>
      <c r="X276" s="123" t="str">
        <f>Tabela7[[#This Row],[Código Negociação]]&amp;Tabela7[[#This Row],[C/V]]</f>
        <v/>
      </c>
      <c r="Y276" s="124"/>
      <c r="Z276" s="124"/>
      <c r="AA276" s="124"/>
      <c r="AB276" s="124"/>
      <c r="AC276" s="124"/>
      <c r="AD276" s="124"/>
      <c r="AE276" s="124"/>
      <c r="AF276" s="124"/>
      <c r="AG276" s="124"/>
      <c r="AH276" s="124"/>
      <c r="AI276" s="124"/>
      <c r="AJ276" s="124"/>
    </row>
    <row r="277" spans="3:36" ht="15.75" customHeight="1" x14ac:dyDescent="0.25">
      <c r="C277" s="262"/>
      <c r="D277" s="272"/>
      <c r="E277" s="272"/>
      <c r="F277" s="264"/>
      <c r="G277" s="265"/>
      <c r="H277" s="126"/>
      <c r="I277" s="125"/>
      <c r="J277" s="125"/>
      <c r="K277" s="125"/>
      <c r="L277" s="125"/>
      <c r="M277" s="125"/>
      <c r="N277" s="125"/>
      <c r="O277" s="266"/>
      <c r="P277" s="267"/>
      <c r="Q277" s="267"/>
      <c r="R277" s="270"/>
      <c r="S277" s="267"/>
      <c r="T277" s="264"/>
      <c r="U277" s="300"/>
      <c r="V277" s="294" t="str">
        <f>IF(Tabela7[[#This Row],[C/V]]="c",Tabela7[[#This Row],[Preço Médio]],"")</f>
        <v/>
      </c>
      <c r="W277" s="294" t="str">
        <f>IF(Tabela7[[#This Row],[C/V]]="v",Tabela7[[#This Row],[Preço Médio]],"")</f>
        <v/>
      </c>
      <c r="X277" s="123" t="str">
        <f>Tabela7[[#This Row],[Código Negociação]]&amp;Tabela7[[#This Row],[C/V]]</f>
        <v/>
      </c>
      <c r="Y277" s="116"/>
      <c r="Z277" s="116"/>
      <c r="AA277" s="116"/>
      <c r="AB277" s="116"/>
      <c r="AC277" s="116"/>
      <c r="AD277" s="116"/>
      <c r="AE277" s="116"/>
      <c r="AF277" s="116"/>
      <c r="AG277" s="116"/>
      <c r="AH277" s="116"/>
      <c r="AI277" s="116"/>
      <c r="AJ277" s="116"/>
    </row>
    <row r="278" spans="3:36" ht="15.75" customHeight="1" x14ac:dyDescent="0.25">
      <c r="C278" s="141"/>
      <c r="D278" s="273"/>
      <c r="E278" s="273"/>
      <c r="F278" s="264"/>
      <c r="G278" s="274"/>
      <c r="H278" s="264"/>
      <c r="I278" s="275"/>
      <c r="J278" s="275"/>
      <c r="K278" s="275"/>
      <c r="L278" s="275"/>
      <c r="M278" s="275"/>
      <c r="N278" s="275"/>
      <c r="O278" s="267"/>
      <c r="P278" s="267"/>
      <c r="Q278" s="268"/>
      <c r="R278" s="269"/>
      <c r="S278" s="268"/>
      <c r="T278" s="263"/>
      <c r="U278" s="300"/>
      <c r="V278" s="294" t="str">
        <f>IF(Tabela7[[#This Row],[C/V]]="c",Tabela7[[#This Row],[Preço Médio]],"")</f>
        <v/>
      </c>
      <c r="W278" s="294" t="str">
        <f>IF(Tabela7[[#This Row],[C/V]]="v",Tabela7[[#This Row],[Preço Médio]],"")</f>
        <v/>
      </c>
      <c r="X278" s="123" t="str">
        <f>Tabela7[[#This Row],[Código Negociação]]&amp;Tabela7[[#This Row],[C/V]]</f>
        <v/>
      </c>
      <c r="Y278" s="124"/>
      <c r="Z278" s="124"/>
      <c r="AA278" s="124"/>
      <c r="AB278" s="124"/>
      <c r="AC278" s="124"/>
      <c r="AD278" s="124"/>
      <c r="AE278" s="124"/>
      <c r="AF278" s="124"/>
      <c r="AG278" s="124"/>
      <c r="AH278" s="124"/>
      <c r="AI278" s="124"/>
      <c r="AJ278" s="124"/>
    </row>
    <row r="279" spans="3:36" ht="15.75" customHeight="1" x14ac:dyDescent="0.25">
      <c r="C279" s="262"/>
      <c r="D279" s="272"/>
      <c r="E279" s="273"/>
      <c r="F279" s="264"/>
      <c r="G279" s="265"/>
      <c r="H279" s="126"/>
      <c r="I279" s="125"/>
      <c r="J279" s="125"/>
      <c r="K279" s="125"/>
      <c r="L279" s="125"/>
      <c r="M279" s="125"/>
      <c r="N279" s="125"/>
      <c r="O279" s="266"/>
      <c r="P279" s="267"/>
      <c r="Q279" s="268"/>
      <c r="R279" s="269"/>
      <c r="S279" s="268"/>
      <c r="T279" s="263"/>
      <c r="U279" s="300"/>
      <c r="V279" s="294" t="str">
        <f>IF(Tabela7[[#This Row],[C/V]]="c",Tabela7[[#This Row],[Preço Médio]],"")</f>
        <v/>
      </c>
      <c r="W279" s="294" t="str">
        <f>IF(Tabela7[[#This Row],[C/V]]="v",Tabela7[[#This Row],[Preço Médio]],"")</f>
        <v/>
      </c>
      <c r="X279" s="123" t="str">
        <f>Tabela7[[#This Row],[Código Negociação]]&amp;Tabela7[[#This Row],[C/V]]</f>
        <v/>
      </c>
      <c r="Y279" s="116"/>
      <c r="Z279" s="116"/>
      <c r="AA279" s="116"/>
      <c r="AB279" s="116"/>
      <c r="AC279" s="116"/>
      <c r="AD279" s="116"/>
      <c r="AE279" s="116"/>
      <c r="AF279" s="116"/>
      <c r="AG279" s="116"/>
      <c r="AH279" s="116"/>
      <c r="AI279" s="116"/>
      <c r="AJ279" s="116"/>
    </row>
    <row r="280" spans="3:36" ht="15.75" customHeight="1" x14ac:dyDescent="0.25">
      <c r="C280" s="262"/>
      <c r="D280" s="272"/>
      <c r="E280" s="273"/>
      <c r="F280" s="264"/>
      <c r="G280" s="265"/>
      <c r="H280" s="126"/>
      <c r="I280" s="125"/>
      <c r="J280" s="125"/>
      <c r="K280" s="125"/>
      <c r="L280" s="125"/>
      <c r="M280" s="125"/>
      <c r="N280" s="125"/>
      <c r="O280" s="266"/>
      <c r="P280" s="267"/>
      <c r="Q280" s="267"/>
      <c r="R280" s="270"/>
      <c r="S280" s="267"/>
      <c r="T280" s="264"/>
      <c r="U280" s="300"/>
      <c r="V280" s="294" t="str">
        <f>IF(Tabela7[[#This Row],[C/V]]="c",Tabela7[[#This Row],[Preço Médio]],"")</f>
        <v/>
      </c>
      <c r="W280" s="294" t="str">
        <f>IF(Tabela7[[#This Row],[C/V]]="v",Tabela7[[#This Row],[Preço Médio]],"")</f>
        <v/>
      </c>
      <c r="X280" s="123" t="str">
        <f>Tabela7[[#This Row],[Código Negociação]]&amp;Tabela7[[#This Row],[C/V]]</f>
        <v/>
      </c>
      <c r="Y280" s="124"/>
      <c r="Z280" s="124"/>
      <c r="AA280" s="124"/>
      <c r="AB280" s="124"/>
      <c r="AC280" s="124"/>
      <c r="AD280" s="124"/>
      <c r="AE280" s="124"/>
      <c r="AF280" s="124"/>
      <c r="AG280" s="124"/>
      <c r="AH280" s="124"/>
      <c r="AI280" s="124"/>
      <c r="AJ280" s="124"/>
    </row>
    <row r="281" spans="3:36" ht="15.75" customHeight="1" x14ac:dyDescent="0.25">
      <c r="C281" s="141"/>
      <c r="D281" s="271"/>
      <c r="E281" s="271"/>
      <c r="F281" s="118"/>
      <c r="G281" s="119"/>
      <c r="H281" s="118"/>
      <c r="I281" s="120"/>
      <c r="J281" s="120"/>
      <c r="K281" s="120"/>
      <c r="L281" s="120"/>
      <c r="M281" s="120"/>
      <c r="N281" s="120"/>
      <c r="O281" s="121"/>
      <c r="P281" s="121"/>
      <c r="Q281" s="117"/>
      <c r="R281" s="122"/>
      <c r="S281" s="117"/>
      <c r="T281" s="123"/>
      <c r="U281" s="299"/>
      <c r="V281" s="294" t="str">
        <f>IF(Tabela7[[#This Row],[C/V]]="c",Tabela7[[#This Row],[Preço Médio]],"")</f>
        <v/>
      </c>
      <c r="W281" s="294" t="str">
        <f>IF(Tabela7[[#This Row],[C/V]]="v",Tabela7[[#This Row],[Preço Médio]],"")</f>
        <v/>
      </c>
      <c r="X281" s="123" t="str">
        <f>Tabela7[[#This Row],[Código Negociação]]&amp;Tabela7[[#This Row],[C/V]]</f>
        <v/>
      </c>
      <c r="Y281" s="116"/>
      <c r="Z281" s="116"/>
      <c r="AA281" s="116"/>
      <c r="AB281" s="116"/>
      <c r="AC281" s="116"/>
      <c r="AD281" s="116"/>
      <c r="AE281" s="116"/>
      <c r="AF281" s="116"/>
      <c r="AG281" s="116"/>
      <c r="AH281" s="116"/>
      <c r="AI281" s="116"/>
      <c r="AJ281" s="116"/>
    </row>
    <row r="282" spans="3:36" ht="15.75" customHeight="1" x14ac:dyDescent="0.25">
      <c r="C282" s="262"/>
      <c r="D282" s="272"/>
      <c r="E282" s="272"/>
      <c r="F282" s="264"/>
      <c r="G282" s="265"/>
      <c r="H282" s="126"/>
      <c r="I282" s="125"/>
      <c r="J282" s="125"/>
      <c r="K282" s="125"/>
      <c r="L282" s="125"/>
      <c r="M282" s="125"/>
      <c r="N282" s="125"/>
      <c r="O282" s="266"/>
      <c r="P282" s="267"/>
      <c r="Q282" s="268"/>
      <c r="R282" s="269"/>
      <c r="S282" s="268"/>
      <c r="T282" s="263"/>
      <c r="U282" s="300"/>
      <c r="V282" s="294" t="str">
        <f>IF(Tabela7[[#This Row],[C/V]]="c",Tabela7[[#This Row],[Preço Médio]],"")</f>
        <v/>
      </c>
      <c r="W282" s="294" t="str">
        <f>IF(Tabela7[[#This Row],[C/V]]="v",Tabela7[[#This Row],[Preço Médio]],"")</f>
        <v/>
      </c>
      <c r="X282" s="123" t="str">
        <f>Tabela7[[#This Row],[Código Negociação]]&amp;Tabela7[[#This Row],[C/V]]</f>
        <v/>
      </c>
      <c r="Y282" s="124"/>
      <c r="Z282" s="124"/>
      <c r="AA282" s="124"/>
      <c r="AB282" s="124"/>
      <c r="AC282" s="124"/>
      <c r="AD282" s="124"/>
      <c r="AE282" s="124"/>
      <c r="AF282" s="124"/>
      <c r="AG282" s="124"/>
      <c r="AH282" s="124"/>
      <c r="AI282" s="124"/>
      <c r="AJ282" s="124"/>
    </row>
    <row r="283" spans="3:36" ht="15.75" customHeight="1" x14ac:dyDescent="0.25">
      <c r="C283" s="262"/>
      <c r="D283" s="272"/>
      <c r="E283" s="272"/>
      <c r="F283" s="264"/>
      <c r="G283" s="265"/>
      <c r="H283" s="126"/>
      <c r="I283" s="125"/>
      <c r="J283" s="125"/>
      <c r="K283" s="125"/>
      <c r="L283" s="125"/>
      <c r="M283" s="125"/>
      <c r="N283" s="125"/>
      <c r="O283" s="266"/>
      <c r="P283" s="267"/>
      <c r="Q283" s="267"/>
      <c r="R283" s="270"/>
      <c r="S283" s="267"/>
      <c r="T283" s="264"/>
      <c r="U283" s="300"/>
      <c r="V283" s="294" t="str">
        <f>IF(Tabela7[[#This Row],[C/V]]="c",Tabela7[[#This Row],[Preço Médio]],"")</f>
        <v/>
      </c>
      <c r="W283" s="294" t="str">
        <f>IF(Tabela7[[#This Row],[C/V]]="v",Tabela7[[#This Row],[Preço Médio]],"")</f>
        <v/>
      </c>
      <c r="X283" s="123" t="str">
        <f>Tabela7[[#This Row],[Código Negociação]]&amp;Tabela7[[#This Row],[C/V]]</f>
        <v/>
      </c>
      <c r="Y283" s="116"/>
      <c r="Z283" s="116"/>
      <c r="AA283" s="116"/>
      <c r="AB283" s="116"/>
      <c r="AC283" s="116"/>
      <c r="AD283" s="116"/>
      <c r="AE283" s="116"/>
      <c r="AF283" s="116"/>
      <c r="AG283" s="116"/>
      <c r="AH283" s="116"/>
      <c r="AI283" s="116"/>
      <c r="AJ283" s="116"/>
    </row>
    <row r="284" spans="3:36" ht="15.75" customHeight="1" x14ac:dyDescent="0.25">
      <c r="C284" s="141"/>
      <c r="D284" s="273"/>
      <c r="E284" s="273"/>
      <c r="F284" s="264"/>
      <c r="G284" s="274"/>
      <c r="H284" s="264"/>
      <c r="I284" s="275"/>
      <c r="J284" s="275"/>
      <c r="K284" s="275"/>
      <c r="L284" s="275"/>
      <c r="M284" s="275"/>
      <c r="N284" s="275"/>
      <c r="O284" s="267"/>
      <c r="P284" s="267"/>
      <c r="Q284" s="268"/>
      <c r="R284" s="269"/>
      <c r="S284" s="268"/>
      <c r="T284" s="263"/>
      <c r="U284" s="300"/>
      <c r="V284" s="294" t="str">
        <f>IF(Tabela7[[#This Row],[C/V]]="c",Tabela7[[#This Row],[Preço Médio]],"")</f>
        <v/>
      </c>
      <c r="W284" s="294" t="str">
        <f>IF(Tabela7[[#This Row],[C/V]]="v",Tabela7[[#This Row],[Preço Médio]],"")</f>
        <v/>
      </c>
      <c r="X284" s="123" t="str">
        <f>Tabela7[[#This Row],[Código Negociação]]&amp;Tabela7[[#This Row],[C/V]]</f>
        <v/>
      </c>
      <c r="Y284" s="124"/>
      <c r="Z284" s="124"/>
      <c r="AA284" s="124"/>
      <c r="AB284" s="124"/>
      <c r="AC284" s="124"/>
      <c r="AD284" s="124"/>
      <c r="AE284" s="124"/>
      <c r="AF284" s="124"/>
      <c r="AG284" s="124"/>
      <c r="AH284" s="124"/>
      <c r="AI284" s="124"/>
      <c r="AJ284" s="124"/>
    </row>
    <row r="285" spans="3:36" ht="15.75" customHeight="1" x14ac:dyDescent="0.25">
      <c r="C285" s="262"/>
      <c r="D285" s="272"/>
      <c r="E285" s="273"/>
      <c r="F285" s="264"/>
      <c r="G285" s="265"/>
      <c r="H285" s="126"/>
      <c r="I285" s="125"/>
      <c r="J285" s="125"/>
      <c r="K285" s="125"/>
      <c r="L285" s="125"/>
      <c r="M285" s="125"/>
      <c r="N285" s="125"/>
      <c r="O285" s="266"/>
      <c r="P285" s="267"/>
      <c r="Q285" s="268"/>
      <c r="R285" s="269"/>
      <c r="S285" s="268"/>
      <c r="T285" s="263"/>
      <c r="U285" s="300"/>
      <c r="V285" s="294" t="str">
        <f>IF(Tabela7[[#This Row],[C/V]]="c",Tabela7[[#This Row],[Preço Médio]],"")</f>
        <v/>
      </c>
      <c r="W285" s="294" t="str">
        <f>IF(Tabela7[[#This Row],[C/V]]="v",Tabela7[[#This Row],[Preço Médio]],"")</f>
        <v/>
      </c>
      <c r="X285" s="123" t="str">
        <f>Tabela7[[#This Row],[Código Negociação]]&amp;Tabela7[[#This Row],[C/V]]</f>
        <v/>
      </c>
      <c r="Y285" s="116"/>
      <c r="Z285" s="116"/>
      <c r="AA285" s="116"/>
      <c r="AB285" s="116"/>
      <c r="AC285" s="116"/>
      <c r="AD285" s="116"/>
      <c r="AE285" s="116"/>
      <c r="AF285" s="116"/>
      <c r="AG285" s="116"/>
      <c r="AH285" s="116"/>
      <c r="AI285" s="116"/>
      <c r="AJ285" s="116"/>
    </row>
    <row r="286" spans="3:36" ht="15.75" customHeight="1" x14ac:dyDescent="0.25">
      <c r="C286" s="262"/>
      <c r="D286" s="272"/>
      <c r="E286" s="273"/>
      <c r="F286" s="264"/>
      <c r="G286" s="265"/>
      <c r="H286" s="126"/>
      <c r="I286" s="125"/>
      <c r="J286" s="125"/>
      <c r="K286" s="125"/>
      <c r="L286" s="125"/>
      <c r="M286" s="125"/>
      <c r="N286" s="125"/>
      <c r="O286" s="266"/>
      <c r="P286" s="267"/>
      <c r="Q286" s="267"/>
      <c r="R286" s="270"/>
      <c r="S286" s="267"/>
      <c r="T286" s="264"/>
      <c r="U286" s="300"/>
      <c r="V286" s="294" t="str">
        <f>IF(Tabela7[[#This Row],[C/V]]="c",Tabela7[[#This Row],[Preço Médio]],"")</f>
        <v/>
      </c>
      <c r="W286" s="294" t="str">
        <f>IF(Tabela7[[#This Row],[C/V]]="v",Tabela7[[#This Row],[Preço Médio]],"")</f>
        <v/>
      </c>
      <c r="X286" s="123" t="str">
        <f>Tabela7[[#This Row],[Código Negociação]]&amp;Tabela7[[#This Row],[C/V]]</f>
        <v/>
      </c>
      <c r="Y286" s="124"/>
      <c r="Z286" s="124"/>
      <c r="AA286" s="124"/>
      <c r="AB286" s="124"/>
      <c r="AC286" s="124"/>
      <c r="AD286" s="124"/>
      <c r="AE286" s="124"/>
      <c r="AF286" s="124"/>
      <c r="AG286" s="124"/>
      <c r="AH286" s="124"/>
      <c r="AI286" s="124"/>
      <c r="AJ286" s="124"/>
    </row>
    <row r="287" spans="3:36" ht="15.75" customHeight="1" x14ac:dyDescent="0.25">
      <c r="C287" s="141"/>
      <c r="D287" s="271"/>
      <c r="E287" s="271"/>
      <c r="F287" s="118"/>
      <c r="G287" s="119"/>
      <c r="H287" s="118"/>
      <c r="I287" s="120"/>
      <c r="J287" s="120"/>
      <c r="K287" s="120"/>
      <c r="L287" s="120"/>
      <c r="M287" s="120"/>
      <c r="N287" s="120"/>
      <c r="O287" s="121"/>
      <c r="P287" s="121"/>
      <c r="Q287" s="117"/>
      <c r="R287" s="122"/>
      <c r="S287" s="117"/>
      <c r="T287" s="123"/>
      <c r="U287" s="299"/>
      <c r="V287" s="294" t="str">
        <f>IF(Tabela7[[#This Row],[C/V]]="c",Tabela7[[#This Row],[Preço Médio]],"")</f>
        <v/>
      </c>
      <c r="W287" s="294" t="str">
        <f>IF(Tabela7[[#This Row],[C/V]]="v",Tabela7[[#This Row],[Preço Médio]],"")</f>
        <v/>
      </c>
      <c r="X287" s="123" t="str">
        <f>Tabela7[[#This Row],[Código Negociação]]&amp;Tabela7[[#This Row],[C/V]]</f>
        <v/>
      </c>
      <c r="Y287" s="116"/>
      <c r="Z287" s="116"/>
      <c r="AA287" s="116"/>
      <c r="AB287" s="116"/>
      <c r="AC287" s="116"/>
      <c r="AD287" s="116"/>
      <c r="AE287" s="116"/>
      <c r="AF287" s="116"/>
      <c r="AG287" s="116"/>
      <c r="AH287" s="116"/>
      <c r="AI287" s="116"/>
      <c r="AJ287" s="116"/>
    </row>
    <row r="288" spans="3:36" ht="15.75" customHeight="1" x14ac:dyDescent="0.25">
      <c r="C288" s="262"/>
      <c r="D288" s="272"/>
      <c r="E288" s="272"/>
      <c r="F288" s="264"/>
      <c r="G288" s="265"/>
      <c r="H288" s="126"/>
      <c r="I288" s="125"/>
      <c r="J288" s="125"/>
      <c r="K288" s="125"/>
      <c r="L288" s="125"/>
      <c r="M288" s="125"/>
      <c r="N288" s="125"/>
      <c r="O288" s="266"/>
      <c r="P288" s="267"/>
      <c r="Q288" s="268"/>
      <c r="R288" s="269"/>
      <c r="S288" s="268"/>
      <c r="T288" s="263"/>
      <c r="U288" s="300"/>
      <c r="V288" s="294" t="str">
        <f>IF(Tabela7[[#This Row],[C/V]]="c",Tabela7[[#This Row],[Preço Médio]],"")</f>
        <v/>
      </c>
      <c r="W288" s="294" t="str">
        <f>IF(Tabela7[[#This Row],[C/V]]="v",Tabela7[[#This Row],[Preço Médio]],"")</f>
        <v/>
      </c>
      <c r="X288" s="123" t="str">
        <f>Tabela7[[#This Row],[Código Negociação]]&amp;Tabela7[[#This Row],[C/V]]</f>
        <v/>
      </c>
      <c r="Y288" s="124"/>
      <c r="Z288" s="124"/>
      <c r="AA288" s="124"/>
      <c r="AB288" s="124"/>
      <c r="AC288" s="124"/>
      <c r="AD288" s="124"/>
      <c r="AE288" s="124"/>
      <c r="AF288" s="124"/>
      <c r="AG288" s="124"/>
      <c r="AH288" s="124"/>
      <c r="AI288" s="124"/>
      <c r="AJ288" s="124"/>
    </row>
    <row r="289" spans="3:36" ht="15.75" customHeight="1" x14ac:dyDescent="0.25">
      <c r="C289" s="262"/>
      <c r="D289" s="272"/>
      <c r="E289" s="272"/>
      <c r="F289" s="264"/>
      <c r="G289" s="265"/>
      <c r="H289" s="126"/>
      <c r="I289" s="125"/>
      <c r="J289" s="125"/>
      <c r="K289" s="125"/>
      <c r="L289" s="125"/>
      <c r="M289" s="125"/>
      <c r="N289" s="125"/>
      <c r="O289" s="266"/>
      <c r="P289" s="267"/>
      <c r="Q289" s="267"/>
      <c r="R289" s="270"/>
      <c r="S289" s="267"/>
      <c r="T289" s="264"/>
      <c r="U289" s="300"/>
      <c r="V289" s="294" t="str">
        <f>IF(Tabela7[[#This Row],[C/V]]="c",Tabela7[[#This Row],[Preço Médio]],"")</f>
        <v/>
      </c>
      <c r="W289" s="294" t="str">
        <f>IF(Tabela7[[#This Row],[C/V]]="v",Tabela7[[#This Row],[Preço Médio]],"")</f>
        <v/>
      </c>
      <c r="X289" s="123" t="str">
        <f>Tabela7[[#This Row],[Código Negociação]]&amp;Tabela7[[#This Row],[C/V]]</f>
        <v/>
      </c>
      <c r="Y289" s="116"/>
      <c r="Z289" s="116"/>
      <c r="AA289" s="116"/>
      <c r="AB289" s="116"/>
      <c r="AC289" s="116"/>
      <c r="AD289" s="116"/>
      <c r="AE289" s="116"/>
      <c r="AF289" s="116"/>
      <c r="AG289" s="116"/>
      <c r="AH289" s="116"/>
      <c r="AI289" s="116"/>
      <c r="AJ289" s="116"/>
    </row>
    <row r="290" spans="3:36" ht="15.75" customHeight="1" x14ac:dyDescent="0.25">
      <c r="C290" s="141"/>
      <c r="D290" s="273"/>
      <c r="E290" s="273"/>
      <c r="F290" s="264"/>
      <c r="G290" s="274"/>
      <c r="H290" s="264"/>
      <c r="I290" s="275"/>
      <c r="J290" s="275"/>
      <c r="K290" s="275"/>
      <c r="L290" s="275"/>
      <c r="M290" s="275"/>
      <c r="N290" s="275"/>
      <c r="O290" s="267"/>
      <c r="P290" s="267"/>
      <c r="Q290" s="268"/>
      <c r="R290" s="269"/>
      <c r="S290" s="268"/>
      <c r="T290" s="263"/>
      <c r="U290" s="300"/>
      <c r="V290" s="294" t="str">
        <f>IF(Tabela7[[#This Row],[C/V]]="c",Tabela7[[#This Row],[Preço Médio]],"")</f>
        <v/>
      </c>
      <c r="W290" s="294" t="str">
        <f>IF(Tabela7[[#This Row],[C/V]]="v",Tabela7[[#This Row],[Preço Médio]],"")</f>
        <v/>
      </c>
      <c r="X290" s="123" t="str">
        <f>Tabela7[[#This Row],[Código Negociação]]&amp;Tabela7[[#This Row],[C/V]]</f>
        <v/>
      </c>
      <c r="Y290" s="124"/>
      <c r="Z290" s="124"/>
      <c r="AA290" s="124"/>
      <c r="AB290" s="124"/>
      <c r="AC290" s="124"/>
      <c r="AD290" s="124"/>
      <c r="AE290" s="124"/>
      <c r="AF290" s="124"/>
      <c r="AG290" s="124"/>
      <c r="AH290" s="124"/>
      <c r="AI290" s="124"/>
      <c r="AJ290" s="124"/>
    </row>
    <row r="291" spans="3:36" ht="15.75" customHeight="1" x14ac:dyDescent="0.25">
      <c r="C291" s="262"/>
      <c r="D291" s="272"/>
      <c r="E291" s="273"/>
      <c r="F291" s="264"/>
      <c r="G291" s="265"/>
      <c r="H291" s="126"/>
      <c r="I291" s="125"/>
      <c r="J291" s="125"/>
      <c r="K291" s="125"/>
      <c r="L291" s="125"/>
      <c r="M291" s="125"/>
      <c r="N291" s="125"/>
      <c r="O291" s="266"/>
      <c r="P291" s="267"/>
      <c r="Q291" s="268"/>
      <c r="R291" s="269"/>
      <c r="S291" s="268"/>
      <c r="T291" s="263"/>
      <c r="U291" s="300"/>
      <c r="V291" s="294" t="str">
        <f>IF(Tabela7[[#This Row],[C/V]]="c",Tabela7[[#This Row],[Preço Médio]],"")</f>
        <v/>
      </c>
      <c r="W291" s="294" t="str">
        <f>IF(Tabela7[[#This Row],[C/V]]="v",Tabela7[[#This Row],[Preço Médio]],"")</f>
        <v/>
      </c>
      <c r="X291" s="123" t="str">
        <f>Tabela7[[#This Row],[Código Negociação]]&amp;Tabela7[[#This Row],[C/V]]</f>
        <v/>
      </c>
      <c r="Y291" s="116"/>
      <c r="Z291" s="116"/>
      <c r="AA291" s="116"/>
      <c r="AB291" s="116"/>
      <c r="AC291" s="116"/>
      <c r="AD291" s="116"/>
      <c r="AE291" s="116"/>
      <c r="AF291" s="116"/>
      <c r="AG291" s="116"/>
      <c r="AH291" s="116"/>
      <c r="AI291" s="116"/>
      <c r="AJ291" s="116"/>
    </row>
    <row r="292" spans="3:36" ht="15.75" customHeight="1" x14ac:dyDescent="0.25">
      <c r="C292" s="262"/>
      <c r="D292" s="272"/>
      <c r="E292" s="273"/>
      <c r="F292" s="264"/>
      <c r="G292" s="265"/>
      <c r="H292" s="126"/>
      <c r="I292" s="125"/>
      <c r="J292" s="125"/>
      <c r="K292" s="125"/>
      <c r="L292" s="125"/>
      <c r="M292" s="125"/>
      <c r="N292" s="125"/>
      <c r="O292" s="266"/>
      <c r="P292" s="267"/>
      <c r="Q292" s="267"/>
      <c r="R292" s="270"/>
      <c r="S292" s="267"/>
      <c r="T292" s="264"/>
      <c r="U292" s="300"/>
      <c r="V292" s="294" t="str">
        <f>IF(Tabela7[[#This Row],[C/V]]="c",Tabela7[[#This Row],[Preço Médio]],"")</f>
        <v/>
      </c>
      <c r="W292" s="294" t="str">
        <f>IF(Tabela7[[#This Row],[C/V]]="v",Tabela7[[#This Row],[Preço Médio]],"")</f>
        <v/>
      </c>
      <c r="X292" s="123" t="str">
        <f>Tabela7[[#This Row],[Código Negociação]]&amp;Tabela7[[#This Row],[C/V]]</f>
        <v/>
      </c>
      <c r="Y292" s="124"/>
      <c r="Z292" s="124"/>
      <c r="AA292" s="124"/>
      <c r="AB292" s="124"/>
      <c r="AC292" s="124"/>
      <c r="AD292" s="124"/>
      <c r="AE292" s="124"/>
      <c r="AF292" s="124"/>
      <c r="AG292" s="124"/>
      <c r="AH292" s="124"/>
      <c r="AI292" s="124"/>
      <c r="AJ292" s="124"/>
    </row>
    <row r="293" spans="3:36" ht="15.75" customHeight="1" x14ac:dyDescent="0.25">
      <c r="C293" s="141"/>
      <c r="D293" s="271"/>
      <c r="E293" s="271"/>
      <c r="F293" s="118"/>
      <c r="G293" s="119"/>
      <c r="H293" s="118"/>
      <c r="I293" s="120"/>
      <c r="J293" s="120"/>
      <c r="K293" s="120"/>
      <c r="L293" s="120"/>
      <c r="M293" s="120"/>
      <c r="N293" s="120"/>
      <c r="O293" s="121"/>
      <c r="P293" s="121"/>
      <c r="Q293" s="117"/>
      <c r="R293" s="122"/>
      <c r="S293" s="117"/>
      <c r="T293" s="123"/>
      <c r="U293" s="299"/>
      <c r="V293" s="294" t="str">
        <f>IF(Tabela7[[#This Row],[C/V]]="c",Tabela7[[#This Row],[Preço Médio]],"")</f>
        <v/>
      </c>
      <c r="W293" s="294" t="str">
        <f>IF(Tabela7[[#This Row],[C/V]]="v",Tabela7[[#This Row],[Preço Médio]],"")</f>
        <v/>
      </c>
      <c r="X293" s="123" t="str">
        <f>Tabela7[[#This Row],[Código Negociação]]&amp;Tabela7[[#This Row],[C/V]]</f>
        <v/>
      </c>
      <c r="Y293" s="116"/>
      <c r="Z293" s="116"/>
      <c r="AA293" s="116"/>
      <c r="AB293" s="116"/>
      <c r="AC293" s="116"/>
      <c r="AD293" s="116"/>
      <c r="AE293" s="116"/>
      <c r="AF293" s="116"/>
      <c r="AG293" s="116"/>
      <c r="AH293" s="116"/>
      <c r="AI293" s="116"/>
      <c r="AJ293" s="116"/>
    </row>
    <row r="294" spans="3:36" ht="15.75" customHeight="1" x14ac:dyDescent="0.25">
      <c r="C294" s="262"/>
      <c r="D294" s="272"/>
      <c r="E294" s="272"/>
      <c r="F294" s="264"/>
      <c r="G294" s="265"/>
      <c r="H294" s="126"/>
      <c r="I294" s="125"/>
      <c r="J294" s="125"/>
      <c r="K294" s="125"/>
      <c r="L294" s="125"/>
      <c r="M294" s="125"/>
      <c r="N294" s="125"/>
      <c r="O294" s="266"/>
      <c r="P294" s="267"/>
      <c r="Q294" s="268"/>
      <c r="R294" s="269"/>
      <c r="S294" s="268"/>
      <c r="T294" s="263"/>
      <c r="U294" s="300"/>
      <c r="V294" s="294" t="str">
        <f>IF(Tabela7[[#This Row],[C/V]]="c",Tabela7[[#This Row],[Preço Médio]],"")</f>
        <v/>
      </c>
      <c r="W294" s="294" t="str">
        <f>IF(Tabela7[[#This Row],[C/V]]="v",Tabela7[[#This Row],[Preço Médio]],"")</f>
        <v/>
      </c>
      <c r="X294" s="123" t="str">
        <f>Tabela7[[#This Row],[Código Negociação]]&amp;Tabela7[[#This Row],[C/V]]</f>
        <v/>
      </c>
      <c r="Y294" s="124"/>
      <c r="Z294" s="124"/>
      <c r="AA294" s="124"/>
      <c r="AB294" s="124"/>
      <c r="AC294" s="124"/>
      <c r="AD294" s="124"/>
      <c r="AE294" s="124"/>
      <c r="AF294" s="124"/>
      <c r="AG294" s="124"/>
      <c r="AH294" s="124"/>
      <c r="AI294" s="124"/>
      <c r="AJ294" s="124"/>
    </row>
    <row r="295" spans="3:36" ht="15.75" customHeight="1" x14ac:dyDescent="0.25">
      <c r="C295" s="262"/>
      <c r="D295" s="272"/>
      <c r="E295" s="272"/>
      <c r="F295" s="264"/>
      <c r="G295" s="265"/>
      <c r="H295" s="126"/>
      <c r="I295" s="125"/>
      <c r="J295" s="125"/>
      <c r="K295" s="125"/>
      <c r="L295" s="125"/>
      <c r="M295" s="125"/>
      <c r="N295" s="125"/>
      <c r="O295" s="266"/>
      <c r="P295" s="267"/>
      <c r="Q295" s="267"/>
      <c r="R295" s="270"/>
      <c r="S295" s="267"/>
      <c r="T295" s="264"/>
      <c r="U295" s="300"/>
      <c r="V295" s="294" t="str">
        <f>IF(Tabela7[[#This Row],[C/V]]="c",Tabela7[[#This Row],[Preço Médio]],"")</f>
        <v/>
      </c>
      <c r="W295" s="294" t="str">
        <f>IF(Tabela7[[#This Row],[C/V]]="v",Tabela7[[#This Row],[Preço Médio]],"")</f>
        <v/>
      </c>
      <c r="X295" s="123" t="str">
        <f>Tabela7[[#This Row],[Código Negociação]]&amp;Tabela7[[#This Row],[C/V]]</f>
        <v/>
      </c>
      <c r="Y295" s="116"/>
      <c r="Z295" s="116"/>
      <c r="AA295" s="116"/>
      <c r="AB295" s="116"/>
      <c r="AC295" s="116"/>
      <c r="AD295" s="116"/>
      <c r="AE295" s="116"/>
      <c r="AF295" s="116"/>
      <c r="AG295" s="116"/>
      <c r="AH295" s="116"/>
      <c r="AI295" s="116"/>
      <c r="AJ295" s="116"/>
    </row>
    <row r="296" spans="3:36" ht="15.75" customHeight="1" x14ac:dyDescent="0.25">
      <c r="C296" s="141"/>
      <c r="D296" s="273"/>
      <c r="E296" s="273"/>
      <c r="F296" s="264"/>
      <c r="G296" s="274"/>
      <c r="H296" s="264"/>
      <c r="I296" s="275"/>
      <c r="J296" s="275"/>
      <c r="K296" s="275"/>
      <c r="L296" s="275"/>
      <c r="M296" s="275"/>
      <c r="N296" s="275"/>
      <c r="O296" s="267"/>
      <c r="P296" s="267"/>
      <c r="Q296" s="268"/>
      <c r="R296" s="269"/>
      <c r="S296" s="268"/>
      <c r="T296" s="263"/>
      <c r="U296" s="300"/>
      <c r="V296" s="294" t="str">
        <f>IF(Tabela7[[#This Row],[C/V]]="c",Tabela7[[#This Row],[Preço Médio]],"")</f>
        <v/>
      </c>
      <c r="W296" s="294" t="str">
        <f>IF(Tabela7[[#This Row],[C/V]]="v",Tabela7[[#This Row],[Preço Médio]],"")</f>
        <v/>
      </c>
      <c r="X296" s="123" t="str">
        <f>Tabela7[[#This Row],[Código Negociação]]&amp;Tabela7[[#This Row],[C/V]]</f>
        <v/>
      </c>
      <c r="Y296" s="124"/>
      <c r="Z296" s="124"/>
      <c r="AA296" s="124"/>
      <c r="AB296" s="124"/>
      <c r="AC296" s="124"/>
      <c r="AD296" s="124"/>
      <c r="AE296" s="124"/>
      <c r="AF296" s="124"/>
      <c r="AG296" s="124"/>
      <c r="AH296" s="124"/>
      <c r="AI296" s="124"/>
      <c r="AJ296" s="124"/>
    </row>
    <row r="297" spans="3:36" ht="15.75" customHeight="1" x14ac:dyDescent="0.25">
      <c r="C297" s="262"/>
      <c r="D297" s="272"/>
      <c r="E297" s="273"/>
      <c r="F297" s="264"/>
      <c r="G297" s="265"/>
      <c r="H297" s="126"/>
      <c r="I297" s="125"/>
      <c r="J297" s="125"/>
      <c r="K297" s="125"/>
      <c r="L297" s="125"/>
      <c r="M297" s="125"/>
      <c r="N297" s="125"/>
      <c r="O297" s="266"/>
      <c r="P297" s="267"/>
      <c r="Q297" s="268"/>
      <c r="R297" s="269"/>
      <c r="S297" s="268"/>
      <c r="T297" s="263"/>
      <c r="U297" s="300"/>
      <c r="V297" s="294" t="str">
        <f>IF(Tabela7[[#This Row],[C/V]]="c",Tabela7[[#This Row],[Preço Médio]],"")</f>
        <v/>
      </c>
      <c r="W297" s="294" t="str">
        <f>IF(Tabela7[[#This Row],[C/V]]="v",Tabela7[[#This Row],[Preço Médio]],"")</f>
        <v/>
      </c>
      <c r="X297" s="123" t="str">
        <f>Tabela7[[#This Row],[Código Negociação]]&amp;Tabela7[[#This Row],[C/V]]</f>
        <v/>
      </c>
      <c r="Y297" s="116"/>
      <c r="Z297" s="116"/>
      <c r="AA297" s="116"/>
      <c r="AB297" s="116"/>
      <c r="AC297" s="116"/>
      <c r="AD297" s="116"/>
      <c r="AE297" s="116"/>
      <c r="AF297" s="116"/>
      <c r="AG297" s="116"/>
      <c r="AH297" s="116"/>
      <c r="AI297" s="116"/>
      <c r="AJ297" s="116"/>
    </row>
    <row r="298" spans="3:36" ht="15.75" customHeight="1" x14ac:dyDescent="0.25">
      <c r="C298" s="262"/>
      <c r="D298" s="272"/>
      <c r="E298" s="273"/>
      <c r="F298" s="264"/>
      <c r="G298" s="265"/>
      <c r="H298" s="126"/>
      <c r="I298" s="125"/>
      <c r="J298" s="125"/>
      <c r="K298" s="125"/>
      <c r="L298" s="125"/>
      <c r="M298" s="125"/>
      <c r="N298" s="125"/>
      <c r="O298" s="266"/>
      <c r="P298" s="267"/>
      <c r="Q298" s="267"/>
      <c r="R298" s="270"/>
      <c r="S298" s="267"/>
      <c r="T298" s="264"/>
      <c r="U298" s="300"/>
      <c r="V298" s="294" t="str">
        <f>IF(Tabela7[[#This Row],[C/V]]="c",Tabela7[[#This Row],[Preço Médio]],"")</f>
        <v/>
      </c>
      <c r="W298" s="294" t="str">
        <f>IF(Tabela7[[#This Row],[C/V]]="v",Tabela7[[#This Row],[Preço Médio]],"")</f>
        <v/>
      </c>
      <c r="X298" s="123" t="str">
        <f>Tabela7[[#This Row],[Código Negociação]]&amp;Tabela7[[#This Row],[C/V]]</f>
        <v/>
      </c>
      <c r="Y298" s="124"/>
      <c r="Z298" s="124"/>
      <c r="AA298" s="124"/>
      <c r="AB298" s="124"/>
      <c r="AC298" s="124"/>
      <c r="AD298" s="124"/>
      <c r="AE298" s="124"/>
      <c r="AF298" s="124"/>
      <c r="AG298" s="124"/>
      <c r="AH298" s="124"/>
      <c r="AI298" s="124"/>
      <c r="AJ298" s="124"/>
    </row>
    <row r="299" spans="3:36" ht="15.75" customHeight="1" x14ac:dyDescent="0.25">
      <c r="C299" s="141"/>
      <c r="D299" s="271"/>
      <c r="E299" s="271"/>
      <c r="F299" s="118"/>
      <c r="G299" s="119"/>
      <c r="H299" s="118"/>
      <c r="I299" s="120"/>
      <c r="J299" s="120"/>
      <c r="K299" s="120"/>
      <c r="L299" s="120"/>
      <c r="M299" s="120"/>
      <c r="N299" s="120"/>
      <c r="O299" s="121"/>
      <c r="P299" s="121"/>
      <c r="Q299" s="117"/>
      <c r="R299" s="122"/>
      <c r="S299" s="117"/>
      <c r="T299" s="123"/>
      <c r="U299" s="299"/>
      <c r="V299" s="294" t="str">
        <f>IF(Tabela7[[#This Row],[C/V]]="c",Tabela7[[#This Row],[Preço Médio]],"")</f>
        <v/>
      </c>
      <c r="W299" s="294" t="str">
        <f>IF(Tabela7[[#This Row],[C/V]]="v",Tabela7[[#This Row],[Preço Médio]],"")</f>
        <v/>
      </c>
      <c r="X299" s="123" t="str">
        <f>Tabela7[[#This Row],[Código Negociação]]&amp;Tabela7[[#This Row],[C/V]]</f>
        <v/>
      </c>
      <c r="Y299" s="116"/>
      <c r="Z299" s="116"/>
      <c r="AA299" s="116"/>
      <c r="AB299" s="116"/>
      <c r="AC299" s="116"/>
      <c r="AD299" s="116"/>
      <c r="AE299" s="116"/>
      <c r="AF299" s="116"/>
      <c r="AG299" s="116"/>
      <c r="AH299" s="116"/>
      <c r="AI299" s="116"/>
      <c r="AJ299" s="116"/>
    </row>
    <row r="300" spans="3:36" ht="15.75" customHeight="1" x14ac:dyDescent="0.25">
      <c r="C300" s="262"/>
      <c r="D300" s="272"/>
      <c r="E300" s="272"/>
      <c r="F300" s="264"/>
      <c r="G300" s="265"/>
      <c r="H300" s="126"/>
      <c r="I300" s="125"/>
      <c r="J300" s="125"/>
      <c r="K300" s="125"/>
      <c r="L300" s="125"/>
      <c r="M300" s="125"/>
      <c r="N300" s="125"/>
      <c r="O300" s="266"/>
      <c r="P300" s="267"/>
      <c r="Q300" s="268"/>
      <c r="R300" s="269"/>
      <c r="S300" s="268"/>
      <c r="T300" s="263"/>
      <c r="U300" s="300"/>
      <c r="V300" s="294" t="str">
        <f>IF(Tabela7[[#This Row],[C/V]]="c",Tabela7[[#This Row],[Preço Médio]],"")</f>
        <v/>
      </c>
      <c r="W300" s="294" t="str">
        <f>IF(Tabela7[[#This Row],[C/V]]="v",Tabela7[[#This Row],[Preço Médio]],"")</f>
        <v/>
      </c>
      <c r="X300" s="123" t="str">
        <f>Tabela7[[#This Row],[Código Negociação]]&amp;Tabela7[[#This Row],[C/V]]</f>
        <v/>
      </c>
      <c r="Y300" s="124"/>
      <c r="Z300" s="124"/>
      <c r="AA300" s="124"/>
      <c r="AB300" s="124"/>
      <c r="AC300" s="124"/>
      <c r="AD300" s="124"/>
      <c r="AE300" s="124"/>
      <c r="AF300" s="124"/>
      <c r="AG300" s="124"/>
      <c r="AH300" s="124"/>
      <c r="AI300" s="124"/>
      <c r="AJ300" s="124"/>
    </row>
    <row r="301" spans="3:36" ht="15.75" customHeight="1" x14ac:dyDescent="0.25">
      <c r="C301" s="262"/>
      <c r="D301" s="272"/>
      <c r="E301" s="272"/>
      <c r="F301" s="264"/>
      <c r="G301" s="265"/>
      <c r="H301" s="126"/>
      <c r="I301" s="125"/>
      <c r="J301" s="125"/>
      <c r="K301" s="125"/>
      <c r="L301" s="125"/>
      <c r="M301" s="125"/>
      <c r="N301" s="125"/>
      <c r="O301" s="266"/>
      <c r="P301" s="267"/>
      <c r="Q301" s="267"/>
      <c r="R301" s="270"/>
      <c r="S301" s="267"/>
      <c r="T301" s="264"/>
      <c r="U301" s="300"/>
      <c r="V301" s="294" t="str">
        <f>IF(Tabela7[[#This Row],[C/V]]="c",Tabela7[[#This Row],[Preço Médio]],"")</f>
        <v/>
      </c>
      <c r="W301" s="294" t="str">
        <f>IF(Tabela7[[#This Row],[C/V]]="v",Tabela7[[#This Row],[Preço Médio]],"")</f>
        <v/>
      </c>
      <c r="X301" s="123" t="str">
        <f>Tabela7[[#This Row],[Código Negociação]]&amp;Tabela7[[#This Row],[C/V]]</f>
        <v/>
      </c>
      <c r="Y301" s="116"/>
      <c r="Z301" s="116"/>
      <c r="AA301" s="116"/>
      <c r="AB301" s="116"/>
      <c r="AC301" s="116"/>
      <c r="AD301" s="116"/>
      <c r="AE301" s="116"/>
      <c r="AF301" s="116"/>
      <c r="AG301" s="116"/>
      <c r="AH301" s="116"/>
      <c r="AI301" s="116"/>
      <c r="AJ301" s="116"/>
    </row>
    <row r="302" spans="3:36" ht="15.75" customHeight="1" x14ac:dyDescent="0.25">
      <c r="C302" s="141"/>
      <c r="D302" s="273"/>
      <c r="E302" s="273"/>
      <c r="F302" s="264"/>
      <c r="G302" s="274"/>
      <c r="H302" s="264"/>
      <c r="I302" s="275"/>
      <c r="J302" s="275"/>
      <c r="K302" s="275"/>
      <c r="L302" s="275"/>
      <c r="M302" s="275"/>
      <c r="N302" s="275"/>
      <c r="O302" s="267"/>
      <c r="P302" s="267"/>
      <c r="Q302" s="268"/>
      <c r="R302" s="269"/>
      <c r="S302" s="268"/>
      <c r="T302" s="263"/>
      <c r="U302" s="300"/>
      <c r="V302" s="294" t="str">
        <f>IF(Tabela7[[#This Row],[C/V]]="c",Tabela7[[#This Row],[Preço Médio]],"")</f>
        <v/>
      </c>
      <c r="W302" s="294" t="str">
        <f>IF(Tabela7[[#This Row],[C/V]]="v",Tabela7[[#This Row],[Preço Médio]],"")</f>
        <v/>
      </c>
      <c r="X302" s="123" t="str">
        <f>Tabela7[[#This Row],[Código Negociação]]&amp;Tabela7[[#This Row],[C/V]]</f>
        <v/>
      </c>
      <c r="Y302" s="124"/>
      <c r="Z302" s="124"/>
      <c r="AA302" s="124"/>
      <c r="AB302" s="124"/>
      <c r="AC302" s="124"/>
      <c r="AD302" s="124"/>
      <c r="AE302" s="124"/>
      <c r="AF302" s="124"/>
      <c r="AG302" s="124"/>
      <c r="AH302" s="124"/>
      <c r="AI302" s="124"/>
      <c r="AJ302" s="124"/>
    </row>
    <row r="303" spans="3:36" ht="15.75" customHeight="1" x14ac:dyDescent="0.25">
      <c r="C303" s="262"/>
      <c r="D303" s="272"/>
      <c r="E303" s="273"/>
      <c r="F303" s="264"/>
      <c r="G303" s="265"/>
      <c r="H303" s="126"/>
      <c r="I303" s="125"/>
      <c r="J303" s="125"/>
      <c r="K303" s="125"/>
      <c r="L303" s="125"/>
      <c r="M303" s="125"/>
      <c r="N303" s="125"/>
      <c r="O303" s="266"/>
      <c r="P303" s="267"/>
      <c r="Q303" s="268"/>
      <c r="R303" s="269"/>
      <c r="S303" s="268"/>
      <c r="T303" s="263"/>
      <c r="U303" s="300"/>
      <c r="V303" s="294" t="str">
        <f>IF(Tabela7[[#This Row],[C/V]]="c",Tabela7[[#This Row],[Preço Médio]],"")</f>
        <v/>
      </c>
      <c r="W303" s="294" t="str">
        <f>IF(Tabela7[[#This Row],[C/V]]="v",Tabela7[[#This Row],[Preço Médio]],"")</f>
        <v/>
      </c>
      <c r="X303" s="123" t="str">
        <f>Tabela7[[#This Row],[Código Negociação]]&amp;Tabela7[[#This Row],[C/V]]</f>
        <v/>
      </c>
      <c r="Y303" s="116"/>
      <c r="Z303" s="116"/>
      <c r="AA303" s="116"/>
      <c r="AB303" s="116"/>
      <c r="AC303" s="116"/>
      <c r="AD303" s="116"/>
      <c r="AE303" s="116"/>
      <c r="AF303" s="116"/>
      <c r="AG303" s="116"/>
      <c r="AH303" s="116"/>
      <c r="AI303" s="116"/>
      <c r="AJ303" s="116"/>
    </row>
    <row r="304" spans="3:36" ht="15.75" customHeight="1" x14ac:dyDescent="0.25">
      <c r="C304" s="262"/>
      <c r="D304" s="272"/>
      <c r="E304" s="273"/>
      <c r="F304" s="264"/>
      <c r="G304" s="265"/>
      <c r="H304" s="126"/>
      <c r="I304" s="125"/>
      <c r="J304" s="125"/>
      <c r="K304" s="125"/>
      <c r="L304" s="125"/>
      <c r="M304" s="125"/>
      <c r="N304" s="125"/>
      <c r="O304" s="266"/>
      <c r="P304" s="267"/>
      <c r="Q304" s="267"/>
      <c r="R304" s="270"/>
      <c r="S304" s="267"/>
      <c r="T304" s="264"/>
      <c r="U304" s="300"/>
      <c r="V304" s="294" t="str">
        <f>IF(Tabela7[[#This Row],[C/V]]="c",Tabela7[[#This Row],[Preço Médio]],"")</f>
        <v/>
      </c>
      <c r="W304" s="294" t="str">
        <f>IF(Tabela7[[#This Row],[C/V]]="v",Tabela7[[#This Row],[Preço Médio]],"")</f>
        <v/>
      </c>
      <c r="X304" s="123" t="str">
        <f>Tabela7[[#This Row],[Código Negociação]]&amp;Tabela7[[#This Row],[C/V]]</f>
        <v/>
      </c>
      <c r="Y304" s="124"/>
      <c r="Z304" s="124"/>
      <c r="AA304" s="124"/>
      <c r="AB304" s="124"/>
      <c r="AC304" s="124"/>
      <c r="AD304" s="124"/>
      <c r="AE304" s="124"/>
      <c r="AF304" s="124"/>
      <c r="AG304" s="124"/>
      <c r="AH304" s="124"/>
      <c r="AI304" s="124"/>
      <c r="AJ304" s="124"/>
    </row>
    <row r="305" spans="3:36" ht="15.75" customHeight="1" x14ac:dyDescent="0.25">
      <c r="C305" s="141"/>
      <c r="D305" s="271"/>
      <c r="E305" s="271"/>
      <c r="F305" s="118"/>
      <c r="G305" s="119"/>
      <c r="H305" s="118"/>
      <c r="I305" s="120"/>
      <c r="J305" s="120"/>
      <c r="K305" s="120"/>
      <c r="L305" s="120"/>
      <c r="M305" s="120"/>
      <c r="N305" s="120"/>
      <c r="O305" s="121"/>
      <c r="P305" s="121"/>
      <c r="Q305" s="117"/>
      <c r="R305" s="122"/>
      <c r="S305" s="117"/>
      <c r="T305" s="123"/>
      <c r="U305" s="299"/>
      <c r="V305" s="294" t="str">
        <f>IF(Tabela7[[#This Row],[C/V]]="c",Tabela7[[#This Row],[Preço Médio]],"")</f>
        <v/>
      </c>
      <c r="W305" s="294" t="str">
        <f>IF(Tabela7[[#This Row],[C/V]]="v",Tabela7[[#This Row],[Preço Médio]],"")</f>
        <v/>
      </c>
      <c r="X305" s="123" t="str">
        <f>Tabela7[[#This Row],[Código Negociação]]&amp;Tabela7[[#This Row],[C/V]]</f>
        <v/>
      </c>
      <c r="Y305" s="116"/>
      <c r="Z305" s="116"/>
      <c r="AA305" s="116"/>
      <c r="AB305" s="116"/>
      <c r="AC305" s="116"/>
      <c r="AD305" s="116"/>
      <c r="AE305" s="116"/>
      <c r="AF305" s="116"/>
      <c r="AG305" s="116"/>
      <c r="AH305" s="116"/>
      <c r="AI305" s="116"/>
      <c r="AJ305" s="116"/>
    </row>
    <row r="306" spans="3:36" ht="15.75" customHeight="1" x14ac:dyDescent="0.25">
      <c r="C306" s="262"/>
      <c r="D306" s="272"/>
      <c r="E306" s="272"/>
      <c r="F306" s="264"/>
      <c r="G306" s="265"/>
      <c r="H306" s="126"/>
      <c r="I306" s="125"/>
      <c r="J306" s="125"/>
      <c r="K306" s="125"/>
      <c r="L306" s="125"/>
      <c r="M306" s="125"/>
      <c r="N306" s="125"/>
      <c r="O306" s="266"/>
      <c r="P306" s="267"/>
      <c r="Q306" s="268"/>
      <c r="R306" s="269"/>
      <c r="S306" s="268"/>
      <c r="T306" s="263"/>
      <c r="U306" s="300"/>
      <c r="V306" s="294" t="str">
        <f>IF(Tabela7[[#This Row],[C/V]]="c",Tabela7[[#This Row],[Preço Médio]],"")</f>
        <v/>
      </c>
      <c r="W306" s="294" t="str">
        <f>IF(Tabela7[[#This Row],[C/V]]="v",Tabela7[[#This Row],[Preço Médio]],"")</f>
        <v/>
      </c>
      <c r="X306" s="123" t="str">
        <f>Tabela7[[#This Row],[Código Negociação]]&amp;Tabela7[[#This Row],[C/V]]</f>
        <v/>
      </c>
      <c r="Y306" s="124"/>
      <c r="Z306" s="124"/>
      <c r="AA306" s="124"/>
      <c r="AB306" s="124"/>
      <c r="AC306" s="124"/>
      <c r="AD306" s="124"/>
      <c r="AE306" s="124"/>
      <c r="AF306" s="124"/>
      <c r="AG306" s="124"/>
      <c r="AH306" s="124"/>
      <c r="AI306" s="124"/>
      <c r="AJ306" s="124"/>
    </row>
    <row r="307" spans="3:36" ht="15.75" customHeight="1" x14ac:dyDescent="0.25">
      <c r="C307" s="262"/>
      <c r="D307" s="272"/>
      <c r="E307" s="272"/>
      <c r="F307" s="264"/>
      <c r="G307" s="265"/>
      <c r="H307" s="126"/>
      <c r="I307" s="125"/>
      <c r="J307" s="125"/>
      <c r="K307" s="125"/>
      <c r="L307" s="125"/>
      <c r="M307" s="125"/>
      <c r="N307" s="125"/>
      <c r="O307" s="266"/>
      <c r="P307" s="267"/>
      <c r="Q307" s="267"/>
      <c r="R307" s="270"/>
      <c r="S307" s="267"/>
      <c r="T307" s="264"/>
      <c r="U307" s="300"/>
      <c r="V307" s="294" t="str">
        <f>IF(Tabela7[[#This Row],[C/V]]="c",Tabela7[[#This Row],[Preço Médio]],"")</f>
        <v/>
      </c>
      <c r="W307" s="294" t="str">
        <f>IF(Tabela7[[#This Row],[C/V]]="v",Tabela7[[#This Row],[Preço Médio]],"")</f>
        <v/>
      </c>
      <c r="X307" s="123" t="str">
        <f>Tabela7[[#This Row],[Código Negociação]]&amp;Tabela7[[#This Row],[C/V]]</f>
        <v/>
      </c>
      <c r="Y307" s="116"/>
      <c r="Z307" s="116"/>
      <c r="AA307" s="116"/>
      <c r="AB307" s="116"/>
      <c r="AC307" s="116"/>
      <c r="AD307" s="116"/>
      <c r="AE307" s="116"/>
      <c r="AF307" s="116"/>
      <c r="AG307" s="116"/>
      <c r="AH307" s="116"/>
      <c r="AI307" s="116"/>
      <c r="AJ307" s="116"/>
    </row>
    <row r="308" spans="3:36" ht="15.75" customHeight="1" x14ac:dyDescent="0.25">
      <c r="C308" s="141"/>
      <c r="D308" s="273"/>
      <c r="E308" s="273"/>
      <c r="F308" s="264"/>
      <c r="G308" s="274"/>
      <c r="H308" s="264"/>
      <c r="I308" s="275"/>
      <c r="J308" s="275"/>
      <c r="K308" s="275"/>
      <c r="L308" s="275"/>
      <c r="M308" s="275"/>
      <c r="N308" s="275"/>
      <c r="O308" s="267"/>
      <c r="P308" s="267"/>
      <c r="Q308" s="268"/>
      <c r="R308" s="269"/>
      <c r="S308" s="268"/>
      <c r="T308" s="263"/>
      <c r="U308" s="300"/>
      <c r="V308" s="294" t="str">
        <f>IF(Tabela7[[#This Row],[C/V]]="c",Tabela7[[#This Row],[Preço Médio]],"")</f>
        <v/>
      </c>
      <c r="W308" s="294" t="str">
        <f>IF(Tabela7[[#This Row],[C/V]]="v",Tabela7[[#This Row],[Preço Médio]],"")</f>
        <v/>
      </c>
      <c r="X308" s="123" t="str">
        <f>Tabela7[[#This Row],[Código Negociação]]&amp;Tabela7[[#This Row],[C/V]]</f>
        <v/>
      </c>
      <c r="Y308" s="124"/>
      <c r="Z308" s="124"/>
      <c r="AA308" s="124"/>
      <c r="AB308" s="124"/>
      <c r="AC308" s="124"/>
      <c r="AD308" s="124"/>
      <c r="AE308" s="124"/>
      <c r="AF308" s="124"/>
      <c r="AG308" s="124"/>
      <c r="AH308" s="124"/>
      <c r="AI308" s="124"/>
      <c r="AJ308" s="124"/>
    </row>
    <row r="309" spans="3:36" ht="15.75" customHeight="1" x14ac:dyDescent="0.25">
      <c r="C309" s="262"/>
      <c r="D309" s="272"/>
      <c r="E309" s="273"/>
      <c r="F309" s="264"/>
      <c r="G309" s="265"/>
      <c r="H309" s="126"/>
      <c r="I309" s="125"/>
      <c r="J309" s="125"/>
      <c r="K309" s="125"/>
      <c r="L309" s="125"/>
      <c r="M309" s="125"/>
      <c r="N309" s="125"/>
      <c r="O309" s="266"/>
      <c r="P309" s="267"/>
      <c r="Q309" s="268"/>
      <c r="R309" s="269"/>
      <c r="S309" s="268"/>
      <c r="T309" s="263"/>
      <c r="U309" s="300"/>
      <c r="V309" s="294" t="str">
        <f>IF(Tabela7[[#This Row],[C/V]]="c",Tabela7[[#This Row],[Preço Médio]],"")</f>
        <v/>
      </c>
      <c r="W309" s="294" t="str">
        <f>IF(Tabela7[[#This Row],[C/V]]="v",Tabela7[[#This Row],[Preço Médio]],"")</f>
        <v/>
      </c>
      <c r="X309" s="123" t="str">
        <f>Tabela7[[#This Row],[Código Negociação]]&amp;Tabela7[[#This Row],[C/V]]</f>
        <v/>
      </c>
      <c r="Y309" s="116"/>
      <c r="Z309" s="116"/>
      <c r="AA309" s="116"/>
      <c r="AB309" s="116"/>
      <c r="AC309" s="116"/>
      <c r="AD309" s="116"/>
      <c r="AE309" s="116"/>
      <c r="AF309" s="116"/>
      <c r="AG309" s="116"/>
      <c r="AH309" s="116"/>
      <c r="AI309" s="116"/>
      <c r="AJ309" s="116"/>
    </row>
    <row r="310" spans="3:36" ht="15.75" customHeight="1" x14ac:dyDescent="0.25">
      <c r="C310" s="262"/>
      <c r="D310" s="272"/>
      <c r="E310" s="273"/>
      <c r="F310" s="264"/>
      <c r="G310" s="265"/>
      <c r="H310" s="126"/>
      <c r="I310" s="125"/>
      <c r="J310" s="125"/>
      <c r="K310" s="125"/>
      <c r="L310" s="125"/>
      <c r="M310" s="125"/>
      <c r="N310" s="125"/>
      <c r="O310" s="266"/>
      <c r="P310" s="267"/>
      <c r="Q310" s="267"/>
      <c r="R310" s="270"/>
      <c r="S310" s="267"/>
      <c r="T310" s="264"/>
      <c r="U310" s="300"/>
      <c r="V310" s="294" t="str">
        <f>IF(Tabela7[[#This Row],[C/V]]="c",Tabela7[[#This Row],[Preço Médio]],"")</f>
        <v/>
      </c>
      <c r="W310" s="294" t="str">
        <f>IF(Tabela7[[#This Row],[C/V]]="v",Tabela7[[#This Row],[Preço Médio]],"")</f>
        <v/>
      </c>
      <c r="X310" s="123" t="str">
        <f>Tabela7[[#This Row],[Código Negociação]]&amp;Tabela7[[#This Row],[C/V]]</f>
        <v/>
      </c>
      <c r="Y310" s="124"/>
      <c r="Z310" s="124"/>
      <c r="AA310" s="124"/>
      <c r="AB310" s="124"/>
      <c r="AC310" s="124"/>
      <c r="AD310" s="124"/>
      <c r="AE310" s="124"/>
      <c r="AF310" s="124"/>
      <c r="AG310" s="124"/>
      <c r="AH310" s="124"/>
      <c r="AI310" s="124"/>
      <c r="AJ310" s="124"/>
    </row>
    <row r="311" spans="3:36" ht="15.75" customHeight="1" x14ac:dyDescent="0.25">
      <c r="C311" s="141"/>
      <c r="D311" s="271"/>
      <c r="E311" s="271"/>
      <c r="F311" s="118"/>
      <c r="G311" s="119"/>
      <c r="H311" s="118"/>
      <c r="I311" s="120"/>
      <c r="J311" s="120"/>
      <c r="K311" s="120"/>
      <c r="L311" s="120"/>
      <c r="M311" s="120"/>
      <c r="N311" s="120"/>
      <c r="O311" s="121"/>
      <c r="P311" s="121"/>
      <c r="Q311" s="117"/>
      <c r="R311" s="122"/>
      <c r="S311" s="117"/>
      <c r="T311" s="123"/>
      <c r="U311" s="299"/>
      <c r="V311" s="294" t="str">
        <f>IF(Tabela7[[#This Row],[C/V]]="c",Tabela7[[#This Row],[Preço Médio]],"")</f>
        <v/>
      </c>
      <c r="W311" s="294" t="str">
        <f>IF(Tabela7[[#This Row],[C/V]]="v",Tabela7[[#This Row],[Preço Médio]],"")</f>
        <v/>
      </c>
      <c r="X311" s="123" t="str">
        <f>Tabela7[[#This Row],[Código Negociação]]&amp;Tabela7[[#This Row],[C/V]]</f>
        <v/>
      </c>
      <c r="Y311" s="116"/>
      <c r="Z311" s="116"/>
      <c r="AA311" s="116"/>
      <c r="AB311" s="116"/>
      <c r="AC311" s="116"/>
      <c r="AD311" s="116"/>
      <c r="AE311" s="116"/>
      <c r="AF311" s="116"/>
      <c r="AG311" s="116"/>
      <c r="AH311" s="116"/>
      <c r="AI311" s="116"/>
      <c r="AJ311" s="116"/>
    </row>
    <row r="312" spans="3:36" ht="15.75" customHeight="1" x14ac:dyDescent="0.25">
      <c r="C312" s="262"/>
      <c r="D312" s="272"/>
      <c r="E312" s="272"/>
      <c r="F312" s="264"/>
      <c r="G312" s="265"/>
      <c r="H312" s="126"/>
      <c r="I312" s="125"/>
      <c r="J312" s="125"/>
      <c r="K312" s="125"/>
      <c r="L312" s="125"/>
      <c r="M312" s="125"/>
      <c r="N312" s="125"/>
      <c r="O312" s="266"/>
      <c r="P312" s="267"/>
      <c r="Q312" s="268"/>
      <c r="R312" s="269"/>
      <c r="S312" s="268"/>
      <c r="T312" s="263"/>
      <c r="U312" s="300"/>
      <c r="V312" s="294" t="str">
        <f>IF(Tabela7[[#This Row],[C/V]]="c",Tabela7[[#This Row],[Preço Médio]],"")</f>
        <v/>
      </c>
      <c r="W312" s="294" t="str">
        <f>IF(Tabela7[[#This Row],[C/V]]="v",Tabela7[[#This Row],[Preço Médio]],"")</f>
        <v/>
      </c>
      <c r="X312" s="123" t="str">
        <f>Tabela7[[#This Row],[Código Negociação]]&amp;Tabela7[[#This Row],[C/V]]</f>
        <v/>
      </c>
      <c r="Y312" s="124"/>
      <c r="Z312" s="124"/>
      <c r="AA312" s="124"/>
      <c r="AB312" s="124"/>
      <c r="AC312" s="124"/>
      <c r="AD312" s="124"/>
      <c r="AE312" s="124"/>
      <c r="AF312" s="124"/>
      <c r="AG312" s="124"/>
      <c r="AH312" s="124"/>
      <c r="AI312" s="124"/>
      <c r="AJ312" s="124"/>
    </row>
    <row r="313" spans="3:36" ht="15.75" customHeight="1" x14ac:dyDescent="0.25">
      <c r="C313" s="262"/>
      <c r="D313" s="272"/>
      <c r="E313" s="272"/>
      <c r="F313" s="264"/>
      <c r="G313" s="265"/>
      <c r="H313" s="126"/>
      <c r="I313" s="125"/>
      <c r="J313" s="125"/>
      <c r="K313" s="125"/>
      <c r="L313" s="125"/>
      <c r="M313" s="125"/>
      <c r="N313" s="125"/>
      <c r="O313" s="266"/>
      <c r="P313" s="267"/>
      <c r="Q313" s="267"/>
      <c r="R313" s="270"/>
      <c r="S313" s="267"/>
      <c r="T313" s="264"/>
      <c r="U313" s="300"/>
      <c r="V313" s="294" t="str">
        <f>IF(Tabela7[[#This Row],[C/V]]="c",Tabela7[[#This Row],[Preço Médio]],"")</f>
        <v/>
      </c>
      <c r="W313" s="294" t="str">
        <f>IF(Tabela7[[#This Row],[C/V]]="v",Tabela7[[#This Row],[Preço Médio]],"")</f>
        <v/>
      </c>
      <c r="X313" s="123" t="str">
        <f>Tabela7[[#This Row],[Código Negociação]]&amp;Tabela7[[#This Row],[C/V]]</f>
        <v/>
      </c>
      <c r="Y313" s="116"/>
      <c r="Z313" s="116"/>
      <c r="AA313" s="116"/>
      <c r="AB313" s="116"/>
      <c r="AC313" s="116"/>
      <c r="AD313" s="116"/>
      <c r="AE313" s="116"/>
      <c r="AF313" s="116"/>
      <c r="AG313" s="116"/>
      <c r="AH313" s="116"/>
      <c r="AI313" s="116"/>
      <c r="AJ313" s="116"/>
    </row>
    <row r="314" spans="3:36" ht="15.75" customHeight="1" x14ac:dyDescent="0.25">
      <c r="C314" s="141"/>
      <c r="D314" s="273"/>
      <c r="E314" s="273"/>
      <c r="F314" s="264"/>
      <c r="G314" s="274"/>
      <c r="H314" s="264"/>
      <c r="I314" s="275"/>
      <c r="J314" s="275"/>
      <c r="K314" s="275"/>
      <c r="L314" s="275"/>
      <c r="M314" s="275"/>
      <c r="N314" s="275"/>
      <c r="O314" s="267"/>
      <c r="P314" s="267"/>
      <c r="Q314" s="268"/>
      <c r="R314" s="269"/>
      <c r="S314" s="268"/>
      <c r="T314" s="263"/>
      <c r="U314" s="300"/>
      <c r="V314" s="294" t="str">
        <f>IF(Tabela7[[#This Row],[C/V]]="c",Tabela7[[#This Row],[Preço Médio]],"")</f>
        <v/>
      </c>
      <c r="W314" s="294" t="str">
        <f>IF(Tabela7[[#This Row],[C/V]]="v",Tabela7[[#This Row],[Preço Médio]],"")</f>
        <v/>
      </c>
      <c r="X314" s="123" t="str">
        <f>Tabela7[[#This Row],[Código Negociação]]&amp;Tabela7[[#This Row],[C/V]]</f>
        <v/>
      </c>
      <c r="Y314" s="124"/>
      <c r="Z314" s="124"/>
      <c r="AA314" s="124"/>
      <c r="AB314" s="124"/>
      <c r="AC314" s="124"/>
      <c r="AD314" s="124"/>
      <c r="AE314" s="124"/>
      <c r="AF314" s="124"/>
      <c r="AG314" s="124"/>
      <c r="AH314" s="124"/>
      <c r="AI314" s="124"/>
      <c r="AJ314" s="124"/>
    </row>
    <row r="315" spans="3:36" ht="15.75" customHeight="1" x14ac:dyDescent="0.25">
      <c r="C315" s="262"/>
      <c r="D315" s="272"/>
      <c r="E315" s="273"/>
      <c r="F315" s="264"/>
      <c r="G315" s="265"/>
      <c r="H315" s="126"/>
      <c r="I315" s="125"/>
      <c r="J315" s="125"/>
      <c r="K315" s="125"/>
      <c r="L315" s="125"/>
      <c r="M315" s="125"/>
      <c r="N315" s="125"/>
      <c r="O315" s="266"/>
      <c r="P315" s="267"/>
      <c r="Q315" s="268"/>
      <c r="R315" s="269"/>
      <c r="S315" s="268"/>
      <c r="T315" s="263"/>
      <c r="U315" s="300"/>
      <c r="V315" s="294" t="str">
        <f>IF(Tabela7[[#This Row],[C/V]]="c",Tabela7[[#This Row],[Preço Médio]],"")</f>
        <v/>
      </c>
      <c r="W315" s="294" t="str">
        <f>IF(Tabela7[[#This Row],[C/V]]="v",Tabela7[[#This Row],[Preço Médio]],"")</f>
        <v/>
      </c>
      <c r="X315" s="123" t="str">
        <f>Tabela7[[#This Row],[Código Negociação]]&amp;Tabela7[[#This Row],[C/V]]</f>
        <v/>
      </c>
      <c r="Y315" s="116"/>
      <c r="Z315" s="116"/>
      <c r="AA315" s="116"/>
      <c r="AB315" s="116"/>
      <c r="AC315" s="116"/>
      <c r="AD315" s="116"/>
      <c r="AE315" s="116"/>
      <c r="AF315" s="116"/>
      <c r="AG315" s="116"/>
      <c r="AH315" s="116"/>
      <c r="AI315" s="116"/>
      <c r="AJ315" s="116"/>
    </row>
    <row r="316" spans="3:36" ht="15.75" customHeight="1" x14ac:dyDescent="0.25">
      <c r="C316" s="262"/>
      <c r="D316" s="272"/>
      <c r="E316" s="273"/>
      <c r="F316" s="264"/>
      <c r="G316" s="265"/>
      <c r="H316" s="126"/>
      <c r="I316" s="125"/>
      <c r="J316" s="125"/>
      <c r="K316" s="125"/>
      <c r="L316" s="125"/>
      <c r="M316" s="125"/>
      <c r="N316" s="125"/>
      <c r="O316" s="266"/>
      <c r="P316" s="267"/>
      <c r="Q316" s="267"/>
      <c r="R316" s="270"/>
      <c r="S316" s="267"/>
      <c r="T316" s="264"/>
      <c r="U316" s="300"/>
      <c r="V316" s="294" t="str">
        <f>IF(Tabela7[[#This Row],[C/V]]="c",Tabela7[[#This Row],[Preço Médio]],"")</f>
        <v/>
      </c>
      <c r="W316" s="294" t="str">
        <f>IF(Tabela7[[#This Row],[C/V]]="v",Tabela7[[#This Row],[Preço Médio]],"")</f>
        <v/>
      </c>
      <c r="X316" s="123" t="str">
        <f>Tabela7[[#This Row],[Código Negociação]]&amp;Tabela7[[#This Row],[C/V]]</f>
        <v/>
      </c>
      <c r="Y316" s="124"/>
      <c r="Z316" s="124"/>
      <c r="AA316" s="124"/>
      <c r="AB316" s="124"/>
      <c r="AC316" s="124"/>
      <c r="AD316" s="124"/>
      <c r="AE316" s="124"/>
      <c r="AF316" s="124"/>
      <c r="AG316" s="124"/>
      <c r="AH316" s="124"/>
      <c r="AI316" s="124"/>
      <c r="AJ316" s="124"/>
    </row>
    <row r="317" spans="3:36" ht="15.75" customHeight="1" x14ac:dyDescent="0.25">
      <c r="C317" s="141"/>
      <c r="D317" s="271"/>
      <c r="E317" s="271"/>
      <c r="F317" s="118"/>
      <c r="G317" s="119"/>
      <c r="H317" s="118"/>
      <c r="I317" s="120"/>
      <c r="J317" s="120"/>
      <c r="K317" s="120"/>
      <c r="L317" s="120"/>
      <c r="M317" s="120"/>
      <c r="N317" s="120"/>
      <c r="O317" s="121"/>
      <c r="P317" s="121"/>
      <c r="Q317" s="117"/>
      <c r="R317" s="122"/>
      <c r="S317" s="117"/>
      <c r="T317" s="123"/>
      <c r="U317" s="299"/>
      <c r="V317" s="294" t="str">
        <f>IF(Tabela7[[#This Row],[C/V]]="c",Tabela7[[#This Row],[Preço Médio]],"")</f>
        <v/>
      </c>
      <c r="W317" s="294" t="str">
        <f>IF(Tabela7[[#This Row],[C/V]]="v",Tabela7[[#This Row],[Preço Médio]],"")</f>
        <v/>
      </c>
      <c r="X317" s="123" t="str">
        <f>Tabela7[[#This Row],[Código Negociação]]&amp;Tabela7[[#This Row],[C/V]]</f>
        <v/>
      </c>
      <c r="Y317" s="116"/>
      <c r="Z317" s="116"/>
      <c r="AA317" s="116"/>
      <c r="AB317" s="116"/>
      <c r="AC317" s="116"/>
      <c r="AD317" s="116"/>
      <c r="AE317" s="116"/>
      <c r="AF317" s="116"/>
      <c r="AG317" s="116"/>
      <c r="AH317" s="116"/>
      <c r="AI317" s="116"/>
      <c r="AJ317" s="116"/>
    </row>
    <row r="318" spans="3:36" ht="15.75" customHeight="1" x14ac:dyDescent="0.25">
      <c r="C318" s="262"/>
      <c r="D318" s="272"/>
      <c r="E318" s="272"/>
      <c r="F318" s="264"/>
      <c r="G318" s="265"/>
      <c r="H318" s="126"/>
      <c r="I318" s="125"/>
      <c r="J318" s="125"/>
      <c r="K318" s="125"/>
      <c r="L318" s="125"/>
      <c r="M318" s="125"/>
      <c r="N318" s="125"/>
      <c r="O318" s="266"/>
      <c r="P318" s="267"/>
      <c r="Q318" s="268"/>
      <c r="R318" s="269"/>
      <c r="S318" s="268"/>
      <c r="T318" s="263"/>
      <c r="U318" s="300"/>
      <c r="V318" s="294" t="str">
        <f>IF(Tabela7[[#This Row],[C/V]]="c",Tabela7[[#This Row],[Preço Médio]],"")</f>
        <v/>
      </c>
      <c r="W318" s="294" t="str">
        <f>IF(Tabela7[[#This Row],[C/V]]="v",Tabela7[[#This Row],[Preço Médio]],"")</f>
        <v/>
      </c>
      <c r="X318" s="123" t="str">
        <f>Tabela7[[#This Row],[Código Negociação]]&amp;Tabela7[[#This Row],[C/V]]</f>
        <v/>
      </c>
      <c r="Y318" s="124"/>
      <c r="Z318" s="124"/>
      <c r="AA318" s="124"/>
      <c r="AB318" s="124"/>
      <c r="AC318" s="124"/>
      <c r="AD318" s="124"/>
      <c r="AE318" s="124"/>
      <c r="AF318" s="124"/>
      <c r="AG318" s="124"/>
      <c r="AH318" s="124"/>
      <c r="AI318" s="124"/>
      <c r="AJ318" s="124"/>
    </row>
    <row r="319" spans="3:36" ht="15.75" customHeight="1" x14ac:dyDescent="0.25">
      <c r="C319" s="262"/>
      <c r="D319" s="272"/>
      <c r="E319" s="272"/>
      <c r="F319" s="264"/>
      <c r="G319" s="265"/>
      <c r="H319" s="126"/>
      <c r="I319" s="125"/>
      <c r="J319" s="125"/>
      <c r="K319" s="125"/>
      <c r="L319" s="125"/>
      <c r="M319" s="125"/>
      <c r="N319" s="125"/>
      <c r="O319" s="266"/>
      <c r="P319" s="267"/>
      <c r="Q319" s="267"/>
      <c r="R319" s="270"/>
      <c r="S319" s="267"/>
      <c r="T319" s="264"/>
      <c r="U319" s="300"/>
      <c r="V319" s="294" t="str">
        <f>IF(Tabela7[[#This Row],[C/V]]="c",Tabela7[[#This Row],[Preço Médio]],"")</f>
        <v/>
      </c>
      <c r="W319" s="294" t="str">
        <f>IF(Tabela7[[#This Row],[C/V]]="v",Tabela7[[#This Row],[Preço Médio]],"")</f>
        <v/>
      </c>
      <c r="X319" s="123" t="str">
        <f>Tabela7[[#This Row],[Código Negociação]]&amp;Tabela7[[#This Row],[C/V]]</f>
        <v/>
      </c>
      <c r="Y319" s="116"/>
      <c r="Z319" s="116"/>
      <c r="AA319" s="116"/>
      <c r="AB319" s="116"/>
      <c r="AC319" s="116"/>
      <c r="AD319" s="116"/>
      <c r="AE319" s="116"/>
      <c r="AF319" s="116"/>
      <c r="AG319" s="116"/>
      <c r="AH319" s="116"/>
      <c r="AI319" s="116"/>
      <c r="AJ319" s="116"/>
    </row>
    <row r="320" spans="3:36" ht="15.75" customHeight="1" x14ac:dyDescent="0.25">
      <c r="C320" s="141"/>
      <c r="D320" s="273"/>
      <c r="E320" s="273"/>
      <c r="F320" s="264"/>
      <c r="G320" s="274"/>
      <c r="H320" s="264"/>
      <c r="I320" s="275"/>
      <c r="J320" s="275"/>
      <c r="K320" s="275"/>
      <c r="L320" s="275"/>
      <c r="M320" s="275"/>
      <c r="N320" s="275"/>
      <c r="O320" s="267"/>
      <c r="P320" s="267"/>
      <c r="Q320" s="268"/>
      <c r="R320" s="269"/>
      <c r="S320" s="268"/>
      <c r="T320" s="263"/>
      <c r="U320" s="300"/>
      <c r="V320" s="294" t="str">
        <f>IF(Tabela7[[#This Row],[C/V]]="c",Tabela7[[#This Row],[Preço Médio]],"")</f>
        <v/>
      </c>
      <c r="W320" s="294" t="str">
        <f>IF(Tabela7[[#This Row],[C/V]]="v",Tabela7[[#This Row],[Preço Médio]],"")</f>
        <v/>
      </c>
      <c r="X320" s="123" t="str">
        <f>Tabela7[[#This Row],[Código Negociação]]&amp;Tabela7[[#This Row],[C/V]]</f>
        <v/>
      </c>
      <c r="Y320" s="124"/>
      <c r="Z320" s="124"/>
      <c r="AA320" s="124"/>
      <c r="AB320" s="124"/>
      <c r="AC320" s="124"/>
      <c r="AD320" s="124"/>
      <c r="AE320" s="124"/>
      <c r="AF320" s="124"/>
      <c r="AG320" s="124"/>
      <c r="AH320" s="124"/>
      <c r="AI320" s="124"/>
      <c r="AJ320" s="124"/>
    </row>
    <row r="321" spans="3:36" ht="15.75" customHeight="1" x14ac:dyDescent="0.25">
      <c r="C321" s="262"/>
      <c r="D321" s="272"/>
      <c r="E321" s="273"/>
      <c r="F321" s="264"/>
      <c r="G321" s="265"/>
      <c r="H321" s="126"/>
      <c r="I321" s="125"/>
      <c r="J321" s="125"/>
      <c r="K321" s="125"/>
      <c r="L321" s="125"/>
      <c r="M321" s="125"/>
      <c r="N321" s="125"/>
      <c r="O321" s="266"/>
      <c r="P321" s="267"/>
      <c r="Q321" s="268"/>
      <c r="R321" s="269"/>
      <c r="S321" s="268"/>
      <c r="T321" s="263"/>
      <c r="U321" s="300"/>
      <c r="V321" s="294" t="str">
        <f>IF(Tabela7[[#This Row],[C/V]]="c",Tabela7[[#This Row],[Preço Médio]],"")</f>
        <v/>
      </c>
      <c r="W321" s="294" t="str">
        <f>IF(Tabela7[[#This Row],[C/V]]="v",Tabela7[[#This Row],[Preço Médio]],"")</f>
        <v/>
      </c>
      <c r="X321" s="123" t="str">
        <f>Tabela7[[#This Row],[Código Negociação]]&amp;Tabela7[[#This Row],[C/V]]</f>
        <v/>
      </c>
      <c r="Y321" s="116"/>
      <c r="Z321" s="116"/>
      <c r="AA321" s="116"/>
      <c r="AB321" s="116"/>
      <c r="AC321" s="116"/>
      <c r="AD321" s="116"/>
      <c r="AE321" s="116"/>
      <c r="AF321" s="116"/>
      <c r="AG321" s="116"/>
      <c r="AH321" s="116"/>
      <c r="AI321" s="116"/>
      <c r="AJ321" s="116"/>
    </row>
    <row r="322" spans="3:36" ht="15.75" customHeight="1" x14ac:dyDescent="0.25">
      <c r="C322" s="262"/>
      <c r="D322" s="272"/>
      <c r="E322" s="273"/>
      <c r="F322" s="264"/>
      <c r="G322" s="265"/>
      <c r="H322" s="126"/>
      <c r="I322" s="125"/>
      <c r="J322" s="125"/>
      <c r="K322" s="125"/>
      <c r="L322" s="125"/>
      <c r="M322" s="125"/>
      <c r="N322" s="125"/>
      <c r="O322" s="266"/>
      <c r="P322" s="267"/>
      <c r="Q322" s="267"/>
      <c r="R322" s="270"/>
      <c r="S322" s="267"/>
      <c r="T322" s="264"/>
      <c r="U322" s="300"/>
      <c r="V322" s="294" t="str">
        <f>IF(Tabela7[[#This Row],[C/V]]="c",Tabela7[[#This Row],[Preço Médio]],"")</f>
        <v/>
      </c>
      <c r="W322" s="294" t="str">
        <f>IF(Tabela7[[#This Row],[C/V]]="v",Tabela7[[#This Row],[Preço Médio]],"")</f>
        <v/>
      </c>
      <c r="X322" s="123" t="str">
        <f>Tabela7[[#This Row],[Código Negociação]]&amp;Tabela7[[#This Row],[C/V]]</f>
        <v/>
      </c>
      <c r="Y322" s="124"/>
      <c r="Z322" s="124"/>
      <c r="AA322" s="124"/>
      <c r="AB322" s="124"/>
      <c r="AC322" s="124"/>
      <c r="AD322" s="124"/>
      <c r="AE322" s="124"/>
      <c r="AF322" s="124"/>
      <c r="AG322" s="124"/>
      <c r="AH322" s="124"/>
      <c r="AI322" s="124"/>
      <c r="AJ322" s="124"/>
    </row>
    <row r="323" spans="3:36" ht="15.75" customHeight="1" x14ac:dyDescent="0.25">
      <c r="C323" s="141"/>
      <c r="D323" s="271"/>
      <c r="E323" s="271"/>
      <c r="F323" s="118"/>
      <c r="G323" s="119"/>
      <c r="H323" s="118"/>
      <c r="I323" s="120"/>
      <c r="J323" s="120"/>
      <c r="K323" s="120"/>
      <c r="L323" s="120"/>
      <c r="M323" s="120"/>
      <c r="N323" s="120"/>
      <c r="O323" s="121"/>
      <c r="P323" s="121"/>
      <c r="Q323" s="117"/>
      <c r="R323" s="122"/>
      <c r="S323" s="117"/>
      <c r="T323" s="123"/>
      <c r="U323" s="299"/>
      <c r="V323" s="294" t="str">
        <f>IF(Tabela7[[#This Row],[C/V]]="c",Tabela7[[#This Row],[Preço Médio]],"")</f>
        <v/>
      </c>
      <c r="W323" s="294" t="str">
        <f>IF(Tabela7[[#This Row],[C/V]]="v",Tabela7[[#This Row],[Preço Médio]],"")</f>
        <v/>
      </c>
      <c r="X323" s="123" t="str">
        <f>Tabela7[[#This Row],[Código Negociação]]&amp;Tabela7[[#This Row],[C/V]]</f>
        <v/>
      </c>
      <c r="Y323" s="116"/>
      <c r="Z323" s="116"/>
      <c r="AA323" s="116"/>
      <c r="AB323" s="116"/>
      <c r="AC323" s="116"/>
      <c r="AD323" s="116"/>
      <c r="AE323" s="116"/>
      <c r="AF323" s="116"/>
      <c r="AG323" s="116"/>
      <c r="AH323" s="116"/>
      <c r="AI323" s="116"/>
      <c r="AJ323" s="116"/>
    </row>
    <row r="324" spans="3:36" ht="15.75" customHeight="1" x14ac:dyDescent="0.25">
      <c r="C324" s="262"/>
      <c r="D324" s="272"/>
      <c r="E324" s="272"/>
      <c r="F324" s="264"/>
      <c r="G324" s="265"/>
      <c r="H324" s="126"/>
      <c r="I324" s="125"/>
      <c r="J324" s="125"/>
      <c r="K324" s="125"/>
      <c r="L324" s="125"/>
      <c r="M324" s="125"/>
      <c r="N324" s="125"/>
      <c r="O324" s="266"/>
      <c r="P324" s="267"/>
      <c r="Q324" s="268"/>
      <c r="R324" s="269"/>
      <c r="S324" s="268"/>
      <c r="T324" s="263"/>
      <c r="U324" s="300"/>
      <c r="V324" s="294" t="str">
        <f>IF(Tabela7[[#This Row],[C/V]]="c",Tabela7[[#This Row],[Preço Médio]],"")</f>
        <v/>
      </c>
      <c r="W324" s="294" t="str">
        <f>IF(Tabela7[[#This Row],[C/V]]="v",Tabela7[[#This Row],[Preço Médio]],"")</f>
        <v/>
      </c>
      <c r="X324" s="123" t="str">
        <f>Tabela7[[#This Row],[Código Negociação]]&amp;Tabela7[[#This Row],[C/V]]</f>
        <v/>
      </c>
      <c r="Y324" s="124"/>
      <c r="Z324" s="124"/>
      <c r="AA324" s="124"/>
      <c r="AB324" s="124"/>
      <c r="AC324" s="124"/>
      <c r="AD324" s="124"/>
      <c r="AE324" s="124"/>
      <c r="AF324" s="124"/>
      <c r="AG324" s="124"/>
      <c r="AH324" s="124"/>
      <c r="AI324" s="124"/>
      <c r="AJ324" s="124"/>
    </row>
    <row r="325" spans="3:36" ht="15.75" customHeight="1" x14ac:dyDescent="0.25">
      <c r="C325" s="262"/>
      <c r="D325" s="272"/>
      <c r="E325" s="272"/>
      <c r="F325" s="264"/>
      <c r="G325" s="265"/>
      <c r="H325" s="126"/>
      <c r="I325" s="125"/>
      <c r="J325" s="125"/>
      <c r="K325" s="125"/>
      <c r="L325" s="125"/>
      <c r="M325" s="125"/>
      <c r="N325" s="125"/>
      <c r="O325" s="266"/>
      <c r="P325" s="267"/>
      <c r="Q325" s="267"/>
      <c r="R325" s="270"/>
      <c r="S325" s="267"/>
      <c r="T325" s="264"/>
      <c r="U325" s="300"/>
      <c r="V325" s="294" t="str">
        <f>IF(Tabela7[[#This Row],[C/V]]="c",Tabela7[[#This Row],[Preço Médio]],"")</f>
        <v/>
      </c>
      <c r="W325" s="294" t="str">
        <f>IF(Tabela7[[#This Row],[C/V]]="v",Tabela7[[#This Row],[Preço Médio]],"")</f>
        <v/>
      </c>
      <c r="X325" s="123" t="str">
        <f>Tabela7[[#This Row],[Código Negociação]]&amp;Tabela7[[#This Row],[C/V]]</f>
        <v/>
      </c>
      <c r="Y325" s="116"/>
      <c r="Z325" s="116"/>
      <c r="AA325" s="116"/>
      <c r="AB325" s="116"/>
      <c r="AC325" s="116"/>
      <c r="AD325" s="116"/>
      <c r="AE325" s="116"/>
      <c r="AF325" s="116"/>
      <c r="AG325" s="116"/>
      <c r="AH325" s="116"/>
      <c r="AI325" s="116"/>
      <c r="AJ325" s="116"/>
    </row>
    <row r="326" spans="3:36" ht="15.75" customHeight="1" x14ac:dyDescent="0.25">
      <c r="C326" s="141"/>
      <c r="D326" s="273"/>
      <c r="E326" s="273"/>
      <c r="F326" s="264"/>
      <c r="G326" s="274"/>
      <c r="H326" s="264"/>
      <c r="I326" s="275"/>
      <c r="J326" s="275"/>
      <c r="K326" s="275"/>
      <c r="L326" s="275"/>
      <c r="M326" s="275"/>
      <c r="N326" s="275"/>
      <c r="O326" s="267"/>
      <c r="P326" s="267"/>
      <c r="Q326" s="268"/>
      <c r="R326" s="269"/>
      <c r="S326" s="268"/>
      <c r="T326" s="263"/>
      <c r="U326" s="300"/>
      <c r="V326" s="294" t="str">
        <f>IF(Tabela7[[#This Row],[C/V]]="c",Tabela7[[#This Row],[Preço Médio]],"")</f>
        <v/>
      </c>
      <c r="W326" s="294" t="str">
        <f>IF(Tabela7[[#This Row],[C/V]]="v",Tabela7[[#This Row],[Preço Médio]],"")</f>
        <v/>
      </c>
      <c r="X326" s="123" t="str">
        <f>Tabela7[[#This Row],[Código Negociação]]&amp;Tabela7[[#This Row],[C/V]]</f>
        <v/>
      </c>
      <c r="Y326" s="124"/>
      <c r="Z326" s="124"/>
      <c r="AA326" s="124"/>
      <c r="AB326" s="124"/>
      <c r="AC326" s="124"/>
      <c r="AD326" s="124"/>
      <c r="AE326" s="124"/>
      <c r="AF326" s="124"/>
      <c r="AG326" s="124"/>
      <c r="AH326" s="124"/>
      <c r="AI326" s="124"/>
      <c r="AJ326" s="124"/>
    </row>
    <row r="327" spans="3:36" ht="15.75" customHeight="1" x14ac:dyDescent="0.25">
      <c r="C327" s="262"/>
      <c r="D327" s="272"/>
      <c r="E327" s="273"/>
      <c r="F327" s="264"/>
      <c r="G327" s="265"/>
      <c r="H327" s="126"/>
      <c r="I327" s="125"/>
      <c r="J327" s="125"/>
      <c r="K327" s="125"/>
      <c r="L327" s="125"/>
      <c r="M327" s="125"/>
      <c r="N327" s="125"/>
      <c r="O327" s="266"/>
      <c r="P327" s="267"/>
      <c r="Q327" s="268"/>
      <c r="R327" s="269"/>
      <c r="S327" s="268"/>
      <c r="T327" s="263"/>
      <c r="U327" s="300"/>
      <c r="V327" s="294" t="str">
        <f>IF(Tabela7[[#This Row],[C/V]]="c",Tabela7[[#This Row],[Preço Médio]],"")</f>
        <v/>
      </c>
      <c r="W327" s="294" t="str">
        <f>IF(Tabela7[[#This Row],[C/V]]="v",Tabela7[[#This Row],[Preço Médio]],"")</f>
        <v/>
      </c>
      <c r="X327" s="123" t="str">
        <f>Tabela7[[#This Row],[Código Negociação]]&amp;Tabela7[[#This Row],[C/V]]</f>
        <v/>
      </c>
      <c r="Y327" s="116"/>
      <c r="Z327" s="116"/>
      <c r="AA327" s="116"/>
      <c r="AB327" s="116"/>
      <c r="AC327" s="116"/>
      <c r="AD327" s="116"/>
      <c r="AE327" s="116"/>
      <c r="AF327" s="116"/>
      <c r="AG327" s="116"/>
      <c r="AH327" s="116"/>
      <c r="AI327" s="116"/>
      <c r="AJ327" s="116"/>
    </row>
    <row r="328" spans="3:36" ht="15.75" customHeight="1" x14ac:dyDescent="0.25">
      <c r="C328" s="262"/>
      <c r="D328" s="272"/>
      <c r="E328" s="273"/>
      <c r="F328" s="264"/>
      <c r="G328" s="265"/>
      <c r="H328" s="126"/>
      <c r="I328" s="125"/>
      <c r="J328" s="125"/>
      <c r="K328" s="125"/>
      <c r="L328" s="125"/>
      <c r="M328" s="125"/>
      <c r="N328" s="125"/>
      <c r="O328" s="266"/>
      <c r="P328" s="267"/>
      <c r="Q328" s="267"/>
      <c r="R328" s="270"/>
      <c r="S328" s="267"/>
      <c r="T328" s="264"/>
      <c r="U328" s="300"/>
      <c r="V328" s="294" t="str">
        <f>IF(Tabela7[[#This Row],[C/V]]="c",Tabela7[[#This Row],[Preço Médio]],"")</f>
        <v/>
      </c>
      <c r="W328" s="294" t="str">
        <f>IF(Tabela7[[#This Row],[C/V]]="v",Tabela7[[#This Row],[Preço Médio]],"")</f>
        <v/>
      </c>
      <c r="X328" s="123" t="str">
        <f>Tabela7[[#This Row],[Código Negociação]]&amp;Tabela7[[#This Row],[C/V]]</f>
        <v/>
      </c>
      <c r="Y328" s="124"/>
      <c r="Z328" s="124"/>
      <c r="AA328" s="124"/>
      <c r="AB328" s="124"/>
      <c r="AC328" s="124"/>
      <c r="AD328" s="124"/>
      <c r="AE328" s="124"/>
      <c r="AF328" s="124"/>
      <c r="AG328" s="124"/>
      <c r="AH328" s="124"/>
      <c r="AI328" s="124"/>
      <c r="AJ328" s="124"/>
    </row>
    <row r="329" spans="3:36" ht="15.75" customHeight="1" x14ac:dyDescent="0.25">
      <c r="C329" s="141"/>
      <c r="D329" s="271"/>
      <c r="E329" s="271"/>
      <c r="F329" s="118"/>
      <c r="G329" s="119"/>
      <c r="H329" s="118"/>
      <c r="I329" s="120"/>
      <c r="J329" s="120"/>
      <c r="K329" s="120"/>
      <c r="L329" s="120"/>
      <c r="M329" s="120"/>
      <c r="N329" s="120"/>
      <c r="O329" s="121"/>
      <c r="P329" s="121"/>
      <c r="Q329" s="117"/>
      <c r="R329" s="122"/>
      <c r="S329" s="117"/>
      <c r="T329" s="123"/>
      <c r="U329" s="299"/>
      <c r="V329" s="294" t="str">
        <f>IF(Tabela7[[#This Row],[C/V]]="c",Tabela7[[#This Row],[Preço Médio]],"")</f>
        <v/>
      </c>
      <c r="W329" s="294" t="str">
        <f>IF(Tabela7[[#This Row],[C/V]]="v",Tabela7[[#This Row],[Preço Médio]],"")</f>
        <v/>
      </c>
      <c r="X329" s="123" t="str">
        <f>Tabela7[[#This Row],[Código Negociação]]&amp;Tabela7[[#This Row],[C/V]]</f>
        <v/>
      </c>
      <c r="Y329" s="116"/>
      <c r="Z329" s="116"/>
      <c r="AA329" s="116"/>
      <c r="AB329" s="116"/>
      <c r="AC329" s="116"/>
      <c r="AD329" s="116"/>
      <c r="AE329" s="116"/>
      <c r="AF329" s="116"/>
      <c r="AG329" s="116"/>
      <c r="AH329" s="116"/>
      <c r="AI329" s="116"/>
      <c r="AJ329" s="116"/>
    </row>
    <row r="330" spans="3:36" ht="15.75" customHeight="1" x14ac:dyDescent="0.25">
      <c r="C330" s="262"/>
      <c r="D330" s="272"/>
      <c r="E330" s="272"/>
      <c r="F330" s="264"/>
      <c r="G330" s="265"/>
      <c r="H330" s="126"/>
      <c r="I330" s="125"/>
      <c r="J330" s="125"/>
      <c r="K330" s="125"/>
      <c r="L330" s="125"/>
      <c r="M330" s="125"/>
      <c r="N330" s="125"/>
      <c r="O330" s="266"/>
      <c r="P330" s="267"/>
      <c r="Q330" s="268"/>
      <c r="R330" s="269"/>
      <c r="S330" s="268"/>
      <c r="T330" s="263"/>
      <c r="U330" s="300"/>
      <c r="V330" s="294" t="str">
        <f>IF(Tabela7[[#This Row],[C/V]]="c",Tabela7[[#This Row],[Preço Médio]],"")</f>
        <v/>
      </c>
      <c r="W330" s="294" t="str">
        <f>IF(Tabela7[[#This Row],[C/V]]="v",Tabela7[[#This Row],[Preço Médio]],"")</f>
        <v/>
      </c>
      <c r="X330" s="123" t="str">
        <f>Tabela7[[#This Row],[Código Negociação]]&amp;Tabela7[[#This Row],[C/V]]</f>
        <v/>
      </c>
      <c r="Y330" s="124"/>
      <c r="Z330" s="124"/>
      <c r="AA330" s="124"/>
      <c r="AB330" s="124"/>
      <c r="AC330" s="124"/>
      <c r="AD330" s="124"/>
      <c r="AE330" s="124"/>
      <c r="AF330" s="124"/>
      <c r="AG330" s="124"/>
      <c r="AH330" s="124"/>
      <c r="AI330" s="124"/>
      <c r="AJ330" s="124"/>
    </row>
    <row r="331" spans="3:36" ht="15.75" customHeight="1" x14ac:dyDescent="0.25">
      <c r="C331" s="262"/>
      <c r="D331" s="272"/>
      <c r="E331" s="272"/>
      <c r="F331" s="264"/>
      <c r="G331" s="265"/>
      <c r="H331" s="126"/>
      <c r="I331" s="125"/>
      <c r="J331" s="125"/>
      <c r="K331" s="125"/>
      <c r="L331" s="125"/>
      <c r="M331" s="125"/>
      <c r="N331" s="125"/>
      <c r="O331" s="266"/>
      <c r="P331" s="267"/>
      <c r="Q331" s="267"/>
      <c r="R331" s="270"/>
      <c r="S331" s="267"/>
      <c r="T331" s="264"/>
      <c r="U331" s="300"/>
      <c r="V331" s="294" t="str">
        <f>IF(Tabela7[[#This Row],[C/V]]="c",Tabela7[[#This Row],[Preço Médio]],"")</f>
        <v/>
      </c>
      <c r="W331" s="294" t="str">
        <f>IF(Tabela7[[#This Row],[C/V]]="v",Tabela7[[#This Row],[Preço Médio]],"")</f>
        <v/>
      </c>
      <c r="X331" s="123" t="str">
        <f>Tabela7[[#This Row],[Código Negociação]]&amp;Tabela7[[#This Row],[C/V]]</f>
        <v/>
      </c>
      <c r="Y331" s="116"/>
      <c r="Z331" s="116"/>
      <c r="AA331" s="116"/>
      <c r="AB331" s="116"/>
      <c r="AC331" s="116"/>
      <c r="AD331" s="116"/>
      <c r="AE331" s="116"/>
      <c r="AF331" s="116"/>
      <c r="AG331" s="116"/>
      <c r="AH331" s="116"/>
      <c r="AI331" s="116"/>
      <c r="AJ331" s="116"/>
    </row>
    <row r="332" spans="3:36" ht="15.75" customHeight="1" x14ac:dyDescent="0.25">
      <c r="C332" s="141"/>
      <c r="D332" s="273"/>
      <c r="E332" s="273"/>
      <c r="F332" s="264"/>
      <c r="G332" s="274"/>
      <c r="H332" s="264"/>
      <c r="I332" s="275"/>
      <c r="J332" s="275"/>
      <c r="K332" s="275"/>
      <c r="L332" s="275"/>
      <c r="M332" s="275"/>
      <c r="N332" s="275"/>
      <c r="O332" s="267"/>
      <c r="P332" s="267"/>
      <c r="Q332" s="268"/>
      <c r="R332" s="269"/>
      <c r="S332" s="268"/>
      <c r="T332" s="263"/>
      <c r="U332" s="300"/>
      <c r="V332" s="294" t="str">
        <f>IF(Tabela7[[#This Row],[C/V]]="c",Tabela7[[#This Row],[Preço Médio]],"")</f>
        <v/>
      </c>
      <c r="W332" s="294" t="str">
        <f>IF(Tabela7[[#This Row],[C/V]]="v",Tabela7[[#This Row],[Preço Médio]],"")</f>
        <v/>
      </c>
      <c r="X332" s="123" t="str">
        <f>Tabela7[[#This Row],[Código Negociação]]&amp;Tabela7[[#This Row],[C/V]]</f>
        <v/>
      </c>
      <c r="Y332" s="124"/>
      <c r="Z332" s="124"/>
      <c r="AA332" s="124"/>
      <c r="AB332" s="124"/>
      <c r="AC332" s="124"/>
      <c r="AD332" s="124"/>
      <c r="AE332" s="124"/>
      <c r="AF332" s="124"/>
      <c r="AG332" s="124"/>
      <c r="AH332" s="124"/>
      <c r="AI332" s="124"/>
      <c r="AJ332" s="124"/>
    </row>
    <row r="333" spans="3:36" ht="15.75" customHeight="1" x14ac:dyDescent="0.25">
      <c r="C333" s="262"/>
      <c r="D333" s="272"/>
      <c r="E333" s="273"/>
      <c r="F333" s="264"/>
      <c r="G333" s="265"/>
      <c r="H333" s="126"/>
      <c r="I333" s="125"/>
      <c r="J333" s="125"/>
      <c r="K333" s="125"/>
      <c r="L333" s="125"/>
      <c r="M333" s="125"/>
      <c r="N333" s="125"/>
      <c r="O333" s="266"/>
      <c r="P333" s="267"/>
      <c r="Q333" s="268"/>
      <c r="R333" s="269"/>
      <c r="S333" s="268"/>
      <c r="T333" s="263"/>
      <c r="U333" s="300"/>
      <c r="V333" s="294" t="str">
        <f>IF(Tabela7[[#This Row],[C/V]]="c",Tabela7[[#This Row],[Preço Médio]],"")</f>
        <v/>
      </c>
      <c r="W333" s="294" t="str">
        <f>IF(Tabela7[[#This Row],[C/V]]="v",Tabela7[[#This Row],[Preço Médio]],"")</f>
        <v/>
      </c>
      <c r="X333" s="123" t="str">
        <f>Tabela7[[#This Row],[Código Negociação]]&amp;Tabela7[[#This Row],[C/V]]</f>
        <v/>
      </c>
      <c r="Y333" s="116"/>
      <c r="Z333" s="116"/>
      <c r="AA333" s="116"/>
      <c r="AB333" s="116"/>
      <c r="AC333" s="116"/>
      <c r="AD333" s="116"/>
      <c r="AE333" s="116"/>
      <c r="AF333" s="116"/>
      <c r="AG333" s="116"/>
      <c r="AH333" s="116"/>
      <c r="AI333" s="116"/>
      <c r="AJ333" s="116"/>
    </row>
    <row r="334" spans="3:36" ht="15.75" customHeight="1" x14ac:dyDescent="0.25">
      <c r="C334" s="262"/>
      <c r="D334" s="272"/>
      <c r="E334" s="273"/>
      <c r="F334" s="264"/>
      <c r="G334" s="265"/>
      <c r="H334" s="126"/>
      <c r="I334" s="125"/>
      <c r="J334" s="125"/>
      <c r="K334" s="125"/>
      <c r="L334" s="125"/>
      <c r="M334" s="125"/>
      <c r="N334" s="125"/>
      <c r="O334" s="266"/>
      <c r="P334" s="267"/>
      <c r="Q334" s="267"/>
      <c r="R334" s="270"/>
      <c r="S334" s="267"/>
      <c r="T334" s="264"/>
      <c r="U334" s="300"/>
      <c r="V334" s="294" t="str">
        <f>IF(Tabela7[[#This Row],[C/V]]="c",Tabela7[[#This Row],[Preço Médio]],"")</f>
        <v/>
      </c>
      <c r="W334" s="294" t="str">
        <f>IF(Tabela7[[#This Row],[C/V]]="v",Tabela7[[#This Row],[Preço Médio]],"")</f>
        <v/>
      </c>
      <c r="X334" s="123" t="str">
        <f>Tabela7[[#This Row],[Código Negociação]]&amp;Tabela7[[#This Row],[C/V]]</f>
        <v/>
      </c>
      <c r="Y334" s="124"/>
      <c r="Z334" s="124"/>
      <c r="AA334" s="124"/>
      <c r="AB334" s="124"/>
      <c r="AC334" s="124"/>
      <c r="AD334" s="124"/>
      <c r="AE334" s="124"/>
      <c r="AF334" s="124"/>
      <c r="AG334" s="124"/>
      <c r="AH334" s="124"/>
      <c r="AI334" s="124"/>
      <c r="AJ334" s="124"/>
    </row>
    <row r="335" spans="3:36" ht="15.75" customHeight="1" x14ac:dyDescent="0.25">
      <c r="C335" s="141"/>
      <c r="D335" s="271"/>
      <c r="E335" s="271"/>
      <c r="F335" s="118"/>
      <c r="G335" s="119"/>
      <c r="H335" s="118"/>
      <c r="I335" s="120"/>
      <c r="J335" s="120"/>
      <c r="K335" s="120"/>
      <c r="L335" s="120"/>
      <c r="M335" s="120"/>
      <c r="N335" s="120"/>
      <c r="O335" s="121"/>
      <c r="P335" s="121"/>
      <c r="Q335" s="117"/>
      <c r="R335" s="122"/>
      <c r="S335" s="117"/>
      <c r="T335" s="123"/>
      <c r="U335" s="299"/>
      <c r="V335" s="294" t="str">
        <f>IF(Tabela7[[#This Row],[C/V]]="c",Tabela7[[#This Row],[Preço Médio]],"")</f>
        <v/>
      </c>
      <c r="W335" s="294" t="str">
        <f>IF(Tabela7[[#This Row],[C/V]]="v",Tabela7[[#This Row],[Preço Médio]],"")</f>
        <v/>
      </c>
      <c r="X335" s="123" t="str">
        <f>Tabela7[[#This Row],[Código Negociação]]&amp;Tabela7[[#This Row],[C/V]]</f>
        <v/>
      </c>
      <c r="Y335" s="116"/>
      <c r="Z335" s="116"/>
      <c r="AA335" s="116"/>
      <c r="AB335" s="116"/>
      <c r="AC335" s="116"/>
      <c r="AD335" s="116"/>
      <c r="AE335" s="116"/>
      <c r="AF335" s="116"/>
      <c r="AG335" s="116"/>
      <c r="AH335" s="116"/>
      <c r="AI335" s="116"/>
      <c r="AJ335" s="116"/>
    </row>
    <row r="336" spans="3:36" ht="15.75" customHeight="1" x14ac:dyDescent="0.25">
      <c r="C336" s="262"/>
      <c r="D336" s="272"/>
      <c r="E336" s="272"/>
      <c r="F336" s="264"/>
      <c r="G336" s="265"/>
      <c r="H336" s="126"/>
      <c r="I336" s="125"/>
      <c r="J336" s="125"/>
      <c r="K336" s="125"/>
      <c r="L336" s="125"/>
      <c r="M336" s="125"/>
      <c r="N336" s="125"/>
      <c r="O336" s="266"/>
      <c r="P336" s="267"/>
      <c r="Q336" s="268"/>
      <c r="R336" s="269"/>
      <c r="S336" s="268"/>
      <c r="T336" s="263"/>
      <c r="U336" s="300"/>
      <c r="V336" s="294" t="str">
        <f>IF(Tabela7[[#This Row],[C/V]]="c",Tabela7[[#This Row],[Preço Médio]],"")</f>
        <v/>
      </c>
      <c r="W336" s="294" t="str">
        <f>IF(Tabela7[[#This Row],[C/V]]="v",Tabela7[[#This Row],[Preço Médio]],"")</f>
        <v/>
      </c>
      <c r="X336" s="123" t="str">
        <f>Tabela7[[#This Row],[Código Negociação]]&amp;Tabela7[[#This Row],[C/V]]</f>
        <v/>
      </c>
      <c r="Y336" s="124"/>
      <c r="Z336" s="124"/>
      <c r="AA336" s="124"/>
      <c r="AB336" s="124"/>
      <c r="AC336" s="124"/>
      <c r="AD336" s="124"/>
      <c r="AE336" s="124"/>
      <c r="AF336" s="124"/>
      <c r="AG336" s="124"/>
      <c r="AH336" s="124"/>
      <c r="AI336" s="124"/>
      <c r="AJ336" s="124"/>
    </row>
    <row r="337" spans="3:36" ht="15.75" customHeight="1" x14ac:dyDescent="0.25">
      <c r="C337" s="262"/>
      <c r="D337" s="272"/>
      <c r="E337" s="272"/>
      <c r="F337" s="264"/>
      <c r="G337" s="265"/>
      <c r="H337" s="126"/>
      <c r="I337" s="125"/>
      <c r="J337" s="125"/>
      <c r="K337" s="125"/>
      <c r="L337" s="125"/>
      <c r="M337" s="125"/>
      <c r="N337" s="125"/>
      <c r="O337" s="266"/>
      <c r="P337" s="267"/>
      <c r="Q337" s="267"/>
      <c r="R337" s="270"/>
      <c r="S337" s="267"/>
      <c r="T337" s="264"/>
      <c r="U337" s="300"/>
      <c r="V337" s="294" t="str">
        <f>IF(Tabela7[[#This Row],[C/V]]="c",Tabela7[[#This Row],[Preço Médio]],"")</f>
        <v/>
      </c>
      <c r="W337" s="294" t="str">
        <f>IF(Tabela7[[#This Row],[C/V]]="v",Tabela7[[#This Row],[Preço Médio]],"")</f>
        <v/>
      </c>
      <c r="X337" s="123" t="str">
        <f>Tabela7[[#This Row],[Código Negociação]]&amp;Tabela7[[#This Row],[C/V]]</f>
        <v/>
      </c>
      <c r="Y337" s="116"/>
      <c r="Z337" s="116"/>
      <c r="AA337" s="116"/>
      <c r="AB337" s="116"/>
      <c r="AC337" s="116"/>
      <c r="AD337" s="116"/>
      <c r="AE337" s="116"/>
      <c r="AF337" s="116"/>
      <c r="AG337" s="116"/>
      <c r="AH337" s="116"/>
      <c r="AI337" s="116"/>
      <c r="AJ337" s="116"/>
    </row>
    <row r="338" spans="3:36" ht="15.75" customHeight="1" x14ac:dyDescent="0.25">
      <c r="C338" s="141"/>
      <c r="D338" s="273"/>
      <c r="E338" s="273"/>
      <c r="F338" s="264"/>
      <c r="G338" s="274"/>
      <c r="H338" s="264"/>
      <c r="I338" s="275"/>
      <c r="J338" s="275"/>
      <c r="K338" s="275"/>
      <c r="L338" s="275"/>
      <c r="M338" s="275"/>
      <c r="N338" s="275"/>
      <c r="O338" s="267"/>
      <c r="P338" s="267"/>
      <c r="Q338" s="268"/>
      <c r="R338" s="269"/>
      <c r="S338" s="268"/>
      <c r="T338" s="263"/>
      <c r="U338" s="300"/>
      <c r="V338" s="294" t="str">
        <f>IF(Tabela7[[#This Row],[C/V]]="c",Tabela7[[#This Row],[Preço Médio]],"")</f>
        <v/>
      </c>
      <c r="W338" s="294" t="str">
        <f>IF(Tabela7[[#This Row],[C/V]]="v",Tabela7[[#This Row],[Preço Médio]],"")</f>
        <v/>
      </c>
      <c r="X338" s="123" t="str">
        <f>Tabela7[[#This Row],[Código Negociação]]&amp;Tabela7[[#This Row],[C/V]]</f>
        <v/>
      </c>
      <c r="Y338" s="124"/>
      <c r="Z338" s="124"/>
      <c r="AA338" s="124"/>
      <c r="AB338" s="124"/>
      <c r="AC338" s="124"/>
      <c r="AD338" s="124"/>
      <c r="AE338" s="124"/>
      <c r="AF338" s="124"/>
      <c r="AG338" s="124"/>
      <c r="AH338" s="124"/>
      <c r="AI338" s="124"/>
      <c r="AJ338" s="124"/>
    </row>
    <row r="339" spans="3:36" ht="15.75" customHeight="1" x14ac:dyDescent="0.25">
      <c r="C339" s="262"/>
      <c r="D339" s="272"/>
      <c r="E339" s="273"/>
      <c r="F339" s="264"/>
      <c r="G339" s="265"/>
      <c r="H339" s="126"/>
      <c r="I339" s="125"/>
      <c r="J339" s="125"/>
      <c r="K339" s="125"/>
      <c r="L339" s="125"/>
      <c r="M339" s="125"/>
      <c r="N339" s="125"/>
      <c r="O339" s="266"/>
      <c r="P339" s="267"/>
      <c r="Q339" s="268"/>
      <c r="R339" s="269"/>
      <c r="S339" s="268"/>
      <c r="T339" s="263"/>
      <c r="U339" s="300"/>
      <c r="V339" s="294" t="str">
        <f>IF(Tabela7[[#This Row],[C/V]]="c",Tabela7[[#This Row],[Preço Médio]],"")</f>
        <v/>
      </c>
      <c r="W339" s="294" t="str">
        <f>IF(Tabela7[[#This Row],[C/V]]="v",Tabela7[[#This Row],[Preço Médio]],"")</f>
        <v/>
      </c>
      <c r="X339" s="123" t="str">
        <f>Tabela7[[#This Row],[Código Negociação]]&amp;Tabela7[[#This Row],[C/V]]</f>
        <v/>
      </c>
      <c r="Y339" s="116"/>
      <c r="Z339" s="116"/>
      <c r="AA339" s="116"/>
      <c r="AB339" s="116"/>
      <c r="AC339" s="116"/>
      <c r="AD339" s="116"/>
      <c r="AE339" s="116"/>
      <c r="AF339" s="116"/>
      <c r="AG339" s="116"/>
      <c r="AH339" s="116"/>
      <c r="AI339" s="116"/>
      <c r="AJ339" s="116"/>
    </row>
    <row r="340" spans="3:36" ht="15.75" customHeight="1" x14ac:dyDescent="0.25">
      <c r="C340" s="262"/>
      <c r="D340" s="272"/>
      <c r="E340" s="273"/>
      <c r="F340" s="264"/>
      <c r="G340" s="265"/>
      <c r="H340" s="126"/>
      <c r="I340" s="125"/>
      <c r="J340" s="125"/>
      <c r="K340" s="125"/>
      <c r="L340" s="125"/>
      <c r="M340" s="125"/>
      <c r="N340" s="125"/>
      <c r="O340" s="266"/>
      <c r="P340" s="267"/>
      <c r="Q340" s="267"/>
      <c r="R340" s="270"/>
      <c r="S340" s="267"/>
      <c r="T340" s="264"/>
      <c r="U340" s="300"/>
      <c r="V340" s="294" t="str">
        <f>IF(Tabela7[[#This Row],[C/V]]="c",Tabela7[[#This Row],[Preço Médio]],"")</f>
        <v/>
      </c>
      <c r="W340" s="294" t="str">
        <f>IF(Tabela7[[#This Row],[C/V]]="v",Tabela7[[#This Row],[Preço Médio]],"")</f>
        <v/>
      </c>
      <c r="X340" s="123" t="str">
        <f>Tabela7[[#This Row],[Código Negociação]]&amp;Tabela7[[#This Row],[C/V]]</f>
        <v/>
      </c>
      <c r="Y340" s="124"/>
      <c r="Z340" s="124"/>
      <c r="AA340" s="124"/>
      <c r="AB340" s="124"/>
      <c r="AC340" s="124"/>
      <c r="AD340" s="124"/>
      <c r="AE340" s="124"/>
      <c r="AF340" s="124"/>
      <c r="AG340" s="124"/>
      <c r="AH340" s="124"/>
      <c r="AI340" s="124"/>
      <c r="AJ340" s="124"/>
    </row>
    <row r="341" spans="3:36" ht="15.75" customHeight="1" x14ac:dyDescent="0.25">
      <c r="C341" s="141"/>
      <c r="D341" s="271"/>
      <c r="E341" s="271"/>
      <c r="F341" s="118"/>
      <c r="G341" s="119"/>
      <c r="H341" s="118"/>
      <c r="I341" s="120"/>
      <c r="J341" s="120"/>
      <c r="K341" s="120"/>
      <c r="L341" s="120"/>
      <c r="M341" s="120"/>
      <c r="N341" s="120"/>
      <c r="O341" s="121"/>
      <c r="P341" s="121"/>
      <c r="Q341" s="117"/>
      <c r="R341" s="122"/>
      <c r="S341" s="117"/>
      <c r="T341" s="123"/>
      <c r="U341" s="299"/>
      <c r="V341" s="294" t="str">
        <f>IF(Tabela7[[#This Row],[C/V]]="c",Tabela7[[#This Row],[Preço Médio]],"")</f>
        <v/>
      </c>
      <c r="W341" s="294" t="str">
        <f>IF(Tabela7[[#This Row],[C/V]]="v",Tabela7[[#This Row],[Preço Médio]],"")</f>
        <v/>
      </c>
      <c r="X341" s="123" t="str">
        <f>Tabela7[[#This Row],[Código Negociação]]&amp;Tabela7[[#This Row],[C/V]]</f>
        <v/>
      </c>
      <c r="Y341" s="116"/>
      <c r="Z341" s="116"/>
      <c r="AA341" s="116"/>
      <c r="AB341" s="116"/>
      <c r="AC341" s="116"/>
      <c r="AD341" s="116"/>
      <c r="AE341" s="116"/>
      <c r="AF341" s="116"/>
      <c r="AG341" s="116"/>
      <c r="AH341" s="116"/>
      <c r="AI341" s="116"/>
      <c r="AJ341" s="116"/>
    </row>
    <row r="342" spans="3:36" ht="15.75" customHeight="1" x14ac:dyDescent="0.25">
      <c r="C342" s="262"/>
      <c r="D342" s="272"/>
      <c r="E342" s="272"/>
      <c r="F342" s="264"/>
      <c r="G342" s="265"/>
      <c r="H342" s="126"/>
      <c r="I342" s="125"/>
      <c r="J342" s="125"/>
      <c r="K342" s="125"/>
      <c r="L342" s="125"/>
      <c r="M342" s="125"/>
      <c r="N342" s="125"/>
      <c r="O342" s="266"/>
      <c r="P342" s="267"/>
      <c r="Q342" s="268"/>
      <c r="R342" s="269"/>
      <c r="S342" s="268"/>
      <c r="T342" s="263"/>
      <c r="U342" s="300"/>
      <c r="V342" s="294" t="str">
        <f>IF(Tabela7[[#This Row],[C/V]]="c",Tabela7[[#This Row],[Preço Médio]],"")</f>
        <v/>
      </c>
      <c r="W342" s="294" t="str">
        <f>IF(Tabela7[[#This Row],[C/V]]="v",Tabela7[[#This Row],[Preço Médio]],"")</f>
        <v/>
      </c>
      <c r="X342" s="123" t="str">
        <f>Tabela7[[#This Row],[Código Negociação]]&amp;Tabela7[[#This Row],[C/V]]</f>
        <v/>
      </c>
      <c r="Y342" s="124"/>
      <c r="Z342" s="124"/>
      <c r="AA342" s="124"/>
      <c r="AB342" s="124"/>
      <c r="AC342" s="124"/>
      <c r="AD342" s="124"/>
      <c r="AE342" s="124"/>
      <c r="AF342" s="124"/>
      <c r="AG342" s="124"/>
      <c r="AH342" s="124"/>
      <c r="AI342" s="124"/>
      <c r="AJ342" s="124"/>
    </row>
    <row r="343" spans="3:36" ht="15.75" customHeight="1" x14ac:dyDescent="0.25">
      <c r="C343" s="262"/>
      <c r="D343" s="272"/>
      <c r="E343" s="272"/>
      <c r="F343" s="264"/>
      <c r="G343" s="265"/>
      <c r="H343" s="126"/>
      <c r="I343" s="125"/>
      <c r="J343" s="125"/>
      <c r="K343" s="125"/>
      <c r="L343" s="125"/>
      <c r="M343" s="125"/>
      <c r="N343" s="125"/>
      <c r="O343" s="266"/>
      <c r="P343" s="267"/>
      <c r="Q343" s="267"/>
      <c r="R343" s="270"/>
      <c r="S343" s="267"/>
      <c r="T343" s="264"/>
      <c r="U343" s="300"/>
      <c r="V343" s="294" t="str">
        <f>IF(Tabela7[[#This Row],[C/V]]="c",Tabela7[[#This Row],[Preço Médio]],"")</f>
        <v/>
      </c>
      <c r="W343" s="294" t="str">
        <f>IF(Tabela7[[#This Row],[C/V]]="v",Tabela7[[#This Row],[Preço Médio]],"")</f>
        <v/>
      </c>
      <c r="X343" s="123" t="str">
        <f>Tabela7[[#This Row],[Código Negociação]]&amp;Tabela7[[#This Row],[C/V]]</f>
        <v/>
      </c>
      <c r="Y343" s="116"/>
      <c r="Z343" s="116"/>
      <c r="AA343" s="116"/>
      <c r="AB343" s="116"/>
      <c r="AC343" s="116"/>
      <c r="AD343" s="116"/>
      <c r="AE343" s="116"/>
      <c r="AF343" s="116"/>
      <c r="AG343" s="116"/>
      <c r="AH343" s="116"/>
      <c r="AI343" s="116"/>
      <c r="AJ343" s="116"/>
    </row>
    <row r="344" spans="3:36" ht="15.75" customHeight="1" x14ac:dyDescent="0.25">
      <c r="C344" s="141"/>
      <c r="D344" s="273"/>
      <c r="E344" s="273"/>
      <c r="F344" s="264"/>
      <c r="G344" s="274"/>
      <c r="H344" s="264"/>
      <c r="I344" s="275"/>
      <c r="J344" s="275"/>
      <c r="K344" s="275"/>
      <c r="L344" s="275"/>
      <c r="M344" s="275"/>
      <c r="N344" s="275"/>
      <c r="O344" s="267"/>
      <c r="P344" s="267"/>
      <c r="Q344" s="268"/>
      <c r="R344" s="269"/>
      <c r="S344" s="268"/>
      <c r="T344" s="263"/>
      <c r="U344" s="300"/>
      <c r="V344" s="294" t="str">
        <f>IF(Tabela7[[#This Row],[C/V]]="c",Tabela7[[#This Row],[Preço Médio]],"")</f>
        <v/>
      </c>
      <c r="W344" s="294" t="str">
        <f>IF(Tabela7[[#This Row],[C/V]]="v",Tabela7[[#This Row],[Preço Médio]],"")</f>
        <v/>
      </c>
      <c r="X344" s="123" t="str">
        <f>Tabela7[[#This Row],[Código Negociação]]&amp;Tabela7[[#This Row],[C/V]]</f>
        <v/>
      </c>
      <c r="Y344" s="124"/>
      <c r="Z344" s="124"/>
      <c r="AA344" s="124"/>
      <c r="AB344" s="124"/>
      <c r="AC344" s="124"/>
      <c r="AD344" s="124"/>
      <c r="AE344" s="124"/>
      <c r="AF344" s="124"/>
      <c r="AG344" s="124"/>
      <c r="AH344" s="124"/>
      <c r="AI344" s="124"/>
      <c r="AJ344" s="124"/>
    </row>
    <row r="345" spans="3:36" ht="15.75" customHeight="1" x14ac:dyDescent="0.25">
      <c r="C345" s="262"/>
      <c r="D345" s="272"/>
      <c r="E345" s="273"/>
      <c r="F345" s="264"/>
      <c r="G345" s="265"/>
      <c r="H345" s="126"/>
      <c r="I345" s="125"/>
      <c r="J345" s="125"/>
      <c r="K345" s="125"/>
      <c r="L345" s="125"/>
      <c r="M345" s="125"/>
      <c r="N345" s="125"/>
      <c r="O345" s="266"/>
      <c r="P345" s="267"/>
      <c r="Q345" s="268"/>
      <c r="R345" s="269"/>
      <c r="S345" s="268"/>
      <c r="T345" s="263"/>
      <c r="U345" s="300"/>
      <c r="V345" s="294" t="str">
        <f>IF(Tabela7[[#This Row],[C/V]]="c",Tabela7[[#This Row],[Preço Médio]],"")</f>
        <v/>
      </c>
      <c r="W345" s="294" t="str">
        <f>IF(Tabela7[[#This Row],[C/V]]="v",Tabela7[[#This Row],[Preço Médio]],"")</f>
        <v/>
      </c>
      <c r="X345" s="123" t="str">
        <f>Tabela7[[#This Row],[Código Negociação]]&amp;Tabela7[[#This Row],[C/V]]</f>
        <v/>
      </c>
      <c r="Y345" s="116"/>
      <c r="Z345" s="116"/>
      <c r="AA345" s="116"/>
      <c r="AB345" s="116"/>
      <c r="AC345" s="116"/>
      <c r="AD345" s="116"/>
      <c r="AE345" s="116"/>
      <c r="AF345" s="116"/>
      <c r="AG345" s="116"/>
      <c r="AH345" s="116"/>
      <c r="AI345" s="116"/>
      <c r="AJ345" s="116"/>
    </row>
    <row r="346" spans="3:36" ht="15.75" customHeight="1" x14ac:dyDescent="0.25">
      <c r="C346" s="262"/>
      <c r="D346" s="272"/>
      <c r="E346" s="273"/>
      <c r="F346" s="264"/>
      <c r="G346" s="265"/>
      <c r="H346" s="126"/>
      <c r="I346" s="125"/>
      <c r="J346" s="125"/>
      <c r="K346" s="125"/>
      <c r="L346" s="125"/>
      <c r="M346" s="125"/>
      <c r="N346" s="125"/>
      <c r="O346" s="266"/>
      <c r="P346" s="267"/>
      <c r="Q346" s="267"/>
      <c r="R346" s="270"/>
      <c r="S346" s="267"/>
      <c r="T346" s="264"/>
      <c r="U346" s="300"/>
      <c r="V346" s="294" t="str">
        <f>IF(Tabela7[[#This Row],[C/V]]="c",Tabela7[[#This Row],[Preço Médio]],"")</f>
        <v/>
      </c>
      <c r="W346" s="294" t="str">
        <f>IF(Tabela7[[#This Row],[C/V]]="v",Tabela7[[#This Row],[Preço Médio]],"")</f>
        <v/>
      </c>
      <c r="X346" s="123" t="str">
        <f>Tabela7[[#This Row],[Código Negociação]]&amp;Tabela7[[#This Row],[C/V]]</f>
        <v/>
      </c>
      <c r="Y346" s="124"/>
      <c r="Z346" s="124"/>
      <c r="AA346" s="124"/>
      <c r="AB346" s="124"/>
      <c r="AC346" s="124"/>
      <c r="AD346" s="124"/>
      <c r="AE346" s="124"/>
      <c r="AF346" s="124"/>
      <c r="AG346" s="124"/>
      <c r="AH346" s="124"/>
      <c r="AI346" s="124"/>
      <c r="AJ346" s="124"/>
    </row>
    <row r="347" spans="3:36" ht="15.75" customHeight="1" x14ac:dyDescent="0.25">
      <c r="C347" s="141"/>
      <c r="D347" s="271"/>
      <c r="E347" s="271"/>
      <c r="F347" s="118"/>
      <c r="G347" s="119"/>
      <c r="H347" s="118"/>
      <c r="I347" s="120"/>
      <c r="J347" s="120"/>
      <c r="K347" s="120"/>
      <c r="L347" s="120"/>
      <c r="M347" s="120"/>
      <c r="N347" s="120"/>
      <c r="O347" s="121"/>
      <c r="P347" s="121"/>
      <c r="Q347" s="117"/>
      <c r="R347" s="122"/>
      <c r="S347" s="117"/>
      <c r="T347" s="123"/>
      <c r="U347" s="299"/>
      <c r="V347" s="294" t="str">
        <f>IF(Tabela7[[#This Row],[C/V]]="c",Tabela7[[#This Row],[Preço Médio]],"")</f>
        <v/>
      </c>
      <c r="W347" s="294" t="str">
        <f>IF(Tabela7[[#This Row],[C/V]]="v",Tabela7[[#This Row],[Preço Médio]],"")</f>
        <v/>
      </c>
      <c r="X347" s="123" t="str">
        <f>Tabela7[[#This Row],[Código Negociação]]&amp;Tabela7[[#This Row],[C/V]]</f>
        <v/>
      </c>
      <c r="Y347" s="116"/>
      <c r="Z347" s="116"/>
      <c r="AA347" s="116"/>
      <c r="AB347" s="116"/>
      <c r="AC347" s="116"/>
      <c r="AD347" s="116"/>
      <c r="AE347" s="116"/>
      <c r="AF347" s="116"/>
      <c r="AG347" s="116"/>
      <c r="AH347" s="116"/>
      <c r="AI347" s="116"/>
      <c r="AJ347" s="116"/>
    </row>
    <row r="348" spans="3:36" ht="15.75" customHeight="1" x14ac:dyDescent="0.25">
      <c r="C348" s="262"/>
      <c r="D348" s="272"/>
      <c r="E348" s="272"/>
      <c r="F348" s="264"/>
      <c r="G348" s="265"/>
      <c r="H348" s="126"/>
      <c r="I348" s="125"/>
      <c r="J348" s="125"/>
      <c r="K348" s="125"/>
      <c r="L348" s="125"/>
      <c r="M348" s="125"/>
      <c r="N348" s="125"/>
      <c r="O348" s="266"/>
      <c r="P348" s="267"/>
      <c r="Q348" s="268"/>
      <c r="R348" s="269"/>
      <c r="S348" s="268"/>
      <c r="T348" s="263"/>
      <c r="U348" s="300"/>
      <c r="V348" s="294" t="str">
        <f>IF(Tabela7[[#This Row],[C/V]]="c",Tabela7[[#This Row],[Preço Médio]],"")</f>
        <v/>
      </c>
      <c r="W348" s="294" t="str">
        <f>IF(Tabela7[[#This Row],[C/V]]="v",Tabela7[[#This Row],[Preço Médio]],"")</f>
        <v/>
      </c>
      <c r="X348" s="123" t="str">
        <f>Tabela7[[#This Row],[Código Negociação]]&amp;Tabela7[[#This Row],[C/V]]</f>
        <v/>
      </c>
      <c r="Y348" s="124"/>
      <c r="Z348" s="124"/>
      <c r="AA348" s="124"/>
      <c r="AB348" s="124"/>
      <c r="AC348" s="124"/>
      <c r="AD348" s="124"/>
      <c r="AE348" s="124"/>
      <c r="AF348" s="124"/>
      <c r="AG348" s="124"/>
      <c r="AH348" s="124"/>
      <c r="AI348" s="124"/>
      <c r="AJ348" s="124"/>
    </row>
    <row r="349" spans="3:36" ht="15.75" customHeight="1" x14ac:dyDescent="0.25">
      <c r="C349" s="262"/>
      <c r="D349" s="272"/>
      <c r="E349" s="272"/>
      <c r="F349" s="264"/>
      <c r="G349" s="265"/>
      <c r="H349" s="126"/>
      <c r="I349" s="125"/>
      <c r="J349" s="125"/>
      <c r="K349" s="125"/>
      <c r="L349" s="125"/>
      <c r="M349" s="125"/>
      <c r="N349" s="125"/>
      <c r="O349" s="266"/>
      <c r="P349" s="267"/>
      <c r="Q349" s="267"/>
      <c r="R349" s="270"/>
      <c r="S349" s="267"/>
      <c r="T349" s="264"/>
      <c r="U349" s="300"/>
      <c r="V349" s="294" t="str">
        <f>IF(Tabela7[[#This Row],[C/V]]="c",Tabela7[[#This Row],[Preço Médio]],"")</f>
        <v/>
      </c>
      <c r="W349" s="294" t="str">
        <f>IF(Tabela7[[#This Row],[C/V]]="v",Tabela7[[#This Row],[Preço Médio]],"")</f>
        <v/>
      </c>
      <c r="X349" s="123" t="str">
        <f>Tabela7[[#This Row],[Código Negociação]]&amp;Tabela7[[#This Row],[C/V]]</f>
        <v/>
      </c>
      <c r="Y349" s="116"/>
      <c r="Z349" s="116"/>
      <c r="AA349" s="116"/>
      <c r="AB349" s="116"/>
      <c r="AC349" s="116"/>
      <c r="AD349" s="116"/>
      <c r="AE349" s="116"/>
      <c r="AF349" s="116"/>
      <c r="AG349" s="116"/>
      <c r="AH349" s="116"/>
      <c r="AI349" s="116"/>
      <c r="AJ349" s="116"/>
    </row>
    <row r="350" spans="3:36" ht="15.75" customHeight="1" x14ac:dyDescent="0.25">
      <c r="C350" s="141"/>
      <c r="D350" s="273"/>
      <c r="E350" s="273"/>
      <c r="F350" s="264"/>
      <c r="G350" s="274"/>
      <c r="H350" s="264"/>
      <c r="I350" s="275"/>
      <c r="J350" s="275"/>
      <c r="K350" s="275"/>
      <c r="L350" s="275"/>
      <c r="M350" s="275"/>
      <c r="N350" s="275"/>
      <c r="O350" s="267"/>
      <c r="P350" s="267"/>
      <c r="Q350" s="268"/>
      <c r="R350" s="269"/>
      <c r="S350" s="268"/>
      <c r="T350" s="263"/>
      <c r="U350" s="300"/>
      <c r="V350" s="294" t="str">
        <f>IF(Tabela7[[#This Row],[C/V]]="c",Tabela7[[#This Row],[Preço Médio]],"")</f>
        <v/>
      </c>
      <c r="W350" s="294" t="str">
        <f>IF(Tabela7[[#This Row],[C/V]]="v",Tabela7[[#This Row],[Preço Médio]],"")</f>
        <v/>
      </c>
      <c r="X350" s="123" t="str">
        <f>Tabela7[[#This Row],[Código Negociação]]&amp;Tabela7[[#This Row],[C/V]]</f>
        <v/>
      </c>
      <c r="Y350" s="124"/>
      <c r="Z350" s="124"/>
      <c r="AA350" s="124"/>
      <c r="AB350" s="124"/>
      <c r="AC350" s="124"/>
      <c r="AD350" s="124"/>
      <c r="AE350" s="124"/>
      <c r="AF350" s="124"/>
      <c r="AG350" s="124"/>
      <c r="AH350" s="124"/>
      <c r="AI350" s="124"/>
      <c r="AJ350" s="124"/>
    </row>
    <row r="351" spans="3:36" ht="15.75" customHeight="1" x14ac:dyDescent="0.25">
      <c r="C351" s="262"/>
      <c r="D351" s="272"/>
      <c r="E351" s="273"/>
      <c r="F351" s="264"/>
      <c r="G351" s="265"/>
      <c r="H351" s="126"/>
      <c r="I351" s="125"/>
      <c r="J351" s="125"/>
      <c r="K351" s="125"/>
      <c r="L351" s="125"/>
      <c r="M351" s="125"/>
      <c r="N351" s="125"/>
      <c r="O351" s="266"/>
      <c r="P351" s="267"/>
      <c r="Q351" s="268"/>
      <c r="R351" s="269"/>
      <c r="S351" s="268"/>
      <c r="T351" s="263"/>
      <c r="U351" s="300"/>
      <c r="V351" s="294" t="str">
        <f>IF(Tabela7[[#This Row],[C/V]]="c",Tabela7[[#This Row],[Preço Médio]],"")</f>
        <v/>
      </c>
      <c r="W351" s="294" t="str">
        <f>IF(Tabela7[[#This Row],[C/V]]="v",Tabela7[[#This Row],[Preço Médio]],"")</f>
        <v/>
      </c>
      <c r="X351" s="123" t="str">
        <f>Tabela7[[#This Row],[Código Negociação]]&amp;Tabela7[[#This Row],[C/V]]</f>
        <v/>
      </c>
      <c r="Y351" s="116"/>
      <c r="Z351" s="116"/>
      <c r="AA351" s="116"/>
      <c r="AB351" s="116"/>
      <c r="AC351" s="116"/>
      <c r="AD351" s="116"/>
      <c r="AE351" s="116"/>
      <c r="AF351" s="116"/>
      <c r="AG351" s="116"/>
      <c r="AH351" s="116"/>
      <c r="AI351" s="116"/>
      <c r="AJ351" s="116"/>
    </row>
    <row r="352" spans="3:36" ht="15.75" customHeight="1" x14ac:dyDescent="0.25">
      <c r="C352" s="262"/>
      <c r="D352" s="272"/>
      <c r="E352" s="273"/>
      <c r="F352" s="264"/>
      <c r="G352" s="265"/>
      <c r="H352" s="126"/>
      <c r="I352" s="125"/>
      <c r="J352" s="125"/>
      <c r="K352" s="125"/>
      <c r="L352" s="125"/>
      <c r="M352" s="125"/>
      <c r="N352" s="125"/>
      <c r="O352" s="266"/>
      <c r="P352" s="267"/>
      <c r="Q352" s="267"/>
      <c r="R352" s="270"/>
      <c r="S352" s="267"/>
      <c r="T352" s="264"/>
      <c r="U352" s="300"/>
      <c r="V352" s="294" t="str">
        <f>IF(Tabela7[[#This Row],[C/V]]="c",Tabela7[[#This Row],[Preço Médio]],"")</f>
        <v/>
      </c>
      <c r="W352" s="294" t="str">
        <f>IF(Tabela7[[#This Row],[C/V]]="v",Tabela7[[#This Row],[Preço Médio]],"")</f>
        <v/>
      </c>
      <c r="X352" s="123" t="str">
        <f>Tabela7[[#This Row],[Código Negociação]]&amp;Tabela7[[#This Row],[C/V]]</f>
        <v/>
      </c>
      <c r="Y352" s="124"/>
      <c r="Z352" s="124"/>
      <c r="AA352" s="124"/>
      <c r="AB352" s="124"/>
      <c r="AC352" s="124"/>
      <c r="AD352" s="124"/>
      <c r="AE352" s="124"/>
      <c r="AF352" s="124"/>
      <c r="AG352" s="124"/>
      <c r="AH352" s="124"/>
      <c r="AI352" s="124"/>
      <c r="AJ352" s="124"/>
    </row>
    <row r="353" spans="3:36" ht="15.75" customHeight="1" x14ac:dyDescent="0.25">
      <c r="C353" s="141"/>
      <c r="D353" s="271"/>
      <c r="E353" s="271"/>
      <c r="F353" s="118"/>
      <c r="G353" s="119"/>
      <c r="H353" s="118"/>
      <c r="I353" s="120"/>
      <c r="J353" s="120"/>
      <c r="K353" s="120"/>
      <c r="L353" s="120"/>
      <c r="M353" s="120"/>
      <c r="N353" s="120"/>
      <c r="O353" s="121"/>
      <c r="P353" s="121"/>
      <c r="Q353" s="117"/>
      <c r="R353" s="122"/>
      <c r="S353" s="117"/>
      <c r="T353" s="123"/>
      <c r="U353" s="299"/>
      <c r="V353" s="294" t="str">
        <f>IF(Tabela7[[#This Row],[C/V]]="c",Tabela7[[#This Row],[Preço Médio]],"")</f>
        <v/>
      </c>
      <c r="W353" s="294" t="str">
        <f>IF(Tabela7[[#This Row],[C/V]]="v",Tabela7[[#This Row],[Preço Médio]],"")</f>
        <v/>
      </c>
      <c r="X353" s="123" t="str">
        <f>Tabela7[[#This Row],[Código Negociação]]&amp;Tabela7[[#This Row],[C/V]]</f>
        <v/>
      </c>
      <c r="Y353" s="116"/>
      <c r="Z353" s="116"/>
      <c r="AA353" s="116"/>
      <c r="AB353" s="116"/>
      <c r="AC353" s="116"/>
      <c r="AD353" s="116"/>
      <c r="AE353" s="116"/>
      <c r="AF353" s="116"/>
      <c r="AG353" s="116"/>
      <c r="AH353" s="116"/>
      <c r="AI353" s="116"/>
      <c r="AJ353" s="116"/>
    </row>
    <row r="354" spans="3:36" ht="15.75" customHeight="1" x14ac:dyDescent="0.25">
      <c r="C354" s="262"/>
      <c r="D354" s="272"/>
      <c r="E354" s="272"/>
      <c r="F354" s="264"/>
      <c r="G354" s="265"/>
      <c r="H354" s="126"/>
      <c r="I354" s="125"/>
      <c r="J354" s="125"/>
      <c r="K354" s="125"/>
      <c r="L354" s="125"/>
      <c r="M354" s="125"/>
      <c r="N354" s="125"/>
      <c r="O354" s="266"/>
      <c r="P354" s="267"/>
      <c r="Q354" s="268"/>
      <c r="R354" s="269"/>
      <c r="S354" s="268"/>
      <c r="T354" s="263"/>
      <c r="U354" s="300"/>
      <c r="V354" s="294" t="str">
        <f>IF(Tabela7[[#This Row],[C/V]]="c",Tabela7[[#This Row],[Preço Médio]],"")</f>
        <v/>
      </c>
      <c r="W354" s="294" t="str">
        <f>IF(Tabela7[[#This Row],[C/V]]="v",Tabela7[[#This Row],[Preço Médio]],"")</f>
        <v/>
      </c>
      <c r="X354" s="123" t="str">
        <f>Tabela7[[#This Row],[Código Negociação]]&amp;Tabela7[[#This Row],[C/V]]</f>
        <v/>
      </c>
      <c r="Y354" s="124"/>
      <c r="Z354" s="124"/>
      <c r="AA354" s="124"/>
      <c r="AB354" s="124"/>
      <c r="AC354" s="124"/>
      <c r="AD354" s="124"/>
      <c r="AE354" s="124"/>
      <c r="AF354" s="124"/>
      <c r="AG354" s="124"/>
      <c r="AH354" s="124"/>
      <c r="AI354" s="124"/>
      <c r="AJ354" s="124"/>
    </row>
    <row r="355" spans="3:36" ht="15.75" customHeight="1" x14ac:dyDescent="0.25">
      <c r="C355" s="262"/>
      <c r="D355" s="272"/>
      <c r="E355" s="272"/>
      <c r="F355" s="264"/>
      <c r="G355" s="265"/>
      <c r="H355" s="126"/>
      <c r="I355" s="125"/>
      <c r="J355" s="125"/>
      <c r="K355" s="125"/>
      <c r="L355" s="125"/>
      <c r="M355" s="125"/>
      <c r="N355" s="125"/>
      <c r="O355" s="266"/>
      <c r="P355" s="267"/>
      <c r="Q355" s="267"/>
      <c r="R355" s="270"/>
      <c r="S355" s="267"/>
      <c r="T355" s="264"/>
      <c r="U355" s="300"/>
      <c r="V355" s="294" t="str">
        <f>IF(Tabela7[[#This Row],[C/V]]="c",Tabela7[[#This Row],[Preço Médio]],"")</f>
        <v/>
      </c>
      <c r="W355" s="294" t="str">
        <f>IF(Tabela7[[#This Row],[C/V]]="v",Tabela7[[#This Row],[Preço Médio]],"")</f>
        <v/>
      </c>
      <c r="X355" s="123" t="str">
        <f>Tabela7[[#This Row],[Código Negociação]]&amp;Tabela7[[#This Row],[C/V]]</f>
        <v/>
      </c>
      <c r="Y355" s="116"/>
      <c r="Z355" s="116"/>
      <c r="AA355" s="116"/>
      <c r="AB355" s="116"/>
      <c r="AC355" s="116"/>
      <c r="AD355" s="116"/>
      <c r="AE355" s="116"/>
      <c r="AF355" s="116"/>
      <c r="AG355" s="116"/>
      <c r="AH355" s="116"/>
      <c r="AI355" s="116"/>
      <c r="AJ355" s="116"/>
    </row>
    <row r="356" spans="3:36" ht="15.75" customHeight="1" x14ac:dyDescent="0.25">
      <c r="C356" s="141"/>
      <c r="D356" s="273"/>
      <c r="E356" s="273"/>
      <c r="F356" s="264"/>
      <c r="G356" s="274"/>
      <c r="H356" s="264"/>
      <c r="I356" s="275"/>
      <c r="J356" s="275"/>
      <c r="K356" s="275"/>
      <c r="L356" s="275"/>
      <c r="M356" s="275"/>
      <c r="N356" s="275"/>
      <c r="O356" s="267"/>
      <c r="P356" s="267"/>
      <c r="Q356" s="268"/>
      <c r="R356" s="269"/>
      <c r="S356" s="268"/>
      <c r="T356" s="263"/>
      <c r="U356" s="300"/>
      <c r="V356" s="294" t="str">
        <f>IF(Tabela7[[#This Row],[C/V]]="c",Tabela7[[#This Row],[Preço Médio]],"")</f>
        <v/>
      </c>
      <c r="W356" s="294" t="str">
        <f>IF(Tabela7[[#This Row],[C/V]]="v",Tabela7[[#This Row],[Preço Médio]],"")</f>
        <v/>
      </c>
      <c r="X356" s="123" t="str">
        <f>Tabela7[[#This Row],[Código Negociação]]&amp;Tabela7[[#This Row],[C/V]]</f>
        <v/>
      </c>
      <c r="Y356" s="124"/>
      <c r="Z356" s="124"/>
      <c r="AA356" s="124"/>
      <c r="AB356" s="124"/>
      <c r="AC356" s="124"/>
      <c r="AD356" s="124"/>
      <c r="AE356" s="124"/>
      <c r="AF356" s="124"/>
      <c r="AG356" s="124"/>
      <c r="AH356" s="124"/>
      <c r="AI356" s="124"/>
      <c r="AJ356" s="124"/>
    </row>
    <row r="357" spans="3:36" ht="15.75" customHeight="1" x14ac:dyDescent="0.25">
      <c r="C357" s="262"/>
      <c r="D357" s="272"/>
      <c r="E357" s="273"/>
      <c r="F357" s="264"/>
      <c r="G357" s="265"/>
      <c r="H357" s="126"/>
      <c r="I357" s="125"/>
      <c r="J357" s="125"/>
      <c r="K357" s="125"/>
      <c r="L357" s="125"/>
      <c r="M357" s="125"/>
      <c r="N357" s="125"/>
      <c r="O357" s="266"/>
      <c r="P357" s="267"/>
      <c r="Q357" s="268"/>
      <c r="R357" s="269"/>
      <c r="S357" s="268"/>
      <c r="T357" s="263"/>
      <c r="U357" s="300"/>
      <c r="V357" s="294" t="str">
        <f>IF(Tabela7[[#This Row],[C/V]]="c",Tabela7[[#This Row],[Preço Médio]],"")</f>
        <v/>
      </c>
      <c r="W357" s="294" t="str">
        <f>IF(Tabela7[[#This Row],[C/V]]="v",Tabela7[[#This Row],[Preço Médio]],"")</f>
        <v/>
      </c>
      <c r="X357" s="123" t="str">
        <f>Tabela7[[#This Row],[Código Negociação]]&amp;Tabela7[[#This Row],[C/V]]</f>
        <v/>
      </c>
      <c r="Y357" s="116"/>
      <c r="Z357" s="116"/>
      <c r="AA357" s="116"/>
      <c r="AB357" s="116"/>
      <c r="AC357" s="116"/>
      <c r="AD357" s="116"/>
      <c r="AE357" s="116"/>
      <c r="AF357" s="116"/>
      <c r="AG357" s="116"/>
      <c r="AH357" s="116"/>
      <c r="AI357" s="116"/>
      <c r="AJ357" s="116"/>
    </row>
    <row r="358" spans="3:36" ht="15.75" customHeight="1" x14ac:dyDescent="0.25">
      <c r="C358" s="262"/>
      <c r="D358" s="272"/>
      <c r="E358" s="273"/>
      <c r="F358" s="264"/>
      <c r="G358" s="265"/>
      <c r="H358" s="126"/>
      <c r="I358" s="125"/>
      <c r="J358" s="125"/>
      <c r="K358" s="125"/>
      <c r="L358" s="125"/>
      <c r="M358" s="125"/>
      <c r="N358" s="125"/>
      <c r="O358" s="266"/>
      <c r="P358" s="267"/>
      <c r="Q358" s="267"/>
      <c r="R358" s="270"/>
      <c r="S358" s="267"/>
      <c r="T358" s="264"/>
      <c r="U358" s="300"/>
      <c r="V358" s="294" t="str">
        <f>IF(Tabela7[[#This Row],[C/V]]="c",Tabela7[[#This Row],[Preço Médio]],"")</f>
        <v/>
      </c>
      <c r="W358" s="294" t="str">
        <f>IF(Tabela7[[#This Row],[C/V]]="v",Tabela7[[#This Row],[Preço Médio]],"")</f>
        <v/>
      </c>
      <c r="X358" s="123" t="str">
        <f>Tabela7[[#This Row],[Código Negociação]]&amp;Tabela7[[#This Row],[C/V]]</f>
        <v/>
      </c>
      <c r="Y358" s="124"/>
      <c r="Z358" s="124"/>
      <c r="AA358" s="124"/>
      <c r="AB358" s="124"/>
      <c r="AC358" s="124"/>
      <c r="AD358" s="124"/>
      <c r="AE358" s="124"/>
      <c r="AF358" s="124"/>
      <c r="AG358" s="124"/>
      <c r="AH358" s="124"/>
      <c r="AI358" s="124"/>
      <c r="AJ358" s="124"/>
    </row>
    <row r="359" spans="3:36" ht="15.75" customHeight="1" x14ac:dyDescent="0.25">
      <c r="C359" s="141"/>
      <c r="D359" s="271"/>
      <c r="E359" s="271"/>
      <c r="F359" s="118"/>
      <c r="G359" s="119"/>
      <c r="H359" s="118"/>
      <c r="I359" s="120"/>
      <c r="J359" s="120"/>
      <c r="K359" s="120"/>
      <c r="L359" s="120"/>
      <c r="M359" s="120"/>
      <c r="N359" s="120"/>
      <c r="O359" s="121"/>
      <c r="P359" s="121"/>
      <c r="Q359" s="117"/>
      <c r="R359" s="122"/>
      <c r="S359" s="117"/>
      <c r="T359" s="123"/>
      <c r="U359" s="299"/>
      <c r="V359" s="294" t="str">
        <f>IF(Tabela7[[#This Row],[C/V]]="c",Tabela7[[#This Row],[Preço Médio]],"")</f>
        <v/>
      </c>
      <c r="W359" s="294" t="str">
        <f>IF(Tabela7[[#This Row],[C/V]]="v",Tabela7[[#This Row],[Preço Médio]],"")</f>
        <v/>
      </c>
      <c r="X359" s="123" t="str">
        <f>Tabela7[[#This Row],[Código Negociação]]&amp;Tabela7[[#This Row],[C/V]]</f>
        <v/>
      </c>
      <c r="Y359" s="116"/>
      <c r="Z359" s="116"/>
      <c r="AA359" s="116"/>
      <c r="AB359" s="116"/>
      <c r="AC359" s="116"/>
      <c r="AD359" s="116"/>
      <c r="AE359" s="116"/>
      <c r="AF359" s="116"/>
      <c r="AG359" s="116"/>
      <c r="AH359" s="116"/>
      <c r="AI359" s="116"/>
      <c r="AJ359" s="116"/>
    </row>
    <row r="360" spans="3:36" ht="15.75" customHeight="1" x14ac:dyDescent="0.25">
      <c r="C360" s="262"/>
      <c r="D360" s="272"/>
      <c r="E360" s="272"/>
      <c r="F360" s="264"/>
      <c r="G360" s="265"/>
      <c r="H360" s="126"/>
      <c r="I360" s="125"/>
      <c r="J360" s="125"/>
      <c r="K360" s="125"/>
      <c r="L360" s="125"/>
      <c r="M360" s="125"/>
      <c r="N360" s="125"/>
      <c r="O360" s="266"/>
      <c r="P360" s="267"/>
      <c r="Q360" s="268"/>
      <c r="R360" s="269"/>
      <c r="S360" s="268"/>
      <c r="T360" s="263"/>
      <c r="U360" s="300"/>
      <c r="V360" s="294" t="str">
        <f>IF(Tabela7[[#This Row],[C/V]]="c",Tabela7[[#This Row],[Preço Médio]],"")</f>
        <v/>
      </c>
      <c r="W360" s="294" t="str">
        <f>IF(Tabela7[[#This Row],[C/V]]="v",Tabela7[[#This Row],[Preço Médio]],"")</f>
        <v/>
      </c>
      <c r="X360" s="123" t="str">
        <f>Tabela7[[#This Row],[Código Negociação]]&amp;Tabela7[[#This Row],[C/V]]</f>
        <v/>
      </c>
      <c r="Y360" s="124"/>
      <c r="Z360" s="124"/>
      <c r="AA360" s="124"/>
      <c r="AB360" s="124"/>
      <c r="AC360" s="124"/>
      <c r="AD360" s="124"/>
      <c r="AE360" s="124"/>
      <c r="AF360" s="124"/>
      <c r="AG360" s="124"/>
      <c r="AH360" s="124"/>
      <c r="AI360" s="124"/>
      <c r="AJ360" s="124"/>
    </row>
    <row r="361" spans="3:36" ht="15.75" customHeight="1" x14ac:dyDescent="0.25">
      <c r="C361" s="262"/>
      <c r="D361" s="272"/>
      <c r="E361" s="272"/>
      <c r="F361" s="264"/>
      <c r="G361" s="265"/>
      <c r="H361" s="126"/>
      <c r="I361" s="125"/>
      <c r="J361" s="125"/>
      <c r="K361" s="125"/>
      <c r="L361" s="125"/>
      <c r="M361" s="125"/>
      <c r="N361" s="125"/>
      <c r="O361" s="266"/>
      <c r="P361" s="267"/>
      <c r="Q361" s="267"/>
      <c r="R361" s="270"/>
      <c r="S361" s="267"/>
      <c r="T361" s="264"/>
      <c r="U361" s="300"/>
      <c r="V361" s="294" t="str">
        <f>IF(Tabela7[[#This Row],[C/V]]="c",Tabela7[[#This Row],[Preço Médio]],"")</f>
        <v/>
      </c>
      <c r="W361" s="294" t="str">
        <f>IF(Tabela7[[#This Row],[C/V]]="v",Tabela7[[#This Row],[Preço Médio]],"")</f>
        <v/>
      </c>
      <c r="X361" s="123" t="str">
        <f>Tabela7[[#This Row],[Código Negociação]]&amp;Tabela7[[#This Row],[C/V]]</f>
        <v/>
      </c>
      <c r="Y361" s="116"/>
      <c r="Z361" s="116"/>
      <c r="AA361" s="116"/>
      <c r="AB361" s="116"/>
      <c r="AC361" s="116"/>
      <c r="AD361" s="116"/>
      <c r="AE361" s="116"/>
      <c r="AF361" s="116"/>
      <c r="AG361" s="116"/>
      <c r="AH361" s="116"/>
      <c r="AI361" s="116"/>
      <c r="AJ361" s="116"/>
    </row>
    <row r="362" spans="3:36" ht="15.75" customHeight="1" x14ac:dyDescent="0.25">
      <c r="C362" s="141"/>
      <c r="D362" s="273"/>
      <c r="E362" s="273"/>
      <c r="F362" s="264"/>
      <c r="G362" s="274"/>
      <c r="H362" s="264"/>
      <c r="I362" s="275"/>
      <c r="J362" s="275"/>
      <c r="K362" s="275"/>
      <c r="L362" s="275"/>
      <c r="M362" s="275"/>
      <c r="N362" s="275"/>
      <c r="O362" s="267"/>
      <c r="P362" s="267"/>
      <c r="Q362" s="268"/>
      <c r="R362" s="269"/>
      <c r="S362" s="268"/>
      <c r="T362" s="263"/>
      <c r="U362" s="300"/>
      <c r="V362" s="294" t="str">
        <f>IF(Tabela7[[#This Row],[C/V]]="c",Tabela7[[#This Row],[Preço Médio]],"")</f>
        <v/>
      </c>
      <c r="W362" s="294" t="str">
        <f>IF(Tabela7[[#This Row],[C/V]]="v",Tabela7[[#This Row],[Preço Médio]],"")</f>
        <v/>
      </c>
      <c r="X362" s="123" t="str">
        <f>Tabela7[[#This Row],[Código Negociação]]&amp;Tabela7[[#This Row],[C/V]]</f>
        <v/>
      </c>
      <c r="Y362" s="124"/>
      <c r="Z362" s="124"/>
      <c r="AA362" s="124"/>
      <c r="AB362" s="124"/>
      <c r="AC362" s="124"/>
      <c r="AD362" s="124"/>
      <c r="AE362" s="124"/>
      <c r="AF362" s="124"/>
      <c r="AG362" s="124"/>
      <c r="AH362" s="124"/>
      <c r="AI362" s="124"/>
      <c r="AJ362" s="124"/>
    </row>
    <row r="363" spans="3:36" ht="15.75" customHeight="1" x14ac:dyDescent="0.25">
      <c r="C363" s="262"/>
      <c r="D363" s="272"/>
      <c r="E363" s="273"/>
      <c r="F363" s="264"/>
      <c r="G363" s="265"/>
      <c r="H363" s="126"/>
      <c r="I363" s="125"/>
      <c r="J363" s="125"/>
      <c r="K363" s="125"/>
      <c r="L363" s="125"/>
      <c r="M363" s="125"/>
      <c r="N363" s="125"/>
      <c r="O363" s="266"/>
      <c r="P363" s="267"/>
      <c r="Q363" s="268"/>
      <c r="R363" s="269"/>
      <c r="S363" s="268"/>
      <c r="T363" s="263"/>
      <c r="U363" s="300"/>
      <c r="V363" s="294" t="str">
        <f>IF(Tabela7[[#This Row],[C/V]]="c",Tabela7[[#This Row],[Preço Médio]],"")</f>
        <v/>
      </c>
      <c r="W363" s="294" t="str">
        <f>IF(Tabela7[[#This Row],[C/V]]="v",Tabela7[[#This Row],[Preço Médio]],"")</f>
        <v/>
      </c>
      <c r="X363" s="123" t="str">
        <f>Tabela7[[#This Row],[Código Negociação]]&amp;Tabela7[[#This Row],[C/V]]</f>
        <v/>
      </c>
      <c r="Y363" s="116"/>
      <c r="Z363" s="116"/>
      <c r="AA363" s="116"/>
      <c r="AB363" s="116"/>
      <c r="AC363" s="116"/>
      <c r="AD363" s="116"/>
      <c r="AE363" s="116"/>
      <c r="AF363" s="116"/>
      <c r="AG363" s="116"/>
      <c r="AH363" s="116"/>
      <c r="AI363" s="116"/>
      <c r="AJ363" s="116"/>
    </row>
    <row r="364" spans="3:36" ht="15.75" customHeight="1" x14ac:dyDescent="0.25">
      <c r="C364" s="262"/>
      <c r="D364" s="272"/>
      <c r="E364" s="273"/>
      <c r="F364" s="264"/>
      <c r="G364" s="265"/>
      <c r="H364" s="126"/>
      <c r="I364" s="125"/>
      <c r="J364" s="125"/>
      <c r="K364" s="125"/>
      <c r="L364" s="125"/>
      <c r="M364" s="125"/>
      <c r="N364" s="125"/>
      <c r="O364" s="266"/>
      <c r="P364" s="267"/>
      <c r="Q364" s="267"/>
      <c r="R364" s="270"/>
      <c r="S364" s="267"/>
      <c r="T364" s="264"/>
      <c r="U364" s="300"/>
      <c r="V364" s="294" t="str">
        <f>IF(Tabela7[[#This Row],[C/V]]="c",Tabela7[[#This Row],[Preço Médio]],"")</f>
        <v/>
      </c>
      <c r="W364" s="294" t="str">
        <f>IF(Tabela7[[#This Row],[C/V]]="v",Tabela7[[#This Row],[Preço Médio]],"")</f>
        <v/>
      </c>
      <c r="X364" s="123" t="str">
        <f>Tabela7[[#This Row],[Código Negociação]]&amp;Tabela7[[#This Row],[C/V]]</f>
        <v/>
      </c>
      <c r="Y364" s="124"/>
      <c r="Z364" s="124"/>
      <c r="AA364" s="124"/>
      <c r="AB364" s="124"/>
      <c r="AC364" s="124"/>
      <c r="AD364" s="124"/>
      <c r="AE364" s="124"/>
      <c r="AF364" s="124"/>
      <c r="AG364" s="124"/>
      <c r="AH364" s="124"/>
      <c r="AI364" s="124"/>
      <c r="AJ364" s="124"/>
    </row>
    <row r="365" spans="3:36" ht="15.75" customHeight="1" x14ac:dyDescent="0.25">
      <c r="C365" s="141"/>
      <c r="D365" s="271"/>
      <c r="E365" s="271"/>
      <c r="F365" s="118"/>
      <c r="G365" s="119"/>
      <c r="H365" s="118"/>
      <c r="I365" s="120"/>
      <c r="J365" s="120"/>
      <c r="K365" s="120"/>
      <c r="L365" s="120"/>
      <c r="M365" s="120"/>
      <c r="N365" s="120"/>
      <c r="O365" s="121"/>
      <c r="P365" s="121"/>
      <c r="Q365" s="117"/>
      <c r="R365" s="122"/>
      <c r="S365" s="117"/>
      <c r="T365" s="123"/>
      <c r="U365" s="299"/>
      <c r="V365" s="294" t="str">
        <f>IF(Tabela7[[#This Row],[C/V]]="c",Tabela7[[#This Row],[Preço Médio]],"")</f>
        <v/>
      </c>
      <c r="W365" s="294" t="str">
        <f>IF(Tabela7[[#This Row],[C/V]]="v",Tabela7[[#This Row],[Preço Médio]],"")</f>
        <v/>
      </c>
      <c r="X365" s="123" t="str">
        <f>Tabela7[[#This Row],[Código Negociação]]&amp;Tabela7[[#This Row],[C/V]]</f>
        <v/>
      </c>
      <c r="Y365" s="116"/>
      <c r="Z365" s="116"/>
      <c r="AA365" s="116"/>
      <c r="AB365" s="116"/>
      <c r="AC365" s="116"/>
      <c r="AD365" s="116"/>
      <c r="AE365" s="116"/>
      <c r="AF365" s="116"/>
      <c r="AG365" s="116"/>
      <c r="AH365" s="116"/>
      <c r="AI365" s="116"/>
      <c r="AJ365" s="116"/>
    </row>
    <row r="366" spans="3:36" ht="15.75" customHeight="1" x14ac:dyDescent="0.25">
      <c r="C366" s="262"/>
      <c r="D366" s="272"/>
      <c r="E366" s="272"/>
      <c r="F366" s="264"/>
      <c r="G366" s="265"/>
      <c r="H366" s="126"/>
      <c r="I366" s="125"/>
      <c r="J366" s="125"/>
      <c r="K366" s="125"/>
      <c r="L366" s="125"/>
      <c r="M366" s="125"/>
      <c r="N366" s="125"/>
      <c r="O366" s="266"/>
      <c r="P366" s="267"/>
      <c r="Q366" s="268"/>
      <c r="R366" s="269"/>
      <c r="S366" s="268"/>
      <c r="T366" s="263"/>
      <c r="U366" s="300"/>
      <c r="V366" s="294" t="str">
        <f>IF(Tabela7[[#This Row],[C/V]]="c",Tabela7[[#This Row],[Preço Médio]],"")</f>
        <v/>
      </c>
      <c r="W366" s="294" t="str">
        <f>IF(Tabela7[[#This Row],[C/V]]="v",Tabela7[[#This Row],[Preço Médio]],"")</f>
        <v/>
      </c>
      <c r="X366" s="123" t="str">
        <f>Tabela7[[#This Row],[Código Negociação]]&amp;Tabela7[[#This Row],[C/V]]</f>
        <v/>
      </c>
      <c r="Y366" s="124"/>
      <c r="Z366" s="124"/>
      <c r="AA366" s="124"/>
      <c r="AB366" s="124"/>
      <c r="AC366" s="124"/>
      <c r="AD366" s="124"/>
      <c r="AE366" s="124"/>
      <c r="AF366" s="124"/>
      <c r="AG366" s="124"/>
      <c r="AH366" s="124"/>
      <c r="AI366" s="124"/>
      <c r="AJ366" s="124"/>
    </row>
    <row r="367" spans="3:36" ht="15.75" customHeight="1" x14ac:dyDescent="0.25">
      <c r="C367" s="262"/>
      <c r="D367" s="272"/>
      <c r="E367" s="272"/>
      <c r="F367" s="264"/>
      <c r="G367" s="265"/>
      <c r="H367" s="126"/>
      <c r="I367" s="125"/>
      <c r="J367" s="125"/>
      <c r="K367" s="125"/>
      <c r="L367" s="125"/>
      <c r="M367" s="125"/>
      <c r="N367" s="125"/>
      <c r="O367" s="266"/>
      <c r="P367" s="267"/>
      <c r="Q367" s="267"/>
      <c r="R367" s="270"/>
      <c r="S367" s="267"/>
      <c r="T367" s="264"/>
      <c r="U367" s="300"/>
      <c r="V367" s="294" t="str">
        <f>IF(Tabela7[[#This Row],[C/V]]="c",Tabela7[[#This Row],[Preço Médio]],"")</f>
        <v/>
      </c>
      <c r="W367" s="294" t="str">
        <f>IF(Tabela7[[#This Row],[C/V]]="v",Tabela7[[#This Row],[Preço Médio]],"")</f>
        <v/>
      </c>
      <c r="X367" s="123" t="str">
        <f>Tabela7[[#This Row],[Código Negociação]]&amp;Tabela7[[#This Row],[C/V]]</f>
        <v/>
      </c>
      <c r="Y367" s="116"/>
      <c r="Z367" s="116"/>
      <c r="AA367" s="116"/>
      <c r="AB367" s="116"/>
      <c r="AC367" s="116"/>
      <c r="AD367" s="116"/>
      <c r="AE367" s="116"/>
      <c r="AF367" s="116"/>
      <c r="AG367" s="116"/>
      <c r="AH367" s="116"/>
      <c r="AI367" s="116"/>
      <c r="AJ367" s="116"/>
    </row>
    <row r="368" spans="3:36" ht="15.75" customHeight="1" x14ac:dyDescent="0.25">
      <c r="C368" s="141"/>
      <c r="D368" s="273"/>
      <c r="E368" s="273"/>
      <c r="F368" s="264"/>
      <c r="G368" s="274"/>
      <c r="H368" s="264"/>
      <c r="I368" s="275"/>
      <c r="J368" s="275"/>
      <c r="K368" s="275"/>
      <c r="L368" s="275"/>
      <c r="M368" s="275"/>
      <c r="N368" s="275"/>
      <c r="O368" s="267"/>
      <c r="P368" s="267"/>
      <c r="Q368" s="268"/>
      <c r="R368" s="269"/>
      <c r="S368" s="268"/>
      <c r="T368" s="263"/>
      <c r="U368" s="300"/>
      <c r="V368" s="294" t="str">
        <f>IF(Tabela7[[#This Row],[C/V]]="c",Tabela7[[#This Row],[Preço Médio]],"")</f>
        <v/>
      </c>
      <c r="W368" s="294" t="str">
        <f>IF(Tabela7[[#This Row],[C/V]]="v",Tabela7[[#This Row],[Preço Médio]],"")</f>
        <v/>
      </c>
      <c r="X368" s="123" t="str">
        <f>Tabela7[[#This Row],[Código Negociação]]&amp;Tabela7[[#This Row],[C/V]]</f>
        <v/>
      </c>
      <c r="Y368" s="124"/>
      <c r="Z368" s="124"/>
      <c r="AA368" s="124"/>
      <c r="AB368" s="124"/>
      <c r="AC368" s="124"/>
      <c r="AD368" s="124"/>
      <c r="AE368" s="124"/>
      <c r="AF368" s="124"/>
      <c r="AG368" s="124"/>
      <c r="AH368" s="124"/>
      <c r="AI368" s="124"/>
      <c r="AJ368" s="124"/>
    </row>
    <row r="369" spans="3:36" ht="15.75" customHeight="1" x14ac:dyDescent="0.25">
      <c r="C369" s="262"/>
      <c r="D369" s="272"/>
      <c r="E369" s="273"/>
      <c r="F369" s="264"/>
      <c r="G369" s="265"/>
      <c r="H369" s="126"/>
      <c r="I369" s="125"/>
      <c r="J369" s="125"/>
      <c r="K369" s="125"/>
      <c r="L369" s="125"/>
      <c r="M369" s="125"/>
      <c r="N369" s="125"/>
      <c r="O369" s="266"/>
      <c r="P369" s="267"/>
      <c r="Q369" s="268"/>
      <c r="R369" s="269"/>
      <c r="S369" s="268"/>
      <c r="T369" s="263"/>
      <c r="U369" s="300"/>
      <c r="V369" s="294" t="str">
        <f>IF(Tabela7[[#This Row],[C/V]]="c",Tabela7[[#This Row],[Preço Médio]],"")</f>
        <v/>
      </c>
      <c r="W369" s="294" t="str">
        <f>IF(Tabela7[[#This Row],[C/V]]="v",Tabela7[[#This Row],[Preço Médio]],"")</f>
        <v/>
      </c>
      <c r="X369" s="123" t="str">
        <f>Tabela7[[#This Row],[Código Negociação]]&amp;Tabela7[[#This Row],[C/V]]</f>
        <v/>
      </c>
      <c r="Y369" s="116"/>
      <c r="Z369" s="116"/>
      <c r="AA369" s="116"/>
      <c r="AB369" s="116"/>
      <c r="AC369" s="116"/>
      <c r="AD369" s="116"/>
      <c r="AE369" s="116"/>
      <c r="AF369" s="116"/>
      <c r="AG369" s="116"/>
      <c r="AH369" s="116"/>
      <c r="AI369" s="116"/>
      <c r="AJ369" s="116"/>
    </row>
    <row r="370" spans="3:36" ht="15.75" customHeight="1" x14ac:dyDescent="0.25">
      <c r="C370" s="262"/>
      <c r="D370" s="272"/>
      <c r="E370" s="273"/>
      <c r="F370" s="264"/>
      <c r="G370" s="265"/>
      <c r="H370" s="126"/>
      <c r="I370" s="125"/>
      <c r="J370" s="125"/>
      <c r="K370" s="125"/>
      <c r="L370" s="125"/>
      <c r="M370" s="125"/>
      <c r="N370" s="125"/>
      <c r="O370" s="266"/>
      <c r="P370" s="267"/>
      <c r="Q370" s="267"/>
      <c r="R370" s="270"/>
      <c r="S370" s="267"/>
      <c r="T370" s="264"/>
      <c r="U370" s="300"/>
      <c r="V370" s="294" t="str">
        <f>IF(Tabela7[[#This Row],[C/V]]="c",Tabela7[[#This Row],[Preço Médio]],"")</f>
        <v/>
      </c>
      <c r="W370" s="294" t="str">
        <f>IF(Tabela7[[#This Row],[C/V]]="v",Tabela7[[#This Row],[Preço Médio]],"")</f>
        <v/>
      </c>
      <c r="X370" s="123" t="str">
        <f>Tabela7[[#This Row],[Código Negociação]]&amp;Tabela7[[#This Row],[C/V]]</f>
        <v/>
      </c>
      <c r="Y370" s="124"/>
      <c r="Z370" s="124"/>
      <c r="AA370" s="124"/>
      <c r="AB370" s="124"/>
      <c r="AC370" s="124"/>
      <c r="AD370" s="124"/>
      <c r="AE370" s="124"/>
      <c r="AF370" s="124"/>
      <c r="AG370" s="124"/>
      <c r="AH370" s="124"/>
      <c r="AI370" s="124"/>
      <c r="AJ370" s="124"/>
    </row>
    <row r="371" spans="3:36" ht="15.75" customHeight="1" x14ac:dyDescent="0.25">
      <c r="C371" s="141"/>
      <c r="D371" s="271"/>
      <c r="E371" s="271"/>
      <c r="F371" s="118"/>
      <c r="G371" s="119"/>
      <c r="H371" s="118"/>
      <c r="I371" s="120"/>
      <c r="J371" s="120"/>
      <c r="K371" s="120"/>
      <c r="L371" s="120"/>
      <c r="M371" s="120"/>
      <c r="N371" s="120"/>
      <c r="O371" s="121"/>
      <c r="P371" s="121"/>
      <c r="Q371" s="117"/>
      <c r="R371" s="122"/>
      <c r="S371" s="117"/>
      <c r="T371" s="123"/>
      <c r="U371" s="299"/>
      <c r="V371" s="294" t="str">
        <f>IF(Tabela7[[#This Row],[C/V]]="c",Tabela7[[#This Row],[Preço Médio]],"")</f>
        <v/>
      </c>
      <c r="W371" s="294" t="str">
        <f>IF(Tabela7[[#This Row],[C/V]]="v",Tabela7[[#This Row],[Preço Médio]],"")</f>
        <v/>
      </c>
      <c r="X371" s="123" t="str">
        <f>Tabela7[[#This Row],[Código Negociação]]&amp;Tabela7[[#This Row],[C/V]]</f>
        <v/>
      </c>
      <c r="Y371" s="116"/>
      <c r="Z371" s="116"/>
      <c r="AA371" s="116"/>
      <c r="AB371" s="116"/>
      <c r="AC371" s="116"/>
      <c r="AD371" s="116"/>
      <c r="AE371" s="116"/>
      <c r="AF371" s="116"/>
      <c r="AG371" s="116"/>
      <c r="AH371" s="116"/>
      <c r="AI371" s="116"/>
      <c r="AJ371" s="116"/>
    </row>
    <row r="372" spans="3:36" ht="15.75" customHeight="1" x14ac:dyDescent="0.25">
      <c r="C372" s="262"/>
      <c r="D372" s="272"/>
      <c r="E372" s="272"/>
      <c r="F372" s="264"/>
      <c r="G372" s="265"/>
      <c r="H372" s="126"/>
      <c r="I372" s="125"/>
      <c r="J372" s="125"/>
      <c r="K372" s="125"/>
      <c r="L372" s="125"/>
      <c r="M372" s="125"/>
      <c r="N372" s="125"/>
      <c r="O372" s="266"/>
      <c r="P372" s="267"/>
      <c r="Q372" s="268"/>
      <c r="R372" s="269"/>
      <c r="S372" s="268"/>
      <c r="T372" s="263"/>
      <c r="U372" s="300"/>
      <c r="V372" s="294" t="str">
        <f>IF(Tabela7[[#This Row],[C/V]]="c",Tabela7[[#This Row],[Preço Médio]],"")</f>
        <v/>
      </c>
      <c r="W372" s="294" t="str">
        <f>IF(Tabela7[[#This Row],[C/V]]="v",Tabela7[[#This Row],[Preço Médio]],"")</f>
        <v/>
      </c>
      <c r="X372" s="123" t="str">
        <f>Tabela7[[#This Row],[Código Negociação]]&amp;Tabela7[[#This Row],[C/V]]</f>
        <v/>
      </c>
      <c r="Y372" s="124"/>
      <c r="Z372" s="124"/>
      <c r="AA372" s="124"/>
      <c r="AB372" s="124"/>
      <c r="AC372" s="124"/>
      <c r="AD372" s="124"/>
      <c r="AE372" s="124"/>
      <c r="AF372" s="124"/>
      <c r="AG372" s="124"/>
      <c r="AH372" s="124"/>
      <c r="AI372" s="124"/>
      <c r="AJ372" s="124"/>
    </row>
    <row r="373" spans="3:36" ht="15.75" customHeight="1" x14ac:dyDescent="0.25">
      <c r="C373" s="262"/>
      <c r="D373" s="272"/>
      <c r="E373" s="272"/>
      <c r="F373" s="264"/>
      <c r="G373" s="265"/>
      <c r="H373" s="126"/>
      <c r="I373" s="125"/>
      <c r="J373" s="125"/>
      <c r="K373" s="125"/>
      <c r="L373" s="125"/>
      <c r="M373" s="125"/>
      <c r="N373" s="125"/>
      <c r="O373" s="266"/>
      <c r="P373" s="267"/>
      <c r="Q373" s="267"/>
      <c r="R373" s="270"/>
      <c r="S373" s="267"/>
      <c r="T373" s="264"/>
      <c r="U373" s="300"/>
      <c r="V373" s="294" t="str">
        <f>IF(Tabela7[[#This Row],[C/V]]="c",Tabela7[[#This Row],[Preço Médio]],"")</f>
        <v/>
      </c>
      <c r="W373" s="294" t="str">
        <f>IF(Tabela7[[#This Row],[C/V]]="v",Tabela7[[#This Row],[Preço Médio]],"")</f>
        <v/>
      </c>
      <c r="X373" s="123" t="str">
        <f>Tabela7[[#This Row],[Código Negociação]]&amp;Tabela7[[#This Row],[C/V]]</f>
        <v/>
      </c>
      <c r="Y373" s="116"/>
      <c r="Z373" s="116"/>
      <c r="AA373" s="116"/>
      <c r="AB373" s="116"/>
      <c r="AC373" s="116"/>
      <c r="AD373" s="116"/>
      <c r="AE373" s="116"/>
      <c r="AF373" s="116"/>
      <c r="AG373" s="116"/>
      <c r="AH373" s="116"/>
      <c r="AI373" s="116"/>
      <c r="AJ373" s="116"/>
    </row>
    <row r="374" spans="3:36" ht="15.75" customHeight="1" x14ac:dyDescent="0.25">
      <c r="C374" s="141"/>
      <c r="D374" s="273"/>
      <c r="E374" s="273"/>
      <c r="F374" s="264"/>
      <c r="G374" s="274"/>
      <c r="H374" s="264"/>
      <c r="I374" s="275"/>
      <c r="J374" s="275"/>
      <c r="K374" s="275"/>
      <c r="L374" s="275"/>
      <c r="M374" s="275"/>
      <c r="N374" s="275"/>
      <c r="O374" s="267"/>
      <c r="P374" s="267"/>
      <c r="Q374" s="268"/>
      <c r="R374" s="269"/>
      <c r="S374" s="268"/>
      <c r="T374" s="263"/>
      <c r="U374" s="300"/>
      <c r="V374" s="294" t="str">
        <f>IF(Tabela7[[#This Row],[C/V]]="c",Tabela7[[#This Row],[Preço Médio]],"")</f>
        <v/>
      </c>
      <c r="W374" s="294" t="str">
        <f>IF(Tabela7[[#This Row],[C/V]]="v",Tabela7[[#This Row],[Preço Médio]],"")</f>
        <v/>
      </c>
      <c r="X374" s="123" t="str">
        <f>Tabela7[[#This Row],[Código Negociação]]&amp;Tabela7[[#This Row],[C/V]]</f>
        <v/>
      </c>
      <c r="Y374" s="124"/>
      <c r="Z374" s="124"/>
      <c r="AA374" s="124"/>
      <c r="AB374" s="124"/>
      <c r="AC374" s="124"/>
      <c r="AD374" s="124"/>
      <c r="AE374" s="124"/>
      <c r="AF374" s="124"/>
      <c r="AG374" s="124"/>
      <c r="AH374" s="124"/>
      <c r="AI374" s="124"/>
      <c r="AJ374" s="124"/>
    </row>
    <row r="375" spans="3:36" ht="15.75" customHeight="1" x14ac:dyDescent="0.25">
      <c r="C375" s="262"/>
      <c r="D375" s="272"/>
      <c r="E375" s="273"/>
      <c r="F375" s="264"/>
      <c r="G375" s="265"/>
      <c r="H375" s="126"/>
      <c r="I375" s="125"/>
      <c r="J375" s="125"/>
      <c r="K375" s="125"/>
      <c r="L375" s="125"/>
      <c r="M375" s="125"/>
      <c r="N375" s="125"/>
      <c r="O375" s="266"/>
      <c r="P375" s="267"/>
      <c r="Q375" s="268"/>
      <c r="R375" s="269"/>
      <c r="S375" s="268"/>
      <c r="T375" s="263"/>
      <c r="U375" s="300"/>
      <c r="V375" s="294" t="str">
        <f>IF(Tabela7[[#This Row],[C/V]]="c",Tabela7[[#This Row],[Preço Médio]],"")</f>
        <v/>
      </c>
      <c r="W375" s="294" t="str">
        <f>IF(Tabela7[[#This Row],[C/V]]="v",Tabela7[[#This Row],[Preço Médio]],"")</f>
        <v/>
      </c>
      <c r="X375" s="123" t="str">
        <f>Tabela7[[#This Row],[Código Negociação]]&amp;Tabela7[[#This Row],[C/V]]</f>
        <v/>
      </c>
      <c r="Y375" s="116"/>
      <c r="Z375" s="116"/>
      <c r="AA375" s="116"/>
      <c r="AB375" s="116"/>
      <c r="AC375" s="116"/>
      <c r="AD375" s="116"/>
      <c r="AE375" s="116"/>
      <c r="AF375" s="116"/>
      <c r="AG375" s="116"/>
      <c r="AH375" s="116"/>
      <c r="AI375" s="116"/>
      <c r="AJ375" s="116"/>
    </row>
    <row r="376" spans="3:36" ht="15.75" customHeight="1" x14ac:dyDescent="0.25">
      <c r="C376" s="262"/>
      <c r="D376" s="272"/>
      <c r="E376" s="273"/>
      <c r="F376" s="264"/>
      <c r="G376" s="265"/>
      <c r="H376" s="126"/>
      <c r="I376" s="125"/>
      <c r="J376" s="125"/>
      <c r="K376" s="125"/>
      <c r="L376" s="125"/>
      <c r="M376" s="125"/>
      <c r="N376" s="125"/>
      <c r="O376" s="266"/>
      <c r="P376" s="267"/>
      <c r="Q376" s="267"/>
      <c r="R376" s="270"/>
      <c r="S376" s="267"/>
      <c r="T376" s="264"/>
      <c r="U376" s="300"/>
      <c r="V376" s="294" t="str">
        <f>IF(Tabela7[[#This Row],[C/V]]="c",Tabela7[[#This Row],[Preço Médio]],"")</f>
        <v/>
      </c>
      <c r="W376" s="294" t="str">
        <f>IF(Tabela7[[#This Row],[C/V]]="v",Tabela7[[#This Row],[Preço Médio]],"")</f>
        <v/>
      </c>
      <c r="X376" s="123" t="str">
        <f>Tabela7[[#This Row],[Código Negociação]]&amp;Tabela7[[#This Row],[C/V]]</f>
        <v/>
      </c>
      <c r="Y376" s="124"/>
      <c r="Z376" s="124"/>
      <c r="AA376" s="124"/>
      <c r="AB376" s="124"/>
      <c r="AC376" s="124"/>
      <c r="AD376" s="124"/>
      <c r="AE376" s="124"/>
      <c r="AF376" s="124"/>
      <c r="AG376" s="124"/>
      <c r="AH376" s="124"/>
      <c r="AI376" s="124"/>
      <c r="AJ376" s="124"/>
    </row>
    <row r="377" spans="3:36" ht="15.75" customHeight="1" x14ac:dyDescent="0.25">
      <c r="C377" s="141"/>
      <c r="D377" s="271"/>
      <c r="E377" s="271"/>
      <c r="F377" s="118"/>
      <c r="G377" s="119"/>
      <c r="H377" s="118"/>
      <c r="I377" s="120"/>
      <c r="J377" s="120"/>
      <c r="K377" s="120"/>
      <c r="L377" s="120"/>
      <c r="M377" s="120"/>
      <c r="N377" s="120"/>
      <c r="O377" s="121"/>
      <c r="P377" s="121"/>
      <c r="Q377" s="117"/>
      <c r="R377" s="122"/>
      <c r="S377" s="117"/>
      <c r="T377" s="123"/>
      <c r="U377" s="299"/>
      <c r="V377" s="294" t="str">
        <f>IF(Tabela7[[#This Row],[C/V]]="c",Tabela7[[#This Row],[Preço Médio]],"")</f>
        <v/>
      </c>
      <c r="W377" s="294" t="str">
        <f>IF(Tabela7[[#This Row],[C/V]]="v",Tabela7[[#This Row],[Preço Médio]],"")</f>
        <v/>
      </c>
      <c r="X377" s="123" t="str">
        <f>Tabela7[[#This Row],[Código Negociação]]&amp;Tabela7[[#This Row],[C/V]]</f>
        <v/>
      </c>
      <c r="Y377" s="116"/>
      <c r="Z377" s="116"/>
      <c r="AA377" s="116"/>
      <c r="AB377" s="116"/>
      <c r="AC377" s="116"/>
      <c r="AD377" s="116"/>
      <c r="AE377" s="116"/>
      <c r="AF377" s="116"/>
      <c r="AG377" s="116"/>
      <c r="AH377" s="116"/>
      <c r="AI377" s="116"/>
      <c r="AJ377" s="116"/>
    </row>
    <row r="378" spans="3:36" ht="15.75" customHeight="1" x14ac:dyDescent="0.25">
      <c r="C378" s="262"/>
      <c r="D378" s="272"/>
      <c r="E378" s="272"/>
      <c r="F378" s="264"/>
      <c r="G378" s="265"/>
      <c r="H378" s="126"/>
      <c r="I378" s="125"/>
      <c r="J378" s="125"/>
      <c r="K378" s="125"/>
      <c r="L378" s="125"/>
      <c r="M378" s="125"/>
      <c r="N378" s="125"/>
      <c r="O378" s="266"/>
      <c r="P378" s="267"/>
      <c r="Q378" s="268"/>
      <c r="R378" s="269"/>
      <c r="S378" s="268"/>
      <c r="T378" s="263"/>
      <c r="U378" s="300"/>
      <c r="V378" s="294" t="str">
        <f>IF(Tabela7[[#This Row],[C/V]]="c",Tabela7[[#This Row],[Preço Médio]],"")</f>
        <v/>
      </c>
      <c r="W378" s="294" t="str">
        <f>IF(Tabela7[[#This Row],[C/V]]="v",Tabela7[[#This Row],[Preço Médio]],"")</f>
        <v/>
      </c>
      <c r="X378" s="123" t="str">
        <f>Tabela7[[#This Row],[Código Negociação]]&amp;Tabela7[[#This Row],[C/V]]</f>
        <v/>
      </c>
      <c r="Y378" s="124"/>
      <c r="Z378" s="124"/>
      <c r="AA378" s="124"/>
      <c r="AB378" s="124"/>
      <c r="AC378" s="124"/>
      <c r="AD378" s="124"/>
      <c r="AE378" s="124"/>
      <c r="AF378" s="124"/>
      <c r="AG378" s="124"/>
      <c r="AH378" s="124"/>
      <c r="AI378" s="124"/>
      <c r="AJ378" s="124"/>
    </row>
    <row r="379" spans="3:36" ht="15.75" customHeight="1" x14ac:dyDescent="0.25">
      <c r="C379" s="262"/>
      <c r="D379" s="272"/>
      <c r="E379" s="272"/>
      <c r="F379" s="264"/>
      <c r="G379" s="265"/>
      <c r="H379" s="126"/>
      <c r="I379" s="125"/>
      <c r="J379" s="125"/>
      <c r="K379" s="125"/>
      <c r="L379" s="125"/>
      <c r="M379" s="125"/>
      <c r="N379" s="125"/>
      <c r="O379" s="266"/>
      <c r="P379" s="267"/>
      <c r="Q379" s="267"/>
      <c r="R379" s="270"/>
      <c r="S379" s="267"/>
      <c r="T379" s="264"/>
      <c r="U379" s="300"/>
      <c r="V379" s="294" t="str">
        <f>IF(Tabela7[[#This Row],[C/V]]="c",Tabela7[[#This Row],[Preço Médio]],"")</f>
        <v/>
      </c>
      <c r="W379" s="294" t="str">
        <f>IF(Tabela7[[#This Row],[C/V]]="v",Tabela7[[#This Row],[Preço Médio]],"")</f>
        <v/>
      </c>
      <c r="X379" s="123" t="str">
        <f>Tabela7[[#This Row],[Código Negociação]]&amp;Tabela7[[#This Row],[C/V]]</f>
        <v/>
      </c>
      <c r="Y379" s="116"/>
      <c r="Z379" s="116"/>
      <c r="AA379" s="116"/>
      <c r="AB379" s="116"/>
      <c r="AC379" s="116"/>
      <c r="AD379" s="116"/>
      <c r="AE379" s="116"/>
      <c r="AF379" s="116"/>
      <c r="AG379" s="116"/>
      <c r="AH379" s="116"/>
      <c r="AI379" s="116"/>
      <c r="AJ379" s="116"/>
    </row>
    <row r="380" spans="3:36" ht="15.75" customHeight="1" x14ac:dyDescent="0.25">
      <c r="C380" s="141"/>
      <c r="D380" s="273"/>
      <c r="E380" s="273"/>
      <c r="F380" s="264"/>
      <c r="G380" s="274"/>
      <c r="H380" s="264"/>
      <c r="I380" s="275"/>
      <c r="J380" s="275"/>
      <c r="K380" s="275"/>
      <c r="L380" s="275"/>
      <c r="M380" s="275"/>
      <c r="N380" s="275"/>
      <c r="O380" s="267"/>
      <c r="P380" s="267"/>
      <c r="Q380" s="268"/>
      <c r="R380" s="269"/>
      <c r="S380" s="268"/>
      <c r="T380" s="263"/>
      <c r="U380" s="300"/>
      <c r="V380" s="294" t="str">
        <f>IF(Tabela7[[#This Row],[C/V]]="c",Tabela7[[#This Row],[Preço Médio]],"")</f>
        <v/>
      </c>
      <c r="W380" s="294" t="str">
        <f>IF(Tabela7[[#This Row],[C/V]]="v",Tabela7[[#This Row],[Preço Médio]],"")</f>
        <v/>
      </c>
      <c r="X380" s="123" t="str">
        <f>Tabela7[[#This Row],[Código Negociação]]&amp;Tabela7[[#This Row],[C/V]]</f>
        <v/>
      </c>
      <c r="Y380" s="124"/>
      <c r="Z380" s="124"/>
      <c r="AA380" s="124"/>
      <c r="AB380" s="124"/>
      <c r="AC380" s="124"/>
      <c r="AD380" s="124"/>
      <c r="AE380" s="124"/>
      <c r="AF380" s="124"/>
      <c r="AG380" s="124"/>
      <c r="AH380" s="124"/>
      <c r="AI380" s="124"/>
      <c r="AJ380" s="124"/>
    </row>
    <row r="381" spans="3:36" ht="15.75" customHeight="1" x14ac:dyDescent="0.25">
      <c r="C381" s="262"/>
      <c r="D381" s="272"/>
      <c r="E381" s="273"/>
      <c r="F381" s="264"/>
      <c r="G381" s="265"/>
      <c r="H381" s="126"/>
      <c r="I381" s="125"/>
      <c r="J381" s="125"/>
      <c r="K381" s="125"/>
      <c r="L381" s="125"/>
      <c r="M381" s="125"/>
      <c r="N381" s="125"/>
      <c r="O381" s="266"/>
      <c r="P381" s="267"/>
      <c r="Q381" s="268"/>
      <c r="R381" s="269"/>
      <c r="S381" s="268"/>
      <c r="T381" s="263"/>
      <c r="U381" s="300"/>
      <c r="V381" s="294" t="str">
        <f>IF(Tabela7[[#This Row],[C/V]]="c",Tabela7[[#This Row],[Preço Médio]],"")</f>
        <v/>
      </c>
      <c r="W381" s="294" t="str">
        <f>IF(Tabela7[[#This Row],[C/V]]="v",Tabela7[[#This Row],[Preço Médio]],"")</f>
        <v/>
      </c>
      <c r="X381" s="123" t="str">
        <f>Tabela7[[#This Row],[Código Negociação]]&amp;Tabela7[[#This Row],[C/V]]</f>
        <v/>
      </c>
      <c r="Y381" s="116"/>
      <c r="Z381" s="116"/>
      <c r="AA381" s="116"/>
      <c r="AB381" s="116"/>
      <c r="AC381" s="116"/>
      <c r="AD381" s="116"/>
      <c r="AE381" s="116"/>
      <c r="AF381" s="116"/>
      <c r="AG381" s="116"/>
      <c r="AH381" s="116"/>
      <c r="AI381" s="116"/>
      <c r="AJ381" s="116"/>
    </row>
    <row r="382" spans="3:36" ht="15.75" customHeight="1" x14ac:dyDescent="0.25">
      <c r="C382" s="262"/>
      <c r="D382" s="272"/>
      <c r="E382" s="273"/>
      <c r="F382" s="264"/>
      <c r="G382" s="265"/>
      <c r="H382" s="126"/>
      <c r="I382" s="125"/>
      <c r="J382" s="125"/>
      <c r="K382" s="125"/>
      <c r="L382" s="125"/>
      <c r="M382" s="125"/>
      <c r="N382" s="125"/>
      <c r="O382" s="266"/>
      <c r="P382" s="267"/>
      <c r="Q382" s="267"/>
      <c r="R382" s="270"/>
      <c r="S382" s="267"/>
      <c r="T382" s="264"/>
      <c r="U382" s="300"/>
      <c r="V382" s="294" t="str">
        <f>IF(Tabela7[[#This Row],[C/V]]="c",Tabela7[[#This Row],[Preço Médio]],"")</f>
        <v/>
      </c>
      <c r="W382" s="294" t="str">
        <f>IF(Tabela7[[#This Row],[C/V]]="v",Tabela7[[#This Row],[Preço Médio]],"")</f>
        <v/>
      </c>
      <c r="X382" s="123" t="str">
        <f>Tabela7[[#This Row],[Código Negociação]]&amp;Tabela7[[#This Row],[C/V]]</f>
        <v/>
      </c>
      <c r="Y382" s="124"/>
      <c r="Z382" s="124"/>
      <c r="AA382" s="124"/>
      <c r="AB382" s="124"/>
      <c r="AC382" s="124"/>
      <c r="AD382" s="124"/>
      <c r="AE382" s="124"/>
      <c r="AF382" s="124"/>
      <c r="AG382" s="124"/>
      <c r="AH382" s="124"/>
      <c r="AI382" s="124"/>
      <c r="AJ382" s="124"/>
    </row>
    <row r="383" spans="3:36" ht="15.75" customHeight="1" x14ac:dyDescent="0.25">
      <c r="C383" s="141"/>
      <c r="D383" s="271"/>
      <c r="E383" s="271"/>
      <c r="F383" s="118"/>
      <c r="G383" s="119"/>
      <c r="H383" s="118"/>
      <c r="I383" s="120"/>
      <c r="J383" s="120"/>
      <c r="K383" s="120"/>
      <c r="L383" s="120"/>
      <c r="M383" s="120"/>
      <c r="N383" s="120"/>
      <c r="O383" s="121"/>
      <c r="P383" s="121"/>
      <c r="Q383" s="117"/>
      <c r="R383" s="122"/>
      <c r="S383" s="117"/>
      <c r="T383" s="123"/>
      <c r="U383" s="299"/>
      <c r="V383" s="294" t="str">
        <f>IF(Tabela7[[#This Row],[C/V]]="c",Tabela7[[#This Row],[Preço Médio]],"")</f>
        <v/>
      </c>
      <c r="W383" s="294" t="str">
        <f>IF(Tabela7[[#This Row],[C/V]]="v",Tabela7[[#This Row],[Preço Médio]],"")</f>
        <v/>
      </c>
      <c r="X383" s="123" t="str">
        <f>Tabela7[[#This Row],[Código Negociação]]&amp;Tabela7[[#This Row],[C/V]]</f>
        <v/>
      </c>
      <c r="Y383" s="116"/>
      <c r="Z383" s="116"/>
      <c r="AA383" s="116"/>
      <c r="AB383" s="116"/>
      <c r="AC383" s="116"/>
      <c r="AD383" s="116"/>
      <c r="AE383" s="116"/>
      <c r="AF383" s="116"/>
      <c r="AG383" s="116"/>
      <c r="AH383" s="116"/>
      <c r="AI383" s="116"/>
      <c r="AJ383" s="116"/>
    </row>
    <row r="384" spans="3:36" ht="15.75" customHeight="1" x14ac:dyDescent="0.25">
      <c r="C384" s="262"/>
      <c r="D384" s="272"/>
      <c r="E384" s="272"/>
      <c r="F384" s="264"/>
      <c r="G384" s="265"/>
      <c r="H384" s="126"/>
      <c r="I384" s="125"/>
      <c r="J384" s="125"/>
      <c r="K384" s="125"/>
      <c r="L384" s="125"/>
      <c r="M384" s="125"/>
      <c r="N384" s="125"/>
      <c r="O384" s="266"/>
      <c r="P384" s="267"/>
      <c r="Q384" s="268"/>
      <c r="R384" s="269"/>
      <c r="S384" s="268"/>
      <c r="T384" s="263"/>
      <c r="U384" s="300"/>
      <c r="V384" s="294" t="str">
        <f>IF(Tabela7[[#This Row],[C/V]]="c",Tabela7[[#This Row],[Preço Médio]],"")</f>
        <v/>
      </c>
      <c r="W384" s="294" t="str">
        <f>IF(Tabela7[[#This Row],[C/V]]="v",Tabela7[[#This Row],[Preço Médio]],"")</f>
        <v/>
      </c>
      <c r="X384" s="123" t="str">
        <f>Tabela7[[#This Row],[Código Negociação]]&amp;Tabela7[[#This Row],[C/V]]</f>
        <v/>
      </c>
      <c r="Y384" s="124"/>
      <c r="Z384" s="124"/>
      <c r="AA384" s="124"/>
      <c r="AB384" s="124"/>
      <c r="AC384" s="124"/>
      <c r="AD384" s="124"/>
      <c r="AE384" s="124"/>
      <c r="AF384" s="124"/>
      <c r="AG384" s="124"/>
      <c r="AH384" s="124"/>
      <c r="AI384" s="124"/>
      <c r="AJ384" s="124"/>
    </row>
    <row r="385" spans="3:36" ht="15.75" customHeight="1" x14ac:dyDescent="0.25">
      <c r="C385" s="262"/>
      <c r="D385" s="272"/>
      <c r="E385" s="272"/>
      <c r="F385" s="264"/>
      <c r="G385" s="265"/>
      <c r="H385" s="126"/>
      <c r="I385" s="125"/>
      <c r="J385" s="125"/>
      <c r="K385" s="125"/>
      <c r="L385" s="125"/>
      <c r="M385" s="125"/>
      <c r="N385" s="125"/>
      <c r="O385" s="266"/>
      <c r="P385" s="267"/>
      <c r="Q385" s="267"/>
      <c r="R385" s="270"/>
      <c r="S385" s="267"/>
      <c r="T385" s="264"/>
      <c r="U385" s="300"/>
      <c r="V385" s="294" t="str">
        <f>IF(Tabela7[[#This Row],[C/V]]="c",Tabela7[[#This Row],[Preço Médio]],"")</f>
        <v/>
      </c>
      <c r="W385" s="294" t="str">
        <f>IF(Tabela7[[#This Row],[C/V]]="v",Tabela7[[#This Row],[Preço Médio]],"")</f>
        <v/>
      </c>
      <c r="X385" s="123" t="str">
        <f>Tabela7[[#This Row],[Código Negociação]]&amp;Tabela7[[#This Row],[C/V]]</f>
        <v/>
      </c>
      <c r="Y385" s="116"/>
      <c r="Z385" s="116"/>
      <c r="AA385" s="116"/>
      <c r="AB385" s="116"/>
      <c r="AC385" s="116"/>
      <c r="AD385" s="116"/>
      <c r="AE385" s="116"/>
      <c r="AF385" s="116"/>
      <c r="AG385" s="116"/>
      <c r="AH385" s="116"/>
      <c r="AI385" s="116"/>
      <c r="AJ385" s="116"/>
    </row>
    <row r="386" spans="3:36" ht="15.75" customHeight="1" x14ac:dyDescent="0.25">
      <c r="C386" s="141"/>
      <c r="D386" s="273"/>
      <c r="E386" s="273"/>
      <c r="F386" s="264"/>
      <c r="G386" s="274"/>
      <c r="H386" s="264"/>
      <c r="I386" s="275"/>
      <c r="J386" s="275"/>
      <c r="K386" s="275"/>
      <c r="L386" s="275"/>
      <c r="M386" s="275"/>
      <c r="N386" s="275"/>
      <c r="O386" s="267"/>
      <c r="P386" s="267"/>
      <c r="Q386" s="268"/>
      <c r="R386" s="269"/>
      <c r="S386" s="268"/>
      <c r="T386" s="263"/>
      <c r="U386" s="300"/>
      <c r="V386" s="294" t="str">
        <f>IF(Tabela7[[#This Row],[C/V]]="c",Tabela7[[#This Row],[Preço Médio]],"")</f>
        <v/>
      </c>
      <c r="W386" s="294" t="str">
        <f>IF(Tabela7[[#This Row],[C/V]]="v",Tabela7[[#This Row],[Preço Médio]],"")</f>
        <v/>
      </c>
      <c r="X386" s="123" t="str">
        <f>Tabela7[[#This Row],[Código Negociação]]&amp;Tabela7[[#This Row],[C/V]]</f>
        <v/>
      </c>
      <c r="Y386" s="124"/>
      <c r="Z386" s="124"/>
      <c r="AA386" s="124"/>
      <c r="AB386" s="124"/>
      <c r="AC386" s="124"/>
      <c r="AD386" s="124"/>
      <c r="AE386" s="124"/>
      <c r="AF386" s="124"/>
      <c r="AG386" s="124"/>
      <c r="AH386" s="124"/>
      <c r="AI386" s="124"/>
      <c r="AJ386" s="124"/>
    </row>
    <row r="387" spans="3:36" ht="15.75" customHeight="1" x14ac:dyDescent="0.25">
      <c r="C387" s="262"/>
      <c r="D387" s="272"/>
      <c r="E387" s="273"/>
      <c r="F387" s="264"/>
      <c r="G387" s="265"/>
      <c r="H387" s="126"/>
      <c r="I387" s="125"/>
      <c r="J387" s="125"/>
      <c r="K387" s="125"/>
      <c r="L387" s="125"/>
      <c r="M387" s="125"/>
      <c r="N387" s="125"/>
      <c r="O387" s="266"/>
      <c r="P387" s="267"/>
      <c r="Q387" s="268"/>
      <c r="R387" s="269"/>
      <c r="S387" s="268"/>
      <c r="T387" s="263"/>
      <c r="U387" s="300"/>
      <c r="V387" s="294" t="str">
        <f>IF(Tabela7[[#This Row],[C/V]]="c",Tabela7[[#This Row],[Preço Médio]],"")</f>
        <v/>
      </c>
      <c r="W387" s="294" t="str">
        <f>IF(Tabela7[[#This Row],[C/V]]="v",Tabela7[[#This Row],[Preço Médio]],"")</f>
        <v/>
      </c>
      <c r="X387" s="123" t="str">
        <f>Tabela7[[#This Row],[Código Negociação]]&amp;Tabela7[[#This Row],[C/V]]</f>
        <v/>
      </c>
      <c r="Y387" s="116"/>
      <c r="Z387" s="116"/>
      <c r="AA387" s="116"/>
      <c r="AB387" s="116"/>
      <c r="AC387" s="116"/>
      <c r="AD387" s="116"/>
      <c r="AE387" s="116"/>
      <c r="AF387" s="116"/>
      <c r="AG387" s="116"/>
      <c r="AH387" s="116"/>
      <c r="AI387" s="116"/>
      <c r="AJ387" s="116"/>
    </row>
    <row r="388" spans="3:36" ht="15.75" customHeight="1" x14ac:dyDescent="0.25">
      <c r="C388" s="262"/>
      <c r="D388" s="272"/>
      <c r="E388" s="273"/>
      <c r="F388" s="264"/>
      <c r="G388" s="265"/>
      <c r="H388" s="126"/>
      <c r="I388" s="125"/>
      <c r="J388" s="125"/>
      <c r="K388" s="125"/>
      <c r="L388" s="125"/>
      <c r="M388" s="125"/>
      <c r="N388" s="125"/>
      <c r="O388" s="266"/>
      <c r="P388" s="267"/>
      <c r="Q388" s="267"/>
      <c r="R388" s="270"/>
      <c r="S388" s="267"/>
      <c r="T388" s="264"/>
      <c r="U388" s="300"/>
      <c r="V388" s="294" t="str">
        <f>IF(Tabela7[[#This Row],[C/V]]="c",Tabela7[[#This Row],[Preço Médio]],"")</f>
        <v/>
      </c>
      <c r="W388" s="294" t="str">
        <f>IF(Tabela7[[#This Row],[C/V]]="v",Tabela7[[#This Row],[Preço Médio]],"")</f>
        <v/>
      </c>
      <c r="X388" s="123" t="str">
        <f>Tabela7[[#This Row],[Código Negociação]]&amp;Tabela7[[#This Row],[C/V]]</f>
        <v/>
      </c>
      <c r="Y388" s="124"/>
      <c r="Z388" s="124"/>
      <c r="AA388" s="124"/>
      <c r="AB388" s="124"/>
      <c r="AC388" s="124"/>
      <c r="AD388" s="124"/>
      <c r="AE388" s="124"/>
      <c r="AF388" s="124"/>
      <c r="AG388" s="124"/>
      <c r="AH388" s="124"/>
      <c r="AI388" s="124"/>
      <c r="AJ388" s="124"/>
    </row>
    <row r="389" spans="3:36" ht="15.75" customHeight="1" x14ac:dyDescent="0.25">
      <c r="C389" s="141"/>
      <c r="D389" s="271"/>
      <c r="E389" s="271"/>
      <c r="F389" s="118"/>
      <c r="G389" s="119"/>
      <c r="H389" s="118"/>
      <c r="I389" s="120"/>
      <c r="J389" s="120"/>
      <c r="K389" s="120"/>
      <c r="L389" s="120"/>
      <c r="M389" s="120"/>
      <c r="N389" s="120"/>
      <c r="O389" s="121"/>
      <c r="P389" s="121"/>
      <c r="Q389" s="117"/>
      <c r="R389" s="122"/>
      <c r="S389" s="117"/>
      <c r="T389" s="123"/>
      <c r="U389" s="299"/>
      <c r="V389" s="294" t="str">
        <f>IF(Tabela7[[#This Row],[C/V]]="c",Tabela7[[#This Row],[Preço Médio]],"")</f>
        <v/>
      </c>
      <c r="W389" s="294" t="str">
        <f>IF(Tabela7[[#This Row],[C/V]]="v",Tabela7[[#This Row],[Preço Médio]],"")</f>
        <v/>
      </c>
      <c r="X389" s="123" t="str">
        <f>Tabela7[[#This Row],[Código Negociação]]&amp;Tabela7[[#This Row],[C/V]]</f>
        <v/>
      </c>
      <c r="Y389" s="116"/>
      <c r="Z389" s="116"/>
      <c r="AA389" s="116"/>
      <c r="AB389" s="116"/>
      <c r="AC389" s="116"/>
      <c r="AD389" s="116"/>
      <c r="AE389" s="116"/>
      <c r="AF389" s="116"/>
      <c r="AG389" s="116"/>
      <c r="AH389" s="116"/>
      <c r="AI389" s="116"/>
      <c r="AJ389" s="116"/>
    </row>
    <row r="390" spans="3:36" ht="15.75" customHeight="1" x14ac:dyDescent="0.25">
      <c r="C390" s="262"/>
      <c r="D390" s="272"/>
      <c r="E390" s="272"/>
      <c r="F390" s="264"/>
      <c r="G390" s="265"/>
      <c r="H390" s="126"/>
      <c r="I390" s="125"/>
      <c r="J390" s="125"/>
      <c r="K390" s="125"/>
      <c r="L390" s="125"/>
      <c r="M390" s="125"/>
      <c r="N390" s="125"/>
      <c r="O390" s="266"/>
      <c r="P390" s="267"/>
      <c r="Q390" s="268"/>
      <c r="R390" s="269"/>
      <c r="S390" s="268"/>
      <c r="T390" s="263"/>
      <c r="U390" s="300"/>
      <c r="V390" s="294" t="str">
        <f>IF(Tabela7[[#This Row],[C/V]]="c",Tabela7[[#This Row],[Preço Médio]],"")</f>
        <v/>
      </c>
      <c r="W390" s="294" t="str">
        <f>IF(Tabela7[[#This Row],[C/V]]="v",Tabela7[[#This Row],[Preço Médio]],"")</f>
        <v/>
      </c>
      <c r="X390" s="123" t="str">
        <f>Tabela7[[#This Row],[Código Negociação]]&amp;Tabela7[[#This Row],[C/V]]</f>
        <v/>
      </c>
      <c r="Y390" s="124"/>
      <c r="Z390" s="124"/>
      <c r="AA390" s="124"/>
      <c r="AB390" s="124"/>
      <c r="AC390" s="124"/>
      <c r="AD390" s="124"/>
      <c r="AE390" s="124"/>
      <c r="AF390" s="124"/>
      <c r="AG390" s="124"/>
      <c r="AH390" s="124"/>
      <c r="AI390" s="124"/>
      <c r="AJ390" s="124"/>
    </row>
    <row r="391" spans="3:36" ht="15.75" customHeight="1" x14ac:dyDescent="0.25">
      <c r="C391" s="262"/>
      <c r="D391" s="272"/>
      <c r="E391" s="272"/>
      <c r="F391" s="264"/>
      <c r="G391" s="265"/>
      <c r="H391" s="126"/>
      <c r="I391" s="125"/>
      <c r="J391" s="125"/>
      <c r="K391" s="125"/>
      <c r="L391" s="125"/>
      <c r="M391" s="125"/>
      <c r="N391" s="125"/>
      <c r="O391" s="266"/>
      <c r="P391" s="267"/>
      <c r="Q391" s="267"/>
      <c r="R391" s="270"/>
      <c r="S391" s="267"/>
      <c r="T391" s="264"/>
      <c r="U391" s="300"/>
      <c r="V391" s="294" t="str">
        <f>IF(Tabela7[[#This Row],[C/V]]="c",Tabela7[[#This Row],[Preço Médio]],"")</f>
        <v/>
      </c>
      <c r="W391" s="294" t="str">
        <f>IF(Tabela7[[#This Row],[C/V]]="v",Tabela7[[#This Row],[Preço Médio]],"")</f>
        <v/>
      </c>
      <c r="X391" s="123" t="str">
        <f>Tabela7[[#This Row],[Código Negociação]]&amp;Tabela7[[#This Row],[C/V]]</f>
        <v/>
      </c>
      <c r="Y391" s="116"/>
      <c r="Z391" s="116"/>
      <c r="AA391" s="116"/>
      <c r="AB391" s="116"/>
      <c r="AC391" s="116"/>
      <c r="AD391" s="116"/>
      <c r="AE391" s="116"/>
      <c r="AF391" s="116"/>
      <c r="AG391" s="116"/>
      <c r="AH391" s="116"/>
      <c r="AI391" s="116"/>
      <c r="AJ391" s="116"/>
    </row>
    <row r="392" spans="3:36" ht="15.75" customHeight="1" x14ac:dyDescent="0.25">
      <c r="C392" s="141"/>
      <c r="D392" s="273"/>
      <c r="E392" s="273"/>
      <c r="F392" s="264"/>
      <c r="G392" s="274"/>
      <c r="H392" s="264"/>
      <c r="I392" s="275"/>
      <c r="J392" s="275"/>
      <c r="K392" s="275"/>
      <c r="L392" s="275"/>
      <c r="M392" s="275"/>
      <c r="N392" s="275"/>
      <c r="O392" s="267"/>
      <c r="P392" s="267"/>
      <c r="Q392" s="268"/>
      <c r="R392" s="269"/>
      <c r="S392" s="268"/>
      <c r="T392" s="263"/>
      <c r="U392" s="300"/>
      <c r="V392" s="294" t="str">
        <f>IF(Tabela7[[#This Row],[C/V]]="c",Tabela7[[#This Row],[Preço Médio]],"")</f>
        <v/>
      </c>
      <c r="W392" s="294" t="str">
        <f>IF(Tabela7[[#This Row],[C/V]]="v",Tabela7[[#This Row],[Preço Médio]],"")</f>
        <v/>
      </c>
      <c r="X392" s="123" t="str">
        <f>Tabela7[[#This Row],[Código Negociação]]&amp;Tabela7[[#This Row],[C/V]]</f>
        <v/>
      </c>
      <c r="Y392" s="124"/>
      <c r="Z392" s="124"/>
      <c r="AA392" s="124"/>
      <c r="AB392" s="124"/>
      <c r="AC392" s="124"/>
      <c r="AD392" s="124"/>
      <c r="AE392" s="124"/>
      <c r="AF392" s="124"/>
      <c r="AG392" s="124"/>
      <c r="AH392" s="124"/>
      <c r="AI392" s="124"/>
      <c r="AJ392" s="124"/>
    </row>
    <row r="393" spans="3:36" ht="15.75" customHeight="1" x14ac:dyDescent="0.25">
      <c r="C393" s="262"/>
      <c r="D393" s="272"/>
      <c r="E393" s="273"/>
      <c r="F393" s="264"/>
      <c r="G393" s="265"/>
      <c r="H393" s="126"/>
      <c r="I393" s="125"/>
      <c r="J393" s="125"/>
      <c r="K393" s="125"/>
      <c r="L393" s="125"/>
      <c r="M393" s="125"/>
      <c r="N393" s="125"/>
      <c r="O393" s="266"/>
      <c r="P393" s="267"/>
      <c r="Q393" s="268"/>
      <c r="R393" s="269"/>
      <c r="S393" s="268"/>
      <c r="T393" s="263"/>
      <c r="U393" s="300"/>
      <c r="V393" s="294" t="str">
        <f>IF(Tabela7[[#This Row],[C/V]]="c",Tabela7[[#This Row],[Preço Médio]],"")</f>
        <v/>
      </c>
      <c r="W393" s="294" t="str">
        <f>IF(Tabela7[[#This Row],[C/V]]="v",Tabela7[[#This Row],[Preço Médio]],"")</f>
        <v/>
      </c>
      <c r="X393" s="123" t="str">
        <f>Tabela7[[#This Row],[Código Negociação]]&amp;Tabela7[[#This Row],[C/V]]</f>
        <v/>
      </c>
      <c r="Y393" s="116"/>
      <c r="Z393" s="116"/>
      <c r="AA393" s="116"/>
      <c r="AB393" s="116"/>
      <c r="AC393" s="116"/>
      <c r="AD393" s="116"/>
      <c r="AE393" s="116"/>
      <c r="AF393" s="116"/>
      <c r="AG393" s="116"/>
      <c r="AH393" s="116"/>
      <c r="AI393" s="116"/>
      <c r="AJ393" s="116"/>
    </row>
    <row r="394" spans="3:36" ht="15.75" customHeight="1" x14ac:dyDescent="0.25">
      <c r="C394" s="262"/>
      <c r="D394" s="272"/>
      <c r="E394" s="273"/>
      <c r="F394" s="264"/>
      <c r="G394" s="265"/>
      <c r="H394" s="126"/>
      <c r="I394" s="125"/>
      <c r="J394" s="125"/>
      <c r="K394" s="125"/>
      <c r="L394" s="125"/>
      <c r="M394" s="125"/>
      <c r="N394" s="125"/>
      <c r="O394" s="266"/>
      <c r="P394" s="267"/>
      <c r="Q394" s="267"/>
      <c r="R394" s="270"/>
      <c r="S394" s="267"/>
      <c r="T394" s="264"/>
      <c r="U394" s="300"/>
      <c r="V394" s="294" t="str">
        <f>IF(Tabela7[[#This Row],[C/V]]="c",Tabela7[[#This Row],[Preço Médio]],"")</f>
        <v/>
      </c>
      <c r="W394" s="294" t="str">
        <f>IF(Tabela7[[#This Row],[C/V]]="v",Tabela7[[#This Row],[Preço Médio]],"")</f>
        <v/>
      </c>
      <c r="X394" s="123" t="str">
        <f>Tabela7[[#This Row],[Código Negociação]]&amp;Tabela7[[#This Row],[C/V]]</f>
        <v/>
      </c>
      <c r="Y394" s="124"/>
      <c r="Z394" s="124"/>
      <c r="AA394" s="124"/>
      <c r="AB394" s="124"/>
      <c r="AC394" s="124"/>
      <c r="AD394" s="124"/>
      <c r="AE394" s="124"/>
      <c r="AF394" s="124"/>
      <c r="AG394" s="124"/>
      <c r="AH394" s="124"/>
      <c r="AI394" s="124"/>
      <c r="AJ394" s="124"/>
    </row>
    <row r="395" spans="3:36" ht="15.75" customHeight="1" x14ac:dyDescent="0.25">
      <c r="C395" s="141"/>
      <c r="D395" s="271"/>
      <c r="E395" s="271"/>
      <c r="F395" s="118"/>
      <c r="G395" s="119"/>
      <c r="H395" s="118"/>
      <c r="I395" s="120"/>
      <c r="J395" s="120"/>
      <c r="K395" s="120"/>
      <c r="L395" s="120"/>
      <c r="M395" s="120"/>
      <c r="N395" s="120"/>
      <c r="O395" s="121"/>
      <c r="P395" s="121"/>
      <c r="Q395" s="117"/>
      <c r="R395" s="122"/>
      <c r="S395" s="117"/>
      <c r="T395" s="123"/>
      <c r="U395" s="299"/>
      <c r="V395" s="294" t="str">
        <f>IF(Tabela7[[#This Row],[C/V]]="c",Tabela7[[#This Row],[Preço Médio]],"")</f>
        <v/>
      </c>
      <c r="W395" s="294" t="str">
        <f>IF(Tabela7[[#This Row],[C/V]]="v",Tabela7[[#This Row],[Preço Médio]],"")</f>
        <v/>
      </c>
      <c r="X395" s="123" t="str">
        <f>Tabela7[[#This Row],[Código Negociação]]&amp;Tabela7[[#This Row],[C/V]]</f>
        <v/>
      </c>
      <c r="Y395" s="116"/>
      <c r="Z395" s="116"/>
      <c r="AA395" s="116"/>
      <c r="AB395" s="116"/>
      <c r="AC395" s="116"/>
      <c r="AD395" s="116"/>
      <c r="AE395" s="116"/>
      <c r="AF395" s="116"/>
      <c r="AG395" s="116"/>
      <c r="AH395" s="116"/>
      <c r="AI395" s="116"/>
      <c r="AJ395" s="116"/>
    </row>
    <row r="396" spans="3:36" ht="15.75" customHeight="1" x14ac:dyDescent="0.25">
      <c r="C396" s="262"/>
      <c r="D396" s="272"/>
      <c r="E396" s="272"/>
      <c r="F396" s="264"/>
      <c r="G396" s="265"/>
      <c r="H396" s="126"/>
      <c r="I396" s="125"/>
      <c r="J396" s="125"/>
      <c r="K396" s="125"/>
      <c r="L396" s="125"/>
      <c r="M396" s="125"/>
      <c r="N396" s="125"/>
      <c r="O396" s="266"/>
      <c r="P396" s="267"/>
      <c r="Q396" s="268"/>
      <c r="R396" s="269"/>
      <c r="S396" s="268"/>
      <c r="T396" s="263"/>
      <c r="U396" s="300"/>
      <c r="V396" s="294" t="str">
        <f>IF(Tabela7[[#This Row],[C/V]]="c",Tabela7[[#This Row],[Preço Médio]],"")</f>
        <v/>
      </c>
      <c r="W396" s="294" t="str">
        <f>IF(Tabela7[[#This Row],[C/V]]="v",Tabela7[[#This Row],[Preço Médio]],"")</f>
        <v/>
      </c>
      <c r="X396" s="123" t="str">
        <f>Tabela7[[#This Row],[Código Negociação]]&amp;Tabela7[[#This Row],[C/V]]</f>
        <v/>
      </c>
      <c r="Y396" s="124"/>
      <c r="Z396" s="124"/>
      <c r="AA396" s="124"/>
      <c r="AB396" s="124"/>
      <c r="AC396" s="124"/>
      <c r="AD396" s="124"/>
      <c r="AE396" s="124"/>
      <c r="AF396" s="124"/>
      <c r="AG396" s="124"/>
      <c r="AH396" s="124"/>
      <c r="AI396" s="124"/>
      <c r="AJ396" s="124"/>
    </row>
    <row r="397" spans="3:36" ht="15.75" customHeight="1" x14ac:dyDescent="0.25">
      <c r="C397" s="262"/>
      <c r="D397" s="272"/>
      <c r="E397" s="272"/>
      <c r="F397" s="264"/>
      <c r="G397" s="265"/>
      <c r="H397" s="126"/>
      <c r="I397" s="125"/>
      <c r="J397" s="125"/>
      <c r="K397" s="125"/>
      <c r="L397" s="125"/>
      <c r="M397" s="125"/>
      <c r="N397" s="125"/>
      <c r="O397" s="266"/>
      <c r="P397" s="267"/>
      <c r="Q397" s="267"/>
      <c r="R397" s="270"/>
      <c r="S397" s="267"/>
      <c r="T397" s="264"/>
      <c r="U397" s="300"/>
      <c r="V397" s="294" t="str">
        <f>IF(Tabela7[[#This Row],[C/V]]="c",Tabela7[[#This Row],[Preço Médio]],"")</f>
        <v/>
      </c>
      <c r="W397" s="294" t="str">
        <f>IF(Tabela7[[#This Row],[C/V]]="v",Tabela7[[#This Row],[Preço Médio]],"")</f>
        <v/>
      </c>
      <c r="X397" s="123" t="str">
        <f>Tabela7[[#This Row],[Código Negociação]]&amp;Tabela7[[#This Row],[C/V]]</f>
        <v/>
      </c>
      <c r="Y397" s="116"/>
      <c r="Z397" s="116"/>
      <c r="AA397" s="116"/>
      <c r="AB397" s="116"/>
      <c r="AC397" s="116"/>
      <c r="AD397" s="116"/>
      <c r="AE397" s="116"/>
      <c r="AF397" s="116"/>
      <c r="AG397" s="116"/>
      <c r="AH397" s="116"/>
      <c r="AI397" s="116"/>
      <c r="AJ397" s="116"/>
    </row>
    <row r="398" spans="3:36" ht="15.75" customHeight="1" x14ac:dyDescent="0.25">
      <c r="C398" s="141"/>
      <c r="D398" s="273"/>
      <c r="E398" s="273"/>
      <c r="F398" s="264"/>
      <c r="G398" s="274"/>
      <c r="H398" s="264"/>
      <c r="I398" s="275"/>
      <c r="J398" s="275"/>
      <c r="K398" s="275"/>
      <c r="L398" s="275"/>
      <c r="M398" s="275"/>
      <c r="N398" s="275"/>
      <c r="O398" s="267"/>
      <c r="P398" s="267"/>
      <c r="Q398" s="268"/>
      <c r="R398" s="269"/>
      <c r="S398" s="268"/>
      <c r="T398" s="263"/>
      <c r="U398" s="300"/>
      <c r="V398" s="294" t="str">
        <f>IF(Tabela7[[#This Row],[C/V]]="c",Tabela7[[#This Row],[Preço Médio]],"")</f>
        <v/>
      </c>
      <c r="W398" s="294" t="str">
        <f>IF(Tabela7[[#This Row],[C/V]]="v",Tabela7[[#This Row],[Preço Médio]],"")</f>
        <v/>
      </c>
      <c r="X398" s="123" t="str">
        <f>Tabela7[[#This Row],[Código Negociação]]&amp;Tabela7[[#This Row],[C/V]]</f>
        <v/>
      </c>
      <c r="Y398" s="124"/>
      <c r="Z398" s="124"/>
      <c r="AA398" s="124"/>
      <c r="AB398" s="124"/>
      <c r="AC398" s="124"/>
      <c r="AD398" s="124"/>
      <c r="AE398" s="124"/>
      <c r="AF398" s="124"/>
      <c r="AG398" s="124"/>
      <c r="AH398" s="124"/>
      <c r="AI398" s="124"/>
      <c r="AJ398" s="124"/>
    </row>
    <row r="399" spans="3:36" ht="15.75" customHeight="1" x14ac:dyDescent="0.25">
      <c r="C399" s="262"/>
      <c r="D399" s="272"/>
      <c r="E399" s="273"/>
      <c r="F399" s="264"/>
      <c r="G399" s="265"/>
      <c r="H399" s="126"/>
      <c r="I399" s="125"/>
      <c r="J399" s="125"/>
      <c r="K399" s="125"/>
      <c r="L399" s="125"/>
      <c r="M399" s="125"/>
      <c r="N399" s="125"/>
      <c r="O399" s="266"/>
      <c r="P399" s="267"/>
      <c r="Q399" s="268"/>
      <c r="R399" s="269"/>
      <c r="S399" s="268"/>
      <c r="T399" s="263"/>
      <c r="U399" s="300"/>
      <c r="V399" s="294" t="str">
        <f>IF(Tabela7[[#This Row],[C/V]]="c",Tabela7[[#This Row],[Preço Médio]],"")</f>
        <v/>
      </c>
      <c r="W399" s="294" t="str">
        <f>IF(Tabela7[[#This Row],[C/V]]="v",Tabela7[[#This Row],[Preço Médio]],"")</f>
        <v/>
      </c>
      <c r="X399" s="123" t="str">
        <f>Tabela7[[#This Row],[Código Negociação]]&amp;Tabela7[[#This Row],[C/V]]</f>
        <v/>
      </c>
      <c r="Y399" s="116"/>
      <c r="Z399" s="116"/>
      <c r="AA399" s="116"/>
      <c r="AB399" s="116"/>
      <c r="AC399" s="116"/>
      <c r="AD399" s="116"/>
      <c r="AE399" s="116"/>
      <c r="AF399" s="116"/>
      <c r="AG399" s="116"/>
      <c r="AH399" s="116"/>
      <c r="AI399" s="116"/>
      <c r="AJ399" s="116"/>
    </row>
    <row r="400" spans="3:36" ht="15.75" customHeight="1" x14ac:dyDescent="0.25">
      <c r="C400" s="262"/>
      <c r="D400" s="272"/>
      <c r="E400" s="273"/>
      <c r="F400" s="264"/>
      <c r="G400" s="265"/>
      <c r="H400" s="126"/>
      <c r="I400" s="125"/>
      <c r="J400" s="125"/>
      <c r="K400" s="125"/>
      <c r="L400" s="125"/>
      <c r="M400" s="125"/>
      <c r="N400" s="125"/>
      <c r="O400" s="266"/>
      <c r="P400" s="267"/>
      <c r="Q400" s="267"/>
      <c r="R400" s="270"/>
      <c r="S400" s="267"/>
      <c r="T400" s="264"/>
      <c r="U400" s="300"/>
      <c r="V400" s="294" t="str">
        <f>IF(Tabela7[[#This Row],[C/V]]="c",Tabela7[[#This Row],[Preço Médio]],"")</f>
        <v/>
      </c>
      <c r="W400" s="294" t="str">
        <f>IF(Tabela7[[#This Row],[C/V]]="v",Tabela7[[#This Row],[Preço Médio]],"")</f>
        <v/>
      </c>
      <c r="X400" s="123" t="str">
        <f>Tabela7[[#This Row],[Código Negociação]]&amp;Tabela7[[#This Row],[C/V]]</f>
        <v/>
      </c>
      <c r="Y400" s="124"/>
      <c r="Z400" s="124"/>
      <c r="AA400" s="124"/>
      <c r="AB400" s="124"/>
      <c r="AC400" s="124"/>
      <c r="AD400" s="124"/>
      <c r="AE400" s="124"/>
      <c r="AF400" s="124"/>
      <c r="AG400" s="124"/>
      <c r="AH400" s="124"/>
      <c r="AI400" s="124"/>
      <c r="AJ400" s="124"/>
    </row>
    <row r="401" spans="3:36" ht="15.75" customHeight="1" x14ac:dyDescent="0.25">
      <c r="C401" s="141"/>
      <c r="D401" s="271"/>
      <c r="E401" s="271"/>
      <c r="F401" s="118"/>
      <c r="G401" s="119"/>
      <c r="H401" s="118"/>
      <c r="I401" s="120"/>
      <c r="J401" s="120"/>
      <c r="K401" s="120"/>
      <c r="L401" s="120"/>
      <c r="M401" s="120"/>
      <c r="N401" s="120"/>
      <c r="O401" s="121"/>
      <c r="P401" s="121"/>
      <c r="Q401" s="117"/>
      <c r="R401" s="122"/>
      <c r="S401" s="117"/>
      <c r="T401" s="123"/>
      <c r="U401" s="299"/>
      <c r="V401" s="294" t="str">
        <f>IF(Tabela7[[#This Row],[C/V]]="c",Tabela7[[#This Row],[Preço Médio]],"")</f>
        <v/>
      </c>
      <c r="W401" s="294" t="str">
        <f>IF(Tabela7[[#This Row],[C/V]]="v",Tabela7[[#This Row],[Preço Médio]],"")</f>
        <v/>
      </c>
      <c r="X401" s="123" t="str">
        <f>Tabela7[[#This Row],[Código Negociação]]&amp;Tabela7[[#This Row],[C/V]]</f>
        <v/>
      </c>
      <c r="Y401" s="116"/>
      <c r="Z401" s="116"/>
      <c r="AA401" s="116"/>
      <c r="AB401" s="116"/>
      <c r="AC401" s="116"/>
      <c r="AD401" s="116"/>
      <c r="AE401" s="116"/>
      <c r="AF401" s="116"/>
      <c r="AG401" s="116"/>
      <c r="AH401" s="116"/>
      <c r="AI401" s="116"/>
      <c r="AJ401" s="116"/>
    </row>
    <row r="402" spans="3:36" ht="15.75" customHeight="1" x14ac:dyDescent="0.25">
      <c r="C402" s="262"/>
      <c r="D402" s="272"/>
      <c r="E402" s="272"/>
      <c r="F402" s="264"/>
      <c r="G402" s="265"/>
      <c r="H402" s="126"/>
      <c r="I402" s="125"/>
      <c r="J402" s="125"/>
      <c r="K402" s="125"/>
      <c r="L402" s="125"/>
      <c r="M402" s="125"/>
      <c r="N402" s="125"/>
      <c r="O402" s="266"/>
      <c r="P402" s="267"/>
      <c r="Q402" s="268"/>
      <c r="R402" s="269"/>
      <c r="S402" s="268"/>
      <c r="T402" s="263"/>
      <c r="U402" s="300"/>
      <c r="V402" s="294" t="str">
        <f>IF(Tabela7[[#This Row],[C/V]]="c",Tabela7[[#This Row],[Preço Médio]],"")</f>
        <v/>
      </c>
      <c r="W402" s="294" t="str">
        <f>IF(Tabela7[[#This Row],[C/V]]="v",Tabela7[[#This Row],[Preço Médio]],"")</f>
        <v/>
      </c>
      <c r="X402" s="123" t="str">
        <f>Tabela7[[#This Row],[Código Negociação]]&amp;Tabela7[[#This Row],[C/V]]</f>
        <v/>
      </c>
      <c r="Y402" s="124"/>
      <c r="Z402" s="124"/>
      <c r="AA402" s="124"/>
      <c r="AB402" s="124"/>
      <c r="AC402" s="124"/>
      <c r="AD402" s="124"/>
      <c r="AE402" s="124"/>
      <c r="AF402" s="124"/>
      <c r="AG402" s="124"/>
      <c r="AH402" s="124"/>
      <c r="AI402" s="124"/>
      <c r="AJ402" s="124"/>
    </row>
    <row r="403" spans="3:36" ht="15.75" customHeight="1" x14ac:dyDescent="0.25">
      <c r="C403" s="262"/>
      <c r="D403" s="272"/>
      <c r="E403" s="272"/>
      <c r="F403" s="264"/>
      <c r="G403" s="265"/>
      <c r="H403" s="126"/>
      <c r="I403" s="125"/>
      <c r="J403" s="125"/>
      <c r="K403" s="125"/>
      <c r="L403" s="125"/>
      <c r="M403" s="125"/>
      <c r="N403" s="125"/>
      <c r="O403" s="266"/>
      <c r="P403" s="267"/>
      <c r="Q403" s="267"/>
      <c r="R403" s="270"/>
      <c r="S403" s="267"/>
      <c r="T403" s="264"/>
      <c r="U403" s="300"/>
      <c r="V403" s="294" t="str">
        <f>IF(Tabela7[[#This Row],[C/V]]="c",Tabela7[[#This Row],[Preço Médio]],"")</f>
        <v/>
      </c>
      <c r="W403" s="294" t="str">
        <f>IF(Tabela7[[#This Row],[C/V]]="v",Tabela7[[#This Row],[Preço Médio]],"")</f>
        <v/>
      </c>
      <c r="X403" s="123" t="str">
        <f>Tabela7[[#This Row],[Código Negociação]]&amp;Tabela7[[#This Row],[C/V]]</f>
        <v/>
      </c>
      <c r="Y403" s="116"/>
      <c r="Z403" s="116"/>
      <c r="AA403" s="116"/>
      <c r="AB403" s="116"/>
      <c r="AC403" s="116"/>
      <c r="AD403" s="116"/>
      <c r="AE403" s="116"/>
      <c r="AF403" s="116"/>
      <c r="AG403" s="116"/>
      <c r="AH403" s="116"/>
      <c r="AI403" s="116"/>
      <c r="AJ403" s="116"/>
    </row>
    <row r="404" spans="3:36" ht="15.75" customHeight="1" x14ac:dyDescent="0.25">
      <c r="C404" s="141"/>
      <c r="D404" s="273"/>
      <c r="E404" s="273"/>
      <c r="F404" s="264"/>
      <c r="G404" s="274"/>
      <c r="H404" s="264"/>
      <c r="I404" s="275"/>
      <c r="J404" s="275"/>
      <c r="K404" s="275"/>
      <c r="L404" s="275"/>
      <c r="M404" s="275"/>
      <c r="N404" s="275"/>
      <c r="O404" s="267"/>
      <c r="P404" s="267"/>
      <c r="Q404" s="268"/>
      <c r="R404" s="269"/>
      <c r="S404" s="268"/>
      <c r="T404" s="263"/>
      <c r="U404" s="300"/>
      <c r="V404" s="294" t="str">
        <f>IF(Tabela7[[#This Row],[C/V]]="c",Tabela7[[#This Row],[Preço Médio]],"")</f>
        <v/>
      </c>
      <c r="W404" s="294" t="str">
        <f>IF(Tabela7[[#This Row],[C/V]]="v",Tabela7[[#This Row],[Preço Médio]],"")</f>
        <v/>
      </c>
      <c r="X404" s="123" t="str">
        <f>Tabela7[[#This Row],[Código Negociação]]&amp;Tabela7[[#This Row],[C/V]]</f>
        <v/>
      </c>
      <c r="Y404" s="124"/>
      <c r="Z404" s="124"/>
      <c r="AA404" s="124"/>
      <c r="AB404" s="124"/>
      <c r="AC404" s="124"/>
      <c r="AD404" s="124"/>
      <c r="AE404" s="124"/>
      <c r="AF404" s="124"/>
      <c r="AG404" s="124"/>
      <c r="AH404" s="124"/>
      <c r="AI404" s="124"/>
      <c r="AJ404" s="124"/>
    </row>
    <row r="405" spans="3:36" ht="15.75" customHeight="1" x14ac:dyDescent="0.25">
      <c r="C405" s="262"/>
      <c r="D405" s="272"/>
      <c r="E405" s="273"/>
      <c r="F405" s="264"/>
      <c r="G405" s="265"/>
      <c r="H405" s="126"/>
      <c r="I405" s="125"/>
      <c r="J405" s="125"/>
      <c r="K405" s="125"/>
      <c r="L405" s="125"/>
      <c r="M405" s="125"/>
      <c r="N405" s="125"/>
      <c r="O405" s="266"/>
      <c r="P405" s="267"/>
      <c r="Q405" s="268"/>
      <c r="R405" s="269"/>
      <c r="S405" s="268"/>
      <c r="T405" s="263"/>
      <c r="U405" s="300"/>
      <c r="V405" s="294" t="str">
        <f>IF(Tabela7[[#This Row],[C/V]]="c",Tabela7[[#This Row],[Preço Médio]],"")</f>
        <v/>
      </c>
      <c r="W405" s="294" t="str">
        <f>IF(Tabela7[[#This Row],[C/V]]="v",Tabela7[[#This Row],[Preço Médio]],"")</f>
        <v/>
      </c>
      <c r="X405" s="123" t="str">
        <f>Tabela7[[#This Row],[Código Negociação]]&amp;Tabela7[[#This Row],[C/V]]</f>
        <v/>
      </c>
      <c r="Y405" s="116"/>
      <c r="Z405" s="116"/>
      <c r="AA405" s="116"/>
      <c r="AB405" s="116"/>
      <c r="AC405" s="116"/>
      <c r="AD405" s="116"/>
      <c r="AE405" s="116"/>
      <c r="AF405" s="116"/>
      <c r="AG405" s="116"/>
      <c r="AH405" s="116"/>
      <c r="AI405" s="116"/>
      <c r="AJ405" s="116"/>
    </row>
    <row r="406" spans="3:36" ht="15.75" customHeight="1" x14ac:dyDescent="0.25">
      <c r="C406" s="262"/>
      <c r="D406" s="272"/>
      <c r="E406" s="273"/>
      <c r="F406" s="264"/>
      <c r="G406" s="265"/>
      <c r="H406" s="126"/>
      <c r="I406" s="125"/>
      <c r="J406" s="125"/>
      <c r="K406" s="125"/>
      <c r="L406" s="125"/>
      <c r="M406" s="125"/>
      <c r="N406" s="125"/>
      <c r="O406" s="266"/>
      <c r="P406" s="267"/>
      <c r="Q406" s="267"/>
      <c r="R406" s="270"/>
      <c r="S406" s="267"/>
      <c r="T406" s="264"/>
      <c r="U406" s="300"/>
      <c r="V406" s="294" t="str">
        <f>IF(Tabela7[[#This Row],[C/V]]="c",Tabela7[[#This Row],[Preço Médio]],"")</f>
        <v/>
      </c>
      <c r="W406" s="294" t="str">
        <f>IF(Tabela7[[#This Row],[C/V]]="v",Tabela7[[#This Row],[Preço Médio]],"")</f>
        <v/>
      </c>
      <c r="X406" s="123" t="str">
        <f>Tabela7[[#This Row],[Código Negociação]]&amp;Tabela7[[#This Row],[C/V]]</f>
        <v/>
      </c>
      <c r="Y406" s="124"/>
      <c r="Z406" s="124"/>
      <c r="AA406" s="124"/>
      <c r="AB406" s="124"/>
      <c r="AC406" s="124"/>
      <c r="AD406" s="124"/>
      <c r="AE406" s="124"/>
      <c r="AF406" s="124"/>
      <c r="AG406" s="124"/>
      <c r="AH406" s="124"/>
      <c r="AI406" s="124"/>
      <c r="AJ406" s="124"/>
    </row>
    <row r="407" spans="3:36" ht="15.75" customHeight="1" x14ac:dyDescent="0.25">
      <c r="C407" s="141"/>
      <c r="D407" s="271"/>
      <c r="E407" s="271"/>
      <c r="F407" s="118"/>
      <c r="G407" s="119"/>
      <c r="H407" s="118"/>
      <c r="I407" s="120"/>
      <c r="J407" s="120"/>
      <c r="K407" s="120"/>
      <c r="L407" s="120"/>
      <c r="M407" s="120"/>
      <c r="N407" s="120"/>
      <c r="O407" s="121"/>
      <c r="P407" s="121"/>
      <c r="Q407" s="117"/>
      <c r="R407" s="122"/>
      <c r="S407" s="117"/>
      <c r="T407" s="123"/>
      <c r="U407" s="299"/>
      <c r="V407" s="294" t="str">
        <f>IF(Tabela7[[#This Row],[C/V]]="c",Tabela7[[#This Row],[Preço Médio]],"")</f>
        <v/>
      </c>
      <c r="W407" s="294" t="str">
        <f>IF(Tabela7[[#This Row],[C/V]]="v",Tabela7[[#This Row],[Preço Médio]],"")</f>
        <v/>
      </c>
      <c r="X407" s="123" t="str">
        <f>Tabela7[[#This Row],[Código Negociação]]&amp;Tabela7[[#This Row],[C/V]]</f>
        <v/>
      </c>
      <c r="Y407" s="116"/>
      <c r="Z407" s="116"/>
      <c r="AA407" s="116"/>
      <c r="AB407" s="116"/>
      <c r="AC407" s="116"/>
      <c r="AD407" s="116"/>
      <c r="AE407" s="116"/>
      <c r="AF407" s="116"/>
      <c r="AG407" s="116"/>
      <c r="AH407" s="116"/>
      <c r="AI407" s="116"/>
      <c r="AJ407" s="116"/>
    </row>
    <row r="408" spans="3:36" ht="15.75" customHeight="1" x14ac:dyDescent="0.25">
      <c r="C408" s="262"/>
      <c r="D408" s="272"/>
      <c r="E408" s="272"/>
      <c r="F408" s="264"/>
      <c r="G408" s="265"/>
      <c r="H408" s="126"/>
      <c r="I408" s="125"/>
      <c r="J408" s="125"/>
      <c r="K408" s="125"/>
      <c r="L408" s="125"/>
      <c r="M408" s="125"/>
      <c r="N408" s="125"/>
      <c r="O408" s="266"/>
      <c r="P408" s="267"/>
      <c r="Q408" s="268"/>
      <c r="R408" s="269"/>
      <c r="S408" s="268"/>
      <c r="T408" s="263"/>
      <c r="U408" s="300"/>
      <c r="V408" s="294" t="str">
        <f>IF(Tabela7[[#This Row],[C/V]]="c",Tabela7[[#This Row],[Preço Médio]],"")</f>
        <v/>
      </c>
      <c r="W408" s="294" t="str">
        <f>IF(Tabela7[[#This Row],[C/V]]="v",Tabela7[[#This Row],[Preço Médio]],"")</f>
        <v/>
      </c>
      <c r="X408" s="123" t="str">
        <f>Tabela7[[#This Row],[Código Negociação]]&amp;Tabela7[[#This Row],[C/V]]</f>
        <v/>
      </c>
      <c r="Y408" s="124"/>
      <c r="Z408" s="124"/>
      <c r="AA408" s="124"/>
      <c r="AB408" s="124"/>
      <c r="AC408" s="124"/>
      <c r="AD408" s="124"/>
      <c r="AE408" s="124"/>
      <c r="AF408" s="124"/>
      <c r="AG408" s="124"/>
      <c r="AH408" s="124"/>
      <c r="AI408" s="124"/>
      <c r="AJ408" s="124"/>
    </row>
    <row r="409" spans="3:36" ht="15.75" customHeight="1" x14ac:dyDescent="0.25">
      <c r="C409" s="262"/>
      <c r="D409" s="272"/>
      <c r="E409" s="272"/>
      <c r="F409" s="264"/>
      <c r="G409" s="265"/>
      <c r="H409" s="126"/>
      <c r="I409" s="125"/>
      <c r="J409" s="125"/>
      <c r="K409" s="125"/>
      <c r="L409" s="125"/>
      <c r="M409" s="125"/>
      <c r="N409" s="125"/>
      <c r="O409" s="266"/>
      <c r="P409" s="267"/>
      <c r="Q409" s="267"/>
      <c r="R409" s="270"/>
      <c r="S409" s="267"/>
      <c r="T409" s="264"/>
      <c r="U409" s="300"/>
      <c r="V409" s="294" t="str">
        <f>IF(Tabela7[[#This Row],[C/V]]="c",Tabela7[[#This Row],[Preço Médio]],"")</f>
        <v/>
      </c>
      <c r="W409" s="294" t="str">
        <f>IF(Tabela7[[#This Row],[C/V]]="v",Tabela7[[#This Row],[Preço Médio]],"")</f>
        <v/>
      </c>
      <c r="X409" s="123" t="str">
        <f>Tabela7[[#This Row],[Código Negociação]]&amp;Tabela7[[#This Row],[C/V]]</f>
        <v/>
      </c>
      <c r="Y409" s="116"/>
      <c r="Z409" s="116"/>
      <c r="AA409" s="116"/>
      <c r="AB409" s="116"/>
      <c r="AC409" s="116"/>
      <c r="AD409" s="116"/>
      <c r="AE409" s="116"/>
      <c r="AF409" s="116"/>
      <c r="AG409" s="116"/>
      <c r="AH409" s="116"/>
      <c r="AI409" s="116"/>
      <c r="AJ409" s="116"/>
    </row>
    <row r="410" spans="3:36" ht="15.75" customHeight="1" x14ac:dyDescent="0.25">
      <c r="C410" s="141"/>
      <c r="D410" s="273"/>
      <c r="E410" s="273"/>
      <c r="F410" s="264"/>
      <c r="G410" s="274"/>
      <c r="H410" s="264"/>
      <c r="I410" s="275"/>
      <c r="J410" s="275"/>
      <c r="K410" s="275"/>
      <c r="L410" s="275"/>
      <c r="M410" s="275"/>
      <c r="N410" s="275"/>
      <c r="O410" s="267"/>
      <c r="P410" s="267"/>
      <c r="Q410" s="268"/>
      <c r="R410" s="269"/>
      <c r="S410" s="268"/>
      <c r="T410" s="263"/>
      <c r="U410" s="300"/>
      <c r="V410" s="294" t="str">
        <f>IF(Tabela7[[#This Row],[C/V]]="c",Tabela7[[#This Row],[Preço Médio]],"")</f>
        <v/>
      </c>
      <c r="W410" s="294" t="str">
        <f>IF(Tabela7[[#This Row],[C/V]]="v",Tabela7[[#This Row],[Preço Médio]],"")</f>
        <v/>
      </c>
      <c r="X410" s="123" t="str">
        <f>Tabela7[[#This Row],[Código Negociação]]&amp;Tabela7[[#This Row],[C/V]]</f>
        <v/>
      </c>
      <c r="Y410" s="124"/>
      <c r="Z410" s="124"/>
      <c r="AA410" s="124"/>
      <c r="AB410" s="124"/>
      <c r="AC410" s="124"/>
      <c r="AD410" s="124"/>
      <c r="AE410" s="124"/>
      <c r="AF410" s="124"/>
      <c r="AG410" s="124"/>
      <c r="AH410" s="124"/>
      <c r="AI410" s="124"/>
      <c r="AJ410" s="124"/>
    </row>
    <row r="411" spans="3:36" ht="15.75" customHeight="1" x14ac:dyDescent="0.25">
      <c r="C411" s="262"/>
      <c r="D411" s="272"/>
      <c r="E411" s="273"/>
      <c r="F411" s="264"/>
      <c r="G411" s="265"/>
      <c r="H411" s="126"/>
      <c r="I411" s="125"/>
      <c r="J411" s="125"/>
      <c r="K411" s="125"/>
      <c r="L411" s="125"/>
      <c r="M411" s="125"/>
      <c r="N411" s="125"/>
      <c r="O411" s="266"/>
      <c r="P411" s="267"/>
      <c r="Q411" s="268"/>
      <c r="R411" s="269"/>
      <c r="S411" s="268"/>
      <c r="T411" s="263"/>
      <c r="U411" s="300"/>
      <c r="V411" s="294" t="str">
        <f>IF(Tabela7[[#This Row],[C/V]]="c",Tabela7[[#This Row],[Preço Médio]],"")</f>
        <v/>
      </c>
      <c r="W411" s="294" t="str">
        <f>IF(Tabela7[[#This Row],[C/V]]="v",Tabela7[[#This Row],[Preço Médio]],"")</f>
        <v/>
      </c>
      <c r="X411" s="123" t="str">
        <f>Tabela7[[#This Row],[Código Negociação]]&amp;Tabela7[[#This Row],[C/V]]</f>
        <v/>
      </c>
      <c r="Y411" s="116"/>
      <c r="Z411" s="116"/>
      <c r="AA411" s="116"/>
      <c r="AB411" s="116"/>
      <c r="AC411" s="116"/>
      <c r="AD411" s="116"/>
      <c r="AE411" s="116"/>
      <c r="AF411" s="116"/>
      <c r="AG411" s="116"/>
      <c r="AH411" s="116"/>
      <c r="AI411" s="116"/>
      <c r="AJ411" s="116"/>
    </row>
    <row r="412" spans="3:36" ht="15.75" customHeight="1" x14ac:dyDescent="0.25">
      <c r="C412" s="262"/>
      <c r="D412" s="272"/>
      <c r="E412" s="273"/>
      <c r="F412" s="264"/>
      <c r="G412" s="265"/>
      <c r="H412" s="126"/>
      <c r="I412" s="125"/>
      <c r="J412" s="125"/>
      <c r="K412" s="125"/>
      <c r="L412" s="125"/>
      <c r="M412" s="125"/>
      <c r="N412" s="125"/>
      <c r="O412" s="266"/>
      <c r="P412" s="267"/>
      <c r="Q412" s="267"/>
      <c r="R412" s="270"/>
      <c r="S412" s="267"/>
      <c r="T412" s="264"/>
      <c r="U412" s="300"/>
      <c r="V412" s="294" t="str">
        <f>IF(Tabela7[[#This Row],[C/V]]="c",Tabela7[[#This Row],[Preço Médio]],"")</f>
        <v/>
      </c>
      <c r="W412" s="294" t="str">
        <f>IF(Tabela7[[#This Row],[C/V]]="v",Tabela7[[#This Row],[Preço Médio]],"")</f>
        <v/>
      </c>
      <c r="X412" s="123" t="str">
        <f>Tabela7[[#This Row],[Código Negociação]]&amp;Tabela7[[#This Row],[C/V]]</f>
        <v/>
      </c>
      <c r="Y412" s="124"/>
      <c r="Z412" s="124"/>
      <c r="AA412" s="124"/>
      <c r="AB412" s="124"/>
      <c r="AC412" s="124"/>
      <c r="AD412" s="124"/>
      <c r="AE412" s="124"/>
      <c r="AF412" s="124"/>
      <c r="AG412" s="124"/>
      <c r="AH412" s="124"/>
      <c r="AI412" s="124"/>
      <c r="AJ412" s="124"/>
    </row>
    <row r="413" spans="3:36" ht="15.75" customHeight="1" x14ac:dyDescent="0.25">
      <c r="C413" s="141"/>
      <c r="D413" s="271"/>
      <c r="E413" s="271"/>
      <c r="F413" s="118"/>
      <c r="G413" s="119"/>
      <c r="H413" s="118"/>
      <c r="I413" s="120"/>
      <c r="J413" s="120"/>
      <c r="K413" s="120"/>
      <c r="L413" s="120"/>
      <c r="M413" s="120"/>
      <c r="N413" s="120"/>
      <c r="O413" s="121"/>
      <c r="P413" s="121"/>
      <c r="Q413" s="117"/>
      <c r="R413" s="122"/>
      <c r="S413" s="117"/>
      <c r="T413" s="123"/>
      <c r="U413" s="299"/>
      <c r="V413" s="294" t="str">
        <f>IF(Tabela7[[#This Row],[C/V]]="c",Tabela7[[#This Row],[Preço Médio]],"")</f>
        <v/>
      </c>
      <c r="W413" s="294" t="str">
        <f>IF(Tabela7[[#This Row],[C/V]]="v",Tabela7[[#This Row],[Preço Médio]],"")</f>
        <v/>
      </c>
      <c r="X413" s="123" t="str">
        <f>Tabela7[[#This Row],[Código Negociação]]&amp;Tabela7[[#This Row],[C/V]]</f>
        <v/>
      </c>
      <c r="Y413" s="116"/>
      <c r="Z413" s="116"/>
      <c r="AA413" s="116"/>
      <c r="AB413" s="116"/>
      <c r="AC413" s="116"/>
      <c r="AD413" s="116"/>
      <c r="AE413" s="116"/>
      <c r="AF413" s="116"/>
      <c r="AG413" s="116"/>
      <c r="AH413" s="116"/>
      <c r="AI413" s="116"/>
      <c r="AJ413" s="116"/>
    </row>
    <row r="414" spans="3:36" ht="15.75" customHeight="1" x14ac:dyDescent="0.25">
      <c r="C414" s="262"/>
      <c r="D414" s="272"/>
      <c r="E414" s="272"/>
      <c r="F414" s="264"/>
      <c r="G414" s="265"/>
      <c r="H414" s="126"/>
      <c r="I414" s="125"/>
      <c r="J414" s="125"/>
      <c r="K414" s="125"/>
      <c r="L414" s="125"/>
      <c r="M414" s="125"/>
      <c r="N414" s="125"/>
      <c r="O414" s="266"/>
      <c r="P414" s="267"/>
      <c r="Q414" s="268"/>
      <c r="R414" s="269"/>
      <c r="S414" s="268"/>
      <c r="T414" s="263"/>
      <c r="U414" s="300"/>
      <c r="V414" s="294" t="str">
        <f>IF(Tabela7[[#This Row],[C/V]]="c",Tabela7[[#This Row],[Preço Médio]],"")</f>
        <v/>
      </c>
      <c r="W414" s="294" t="str">
        <f>IF(Tabela7[[#This Row],[C/V]]="v",Tabela7[[#This Row],[Preço Médio]],"")</f>
        <v/>
      </c>
      <c r="X414" s="123" t="str">
        <f>Tabela7[[#This Row],[Código Negociação]]&amp;Tabela7[[#This Row],[C/V]]</f>
        <v/>
      </c>
      <c r="Y414" s="124"/>
      <c r="Z414" s="124"/>
      <c r="AA414" s="124"/>
      <c r="AB414" s="124"/>
      <c r="AC414" s="124"/>
      <c r="AD414" s="124"/>
      <c r="AE414" s="124"/>
      <c r="AF414" s="124"/>
      <c r="AG414" s="124"/>
      <c r="AH414" s="124"/>
      <c r="AI414" s="124"/>
      <c r="AJ414" s="124"/>
    </row>
    <row r="415" spans="3:36" ht="15.75" customHeight="1" x14ac:dyDescent="0.25">
      <c r="C415" s="262"/>
      <c r="D415" s="272"/>
      <c r="E415" s="272"/>
      <c r="F415" s="264"/>
      <c r="G415" s="265"/>
      <c r="H415" s="126"/>
      <c r="I415" s="125"/>
      <c r="J415" s="125"/>
      <c r="K415" s="125"/>
      <c r="L415" s="125"/>
      <c r="M415" s="125"/>
      <c r="N415" s="125"/>
      <c r="O415" s="266"/>
      <c r="P415" s="267"/>
      <c r="Q415" s="267"/>
      <c r="R415" s="270"/>
      <c r="S415" s="267"/>
      <c r="T415" s="264"/>
      <c r="U415" s="300"/>
      <c r="V415" s="294" t="str">
        <f>IF(Tabela7[[#This Row],[C/V]]="c",Tabela7[[#This Row],[Preço Médio]],"")</f>
        <v/>
      </c>
      <c r="W415" s="294" t="str">
        <f>IF(Tabela7[[#This Row],[C/V]]="v",Tabela7[[#This Row],[Preço Médio]],"")</f>
        <v/>
      </c>
      <c r="X415" s="123" t="str">
        <f>Tabela7[[#This Row],[Código Negociação]]&amp;Tabela7[[#This Row],[C/V]]</f>
        <v/>
      </c>
      <c r="Y415" s="116"/>
      <c r="Z415" s="116"/>
      <c r="AA415" s="116"/>
      <c r="AB415" s="116"/>
      <c r="AC415" s="116"/>
      <c r="AD415" s="116"/>
      <c r="AE415" s="116"/>
      <c r="AF415" s="116"/>
      <c r="AG415" s="116"/>
      <c r="AH415" s="116"/>
      <c r="AI415" s="116"/>
      <c r="AJ415" s="116"/>
    </row>
    <row r="416" spans="3:36" ht="15.75" customHeight="1" x14ac:dyDescent="0.25">
      <c r="C416" s="141"/>
      <c r="D416" s="273"/>
      <c r="E416" s="273"/>
      <c r="F416" s="264"/>
      <c r="G416" s="274"/>
      <c r="H416" s="264"/>
      <c r="I416" s="275"/>
      <c r="J416" s="275"/>
      <c r="K416" s="275"/>
      <c r="L416" s="275"/>
      <c r="M416" s="275"/>
      <c r="N416" s="275"/>
      <c r="O416" s="267"/>
      <c r="P416" s="267"/>
      <c r="Q416" s="268"/>
      <c r="R416" s="269"/>
      <c r="S416" s="268"/>
      <c r="T416" s="263"/>
      <c r="U416" s="300"/>
      <c r="V416" s="294" t="str">
        <f>IF(Tabela7[[#This Row],[C/V]]="c",Tabela7[[#This Row],[Preço Médio]],"")</f>
        <v/>
      </c>
      <c r="W416" s="294" t="str">
        <f>IF(Tabela7[[#This Row],[C/V]]="v",Tabela7[[#This Row],[Preço Médio]],"")</f>
        <v/>
      </c>
      <c r="X416" s="123" t="str">
        <f>Tabela7[[#This Row],[Código Negociação]]&amp;Tabela7[[#This Row],[C/V]]</f>
        <v/>
      </c>
      <c r="Y416" s="124"/>
      <c r="Z416" s="124"/>
      <c r="AA416" s="124"/>
      <c r="AB416" s="124"/>
      <c r="AC416" s="124"/>
      <c r="AD416" s="124"/>
      <c r="AE416" s="124"/>
      <c r="AF416" s="124"/>
      <c r="AG416" s="124"/>
      <c r="AH416" s="124"/>
      <c r="AI416" s="124"/>
      <c r="AJ416" s="124"/>
    </row>
    <row r="417" spans="3:36" ht="15.75" customHeight="1" x14ac:dyDescent="0.25">
      <c r="C417" s="262"/>
      <c r="D417" s="272"/>
      <c r="E417" s="273"/>
      <c r="F417" s="264"/>
      <c r="G417" s="265"/>
      <c r="H417" s="126"/>
      <c r="I417" s="125"/>
      <c r="J417" s="125"/>
      <c r="K417" s="125"/>
      <c r="L417" s="125"/>
      <c r="M417" s="125"/>
      <c r="N417" s="125"/>
      <c r="O417" s="266"/>
      <c r="P417" s="267"/>
      <c r="Q417" s="268"/>
      <c r="R417" s="269"/>
      <c r="S417" s="268"/>
      <c r="T417" s="263"/>
      <c r="U417" s="300"/>
      <c r="V417" s="294" t="str">
        <f>IF(Tabela7[[#This Row],[C/V]]="c",Tabela7[[#This Row],[Preço Médio]],"")</f>
        <v/>
      </c>
      <c r="W417" s="294" t="str">
        <f>IF(Tabela7[[#This Row],[C/V]]="v",Tabela7[[#This Row],[Preço Médio]],"")</f>
        <v/>
      </c>
      <c r="X417" s="123" t="str">
        <f>Tabela7[[#This Row],[Código Negociação]]&amp;Tabela7[[#This Row],[C/V]]</f>
        <v/>
      </c>
      <c r="Y417" s="116"/>
      <c r="Z417" s="116"/>
      <c r="AA417" s="116"/>
      <c r="AB417" s="116"/>
      <c r="AC417" s="116"/>
      <c r="AD417" s="116"/>
      <c r="AE417" s="116"/>
      <c r="AF417" s="116"/>
      <c r="AG417" s="116"/>
      <c r="AH417" s="116"/>
      <c r="AI417" s="116"/>
      <c r="AJ417" s="116"/>
    </row>
    <row r="418" spans="3:36" ht="15.75" customHeight="1" x14ac:dyDescent="0.25">
      <c r="C418" s="262"/>
      <c r="D418" s="272"/>
      <c r="E418" s="273"/>
      <c r="F418" s="264"/>
      <c r="G418" s="265"/>
      <c r="H418" s="126"/>
      <c r="I418" s="125"/>
      <c r="J418" s="125"/>
      <c r="K418" s="125"/>
      <c r="L418" s="125"/>
      <c r="M418" s="125"/>
      <c r="N418" s="125"/>
      <c r="O418" s="266"/>
      <c r="P418" s="267"/>
      <c r="Q418" s="267"/>
      <c r="R418" s="270"/>
      <c r="S418" s="267"/>
      <c r="T418" s="264"/>
      <c r="U418" s="300"/>
      <c r="V418" s="294" t="str">
        <f>IF(Tabela7[[#This Row],[C/V]]="c",Tabela7[[#This Row],[Preço Médio]],"")</f>
        <v/>
      </c>
      <c r="W418" s="294" t="str">
        <f>IF(Tabela7[[#This Row],[C/V]]="v",Tabela7[[#This Row],[Preço Médio]],"")</f>
        <v/>
      </c>
      <c r="X418" s="123" t="str">
        <f>Tabela7[[#This Row],[Código Negociação]]&amp;Tabela7[[#This Row],[C/V]]</f>
        <v/>
      </c>
      <c r="Y418" s="124"/>
      <c r="Z418" s="124"/>
      <c r="AA418" s="124"/>
      <c r="AB418" s="124"/>
      <c r="AC418" s="124"/>
      <c r="AD418" s="124"/>
      <c r="AE418" s="124"/>
      <c r="AF418" s="124"/>
      <c r="AG418" s="124"/>
      <c r="AH418" s="124"/>
      <c r="AI418" s="124"/>
      <c r="AJ418" s="124"/>
    </row>
    <row r="419" spans="3:36" ht="15.75" customHeight="1" x14ac:dyDescent="0.25">
      <c r="C419" s="141"/>
      <c r="D419" s="271"/>
      <c r="E419" s="271"/>
      <c r="F419" s="118"/>
      <c r="G419" s="119"/>
      <c r="H419" s="118"/>
      <c r="I419" s="120"/>
      <c r="J419" s="120"/>
      <c r="K419" s="120"/>
      <c r="L419" s="120"/>
      <c r="M419" s="120"/>
      <c r="N419" s="120"/>
      <c r="O419" s="121"/>
      <c r="P419" s="121"/>
      <c r="Q419" s="117"/>
      <c r="R419" s="122"/>
      <c r="S419" s="117"/>
      <c r="T419" s="123"/>
      <c r="U419" s="299"/>
      <c r="V419" s="294" t="str">
        <f>IF(Tabela7[[#This Row],[C/V]]="c",Tabela7[[#This Row],[Preço Médio]],"")</f>
        <v/>
      </c>
      <c r="W419" s="294" t="str">
        <f>IF(Tabela7[[#This Row],[C/V]]="v",Tabela7[[#This Row],[Preço Médio]],"")</f>
        <v/>
      </c>
      <c r="X419" s="123" t="str">
        <f>Tabela7[[#This Row],[Código Negociação]]&amp;Tabela7[[#This Row],[C/V]]</f>
        <v/>
      </c>
      <c r="Y419" s="116"/>
      <c r="Z419" s="116"/>
      <c r="AA419" s="116"/>
      <c r="AB419" s="116"/>
      <c r="AC419" s="116"/>
      <c r="AD419" s="116"/>
      <c r="AE419" s="116"/>
      <c r="AF419" s="116"/>
      <c r="AG419" s="116"/>
      <c r="AH419" s="116"/>
      <c r="AI419" s="116"/>
      <c r="AJ419" s="116"/>
    </row>
    <row r="420" spans="3:36" ht="15.75" customHeight="1" x14ac:dyDescent="0.25">
      <c r="C420" s="262"/>
      <c r="D420" s="272"/>
      <c r="E420" s="272"/>
      <c r="F420" s="264"/>
      <c r="G420" s="265"/>
      <c r="H420" s="126"/>
      <c r="I420" s="125"/>
      <c r="J420" s="125"/>
      <c r="K420" s="125"/>
      <c r="L420" s="125"/>
      <c r="M420" s="125"/>
      <c r="N420" s="125"/>
      <c r="O420" s="266"/>
      <c r="P420" s="267"/>
      <c r="Q420" s="268"/>
      <c r="R420" s="269"/>
      <c r="S420" s="268"/>
      <c r="T420" s="263"/>
      <c r="U420" s="300"/>
      <c r="V420" s="294" t="str">
        <f>IF(Tabela7[[#This Row],[C/V]]="c",Tabela7[[#This Row],[Preço Médio]],"")</f>
        <v/>
      </c>
      <c r="W420" s="294" t="str">
        <f>IF(Tabela7[[#This Row],[C/V]]="v",Tabela7[[#This Row],[Preço Médio]],"")</f>
        <v/>
      </c>
      <c r="X420" s="123" t="str">
        <f>Tabela7[[#This Row],[Código Negociação]]&amp;Tabela7[[#This Row],[C/V]]</f>
        <v/>
      </c>
      <c r="Y420" s="124"/>
      <c r="Z420" s="124"/>
      <c r="AA420" s="124"/>
      <c r="AB420" s="124"/>
      <c r="AC420" s="124"/>
      <c r="AD420" s="124"/>
      <c r="AE420" s="124"/>
      <c r="AF420" s="124"/>
      <c r="AG420" s="124"/>
      <c r="AH420" s="124"/>
      <c r="AI420" s="124"/>
      <c r="AJ420" s="124"/>
    </row>
    <row r="421" spans="3:36" ht="15.75" customHeight="1" x14ac:dyDescent="0.25">
      <c r="C421" s="262"/>
      <c r="D421" s="272"/>
      <c r="E421" s="272"/>
      <c r="F421" s="264"/>
      <c r="G421" s="265"/>
      <c r="H421" s="126"/>
      <c r="I421" s="125"/>
      <c r="J421" s="125"/>
      <c r="K421" s="125"/>
      <c r="L421" s="125"/>
      <c r="M421" s="125"/>
      <c r="N421" s="125"/>
      <c r="O421" s="266"/>
      <c r="P421" s="267"/>
      <c r="Q421" s="267"/>
      <c r="R421" s="270"/>
      <c r="S421" s="267"/>
      <c r="T421" s="264"/>
      <c r="U421" s="300"/>
      <c r="V421" s="294" t="str">
        <f>IF(Tabela7[[#This Row],[C/V]]="c",Tabela7[[#This Row],[Preço Médio]],"")</f>
        <v/>
      </c>
      <c r="W421" s="294" t="str">
        <f>IF(Tabela7[[#This Row],[C/V]]="v",Tabela7[[#This Row],[Preço Médio]],"")</f>
        <v/>
      </c>
      <c r="X421" s="123" t="str">
        <f>Tabela7[[#This Row],[Código Negociação]]&amp;Tabela7[[#This Row],[C/V]]</f>
        <v/>
      </c>
      <c r="Y421" s="116"/>
      <c r="Z421" s="116"/>
      <c r="AA421" s="116"/>
      <c r="AB421" s="116"/>
      <c r="AC421" s="116"/>
      <c r="AD421" s="116"/>
      <c r="AE421" s="116"/>
      <c r="AF421" s="116"/>
      <c r="AG421" s="116"/>
      <c r="AH421" s="116"/>
      <c r="AI421" s="116"/>
      <c r="AJ421" s="116"/>
    </row>
    <row r="422" spans="3:36" ht="15.75" customHeight="1" x14ac:dyDescent="0.25">
      <c r="C422" s="141"/>
      <c r="D422" s="273"/>
      <c r="E422" s="273"/>
      <c r="F422" s="264"/>
      <c r="G422" s="274"/>
      <c r="H422" s="264"/>
      <c r="I422" s="275"/>
      <c r="J422" s="275"/>
      <c r="K422" s="275"/>
      <c r="L422" s="275"/>
      <c r="M422" s="275"/>
      <c r="N422" s="275"/>
      <c r="O422" s="267"/>
      <c r="P422" s="267"/>
      <c r="Q422" s="268"/>
      <c r="R422" s="269"/>
      <c r="S422" s="268"/>
      <c r="T422" s="263"/>
      <c r="U422" s="300"/>
      <c r="V422" s="294" t="str">
        <f>IF(Tabela7[[#This Row],[C/V]]="c",Tabela7[[#This Row],[Preço Médio]],"")</f>
        <v/>
      </c>
      <c r="W422" s="294" t="str">
        <f>IF(Tabela7[[#This Row],[C/V]]="v",Tabela7[[#This Row],[Preço Médio]],"")</f>
        <v/>
      </c>
      <c r="X422" s="123" t="str">
        <f>Tabela7[[#This Row],[Código Negociação]]&amp;Tabela7[[#This Row],[C/V]]</f>
        <v/>
      </c>
      <c r="Y422" s="124"/>
      <c r="Z422" s="124"/>
      <c r="AA422" s="124"/>
      <c r="AB422" s="124"/>
      <c r="AC422" s="124"/>
      <c r="AD422" s="124"/>
      <c r="AE422" s="124"/>
      <c r="AF422" s="124"/>
      <c r="AG422" s="124"/>
      <c r="AH422" s="124"/>
      <c r="AI422" s="124"/>
      <c r="AJ422" s="124"/>
    </row>
    <row r="423" spans="3:36" ht="15.75" customHeight="1" x14ac:dyDescent="0.25">
      <c r="C423" s="262"/>
      <c r="D423" s="272"/>
      <c r="E423" s="273"/>
      <c r="F423" s="264"/>
      <c r="G423" s="265"/>
      <c r="H423" s="126"/>
      <c r="I423" s="125"/>
      <c r="J423" s="125"/>
      <c r="K423" s="125"/>
      <c r="L423" s="125"/>
      <c r="M423" s="125"/>
      <c r="N423" s="125"/>
      <c r="O423" s="266"/>
      <c r="P423" s="267"/>
      <c r="Q423" s="268"/>
      <c r="R423" s="269"/>
      <c r="S423" s="268"/>
      <c r="T423" s="263"/>
      <c r="U423" s="300"/>
      <c r="V423" s="294" t="str">
        <f>IF(Tabela7[[#This Row],[C/V]]="c",Tabela7[[#This Row],[Preço Médio]],"")</f>
        <v/>
      </c>
      <c r="W423" s="294" t="str">
        <f>IF(Tabela7[[#This Row],[C/V]]="v",Tabela7[[#This Row],[Preço Médio]],"")</f>
        <v/>
      </c>
      <c r="X423" s="123" t="str">
        <f>Tabela7[[#This Row],[Código Negociação]]&amp;Tabela7[[#This Row],[C/V]]</f>
        <v/>
      </c>
      <c r="Y423" s="116"/>
      <c r="Z423" s="116"/>
      <c r="AA423" s="116"/>
      <c r="AB423" s="116"/>
      <c r="AC423" s="116"/>
      <c r="AD423" s="116"/>
      <c r="AE423" s="116"/>
      <c r="AF423" s="116"/>
      <c r="AG423" s="116"/>
      <c r="AH423" s="116"/>
      <c r="AI423" s="116"/>
      <c r="AJ423" s="116"/>
    </row>
    <row r="424" spans="3:36" ht="15.75" customHeight="1" x14ac:dyDescent="0.25">
      <c r="C424" s="262"/>
      <c r="D424" s="272"/>
      <c r="E424" s="273"/>
      <c r="F424" s="264"/>
      <c r="G424" s="265"/>
      <c r="H424" s="126"/>
      <c r="I424" s="125"/>
      <c r="J424" s="125"/>
      <c r="K424" s="125"/>
      <c r="L424" s="125"/>
      <c r="M424" s="125"/>
      <c r="N424" s="125"/>
      <c r="O424" s="266"/>
      <c r="P424" s="267"/>
      <c r="Q424" s="267"/>
      <c r="R424" s="270"/>
      <c r="S424" s="267"/>
      <c r="T424" s="264"/>
      <c r="U424" s="300"/>
      <c r="V424" s="294" t="str">
        <f>IF(Tabela7[[#This Row],[C/V]]="c",Tabela7[[#This Row],[Preço Médio]],"")</f>
        <v/>
      </c>
      <c r="W424" s="294" t="str">
        <f>IF(Tabela7[[#This Row],[C/V]]="v",Tabela7[[#This Row],[Preço Médio]],"")</f>
        <v/>
      </c>
      <c r="X424" s="123" t="str">
        <f>Tabela7[[#This Row],[Código Negociação]]&amp;Tabela7[[#This Row],[C/V]]</f>
        <v/>
      </c>
      <c r="Y424" s="124"/>
      <c r="Z424" s="124"/>
      <c r="AA424" s="124"/>
      <c r="AB424" s="124"/>
      <c r="AC424" s="124"/>
      <c r="AD424" s="124"/>
      <c r="AE424" s="124"/>
      <c r="AF424" s="124"/>
      <c r="AG424" s="124"/>
      <c r="AH424" s="124"/>
      <c r="AI424" s="124"/>
      <c r="AJ424" s="124"/>
    </row>
    <row r="425" spans="3:36" ht="15.75" customHeight="1" x14ac:dyDescent="0.25">
      <c r="C425" s="141"/>
      <c r="D425" s="271"/>
      <c r="E425" s="271"/>
      <c r="F425" s="118"/>
      <c r="G425" s="119"/>
      <c r="H425" s="118"/>
      <c r="I425" s="120"/>
      <c r="J425" s="120"/>
      <c r="K425" s="120"/>
      <c r="L425" s="120"/>
      <c r="M425" s="120"/>
      <c r="N425" s="120"/>
      <c r="O425" s="121"/>
      <c r="P425" s="121"/>
      <c r="Q425" s="117"/>
      <c r="R425" s="122"/>
      <c r="S425" s="117"/>
      <c r="T425" s="123"/>
      <c r="U425" s="299"/>
      <c r="V425" s="294" t="str">
        <f>IF(Tabela7[[#This Row],[C/V]]="c",Tabela7[[#This Row],[Preço Médio]],"")</f>
        <v/>
      </c>
      <c r="W425" s="294" t="str">
        <f>IF(Tabela7[[#This Row],[C/V]]="v",Tabela7[[#This Row],[Preço Médio]],"")</f>
        <v/>
      </c>
      <c r="X425" s="123" t="str">
        <f>Tabela7[[#This Row],[Código Negociação]]&amp;Tabela7[[#This Row],[C/V]]</f>
        <v/>
      </c>
      <c r="Y425" s="116"/>
      <c r="Z425" s="116"/>
      <c r="AA425" s="116"/>
      <c r="AB425" s="116"/>
      <c r="AC425" s="116"/>
      <c r="AD425" s="116"/>
      <c r="AE425" s="116"/>
      <c r="AF425" s="116"/>
      <c r="AG425" s="116"/>
      <c r="AH425" s="116"/>
      <c r="AI425" s="116"/>
      <c r="AJ425" s="116"/>
    </row>
    <row r="426" spans="3:36" ht="15.75" customHeight="1" x14ac:dyDescent="0.25">
      <c r="C426" s="262"/>
      <c r="D426" s="272"/>
      <c r="E426" s="272"/>
      <c r="F426" s="264"/>
      <c r="G426" s="265"/>
      <c r="H426" s="126"/>
      <c r="I426" s="125"/>
      <c r="J426" s="125"/>
      <c r="K426" s="125"/>
      <c r="L426" s="125"/>
      <c r="M426" s="125"/>
      <c r="N426" s="125"/>
      <c r="O426" s="266"/>
      <c r="P426" s="267"/>
      <c r="Q426" s="268"/>
      <c r="R426" s="269"/>
      <c r="S426" s="268"/>
      <c r="T426" s="263"/>
      <c r="U426" s="300"/>
      <c r="V426" s="294" t="str">
        <f>IF(Tabela7[[#This Row],[C/V]]="c",Tabela7[[#This Row],[Preço Médio]],"")</f>
        <v/>
      </c>
      <c r="W426" s="294" t="str">
        <f>IF(Tabela7[[#This Row],[C/V]]="v",Tabela7[[#This Row],[Preço Médio]],"")</f>
        <v/>
      </c>
      <c r="X426" s="123" t="str">
        <f>Tabela7[[#This Row],[Código Negociação]]&amp;Tabela7[[#This Row],[C/V]]</f>
        <v/>
      </c>
      <c r="Y426" s="124"/>
      <c r="Z426" s="124"/>
      <c r="AA426" s="124"/>
      <c r="AB426" s="124"/>
      <c r="AC426" s="124"/>
      <c r="AD426" s="124"/>
      <c r="AE426" s="124"/>
      <c r="AF426" s="124"/>
      <c r="AG426" s="124"/>
      <c r="AH426" s="124"/>
      <c r="AI426" s="124"/>
      <c r="AJ426" s="124"/>
    </row>
    <row r="427" spans="3:36" ht="15.75" customHeight="1" x14ac:dyDescent="0.25">
      <c r="C427" s="262"/>
      <c r="D427" s="272"/>
      <c r="E427" s="272"/>
      <c r="F427" s="264"/>
      <c r="G427" s="265"/>
      <c r="H427" s="126"/>
      <c r="I427" s="125"/>
      <c r="J427" s="125"/>
      <c r="K427" s="125"/>
      <c r="L427" s="125"/>
      <c r="M427" s="125"/>
      <c r="N427" s="125"/>
      <c r="O427" s="266"/>
      <c r="P427" s="267"/>
      <c r="Q427" s="267"/>
      <c r="R427" s="270"/>
      <c r="S427" s="267"/>
      <c r="T427" s="264"/>
      <c r="U427" s="300"/>
      <c r="V427" s="294" t="str">
        <f>IF(Tabela7[[#This Row],[C/V]]="c",Tabela7[[#This Row],[Preço Médio]],"")</f>
        <v/>
      </c>
      <c r="W427" s="294" t="str">
        <f>IF(Tabela7[[#This Row],[C/V]]="v",Tabela7[[#This Row],[Preço Médio]],"")</f>
        <v/>
      </c>
      <c r="X427" s="123" t="str">
        <f>Tabela7[[#This Row],[Código Negociação]]&amp;Tabela7[[#This Row],[C/V]]</f>
        <v/>
      </c>
      <c r="Y427" s="116"/>
      <c r="Z427" s="116"/>
      <c r="AA427" s="116"/>
      <c r="AB427" s="116"/>
      <c r="AC427" s="116"/>
      <c r="AD427" s="116"/>
      <c r="AE427" s="116"/>
      <c r="AF427" s="116"/>
      <c r="AG427" s="116"/>
      <c r="AH427" s="116"/>
      <c r="AI427" s="116"/>
      <c r="AJ427" s="116"/>
    </row>
    <row r="428" spans="3:36" ht="15.75" customHeight="1" x14ac:dyDescent="0.25">
      <c r="C428" s="141"/>
      <c r="D428" s="273"/>
      <c r="E428" s="273"/>
      <c r="F428" s="264"/>
      <c r="G428" s="274"/>
      <c r="H428" s="264"/>
      <c r="I428" s="275"/>
      <c r="J428" s="275"/>
      <c r="K428" s="275"/>
      <c r="L428" s="275"/>
      <c r="M428" s="275"/>
      <c r="N428" s="275"/>
      <c r="O428" s="267"/>
      <c r="P428" s="267"/>
      <c r="Q428" s="268"/>
      <c r="R428" s="269"/>
      <c r="S428" s="268"/>
      <c r="T428" s="263"/>
      <c r="U428" s="300"/>
      <c r="V428" s="294" t="str">
        <f>IF(Tabela7[[#This Row],[C/V]]="c",Tabela7[[#This Row],[Preço Médio]],"")</f>
        <v/>
      </c>
      <c r="W428" s="294" t="str">
        <f>IF(Tabela7[[#This Row],[C/V]]="v",Tabela7[[#This Row],[Preço Médio]],"")</f>
        <v/>
      </c>
      <c r="X428" s="123" t="str">
        <f>Tabela7[[#This Row],[Código Negociação]]&amp;Tabela7[[#This Row],[C/V]]</f>
        <v/>
      </c>
      <c r="Y428" s="124"/>
      <c r="Z428" s="124"/>
      <c r="AA428" s="124"/>
      <c r="AB428" s="124"/>
      <c r="AC428" s="124"/>
      <c r="AD428" s="124"/>
      <c r="AE428" s="124"/>
      <c r="AF428" s="124"/>
      <c r="AG428" s="124"/>
      <c r="AH428" s="124"/>
      <c r="AI428" s="124"/>
      <c r="AJ428" s="124"/>
    </row>
    <row r="429" spans="3:36" ht="15.75" customHeight="1" x14ac:dyDescent="0.25">
      <c r="C429" s="262"/>
      <c r="D429" s="272"/>
      <c r="E429" s="273"/>
      <c r="F429" s="264"/>
      <c r="G429" s="265"/>
      <c r="H429" s="126"/>
      <c r="I429" s="125"/>
      <c r="J429" s="125"/>
      <c r="K429" s="125"/>
      <c r="L429" s="125"/>
      <c r="M429" s="125"/>
      <c r="N429" s="125"/>
      <c r="O429" s="266"/>
      <c r="P429" s="267"/>
      <c r="Q429" s="268"/>
      <c r="R429" s="269"/>
      <c r="S429" s="268"/>
      <c r="T429" s="263"/>
      <c r="U429" s="300"/>
      <c r="V429" s="294" t="str">
        <f>IF(Tabela7[[#This Row],[C/V]]="c",Tabela7[[#This Row],[Preço Médio]],"")</f>
        <v/>
      </c>
      <c r="W429" s="294" t="str">
        <f>IF(Tabela7[[#This Row],[C/V]]="v",Tabela7[[#This Row],[Preço Médio]],"")</f>
        <v/>
      </c>
      <c r="X429" s="123" t="str">
        <f>Tabela7[[#This Row],[Código Negociação]]&amp;Tabela7[[#This Row],[C/V]]</f>
        <v/>
      </c>
      <c r="Y429" s="116"/>
      <c r="Z429" s="116"/>
      <c r="AA429" s="116"/>
      <c r="AB429" s="116"/>
      <c r="AC429" s="116"/>
      <c r="AD429" s="116"/>
      <c r="AE429" s="116"/>
      <c r="AF429" s="116"/>
      <c r="AG429" s="116"/>
      <c r="AH429" s="116"/>
      <c r="AI429" s="116"/>
      <c r="AJ429" s="116"/>
    </row>
    <row r="430" spans="3:36" ht="15.75" customHeight="1" x14ac:dyDescent="0.25">
      <c r="C430" s="262"/>
      <c r="D430" s="272"/>
      <c r="E430" s="273"/>
      <c r="F430" s="264"/>
      <c r="G430" s="265"/>
      <c r="H430" s="126"/>
      <c r="I430" s="125"/>
      <c r="J430" s="125"/>
      <c r="K430" s="125"/>
      <c r="L430" s="125"/>
      <c r="M430" s="125"/>
      <c r="N430" s="125"/>
      <c r="O430" s="266"/>
      <c r="P430" s="267"/>
      <c r="Q430" s="267"/>
      <c r="R430" s="270"/>
      <c r="S430" s="267"/>
      <c r="T430" s="264"/>
      <c r="U430" s="300"/>
      <c r="V430" s="294" t="str">
        <f>IF(Tabela7[[#This Row],[C/V]]="c",Tabela7[[#This Row],[Preço Médio]],"")</f>
        <v/>
      </c>
      <c r="W430" s="294" t="str">
        <f>IF(Tabela7[[#This Row],[C/V]]="v",Tabela7[[#This Row],[Preço Médio]],"")</f>
        <v/>
      </c>
      <c r="X430" s="123" t="str">
        <f>Tabela7[[#This Row],[Código Negociação]]&amp;Tabela7[[#This Row],[C/V]]</f>
        <v/>
      </c>
      <c r="Y430" s="124"/>
      <c r="Z430" s="124"/>
      <c r="AA430" s="124"/>
      <c r="AB430" s="124"/>
      <c r="AC430" s="124"/>
      <c r="AD430" s="124"/>
      <c r="AE430" s="124"/>
      <c r="AF430" s="124"/>
      <c r="AG430" s="124"/>
      <c r="AH430" s="124"/>
      <c r="AI430" s="124"/>
      <c r="AJ430" s="124"/>
    </row>
    <row r="431" spans="3:36" ht="15.75" customHeight="1" x14ac:dyDescent="0.25">
      <c r="C431" s="141"/>
      <c r="D431" s="271"/>
      <c r="E431" s="271"/>
      <c r="F431" s="118"/>
      <c r="G431" s="119"/>
      <c r="H431" s="118"/>
      <c r="I431" s="120"/>
      <c r="J431" s="120"/>
      <c r="K431" s="120"/>
      <c r="L431" s="120"/>
      <c r="M431" s="120"/>
      <c r="N431" s="120"/>
      <c r="O431" s="121"/>
      <c r="P431" s="121"/>
      <c r="Q431" s="117"/>
      <c r="R431" s="122"/>
      <c r="S431" s="117"/>
      <c r="T431" s="123"/>
      <c r="U431" s="299"/>
      <c r="V431" s="294" t="str">
        <f>IF(Tabela7[[#This Row],[C/V]]="c",Tabela7[[#This Row],[Preço Médio]],"")</f>
        <v/>
      </c>
      <c r="W431" s="294" t="str">
        <f>IF(Tabela7[[#This Row],[C/V]]="v",Tabela7[[#This Row],[Preço Médio]],"")</f>
        <v/>
      </c>
      <c r="X431" s="123" t="str">
        <f>Tabela7[[#This Row],[Código Negociação]]&amp;Tabela7[[#This Row],[C/V]]</f>
        <v/>
      </c>
      <c r="Y431" s="116"/>
      <c r="Z431" s="116"/>
      <c r="AA431" s="116"/>
      <c r="AB431" s="116"/>
      <c r="AC431" s="116"/>
      <c r="AD431" s="116"/>
      <c r="AE431" s="116"/>
      <c r="AF431" s="116"/>
      <c r="AG431" s="116"/>
      <c r="AH431" s="116"/>
      <c r="AI431" s="116"/>
      <c r="AJ431" s="116"/>
    </row>
    <row r="432" spans="3:36" ht="15.75" customHeight="1" x14ac:dyDescent="0.25">
      <c r="C432" s="262"/>
      <c r="D432" s="272"/>
      <c r="E432" s="272"/>
      <c r="F432" s="264"/>
      <c r="G432" s="265"/>
      <c r="H432" s="126"/>
      <c r="I432" s="125"/>
      <c r="J432" s="125"/>
      <c r="K432" s="125"/>
      <c r="L432" s="125"/>
      <c r="M432" s="125"/>
      <c r="N432" s="125"/>
      <c r="O432" s="266"/>
      <c r="P432" s="267"/>
      <c r="Q432" s="268"/>
      <c r="R432" s="269"/>
      <c r="S432" s="268"/>
      <c r="T432" s="263"/>
      <c r="U432" s="300"/>
      <c r="V432" s="294" t="str">
        <f>IF(Tabela7[[#This Row],[C/V]]="c",Tabela7[[#This Row],[Preço Médio]],"")</f>
        <v/>
      </c>
      <c r="W432" s="294" t="str">
        <f>IF(Tabela7[[#This Row],[C/V]]="v",Tabela7[[#This Row],[Preço Médio]],"")</f>
        <v/>
      </c>
      <c r="X432" s="123" t="str">
        <f>Tabela7[[#This Row],[Código Negociação]]&amp;Tabela7[[#This Row],[C/V]]</f>
        <v/>
      </c>
      <c r="Y432" s="124"/>
      <c r="Z432" s="124"/>
      <c r="AA432" s="124"/>
      <c r="AB432" s="124"/>
      <c r="AC432" s="124"/>
      <c r="AD432" s="124"/>
      <c r="AE432" s="124"/>
      <c r="AF432" s="124"/>
      <c r="AG432" s="124"/>
      <c r="AH432" s="124"/>
      <c r="AI432" s="124"/>
      <c r="AJ432" s="124"/>
    </row>
    <row r="433" spans="3:36" ht="15.75" customHeight="1" x14ac:dyDescent="0.25">
      <c r="C433" s="262"/>
      <c r="D433" s="272"/>
      <c r="E433" s="272"/>
      <c r="F433" s="264"/>
      <c r="G433" s="265"/>
      <c r="H433" s="126"/>
      <c r="I433" s="125"/>
      <c r="J433" s="125"/>
      <c r="K433" s="125"/>
      <c r="L433" s="125"/>
      <c r="M433" s="125"/>
      <c r="N433" s="125"/>
      <c r="O433" s="266"/>
      <c r="P433" s="267"/>
      <c r="Q433" s="267"/>
      <c r="R433" s="270"/>
      <c r="S433" s="267"/>
      <c r="T433" s="264"/>
      <c r="U433" s="300"/>
      <c r="V433" s="294" t="str">
        <f>IF(Tabela7[[#This Row],[C/V]]="c",Tabela7[[#This Row],[Preço Médio]],"")</f>
        <v/>
      </c>
      <c r="W433" s="294" t="str">
        <f>IF(Tabela7[[#This Row],[C/V]]="v",Tabela7[[#This Row],[Preço Médio]],"")</f>
        <v/>
      </c>
      <c r="X433" s="123" t="str">
        <f>Tabela7[[#This Row],[Código Negociação]]&amp;Tabela7[[#This Row],[C/V]]</f>
        <v/>
      </c>
      <c r="Y433" s="116"/>
      <c r="Z433" s="116"/>
      <c r="AA433" s="116"/>
      <c r="AB433" s="116"/>
      <c r="AC433" s="116"/>
      <c r="AD433" s="116"/>
      <c r="AE433" s="116"/>
      <c r="AF433" s="116"/>
      <c r="AG433" s="116"/>
      <c r="AH433" s="116"/>
      <c r="AI433" s="116"/>
      <c r="AJ433" s="116"/>
    </row>
    <row r="434" spans="3:36" ht="15.75" customHeight="1" x14ac:dyDescent="0.25">
      <c r="C434" s="141"/>
      <c r="D434" s="273"/>
      <c r="E434" s="273"/>
      <c r="F434" s="264"/>
      <c r="G434" s="274"/>
      <c r="H434" s="264"/>
      <c r="I434" s="275"/>
      <c r="J434" s="275"/>
      <c r="K434" s="275"/>
      <c r="L434" s="275"/>
      <c r="M434" s="275"/>
      <c r="N434" s="275"/>
      <c r="O434" s="267"/>
      <c r="P434" s="267"/>
      <c r="Q434" s="268"/>
      <c r="R434" s="269"/>
      <c r="S434" s="268"/>
      <c r="T434" s="263"/>
      <c r="U434" s="300"/>
      <c r="V434" s="294" t="str">
        <f>IF(Tabela7[[#This Row],[C/V]]="c",Tabela7[[#This Row],[Preço Médio]],"")</f>
        <v/>
      </c>
      <c r="W434" s="294" t="str">
        <f>IF(Tabela7[[#This Row],[C/V]]="v",Tabela7[[#This Row],[Preço Médio]],"")</f>
        <v/>
      </c>
      <c r="X434" s="123" t="str">
        <f>Tabela7[[#This Row],[Código Negociação]]&amp;Tabela7[[#This Row],[C/V]]</f>
        <v/>
      </c>
      <c r="Y434" s="124"/>
      <c r="Z434" s="124"/>
      <c r="AA434" s="124"/>
      <c r="AB434" s="124"/>
      <c r="AC434" s="124"/>
      <c r="AD434" s="124"/>
      <c r="AE434" s="124"/>
      <c r="AF434" s="124"/>
      <c r="AG434" s="124"/>
      <c r="AH434" s="124"/>
      <c r="AI434" s="124"/>
      <c r="AJ434" s="124"/>
    </row>
    <row r="435" spans="3:36" ht="15.75" customHeight="1" x14ac:dyDescent="0.25">
      <c r="C435" s="262"/>
      <c r="D435" s="272"/>
      <c r="E435" s="273"/>
      <c r="F435" s="264"/>
      <c r="G435" s="265"/>
      <c r="H435" s="126"/>
      <c r="I435" s="125"/>
      <c r="J435" s="125"/>
      <c r="K435" s="125"/>
      <c r="L435" s="125"/>
      <c r="M435" s="125"/>
      <c r="N435" s="125"/>
      <c r="O435" s="266"/>
      <c r="P435" s="267"/>
      <c r="Q435" s="268"/>
      <c r="R435" s="269"/>
      <c r="S435" s="268"/>
      <c r="T435" s="263"/>
      <c r="U435" s="300"/>
      <c r="V435" s="294" t="str">
        <f>IF(Tabela7[[#This Row],[C/V]]="c",Tabela7[[#This Row],[Preço Médio]],"")</f>
        <v/>
      </c>
      <c r="W435" s="294" t="str">
        <f>IF(Tabela7[[#This Row],[C/V]]="v",Tabela7[[#This Row],[Preço Médio]],"")</f>
        <v/>
      </c>
      <c r="X435" s="123" t="str">
        <f>Tabela7[[#This Row],[Código Negociação]]&amp;Tabela7[[#This Row],[C/V]]</f>
        <v/>
      </c>
      <c r="Y435" s="116"/>
      <c r="Z435" s="116"/>
      <c r="AA435" s="116"/>
      <c r="AB435" s="116"/>
      <c r="AC435" s="116"/>
      <c r="AD435" s="116"/>
      <c r="AE435" s="116"/>
      <c r="AF435" s="116"/>
      <c r="AG435" s="116"/>
      <c r="AH435" s="116"/>
      <c r="AI435" s="116"/>
      <c r="AJ435" s="116"/>
    </row>
    <row r="436" spans="3:36" ht="15.75" customHeight="1" x14ac:dyDescent="0.25">
      <c r="C436" s="262"/>
      <c r="D436" s="272"/>
      <c r="E436" s="273"/>
      <c r="F436" s="264"/>
      <c r="G436" s="265"/>
      <c r="H436" s="126"/>
      <c r="I436" s="125"/>
      <c r="J436" s="125"/>
      <c r="K436" s="125"/>
      <c r="L436" s="125"/>
      <c r="M436" s="125"/>
      <c r="N436" s="125"/>
      <c r="O436" s="266"/>
      <c r="P436" s="267"/>
      <c r="Q436" s="267"/>
      <c r="R436" s="270"/>
      <c r="S436" s="267"/>
      <c r="T436" s="264"/>
      <c r="U436" s="300"/>
      <c r="V436" s="294" t="str">
        <f>IF(Tabela7[[#This Row],[C/V]]="c",Tabela7[[#This Row],[Preço Médio]],"")</f>
        <v/>
      </c>
      <c r="W436" s="294" t="str">
        <f>IF(Tabela7[[#This Row],[C/V]]="v",Tabela7[[#This Row],[Preço Médio]],"")</f>
        <v/>
      </c>
      <c r="X436" s="123" t="str">
        <f>Tabela7[[#This Row],[Código Negociação]]&amp;Tabela7[[#This Row],[C/V]]</f>
        <v/>
      </c>
      <c r="Y436" s="124"/>
      <c r="Z436" s="124"/>
      <c r="AA436" s="124"/>
      <c r="AB436" s="124"/>
      <c r="AC436" s="124"/>
      <c r="AD436" s="124"/>
      <c r="AE436" s="124"/>
      <c r="AF436" s="124"/>
      <c r="AG436" s="124"/>
      <c r="AH436" s="124"/>
      <c r="AI436" s="124"/>
      <c r="AJ436" s="124"/>
    </row>
    <row r="437" spans="3:36" ht="15.75" customHeight="1" x14ac:dyDescent="0.25">
      <c r="C437" s="141"/>
      <c r="D437" s="271"/>
      <c r="E437" s="271"/>
      <c r="F437" s="118"/>
      <c r="G437" s="119"/>
      <c r="H437" s="118"/>
      <c r="I437" s="120"/>
      <c r="J437" s="120"/>
      <c r="K437" s="120"/>
      <c r="L437" s="120"/>
      <c r="M437" s="120"/>
      <c r="N437" s="120"/>
      <c r="O437" s="121"/>
      <c r="P437" s="121"/>
      <c r="Q437" s="117"/>
      <c r="R437" s="122"/>
      <c r="S437" s="117"/>
      <c r="T437" s="123"/>
      <c r="U437" s="299"/>
      <c r="V437" s="294" t="str">
        <f>IF(Tabela7[[#This Row],[C/V]]="c",Tabela7[[#This Row],[Preço Médio]],"")</f>
        <v/>
      </c>
      <c r="W437" s="294" t="str">
        <f>IF(Tabela7[[#This Row],[C/V]]="v",Tabela7[[#This Row],[Preço Médio]],"")</f>
        <v/>
      </c>
      <c r="X437" s="123" t="str">
        <f>Tabela7[[#This Row],[Código Negociação]]&amp;Tabela7[[#This Row],[C/V]]</f>
        <v/>
      </c>
      <c r="Y437" s="116"/>
      <c r="Z437" s="116"/>
      <c r="AA437" s="116"/>
      <c r="AB437" s="116"/>
      <c r="AC437" s="116"/>
      <c r="AD437" s="116"/>
      <c r="AE437" s="116"/>
      <c r="AF437" s="116"/>
      <c r="AG437" s="116"/>
      <c r="AH437" s="116"/>
      <c r="AI437" s="116"/>
      <c r="AJ437" s="116"/>
    </row>
    <row r="438" spans="3:36" ht="15.75" customHeight="1" x14ac:dyDescent="0.25">
      <c r="C438" s="262"/>
      <c r="D438" s="272"/>
      <c r="E438" s="272"/>
      <c r="F438" s="264"/>
      <c r="G438" s="265"/>
      <c r="H438" s="126"/>
      <c r="I438" s="125"/>
      <c r="J438" s="125"/>
      <c r="K438" s="125"/>
      <c r="L438" s="125"/>
      <c r="M438" s="125"/>
      <c r="N438" s="125"/>
      <c r="O438" s="266"/>
      <c r="P438" s="267"/>
      <c r="Q438" s="268"/>
      <c r="R438" s="269"/>
      <c r="S438" s="268"/>
      <c r="T438" s="263"/>
      <c r="U438" s="300"/>
      <c r="V438" s="294" t="str">
        <f>IF(Tabela7[[#This Row],[C/V]]="c",Tabela7[[#This Row],[Preço Médio]],"")</f>
        <v/>
      </c>
      <c r="W438" s="294" t="str">
        <f>IF(Tabela7[[#This Row],[C/V]]="v",Tabela7[[#This Row],[Preço Médio]],"")</f>
        <v/>
      </c>
      <c r="X438" s="123" t="str">
        <f>Tabela7[[#This Row],[Código Negociação]]&amp;Tabela7[[#This Row],[C/V]]</f>
        <v/>
      </c>
      <c r="Y438" s="124"/>
      <c r="Z438" s="124"/>
      <c r="AA438" s="124"/>
      <c r="AB438" s="124"/>
      <c r="AC438" s="124"/>
      <c r="AD438" s="124"/>
      <c r="AE438" s="124"/>
      <c r="AF438" s="124"/>
      <c r="AG438" s="124"/>
      <c r="AH438" s="124"/>
      <c r="AI438" s="124"/>
      <c r="AJ438" s="124"/>
    </row>
    <row r="439" spans="3:36" ht="15.75" customHeight="1" x14ac:dyDescent="0.25">
      <c r="C439" s="262"/>
      <c r="D439" s="272"/>
      <c r="E439" s="272"/>
      <c r="F439" s="264"/>
      <c r="G439" s="265"/>
      <c r="H439" s="126"/>
      <c r="I439" s="125"/>
      <c r="J439" s="125"/>
      <c r="K439" s="125"/>
      <c r="L439" s="125"/>
      <c r="M439" s="125"/>
      <c r="N439" s="125"/>
      <c r="O439" s="266"/>
      <c r="P439" s="267"/>
      <c r="Q439" s="267"/>
      <c r="R439" s="270"/>
      <c r="S439" s="267"/>
      <c r="T439" s="264"/>
      <c r="U439" s="300"/>
      <c r="V439" s="294" t="str">
        <f>IF(Tabela7[[#This Row],[C/V]]="c",Tabela7[[#This Row],[Preço Médio]],"")</f>
        <v/>
      </c>
      <c r="W439" s="294" t="str">
        <f>IF(Tabela7[[#This Row],[C/V]]="v",Tabela7[[#This Row],[Preço Médio]],"")</f>
        <v/>
      </c>
      <c r="X439" s="123" t="str">
        <f>Tabela7[[#This Row],[Código Negociação]]&amp;Tabela7[[#This Row],[C/V]]</f>
        <v/>
      </c>
      <c r="Y439" s="116"/>
      <c r="Z439" s="116"/>
      <c r="AA439" s="116"/>
      <c r="AB439" s="116"/>
      <c r="AC439" s="116"/>
      <c r="AD439" s="116"/>
      <c r="AE439" s="116"/>
      <c r="AF439" s="116"/>
      <c r="AG439" s="116"/>
      <c r="AH439" s="116"/>
      <c r="AI439" s="116"/>
      <c r="AJ439" s="116"/>
    </row>
    <row r="440" spans="3:36" ht="15.75" customHeight="1" x14ac:dyDescent="0.25">
      <c r="C440" s="141"/>
      <c r="D440" s="273"/>
      <c r="E440" s="273"/>
      <c r="F440" s="264"/>
      <c r="G440" s="274"/>
      <c r="H440" s="264"/>
      <c r="I440" s="275"/>
      <c r="J440" s="275"/>
      <c r="K440" s="275"/>
      <c r="L440" s="275"/>
      <c r="M440" s="275"/>
      <c r="N440" s="275"/>
      <c r="O440" s="267"/>
      <c r="P440" s="267"/>
      <c r="Q440" s="268"/>
      <c r="R440" s="269"/>
      <c r="S440" s="268"/>
      <c r="T440" s="263"/>
      <c r="U440" s="300"/>
      <c r="V440" s="294" t="str">
        <f>IF(Tabela7[[#This Row],[C/V]]="c",Tabela7[[#This Row],[Preço Médio]],"")</f>
        <v/>
      </c>
      <c r="W440" s="294" t="str">
        <f>IF(Tabela7[[#This Row],[C/V]]="v",Tabela7[[#This Row],[Preço Médio]],"")</f>
        <v/>
      </c>
      <c r="X440" s="123" t="str">
        <f>Tabela7[[#This Row],[Código Negociação]]&amp;Tabela7[[#This Row],[C/V]]</f>
        <v/>
      </c>
      <c r="Y440" s="124"/>
      <c r="Z440" s="124"/>
      <c r="AA440" s="124"/>
      <c r="AB440" s="124"/>
      <c r="AC440" s="124"/>
      <c r="AD440" s="124"/>
      <c r="AE440" s="124"/>
      <c r="AF440" s="124"/>
      <c r="AG440" s="124"/>
      <c r="AH440" s="124"/>
      <c r="AI440" s="124"/>
      <c r="AJ440" s="124"/>
    </row>
    <row r="441" spans="3:36" ht="15.75" customHeight="1" x14ac:dyDescent="0.25">
      <c r="C441" s="262"/>
      <c r="D441" s="272"/>
      <c r="E441" s="273"/>
      <c r="F441" s="264"/>
      <c r="G441" s="265"/>
      <c r="H441" s="126"/>
      <c r="I441" s="125"/>
      <c r="J441" s="125"/>
      <c r="K441" s="125"/>
      <c r="L441" s="125"/>
      <c r="M441" s="125"/>
      <c r="N441" s="125"/>
      <c r="O441" s="266"/>
      <c r="P441" s="267"/>
      <c r="Q441" s="268"/>
      <c r="R441" s="269"/>
      <c r="S441" s="268"/>
      <c r="T441" s="263"/>
      <c r="U441" s="300"/>
      <c r="V441" s="294" t="str">
        <f>IF(Tabela7[[#This Row],[C/V]]="c",Tabela7[[#This Row],[Preço Médio]],"")</f>
        <v/>
      </c>
      <c r="W441" s="294" t="str">
        <f>IF(Tabela7[[#This Row],[C/V]]="v",Tabela7[[#This Row],[Preço Médio]],"")</f>
        <v/>
      </c>
      <c r="X441" s="123" t="str">
        <f>Tabela7[[#This Row],[Código Negociação]]&amp;Tabela7[[#This Row],[C/V]]</f>
        <v/>
      </c>
      <c r="Y441" s="116"/>
      <c r="Z441" s="116"/>
      <c r="AA441" s="116"/>
      <c r="AB441" s="116"/>
      <c r="AC441" s="116"/>
      <c r="AD441" s="116"/>
      <c r="AE441" s="116"/>
      <c r="AF441" s="116"/>
      <c r="AG441" s="116"/>
      <c r="AH441" s="116"/>
      <c r="AI441" s="116"/>
      <c r="AJ441" s="116"/>
    </row>
    <row r="442" spans="3:36" ht="15.75" customHeight="1" x14ac:dyDescent="0.25">
      <c r="C442" s="262"/>
      <c r="D442" s="272"/>
      <c r="E442" s="273"/>
      <c r="F442" s="264"/>
      <c r="G442" s="265"/>
      <c r="H442" s="126"/>
      <c r="I442" s="125"/>
      <c r="J442" s="125"/>
      <c r="K442" s="125"/>
      <c r="L442" s="125"/>
      <c r="M442" s="125"/>
      <c r="N442" s="125"/>
      <c r="O442" s="266"/>
      <c r="P442" s="267"/>
      <c r="Q442" s="267"/>
      <c r="R442" s="270"/>
      <c r="S442" s="267"/>
      <c r="T442" s="264"/>
      <c r="U442" s="300"/>
      <c r="V442" s="294" t="str">
        <f>IF(Tabela7[[#This Row],[C/V]]="c",Tabela7[[#This Row],[Preço Médio]],"")</f>
        <v/>
      </c>
      <c r="W442" s="294" t="str">
        <f>IF(Tabela7[[#This Row],[C/V]]="v",Tabela7[[#This Row],[Preço Médio]],"")</f>
        <v/>
      </c>
      <c r="X442" s="123" t="str">
        <f>Tabela7[[#This Row],[Código Negociação]]&amp;Tabela7[[#This Row],[C/V]]</f>
        <v/>
      </c>
      <c r="Y442" s="124"/>
      <c r="Z442" s="124"/>
      <c r="AA442" s="124"/>
      <c r="AB442" s="124"/>
      <c r="AC442" s="124"/>
      <c r="AD442" s="124"/>
      <c r="AE442" s="124"/>
      <c r="AF442" s="124"/>
      <c r="AG442" s="124"/>
      <c r="AH442" s="124"/>
      <c r="AI442" s="124"/>
      <c r="AJ442" s="124"/>
    </row>
    <row r="443" spans="3:36" ht="15.75" customHeight="1" x14ac:dyDescent="0.25">
      <c r="C443" s="141"/>
      <c r="D443" s="271"/>
      <c r="E443" s="271"/>
      <c r="F443" s="118"/>
      <c r="G443" s="119"/>
      <c r="H443" s="118"/>
      <c r="I443" s="120"/>
      <c r="J443" s="120"/>
      <c r="K443" s="120"/>
      <c r="L443" s="120"/>
      <c r="M443" s="120"/>
      <c r="N443" s="120"/>
      <c r="O443" s="121"/>
      <c r="P443" s="121"/>
      <c r="Q443" s="117"/>
      <c r="R443" s="122"/>
      <c r="S443" s="117"/>
      <c r="T443" s="123"/>
      <c r="U443" s="299"/>
      <c r="V443" s="294" t="str">
        <f>IF(Tabela7[[#This Row],[C/V]]="c",Tabela7[[#This Row],[Preço Médio]],"")</f>
        <v/>
      </c>
      <c r="W443" s="294" t="str">
        <f>IF(Tabela7[[#This Row],[C/V]]="v",Tabela7[[#This Row],[Preço Médio]],"")</f>
        <v/>
      </c>
      <c r="X443" s="123" t="str">
        <f>Tabela7[[#This Row],[Código Negociação]]&amp;Tabela7[[#This Row],[C/V]]</f>
        <v/>
      </c>
      <c r="Y443" s="116"/>
      <c r="Z443" s="116"/>
      <c r="AA443" s="116"/>
      <c r="AB443" s="116"/>
      <c r="AC443" s="116"/>
      <c r="AD443" s="116"/>
      <c r="AE443" s="116"/>
      <c r="AF443" s="116"/>
      <c r="AG443" s="116"/>
      <c r="AH443" s="116"/>
      <c r="AI443" s="116"/>
      <c r="AJ443" s="116"/>
    </row>
    <row r="444" spans="3:36" ht="15.75" customHeight="1" x14ac:dyDescent="0.25">
      <c r="C444" s="262"/>
      <c r="D444" s="272"/>
      <c r="E444" s="272"/>
      <c r="F444" s="264"/>
      <c r="G444" s="265"/>
      <c r="H444" s="126"/>
      <c r="I444" s="125"/>
      <c r="J444" s="125"/>
      <c r="K444" s="125"/>
      <c r="L444" s="125"/>
      <c r="M444" s="125"/>
      <c r="N444" s="125"/>
      <c r="O444" s="266"/>
      <c r="P444" s="267"/>
      <c r="Q444" s="268"/>
      <c r="R444" s="269"/>
      <c r="S444" s="268"/>
      <c r="T444" s="263"/>
      <c r="U444" s="300"/>
      <c r="V444" s="294" t="str">
        <f>IF(Tabela7[[#This Row],[C/V]]="c",Tabela7[[#This Row],[Preço Médio]],"")</f>
        <v/>
      </c>
      <c r="W444" s="294" t="str">
        <f>IF(Tabela7[[#This Row],[C/V]]="v",Tabela7[[#This Row],[Preço Médio]],"")</f>
        <v/>
      </c>
      <c r="X444" s="123" t="str">
        <f>Tabela7[[#This Row],[Código Negociação]]&amp;Tabela7[[#This Row],[C/V]]</f>
        <v/>
      </c>
      <c r="Y444" s="124"/>
      <c r="Z444" s="124"/>
      <c r="AA444" s="124"/>
      <c r="AB444" s="124"/>
      <c r="AC444" s="124"/>
      <c r="AD444" s="124"/>
      <c r="AE444" s="124"/>
      <c r="AF444" s="124"/>
      <c r="AG444" s="124"/>
      <c r="AH444" s="124"/>
      <c r="AI444" s="124"/>
      <c r="AJ444" s="124"/>
    </row>
    <row r="445" spans="3:36" ht="15.75" customHeight="1" x14ac:dyDescent="0.25">
      <c r="C445" s="262"/>
      <c r="D445" s="272"/>
      <c r="E445" s="272"/>
      <c r="F445" s="264"/>
      <c r="G445" s="265"/>
      <c r="H445" s="126"/>
      <c r="I445" s="125"/>
      <c r="J445" s="125"/>
      <c r="K445" s="125"/>
      <c r="L445" s="125"/>
      <c r="M445" s="125"/>
      <c r="N445" s="125"/>
      <c r="O445" s="266"/>
      <c r="P445" s="267"/>
      <c r="Q445" s="267"/>
      <c r="R445" s="270"/>
      <c r="S445" s="267"/>
      <c r="T445" s="264"/>
      <c r="U445" s="300"/>
      <c r="V445" s="294" t="str">
        <f>IF(Tabela7[[#This Row],[C/V]]="c",Tabela7[[#This Row],[Preço Médio]],"")</f>
        <v/>
      </c>
      <c r="W445" s="294" t="str">
        <f>IF(Tabela7[[#This Row],[C/V]]="v",Tabela7[[#This Row],[Preço Médio]],"")</f>
        <v/>
      </c>
      <c r="X445" s="123" t="str">
        <f>Tabela7[[#This Row],[Código Negociação]]&amp;Tabela7[[#This Row],[C/V]]</f>
        <v/>
      </c>
      <c r="Y445" s="116"/>
      <c r="Z445" s="116"/>
      <c r="AA445" s="116"/>
      <c r="AB445" s="116"/>
      <c r="AC445" s="116"/>
      <c r="AD445" s="116"/>
      <c r="AE445" s="116"/>
      <c r="AF445" s="116"/>
      <c r="AG445" s="116"/>
      <c r="AH445" s="116"/>
      <c r="AI445" s="116"/>
      <c r="AJ445" s="116"/>
    </row>
    <row r="446" spans="3:36" ht="15.75" customHeight="1" x14ac:dyDescent="0.25">
      <c r="C446" s="141"/>
      <c r="D446" s="273"/>
      <c r="E446" s="273"/>
      <c r="F446" s="264"/>
      <c r="G446" s="274"/>
      <c r="H446" s="264"/>
      <c r="I446" s="275"/>
      <c r="J446" s="275"/>
      <c r="K446" s="275"/>
      <c r="L446" s="275"/>
      <c r="M446" s="275"/>
      <c r="N446" s="275"/>
      <c r="O446" s="267"/>
      <c r="P446" s="267"/>
      <c r="Q446" s="268"/>
      <c r="R446" s="269"/>
      <c r="S446" s="268"/>
      <c r="T446" s="263"/>
      <c r="U446" s="300"/>
      <c r="V446" s="294" t="str">
        <f>IF(Tabela7[[#This Row],[C/V]]="c",Tabela7[[#This Row],[Preço Médio]],"")</f>
        <v/>
      </c>
      <c r="W446" s="294" t="str">
        <f>IF(Tabela7[[#This Row],[C/V]]="v",Tabela7[[#This Row],[Preço Médio]],"")</f>
        <v/>
      </c>
      <c r="X446" s="123" t="str">
        <f>Tabela7[[#This Row],[Código Negociação]]&amp;Tabela7[[#This Row],[C/V]]</f>
        <v/>
      </c>
      <c r="Y446" s="124"/>
      <c r="Z446" s="124"/>
      <c r="AA446" s="124"/>
      <c r="AB446" s="124"/>
      <c r="AC446" s="124"/>
      <c r="AD446" s="124"/>
      <c r="AE446" s="124"/>
      <c r="AF446" s="124"/>
      <c r="AG446" s="124"/>
      <c r="AH446" s="124"/>
      <c r="AI446" s="124"/>
      <c r="AJ446" s="124"/>
    </row>
    <row r="447" spans="3:36" ht="15.75" customHeight="1" x14ac:dyDescent="0.25">
      <c r="C447" s="262"/>
      <c r="D447" s="272"/>
      <c r="E447" s="273"/>
      <c r="F447" s="264"/>
      <c r="G447" s="265"/>
      <c r="H447" s="126"/>
      <c r="I447" s="125"/>
      <c r="J447" s="125"/>
      <c r="K447" s="125"/>
      <c r="L447" s="125"/>
      <c r="M447" s="125"/>
      <c r="N447" s="125"/>
      <c r="O447" s="266"/>
      <c r="P447" s="267"/>
      <c r="Q447" s="268"/>
      <c r="R447" s="269"/>
      <c r="S447" s="268"/>
      <c r="T447" s="263"/>
      <c r="U447" s="300"/>
      <c r="V447" s="294" t="str">
        <f>IF(Tabela7[[#This Row],[C/V]]="c",Tabela7[[#This Row],[Preço Médio]],"")</f>
        <v/>
      </c>
      <c r="W447" s="294" t="str">
        <f>IF(Tabela7[[#This Row],[C/V]]="v",Tabela7[[#This Row],[Preço Médio]],"")</f>
        <v/>
      </c>
      <c r="X447" s="123" t="str">
        <f>Tabela7[[#This Row],[Código Negociação]]&amp;Tabela7[[#This Row],[C/V]]</f>
        <v/>
      </c>
      <c r="Y447" s="116"/>
      <c r="Z447" s="116"/>
      <c r="AA447" s="116"/>
      <c r="AB447" s="116"/>
      <c r="AC447" s="116"/>
      <c r="AD447" s="116"/>
      <c r="AE447" s="116"/>
      <c r="AF447" s="116"/>
      <c r="AG447" s="116"/>
      <c r="AH447" s="116"/>
      <c r="AI447" s="116"/>
      <c r="AJ447" s="116"/>
    </row>
    <row r="448" spans="3:36" ht="15.75" customHeight="1" x14ac:dyDescent="0.25">
      <c r="C448" s="262"/>
      <c r="D448" s="272"/>
      <c r="E448" s="273"/>
      <c r="F448" s="264"/>
      <c r="G448" s="265"/>
      <c r="H448" s="126"/>
      <c r="I448" s="125"/>
      <c r="J448" s="125"/>
      <c r="K448" s="125"/>
      <c r="L448" s="125"/>
      <c r="M448" s="125"/>
      <c r="N448" s="125"/>
      <c r="O448" s="266"/>
      <c r="P448" s="267"/>
      <c r="Q448" s="267"/>
      <c r="R448" s="270"/>
      <c r="S448" s="267"/>
      <c r="T448" s="264"/>
      <c r="U448" s="300"/>
      <c r="V448" s="294" t="str">
        <f>IF(Tabela7[[#This Row],[C/V]]="c",Tabela7[[#This Row],[Preço Médio]],"")</f>
        <v/>
      </c>
      <c r="W448" s="294" t="str">
        <f>IF(Tabela7[[#This Row],[C/V]]="v",Tabela7[[#This Row],[Preço Médio]],"")</f>
        <v/>
      </c>
      <c r="X448" s="123" t="str">
        <f>Tabela7[[#This Row],[Código Negociação]]&amp;Tabela7[[#This Row],[C/V]]</f>
        <v/>
      </c>
      <c r="Y448" s="124"/>
      <c r="Z448" s="124"/>
      <c r="AA448" s="124"/>
      <c r="AB448" s="124"/>
      <c r="AC448" s="124"/>
      <c r="AD448" s="124"/>
      <c r="AE448" s="124"/>
      <c r="AF448" s="124"/>
      <c r="AG448" s="124"/>
      <c r="AH448" s="124"/>
      <c r="AI448" s="124"/>
      <c r="AJ448" s="124"/>
    </row>
    <row r="449" spans="3:36" ht="15.75" customHeight="1" x14ac:dyDescent="0.25">
      <c r="C449" s="141"/>
      <c r="D449" s="271"/>
      <c r="E449" s="271"/>
      <c r="F449" s="118"/>
      <c r="G449" s="119"/>
      <c r="H449" s="118"/>
      <c r="I449" s="120"/>
      <c r="J449" s="120"/>
      <c r="K449" s="120"/>
      <c r="L449" s="120"/>
      <c r="M449" s="120"/>
      <c r="N449" s="120"/>
      <c r="O449" s="121"/>
      <c r="P449" s="121"/>
      <c r="Q449" s="117"/>
      <c r="R449" s="122"/>
      <c r="S449" s="117"/>
      <c r="T449" s="123"/>
      <c r="U449" s="299"/>
      <c r="V449" s="294" t="str">
        <f>IF(Tabela7[[#This Row],[C/V]]="c",Tabela7[[#This Row],[Preço Médio]],"")</f>
        <v/>
      </c>
      <c r="W449" s="294" t="str">
        <f>IF(Tabela7[[#This Row],[C/V]]="v",Tabela7[[#This Row],[Preço Médio]],"")</f>
        <v/>
      </c>
      <c r="X449" s="123" t="str">
        <f>Tabela7[[#This Row],[Código Negociação]]&amp;Tabela7[[#This Row],[C/V]]</f>
        <v/>
      </c>
      <c r="Y449" s="116"/>
      <c r="Z449" s="116"/>
      <c r="AA449" s="116"/>
      <c r="AB449" s="116"/>
      <c r="AC449" s="116"/>
      <c r="AD449" s="116"/>
      <c r="AE449" s="116"/>
      <c r="AF449" s="116"/>
      <c r="AG449" s="116"/>
      <c r="AH449" s="116"/>
      <c r="AI449" s="116"/>
      <c r="AJ449" s="116"/>
    </row>
    <row r="450" spans="3:36" ht="15.75" customHeight="1" x14ac:dyDescent="0.25">
      <c r="C450" s="262"/>
      <c r="D450" s="272"/>
      <c r="E450" s="272"/>
      <c r="F450" s="264"/>
      <c r="G450" s="265"/>
      <c r="H450" s="126"/>
      <c r="I450" s="125"/>
      <c r="J450" s="125"/>
      <c r="K450" s="125"/>
      <c r="L450" s="125"/>
      <c r="M450" s="125"/>
      <c r="N450" s="125"/>
      <c r="O450" s="266"/>
      <c r="P450" s="267"/>
      <c r="Q450" s="268"/>
      <c r="R450" s="269"/>
      <c r="S450" s="268"/>
      <c r="T450" s="263"/>
      <c r="U450" s="300"/>
      <c r="V450" s="294" t="str">
        <f>IF(Tabela7[[#This Row],[C/V]]="c",Tabela7[[#This Row],[Preço Médio]],"")</f>
        <v/>
      </c>
      <c r="W450" s="294" t="str">
        <f>IF(Tabela7[[#This Row],[C/V]]="v",Tabela7[[#This Row],[Preço Médio]],"")</f>
        <v/>
      </c>
      <c r="X450" s="123" t="str">
        <f>Tabela7[[#This Row],[Código Negociação]]&amp;Tabela7[[#This Row],[C/V]]</f>
        <v/>
      </c>
      <c r="Y450" s="124"/>
      <c r="Z450" s="124"/>
      <c r="AA450" s="124"/>
      <c r="AB450" s="124"/>
      <c r="AC450" s="124"/>
      <c r="AD450" s="124"/>
      <c r="AE450" s="124"/>
      <c r="AF450" s="124"/>
      <c r="AG450" s="124"/>
      <c r="AH450" s="124"/>
      <c r="AI450" s="124"/>
      <c r="AJ450" s="124"/>
    </row>
    <row r="451" spans="3:36" ht="15.75" customHeight="1" x14ac:dyDescent="0.25">
      <c r="C451" s="262"/>
      <c r="D451" s="272"/>
      <c r="E451" s="272"/>
      <c r="F451" s="264"/>
      <c r="G451" s="265"/>
      <c r="H451" s="126"/>
      <c r="I451" s="125"/>
      <c r="J451" s="125"/>
      <c r="K451" s="125"/>
      <c r="L451" s="125"/>
      <c r="M451" s="125"/>
      <c r="N451" s="125"/>
      <c r="O451" s="266"/>
      <c r="P451" s="267"/>
      <c r="Q451" s="267"/>
      <c r="R451" s="270"/>
      <c r="S451" s="267"/>
      <c r="T451" s="264"/>
      <c r="U451" s="300"/>
      <c r="V451" s="294" t="str">
        <f>IF(Tabela7[[#This Row],[C/V]]="c",Tabela7[[#This Row],[Preço Médio]],"")</f>
        <v/>
      </c>
      <c r="W451" s="294" t="str">
        <f>IF(Tabela7[[#This Row],[C/V]]="v",Tabela7[[#This Row],[Preço Médio]],"")</f>
        <v/>
      </c>
      <c r="X451" s="123" t="str">
        <f>Tabela7[[#This Row],[Código Negociação]]&amp;Tabela7[[#This Row],[C/V]]</f>
        <v/>
      </c>
      <c r="Y451" s="116"/>
      <c r="Z451" s="116"/>
      <c r="AA451" s="116"/>
      <c r="AB451" s="116"/>
      <c r="AC451" s="116"/>
      <c r="AD451" s="116"/>
      <c r="AE451" s="116"/>
      <c r="AF451" s="116"/>
      <c r="AG451" s="116"/>
      <c r="AH451" s="116"/>
      <c r="AI451" s="116"/>
      <c r="AJ451" s="116"/>
    </row>
    <row r="452" spans="3:36" ht="15.75" customHeight="1" x14ac:dyDescent="0.25">
      <c r="C452" s="141"/>
      <c r="D452" s="273"/>
      <c r="E452" s="273"/>
      <c r="F452" s="264"/>
      <c r="G452" s="274"/>
      <c r="H452" s="264"/>
      <c r="I452" s="275"/>
      <c r="J452" s="275"/>
      <c r="K452" s="275"/>
      <c r="L452" s="275"/>
      <c r="M452" s="275"/>
      <c r="N452" s="275"/>
      <c r="O452" s="267"/>
      <c r="P452" s="267"/>
      <c r="Q452" s="268"/>
      <c r="R452" s="269"/>
      <c r="S452" s="268"/>
      <c r="T452" s="263"/>
      <c r="U452" s="300"/>
      <c r="V452" s="294" t="str">
        <f>IF(Tabela7[[#This Row],[C/V]]="c",Tabela7[[#This Row],[Preço Médio]],"")</f>
        <v/>
      </c>
      <c r="W452" s="294" t="str">
        <f>IF(Tabela7[[#This Row],[C/V]]="v",Tabela7[[#This Row],[Preço Médio]],"")</f>
        <v/>
      </c>
      <c r="X452" s="123" t="str">
        <f>Tabela7[[#This Row],[Código Negociação]]&amp;Tabela7[[#This Row],[C/V]]</f>
        <v/>
      </c>
      <c r="Y452" s="124"/>
      <c r="Z452" s="124"/>
      <c r="AA452" s="124"/>
      <c r="AB452" s="124"/>
      <c r="AC452" s="124"/>
      <c r="AD452" s="124"/>
      <c r="AE452" s="124"/>
      <c r="AF452" s="124"/>
      <c r="AG452" s="124"/>
      <c r="AH452" s="124"/>
      <c r="AI452" s="124"/>
      <c r="AJ452" s="124"/>
    </row>
    <row r="453" spans="3:36" ht="15.75" customHeight="1" x14ac:dyDescent="0.25">
      <c r="C453" s="262"/>
      <c r="D453" s="272"/>
      <c r="E453" s="273"/>
      <c r="F453" s="264"/>
      <c r="G453" s="265"/>
      <c r="H453" s="126"/>
      <c r="I453" s="125"/>
      <c r="J453" s="125"/>
      <c r="K453" s="125"/>
      <c r="L453" s="125"/>
      <c r="M453" s="125"/>
      <c r="N453" s="125"/>
      <c r="O453" s="266"/>
      <c r="P453" s="267"/>
      <c r="Q453" s="268"/>
      <c r="R453" s="269"/>
      <c r="S453" s="268"/>
      <c r="T453" s="263"/>
      <c r="U453" s="300"/>
      <c r="V453" s="294" t="str">
        <f>IF(Tabela7[[#This Row],[C/V]]="c",Tabela7[[#This Row],[Preço Médio]],"")</f>
        <v/>
      </c>
      <c r="W453" s="294" t="str">
        <f>IF(Tabela7[[#This Row],[C/V]]="v",Tabela7[[#This Row],[Preço Médio]],"")</f>
        <v/>
      </c>
      <c r="X453" s="123" t="str">
        <f>Tabela7[[#This Row],[Código Negociação]]&amp;Tabela7[[#This Row],[C/V]]</f>
        <v/>
      </c>
      <c r="Y453" s="116"/>
      <c r="Z453" s="116"/>
      <c r="AA453" s="116"/>
      <c r="AB453" s="116"/>
      <c r="AC453" s="116"/>
      <c r="AD453" s="116"/>
      <c r="AE453" s="116"/>
      <c r="AF453" s="116"/>
      <c r="AG453" s="116"/>
      <c r="AH453" s="116"/>
      <c r="AI453" s="116"/>
      <c r="AJ453" s="116"/>
    </row>
    <row r="454" spans="3:36" ht="15.75" customHeight="1" x14ac:dyDescent="0.25">
      <c r="C454" s="262"/>
      <c r="D454" s="272"/>
      <c r="E454" s="273"/>
      <c r="F454" s="264"/>
      <c r="G454" s="265"/>
      <c r="H454" s="126"/>
      <c r="I454" s="125"/>
      <c r="J454" s="125"/>
      <c r="K454" s="125"/>
      <c r="L454" s="125"/>
      <c r="M454" s="125"/>
      <c r="N454" s="125"/>
      <c r="O454" s="266"/>
      <c r="P454" s="267"/>
      <c r="Q454" s="267"/>
      <c r="R454" s="270"/>
      <c r="S454" s="267"/>
      <c r="T454" s="264"/>
      <c r="U454" s="300"/>
      <c r="V454" s="294" t="str">
        <f>IF(Tabela7[[#This Row],[C/V]]="c",Tabela7[[#This Row],[Preço Médio]],"")</f>
        <v/>
      </c>
      <c r="W454" s="294" t="str">
        <f>IF(Tabela7[[#This Row],[C/V]]="v",Tabela7[[#This Row],[Preço Médio]],"")</f>
        <v/>
      </c>
      <c r="X454" s="123" t="str">
        <f>Tabela7[[#This Row],[Código Negociação]]&amp;Tabela7[[#This Row],[C/V]]</f>
        <v/>
      </c>
      <c r="Y454" s="124"/>
      <c r="Z454" s="124"/>
      <c r="AA454" s="124"/>
      <c r="AB454" s="124"/>
      <c r="AC454" s="124"/>
      <c r="AD454" s="124"/>
      <c r="AE454" s="124"/>
      <c r="AF454" s="124"/>
      <c r="AG454" s="124"/>
      <c r="AH454" s="124"/>
      <c r="AI454" s="124"/>
      <c r="AJ454" s="124"/>
    </row>
    <row r="455" spans="3:36" ht="15.75" customHeight="1" x14ac:dyDescent="0.25">
      <c r="C455" s="141"/>
      <c r="D455" s="271"/>
      <c r="E455" s="271"/>
      <c r="F455" s="118"/>
      <c r="G455" s="119"/>
      <c r="H455" s="118"/>
      <c r="I455" s="120"/>
      <c r="J455" s="120"/>
      <c r="K455" s="120"/>
      <c r="L455" s="120"/>
      <c r="M455" s="120"/>
      <c r="N455" s="120"/>
      <c r="O455" s="121"/>
      <c r="P455" s="121"/>
      <c r="Q455" s="117"/>
      <c r="R455" s="122"/>
      <c r="S455" s="117"/>
      <c r="T455" s="123"/>
      <c r="U455" s="299"/>
      <c r="V455" s="294" t="str">
        <f>IF(Tabela7[[#This Row],[C/V]]="c",Tabela7[[#This Row],[Preço Médio]],"")</f>
        <v/>
      </c>
      <c r="W455" s="294" t="str">
        <f>IF(Tabela7[[#This Row],[C/V]]="v",Tabela7[[#This Row],[Preço Médio]],"")</f>
        <v/>
      </c>
      <c r="X455" s="123" t="str">
        <f>Tabela7[[#This Row],[Código Negociação]]&amp;Tabela7[[#This Row],[C/V]]</f>
        <v/>
      </c>
      <c r="Y455" s="116"/>
      <c r="Z455" s="116"/>
      <c r="AA455" s="116"/>
      <c r="AB455" s="116"/>
      <c r="AC455" s="116"/>
      <c r="AD455" s="116"/>
      <c r="AE455" s="116"/>
      <c r="AF455" s="116"/>
      <c r="AG455" s="116"/>
      <c r="AH455" s="116"/>
      <c r="AI455" s="116"/>
      <c r="AJ455" s="116"/>
    </row>
    <row r="456" spans="3:36" ht="15.75" customHeight="1" x14ac:dyDescent="0.25">
      <c r="C456" s="262"/>
      <c r="D456" s="272"/>
      <c r="E456" s="272"/>
      <c r="F456" s="264"/>
      <c r="G456" s="265"/>
      <c r="H456" s="126"/>
      <c r="I456" s="125"/>
      <c r="J456" s="125"/>
      <c r="K456" s="125"/>
      <c r="L456" s="125"/>
      <c r="M456" s="125"/>
      <c r="N456" s="125"/>
      <c r="O456" s="266"/>
      <c r="P456" s="267"/>
      <c r="Q456" s="268"/>
      <c r="R456" s="269"/>
      <c r="S456" s="268"/>
      <c r="T456" s="263"/>
      <c r="U456" s="300"/>
      <c r="V456" s="294" t="str">
        <f>IF(Tabela7[[#This Row],[C/V]]="c",Tabela7[[#This Row],[Preço Médio]],"")</f>
        <v/>
      </c>
      <c r="W456" s="294" t="str">
        <f>IF(Tabela7[[#This Row],[C/V]]="v",Tabela7[[#This Row],[Preço Médio]],"")</f>
        <v/>
      </c>
      <c r="X456" s="123" t="str">
        <f>Tabela7[[#This Row],[Código Negociação]]&amp;Tabela7[[#This Row],[C/V]]</f>
        <v/>
      </c>
      <c r="Y456" s="124"/>
      <c r="Z456" s="124"/>
      <c r="AA456" s="124"/>
      <c r="AB456" s="124"/>
      <c r="AC456" s="124"/>
      <c r="AD456" s="124"/>
      <c r="AE456" s="124"/>
      <c r="AF456" s="124"/>
      <c r="AG456" s="124"/>
      <c r="AH456" s="124"/>
      <c r="AI456" s="124"/>
      <c r="AJ456" s="124"/>
    </row>
    <row r="457" spans="3:36" ht="15.75" customHeight="1" x14ac:dyDescent="0.25">
      <c r="C457" s="262"/>
      <c r="D457" s="272"/>
      <c r="E457" s="272"/>
      <c r="F457" s="264"/>
      <c r="G457" s="265"/>
      <c r="H457" s="126"/>
      <c r="I457" s="125"/>
      <c r="J457" s="125"/>
      <c r="K457" s="125"/>
      <c r="L457" s="125"/>
      <c r="M457" s="125"/>
      <c r="N457" s="125"/>
      <c r="O457" s="266"/>
      <c r="P457" s="267"/>
      <c r="Q457" s="267"/>
      <c r="R457" s="270"/>
      <c r="S457" s="267"/>
      <c r="T457" s="264"/>
      <c r="U457" s="300"/>
      <c r="V457" s="294" t="str">
        <f>IF(Tabela7[[#This Row],[C/V]]="c",Tabela7[[#This Row],[Preço Médio]],"")</f>
        <v/>
      </c>
      <c r="W457" s="294" t="str">
        <f>IF(Tabela7[[#This Row],[C/V]]="v",Tabela7[[#This Row],[Preço Médio]],"")</f>
        <v/>
      </c>
      <c r="X457" s="123" t="str">
        <f>Tabela7[[#This Row],[Código Negociação]]&amp;Tabela7[[#This Row],[C/V]]</f>
        <v/>
      </c>
      <c r="Y457" s="116"/>
      <c r="Z457" s="116"/>
      <c r="AA457" s="116"/>
      <c r="AB457" s="116"/>
      <c r="AC457" s="116"/>
      <c r="AD457" s="116"/>
      <c r="AE457" s="116"/>
      <c r="AF457" s="116"/>
      <c r="AG457" s="116"/>
      <c r="AH457" s="116"/>
      <c r="AI457" s="116"/>
      <c r="AJ457" s="116"/>
    </row>
    <row r="458" spans="3:36" ht="15.75" customHeight="1" x14ac:dyDescent="0.25">
      <c r="C458" s="141"/>
      <c r="D458" s="273"/>
      <c r="E458" s="273"/>
      <c r="F458" s="264"/>
      <c r="G458" s="274"/>
      <c r="H458" s="264"/>
      <c r="I458" s="275"/>
      <c r="J458" s="275"/>
      <c r="K458" s="275"/>
      <c r="L458" s="275"/>
      <c r="M458" s="275"/>
      <c r="N458" s="275"/>
      <c r="O458" s="267"/>
      <c r="P458" s="267"/>
      <c r="Q458" s="268"/>
      <c r="R458" s="269"/>
      <c r="S458" s="268"/>
      <c r="T458" s="263"/>
      <c r="U458" s="300"/>
      <c r="V458" s="294" t="str">
        <f>IF(Tabela7[[#This Row],[C/V]]="c",Tabela7[[#This Row],[Preço Médio]],"")</f>
        <v/>
      </c>
      <c r="W458" s="294" t="str">
        <f>IF(Tabela7[[#This Row],[C/V]]="v",Tabela7[[#This Row],[Preço Médio]],"")</f>
        <v/>
      </c>
      <c r="X458" s="123" t="str">
        <f>Tabela7[[#This Row],[Código Negociação]]&amp;Tabela7[[#This Row],[C/V]]</f>
        <v/>
      </c>
      <c r="Y458" s="124"/>
      <c r="Z458" s="124"/>
      <c r="AA458" s="124"/>
      <c r="AB458" s="124"/>
      <c r="AC458" s="124"/>
      <c r="AD458" s="124"/>
      <c r="AE458" s="124"/>
      <c r="AF458" s="124"/>
      <c r="AG458" s="124"/>
      <c r="AH458" s="124"/>
      <c r="AI458" s="124"/>
      <c r="AJ458" s="124"/>
    </row>
    <row r="459" spans="3:36" ht="15.75" customHeight="1" x14ac:dyDescent="0.25">
      <c r="C459" s="262"/>
      <c r="D459" s="272"/>
      <c r="E459" s="273"/>
      <c r="F459" s="264"/>
      <c r="G459" s="265"/>
      <c r="H459" s="126"/>
      <c r="I459" s="125"/>
      <c r="J459" s="125"/>
      <c r="K459" s="125"/>
      <c r="L459" s="125"/>
      <c r="M459" s="125"/>
      <c r="N459" s="125"/>
      <c r="O459" s="266"/>
      <c r="P459" s="267"/>
      <c r="Q459" s="268"/>
      <c r="R459" s="269"/>
      <c r="S459" s="268"/>
      <c r="T459" s="263"/>
      <c r="U459" s="300"/>
      <c r="V459" s="294" t="str">
        <f>IF(Tabela7[[#This Row],[C/V]]="c",Tabela7[[#This Row],[Preço Médio]],"")</f>
        <v/>
      </c>
      <c r="W459" s="294" t="str">
        <f>IF(Tabela7[[#This Row],[C/V]]="v",Tabela7[[#This Row],[Preço Médio]],"")</f>
        <v/>
      </c>
      <c r="X459" s="123" t="str">
        <f>Tabela7[[#This Row],[Código Negociação]]&amp;Tabela7[[#This Row],[C/V]]</f>
        <v/>
      </c>
      <c r="Y459" s="116"/>
      <c r="Z459" s="116"/>
      <c r="AA459" s="116"/>
      <c r="AB459" s="116"/>
      <c r="AC459" s="116"/>
      <c r="AD459" s="116"/>
      <c r="AE459" s="116"/>
      <c r="AF459" s="116"/>
      <c r="AG459" s="116"/>
      <c r="AH459" s="116"/>
      <c r="AI459" s="116"/>
      <c r="AJ459" s="116"/>
    </row>
    <row r="460" spans="3:36" ht="15.75" customHeight="1" x14ac:dyDescent="0.25">
      <c r="C460" s="262"/>
      <c r="D460" s="272"/>
      <c r="E460" s="273"/>
      <c r="F460" s="264"/>
      <c r="G460" s="265"/>
      <c r="H460" s="126"/>
      <c r="I460" s="125"/>
      <c r="J460" s="125"/>
      <c r="K460" s="125"/>
      <c r="L460" s="125"/>
      <c r="M460" s="125"/>
      <c r="N460" s="125"/>
      <c r="O460" s="266"/>
      <c r="P460" s="267"/>
      <c r="Q460" s="267"/>
      <c r="R460" s="270"/>
      <c r="S460" s="267"/>
      <c r="T460" s="264"/>
      <c r="U460" s="300"/>
      <c r="V460" s="294" t="str">
        <f>IF(Tabela7[[#This Row],[C/V]]="c",Tabela7[[#This Row],[Preço Médio]],"")</f>
        <v/>
      </c>
      <c r="W460" s="294" t="str">
        <f>IF(Tabela7[[#This Row],[C/V]]="v",Tabela7[[#This Row],[Preço Médio]],"")</f>
        <v/>
      </c>
      <c r="X460" s="123" t="str">
        <f>Tabela7[[#This Row],[Código Negociação]]&amp;Tabela7[[#This Row],[C/V]]</f>
        <v/>
      </c>
      <c r="Y460" s="124"/>
      <c r="Z460" s="124"/>
      <c r="AA460" s="124"/>
      <c r="AB460" s="124"/>
      <c r="AC460" s="124"/>
      <c r="AD460" s="124"/>
      <c r="AE460" s="124"/>
      <c r="AF460" s="124"/>
      <c r="AG460" s="124"/>
      <c r="AH460" s="124"/>
      <c r="AI460" s="124"/>
      <c r="AJ460" s="124"/>
    </row>
    <row r="461" spans="3:36" ht="15.75" customHeight="1" x14ac:dyDescent="0.25">
      <c r="C461" s="141"/>
      <c r="D461" s="271"/>
      <c r="E461" s="271"/>
      <c r="F461" s="118"/>
      <c r="G461" s="119"/>
      <c r="H461" s="118"/>
      <c r="I461" s="120"/>
      <c r="J461" s="120"/>
      <c r="K461" s="120"/>
      <c r="L461" s="120"/>
      <c r="M461" s="120"/>
      <c r="N461" s="120"/>
      <c r="O461" s="121"/>
      <c r="P461" s="121"/>
      <c r="Q461" s="117"/>
      <c r="R461" s="122"/>
      <c r="S461" s="117"/>
      <c r="T461" s="123"/>
      <c r="U461" s="299"/>
      <c r="V461" s="294" t="str">
        <f>IF(Tabela7[[#This Row],[C/V]]="c",Tabela7[[#This Row],[Preço Médio]],"")</f>
        <v/>
      </c>
      <c r="W461" s="294" t="str">
        <f>IF(Tabela7[[#This Row],[C/V]]="v",Tabela7[[#This Row],[Preço Médio]],"")</f>
        <v/>
      </c>
      <c r="X461" s="123" t="str">
        <f>Tabela7[[#This Row],[Código Negociação]]&amp;Tabela7[[#This Row],[C/V]]</f>
        <v/>
      </c>
      <c r="Y461" s="116"/>
      <c r="Z461" s="116"/>
      <c r="AA461" s="116"/>
      <c r="AB461" s="116"/>
      <c r="AC461" s="116"/>
      <c r="AD461" s="116"/>
      <c r="AE461" s="116"/>
      <c r="AF461" s="116"/>
      <c r="AG461" s="116"/>
      <c r="AH461" s="116"/>
      <c r="AI461" s="116"/>
      <c r="AJ461" s="116"/>
    </row>
    <row r="462" spans="3:36" ht="15.75" customHeight="1" x14ac:dyDescent="0.25">
      <c r="C462" s="262"/>
      <c r="D462" s="272"/>
      <c r="E462" s="272"/>
      <c r="F462" s="264"/>
      <c r="G462" s="265"/>
      <c r="H462" s="126"/>
      <c r="I462" s="125"/>
      <c r="J462" s="125"/>
      <c r="K462" s="125"/>
      <c r="L462" s="125"/>
      <c r="M462" s="125"/>
      <c r="N462" s="125"/>
      <c r="O462" s="266"/>
      <c r="P462" s="267"/>
      <c r="Q462" s="268"/>
      <c r="R462" s="269"/>
      <c r="S462" s="268"/>
      <c r="T462" s="263"/>
      <c r="U462" s="300"/>
      <c r="V462" s="294" t="str">
        <f>IF(Tabela7[[#This Row],[C/V]]="c",Tabela7[[#This Row],[Preço Médio]],"")</f>
        <v/>
      </c>
      <c r="W462" s="294" t="str">
        <f>IF(Tabela7[[#This Row],[C/V]]="v",Tabela7[[#This Row],[Preço Médio]],"")</f>
        <v/>
      </c>
      <c r="X462" s="123" t="str">
        <f>Tabela7[[#This Row],[Código Negociação]]&amp;Tabela7[[#This Row],[C/V]]</f>
        <v/>
      </c>
      <c r="Y462" s="124"/>
      <c r="Z462" s="124"/>
      <c r="AA462" s="124"/>
      <c r="AB462" s="124"/>
      <c r="AC462" s="124"/>
      <c r="AD462" s="124"/>
      <c r="AE462" s="124"/>
      <c r="AF462" s="124"/>
      <c r="AG462" s="124"/>
      <c r="AH462" s="124"/>
      <c r="AI462" s="124"/>
      <c r="AJ462" s="124"/>
    </row>
    <row r="463" spans="3:36" ht="15.75" customHeight="1" x14ac:dyDescent="0.25">
      <c r="C463" s="262"/>
      <c r="D463" s="272"/>
      <c r="E463" s="272"/>
      <c r="F463" s="264"/>
      <c r="G463" s="265"/>
      <c r="H463" s="126"/>
      <c r="I463" s="125"/>
      <c r="J463" s="125"/>
      <c r="K463" s="125"/>
      <c r="L463" s="125"/>
      <c r="M463" s="125"/>
      <c r="N463" s="125"/>
      <c r="O463" s="266"/>
      <c r="P463" s="267"/>
      <c r="Q463" s="267"/>
      <c r="R463" s="270"/>
      <c r="S463" s="267"/>
      <c r="T463" s="264"/>
      <c r="U463" s="300"/>
      <c r="V463" s="294" t="str">
        <f>IF(Tabela7[[#This Row],[C/V]]="c",Tabela7[[#This Row],[Preço Médio]],"")</f>
        <v/>
      </c>
      <c r="W463" s="294" t="str">
        <f>IF(Tabela7[[#This Row],[C/V]]="v",Tabela7[[#This Row],[Preço Médio]],"")</f>
        <v/>
      </c>
      <c r="X463" s="123" t="str">
        <f>Tabela7[[#This Row],[Código Negociação]]&amp;Tabela7[[#This Row],[C/V]]</f>
        <v/>
      </c>
      <c r="Y463" s="116"/>
      <c r="Z463" s="116"/>
      <c r="AA463" s="116"/>
      <c r="AB463" s="116"/>
      <c r="AC463" s="116"/>
      <c r="AD463" s="116"/>
      <c r="AE463" s="116"/>
      <c r="AF463" s="116"/>
      <c r="AG463" s="116"/>
      <c r="AH463" s="116"/>
      <c r="AI463" s="116"/>
      <c r="AJ463" s="116"/>
    </row>
    <row r="464" spans="3:36" ht="15.75" customHeight="1" x14ac:dyDescent="0.25">
      <c r="C464" s="141"/>
      <c r="D464" s="273"/>
      <c r="E464" s="273"/>
      <c r="F464" s="264"/>
      <c r="G464" s="274"/>
      <c r="H464" s="264"/>
      <c r="I464" s="275"/>
      <c r="J464" s="275"/>
      <c r="K464" s="275"/>
      <c r="L464" s="275"/>
      <c r="M464" s="275"/>
      <c r="N464" s="275"/>
      <c r="O464" s="267"/>
      <c r="P464" s="267"/>
      <c r="Q464" s="268"/>
      <c r="R464" s="269"/>
      <c r="S464" s="268"/>
      <c r="T464" s="263"/>
      <c r="U464" s="300"/>
      <c r="V464" s="294" t="str">
        <f>IF(Tabela7[[#This Row],[C/V]]="c",Tabela7[[#This Row],[Preço Médio]],"")</f>
        <v/>
      </c>
      <c r="W464" s="294" t="str">
        <f>IF(Tabela7[[#This Row],[C/V]]="v",Tabela7[[#This Row],[Preço Médio]],"")</f>
        <v/>
      </c>
      <c r="X464" s="123" t="str">
        <f>Tabela7[[#This Row],[Código Negociação]]&amp;Tabela7[[#This Row],[C/V]]</f>
        <v/>
      </c>
      <c r="Y464" s="124"/>
      <c r="Z464" s="124"/>
      <c r="AA464" s="124"/>
      <c r="AB464" s="124"/>
      <c r="AC464" s="124"/>
      <c r="AD464" s="124"/>
      <c r="AE464" s="124"/>
      <c r="AF464" s="124"/>
      <c r="AG464" s="124"/>
      <c r="AH464" s="124"/>
      <c r="AI464" s="124"/>
      <c r="AJ464" s="124"/>
    </row>
    <row r="465" spans="3:36" ht="15.75" customHeight="1" x14ac:dyDescent="0.25">
      <c r="C465" s="262"/>
      <c r="D465" s="272"/>
      <c r="E465" s="273"/>
      <c r="F465" s="264"/>
      <c r="G465" s="265"/>
      <c r="H465" s="126"/>
      <c r="I465" s="125"/>
      <c r="J465" s="125"/>
      <c r="K465" s="125"/>
      <c r="L465" s="125"/>
      <c r="M465" s="125"/>
      <c r="N465" s="125"/>
      <c r="O465" s="266"/>
      <c r="P465" s="267"/>
      <c r="Q465" s="268"/>
      <c r="R465" s="269"/>
      <c r="S465" s="268"/>
      <c r="T465" s="263"/>
      <c r="U465" s="300"/>
      <c r="V465" s="294" t="str">
        <f>IF(Tabela7[[#This Row],[C/V]]="c",Tabela7[[#This Row],[Preço Médio]],"")</f>
        <v/>
      </c>
      <c r="W465" s="294" t="str">
        <f>IF(Tabela7[[#This Row],[C/V]]="v",Tabela7[[#This Row],[Preço Médio]],"")</f>
        <v/>
      </c>
      <c r="X465" s="123" t="str">
        <f>Tabela7[[#This Row],[Código Negociação]]&amp;Tabela7[[#This Row],[C/V]]</f>
        <v/>
      </c>
      <c r="Y465" s="116"/>
      <c r="Z465" s="116"/>
      <c r="AA465" s="116"/>
      <c r="AB465" s="116"/>
      <c r="AC465" s="116"/>
      <c r="AD465" s="116"/>
      <c r="AE465" s="116"/>
      <c r="AF465" s="116"/>
      <c r="AG465" s="116"/>
      <c r="AH465" s="116"/>
      <c r="AI465" s="116"/>
      <c r="AJ465" s="116"/>
    </row>
    <row r="466" spans="3:36" ht="15.75" customHeight="1" x14ac:dyDescent="0.25">
      <c r="C466" s="262"/>
      <c r="D466" s="272"/>
      <c r="E466" s="273"/>
      <c r="F466" s="264"/>
      <c r="G466" s="265"/>
      <c r="H466" s="126"/>
      <c r="I466" s="125"/>
      <c r="J466" s="125"/>
      <c r="K466" s="125"/>
      <c r="L466" s="125"/>
      <c r="M466" s="125"/>
      <c r="N466" s="125"/>
      <c r="O466" s="266"/>
      <c r="P466" s="267"/>
      <c r="Q466" s="267"/>
      <c r="R466" s="270"/>
      <c r="S466" s="267"/>
      <c r="T466" s="264"/>
      <c r="U466" s="300"/>
      <c r="V466" s="294" t="str">
        <f>IF(Tabela7[[#This Row],[C/V]]="c",Tabela7[[#This Row],[Preço Médio]],"")</f>
        <v/>
      </c>
      <c r="W466" s="294" t="str">
        <f>IF(Tabela7[[#This Row],[C/V]]="v",Tabela7[[#This Row],[Preço Médio]],"")</f>
        <v/>
      </c>
      <c r="X466" s="123" t="str">
        <f>Tabela7[[#This Row],[Código Negociação]]&amp;Tabela7[[#This Row],[C/V]]</f>
        <v/>
      </c>
      <c r="Y466" s="124"/>
      <c r="Z466" s="124"/>
      <c r="AA466" s="124"/>
      <c r="AB466" s="124"/>
      <c r="AC466" s="124"/>
      <c r="AD466" s="124"/>
      <c r="AE466" s="124"/>
      <c r="AF466" s="124"/>
      <c r="AG466" s="124"/>
      <c r="AH466" s="124"/>
      <c r="AI466" s="124"/>
      <c r="AJ466" s="124"/>
    </row>
    <row r="467" spans="3:36" ht="15.75" customHeight="1" x14ac:dyDescent="0.25">
      <c r="C467" s="141"/>
      <c r="D467" s="271"/>
      <c r="E467" s="271"/>
      <c r="F467" s="118"/>
      <c r="G467" s="119"/>
      <c r="H467" s="118"/>
      <c r="I467" s="120"/>
      <c r="J467" s="120"/>
      <c r="K467" s="120"/>
      <c r="L467" s="120"/>
      <c r="M467" s="120"/>
      <c r="N467" s="120"/>
      <c r="O467" s="121"/>
      <c r="P467" s="121"/>
      <c r="Q467" s="117"/>
      <c r="R467" s="122"/>
      <c r="S467" s="117"/>
      <c r="T467" s="123"/>
      <c r="U467" s="299"/>
      <c r="V467" s="294" t="str">
        <f>IF(Tabela7[[#This Row],[C/V]]="c",Tabela7[[#This Row],[Preço Médio]],"")</f>
        <v/>
      </c>
      <c r="W467" s="294" t="str">
        <f>IF(Tabela7[[#This Row],[C/V]]="v",Tabela7[[#This Row],[Preço Médio]],"")</f>
        <v/>
      </c>
      <c r="X467" s="123" t="str">
        <f>Tabela7[[#This Row],[Código Negociação]]&amp;Tabela7[[#This Row],[C/V]]</f>
        <v/>
      </c>
      <c r="Y467" s="116"/>
      <c r="Z467" s="116"/>
      <c r="AA467" s="116"/>
      <c r="AB467" s="116"/>
      <c r="AC467" s="116"/>
      <c r="AD467" s="116"/>
      <c r="AE467" s="116"/>
      <c r="AF467" s="116"/>
      <c r="AG467" s="116"/>
      <c r="AH467" s="116"/>
      <c r="AI467" s="116"/>
      <c r="AJ467" s="116"/>
    </row>
    <row r="468" spans="3:36" ht="15.75" customHeight="1" x14ac:dyDescent="0.25">
      <c r="C468" s="262"/>
      <c r="D468" s="272"/>
      <c r="E468" s="272"/>
      <c r="F468" s="264"/>
      <c r="G468" s="265"/>
      <c r="H468" s="126"/>
      <c r="I468" s="125"/>
      <c r="J468" s="125"/>
      <c r="K468" s="125"/>
      <c r="L468" s="125"/>
      <c r="M468" s="125"/>
      <c r="N468" s="125"/>
      <c r="O468" s="266"/>
      <c r="P468" s="267"/>
      <c r="Q468" s="268"/>
      <c r="R468" s="269"/>
      <c r="S468" s="268"/>
      <c r="T468" s="263"/>
      <c r="U468" s="300"/>
      <c r="V468" s="294" t="str">
        <f>IF(Tabela7[[#This Row],[C/V]]="c",Tabela7[[#This Row],[Preço Médio]],"")</f>
        <v/>
      </c>
      <c r="W468" s="294" t="str">
        <f>IF(Tabela7[[#This Row],[C/V]]="v",Tabela7[[#This Row],[Preço Médio]],"")</f>
        <v/>
      </c>
      <c r="X468" s="123" t="str">
        <f>Tabela7[[#This Row],[Código Negociação]]&amp;Tabela7[[#This Row],[C/V]]</f>
        <v/>
      </c>
      <c r="Y468" s="124"/>
      <c r="Z468" s="124"/>
      <c r="AA468" s="124"/>
      <c r="AB468" s="124"/>
      <c r="AC468" s="124"/>
      <c r="AD468" s="124"/>
      <c r="AE468" s="124"/>
      <c r="AF468" s="124"/>
      <c r="AG468" s="124"/>
      <c r="AH468" s="124"/>
      <c r="AI468" s="124"/>
      <c r="AJ468" s="124"/>
    </row>
    <row r="469" spans="3:36" ht="15.75" customHeight="1" x14ac:dyDescent="0.25">
      <c r="C469" s="262"/>
      <c r="D469" s="272"/>
      <c r="E469" s="272"/>
      <c r="F469" s="264"/>
      <c r="G469" s="265"/>
      <c r="H469" s="126"/>
      <c r="I469" s="125"/>
      <c r="J469" s="125"/>
      <c r="K469" s="125"/>
      <c r="L469" s="125"/>
      <c r="M469" s="125"/>
      <c r="N469" s="125"/>
      <c r="O469" s="266"/>
      <c r="P469" s="267"/>
      <c r="Q469" s="267"/>
      <c r="R469" s="270"/>
      <c r="S469" s="267"/>
      <c r="T469" s="264"/>
      <c r="U469" s="300"/>
      <c r="V469" s="294" t="str">
        <f>IF(Tabela7[[#This Row],[C/V]]="c",Tabela7[[#This Row],[Preço Médio]],"")</f>
        <v/>
      </c>
      <c r="W469" s="294" t="str">
        <f>IF(Tabela7[[#This Row],[C/V]]="v",Tabela7[[#This Row],[Preço Médio]],"")</f>
        <v/>
      </c>
      <c r="X469" s="123" t="str">
        <f>Tabela7[[#This Row],[Código Negociação]]&amp;Tabela7[[#This Row],[C/V]]</f>
        <v/>
      </c>
      <c r="Y469" s="116"/>
      <c r="Z469" s="116"/>
      <c r="AA469" s="116"/>
      <c r="AB469" s="116"/>
      <c r="AC469" s="116"/>
      <c r="AD469" s="116"/>
      <c r="AE469" s="116"/>
      <c r="AF469" s="116"/>
      <c r="AG469" s="116"/>
      <c r="AH469" s="116"/>
      <c r="AI469" s="116"/>
      <c r="AJ469" s="116"/>
    </row>
    <row r="470" spans="3:36" ht="15.75" customHeight="1" x14ac:dyDescent="0.25">
      <c r="C470" s="141"/>
      <c r="D470" s="273"/>
      <c r="E470" s="273"/>
      <c r="F470" s="264"/>
      <c r="G470" s="274"/>
      <c r="H470" s="264"/>
      <c r="I470" s="275"/>
      <c r="J470" s="275"/>
      <c r="K470" s="275"/>
      <c r="L470" s="275"/>
      <c r="M470" s="275"/>
      <c r="N470" s="275"/>
      <c r="O470" s="267"/>
      <c r="P470" s="267"/>
      <c r="Q470" s="268"/>
      <c r="R470" s="269"/>
      <c r="S470" s="268"/>
      <c r="T470" s="263"/>
      <c r="U470" s="300"/>
      <c r="V470" s="294" t="str">
        <f>IF(Tabela7[[#This Row],[C/V]]="c",Tabela7[[#This Row],[Preço Médio]],"")</f>
        <v/>
      </c>
      <c r="W470" s="294" t="str">
        <f>IF(Tabela7[[#This Row],[C/V]]="v",Tabela7[[#This Row],[Preço Médio]],"")</f>
        <v/>
      </c>
      <c r="X470" s="123" t="str">
        <f>Tabela7[[#This Row],[Código Negociação]]&amp;Tabela7[[#This Row],[C/V]]</f>
        <v/>
      </c>
      <c r="Y470" s="124"/>
      <c r="Z470" s="124"/>
      <c r="AA470" s="124"/>
      <c r="AB470" s="124"/>
      <c r="AC470" s="124"/>
      <c r="AD470" s="124"/>
      <c r="AE470" s="124"/>
      <c r="AF470" s="124"/>
      <c r="AG470" s="124"/>
      <c r="AH470" s="124"/>
      <c r="AI470" s="124"/>
      <c r="AJ470" s="124"/>
    </row>
    <row r="471" spans="3:36" ht="15.75" customHeight="1" x14ac:dyDescent="0.25">
      <c r="C471" s="262"/>
      <c r="D471" s="272"/>
      <c r="E471" s="273"/>
      <c r="F471" s="264"/>
      <c r="G471" s="265"/>
      <c r="H471" s="126"/>
      <c r="I471" s="125"/>
      <c r="J471" s="125"/>
      <c r="K471" s="125"/>
      <c r="L471" s="125"/>
      <c r="M471" s="125"/>
      <c r="N471" s="125"/>
      <c r="O471" s="266"/>
      <c r="P471" s="267"/>
      <c r="Q471" s="268"/>
      <c r="R471" s="269"/>
      <c r="S471" s="268"/>
      <c r="T471" s="263"/>
      <c r="U471" s="300"/>
      <c r="V471" s="294" t="str">
        <f>IF(Tabela7[[#This Row],[C/V]]="c",Tabela7[[#This Row],[Preço Médio]],"")</f>
        <v/>
      </c>
      <c r="W471" s="294" t="str">
        <f>IF(Tabela7[[#This Row],[C/V]]="v",Tabela7[[#This Row],[Preço Médio]],"")</f>
        <v/>
      </c>
      <c r="X471" s="123" t="str">
        <f>Tabela7[[#This Row],[Código Negociação]]&amp;Tabela7[[#This Row],[C/V]]</f>
        <v/>
      </c>
      <c r="Y471" s="116"/>
      <c r="Z471" s="116"/>
      <c r="AA471" s="116"/>
      <c r="AB471" s="116"/>
      <c r="AC471" s="116"/>
      <c r="AD471" s="116"/>
      <c r="AE471" s="116"/>
      <c r="AF471" s="116"/>
      <c r="AG471" s="116"/>
      <c r="AH471" s="116"/>
      <c r="AI471" s="116"/>
      <c r="AJ471" s="116"/>
    </row>
    <row r="472" spans="3:36" ht="15.75" customHeight="1" x14ac:dyDescent="0.25">
      <c r="C472" s="262"/>
      <c r="D472" s="272"/>
      <c r="E472" s="273"/>
      <c r="F472" s="264"/>
      <c r="G472" s="265"/>
      <c r="H472" s="126"/>
      <c r="I472" s="125"/>
      <c r="J472" s="125"/>
      <c r="K472" s="125"/>
      <c r="L472" s="125"/>
      <c r="M472" s="125"/>
      <c r="N472" s="125"/>
      <c r="O472" s="266"/>
      <c r="P472" s="267"/>
      <c r="Q472" s="267"/>
      <c r="R472" s="270"/>
      <c r="S472" s="267"/>
      <c r="T472" s="264"/>
      <c r="U472" s="300"/>
      <c r="V472" s="294" t="str">
        <f>IF(Tabela7[[#This Row],[C/V]]="c",Tabela7[[#This Row],[Preço Médio]],"")</f>
        <v/>
      </c>
      <c r="W472" s="294" t="str">
        <f>IF(Tabela7[[#This Row],[C/V]]="v",Tabela7[[#This Row],[Preço Médio]],"")</f>
        <v/>
      </c>
      <c r="X472" s="123" t="str">
        <f>Tabela7[[#This Row],[Código Negociação]]&amp;Tabela7[[#This Row],[C/V]]</f>
        <v/>
      </c>
      <c r="Y472" s="124"/>
      <c r="Z472" s="124"/>
      <c r="AA472" s="124"/>
      <c r="AB472" s="124"/>
      <c r="AC472" s="124"/>
      <c r="AD472" s="124"/>
      <c r="AE472" s="124"/>
      <c r="AF472" s="124"/>
      <c r="AG472" s="124"/>
      <c r="AH472" s="124"/>
      <c r="AI472" s="124"/>
      <c r="AJ472" s="124"/>
    </row>
    <row r="473" spans="3:36" ht="15.75" customHeight="1" x14ac:dyDescent="0.25">
      <c r="C473" s="141"/>
      <c r="D473" s="271"/>
      <c r="E473" s="271"/>
      <c r="F473" s="118"/>
      <c r="G473" s="119"/>
      <c r="H473" s="118"/>
      <c r="I473" s="120"/>
      <c r="J473" s="120"/>
      <c r="K473" s="120"/>
      <c r="L473" s="120"/>
      <c r="M473" s="120"/>
      <c r="N473" s="120"/>
      <c r="O473" s="121"/>
      <c r="P473" s="121"/>
      <c r="Q473" s="117"/>
      <c r="R473" s="122"/>
      <c r="S473" s="117"/>
      <c r="T473" s="123"/>
      <c r="U473" s="299"/>
      <c r="V473" s="294" t="str">
        <f>IF(Tabela7[[#This Row],[C/V]]="c",Tabela7[[#This Row],[Preço Médio]],"")</f>
        <v/>
      </c>
      <c r="W473" s="294" t="str">
        <f>IF(Tabela7[[#This Row],[C/V]]="v",Tabela7[[#This Row],[Preço Médio]],"")</f>
        <v/>
      </c>
      <c r="X473" s="123" t="str">
        <f>Tabela7[[#This Row],[Código Negociação]]&amp;Tabela7[[#This Row],[C/V]]</f>
        <v/>
      </c>
      <c r="Y473" s="116"/>
      <c r="Z473" s="116"/>
      <c r="AA473" s="116"/>
      <c r="AB473" s="116"/>
      <c r="AC473" s="116"/>
      <c r="AD473" s="116"/>
      <c r="AE473" s="116"/>
      <c r="AF473" s="116"/>
      <c r="AG473" s="116"/>
      <c r="AH473" s="116"/>
      <c r="AI473" s="116"/>
      <c r="AJ473" s="116"/>
    </row>
    <row r="474" spans="3:36" ht="15.75" customHeight="1" x14ac:dyDescent="0.25">
      <c r="C474" s="262"/>
      <c r="D474" s="272"/>
      <c r="E474" s="272"/>
      <c r="F474" s="264"/>
      <c r="G474" s="265"/>
      <c r="H474" s="126"/>
      <c r="I474" s="125"/>
      <c r="J474" s="125"/>
      <c r="K474" s="125"/>
      <c r="L474" s="125"/>
      <c r="M474" s="125"/>
      <c r="N474" s="125"/>
      <c r="O474" s="266"/>
      <c r="P474" s="267"/>
      <c r="Q474" s="268"/>
      <c r="R474" s="269"/>
      <c r="S474" s="268"/>
      <c r="T474" s="263"/>
      <c r="U474" s="300"/>
      <c r="V474" s="294" t="str">
        <f>IF(Tabela7[[#This Row],[C/V]]="c",Tabela7[[#This Row],[Preço Médio]],"")</f>
        <v/>
      </c>
      <c r="W474" s="294" t="str">
        <f>IF(Tabela7[[#This Row],[C/V]]="v",Tabela7[[#This Row],[Preço Médio]],"")</f>
        <v/>
      </c>
      <c r="X474" s="123" t="str">
        <f>Tabela7[[#This Row],[Código Negociação]]&amp;Tabela7[[#This Row],[C/V]]</f>
        <v/>
      </c>
      <c r="Y474" s="124"/>
      <c r="Z474" s="124"/>
      <c r="AA474" s="124"/>
      <c r="AB474" s="124"/>
      <c r="AC474" s="124"/>
      <c r="AD474" s="124"/>
      <c r="AE474" s="124"/>
      <c r="AF474" s="124"/>
      <c r="AG474" s="124"/>
      <c r="AH474" s="124"/>
      <c r="AI474" s="124"/>
      <c r="AJ474" s="124"/>
    </row>
    <row r="475" spans="3:36" ht="15.75" customHeight="1" x14ac:dyDescent="0.25">
      <c r="C475" s="262"/>
      <c r="D475" s="272"/>
      <c r="E475" s="272"/>
      <c r="F475" s="264"/>
      <c r="G475" s="265"/>
      <c r="H475" s="126"/>
      <c r="I475" s="125"/>
      <c r="J475" s="125"/>
      <c r="K475" s="125"/>
      <c r="L475" s="125"/>
      <c r="M475" s="125"/>
      <c r="N475" s="125"/>
      <c r="O475" s="266"/>
      <c r="P475" s="267"/>
      <c r="Q475" s="267"/>
      <c r="R475" s="270"/>
      <c r="S475" s="267"/>
      <c r="T475" s="264"/>
      <c r="U475" s="300"/>
      <c r="V475" s="294" t="str">
        <f>IF(Tabela7[[#This Row],[C/V]]="c",Tabela7[[#This Row],[Preço Médio]],"")</f>
        <v/>
      </c>
      <c r="W475" s="294" t="str">
        <f>IF(Tabela7[[#This Row],[C/V]]="v",Tabela7[[#This Row],[Preço Médio]],"")</f>
        <v/>
      </c>
      <c r="X475" s="123" t="str">
        <f>Tabela7[[#This Row],[Código Negociação]]&amp;Tabela7[[#This Row],[C/V]]</f>
        <v/>
      </c>
      <c r="Y475" s="116"/>
      <c r="Z475" s="116"/>
      <c r="AA475" s="116"/>
      <c r="AB475" s="116"/>
      <c r="AC475" s="116"/>
      <c r="AD475" s="116"/>
      <c r="AE475" s="116"/>
      <c r="AF475" s="116"/>
      <c r="AG475" s="116"/>
      <c r="AH475" s="116"/>
      <c r="AI475" s="116"/>
      <c r="AJ475" s="116"/>
    </row>
    <row r="476" spans="3:36" ht="15.75" customHeight="1" x14ac:dyDescent="0.25">
      <c r="C476" s="141"/>
      <c r="D476" s="273"/>
      <c r="E476" s="273"/>
      <c r="F476" s="264"/>
      <c r="G476" s="274"/>
      <c r="H476" s="264"/>
      <c r="I476" s="275"/>
      <c r="J476" s="275"/>
      <c r="K476" s="275"/>
      <c r="L476" s="275"/>
      <c r="M476" s="275"/>
      <c r="N476" s="275"/>
      <c r="O476" s="267"/>
      <c r="P476" s="267"/>
      <c r="Q476" s="268"/>
      <c r="R476" s="269"/>
      <c r="S476" s="268"/>
      <c r="T476" s="263"/>
      <c r="U476" s="300"/>
      <c r="V476" s="294" t="str">
        <f>IF(Tabela7[[#This Row],[C/V]]="c",Tabela7[[#This Row],[Preço Médio]],"")</f>
        <v/>
      </c>
      <c r="W476" s="294" t="str">
        <f>IF(Tabela7[[#This Row],[C/V]]="v",Tabela7[[#This Row],[Preço Médio]],"")</f>
        <v/>
      </c>
      <c r="X476" s="123" t="str">
        <f>Tabela7[[#This Row],[Código Negociação]]&amp;Tabela7[[#This Row],[C/V]]</f>
        <v/>
      </c>
      <c r="Y476" s="124"/>
      <c r="Z476" s="124"/>
      <c r="AA476" s="124"/>
      <c r="AB476" s="124"/>
      <c r="AC476" s="124"/>
      <c r="AD476" s="124"/>
      <c r="AE476" s="124"/>
      <c r="AF476" s="124"/>
      <c r="AG476" s="124"/>
      <c r="AH476" s="124"/>
      <c r="AI476" s="124"/>
      <c r="AJ476" s="124"/>
    </row>
    <row r="477" spans="3:36" ht="15.75" customHeight="1" x14ac:dyDescent="0.25">
      <c r="C477" s="262"/>
      <c r="D477" s="272"/>
      <c r="E477" s="273"/>
      <c r="F477" s="264"/>
      <c r="G477" s="265"/>
      <c r="H477" s="126"/>
      <c r="I477" s="125"/>
      <c r="J477" s="125"/>
      <c r="K477" s="125"/>
      <c r="L477" s="125"/>
      <c r="M477" s="125"/>
      <c r="N477" s="125"/>
      <c r="O477" s="266"/>
      <c r="P477" s="267"/>
      <c r="Q477" s="268"/>
      <c r="R477" s="269"/>
      <c r="S477" s="268"/>
      <c r="T477" s="263"/>
      <c r="U477" s="300"/>
      <c r="V477" s="294" t="str">
        <f>IF(Tabela7[[#This Row],[C/V]]="c",Tabela7[[#This Row],[Preço Médio]],"")</f>
        <v/>
      </c>
      <c r="W477" s="294" t="str">
        <f>IF(Tabela7[[#This Row],[C/V]]="v",Tabela7[[#This Row],[Preço Médio]],"")</f>
        <v/>
      </c>
      <c r="X477" s="123" t="str">
        <f>Tabela7[[#This Row],[Código Negociação]]&amp;Tabela7[[#This Row],[C/V]]</f>
        <v/>
      </c>
      <c r="Y477" s="116"/>
      <c r="Z477" s="116"/>
      <c r="AA477" s="116"/>
      <c r="AB477" s="116"/>
      <c r="AC477" s="116"/>
      <c r="AD477" s="116"/>
      <c r="AE477" s="116"/>
      <c r="AF477" s="116"/>
      <c r="AG477" s="116"/>
      <c r="AH477" s="116"/>
      <c r="AI477" s="116"/>
      <c r="AJ477" s="116"/>
    </row>
    <row r="478" spans="3:36" ht="15.75" customHeight="1" x14ac:dyDescent="0.25">
      <c r="C478" s="262"/>
      <c r="D478" s="272"/>
      <c r="E478" s="273"/>
      <c r="F478" s="264"/>
      <c r="G478" s="265"/>
      <c r="H478" s="126"/>
      <c r="I478" s="125"/>
      <c r="J478" s="125"/>
      <c r="K478" s="125"/>
      <c r="L478" s="125"/>
      <c r="M478" s="125"/>
      <c r="N478" s="125"/>
      <c r="O478" s="266"/>
      <c r="P478" s="267"/>
      <c r="Q478" s="267"/>
      <c r="R478" s="270"/>
      <c r="S478" s="267"/>
      <c r="T478" s="264"/>
      <c r="U478" s="300"/>
      <c r="V478" s="294" t="str">
        <f>IF(Tabela7[[#This Row],[C/V]]="c",Tabela7[[#This Row],[Preço Médio]],"")</f>
        <v/>
      </c>
      <c r="W478" s="294" t="str">
        <f>IF(Tabela7[[#This Row],[C/V]]="v",Tabela7[[#This Row],[Preço Médio]],"")</f>
        <v/>
      </c>
      <c r="X478" s="123" t="str">
        <f>Tabela7[[#This Row],[Código Negociação]]&amp;Tabela7[[#This Row],[C/V]]</f>
        <v/>
      </c>
      <c r="Y478" s="124"/>
      <c r="Z478" s="124"/>
      <c r="AA478" s="124"/>
      <c r="AB478" s="124"/>
      <c r="AC478" s="124"/>
      <c r="AD478" s="124"/>
      <c r="AE478" s="124"/>
      <c r="AF478" s="124"/>
      <c r="AG478" s="124"/>
      <c r="AH478" s="124"/>
      <c r="AI478" s="124"/>
      <c r="AJ478" s="124"/>
    </row>
    <row r="479" spans="3:36" ht="15.75" customHeight="1" x14ac:dyDescent="0.25">
      <c r="C479" s="141"/>
      <c r="D479" s="271"/>
      <c r="E479" s="271"/>
      <c r="F479" s="118"/>
      <c r="G479" s="119"/>
      <c r="H479" s="118"/>
      <c r="I479" s="120"/>
      <c r="J479" s="120"/>
      <c r="K479" s="120"/>
      <c r="L479" s="120"/>
      <c r="M479" s="120"/>
      <c r="N479" s="120"/>
      <c r="O479" s="121"/>
      <c r="P479" s="121"/>
      <c r="Q479" s="117"/>
      <c r="R479" s="122"/>
      <c r="S479" s="117"/>
      <c r="T479" s="123"/>
      <c r="U479" s="299"/>
      <c r="V479" s="294" t="str">
        <f>IF(Tabela7[[#This Row],[C/V]]="c",Tabela7[[#This Row],[Preço Médio]],"")</f>
        <v/>
      </c>
      <c r="W479" s="294" t="str">
        <f>IF(Tabela7[[#This Row],[C/V]]="v",Tabela7[[#This Row],[Preço Médio]],"")</f>
        <v/>
      </c>
      <c r="X479" s="123" t="str">
        <f>Tabela7[[#This Row],[Código Negociação]]&amp;Tabela7[[#This Row],[C/V]]</f>
        <v/>
      </c>
      <c r="Y479" s="116"/>
      <c r="Z479" s="116"/>
      <c r="AA479" s="116"/>
      <c r="AB479" s="116"/>
      <c r="AC479" s="116"/>
      <c r="AD479" s="116"/>
      <c r="AE479" s="116"/>
      <c r="AF479" s="116"/>
      <c r="AG479" s="116"/>
      <c r="AH479" s="116"/>
      <c r="AI479" s="116"/>
      <c r="AJ479" s="116"/>
    </row>
    <row r="480" spans="3:36" ht="15.75" customHeight="1" x14ac:dyDescent="0.25">
      <c r="C480" s="262"/>
      <c r="D480" s="272"/>
      <c r="E480" s="272"/>
      <c r="F480" s="264"/>
      <c r="G480" s="265"/>
      <c r="H480" s="126"/>
      <c r="I480" s="125"/>
      <c r="J480" s="125"/>
      <c r="K480" s="125"/>
      <c r="L480" s="125"/>
      <c r="M480" s="125"/>
      <c r="N480" s="125"/>
      <c r="O480" s="266"/>
      <c r="P480" s="267"/>
      <c r="Q480" s="268"/>
      <c r="R480" s="269"/>
      <c r="S480" s="268"/>
      <c r="T480" s="263"/>
      <c r="U480" s="300"/>
      <c r="V480" s="294" t="str">
        <f>IF(Tabela7[[#This Row],[C/V]]="c",Tabela7[[#This Row],[Preço Médio]],"")</f>
        <v/>
      </c>
      <c r="W480" s="294" t="str">
        <f>IF(Tabela7[[#This Row],[C/V]]="v",Tabela7[[#This Row],[Preço Médio]],"")</f>
        <v/>
      </c>
      <c r="X480" s="123" t="str">
        <f>Tabela7[[#This Row],[Código Negociação]]&amp;Tabela7[[#This Row],[C/V]]</f>
        <v/>
      </c>
      <c r="Y480" s="124"/>
      <c r="Z480" s="124"/>
      <c r="AA480" s="124"/>
      <c r="AB480" s="124"/>
      <c r="AC480" s="124"/>
      <c r="AD480" s="124"/>
      <c r="AE480" s="124"/>
      <c r="AF480" s="124"/>
      <c r="AG480" s="124"/>
      <c r="AH480" s="124"/>
      <c r="AI480" s="124"/>
      <c r="AJ480" s="124"/>
    </row>
    <row r="481" spans="3:36" ht="15.75" customHeight="1" x14ac:dyDescent="0.25">
      <c r="C481" s="262"/>
      <c r="D481" s="272"/>
      <c r="E481" s="272"/>
      <c r="F481" s="264"/>
      <c r="G481" s="265"/>
      <c r="H481" s="126"/>
      <c r="I481" s="125"/>
      <c r="J481" s="125"/>
      <c r="K481" s="125"/>
      <c r="L481" s="125"/>
      <c r="M481" s="125"/>
      <c r="N481" s="125"/>
      <c r="O481" s="266"/>
      <c r="P481" s="267"/>
      <c r="Q481" s="267"/>
      <c r="R481" s="270"/>
      <c r="S481" s="267"/>
      <c r="T481" s="264"/>
      <c r="U481" s="300"/>
      <c r="V481" s="294" t="str">
        <f>IF(Tabela7[[#This Row],[C/V]]="c",Tabela7[[#This Row],[Preço Médio]],"")</f>
        <v/>
      </c>
      <c r="W481" s="294" t="str">
        <f>IF(Tabela7[[#This Row],[C/V]]="v",Tabela7[[#This Row],[Preço Médio]],"")</f>
        <v/>
      </c>
      <c r="X481" s="123" t="str">
        <f>Tabela7[[#This Row],[Código Negociação]]&amp;Tabela7[[#This Row],[C/V]]</f>
        <v/>
      </c>
      <c r="Y481" s="116"/>
      <c r="Z481" s="116"/>
      <c r="AA481" s="116"/>
      <c r="AB481" s="116"/>
      <c r="AC481" s="116"/>
      <c r="AD481" s="116"/>
      <c r="AE481" s="116"/>
      <c r="AF481" s="116"/>
      <c r="AG481" s="116"/>
      <c r="AH481" s="116"/>
      <c r="AI481" s="116"/>
      <c r="AJ481" s="116"/>
    </row>
    <row r="482" spans="3:36" ht="15.75" customHeight="1" x14ac:dyDescent="0.25">
      <c r="C482" s="141"/>
      <c r="D482" s="273"/>
      <c r="E482" s="273"/>
      <c r="F482" s="264"/>
      <c r="G482" s="274"/>
      <c r="H482" s="264"/>
      <c r="I482" s="275"/>
      <c r="J482" s="275"/>
      <c r="K482" s="275"/>
      <c r="L482" s="275"/>
      <c r="M482" s="275"/>
      <c r="N482" s="275"/>
      <c r="O482" s="267"/>
      <c r="P482" s="267"/>
      <c r="Q482" s="268"/>
      <c r="R482" s="269"/>
      <c r="S482" s="268"/>
      <c r="T482" s="263"/>
      <c r="U482" s="300"/>
      <c r="V482" s="294" t="str">
        <f>IF(Tabela7[[#This Row],[C/V]]="c",Tabela7[[#This Row],[Preço Médio]],"")</f>
        <v/>
      </c>
      <c r="W482" s="294" t="str">
        <f>IF(Tabela7[[#This Row],[C/V]]="v",Tabela7[[#This Row],[Preço Médio]],"")</f>
        <v/>
      </c>
      <c r="X482" s="123" t="str">
        <f>Tabela7[[#This Row],[Código Negociação]]&amp;Tabela7[[#This Row],[C/V]]</f>
        <v/>
      </c>
      <c r="Y482" s="124"/>
      <c r="Z482" s="124"/>
      <c r="AA482" s="124"/>
      <c r="AB482" s="124"/>
      <c r="AC482" s="124"/>
      <c r="AD482" s="124"/>
      <c r="AE482" s="124"/>
      <c r="AF482" s="124"/>
      <c r="AG482" s="124"/>
      <c r="AH482" s="124"/>
      <c r="AI482" s="124"/>
      <c r="AJ482" s="124"/>
    </row>
    <row r="483" spans="3:36" ht="15.75" customHeight="1" x14ac:dyDescent="0.25">
      <c r="C483" s="262"/>
      <c r="D483" s="272"/>
      <c r="E483" s="273"/>
      <c r="F483" s="264"/>
      <c r="G483" s="265"/>
      <c r="H483" s="126"/>
      <c r="I483" s="125"/>
      <c r="J483" s="125"/>
      <c r="K483" s="125"/>
      <c r="L483" s="125"/>
      <c r="M483" s="125"/>
      <c r="N483" s="125"/>
      <c r="O483" s="266"/>
      <c r="P483" s="267"/>
      <c r="Q483" s="268"/>
      <c r="R483" s="269"/>
      <c r="S483" s="268"/>
      <c r="T483" s="263"/>
      <c r="U483" s="300"/>
      <c r="V483" s="294" t="str">
        <f>IF(Tabela7[[#This Row],[C/V]]="c",Tabela7[[#This Row],[Preço Médio]],"")</f>
        <v/>
      </c>
      <c r="W483" s="294" t="str">
        <f>IF(Tabela7[[#This Row],[C/V]]="v",Tabela7[[#This Row],[Preço Médio]],"")</f>
        <v/>
      </c>
      <c r="X483" s="123" t="str">
        <f>Tabela7[[#This Row],[Código Negociação]]&amp;Tabela7[[#This Row],[C/V]]</f>
        <v/>
      </c>
      <c r="Y483" s="116"/>
      <c r="Z483" s="116"/>
      <c r="AA483" s="116"/>
      <c r="AB483" s="116"/>
      <c r="AC483" s="116"/>
      <c r="AD483" s="116"/>
      <c r="AE483" s="116"/>
      <c r="AF483" s="116"/>
      <c r="AG483" s="116"/>
      <c r="AH483" s="116"/>
      <c r="AI483" s="116"/>
      <c r="AJ483" s="116"/>
    </row>
    <row r="484" spans="3:36" ht="15.75" customHeight="1" x14ac:dyDescent="0.25">
      <c r="C484" s="262"/>
      <c r="D484" s="272"/>
      <c r="E484" s="273"/>
      <c r="F484" s="264"/>
      <c r="G484" s="265"/>
      <c r="H484" s="126"/>
      <c r="I484" s="125"/>
      <c r="J484" s="125"/>
      <c r="K484" s="125"/>
      <c r="L484" s="125"/>
      <c r="M484" s="125"/>
      <c r="N484" s="125"/>
      <c r="O484" s="266"/>
      <c r="P484" s="267"/>
      <c r="Q484" s="267"/>
      <c r="R484" s="270"/>
      <c r="S484" s="267"/>
      <c r="T484" s="264"/>
      <c r="U484" s="300"/>
      <c r="V484" s="294" t="str">
        <f>IF(Tabela7[[#This Row],[C/V]]="c",Tabela7[[#This Row],[Preço Médio]],"")</f>
        <v/>
      </c>
      <c r="W484" s="294" t="str">
        <f>IF(Tabela7[[#This Row],[C/V]]="v",Tabela7[[#This Row],[Preço Médio]],"")</f>
        <v/>
      </c>
      <c r="X484" s="123" t="str">
        <f>Tabela7[[#This Row],[Código Negociação]]&amp;Tabela7[[#This Row],[C/V]]</f>
        <v/>
      </c>
      <c r="Y484" s="124"/>
      <c r="Z484" s="124"/>
      <c r="AA484" s="124"/>
      <c r="AB484" s="124"/>
      <c r="AC484" s="124"/>
      <c r="AD484" s="124"/>
      <c r="AE484" s="124"/>
      <c r="AF484" s="124"/>
      <c r="AG484" s="124"/>
      <c r="AH484" s="124"/>
      <c r="AI484" s="124"/>
      <c r="AJ484" s="124"/>
    </row>
    <row r="485" spans="3:36" ht="15.75" customHeight="1" x14ac:dyDescent="0.25">
      <c r="C485" s="141"/>
      <c r="D485" s="271"/>
      <c r="E485" s="271"/>
      <c r="F485" s="118"/>
      <c r="G485" s="119"/>
      <c r="H485" s="118"/>
      <c r="I485" s="120"/>
      <c r="J485" s="120"/>
      <c r="K485" s="120"/>
      <c r="L485" s="120"/>
      <c r="M485" s="120"/>
      <c r="N485" s="120"/>
      <c r="O485" s="121"/>
      <c r="P485" s="121"/>
      <c r="Q485" s="117"/>
      <c r="R485" s="122"/>
      <c r="S485" s="117"/>
      <c r="T485" s="123"/>
      <c r="U485" s="299"/>
      <c r="V485" s="294" t="str">
        <f>IF(Tabela7[[#This Row],[C/V]]="c",Tabela7[[#This Row],[Preço Médio]],"")</f>
        <v/>
      </c>
      <c r="W485" s="294" t="str">
        <f>IF(Tabela7[[#This Row],[C/V]]="v",Tabela7[[#This Row],[Preço Médio]],"")</f>
        <v/>
      </c>
      <c r="X485" s="123" t="str">
        <f>Tabela7[[#This Row],[Código Negociação]]&amp;Tabela7[[#This Row],[C/V]]</f>
        <v/>
      </c>
      <c r="Y485" s="116"/>
      <c r="Z485" s="116"/>
      <c r="AA485" s="116"/>
      <c r="AB485" s="116"/>
      <c r="AC485" s="116"/>
      <c r="AD485" s="116"/>
      <c r="AE485" s="116"/>
      <c r="AF485" s="116"/>
      <c r="AG485" s="116"/>
      <c r="AH485" s="116"/>
      <c r="AI485" s="116"/>
      <c r="AJ485" s="116"/>
    </row>
    <row r="486" spans="3:36" ht="15.75" customHeight="1" x14ac:dyDescent="0.25">
      <c r="C486" s="262"/>
      <c r="D486" s="272"/>
      <c r="E486" s="272"/>
      <c r="F486" s="264"/>
      <c r="G486" s="265"/>
      <c r="H486" s="126"/>
      <c r="I486" s="125"/>
      <c r="J486" s="125"/>
      <c r="K486" s="125"/>
      <c r="L486" s="125"/>
      <c r="M486" s="125"/>
      <c r="N486" s="125"/>
      <c r="O486" s="266"/>
      <c r="P486" s="267"/>
      <c r="Q486" s="268"/>
      <c r="R486" s="269"/>
      <c r="S486" s="268"/>
      <c r="T486" s="263"/>
      <c r="U486" s="300"/>
      <c r="V486" s="294" t="str">
        <f>IF(Tabela7[[#This Row],[C/V]]="c",Tabela7[[#This Row],[Preço Médio]],"")</f>
        <v/>
      </c>
      <c r="W486" s="294" t="str">
        <f>IF(Tabela7[[#This Row],[C/V]]="v",Tabela7[[#This Row],[Preço Médio]],"")</f>
        <v/>
      </c>
      <c r="X486" s="123" t="str">
        <f>Tabela7[[#This Row],[Código Negociação]]&amp;Tabela7[[#This Row],[C/V]]</f>
        <v/>
      </c>
      <c r="Y486" s="124"/>
      <c r="Z486" s="124"/>
      <c r="AA486" s="124"/>
      <c r="AB486" s="124"/>
      <c r="AC486" s="124"/>
      <c r="AD486" s="124"/>
      <c r="AE486" s="124"/>
      <c r="AF486" s="124"/>
      <c r="AG486" s="124"/>
      <c r="AH486" s="124"/>
      <c r="AI486" s="124"/>
      <c r="AJ486" s="124"/>
    </row>
    <row r="487" spans="3:36" ht="15.75" customHeight="1" x14ac:dyDescent="0.25">
      <c r="C487" s="262"/>
      <c r="D487" s="272"/>
      <c r="E487" s="272"/>
      <c r="F487" s="264"/>
      <c r="G487" s="265"/>
      <c r="H487" s="126"/>
      <c r="I487" s="125"/>
      <c r="J487" s="125"/>
      <c r="K487" s="125"/>
      <c r="L487" s="125"/>
      <c r="M487" s="125"/>
      <c r="N487" s="125"/>
      <c r="O487" s="266"/>
      <c r="P487" s="267"/>
      <c r="Q487" s="267"/>
      <c r="R487" s="270"/>
      <c r="S487" s="267"/>
      <c r="T487" s="264"/>
      <c r="U487" s="300"/>
      <c r="V487" s="294" t="str">
        <f>IF(Tabela7[[#This Row],[C/V]]="c",Tabela7[[#This Row],[Preço Médio]],"")</f>
        <v/>
      </c>
      <c r="W487" s="294" t="str">
        <f>IF(Tabela7[[#This Row],[C/V]]="v",Tabela7[[#This Row],[Preço Médio]],"")</f>
        <v/>
      </c>
      <c r="X487" s="123" t="str">
        <f>Tabela7[[#This Row],[Código Negociação]]&amp;Tabela7[[#This Row],[C/V]]</f>
        <v/>
      </c>
      <c r="Y487" s="116"/>
      <c r="Z487" s="116"/>
      <c r="AA487" s="116"/>
      <c r="AB487" s="116"/>
      <c r="AC487" s="116"/>
      <c r="AD487" s="116"/>
      <c r="AE487" s="116"/>
      <c r="AF487" s="116"/>
      <c r="AG487" s="116"/>
      <c r="AH487" s="116"/>
      <c r="AI487" s="116"/>
      <c r="AJ487" s="116"/>
    </row>
    <row r="488" spans="3:36" ht="15.75" customHeight="1" x14ac:dyDescent="0.25">
      <c r="C488" s="141"/>
      <c r="D488" s="273"/>
      <c r="E488" s="273"/>
      <c r="F488" s="264"/>
      <c r="G488" s="274"/>
      <c r="H488" s="264"/>
      <c r="I488" s="275"/>
      <c r="J488" s="275"/>
      <c r="K488" s="275"/>
      <c r="L488" s="275"/>
      <c r="M488" s="275"/>
      <c r="N488" s="275"/>
      <c r="O488" s="267"/>
      <c r="P488" s="267"/>
      <c r="Q488" s="268"/>
      <c r="R488" s="269"/>
      <c r="S488" s="268"/>
      <c r="T488" s="263"/>
      <c r="U488" s="300"/>
      <c r="V488" s="294" t="str">
        <f>IF(Tabela7[[#This Row],[C/V]]="c",Tabela7[[#This Row],[Preço Médio]],"")</f>
        <v/>
      </c>
      <c r="W488" s="294" t="str">
        <f>IF(Tabela7[[#This Row],[C/V]]="v",Tabela7[[#This Row],[Preço Médio]],"")</f>
        <v/>
      </c>
      <c r="X488" s="123" t="str">
        <f>Tabela7[[#This Row],[Código Negociação]]&amp;Tabela7[[#This Row],[C/V]]</f>
        <v/>
      </c>
      <c r="Y488" s="124"/>
      <c r="Z488" s="124"/>
      <c r="AA488" s="124"/>
      <c r="AB488" s="124"/>
      <c r="AC488" s="124"/>
      <c r="AD488" s="124"/>
      <c r="AE488" s="124"/>
      <c r="AF488" s="124"/>
      <c r="AG488" s="124"/>
      <c r="AH488" s="124"/>
      <c r="AI488" s="124"/>
      <c r="AJ488" s="124"/>
    </row>
    <row r="489" spans="3:36" ht="15.75" customHeight="1" x14ac:dyDescent="0.25">
      <c r="C489" s="262"/>
      <c r="D489" s="272"/>
      <c r="E489" s="273"/>
      <c r="F489" s="264"/>
      <c r="G489" s="265"/>
      <c r="H489" s="126"/>
      <c r="I489" s="125"/>
      <c r="J489" s="125"/>
      <c r="K489" s="125"/>
      <c r="L489" s="125"/>
      <c r="M489" s="125"/>
      <c r="N489" s="125"/>
      <c r="O489" s="266"/>
      <c r="P489" s="267"/>
      <c r="Q489" s="268"/>
      <c r="R489" s="269"/>
      <c r="S489" s="268"/>
      <c r="T489" s="263"/>
      <c r="U489" s="300"/>
      <c r="V489" s="294" t="str">
        <f>IF(Tabela7[[#This Row],[C/V]]="c",Tabela7[[#This Row],[Preço Médio]],"")</f>
        <v/>
      </c>
      <c r="W489" s="294" t="str">
        <f>IF(Tabela7[[#This Row],[C/V]]="v",Tabela7[[#This Row],[Preço Médio]],"")</f>
        <v/>
      </c>
      <c r="X489" s="123" t="str">
        <f>Tabela7[[#This Row],[Código Negociação]]&amp;Tabela7[[#This Row],[C/V]]</f>
        <v/>
      </c>
      <c r="Y489" s="116"/>
      <c r="Z489" s="116"/>
      <c r="AA489" s="116"/>
      <c r="AB489" s="116"/>
      <c r="AC489" s="116"/>
      <c r="AD489" s="116"/>
      <c r="AE489" s="116"/>
      <c r="AF489" s="116"/>
      <c r="AG489" s="116"/>
      <c r="AH489" s="116"/>
      <c r="AI489" s="116"/>
      <c r="AJ489" s="116"/>
    </row>
    <row r="490" spans="3:36" ht="15.75" customHeight="1" x14ac:dyDescent="0.25">
      <c r="C490" s="262"/>
      <c r="D490" s="272"/>
      <c r="E490" s="273"/>
      <c r="F490" s="264"/>
      <c r="G490" s="265"/>
      <c r="H490" s="126"/>
      <c r="I490" s="125"/>
      <c r="J490" s="125"/>
      <c r="K490" s="125"/>
      <c r="L490" s="125"/>
      <c r="M490" s="125"/>
      <c r="N490" s="125"/>
      <c r="O490" s="266"/>
      <c r="P490" s="267"/>
      <c r="Q490" s="267"/>
      <c r="R490" s="270"/>
      <c r="S490" s="267"/>
      <c r="T490" s="264"/>
      <c r="U490" s="300"/>
      <c r="V490" s="294" t="str">
        <f>IF(Tabela7[[#This Row],[C/V]]="c",Tabela7[[#This Row],[Preço Médio]],"")</f>
        <v/>
      </c>
      <c r="W490" s="294" t="str">
        <f>IF(Tabela7[[#This Row],[C/V]]="v",Tabela7[[#This Row],[Preço Médio]],"")</f>
        <v/>
      </c>
      <c r="X490" s="123" t="str">
        <f>Tabela7[[#This Row],[Código Negociação]]&amp;Tabela7[[#This Row],[C/V]]</f>
        <v/>
      </c>
      <c r="Y490" s="124"/>
      <c r="Z490" s="124"/>
      <c r="AA490" s="124"/>
      <c r="AB490" s="124"/>
      <c r="AC490" s="124"/>
      <c r="AD490" s="124"/>
      <c r="AE490" s="124"/>
      <c r="AF490" s="124"/>
      <c r="AG490" s="124"/>
      <c r="AH490" s="124"/>
      <c r="AI490" s="124"/>
      <c r="AJ490" s="124"/>
    </row>
    <row r="491" spans="3:36" ht="15.75" customHeight="1" x14ac:dyDescent="0.25">
      <c r="C491" s="141"/>
      <c r="D491" s="271"/>
      <c r="E491" s="271"/>
      <c r="F491" s="118"/>
      <c r="G491" s="119"/>
      <c r="H491" s="118"/>
      <c r="I491" s="120"/>
      <c r="J491" s="120"/>
      <c r="K491" s="120"/>
      <c r="L491" s="120"/>
      <c r="M491" s="120"/>
      <c r="N491" s="120"/>
      <c r="O491" s="121"/>
      <c r="P491" s="121"/>
      <c r="Q491" s="117"/>
      <c r="R491" s="122"/>
      <c r="S491" s="117"/>
      <c r="T491" s="123"/>
      <c r="U491" s="299"/>
      <c r="V491" s="294" t="str">
        <f>IF(Tabela7[[#This Row],[C/V]]="c",Tabela7[[#This Row],[Preço Médio]],"")</f>
        <v/>
      </c>
      <c r="W491" s="294" t="str">
        <f>IF(Tabela7[[#This Row],[C/V]]="v",Tabela7[[#This Row],[Preço Médio]],"")</f>
        <v/>
      </c>
      <c r="X491" s="123" t="str">
        <f>Tabela7[[#This Row],[Código Negociação]]&amp;Tabela7[[#This Row],[C/V]]</f>
        <v/>
      </c>
      <c r="Y491" s="116"/>
      <c r="Z491" s="116"/>
      <c r="AA491" s="116"/>
      <c r="AB491" s="116"/>
      <c r="AC491" s="116"/>
      <c r="AD491" s="116"/>
      <c r="AE491" s="116"/>
      <c r="AF491" s="116"/>
      <c r="AG491" s="116"/>
      <c r="AH491" s="116"/>
      <c r="AI491" s="116"/>
      <c r="AJ491" s="116"/>
    </row>
    <row r="492" spans="3:36" ht="15.75" customHeight="1" x14ac:dyDescent="0.25">
      <c r="C492" s="262"/>
      <c r="D492" s="272"/>
      <c r="E492" s="272"/>
      <c r="F492" s="264"/>
      <c r="G492" s="265"/>
      <c r="H492" s="126"/>
      <c r="I492" s="125"/>
      <c r="J492" s="125"/>
      <c r="K492" s="125"/>
      <c r="L492" s="125"/>
      <c r="M492" s="125"/>
      <c r="N492" s="125"/>
      <c r="O492" s="266"/>
      <c r="P492" s="267"/>
      <c r="Q492" s="268"/>
      <c r="R492" s="269"/>
      <c r="S492" s="268"/>
      <c r="T492" s="263"/>
      <c r="U492" s="300"/>
      <c r="V492" s="294" t="str">
        <f>IF(Tabela7[[#This Row],[C/V]]="c",Tabela7[[#This Row],[Preço Médio]],"")</f>
        <v/>
      </c>
      <c r="W492" s="294" t="str">
        <f>IF(Tabela7[[#This Row],[C/V]]="v",Tabela7[[#This Row],[Preço Médio]],"")</f>
        <v/>
      </c>
      <c r="X492" s="123" t="str">
        <f>Tabela7[[#This Row],[Código Negociação]]&amp;Tabela7[[#This Row],[C/V]]</f>
        <v/>
      </c>
      <c r="Y492" s="124"/>
      <c r="Z492" s="124"/>
      <c r="AA492" s="124"/>
      <c r="AB492" s="124"/>
      <c r="AC492" s="124"/>
      <c r="AD492" s="124"/>
      <c r="AE492" s="124"/>
      <c r="AF492" s="124"/>
      <c r="AG492" s="124"/>
      <c r="AH492" s="124"/>
      <c r="AI492" s="124"/>
      <c r="AJ492" s="124"/>
    </row>
    <row r="493" spans="3:36" ht="15.75" customHeight="1" x14ac:dyDescent="0.25">
      <c r="C493" s="262"/>
      <c r="D493" s="272"/>
      <c r="E493" s="272"/>
      <c r="F493" s="264"/>
      <c r="G493" s="265"/>
      <c r="H493" s="126"/>
      <c r="I493" s="125"/>
      <c r="J493" s="125"/>
      <c r="K493" s="125"/>
      <c r="L493" s="125"/>
      <c r="M493" s="125"/>
      <c r="N493" s="125"/>
      <c r="O493" s="266"/>
      <c r="P493" s="267"/>
      <c r="Q493" s="267"/>
      <c r="R493" s="270"/>
      <c r="S493" s="267"/>
      <c r="T493" s="264"/>
      <c r="U493" s="300"/>
      <c r="V493" s="294" t="str">
        <f>IF(Tabela7[[#This Row],[C/V]]="c",Tabela7[[#This Row],[Preço Médio]],"")</f>
        <v/>
      </c>
      <c r="W493" s="294" t="str">
        <f>IF(Tabela7[[#This Row],[C/V]]="v",Tabela7[[#This Row],[Preço Médio]],"")</f>
        <v/>
      </c>
      <c r="X493" s="123" t="str">
        <f>Tabela7[[#This Row],[Código Negociação]]&amp;Tabela7[[#This Row],[C/V]]</f>
        <v/>
      </c>
      <c r="Y493" s="116"/>
      <c r="Z493" s="116"/>
      <c r="AA493" s="116"/>
      <c r="AB493" s="116"/>
      <c r="AC493" s="116"/>
      <c r="AD493" s="116"/>
      <c r="AE493" s="116"/>
      <c r="AF493" s="116"/>
      <c r="AG493" s="116"/>
      <c r="AH493" s="116"/>
      <c r="AI493" s="116"/>
      <c r="AJ493" s="116"/>
    </row>
    <row r="494" spans="3:36" ht="15.75" customHeight="1" x14ac:dyDescent="0.25">
      <c r="C494" s="141"/>
      <c r="D494" s="273"/>
      <c r="E494" s="273"/>
      <c r="F494" s="264"/>
      <c r="G494" s="274"/>
      <c r="H494" s="264"/>
      <c r="I494" s="275"/>
      <c r="J494" s="275"/>
      <c r="K494" s="275"/>
      <c r="L494" s="275"/>
      <c r="M494" s="275"/>
      <c r="N494" s="275"/>
      <c r="O494" s="267"/>
      <c r="P494" s="267"/>
      <c r="Q494" s="268"/>
      <c r="R494" s="269"/>
      <c r="S494" s="268"/>
      <c r="T494" s="263"/>
      <c r="U494" s="300"/>
      <c r="V494" s="294" t="str">
        <f>IF(Tabela7[[#This Row],[C/V]]="c",Tabela7[[#This Row],[Preço Médio]],"")</f>
        <v/>
      </c>
      <c r="W494" s="294" t="str">
        <f>IF(Tabela7[[#This Row],[C/V]]="v",Tabela7[[#This Row],[Preço Médio]],"")</f>
        <v/>
      </c>
      <c r="X494" s="123" t="str">
        <f>Tabela7[[#This Row],[Código Negociação]]&amp;Tabela7[[#This Row],[C/V]]</f>
        <v/>
      </c>
      <c r="Y494" s="124"/>
      <c r="Z494" s="124"/>
      <c r="AA494" s="124"/>
      <c r="AB494" s="124"/>
      <c r="AC494" s="124"/>
      <c r="AD494" s="124"/>
      <c r="AE494" s="124"/>
      <c r="AF494" s="124"/>
      <c r="AG494" s="124"/>
      <c r="AH494" s="124"/>
      <c r="AI494" s="124"/>
      <c r="AJ494" s="124"/>
    </row>
    <row r="495" spans="3:36" ht="15.75" customHeight="1" x14ac:dyDescent="0.25">
      <c r="C495" s="262"/>
      <c r="D495" s="272"/>
      <c r="E495" s="273"/>
      <c r="F495" s="264"/>
      <c r="G495" s="265"/>
      <c r="H495" s="126"/>
      <c r="I495" s="125"/>
      <c r="J495" s="125"/>
      <c r="K495" s="125"/>
      <c r="L495" s="125"/>
      <c r="M495" s="125"/>
      <c r="N495" s="125"/>
      <c r="O495" s="266"/>
      <c r="P495" s="267"/>
      <c r="Q495" s="268"/>
      <c r="R495" s="269"/>
      <c r="S495" s="268"/>
      <c r="T495" s="263"/>
      <c r="U495" s="300"/>
      <c r="V495" s="294" t="str">
        <f>IF(Tabela7[[#This Row],[C/V]]="c",Tabela7[[#This Row],[Preço Médio]],"")</f>
        <v/>
      </c>
      <c r="W495" s="294" t="str">
        <f>IF(Tabela7[[#This Row],[C/V]]="v",Tabela7[[#This Row],[Preço Médio]],"")</f>
        <v/>
      </c>
      <c r="X495" s="123" t="str">
        <f>Tabela7[[#This Row],[Código Negociação]]&amp;Tabela7[[#This Row],[C/V]]</f>
        <v/>
      </c>
      <c r="Y495" s="116"/>
      <c r="Z495" s="116"/>
      <c r="AA495" s="116"/>
      <c r="AB495" s="116"/>
      <c r="AC495" s="116"/>
      <c r="AD495" s="116"/>
      <c r="AE495" s="116"/>
      <c r="AF495" s="116"/>
      <c r="AG495" s="116"/>
      <c r="AH495" s="116"/>
      <c r="AI495" s="116"/>
      <c r="AJ495" s="116"/>
    </row>
    <row r="496" spans="3:36" ht="15.75" customHeight="1" x14ac:dyDescent="0.25">
      <c r="C496" s="262"/>
      <c r="D496" s="272"/>
      <c r="E496" s="273"/>
      <c r="F496" s="264"/>
      <c r="G496" s="265"/>
      <c r="H496" s="126"/>
      <c r="I496" s="125"/>
      <c r="J496" s="125"/>
      <c r="K496" s="125"/>
      <c r="L496" s="125"/>
      <c r="M496" s="125"/>
      <c r="N496" s="125"/>
      <c r="O496" s="266"/>
      <c r="P496" s="267"/>
      <c r="Q496" s="267"/>
      <c r="R496" s="270"/>
      <c r="S496" s="267"/>
      <c r="T496" s="264"/>
      <c r="U496" s="300"/>
      <c r="V496" s="294" t="str">
        <f>IF(Tabela7[[#This Row],[C/V]]="c",Tabela7[[#This Row],[Preço Médio]],"")</f>
        <v/>
      </c>
      <c r="W496" s="294" t="str">
        <f>IF(Tabela7[[#This Row],[C/V]]="v",Tabela7[[#This Row],[Preço Médio]],"")</f>
        <v/>
      </c>
      <c r="X496" s="123" t="str">
        <f>Tabela7[[#This Row],[Código Negociação]]&amp;Tabela7[[#This Row],[C/V]]</f>
        <v/>
      </c>
      <c r="Y496" s="124"/>
      <c r="Z496" s="124"/>
      <c r="AA496" s="124"/>
      <c r="AB496" s="124"/>
      <c r="AC496" s="124"/>
      <c r="AD496" s="124"/>
      <c r="AE496" s="124"/>
      <c r="AF496" s="124"/>
      <c r="AG496" s="124"/>
      <c r="AH496" s="124"/>
      <c r="AI496" s="124"/>
      <c r="AJ496" s="124"/>
    </row>
    <row r="497" spans="3:36" ht="15.75" customHeight="1" x14ac:dyDescent="0.25">
      <c r="C497" s="141"/>
      <c r="D497" s="271"/>
      <c r="E497" s="271"/>
      <c r="F497" s="118"/>
      <c r="G497" s="119"/>
      <c r="H497" s="118"/>
      <c r="I497" s="120"/>
      <c r="J497" s="120"/>
      <c r="K497" s="120"/>
      <c r="L497" s="120"/>
      <c r="M497" s="120"/>
      <c r="N497" s="120"/>
      <c r="O497" s="121"/>
      <c r="P497" s="121"/>
      <c r="Q497" s="117"/>
      <c r="R497" s="122"/>
      <c r="S497" s="117"/>
      <c r="T497" s="123"/>
      <c r="U497" s="299"/>
      <c r="V497" s="294" t="str">
        <f>IF(Tabela7[[#This Row],[C/V]]="c",Tabela7[[#This Row],[Preço Médio]],"")</f>
        <v/>
      </c>
      <c r="W497" s="294" t="str">
        <f>IF(Tabela7[[#This Row],[C/V]]="v",Tabela7[[#This Row],[Preço Médio]],"")</f>
        <v/>
      </c>
      <c r="X497" s="123" t="str">
        <f>Tabela7[[#This Row],[Código Negociação]]&amp;Tabela7[[#This Row],[C/V]]</f>
        <v/>
      </c>
      <c r="Y497" s="116"/>
      <c r="Z497" s="116"/>
      <c r="AA497" s="116"/>
      <c r="AB497" s="116"/>
      <c r="AC497" s="116"/>
      <c r="AD497" s="116"/>
      <c r="AE497" s="116"/>
      <c r="AF497" s="116"/>
      <c r="AG497" s="116"/>
      <c r="AH497" s="116"/>
      <c r="AI497" s="116"/>
      <c r="AJ497" s="116"/>
    </row>
    <row r="498" spans="3:36" ht="15.75" customHeight="1" x14ac:dyDescent="0.25">
      <c r="C498" s="262"/>
      <c r="D498" s="272"/>
      <c r="E498" s="272"/>
      <c r="F498" s="264"/>
      <c r="G498" s="265"/>
      <c r="H498" s="126"/>
      <c r="I498" s="125"/>
      <c r="J498" s="125"/>
      <c r="K498" s="125"/>
      <c r="L498" s="125"/>
      <c r="M498" s="125"/>
      <c r="N498" s="125"/>
      <c r="O498" s="266"/>
      <c r="P498" s="267"/>
      <c r="Q498" s="268"/>
      <c r="R498" s="269"/>
      <c r="S498" s="268"/>
      <c r="T498" s="263"/>
      <c r="U498" s="300"/>
      <c r="V498" s="294" t="str">
        <f>IF(Tabela7[[#This Row],[C/V]]="c",Tabela7[[#This Row],[Preço Médio]],"")</f>
        <v/>
      </c>
      <c r="W498" s="294" t="str">
        <f>IF(Tabela7[[#This Row],[C/V]]="v",Tabela7[[#This Row],[Preço Médio]],"")</f>
        <v/>
      </c>
      <c r="X498" s="123" t="str">
        <f>Tabela7[[#This Row],[Código Negociação]]&amp;Tabela7[[#This Row],[C/V]]</f>
        <v/>
      </c>
      <c r="Y498" s="124"/>
      <c r="Z498" s="124"/>
      <c r="AA498" s="124"/>
      <c r="AB498" s="124"/>
      <c r="AC498" s="124"/>
      <c r="AD498" s="124"/>
      <c r="AE498" s="124"/>
      <c r="AF498" s="124"/>
      <c r="AG498" s="124"/>
      <c r="AH498" s="124"/>
      <c r="AI498" s="124"/>
      <c r="AJ498" s="124"/>
    </row>
    <row r="499" spans="3:36" ht="15.75" customHeight="1" x14ac:dyDescent="0.25">
      <c r="C499" s="262"/>
      <c r="D499" s="272"/>
      <c r="E499" s="272"/>
      <c r="F499" s="264"/>
      <c r="G499" s="265"/>
      <c r="H499" s="126"/>
      <c r="I499" s="125"/>
      <c r="J499" s="125"/>
      <c r="K499" s="125"/>
      <c r="L499" s="125"/>
      <c r="M499" s="125"/>
      <c r="N499" s="125"/>
      <c r="O499" s="266"/>
      <c r="P499" s="267"/>
      <c r="Q499" s="267"/>
      <c r="R499" s="270"/>
      <c r="S499" s="267"/>
      <c r="T499" s="264"/>
      <c r="U499" s="300"/>
      <c r="V499" s="294" t="str">
        <f>IF(Tabela7[[#This Row],[C/V]]="c",Tabela7[[#This Row],[Preço Médio]],"")</f>
        <v/>
      </c>
      <c r="W499" s="294" t="str">
        <f>IF(Tabela7[[#This Row],[C/V]]="v",Tabela7[[#This Row],[Preço Médio]],"")</f>
        <v/>
      </c>
      <c r="X499" s="123" t="str">
        <f>Tabela7[[#This Row],[Código Negociação]]&amp;Tabela7[[#This Row],[C/V]]</f>
        <v/>
      </c>
      <c r="Y499" s="116"/>
      <c r="Z499" s="116"/>
      <c r="AA499" s="116"/>
      <c r="AB499" s="116"/>
      <c r="AC499" s="116"/>
      <c r="AD499" s="116"/>
      <c r="AE499" s="116"/>
      <c r="AF499" s="116"/>
      <c r="AG499" s="116"/>
      <c r="AH499" s="116"/>
      <c r="AI499" s="116"/>
      <c r="AJ499" s="116"/>
    </row>
    <row r="500" spans="3:36" ht="15.75" customHeight="1" x14ac:dyDescent="0.25">
      <c r="C500" s="141"/>
      <c r="D500" s="273"/>
      <c r="E500" s="273"/>
      <c r="F500" s="264"/>
      <c r="G500" s="274"/>
      <c r="H500" s="264"/>
      <c r="I500" s="275"/>
      <c r="J500" s="275"/>
      <c r="K500" s="275"/>
      <c r="L500" s="275"/>
      <c r="M500" s="275"/>
      <c r="N500" s="275"/>
      <c r="O500" s="267"/>
      <c r="P500" s="267"/>
      <c r="Q500" s="268"/>
      <c r="R500" s="269"/>
      <c r="S500" s="268"/>
      <c r="T500" s="263"/>
      <c r="U500" s="300"/>
      <c r="V500" s="294" t="str">
        <f>IF(Tabela7[[#This Row],[C/V]]="c",Tabela7[[#This Row],[Preço Médio]],"")</f>
        <v/>
      </c>
      <c r="W500" s="294" t="str">
        <f>IF(Tabela7[[#This Row],[C/V]]="v",Tabela7[[#This Row],[Preço Médio]],"")</f>
        <v/>
      </c>
      <c r="X500" s="123" t="str">
        <f>Tabela7[[#This Row],[Código Negociação]]&amp;Tabela7[[#This Row],[C/V]]</f>
        <v/>
      </c>
      <c r="Y500" s="124"/>
      <c r="Z500" s="124"/>
      <c r="AA500" s="124"/>
      <c r="AB500" s="124"/>
      <c r="AC500" s="124"/>
      <c r="AD500" s="124"/>
      <c r="AE500" s="124"/>
      <c r="AF500" s="124"/>
      <c r="AG500" s="124"/>
      <c r="AH500" s="124"/>
      <c r="AI500" s="124"/>
      <c r="AJ500" s="124"/>
    </row>
    <row r="501" spans="3:36" ht="15.75" customHeight="1" x14ac:dyDescent="0.25">
      <c r="C501" s="262"/>
      <c r="D501" s="272"/>
      <c r="E501" s="273"/>
      <c r="F501" s="264"/>
      <c r="G501" s="265"/>
      <c r="H501" s="126"/>
      <c r="I501" s="125"/>
      <c r="J501" s="125"/>
      <c r="K501" s="125"/>
      <c r="L501" s="125"/>
      <c r="M501" s="125"/>
      <c r="N501" s="125"/>
      <c r="O501" s="266"/>
      <c r="P501" s="267"/>
      <c r="Q501" s="268"/>
      <c r="R501" s="269"/>
      <c r="S501" s="268"/>
      <c r="T501" s="263"/>
      <c r="U501" s="300"/>
      <c r="V501" s="294" t="str">
        <f>IF(Tabela7[[#This Row],[C/V]]="c",Tabela7[[#This Row],[Preço Médio]],"")</f>
        <v/>
      </c>
      <c r="W501" s="294" t="str">
        <f>IF(Tabela7[[#This Row],[C/V]]="v",Tabela7[[#This Row],[Preço Médio]],"")</f>
        <v/>
      </c>
      <c r="X501" s="123" t="str">
        <f>Tabela7[[#This Row],[Código Negociação]]&amp;Tabela7[[#This Row],[C/V]]</f>
        <v/>
      </c>
      <c r="Y501" s="116"/>
      <c r="Z501" s="116"/>
      <c r="AA501" s="116"/>
      <c r="AB501" s="116"/>
      <c r="AC501" s="116"/>
      <c r="AD501" s="116"/>
      <c r="AE501" s="116"/>
      <c r="AF501" s="116"/>
      <c r="AG501" s="116"/>
      <c r="AH501" s="116"/>
      <c r="AI501" s="116"/>
      <c r="AJ501" s="116"/>
    </row>
    <row r="502" spans="3:36" ht="15.75" customHeight="1" x14ac:dyDescent="0.25">
      <c r="C502" s="262"/>
      <c r="D502" s="272"/>
      <c r="E502" s="273"/>
      <c r="F502" s="264"/>
      <c r="G502" s="265"/>
      <c r="H502" s="126"/>
      <c r="I502" s="125"/>
      <c r="J502" s="125"/>
      <c r="K502" s="125"/>
      <c r="L502" s="125"/>
      <c r="M502" s="125"/>
      <c r="N502" s="125"/>
      <c r="O502" s="266"/>
      <c r="P502" s="267"/>
      <c r="Q502" s="267"/>
      <c r="R502" s="270"/>
      <c r="S502" s="267"/>
      <c r="T502" s="264"/>
      <c r="U502" s="300"/>
      <c r="V502" s="294" t="str">
        <f>IF(Tabela7[[#This Row],[C/V]]="c",Tabela7[[#This Row],[Preço Médio]],"")</f>
        <v/>
      </c>
      <c r="W502" s="294" t="str">
        <f>IF(Tabela7[[#This Row],[C/V]]="v",Tabela7[[#This Row],[Preço Médio]],"")</f>
        <v/>
      </c>
      <c r="X502" s="123" t="str">
        <f>Tabela7[[#This Row],[Código Negociação]]&amp;Tabela7[[#This Row],[C/V]]</f>
        <v/>
      </c>
      <c r="Y502" s="124"/>
      <c r="Z502" s="124"/>
      <c r="AA502" s="124"/>
      <c r="AB502" s="124"/>
      <c r="AC502" s="124"/>
      <c r="AD502" s="124"/>
      <c r="AE502" s="124"/>
      <c r="AF502" s="124"/>
      <c r="AG502" s="124"/>
      <c r="AH502" s="124"/>
      <c r="AI502" s="124"/>
      <c r="AJ502" s="124"/>
    </row>
    <row r="503" spans="3:36" ht="15.75" customHeight="1" x14ac:dyDescent="0.25">
      <c r="C503" s="141"/>
      <c r="D503" s="271"/>
      <c r="E503" s="271"/>
      <c r="F503" s="118"/>
      <c r="G503" s="119"/>
      <c r="H503" s="118"/>
      <c r="I503" s="120"/>
      <c r="J503" s="120"/>
      <c r="K503" s="120"/>
      <c r="L503" s="120"/>
      <c r="M503" s="120"/>
      <c r="N503" s="120"/>
      <c r="O503" s="121"/>
      <c r="P503" s="121"/>
      <c r="Q503" s="117"/>
      <c r="R503" s="122"/>
      <c r="S503" s="117"/>
      <c r="T503" s="123"/>
      <c r="U503" s="299"/>
      <c r="V503" s="294" t="str">
        <f>IF(Tabela7[[#This Row],[C/V]]="c",Tabela7[[#This Row],[Preço Médio]],"")</f>
        <v/>
      </c>
      <c r="W503" s="294" t="str">
        <f>IF(Tabela7[[#This Row],[C/V]]="v",Tabela7[[#This Row],[Preço Médio]],"")</f>
        <v/>
      </c>
      <c r="X503" s="123" t="str">
        <f>Tabela7[[#This Row],[Código Negociação]]&amp;Tabela7[[#This Row],[C/V]]</f>
        <v/>
      </c>
      <c r="Y503" s="116"/>
      <c r="Z503" s="116"/>
      <c r="AA503" s="116"/>
      <c r="AB503" s="116"/>
      <c r="AC503" s="116"/>
      <c r="AD503" s="116"/>
      <c r="AE503" s="116"/>
      <c r="AF503" s="116"/>
      <c r="AG503" s="116"/>
      <c r="AH503" s="116"/>
      <c r="AI503" s="116"/>
      <c r="AJ503" s="116"/>
    </row>
    <row r="504" spans="3:36" ht="15.75" customHeight="1" x14ac:dyDescent="0.25">
      <c r="C504" s="262"/>
      <c r="D504" s="272"/>
      <c r="E504" s="272"/>
      <c r="F504" s="264"/>
      <c r="G504" s="265"/>
      <c r="H504" s="126"/>
      <c r="I504" s="125"/>
      <c r="J504" s="125"/>
      <c r="K504" s="125"/>
      <c r="L504" s="125"/>
      <c r="M504" s="125"/>
      <c r="N504" s="125"/>
      <c r="O504" s="266"/>
      <c r="P504" s="267"/>
      <c r="Q504" s="268"/>
      <c r="R504" s="269"/>
      <c r="S504" s="268"/>
      <c r="T504" s="263"/>
      <c r="U504" s="300"/>
      <c r="V504" s="294" t="str">
        <f>IF(Tabela7[[#This Row],[C/V]]="c",Tabela7[[#This Row],[Preço Médio]],"")</f>
        <v/>
      </c>
      <c r="W504" s="294" t="str">
        <f>IF(Tabela7[[#This Row],[C/V]]="v",Tabela7[[#This Row],[Preço Médio]],"")</f>
        <v/>
      </c>
      <c r="X504" s="123" t="str">
        <f>Tabela7[[#This Row],[Código Negociação]]&amp;Tabela7[[#This Row],[C/V]]</f>
        <v/>
      </c>
      <c r="Y504" s="124"/>
      <c r="Z504" s="124"/>
      <c r="AA504" s="124"/>
      <c r="AB504" s="124"/>
      <c r="AC504" s="124"/>
      <c r="AD504" s="124"/>
      <c r="AE504" s="124"/>
      <c r="AF504" s="124"/>
      <c r="AG504" s="124"/>
      <c r="AH504" s="124"/>
      <c r="AI504" s="124"/>
      <c r="AJ504" s="124"/>
    </row>
    <row r="505" spans="3:36" ht="15.75" customHeight="1" x14ac:dyDescent="0.25">
      <c r="C505" s="262"/>
      <c r="D505" s="272"/>
      <c r="E505" s="272"/>
      <c r="F505" s="264"/>
      <c r="G505" s="265"/>
      <c r="H505" s="126"/>
      <c r="I505" s="125"/>
      <c r="J505" s="125"/>
      <c r="K505" s="125"/>
      <c r="L505" s="125"/>
      <c r="M505" s="125"/>
      <c r="N505" s="125"/>
      <c r="O505" s="266"/>
      <c r="P505" s="267"/>
      <c r="Q505" s="267"/>
      <c r="R505" s="270"/>
      <c r="S505" s="267"/>
      <c r="T505" s="264"/>
      <c r="U505" s="300"/>
      <c r="V505" s="294" t="str">
        <f>IF(Tabela7[[#This Row],[C/V]]="c",Tabela7[[#This Row],[Preço Médio]],"")</f>
        <v/>
      </c>
      <c r="W505" s="294" t="str">
        <f>IF(Tabela7[[#This Row],[C/V]]="v",Tabela7[[#This Row],[Preço Médio]],"")</f>
        <v/>
      </c>
      <c r="X505" s="123" t="str">
        <f>Tabela7[[#This Row],[Código Negociação]]&amp;Tabela7[[#This Row],[C/V]]</f>
        <v/>
      </c>
      <c r="Y505" s="116"/>
      <c r="Z505" s="116"/>
      <c r="AA505" s="116"/>
      <c r="AB505" s="116"/>
      <c r="AC505" s="116"/>
      <c r="AD505" s="116"/>
      <c r="AE505" s="116"/>
      <c r="AF505" s="116"/>
      <c r="AG505" s="116"/>
      <c r="AH505" s="116"/>
      <c r="AI505" s="116"/>
      <c r="AJ505" s="116"/>
    </row>
    <row r="506" spans="3:36" ht="15.75" customHeight="1" x14ac:dyDescent="0.25">
      <c r="C506" s="141"/>
      <c r="D506" s="273"/>
      <c r="E506" s="273"/>
      <c r="F506" s="264"/>
      <c r="G506" s="274"/>
      <c r="H506" s="264"/>
      <c r="I506" s="275"/>
      <c r="J506" s="275"/>
      <c r="K506" s="275"/>
      <c r="L506" s="275"/>
      <c r="M506" s="275"/>
      <c r="N506" s="275"/>
      <c r="O506" s="267"/>
      <c r="P506" s="267"/>
      <c r="Q506" s="268"/>
      <c r="R506" s="269"/>
      <c r="S506" s="268"/>
      <c r="T506" s="263"/>
      <c r="U506" s="300"/>
      <c r="V506" s="294" t="str">
        <f>IF(Tabela7[[#This Row],[C/V]]="c",Tabela7[[#This Row],[Preço Médio]],"")</f>
        <v/>
      </c>
      <c r="W506" s="294" t="str">
        <f>IF(Tabela7[[#This Row],[C/V]]="v",Tabela7[[#This Row],[Preço Médio]],"")</f>
        <v/>
      </c>
      <c r="X506" s="123" t="str">
        <f>Tabela7[[#This Row],[Código Negociação]]&amp;Tabela7[[#This Row],[C/V]]</f>
        <v/>
      </c>
      <c r="Y506" s="124"/>
      <c r="Z506" s="124"/>
      <c r="AA506" s="124"/>
      <c r="AB506" s="124"/>
      <c r="AC506" s="124"/>
      <c r="AD506" s="124"/>
      <c r="AE506" s="124"/>
      <c r="AF506" s="124"/>
      <c r="AG506" s="124"/>
      <c r="AH506" s="124"/>
      <c r="AI506" s="124"/>
      <c r="AJ506" s="124"/>
    </row>
    <row r="507" spans="3:36" ht="15.75" customHeight="1" x14ac:dyDescent="0.25">
      <c r="C507" s="262"/>
      <c r="D507" s="272"/>
      <c r="E507" s="273"/>
      <c r="F507" s="264"/>
      <c r="G507" s="265"/>
      <c r="H507" s="126"/>
      <c r="I507" s="125"/>
      <c r="J507" s="125"/>
      <c r="K507" s="125"/>
      <c r="L507" s="125"/>
      <c r="M507" s="125"/>
      <c r="N507" s="125"/>
      <c r="O507" s="266"/>
      <c r="P507" s="267"/>
      <c r="Q507" s="268"/>
      <c r="R507" s="269"/>
      <c r="S507" s="268"/>
      <c r="T507" s="263"/>
      <c r="U507" s="300"/>
      <c r="V507" s="294" t="str">
        <f>IF(Tabela7[[#This Row],[C/V]]="c",Tabela7[[#This Row],[Preço Médio]],"")</f>
        <v/>
      </c>
      <c r="W507" s="294" t="str">
        <f>IF(Tabela7[[#This Row],[C/V]]="v",Tabela7[[#This Row],[Preço Médio]],"")</f>
        <v/>
      </c>
      <c r="X507" s="123" t="str">
        <f>Tabela7[[#This Row],[Código Negociação]]&amp;Tabela7[[#This Row],[C/V]]</f>
        <v/>
      </c>
      <c r="Y507" s="116"/>
      <c r="Z507" s="116"/>
      <c r="AA507" s="116"/>
      <c r="AB507" s="116"/>
      <c r="AC507" s="116"/>
      <c r="AD507" s="116"/>
      <c r="AE507" s="116"/>
      <c r="AF507" s="116"/>
      <c r="AG507" s="116"/>
      <c r="AH507" s="116"/>
      <c r="AI507" s="116"/>
      <c r="AJ507" s="116"/>
    </row>
    <row r="508" spans="3:36" ht="15.75" customHeight="1" x14ac:dyDescent="0.25">
      <c r="C508" s="262"/>
      <c r="D508" s="272"/>
      <c r="E508" s="273"/>
      <c r="F508" s="264"/>
      <c r="G508" s="265"/>
      <c r="H508" s="126"/>
      <c r="I508" s="125"/>
      <c r="J508" s="125"/>
      <c r="K508" s="125"/>
      <c r="L508" s="125"/>
      <c r="M508" s="125"/>
      <c r="N508" s="125"/>
      <c r="O508" s="266"/>
      <c r="P508" s="267"/>
      <c r="Q508" s="267"/>
      <c r="R508" s="270"/>
      <c r="S508" s="267"/>
      <c r="T508" s="264"/>
      <c r="U508" s="300"/>
      <c r="V508" s="294" t="str">
        <f>IF(Tabela7[[#This Row],[C/V]]="c",Tabela7[[#This Row],[Preço Médio]],"")</f>
        <v/>
      </c>
      <c r="W508" s="294" t="str">
        <f>IF(Tabela7[[#This Row],[C/V]]="v",Tabela7[[#This Row],[Preço Médio]],"")</f>
        <v/>
      </c>
      <c r="X508" s="123" t="str">
        <f>Tabela7[[#This Row],[Código Negociação]]&amp;Tabela7[[#This Row],[C/V]]</f>
        <v/>
      </c>
      <c r="Y508" s="124"/>
      <c r="Z508" s="124"/>
      <c r="AA508" s="124"/>
      <c r="AB508" s="124"/>
      <c r="AC508" s="124"/>
      <c r="AD508" s="124"/>
      <c r="AE508" s="124"/>
      <c r="AF508" s="124"/>
      <c r="AG508" s="124"/>
      <c r="AH508" s="124"/>
      <c r="AI508" s="124"/>
      <c r="AJ508" s="124"/>
    </row>
    <row r="509" spans="3:36" ht="15.75" customHeight="1" x14ac:dyDescent="0.25">
      <c r="C509" s="141"/>
      <c r="D509" s="271"/>
      <c r="E509" s="271"/>
      <c r="F509" s="118"/>
      <c r="G509" s="119"/>
      <c r="H509" s="118"/>
      <c r="I509" s="120"/>
      <c r="J509" s="120"/>
      <c r="K509" s="120"/>
      <c r="L509" s="120"/>
      <c r="M509" s="120"/>
      <c r="N509" s="120"/>
      <c r="O509" s="121"/>
      <c r="P509" s="121"/>
      <c r="Q509" s="117"/>
      <c r="R509" s="122"/>
      <c r="S509" s="117"/>
      <c r="T509" s="123"/>
      <c r="U509" s="299"/>
      <c r="V509" s="294" t="str">
        <f>IF(Tabela7[[#This Row],[C/V]]="c",Tabela7[[#This Row],[Preço Médio]],"")</f>
        <v/>
      </c>
      <c r="W509" s="294" t="str">
        <f>IF(Tabela7[[#This Row],[C/V]]="v",Tabela7[[#This Row],[Preço Médio]],"")</f>
        <v/>
      </c>
      <c r="X509" s="123" t="str">
        <f>Tabela7[[#This Row],[Código Negociação]]&amp;Tabela7[[#This Row],[C/V]]</f>
        <v/>
      </c>
      <c r="Y509" s="116"/>
      <c r="Z509" s="116"/>
      <c r="AA509" s="116"/>
      <c r="AB509" s="116"/>
      <c r="AC509" s="116"/>
      <c r="AD509" s="116"/>
      <c r="AE509" s="116"/>
      <c r="AF509" s="116"/>
      <c r="AG509" s="116"/>
      <c r="AH509" s="116"/>
      <c r="AI509" s="116"/>
      <c r="AJ509" s="116"/>
    </row>
    <row r="510" spans="3:36" ht="15.75" customHeight="1" x14ac:dyDescent="0.25">
      <c r="C510" s="262"/>
      <c r="D510" s="272"/>
      <c r="E510" s="272"/>
      <c r="F510" s="264"/>
      <c r="G510" s="265"/>
      <c r="H510" s="126"/>
      <c r="I510" s="125"/>
      <c r="J510" s="125"/>
      <c r="K510" s="125"/>
      <c r="L510" s="125"/>
      <c r="M510" s="125"/>
      <c r="N510" s="125"/>
      <c r="O510" s="266"/>
      <c r="P510" s="267"/>
      <c r="Q510" s="268"/>
      <c r="R510" s="269"/>
      <c r="S510" s="268"/>
      <c r="T510" s="263"/>
      <c r="U510" s="300"/>
      <c r="V510" s="294" t="str">
        <f>IF(Tabela7[[#This Row],[C/V]]="c",Tabela7[[#This Row],[Preço Médio]],"")</f>
        <v/>
      </c>
      <c r="W510" s="294" t="str">
        <f>IF(Tabela7[[#This Row],[C/V]]="v",Tabela7[[#This Row],[Preço Médio]],"")</f>
        <v/>
      </c>
      <c r="X510" s="123" t="str">
        <f>Tabela7[[#This Row],[Código Negociação]]&amp;Tabela7[[#This Row],[C/V]]</f>
        <v/>
      </c>
      <c r="Y510" s="124"/>
      <c r="Z510" s="124"/>
      <c r="AA510" s="124"/>
      <c r="AB510" s="124"/>
      <c r="AC510" s="124"/>
      <c r="AD510" s="124"/>
      <c r="AE510" s="124"/>
      <c r="AF510" s="124"/>
      <c r="AG510" s="124"/>
      <c r="AH510" s="124"/>
      <c r="AI510" s="124"/>
      <c r="AJ510" s="124"/>
    </row>
    <row r="511" spans="3:36" ht="15.75" customHeight="1" x14ac:dyDescent="0.25">
      <c r="C511" s="262"/>
      <c r="D511" s="272"/>
      <c r="E511" s="272"/>
      <c r="F511" s="264"/>
      <c r="G511" s="265"/>
      <c r="H511" s="126"/>
      <c r="I511" s="125"/>
      <c r="J511" s="125"/>
      <c r="K511" s="125"/>
      <c r="L511" s="125"/>
      <c r="M511" s="125"/>
      <c r="N511" s="125"/>
      <c r="O511" s="266"/>
      <c r="P511" s="267"/>
      <c r="Q511" s="267"/>
      <c r="R511" s="270"/>
      <c r="S511" s="267"/>
      <c r="T511" s="264"/>
      <c r="U511" s="300"/>
      <c r="V511" s="294" t="str">
        <f>IF(Tabela7[[#This Row],[C/V]]="c",Tabela7[[#This Row],[Preço Médio]],"")</f>
        <v/>
      </c>
      <c r="W511" s="294" t="str">
        <f>IF(Tabela7[[#This Row],[C/V]]="v",Tabela7[[#This Row],[Preço Médio]],"")</f>
        <v/>
      </c>
      <c r="X511" s="123" t="str">
        <f>Tabela7[[#This Row],[Código Negociação]]&amp;Tabela7[[#This Row],[C/V]]</f>
        <v/>
      </c>
      <c r="Y511" s="116"/>
      <c r="Z511" s="116"/>
      <c r="AA511" s="116"/>
      <c r="AB511" s="116"/>
      <c r="AC511" s="116"/>
      <c r="AD511" s="116"/>
      <c r="AE511" s="116"/>
      <c r="AF511" s="116"/>
      <c r="AG511" s="116"/>
      <c r="AH511" s="116"/>
      <c r="AI511" s="116"/>
      <c r="AJ511" s="116"/>
    </row>
    <row r="512" spans="3:36" ht="15.75" customHeight="1" x14ac:dyDescent="0.25">
      <c r="C512" s="141"/>
      <c r="D512" s="273"/>
      <c r="E512" s="273"/>
      <c r="F512" s="264"/>
      <c r="G512" s="274"/>
      <c r="H512" s="264"/>
      <c r="I512" s="275"/>
      <c r="J512" s="275"/>
      <c r="K512" s="275"/>
      <c r="L512" s="275"/>
      <c r="M512" s="275"/>
      <c r="N512" s="275"/>
      <c r="O512" s="267"/>
      <c r="P512" s="267"/>
      <c r="Q512" s="268"/>
      <c r="R512" s="269"/>
      <c r="S512" s="268"/>
      <c r="T512" s="263"/>
      <c r="U512" s="300"/>
      <c r="V512" s="294" t="str">
        <f>IF(Tabela7[[#This Row],[C/V]]="c",Tabela7[[#This Row],[Preço Médio]],"")</f>
        <v/>
      </c>
      <c r="W512" s="294" t="str">
        <f>IF(Tabela7[[#This Row],[C/V]]="v",Tabela7[[#This Row],[Preço Médio]],"")</f>
        <v/>
      </c>
      <c r="X512" s="123" t="str">
        <f>Tabela7[[#This Row],[Código Negociação]]&amp;Tabela7[[#This Row],[C/V]]</f>
        <v/>
      </c>
      <c r="Y512" s="124"/>
      <c r="Z512" s="124"/>
      <c r="AA512" s="124"/>
      <c r="AB512" s="124"/>
      <c r="AC512" s="124"/>
      <c r="AD512" s="124"/>
      <c r="AE512" s="124"/>
      <c r="AF512" s="124"/>
      <c r="AG512" s="124"/>
      <c r="AH512" s="124"/>
      <c r="AI512" s="124"/>
      <c r="AJ512" s="124"/>
    </row>
    <row r="513" spans="3:36" ht="15.75" customHeight="1" x14ac:dyDescent="0.25">
      <c r="C513" s="262"/>
      <c r="D513" s="272"/>
      <c r="E513" s="273"/>
      <c r="F513" s="264"/>
      <c r="G513" s="265"/>
      <c r="H513" s="126"/>
      <c r="I513" s="125"/>
      <c r="J513" s="125"/>
      <c r="K513" s="125"/>
      <c r="L513" s="125"/>
      <c r="M513" s="125"/>
      <c r="N513" s="125"/>
      <c r="O513" s="266"/>
      <c r="P513" s="267"/>
      <c r="Q513" s="268"/>
      <c r="R513" s="269"/>
      <c r="S513" s="268"/>
      <c r="T513" s="263"/>
      <c r="U513" s="300"/>
      <c r="V513" s="294" t="str">
        <f>IF(Tabela7[[#This Row],[C/V]]="c",Tabela7[[#This Row],[Preço Médio]],"")</f>
        <v/>
      </c>
      <c r="W513" s="294" t="str">
        <f>IF(Tabela7[[#This Row],[C/V]]="v",Tabela7[[#This Row],[Preço Médio]],"")</f>
        <v/>
      </c>
      <c r="X513" s="123" t="str">
        <f>Tabela7[[#This Row],[Código Negociação]]&amp;Tabela7[[#This Row],[C/V]]</f>
        <v/>
      </c>
      <c r="Y513" s="116"/>
      <c r="Z513" s="116"/>
      <c r="AA513" s="116"/>
      <c r="AB513" s="116"/>
      <c r="AC513" s="116"/>
      <c r="AD513" s="116"/>
      <c r="AE513" s="116"/>
      <c r="AF513" s="116"/>
      <c r="AG513" s="116"/>
      <c r="AH513" s="116"/>
      <c r="AI513" s="116"/>
      <c r="AJ513" s="116"/>
    </row>
    <row r="514" spans="3:36" ht="15.75" customHeight="1" x14ac:dyDescent="0.25">
      <c r="C514" s="262"/>
      <c r="D514" s="272"/>
      <c r="E514" s="273"/>
      <c r="F514" s="264"/>
      <c r="G514" s="265"/>
      <c r="H514" s="126"/>
      <c r="I514" s="125"/>
      <c r="J514" s="125"/>
      <c r="K514" s="125"/>
      <c r="L514" s="125"/>
      <c r="M514" s="125"/>
      <c r="N514" s="125"/>
      <c r="O514" s="266"/>
      <c r="P514" s="267"/>
      <c r="Q514" s="267"/>
      <c r="R514" s="270"/>
      <c r="S514" s="267"/>
      <c r="T514" s="264"/>
      <c r="U514" s="300"/>
      <c r="V514" s="294" t="str">
        <f>IF(Tabela7[[#This Row],[C/V]]="c",Tabela7[[#This Row],[Preço Médio]],"")</f>
        <v/>
      </c>
      <c r="W514" s="294" t="str">
        <f>IF(Tabela7[[#This Row],[C/V]]="v",Tabela7[[#This Row],[Preço Médio]],"")</f>
        <v/>
      </c>
      <c r="X514" s="123" t="str">
        <f>Tabela7[[#This Row],[Código Negociação]]&amp;Tabela7[[#This Row],[C/V]]</f>
        <v/>
      </c>
      <c r="Y514" s="124"/>
      <c r="Z514" s="124"/>
      <c r="AA514" s="124"/>
      <c r="AB514" s="124"/>
      <c r="AC514" s="124"/>
      <c r="AD514" s="124"/>
      <c r="AE514" s="124"/>
      <c r="AF514" s="124"/>
      <c r="AG514" s="124"/>
      <c r="AH514" s="124"/>
      <c r="AI514" s="124"/>
      <c r="AJ514" s="124"/>
    </row>
    <row r="515" spans="3:36" ht="15.75" customHeight="1" x14ac:dyDescent="0.25">
      <c r="C515" s="141"/>
      <c r="D515" s="271"/>
      <c r="E515" s="271"/>
      <c r="F515" s="118"/>
      <c r="G515" s="119"/>
      <c r="H515" s="118"/>
      <c r="I515" s="120"/>
      <c r="J515" s="120"/>
      <c r="K515" s="120"/>
      <c r="L515" s="120"/>
      <c r="M515" s="120"/>
      <c r="N515" s="120"/>
      <c r="O515" s="121"/>
      <c r="P515" s="121"/>
      <c r="Q515" s="117"/>
      <c r="R515" s="122"/>
      <c r="S515" s="117"/>
      <c r="T515" s="123"/>
      <c r="U515" s="299"/>
      <c r="V515" s="294" t="str">
        <f>IF(Tabela7[[#This Row],[C/V]]="c",Tabela7[[#This Row],[Preço Médio]],"")</f>
        <v/>
      </c>
      <c r="W515" s="294" t="str">
        <f>IF(Tabela7[[#This Row],[C/V]]="v",Tabela7[[#This Row],[Preço Médio]],"")</f>
        <v/>
      </c>
      <c r="X515" s="123" t="str">
        <f>Tabela7[[#This Row],[Código Negociação]]&amp;Tabela7[[#This Row],[C/V]]</f>
        <v/>
      </c>
      <c r="Y515" s="116"/>
      <c r="Z515" s="116"/>
      <c r="AA515" s="116"/>
      <c r="AB515" s="116"/>
      <c r="AC515" s="116"/>
      <c r="AD515" s="116"/>
      <c r="AE515" s="116"/>
      <c r="AF515" s="116"/>
      <c r="AG515" s="116"/>
      <c r="AH515" s="116"/>
      <c r="AI515" s="116"/>
      <c r="AJ515" s="116"/>
    </row>
    <row r="516" spans="3:36" ht="15.75" customHeight="1" x14ac:dyDescent="0.25">
      <c r="C516" s="262"/>
      <c r="D516" s="272"/>
      <c r="E516" s="272"/>
      <c r="F516" s="264"/>
      <c r="G516" s="265"/>
      <c r="H516" s="126"/>
      <c r="I516" s="125"/>
      <c r="J516" s="125"/>
      <c r="K516" s="125"/>
      <c r="L516" s="125"/>
      <c r="M516" s="125"/>
      <c r="N516" s="125"/>
      <c r="O516" s="266"/>
      <c r="P516" s="267"/>
      <c r="Q516" s="268"/>
      <c r="R516" s="269"/>
      <c r="S516" s="268"/>
      <c r="T516" s="263"/>
      <c r="U516" s="300"/>
      <c r="V516" s="294" t="str">
        <f>IF(Tabela7[[#This Row],[C/V]]="c",Tabela7[[#This Row],[Preço Médio]],"")</f>
        <v/>
      </c>
      <c r="W516" s="294" t="str">
        <f>IF(Tabela7[[#This Row],[C/V]]="v",Tabela7[[#This Row],[Preço Médio]],"")</f>
        <v/>
      </c>
      <c r="X516" s="123" t="str">
        <f>Tabela7[[#This Row],[Código Negociação]]&amp;Tabela7[[#This Row],[C/V]]</f>
        <v/>
      </c>
      <c r="Y516" s="124"/>
      <c r="Z516" s="124"/>
      <c r="AA516" s="124"/>
      <c r="AB516" s="124"/>
      <c r="AC516" s="124"/>
      <c r="AD516" s="124"/>
      <c r="AE516" s="124"/>
      <c r="AF516" s="124"/>
      <c r="AG516" s="124"/>
      <c r="AH516" s="124"/>
      <c r="AI516" s="124"/>
      <c r="AJ516" s="124"/>
    </row>
    <row r="517" spans="3:36" ht="15.75" customHeight="1" x14ac:dyDescent="0.25">
      <c r="C517" s="262"/>
      <c r="D517" s="272"/>
      <c r="E517" s="272"/>
      <c r="F517" s="264"/>
      <c r="G517" s="265"/>
      <c r="H517" s="126"/>
      <c r="I517" s="125"/>
      <c r="J517" s="125"/>
      <c r="K517" s="125"/>
      <c r="L517" s="125"/>
      <c r="M517" s="125"/>
      <c r="N517" s="125"/>
      <c r="O517" s="266"/>
      <c r="P517" s="267"/>
      <c r="Q517" s="267"/>
      <c r="R517" s="270"/>
      <c r="S517" s="267"/>
      <c r="T517" s="264"/>
      <c r="U517" s="300"/>
      <c r="V517" s="294" t="str">
        <f>IF(Tabela7[[#This Row],[C/V]]="c",Tabela7[[#This Row],[Preço Médio]],"")</f>
        <v/>
      </c>
      <c r="W517" s="294" t="str">
        <f>IF(Tabela7[[#This Row],[C/V]]="v",Tabela7[[#This Row],[Preço Médio]],"")</f>
        <v/>
      </c>
      <c r="X517" s="123" t="str">
        <f>Tabela7[[#This Row],[Código Negociação]]&amp;Tabela7[[#This Row],[C/V]]</f>
        <v/>
      </c>
      <c r="Y517" s="116"/>
      <c r="Z517" s="116"/>
      <c r="AA517" s="116"/>
      <c r="AB517" s="116"/>
      <c r="AC517" s="116"/>
      <c r="AD517" s="116"/>
      <c r="AE517" s="116"/>
      <c r="AF517" s="116"/>
      <c r="AG517" s="116"/>
      <c r="AH517" s="116"/>
      <c r="AI517" s="116"/>
      <c r="AJ517" s="116"/>
    </row>
    <row r="518" spans="3:36" ht="15.75" customHeight="1" x14ac:dyDescent="0.25">
      <c r="C518" s="141"/>
      <c r="D518" s="273"/>
      <c r="E518" s="273"/>
      <c r="F518" s="264"/>
      <c r="G518" s="274"/>
      <c r="H518" s="264"/>
      <c r="I518" s="275"/>
      <c r="J518" s="275"/>
      <c r="K518" s="275"/>
      <c r="L518" s="275"/>
      <c r="M518" s="275"/>
      <c r="N518" s="275"/>
      <c r="O518" s="267"/>
      <c r="P518" s="267"/>
      <c r="Q518" s="268"/>
      <c r="R518" s="269"/>
      <c r="S518" s="268"/>
      <c r="T518" s="263"/>
      <c r="U518" s="300"/>
      <c r="V518" s="294" t="str">
        <f>IF(Tabela7[[#This Row],[C/V]]="c",Tabela7[[#This Row],[Preço Médio]],"")</f>
        <v/>
      </c>
      <c r="W518" s="294" t="str">
        <f>IF(Tabela7[[#This Row],[C/V]]="v",Tabela7[[#This Row],[Preço Médio]],"")</f>
        <v/>
      </c>
      <c r="X518" s="123" t="str">
        <f>Tabela7[[#This Row],[Código Negociação]]&amp;Tabela7[[#This Row],[C/V]]</f>
        <v/>
      </c>
      <c r="Y518" s="124"/>
      <c r="Z518" s="124"/>
      <c r="AA518" s="124"/>
      <c r="AB518" s="124"/>
      <c r="AC518" s="124"/>
      <c r="AD518" s="124"/>
      <c r="AE518" s="124"/>
      <c r="AF518" s="124"/>
      <c r="AG518" s="124"/>
      <c r="AH518" s="124"/>
      <c r="AI518" s="124"/>
      <c r="AJ518" s="124"/>
    </row>
    <row r="519" spans="3:36" ht="15.75" customHeight="1" x14ac:dyDescent="0.25">
      <c r="C519" s="262"/>
      <c r="D519" s="272"/>
      <c r="E519" s="273"/>
      <c r="F519" s="264"/>
      <c r="G519" s="265"/>
      <c r="H519" s="126"/>
      <c r="I519" s="125"/>
      <c r="J519" s="125"/>
      <c r="K519" s="125"/>
      <c r="L519" s="125"/>
      <c r="M519" s="125"/>
      <c r="N519" s="125"/>
      <c r="O519" s="266"/>
      <c r="P519" s="267"/>
      <c r="Q519" s="268"/>
      <c r="R519" s="269"/>
      <c r="S519" s="268"/>
      <c r="T519" s="263"/>
      <c r="U519" s="300"/>
      <c r="V519" s="294" t="str">
        <f>IF(Tabela7[[#This Row],[C/V]]="c",Tabela7[[#This Row],[Preço Médio]],"")</f>
        <v/>
      </c>
      <c r="W519" s="294" t="str">
        <f>IF(Tabela7[[#This Row],[C/V]]="v",Tabela7[[#This Row],[Preço Médio]],"")</f>
        <v/>
      </c>
      <c r="X519" s="123" t="str">
        <f>Tabela7[[#This Row],[Código Negociação]]&amp;Tabela7[[#This Row],[C/V]]</f>
        <v/>
      </c>
      <c r="Y519" s="116"/>
      <c r="Z519" s="116"/>
      <c r="AA519" s="116"/>
      <c r="AB519" s="116"/>
      <c r="AC519" s="116"/>
      <c r="AD519" s="116"/>
      <c r="AE519" s="116"/>
      <c r="AF519" s="116"/>
      <c r="AG519" s="116"/>
      <c r="AH519" s="116"/>
      <c r="AI519" s="116"/>
      <c r="AJ519" s="116"/>
    </row>
    <row r="520" spans="3:36" ht="15.75" customHeight="1" x14ac:dyDescent="0.25">
      <c r="C520" s="262"/>
      <c r="D520" s="272"/>
      <c r="E520" s="273"/>
      <c r="F520" s="264"/>
      <c r="G520" s="265"/>
      <c r="H520" s="126"/>
      <c r="I520" s="125"/>
      <c r="J520" s="125"/>
      <c r="K520" s="125"/>
      <c r="L520" s="125"/>
      <c r="M520" s="125"/>
      <c r="N520" s="125"/>
      <c r="O520" s="266"/>
      <c r="P520" s="267"/>
      <c r="Q520" s="267"/>
      <c r="R520" s="270"/>
      <c r="S520" s="267"/>
      <c r="T520" s="264"/>
      <c r="U520" s="300"/>
      <c r="V520" s="294" t="str">
        <f>IF(Tabela7[[#This Row],[C/V]]="c",Tabela7[[#This Row],[Preço Médio]],"")</f>
        <v/>
      </c>
      <c r="W520" s="294" t="str">
        <f>IF(Tabela7[[#This Row],[C/V]]="v",Tabela7[[#This Row],[Preço Médio]],"")</f>
        <v/>
      </c>
      <c r="X520" s="123" t="str">
        <f>Tabela7[[#This Row],[Código Negociação]]&amp;Tabela7[[#This Row],[C/V]]</f>
        <v/>
      </c>
      <c r="Y520" s="124"/>
      <c r="Z520" s="124"/>
      <c r="AA520" s="124"/>
      <c r="AB520" s="124"/>
      <c r="AC520" s="124"/>
      <c r="AD520" s="124"/>
      <c r="AE520" s="124"/>
      <c r="AF520" s="124"/>
      <c r="AG520" s="124"/>
      <c r="AH520" s="124"/>
      <c r="AI520" s="124"/>
      <c r="AJ520" s="124"/>
    </row>
    <row r="521" spans="3:36" ht="15.75" customHeight="1" x14ac:dyDescent="0.25">
      <c r="C521" s="141"/>
      <c r="D521" s="271"/>
      <c r="E521" s="271"/>
      <c r="F521" s="118"/>
      <c r="G521" s="119"/>
      <c r="H521" s="118"/>
      <c r="I521" s="120"/>
      <c r="J521" s="120"/>
      <c r="K521" s="120"/>
      <c r="L521" s="120"/>
      <c r="M521" s="120"/>
      <c r="N521" s="120"/>
      <c r="O521" s="121"/>
      <c r="P521" s="121"/>
      <c r="Q521" s="117"/>
      <c r="R521" s="122"/>
      <c r="S521" s="117"/>
      <c r="T521" s="123"/>
      <c r="U521" s="299"/>
      <c r="V521" s="294" t="str">
        <f>IF(Tabela7[[#This Row],[C/V]]="c",Tabela7[[#This Row],[Preço Médio]],"")</f>
        <v/>
      </c>
      <c r="W521" s="294" t="str">
        <f>IF(Tabela7[[#This Row],[C/V]]="v",Tabela7[[#This Row],[Preço Médio]],"")</f>
        <v/>
      </c>
      <c r="X521" s="123" t="str">
        <f>Tabela7[[#This Row],[Código Negociação]]&amp;Tabela7[[#This Row],[C/V]]</f>
        <v/>
      </c>
      <c r="Y521" s="116"/>
      <c r="Z521" s="116"/>
      <c r="AA521" s="116"/>
      <c r="AB521" s="116"/>
      <c r="AC521" s="116"/>
      <c r="AD521" s="116"/>
      <c r="AE521" s="116"/>
      <c r="AF521" s="116"/>
      <c r="AG521" s="116"/>
      <c r="AH521" s="116"/>
      <c r="AI521" s="116"/>
      <c r="AJ521" s="116"/>
    </row>
    <row r="522" spans="3:36" ht="15.75" customHeight="1" x14ac:dyDescent="0.25">
      <c r="C522" s="262"/>
      <c r="D522" s="272"/>
      <c r="E522" s="272"/>
      <c r="F522" s="264"/>
      <c r="G522" s="265"/>
      <c r="H522" s="126"/>
      <c r="I522" s="125"/>
      <c r="J522" s="125"/>
      <c r="K522" s="125"/>
      <c r="L522" s="125"/>
      <c r="M522" s="125"/>
      <c r="N522" s="125"/>
      <c r="O522" s="266"/>
      <c r="P522" s="267"/>
      <c r="Q522" s="268"/>
      <c r="R522" s="269"/>
      <c r="S522" s="268"/>
      <c r="T522" s="263"/>
      <c r="U522" s="300"/>
      <c r="V522" s="294" t="str">
        <f>IF(Tabela7[[#This Row],[C/V]]="c",Tabela7[[#This Row],[Preço Médio]],"")</f>
        <v/>
      </c>
      <c r="W522" s="294" t="str">
        <f>IF(Tabela7[[#This Row],[C/V]]="v",Tabela7[[#This Row],[Preço Médio]],"")</f>
        <v/>
      </c>
      <c r="X522" s="123" t="str">
        <f>Tabela7[[#This Row],[Código Negociação]]&amp;Tabela7[[#This Row],[C/V]]</f>
        <v/>
      </c>
      <c r="Y522" s="124"/>
      <c r="Z522" s="124"/>
      <c r="AA522" s="124"/>
      <c r="AB522" s="124"/>
      <c r="AC522" s="124"/>
      <c r="AD522" s="124"/>
      <c r="AE522" s="124"/>
      <c r="AF522" s="124"/>
      <c r="AG522" s="124"/>
      <c r="AH522" s="124"/>
      <c r="AI522" s="124"/>
      <c r="AJ522" s="124"/>
    </row>
    <row r="523" spans="3:36" ht="15.75" customHeight="1" x14ac:dyDescent="0.25">
      <c r="C523" s="262"/>
      <c r="D523" s="272"/>
      <c r="E523" s="272"/>
      <c r="F523" s="264"/>
      <c r="G523" s="265"/>
      <c r="H523" s="126"/>
      <c r="I523" s="125"/>
      <c r="J523" s="125"/>
      <c r="K523" s="125"/>
      <c r="L523" s="125"/>
      <c r="M523" s="125"/>
      <c r="N523" s="125"/>
      <c r="O523" s="266"/>
      <c r="P523" s="267"/>
      <c r="Q523" s="267"/>
      <c r="R523" s="270"/>
      <c r="S523" s="267"/>
      <c r="T523" s="264"/>
      <c r="U523" s="300"/>
      <c r="V523" s="294" t="str">
        <f>IF(Tabela7[[#This Row],[C/V]]="c",Tabela7[[#This Row],[Preço Médio]],"")</f>
        <v/>
      </c>
      <c r="W523" s="294" t="str">
        <f>IF(Tabela7[[#This Row],[C/V]]="v",Tabela7[[#This Row],[Preço Médio]],"")</f>
        <v/>
      </c>
      <c r="X523" s="123" t="str">
        <f>Tabela7[[#This Row],[Código Negociação]]&amp;Tabela7[[#This Row],[C/V]]</f>
        <v/>
      </c>
      <c r="Y523" s="116"/>
      <c r="Z523" s="116"/>
      <c r="AA523" s="116"/>
      <c r="AB523" s="116"/>
      <c r="AC523" s="116"/>
      <c r="AD523" s="116"/>
      <c r="AE523" s="116"/>
      <c r="AF523" s="116"/>
      <c r="AG523" s="116"/>
      <c r="AH523" s="116"/>
      <c r="AI523" s="116"/>
      <c r="AJ523" s="116"/>
    </row>
    <row r="524" spans="3:36" ht="15.75" customHeight="1" x14ac:dyDescent="0.25">
      <c r="C524" s="141"/>
      <c r="D524" s="273"/>
      <c r="E524" s="273"/>
      <c r="F524" s="264"/>
      <c r="G524" s="274"/>
      <c r="H524" s="264"/>
      <c r="I524" s="275"/>
      <c r="J524" s="275"/>
      <c r="K524" s="275"/>
      <c r="L524" s="275"/>
      <c r="M524" s="275"/>
      <c r="N524" s="275"/>
      <c r="O524" s="267"/>
      <c r="P524" s="267"/>
      <c r="Q524" s="268"/>
      <c r="R524" s="269"/>
      <c r="S524" s="268"/>
      <c r="T524" s="263"/>
      <c r="U524" s="300"/>
      <c r="V524" s="294" t="str">
        <f>IF(Tabela7[[#This Row],[C/V]]="c",Tabela7[[#This Row],[Preço Médio]],"")</f>
        <v/>
      </c>
      <c r="W524" s="294" t="str">
        <f>IF(Tabela7[[#This Row],[C/V]]="v",Tabela7[[#This Row],[Preço Médio]],"")</f>
        <v/>
      </c>
      <c r="X524" s="123" t="str">
        <f>Tabela7[[#This Row],[Código Negociação]]&amp;Tabela7[[#This Row],[C/V]]</f>
        <v/>
      </c>
      <c r="Y524" s="124"/>
      <c r="Z524" s="124"/>
      <c r="AA524" s="124"/>
      <c r="AB524" s="124"/>
      <c r="AC524" s="124"/>
      <c r="AD524" s="124"/>
      <c r="AE524" s="124"/>
      <c r="AF524" s="124"/>
      <c r="AG524" s="124"/>
      <c r="AH524" s="124"/>
      <c r="AI524" s="124"/>
      <c r="AJ524" s="124"/>
    </row>
    <row r="525" spans="3:36" ht="15.75" customHeight="1" x14ac:dyDescent="0.25">
      <c r="C525" s="262"/>
      <c r="D525" s="272"/>
      <c r="E525" s="273"/>
      <c r="F525" s="264"/>
      <c r="G525" s="265"/>
      <c r="H525" s="126"/>
      <c r="I525" s="125"/>
      <c r="J525" s="125"/>
      <c r="K525" s="125"/>
      <c r="L525" s="125"/>
      <c r="M525" s="125"/>
      <c r="N525" s="125"/>
      <c r="O525" s="266"/>
      <c r="P525" s="267"/>
      <c r="Q525" s="268"/>
      <c r="R525" s="269"/>
      <c r="S525" s="268"/>
      <c r="T525" s="263"/>
      <c r="U525" s="300"/>
      <c r="V525" s="294" t="str">
        <f>IF(Tabela7[[#This Row],[C/V]]="c",Tabela7[[#This Row],[Preço Médio]],"")</f>
        <v/>
      </c>
      <c r="W525" s="294" t="str">
        <f>IF(Tabela7[[#This Row],[C/V]]="v",Tabela7[[#This Row],[Preço Médio]],"")</f>
        <v/>
      </c>
      <c r="X525" s="123" t="str">
        <f>Tabela7[[#This Row],[Código Negociação]]&amp;Tabela7[[#This Row],[C/V]]</f>
        <v/>
      </c>
      <c r="Y525" s="116"/>
      <c r="Z525" s="116"/>
      <c r="AA525" s="116"/>
      <c r="AB525" s="116"/>
      <c r="AC525" s="116"/>
      <c r="AD525" s="116"/>
      <c r="AE525" s="116"/>
      <c r="AF525" s="116"/>
      <c r="AG525" s="116"/>
      <c r="AH525" s="116"/>
      <c r="AI525" s="116"/>
      <c r="AJ525" s="116"/>
    </row>
    <row r="526" spans="3:36" ht="15.75" customHeight="1" x14ac:dyDescent="0.25">
      <c r="C526" s="262"/>
      <c r="D526" s="272"/>
      <c r="E526" s="273"/>
      <c r="F526" s="264"/>
      <c r="G526" s="265"/>
      <c r="H526" s="126"/>
      <c r="I526" s="125"/>
      <c r="J526" s="125"/>
      <c r="K526" s="125"/>
      <c r="L526" s="125"/>
      <c r="M526" s="125"/>
      <c r="N526" s="125"/>
      <c r="O526" s="266"/>
      <c r="P526" s="267"/>
      <c r="Q526" s="267"/>
      <c r="R526" s="270"/>
      <c r="S526" s="267"/>
      <c r="T526" s="264"/>
      <c r="U526" s="300"/>
      <c r="V526" s="294" t="str">
        <f>IF(Tabela7[[#This Row],[C/V]]="c",Tabela7[[#This Row],[Preço Médio]],"")</f>
        <v/>
      </c>
      <c r="W526" s="294" t="str">
        <f>IF(Tabela7[[#This Row],[C/V]]="v",Tabela7[[#This Row],[Preço Médio]],"")</f>
        <v/>
      </c>
      <c r="X526" s="123" t="str">
        <f>Tabela7[[#This Row],[Código Negociação]]&amp;Tabela7[[#This Row],[C/V]]</f>
        <v/>
      </c>
      <c r="Y526" s="124"/>
      <c r="Z526" s="124"/>
      <c r="AA526" s="124"/>
      <c r="AB526" s="124"/>
      <c r="AC526" s="124"/>
      <c r="AD526" s="124"/>
      <c r="AE526" s="124"/>
      <c r="AF526" s="124"/>
      <c r="AG526" s="124"/>
      <c r="AH526" s="124"/>
      <c r="AI526" s="124"/>
      <c r="AJ526" s="124"/>
    </row>
    <row r="527" spans="3:36" ht="15.75" customHeight="1" x14ac:dyDescent="0.25">
      <c r="C527" s="141"/>
      <c r="D527" s="271"/>
      <c r="E527" s="271"/>
      <c r="F527" s="118"/>
      <c r="G527" s="119"/>
      <c r="H527" s="118"/>
      <c r="I527" s="120"/>
      <c r="J527" s="120"/>
      <c r="K527" s="120"/>
      <c r="L527" s="120"/>
      <c r="M527" s="120"/>
      <c r="N527" s="120"/>
      <c r="O527" s="121"/>
      <c r="P527" s="121"/>
      <c r="Q527" s="117"/>
      <c r="R527" s="122"/>
      <c r="S527" s="117"/>
      <c r="T527" s="123"/>
      <c r="U527" s="299"/>
      <c r="V527" s="294" t="str">
        <f>IF(Tabela7[[#This Row],[C/V]]="c",Tabela7[[#This Row],[Preço Médio]],"")</f>
        <v/>
      </c>
      <c r="W527" s="294" t="str">
        <f>IF(Tabela7[[#This Row],[C/V]]="v",Tabela7[[#This Row],[Preço Médio]],"")</f>
        <v/>
      </c>
      <c r="X527" s="123" t="str">
        <f>Tabela7[[#This Row],[Código Negociação]]&amp;Tabela7[[#This Row],[C/V]]</f>
        <v/>
      </c>
      <c r="Y527" s="116"/>
      <c r="Z527" s="116"/>
      <c r="AA527" s="116"/>
      <c r="AB527" s="116"/>
      <c r="AC527" s="116"/>
      <c r="AD527" s="116"/>
      <c r="AE527" s="116"/>
      <c r="AF527" s="116"/>
      <c r="AG527" s="116"/>
      <c r="AH527" s="116"/>
      <c r="AI527" s="116"/>
      <c r="AJ527" s="116"/>
    </row>
    <row r="528" spans="3:36" ht="15.75" customHeight="1" x14ac:dyDescent="0.25">
      <c r="C528" s="262"/>
      <c r="D528" s="272"/>
      <c r="E528" s="272"/>
      <c r="F528" s="264"/>
      <c r="G528" s="265"/>
      <c r="H528" s="126"/>
      <c r="I528" s="125"/>
      <c r="J528" s="125"/>
      <c r="K528" s="125"/>
      <c r="L528" s="125"/>
      <c r="M528" s="125"/>
      <c r="N528" s="125"/>
      <c r="O528" s="266"/>
      <c r="P528" s="267"/>
      <c r="Q528" s="268"/>
      <c r="R528" s="269"/>
      <c r="S528" s="268"/>
      <c r="T528" s="263"/>
      <c r="U528" s="300"/>
      <c r="V528" s="294" t="str">
        <f>IF(Tabela7[[#This Row],[C/V]]="c",Tabela7[[#This Row],[Preço Médio]],"")</f>
        <v/>
      </c>
      <c r="W528" s="294" t="str">
        <f>IF(Tabela7[[#This Row],[C/V]]="v",Tabela7[[#This Row],[Preço Médio]],"")</f>
        <v/>
      </c>
      <c r="X528" s="123" t="str">
        <f>Tabela7[[#This Row],[Código Negociação]]&amp;Tabela7[[#This Row],[C/V]]</f>
        <v/>
      </c>
      <c r="Y528" s="124"/>
      <c r="Z528" s="124"/>
      <c r="AA528" s="124"/>
      <c r="AB528" s="124"/>
      <c r="AC528" s="124"/>
      <c r="AD528" s="124"/>
      <c r="AE528" s="124"/>
      <c r="AF528" s="124"/>
      <c r="AG528" s="124"/>
      <c r="AH528" s="124"/>
      <c r="AI528" s="124"/>
      <c r="AJ528" s="124"/>
    </row>
    <row r="529" spans="3:36" ht="15.75" customHeight="1" x14ac:dyDescent="0.25">
      <c r="C529" s="262"/>
      <c r="D529" s="272"/>
      <c r="E529" s="272"/>
      <c r="F529" s="264"/>
      <c r="G529" s="265"/>
      <c r="H529" s="126"/>
      <c r="I529" s="125"/>
      <c r="J529" s="125"/>
      <c r="K529" s="125"/>
      <c r="L529" s="125"/>
      <c r="M529" s="125"/>
      <c r="N529" s="125"/>
      <c r="O529" s="266"/>
      <c r="P529" s="267"/>
      <c r="Q529" s="267"/>
      <c r="R529" s="270"/>
      <c r="S529" s="267"/>
      <c r="T529" s="264"/>
      <c r="U529" s="300"/>
      <c r="V529" s="294" t="str">
        <f>IF(Tabela7[[#This Row],[C/V]]="c",Tabela7[[#This Row],[Preço Médio]],"")</f>
        <v/>
      </c>
      <c r="W529" s="294" t="str">
        <f>IF(Tabela7[[#This Row],[C/V]]="v",Tabela7[[#This Row],[Preço Médio]],"")</f>
        <v/>
      </c>
      <c r="X529" s="123" t="str">
        <f>Tabela7[[#This Row],[Código Negociação]]&amp;Tabela7[[#This Row],[C/V]]</f>
        <v/>
      </c>
      <c r="Y529" s="116"/>
      <c r="Z529" s="116"/>
      <c r="AA529" s="116"/>
      <c r="AB529" s="116"/>
      <c r="AC529" s="116"/>
      <c r="AD529" s="116"/>
      <c r="AE529" s="116"/>
      <c r="AF529" s="116"/>
      <c r="AG529" s="116"/>
      <c r="AH529" s="116"/>
      <c r="AI529" s="116"/>
      <c r="AJ529" s="116"/>
    </row>
    <row r="530" spans="3:36" ht="15.75" customHeight="1" x14ac:dyDescent="0.25">
      <c r="C530" s="141"/>
      <c r="D530" s="273"/>
      <c r="E530" s="273"/>
      <c r="F530" s="264"/>
      <c r="G530" s="274"/>
      <c r="H530" s="264"/>
      <c r="I530" s="275"/>
      <c r="J530" s="275"/>
      <c r="K530" s="275"/>
      <c r="L530" s="275"/>
      <c r="M530" s="275"/>
      <c r="N530" s="275"/>
      <c r="O530" s="267"/>
      <c r="P530" s="267"/>
      <c r="Q530" s="268"/>
      <c r="R530" s="269"/>
      <c r="S530" s="268"/>
      <c r="T530" s="263"/>
      <c r="U530" s="300"/>
      <c r="V530" s="294" t="str">
        <f>IF(Tabela7[[#This Row],[C/V]]="c",Tabela7[[#This Row],[Preço Médio]],"")</f>
        <v/>
      </c>
      <c r="W530" s="294" t="str">
        <f>IF(Tabela7[[#This Row],[C/V]]="v",Tabela7[[#This Row],[Preço Médio]],"")</f>
        <v/>
      </c>
      <c r="X530" s="123" t="str">
        <f>Tabela7[[#This Row],[Código Negociação]]&amp;Tabela7[[#This Row],[C/V]]</f>
        <v/>
      </c>
      <c r="Y530" s="124"/>
      <c r="Z530" s="124"/>
      <c r="AA530" s="124"/>
      <c r="AB530" s="124"/>
      <c r="AC530" s="124"/>
      <c r="AD530" s="124"/>
      <c r="AE530" s="124"/>
      <c r="AF530" s="124"/>
      <c r="AG530" s="124"/>
      <c r="AH530" s="124"/>
      <c r="AI530" s="124"/>
      <c r="AJ530" s="124"/>
    </row>
    <row r="531" spans="3:36" ht="15.75" customHeight="1" x14ac:dyDescent="0.25">
      <c r="C531" s="262"/>
      <c r="D531" s="272"/>
      <c r="E531" s="273"/>
      <c r="F531" s="264"/>
      <c r="G531" s="265"/>
      <c r="H531" s="126"/>
      <c r="I531" s="125"/>
      <c r="J531" s="125"/>
      <c r="K531" s="125"/>
      <c r="L531" s="125"/>
      <c r="M531" s="125"/>
      <c r="N531" s="125"/>
      <c r="O531" s="266"/>
      <c r="P531" s="267"/>
      <c r="Q531" s="268"/>
      <c r="R531" s="269"/>
      <c r="S531" s="268"/>
      <c r="T531" s="263"/>
      <c r="U531" s="300"/>
      <c r="V531" s="294" t="str">
        <f>IF(Tabela7[[#This Row],[C/V]]="c",Tabela7[[#This Row],[Preço Médio]],"")</f>
        <v/>
      </c>
      <c r="W531" s="294" t="str">
        <f>IF(Tabela7[[#This Row],[C/V]]="v",Tabela7[[#This Row],[Preço Médio]],"")</f>
        <v/>
      </c>
      <c r="X531" s="123" t="str">
        <f>Tabela7[[#This Row],[Código Negociação]]&amp;Tabela7[[#This Row],[C/V]]</f>
        <v/>
      </c>
      <c r="Y531" s="116"/>
      <c r="Z531" s="116"/>
      <c r="AA531" s="116"/>
      <c r="AB531" s="116"/>
      <c r="AC531" s="116"/>
      <c r="AD531" s="116"/>
      <c r="AE531" s="116"/>
      <c r="AF531" s="116"/>
      <c r="AG531" s="116"/>
      <c r="AH531" s="116"/>
      <c r="AI531" s="116"/>
      <c r="AJ531" s="116"/>
    </row>
    <row r="532" spans="3:36" ht="15.75" customHeight="1" x14ac:dyDescent="0.25">
      <c r="C532" s="262"/>
      <c r="D532" s="272"/>
      <c r="E532" s="273"/>
      <c r="F532" s="264"/>
      <c r="G532" s="265"/>
      <c r="H532" s="126"/>
      <c r="I532" s="125"/>
      <c r="J532" s="125"/>
      <c r="K532" s="125"/>
      <c r="L532" s="125"/>
      <c r="M532" s="125"/>
      <c r="N532" s="125"/>
      <c r="O532" s="266"/>
      <c r="P532" s="267"/>
      <c r="Q532" s="267"/>
      <c r="R532" s="270"/>
      <c r="S532" s="267"/>
      <c r="T532" s="264"/>
      <c r="U532" s="300"/>
      <c r="V532" s="294" t="str">
        <f>IF(Tabela7[[#This Row],[C/V]]="c",Tabela7[[#This Row],[Preço Médio]],"")</f>
        <v/>
      </c>
      <c r="W532" s="294" t="str">
        <f>IF(Tabela7[[#This Row],[C/V]]="v",Tabela7[[#This Row],[Preço Médio]],"")</f>
        <v/>
      </c>
      <c r="X532" s="123" t="str">
        <f>Tabela7[[#This Row],[Código Negociação]]&amp;Tabela7[[#This Row],[C/V]]</f>
        <v/>
      </c>
      <c r="Y532" s="124"/>
      <c r="Z532" s="124"/>
      <c r="AA532" s="124"/>
      <c r="AB532" s="124"/>
      <c r="AC532" s="124"/>
      <c r="AD532" s="124"/>
      <c r="AE532" s="124"/>
      <c r="AF532" s="124"/>
      <c r="AG532" s="124"/>
      <c r="AH532" s="124"/>
      <c r="AI532" s="124"/>
      <c r="AJ532" s="124"/>
    </row>
    <row r="533" spans="3:36" ht="15.75" customHeight="1" x14ac:dyDescent="0.25">
      <c r="C533" s="141"/>
      <c r="D533" s="271"/>
      <c r="E533" s="271"/>
      <c r="F533" s="118"/>
      <c r="G533" s="119"/>
      <c r="H533" s="118"/>
      <c r="I533" s="120"/>
      <c r="J533" s="120"/>
      <c r="K533" s="120"/>
      <c r="L533" s="120"/>
      <c r="M533" s="120"/>
      <c r="N533" s="120"/>
      <c r="O533" s="121"/>
      <c r="P533" s="121"/>
      <c r="Q533" s="117"/>
      <c r="R533" s="122"/>
      <c r="S533" s="117"/>
      <c r="T533" s="123"/>
      <c r="U533" s="299"/>
      <c r="V533" s="294" t="str">
        <f>IF(Tabela7[[#This Row],[C/V]]="c",Tabela7[[#This Row],[Preço Médio]],"")</f>
        <v/>
      </c>
      <c r="W533" s="294" t="str">
        <f>IF(Tabela7[[#This Row],[C/V]]="v",Tabela7[[#This Row],[Preço Médio]],"")</f>
        <v/>
      </c>
      <c r="X533" s="123" t="str">
        <f>Tabela7[[#This Row],[Código Negociação]]&amp;Tabela7[[#This Row],[C/V]]</f>
        <v/>
      </c>
      <c r="Y533" s="116"/>
      <c r="Z533" s="116"/>
      <c r="AA533" s="116"/>
      <c r="AB533" s="116"/>
      <c r="AC533" s="116"/>
      <c r="AD533" s="116"/>
      <c r="AE533" s="116"/>
      <c r="AF533" s="116"/>
      <c r="AG533" s="116"/>
      <c r="AH533" s="116"/>
      <c r="AI533" s="116"/>
      <c r="AJ533" s="116"/>
    </row>
    <row r="534" spans="3:36" ht="15.75" customHeight="1" x14ac:dyDescent="0.25">
      <c r="C534" s="262"/>
      <c r="D534" s="272"/>
      <c r="E534" s="272"/>
      <c r="F534" s="264"/>
      <c r="G534" s="265"/>
      <c r="H534" s="126"/>
      <c r="I534" s="125"/>
      <c r="J534" s="125"/>
      <c r="K534" s="125"/>
      <c r="L534" s="125"/>
      <c r="M534" s="125"/>
      <c r="N534" s="125"/>
      <c r="O534" s="266"/>
      <c r="P534" s="267"/>
      <c r="Q534" s="268"/>
      <c r="R534" s="269"/>
      <c r="S534" s="268"/>
      <c r="T534" s="263"/>
      <c r="U534" s="300"/>
      <c r="V534" s="294" t="str">
        <f>IF(Tabela7[[#This Row],[C/V]]="c",Tabela7[[#This Row],[Preço Médio]],"")</f>
        <v/>
      </c>
      <c r="W534" s="294" t="str">
        <f>IF(Tabela7[[#This Row],[C/V]]="v",Tabela7[[#This Row],[Preço Médio]],"")</f>
        <v/>
      </c>
      <c r="X534" s="123" t="str">
        <f>Tabela7[[#This Row],[Código Negociação]]&amp;Tabela7[[#This Row],[C/V]]</f>
        <v/>
      </c>
      <c r="Y534" s="124"/>
      <c r="Z534" s="124"/>
      <c r="AA534" s="124"/>
      <c r="AB534" s="124"/>
      <c r="AC534" s="124"/>
      <c r="AD534" s="124"/>
      <c r="AE534" s="124"/>
      <c r="AF534" s="124"/>
      <c r="AG534" s="124"/>
      <c r="AH534" s="124"/>
      <c r="AI534" s="124"/>
      <c r="AJ534" s="124"/>
    </row>
    <row r="535" spans="3:36" ht="15.75" customHeight="1" x14ac:dyDescent="0.25">
      <c r="C535" s="262"/>
      <c r="D535" s="272"/>
      <c r="E535" s="272"/>
      <c r="F535" s="264"/>
      <c r="G535" s="265"/>
      <c r="H535" s="126"/>
      <c r="I535" s="125"/>
      <c r="J535" s="125"/>
      <c r="K535" s="125"/>
      <c r="L535" s="125"/>
      <c r="M535" s="125"/>
      <c r="N535" s="125"/>
      <c r="O535" s="266"/>
      <c r="P535" s="267"/>
      <c r="Q535" s="267"/>
      <c r="R535" s="270"/>
      <c r="S535" s="267"/>
      <c r="T535" s="264"/>
      <c r="U535" s="300"/>
      <c r="V535" s="294" t="str">
        <f>IF(Tabela7[[#This Row],[C/V]]="c",Tabela7[[#This Row],[Preço Médio]],"")</f>
        <v/>
      </c>
      <c r="W535" s="294" t="str">
        <f>IF(Tabela7[[#This Row],[C/V]]="v",Tabela7[[#This Row],[Preço Médio]],"")</f>
        <v/>
      </c>
      <c r="X535" s="123" t="str">
        <f>Tabela7[[#This Row],[Código Negociação]]&amp;Tabela7[[#This Row],[C/V]]</f>
        <v/>
      </c>
      <c r="Y535" s="116"/>
      <c r="Z535" s="116"/>
      <c r="AA535" s="116"/>
      <c r="AB535" s="116"/>
      <c r="AC535" s="116"/>
      <c r="AD535" s="116"/>
      <c r="AE535" s="116"/>
      <c r="AF535" s="116"/>
      <c r="AG535" s="116"/>
      <c r="AH535" s="116"/>
      <c r="AI535" s="116"/>
      <c r="AJ535" s="116"/>
    </row>
    <row r="536" spans="3:36" ht="15.75" customHeight="1" x14ac:dyDescent="0.25">
      <c r="C536" s="141"/>
      <c r="D536" s="273"/>
      <c r="E536" s="273"/>
      <c r="F536" s="264"/>
      <c r="G536" s="274"/>
      <c r="H536" s="264"/>
      <c r="I536" s="275"/>
      <c r="J536" s="275"/>
      <c r="K536" s="275"/>
      <c r="L536" s="275"/>
      <c r="M536" s="275"/>
      <c r="N536" s="275"/>
      <c r="O536" s="267"/>
      <c r="P536" s="267"/>
      <c r="Q536" s="268"/>
      <c r="R536" s="269"/>
      <c r="S536" s="268"/>
      <c r="T536" s="263"/>
      <c r="U536" s="300"/>
      <c r="V536" s="294" t="str">
        <f>IF(Tabela7[[#This Row],[C/V]]="c",Tabela7[[#This Row],[Preço Médio]],"")</f>
        <v/>
      </c>
      <c r="W536" s="294" t="str">
        <f>IF(Tabela7[[#This Row],[C/V]]="v",Tabela7[[#This Row],[Preço Médio]],"")</f>
        <v/>
      </c>
      <c r="X536" s="123" t="str">
        <f>Tabela7[[#This Row],[Código Negociação]]&amp;Tabela7[[#This Row],[C/V]]</f>
        <v/>
      </c>
      <c r="Y536" s="124"/>
      <c r="Z536" s="124"/>
      <c r="AA536" s="124"/>
      <c r="AB536" s="124"/>
      <c r="AC536" s="124"/>
      <c r="AD536" s="124"/>
      <c r="AE536" s="124"/>
      <c r="AF536" s="124"/>
      <c r="AG536" s="124"/>
      <c r="AH536" s="124"/>
      <c r="AI536" s="124"/>
      <c r="AJ536" s="124"/>
    </row>
    <row r="537" spans="3:36" ht="15.75" customHeight="1" x14ac:dyDescent="0.25">
      <c r="C537" s="262"/>
      <c r="D537" s="272"/>
      <c r="E537" s="273"/>
      <c r="F537" s="264"/>
      <c r="G537" s="265"/>
      <c r="H537" s="126"/>
      <c r="I537" s="125"/>
      <c r="J537" s="125"/>
      <c r="K537" s="125"/>
      <c r="L537" s="125"/>
      <c r="M537" s="125"/>
      <c r="N537" s="125"/>
      <c r="O537" s="266"/>
      <c r="P537" s="267"/>
      <c r="Q537" s="268"/>
      <c r="R537" s="269"/>
      <c r="S537" s="268"/>
      <c r="T537" s="263"/>
      <c r="U537" s="300"/>
      <c r="V537" s="294" t="str">
        <f>IF(Tabela7[[#This Row],[C/V]]="c",Tabela7[[#This Row],[Preço Médio]],"")</f>
        <v/>
      </c>
      <c r="W537" s="294" t="str">
        <f>IF(Tabela7[[#This Row],[C/V]]="v",Tabela7[[#This Row],[Preço Médio]],"")</f>
        <v/>
      </c>
      <c r="X537" s="123" t="str">
        <f>Tabela7[[#This Row],[Código Negociação]]&amp;Tabela7[[#This Row],[C/V]]</f>
        <v/>
      </c>
      <c r="Y537" s="116"/>
      <c r="Z537" s="116"/>
      <c r="AA537" s="116"/>
      <c r="AB537" s="116"/>
      <c r="AC537" s="116"/>
      <c r="AD537" s="116"/>
      <c r="AE537" s="116"/>
      <c r="AF537" s="116"/>
      <c r="AG537" s="116"/>
      <c r="AH537" s="116"/>
      <c r="AI537" s="116"/>
      <c r="AJ537" s="116"/>
    </row>
    <row r="538" spans="3:36" ht="15.75" customHeight="1" x14ac:dyDescent="0.25">
      <c r="C538" s="262"/>
      <c r="D538" s="272"/>
      <c r="E538" s="273"/>
      <c r="F538" s="264"/>
      <c r="G538" s="265"/>
      <c r="H538" s="126"/>
      <c r="I538" s="125"/>
      <c r="J538" s="125"/>
      <c r="K538" s="125"/>
      <c r="L538" s="125"/>
      <c r="M538" s="125"/>
      <c r="N538" s="125"/>
      <c r="O538" s="266"/>
      <c r="P538" s="267"/>
      <c r="Q538" s="267"/>
      <c r="R538" s="270"/>
      <c r="S538" s="267"/>
      <c r="T538" s="264"/>
      <c r="U538" s="300"/>
      <c r="V538" s="294" t="str">
        <f>IF(Tabela7[[#This Row],[C/V]]="c",Tabela7[[#This Row],[Preço Médio]],"")</f>
        <v/>
      </c>
      <c r="W538" s="294" t="str">
        <f>IF(Tabela7[[#This Row],[C/V]]="v",Tabela7[[#This Row],[Preço Médio]],"")</f>
        <v/>
      </c>
      <c r="X538" s="123" t="str">
        <f>Tabela7[[#This Row],[Código Negociação]]&amp;Tabela7[[#This Row],[C/V]]</f>
        <v/>
      </c>
      <c r="Y538" s="124"/>
      <c r="Z538" s="124"/>
      <c r="AA538" s="124"/>
      <c r="AB538" s="124"/>
      <c r="AC538" s="124"/>
      <c r="AD538" s="124"/>
      <c r="AE538" s="124"/>
      <c r="AF538" s="124"/>
      <c r="AG538" s="124"/>
      <c r="AH538" s="124"/>
      <c r="AI538" s="124"/>
      <c r="AJ538" s="124"/>
    </row>
    <row r="539" spans="3:36" ht="15.75" customHeight="1" x14ac:dyDescent="0.25">
      <c r="C539" s="141"/>
      <c r="D539" s="271"/>
      <c r="E539" s="271"/>
      <c r="F539" s="118"/>
      <c r="G539" s="119"/>
      <c r="H539" s="118"/>
      <c r="I539" s="120"/>
      <c r="J539" s="120"/>
      <c r="K539" s="120"/>
      <c r="L539" s="120"/>
      <c r="M539" s="120"/>
      <c r="N539" s="120"/>
      <c r="O539" s="121"/>
      <c r="P539" s="121"/>
      <c r="Q539" s="117"/>
      <c r="R539" s="122"/>
      <c r="S539" s="117"/>
      <c r="T539" s="123"/>
      <c r="U539" s="299"/>
      <c r="V539" s="294" t="str">
        <f>IF(Tabela7[[#This Row],[C/V]]="c",Tabela7[[#This Row],[Preço Médio]],"")</f>
        <v/>
      </c>
      <c r="W539" s="294" t="str">
        <f>IF(Tabela7[[#This Row],[C/V]]="v",Tabela7[[#This Row],[Preço Médio]],"")</f>
        <v/>
      </c>
      <c r="X539" s="123" t="str">
        <f>Tabela7[[#This Row],[Código Negociação]]&amp;Tabela7[[#This Row],[C/V]]</f>
        <v/>
      </c>
      <c r="Y539" s="116"/>
      <c r="Z539" s="116"/>
      <c r="AA539" s="116"/>
      <c r="AB539" s="116"/>
      <c r="AC539" s="116"/>
      <c r="AD539" s="116"/>
      <c r="AE539" s="116"/>
      <c r="AF539" s="116"/>
      <c r="AG539" s="116"/>
      <c r="AH539" s="116"/>
      <c r="AI539" s="116"/>
      <c r="AJ539" s="116"/>
    </row>
    <row r="540" spans="3:36" ht="15.75" customHeight="1" x14ac:dyDescent="0.25">
      <c r="C540" s="262"/>
      <c r="D540" s="272"/>
      <c r="E540" s="272"/>
      <c r="F540" s="264"/>
      <c r="G540" s="265"/>
      <c r="H540" s="126"/>
      <c r="I540" s="125"/>
      <c r="J540" s="125"/>
      <c r="K540" s="125"/>
      <c r="L540" s="125"/>
      <c r="M540" s="125"/>
      <c r="N540" s="125"/>
      <c r="O540" s="266"/>
      <c r="P540" s="267"/>
      <c r="Q540" s="268"/>
      <c r="R540" s="269"/>
      <c r="S540" s="268"/>
      <c r="T540" s="263"/>
      <c r="U540" s="300"/>
      <c r="V540" s="294" t="str">
        <f>IF(Tabela7[[#This Row],[C/V]]="c",Tabela7[[#This Row],[Preço Médio]],"")</f>
        <v/>
      </c>
      <c r="W540" s="294" t="str">
        <f>IF(Tabela7[[#This Row],[C/V]]="v",Tabela7[[#This Row],[Preço Médio]],"")</f>
        <v/>
      </c>
      <c r="X540" s="123" t="str">
        <f>Tabela7[[#This Row],[Código Negociação]]&amp;Tabela7[[#This Row],[C/V]]</f>
        <v/>
      </c>
      <c r="Y540" s="124"/>
      <c r="Z540" s="124"/>
      <c r="AA540" s="124"/>
      <c r="AB540" s="124"/>
      <c r="AC540" s="124"/>
      <c r="AD540" s="124"/>
      <c r="AE540" s="124"/>
      <c r="AF540" s="124"/>
      <c r="AG540" s="124"/>
      <c r="AH540" s="124"/>
      <c r="AI540" s="124"/>
      <c r="AJ540" s="124"/>
    </row>
    <row r="541" spans="3:36" ht="15.75" customHeight="1" x14ac:dyDescent="0.25">
      <c r="C541" s="262"/>
      <c r="D541" s="272"/>
      <c r="E541" s="272"/>
      <c r="F541" s="264"/>
      <c r="G541" s="265"/>
      <c r="H541" s="126"/>
      <c r="I541" s="125"/>
      <c r="J541" s="125"/>
      <c r="K541" s="125"/>
      <c r="L541" s="125"/>
      <c r="M541" s="125"/>
      <c r="N541" s="125"/>
      <c r="O541" s="266"/>
      <c r="P541" s="267"/>
      <c r="Q541" s="267"/>
      <c r="R541" s="270"/>
      <c r="S541" s="267"/>
      <c r="T541" s="264"/>
      <c r="U541" s="300"/>
      <c r="V541" s="294" t="str">
        <f>IF(Tabela7[[#This Row],[C/V]]="c",Tabela7[[#This Row],[Preço Médio]],"")</f>
        <v/>
      </c>
      <c r="W541" s="294" t="str">
        <f>IF(Tabela7[[#This Row],[C/V]]="v",Tabela7[[#This Row],[Preço Médio]],"")</f>
        <v/>
      </c>
      <c r="X541" s="123" t="str">
        <f>Tabela7[[#This Row],[Código Negociação]]&amp;Tabela7[[#This Row],[C/V]]</f>
        <v/>
      </c>
      <c r="Y541" s="116"/>
      <c r="Z541" s="116"/>
      <c r="AA541" s="116"/>
      <c r="AB541" s="116"/>
      <c r="AC541" s="116"/>
      <c r="AD541" s="116"/>
      <c r="AE541" s="116"/>
      <c r="AF541" s="116"/>
      <c r="AG541" s="116"/>
      <c r="AH541" s="116"/>
      <c r="AI541" s="116"/>
      <c r="AJ541" s="116"/>
    </row>
    <row r="542" spans="3:36" ht="15.75" customHeight="1" x14ac:dyDescent="0.25">
      <c r="C542" s="141"/>
      <c r="D542" s="273"/>
      <c r="E542" s="273"/>
      <c r="F542" s="264"/>
      <c r="G542" s="274"/>
      <c r="H542" s="264"/>
      <c r="I542" s="275"/>
      <c r="J542" s="275"/>
      <c r="K542" s="275"/>
      <c r="L542" s="275"/>
      <c r="M542" s="275"/>
      <c r="N542" s="275"/>
      <c r="O542" s="267"/>
      <c r="P542" s="267"/>
      <c r="Q542" s="268"/>
      <c r="R542" s="269"/>
      <c r="S542" s="268"/>
      <c r="T542" s="263"/>
      <c r="U542" s="300"/>
      <c r="V542" s="294" t="str">
        <f>IF(Tabela7[[#This Row],[C/V]]="c",Tabela7[[#This Row],[Preço Médio]],"")</f>
        <v/>
      </c>
      <c r="W542" s="294" t="str">
        <f>IF(Tabela7[[#This Row],[C/V]]="v",Tabela7[[#This Row],[Preço Médio]],"")</f>
        <v/>
      </c>
      <c r="X542" s="123" t="str">
        <f>Tabela7[[#This Row],[Código Negociação]]&amp;Tabela7[[#This Row],[C/V]]</f>
        <v/>
      </c>
      <c r="Y542" s="124"/>
      <c r="Z542" s="124"/>
      <c r="AA542" s="124"/>
      <c r="AB542" s="124"/>
      <c r="AC542" s="124"/>
      <c r="AD542" s="124"/>
      <c r="AE542" s="124"/>
      <c r="AF542" s="124"/>
      <c r="AG542" s="124"/>
      <c r="AH542" s="124"/>
      <c r="AI542" s="124"/>
      <c r="AJ542" s="124"/>
    </row>
    <row r="543" spans="3:36" ht="15.75" customHeight="1" x14ac:dyDescent="0.25">
      <c r="C543" s="262"/>
      <c r="D543" s="272"/>
      <c r="E543" s="273"/>
      <c r="F543" s="264"/>
      <c r="G543" s="265"/>
      <c r="H543" s="126"/>
      <c r="I543" s="125"/>
      <c r="J543" s="125"/>
      <c r="K543" s="125"/>
      <c r="L543" s="125"/>
      <c r="M543" s="125"/>
      <c r="N543" s="125"/>
      <c r="O543" s="266"/>
      <c r="P543" s="267"/>
      <c r="Q543" s="268"/>
      <c r="R543" s="269"/>
      <c r="S543" s="268"/>
      <c r="T543" s="263"/>
      <c r="U543" s="300"/>
      <c r="V543" s="294" t="str">
        <f>IF(Tabela7[[#This Row],[C/V]]="c",Tabela7[[#This Row],[Preço Médio]],"")</f>
        <v/>
      </c>
      <c r="W543" s="294" t="str">
        <f>IF(Tabela7[[#This Row],[C/V]]="v",Tabela7[[#This Row],[Preço Médio]],"")</f>
        <v/>
      </c>
      <c r="X543" s="123" t="str">
        <f>Tabela7[[#This Row],[Código Negociação]]&amp;Tabela7[[#This Row],[C/V]]</f>
        <v/>
      </c>
      <c r="Y543" s="116"/>
      <c r="Z543" s="116"/>
      <c r="AA543" s="116"/>
      <c r="AB543" s="116"/>
      <c r="AC543" s="116"/>
      <c r="AD543" s="116"/>
      <c r="AE543" s="116"/>
      <c r="AF543" s="116"/>
      <c r="AG543" s="116"/>
      <c r="AH543" s="116"/>
      <c r="AI543" s="116"/>
      <c r="AJ543" s="116"/>
    </row>
    <row r="544" spans="3:36" ht="15.75" customHeight="1" x14ac:dyDescent="0.25">
      <c r="C544" s="262"/>
      <c r="D544" s="272"/>
      <c r="E544" s="273"/>
      <c r="F544" s="264"/>
      <c r="G544" s="265"/>
      <c r="H544" s="126"/>
      <c r="I544" s="125"/>
      <c r="J544" s="125"/>
      <c r="K544" s="125"/>
      <c r="L544" s="125"/>
      <c r="M544" s="125"/>
      <c r="N544" s="125"/>
      <c r="O544" s="266"/>
      <c r="P544" s="267"/>
      <c r="Q544" s="267"/>
      <c r="R544" s="270"/>
      <c r="S544" s="267"/>
      <c r="T544" s="264"/>
      <c r="U544" s="300"/>
      <c r="V544" s="294" t="str">
        <f>IF(Tabela7[[#This Row],[C/V]]="c",Tabela7[[#This Row],[Preço Médio]],"")</f>
        <v/>
      </c>
      <c r="W544" s="294" t="str">
        <f>IF(Tabela7[[#This Row],[C/V]]="v",Tabela7[[#This Row],[Preço Médio]],"")</f>
        <v/>
      </c>
      <c r="X544" s="123" t="str">
        <f>Tabela7[[#This Row],[Código Negociação]]&amp;Tabela7[[#This Row],[C/V]]</f>
        <v/>
      </c>
      <c r="Y544" s="124"/>
      <c r="Z544" s="124"/>
      <c r="AA544" s="124"/>
      <c r="AB544" s="124"/>
      <c r="AC544" s="124"/>
      <c r="AD544" s="124"/>
      <c r="AE544" s="124"/>
      <c r="AF544" s="124"/>
      <c r="AG544" s="124"/>
      <c r="AH544" s="124"/>
      <c r="AI544" s="124"/>
      <c r="AJ544" s="124"/>
    </row>
    <row r="545" spans="3:36" ht="15.75" customHeight="1" x14ac:dyDescent="0.25">
      <c r="C545" s="141"/>
      <c r="D545" s="271"/>
      <c r="E545" s="271"/>
      <c r="F545" s="118"/>
      <c r="G545" s="119"/>
      <c r="H545" s="118"/>
      <c r="I545" s="120"/>
      <c r="J545" s="120"/>
      <c r="K545" s="120"/>
      <c r="L545" s="120"/>
      <c r="M545" s="120"/>
      <c r="N545" s="120"/>
      <c r="O545" s="121"/>
      <c r="P545" s="121"/>
      <c r="Q545" s="117"/>
      <c r="R545" s="122"/>
      <c r="S545" s="117"/>
      <c r="T545" s="123"/>
      <c r="U545" s="299"/>
      <c r="V545" s="294" t="str">
        <f>IF(Tabela7[[#This Row],[C/V]]="c",Tabela7[[#This Row],[Preço Médio]],"")</f>
        <v/>
      </c>
      <c r="W545" s="294" t="str">
        <f>IF(Tabela7[[#This Row],[C/V]]="v",Tabela7[[#This Row],[Preço Médio]],"")</f>
        <v/>
      </c>
      <c r="X545" s="123" t="str">
        <f>Tabela7[[#This Row],[Código Negociação]]&amp;Tabela7[[#This Row],[C/V]]</f>
        <v/>
      </c>
      <c r="Y545" s="116"/>
      <c r="Z545" s="116"/>
      <c r="AA545" s="116"/>
      <c r="AB545" s="116"/>
      <c r="AC545" s="116"/>
      <c r="AD545" s="116"/>
      <c r="AE545" s="116"/>
      <c r="AF545" s="116"/>
      <c r="AG545" s="116"/>
      <c r="AH545" s="116"/>
      <c r="AI545" s="116"/>
      <c r="AJ545" s="116"/>
    </row>
    <row r="546" spans="3:36" ht="15.75" customHeight="1" x14ac:dyDescent="0.25">
      <c r="C546" s="262"/>
      <c r="D546" s="272"/>
      <c r="E546" s="272"/>
      <c r="F546" s="264"/>
      <c r="G546" s="265"/>
      <c r="H546" s="126"/>
      <c r="I546" s="125"/>
      <c r="J546" s="125"/>
      <c r="K546" s="125"/>
      <c r="L546" s="125"/>
      <c r="M546" s="125"/>
      <c r="N546" s="125"/>
      <c r="O546" s="266"/>
      <c r="P546" s="267"/>
      <c r="Q546" s="268"/>
      <c r="R546" s="269"/>
      <c r="S546" s="268"/>
      <c r="T546" s="263"/>
      <c r="U546" s="300"/>
      <c r="V546" s="294" t="str">
        <f>IF(Tabela7[[#This Row],[C/V]]="c",Tabela7[[#This Row],[Preço Médio]],"")</f>
        <v/>
      </c>
      <c r="W546" s="294" t="str">
        <f>IF(Tabela7[[#This Row],[C/V]]="v",Tabela7[[#This Row],[Preço Médio]],"")</f>
        <v/>
      </c>
      <c r="X546" s="123" t="str">
        <f>Tabela7[[#This Row],[Código Negociação]]&amp;Tabela7[[#This Row],[C/V]]</f>
        <v/>
      </c>
      <c r="Y546" s="124"/>
      <c r="Z546" s="124"/>
      <c r="AA546" s="124"/>
      <c r="AB546" s="124"/>
      <c r="AC546" s="124"/>
      <c r="AD546" s="124"/>
      <c r="AE546" s="124"/>
      <c r="AF546" s="124"/>
      <c r="AG546" s="124"/>
      <c r="AH546" s="124"/>
      <c r="AI546" s="124"/>
      <c r="AJ546" s="124"/>
    </row>
    <row r="547" spans="3:36" ht="15.75" customHeight="1" x14ac:dyDescent="0.25">
      <c r="C547" s="262"/>
      <c r="D547" s="272"/>
      <c r="E547" s="272"/>
      <c r="F547" s="264"/>
      <c r="G547" s="265"/>
      <c r="H547" s="126"/>
      <c r="I547" s="125"/>
      <c r="J547" s="125"/>
      <c r="K547" s="125"/>
      <c r="L547" s="125"/>
      <c r="M547" s="125"/>
      <c r="N547" s="125"/>
      <c r="O547" s="266"/>
      <c r="P547" s="267"/>
      <c r="Q547" s="267"/>
      <c r="R547" s="270"/>
      <c r="S547" s="267"/>
      <c r="T547" s="264"/>
      <c r="U547" s="300"/>
      <c r="V547" s="294" t="str">
        <f>IF(Tabela7[[#This Row],[C/V]]="c",Tabela7[[#This Row],[Preço Médio]],"")</f>
        <v/>
      </c>
      <c r="W547" s="294" t="str">
        <f>IF(Tabela7[[#This Row],[C/V]]="v",Tabela7[[#This Row],[Preço Médio]],"")</f>
        <v/>
      </c>
      <c r="X547" s="123" t="str">
        <f>Tabela7[[#This Row],[Código Negociação]]&amp;Tabela7[[#This Row],[C/V]]</f>
        <v/>
      </c>
      <c r="Y547" s="116"/>
      <c r="Z547" s="116"/>
      <c r="AA547" s="116"/>
      <c r="AB547" s="116"/>
      <c r="AC547" s="116"/>
      <c r="AD547" s="116"/>
      <c r="AE547" s="116"/>
      <c r="AF547" s="116"/>
      <c r="AG547" s="116"/>
      <c r="AH547" s="116"/>
      <c r="AI547" s="116"/>
      <c r="AJ547" s="116"/>
    </row>
    <row r="548" spans="3:36" ht="15.75" customHeight="1" x14ac:dyDescent="0.25">
      <c r="C548" s="141"/>
      <c r="D548" s="273"/>
      <c r="E548" s="273"/>
      <c r="F548" s="264"/>
      <c r="G548" s="274"/>
      <c r="H548" s="264"/>
      <c r="I548" s="275"/>
      <c r="J548" s="275"/>
      <c r="K548" s="275"/>
      <c r="L548" s="275"/>
      <c r="M548" s="275"/>
      <c r="N548" s="275"/>
      <c r="O548" s="267"/>
      <c r="P548" s="267"/>
      <c r="Q548" s="268"/>
      <c r="R548" s="269"/>
      <c r="S548" s="268"/>
      <c r="T548" s="263"/>
      <c r="U548" s="300"/>
      <c r="V548" s="294" t="str">
        <f>IF(Tabela7[[#This Row],[C/V]]="c",Tabela7[[#This Row],[Preço Médio]],"")</f>
        <v/>
      </c>
      <c r="W548" s="294" t="str">
        <f>IF(Tabela7[[#This Row],[C/V]]="v",Tabela7[[#This Row],[Preço Médio]],"")</f>
        <v/>
      </c>
      <c r="X548" s="123" t="str">
        <f>Tabela7[[#This Row],[Código Negociação]]&amp;Tabela7[[#This Row],[C/V]]</f>
        <v/>
      </c>
      <c r="Y548" s="124"/>
      <c r="Z548" s="124"/>
      <c r="AA548" s="124"/>
      <c r="AB548" s="124"/>
      <c r="AC548" s="124"/>
      <c r="AD548" s="124"/>
      <c r="AE548" s="124"/>
      <c r="AF548" s="124"/>
      <c r="AG548" s="124"/>
      <c r="AH548" s="124"/>
      <c r="AI548" s="124"/>
      <c r="AJ548" s="124"/>
    </row>
    <row r="549" spans="3:36" ht="15.75" customHeight="1" x14ac:dyDescent="0.25">
      <c r="C549" s="262"/>
      <c r="D549" s="272"/>
      <c r="E549" s="273"/>
      <c r="F549" s="264"/>
      <c r="G549" s="265"/>
      <c r="H549" s="126"/>
      <c r="I549" s="125"/>
      <c r="J549" s="125"/>
      <c r="K549" s="125"/>
      <c r="L549" s="125"/>
      <c r="M549" s="125"/>
      <c r="N549" s="125"/>
      <c r="O549" s="266"/>
      <c r="P549" s="267"/>
      <c r="Q549" s="268"/>
      <c r="R549" s="269"/>
      <c r="S549" s="268"/>
      <c r="T549" s="263"/>
      <c r="U549" s="300"/>
      <c r="V549" s="294" t="str">
        <f>IF(Tabela7[[#This Row],[C/V]]="c",Tabela7[[#This Row],[Preço Médio]],"")</f>
        <v/>
      </c>
      <c r="W549" s="294" t="str">
        <f>IF(Tabela7[[#This Row],[C/V]]="v",Tabela7[[#This Row],[Preço Médio]],"")</f>
        <v/>
      </c>
      <c r="X549" s="123" t="str">
        <f>Tabela7[[#This Row],[Código Negociação]]&amp;Tabela7[[#This Row],[C/V]]</f>
        <v/>
      </c>
      <c r="Y549" s="116"/>
      <c r="Z549" s="116"/>
      <c r="AA549" s="116"/>
      <c r="AB549" s="116"/>
      <c r="AC549" s="116"/>
      <c r="AD549" s="116"/>
      <c r="AE549" s="116"/>
      <c r="AF549" s="116"/>
      <c r="AG549" s="116"/>
      <c r="AH549" s="116"/>
      <c r="AI549" s="116"/>
      <c r="AJ549" s="116"/>
    </row>
    <row r="550" spans="3:36" ht="15.75" customHeight="1" x14ac:dyDescent="0.25">
      <c r="C550" s="262"/>
      <c r="D550" s="272"/>
      <c r="E550" s="273"/>
      <c r="F550" s="264"/>
      <c r="G550" s="265"/>
      <c r="H550" s="126"/>
      <c r="I550" s="125"/>
      <c r="J550" s="125"/>
      <c r="K550" s="125"/>
      <c r="L550" s="125"/>
      <c r="M550" s="125"/>
      <c r="N550" s="125"/>
      <c r="O550" s="266"/>
      <c r="P550" s="267"/>
      <c r="Q550" s="267"/>
      <c r="R550" s="270"/>
      <c r="S550" s="267"/>
      <c r="T550" s="264"/>
      <c r="U550" s="300"/>
      <c r="V550" s="294" t="str">
        <f>IF(Tabela7[[#This Row],[C/V]]="c",Tabela7[[#This Row],[Preço Médio]],"")</f>
        <v/>
      </c>
      <c r="W550" s="294" t="str">
        <f>IF(Tabela7[[#This Row],[C/V]]="v",Tabela7[[#This Row],[Preço Médio]],"")</f>
        <v/>
      </c>
      <c r="X550" s="123" t="str">
        <f>Tabela7[[#This Row],[Código Negociação]]&amp;Tabela7[[#This Row],[C/V]]</f>
        <v/>
      </c>
      <c r="Y550" s="124"/>
      <c r="Z550" s="124"/>
      <c r="AA550" s="124"/>
      <c r="AB550" s="124"/>
      <c r="AC550" s="124"/>
      <c r="AD550" s="124"/>
      <c r="AE550" s="124"/>
      <c r="AF550" s="124"/>
      <c r="AG550" s="124"/>
      <c r="AH550" s="124"/>
      <c r="AI550" s="124"/>
      <c r="AJ550" s="124"/>
    </row>
    <row r="551" spans="3:36" ht="15.75" customHeight="1" x14ac:dyDescent="0.25">
      <c r="C551" s="141"/>
      <c r="D551" s="271"/>
      <c r="E551" s="271"/>
      <c r="F551" s="118"/>
      <c r="G551" s="119"/>
      <c r="H551" s="118"/>
      <c r="I551" s="120"/>
      <c r="J551" s="120"/>
      <c r="K551" s="120"/>
      <c r="L551" s="120"/>
      <c r="M551" s="120"/>
      <c r="N551" s="120"/>
      <c r="O551" s="121"/>
      <c r="P551" s="121"/>
      <c r="Q551" s="117"/>
      <c r="R551" s="122"/>
      <c r="S551" s="117"/>
      <c r="T551" s="123"/>
      <c r="U551" s="299"/>
      <c r="V551" s="294" t="str">
        <f>IF(Tabela7[[#This Row],[C/V]]="c",Tabela7[[#This Row],[Preço Médio]],"")</f>
        <v/>
      </c>
      <c r="W551" s="294" t="str">
        <f>IF(Tabela7[[#This Row],[C/V]]="v",Tabela7[[#This Row],[Preço Médio]],"")</f>
        <v/>
      </c>
      <c r="X551" s="123" t="str">
        <f>Tabela7[[#This Row],[Código Negociação]]&amp;Tabela7[[#This Row],[C/V]]</f>
        <v/>
      </c>
      <c r="Y551" s="116"/>
      <c r="Z551" s="116"/>
      <c r="AA551" s="116"/>
      <c r="AB551" s="116"/>
      <c r="AC551" s="116"/>
      <c r="AD551" s="116"/>
      <c r="AE551" s="116"/>
      <c r="AF551" s="116"/>
      <c r="AG551" s="116"/>
      <c r="AH551" s="116"/>
      <c r="AI551" s="116"/>
      <c r="AJ551" s="116"/>
    </row>
    <row r="552" spans="3:36" ht="15.75" customHeight="1" x14ac:dyDescent="0.25">
      <c r="C552" s="262"/>
      <c r="D552" s="272"/>
      <c r="E552" s="272"/>
      <c r="F552" s="264"/>
      <c r="G552" s="265"/>
      <c r="H552" s="126"/>
      <c r="I552" s="125"/>
      <c r="J552" s="125"/>
      <c r="K552" s="125"/>
      <c r="L552" s="125"/>
      <c r="M552" s="125"/>
      <c r="N552" s="125"/>
      <c r="O552" s="266"/>
      <c r="P552" s="267"/>
      <c r="Q552" s="268"/>
      <c r="R552" s="269"/>
      <c r="S552" s="268"/>
      <c r="T552" s="263"/>
      <c r="U552" s="300"/>
      <c r="V552" s="294" t="str">
        <f>IF(Tabela7[[#This Row],[C/V]]="c",Tabela7[[#This Row],[Preço Médio]],"")</f>
        <v/>
      </c>
      <c r="W552" s="294" t="str">
        <f>IF(Tabela7[[#This Row],[C/V]]="v",Tabela7[[#This Row],[Preço Médio]],"")</f>
        <v/>
      </c>
      <c r="X552" s="123" t="str">
        <f>Tabela7[[#This Row],[Código Negociação]]&amp;Tabela7[[#This Row],[C/V]]</f>
        <v/>
      </c>
      <c r="Y552" s="124"/>
      <c r="Z552" s="124"/>
      <c r="AA552" s="124"/>
      <c r="AB552" s="124"/>
      <c r="AC552" s="124"/>
      <c r="AD552" s="124"/>
      <c r="AE552" s="124"/>
      <c r="AF552" s="124"/>
      <c r="AG552" s="124"/>
      <c r="AH552" s="124"/>
      <c r="AI552" s="124"/>
      <c r="AJ552" s="124"/>
    </row>
    <row r="553" spans="3:36" ht="15.75" customHeight="1" x14ac:dyDescent="0.25">
      <c r="C553" s="262"/>
      <c r="D553" s="272"/>
      <c r="E553" s="272"/>
      <c r="F553" s="264"/>
      <c r="G553" s="265"/>
      <c r="H553" s="126"/>
      <c r="I553" s="125"/>
      <c r="J553" s="125"/>
      <c r="K553" s="125"/>
      <c r="L553" s="125"/>
      <c r="M553" s="125"/>
      <c r="N553" s="125"/>
      <c r="O553" s="266"/>
      <c r="P553" s="267"/>
      <c r="Q553" s="267"/>
      <c r="R553" s="270"/>
      <c r="S553" s="267"/>
      <c r="T553" s="264"/>
      <c r="U553" s="300"/>
      <c r="V553" s="294" t="str">
        <f>IF(Tabela7[[#This Row],[C/V]]="c",Tabela7[[#This Row],[Preço Médio]],"")</f>
        <v/>
      </c>
      <c r="W553" s="294" t="str">
        <f>IF(Tabela7[[#This Row],[C/V]]="v",Tabela7[[#This Row],[Preço Médio]],"")</f>
        <v/>
      </c>
      <c r="X553" s="123" t="str">
        <f>Tabela7[[#This Row],[Código Negociação]]&amp;Tabela7[[#This Row],[C/V]]</f>
        <v/>
      </c>
      <c r="Y553" s="116"/>
      <c r="Z553" s="116"/>
      <c r="AA553" s="116"/>
      <c r="AB553" s="116"/>
      <c r="AC553" s="116"/>
      <c r="AD553" s="116"/>
      <c r="AE553" s="116"/>
      <c r="AF553" s="116"/>
      <c r="AG553" s="116"/>
      <c r="AH553" s="116"/>
      <c r="AI553" s="116"/>
      <c r="AJ553" s="116"/>
    </row>
    <row r="554" spans="3:36" ht="15.75" customHeight="1" x14ac:dyDescent="0.25">
      <c r="C554" s="141"/>
      <c r="D554" s="273"/>
      <c r="E554" s="273"/>
      <c r="F554" s="264"/>
      <c r="G554" s="274"/>
      <c r="H554" s="264"/>
      <c r="I554" s="275"/>
      <c r="J554" s="275"/>
      <c r="K554" s="275"/>
      <c r="L554" s="275"/>
      <c r="M554" s="275"/>
      <c r="N554" s="275"/>
      <c r="O554" s="267"/>
      <c r="P554" s="267"/>
      <c r="Q554" s="268"/>
      <c r="R554" s="269"/>
      <c r="S554" s="268"/>
      <c r="T554" s="263"/>
      <c r="U554" s="300"/>
      <c r="V554" s="294" t="str">
        <f>IF(Tabela7[[#This Row],[C/V]]="c",Tabela7[[#This Row],[Preço Médio]],"")</f>
        <v/>
      </c>
      <c r="W554" s="294" t="str">
        <f>IF(Tabela7[[#This Row],[C/V]]="v",Tabela7[[#This Row],[Preço Médio]],"")</f>
        <v/>
      </c>
      <c r="X554" s="123" t="str">
        <f>Tabela7[[#This Row],[Código Negociação]]&amp;Tabela7[[#This Row],[C/V]]</f>
        <v/>
      </c>
      <c r="Y554" s="124"/>
      <c r="Z554" s="124"/>
      <c r="AA554" s="124"/>
      <c r="AB554" s="124"/>
      <c r="AC554" s="124"/>
      <c r="AD554" s="124"/>
      <c r="AE554" s="124"/>
      <c r="AF554" s="124"/>
      <c r="AG554" s="124"/>
      <c r="AH554" s="124"/>
      <c r="AI554" s="124"/>
      <c r="AJ554" s="124"/>
    </row>
    <row r="555" spans="3:36" ht="15.75" customHeight="1" x14ac:dyDescent="0.25">
      <c r="C555" s="262"/>
      <c r="D555" s="272"/>
      <c r="E555" s="273"/>
      <c r="F555" s="264"/>
      <c r="G555" s="265"/>
      <c r="H555" s="126"/>
      <c r="I555" s="125"/>
      <c r="J555" s="125"/>
      <c r="K555" s="125"/>
      <c r="L555" s="125"/>
      <c r="M555" s="125"/>
      <c r="N555" s="125"/>
      <c r="O555" s="266"/>
      <c r="P555" s="267"/>
      <c r="Q555" s="268"/>
      <c r="R555" s="269"/>
      <c r="S555" s="268"/>
      <c r="T555" s="263"/>
      <c r="U555" s="300"/>
      <c r="V555" s="294" t="str">
        <f>IF(Tabela7[[#This Row],[C/V]]="c",Tabela7[[#This Row],[Preço Médio]],"")</f>
        <v/>
      </c>
      <c r="W555" s="294" t="str">
        <f>IF(Tabela7[[#This Row],[C/V]]="v",Tabela7[[#This Row],[Preço Médio]],"")</f>
        <v/>
      </c>
      <c r="X555" s="123" t="str">
        <f>Tabela7[[#This Row],[Código Negociação]]&amp;Tabela7[[#This Row],[C/V]]</f>
        <v/>
      </c>
      <c r="Y555" s="116"/>
      <c r="Z555" s="116"/>
      <c r="AA555" s="116"/>
      <c r="AB555" s="116"/>
      <c r="AC555" s="116"/>
      <c r="AD555" s="116"/>
      <c r="AE555" s="116"/>
      <c r="AF555" s="116"/>
      <c r="AG555" s="116"/>
      <c r="AH555" s="116"/>
      <c r="AI555" s="116"/>
      <c r="AJ555" s="116"/>
    </row>
    <row r="556" spans="3:36" ht="15.75" customHeight="1" x14ac:dyDescent="0.25">
      <c r="C556" s="262"/>
      <c r="D556" s="272"/>
      <c r="E556" s="273"/>
      <c r="F556" s="264"/>
      <c r="G556" s="265"/>
      <c r="H556" s="126"/>
      <c r="I556" s="125"/>
      <c r="J556" s="125"/>
      <c r="K556" s="125"/>
      <c r="L556" s="125"/>
      <c r="M556" s="125"/>
      <c r="N556" s="125"/>
      <c r="O556" s="266"/>
      <c r="P556" s="267"/>
      <c r="Q556" s="267"/>
      <c r="R556" s="270"/>
      <c r="S556" s="267"/>
      <c r="T556" s="264"/>
      <c r="U556" s="300"/>
      <c r="V556" s="294" t="str">
        <f>IF(Tabela7[[#This Row],[C/V]]="c",Tabela7[[#This Row],[Preço Médio]],"")</f>
        <v/>
      </c>
      <c r="W556" s="294" t="str">
        <f>IF(Tabela7[[#This Row],[C/V]]="v",Tabela7[[#This Row],[Preço Médio]],"")</f>
        <v/>
      </c>
      <c r="X556" s="123" t="str">
        <f>Tabela7[[#This Row],[Código Negociação]]&amp;Tabela7[[#This Row],[C/V]]</f>
        <v/>
      </c>
      <c r="Y556" s="124"/>
      <c r="Z556" s="124"/>
      <c r="AA556" s="124"/>
      <c r="AB556" s="124"/>
      <c r="AC556" s="124"/>
      <c r="AD556" s="124"/>
      <c r="AE556" s="124"/>
      <c r="AF556" s="124"/>
      <c r="AG556" s="124"/>
      <c r="AH556" s="124"/>
      <c r="AI556" s="124"/>
      <c r="AJ556" s="124"/>
    </row>
    <row r="557" spans="3:36" ht="15.75" customHeight="1" x14ac:dyDescent="0.25">
      <c r="C557" s="141"/>
      <c r="D557" s="271"/>
      <c r="E557" s="271"/>
      <c r="F557" s="118"/>
      <c r="G557" s="119"/>
      <c r="H557" s="118"/>
      <c r="I557" s="120"/>
      <c r="J557" s="120"/>
      <c r="K557" s="120"/>
      <c r="L557" s="120"/>
      <c r="M557" s="120"/>
      <c r="N557" s="120"/>
      <c r="O557" s="121"/>
      <c r="P557" s="121"/>
      <c r="Q557" s="117"/>
      <c r="R557" s="122"/>
      <c r="S557" s="117"/>
      <c r="T557" s="123"/>
      <c r="U557" s="299"/>
      <c r="V557" s="294" t="str">
        <f>IF(Tabela7[[#This Row],[C/V]]="c",Tabela7[[#This Row],[Preço Médio]],"")</f>
        <v/>
      </c>
      <c r="W557" s="294" t="str">
        <f>IF(Tabela7[[#This Row],[C/V]]="v",Tabela7[[#This Row],[Preço Médio]],"")</f>
        <v/>
      </c>
      <c r="X557" s="123" t="str">
        <f>Tabela7[[#This Row],[Código Negociação]]&amp;Tabela7[[#This Row],[C/V]]</f>
        <v/>
      </c>
      <c r="Y557" s="116"/>
      <c r="Z557" s="116"/>
      <c r="AA557" s="116"/>
      <c r="AB557" s="116"/>
      <c r="AC557" s="116"/>
      <c r="AD557" s="116"/>
      <c r="AE557" s="116"/>
      <c r="AF557" s="116"/>
      <c r="AG557" s="116"/>
      <c r="AH557" s="116"/>
      <c r="AI557" s="116"/>
      <c r="AJ557" s="116"/>
    </row>
    <row r="558" spans="3:36" ht="15.75" customHeight="1" x14ac:dyDescent="0.25">
      <c r="C558" s="262"/>
      <c r="D558" s="272"/>
      <c r="E558" s="272"/>
      <c r="F558" s="264"/>
      <c r="G558" s="265"/>
      <c r="H558" s="126"/>
      <c r="I558" s="125"/>
      <c r="J558" s="125"/>
      <c r="K558" s="125"/>
      <c r="L558" s="125"/>
      <c r="M558" s="125"/>
      <c r="N558" s="125"/>
      <c r="O558" s="266"/>
      <c r="P558" s="267"/>
      <c r="Q558" s="268"/>
      <c r="R558" s="269"/>
      <c r="S558" s="268"/>
      <c r="T558" s="263"/>
      <c r="U558" s="300"/>
      <c r="V558" s="294" t="str">
        <f>IF(Tabela7[[#This Row],[C/V]]="c",Tabela7[[#This Row],[Preço Médio]],"")</f>
        <v/>
      </c>
      <c r="W558" s="294" t="str">
        <f>IF(Tabela7[[#This Row],[C/V]]="v",Tabela7[[#This Row],[Preço Médio]],"")</f>
        <v/>
      </c>
      <c r="X558" s="123" t="str">
        <f>Tabela7[[#This Row],[Código Negociação]]&amp;Tabela7[[#This Row],[C/V]]</f>
        <v/>
      </c>
      <c r="Y558" s="124"/>
      <c r="Z558" s="124"/>
      <c r="AA558" s="124"/>
      <c r="AB558" s="124"/>
      <c r="AC558" s="124"/>
      <c r="AD558" s="124"/>
      <c r="AE558" s="124"/>
      <c r="AF558" s="124"/>
      <c r="AG558" s="124"/>
      <c r="AH558" s="124"/>
      <c r="AI558" s="124"/>
      <c r="AJ558" s="124"/>
    </row>
    <row r="559" spans="3:36" ht="15.75" customHeight="1" x14ac:dyDescent="0.25">
      <c r="C559" s="262"/>
      <c r="D559" s="272"/>
      <c r="E559" s="272"/>
      <c r="F559" s="264"/>
      <c r="G559" s="265"/>
      <c r="H559" s="126"/>
      <c r="I559" s="125"/>
      <c r="J559" s="125"/>
      <c r="K559" s="125"/>
      <c r="L559" s="125"/>
      <c r="M559" s="125"/>
      <c r="N559" s="125"/>
      <c r="O559" s="266"/>
      <c r="P559" s="267"/>
      <c r="Q559" s="267"/>
      <c r="R559" s="270"/>
      <c r="S559" s="267"/>
      <c r="T559" s="264"/>
      <c r="U559" s="300"/>
      <c r="V559" s="294" t="str">
        <f>IF(Tabela7[[#This Row],[C/V]]="c",Tabela7[[#This Row],[Preço Médio]],"")</f>
        <v/>
      </c>
      <c r="W559" s="294" t="str">
        <f>IF(Tabela7[[#This Row],[C/V]]="v",Tabela7[[#This Row],[Preço Médio]],"")</f>
        <v/>
      </c>
      <c r="X559" s="123" t="str">
        <f>Tabela7[[#This Row],[Código Negociação]]&amp;Tabela7[[#This Row],[C/V]]</f>
        <v/>
      </c>
      <c r="Y559" s="116"/>
      <c r="Z559" s="116"/>
      <c r="AA559" s="116"/>
      <c r="AB559" s="116"/>
      <c r="AC559" s="116"/>
      <c r="AD559" s="116"/>
      <c r="AE559" s="116"/>
      <c r="AF559" s="116"/>
      <c r="AG559" s="116"/>
      <c r="AH559" s="116"/>
      <c r="AI559" s="116"/>
      <c r="AJ559" s="116"/>
    </row>
    <row r="560" spans="3:36" ht="15.75" customHeight="1" x14ac:dyDescent="0.25">
      <c r="C560" s="141"/>
      <c r="D560" s="273"/>
      <c r="E560" s="273"/>
      <c r="F560" s="264"/>
      <c r="G560" s="274"/>
      <c r="H560" s="264"/>
      <c r="I560" s="275"/>
      <c r="J560" s="275"/>
      <c r="K560" s="275"/>
      <c r="L560" s="275"/>
      <c r="M560" s="275"/>
      <c r="N560" s="275"/>
      <c r="O560" s="267"/>
      <c r="P560" s="267"/>
      <c r="Q560" s="268"/>
      <c r="R560" s="269"/>
      <c r="S560" s="268"/>
      <c r="T560" s="263"/>
      <c r="U560" s="300"/>
      <c r="V560" s="294" t="str">
        <f>IF(Tabela7[[#This Row],[C/V]]="c",Tabela7[[#This Row],[Preço Médio]],"")</f>
        <v/>
      </c>
      <c r="W560" s="294" t="str">
        <f>IF(Tabela7[[#This Row],[C/V]]="v",Tabela7[[#This Row],[Preço Médio]],"")</f>
        <v/>
      </c>
      <c r="X560" s="123" t="str">
        <f>Tabela7[[#This Row],[Código Negociação]]&amp;Tabela7[[#This Row],[C/V]]</f>
        <v/>
      </c>
      <c r="Y560" s="124"/>
      <c r="Z560" s="124"/>
      <c r="AA560" s="124"/>
      <c r="AB560" s="124"/>
      <c r="AC560" s="124"/>
      <c r="AD560" s="124"/>
      <c r="AE560" s="124"/>
      <c r="AF560" s="124"/>
      <c r="AG560" s="124"/>
      <c r="AH560" s="124"/>
      <c r="AI560" s="124"/>
      <c r="AJ560" s="124"/>
    </row>
    <row r="561" spans="3:36" ht="15.75" customHeight="1" x14ac:dyDescent="0.25">
      <c r="C561" s="262"/>
      <c r="D561" s="272"/>
      <c r="E561" s="273"/>
      <c r="F561" s="264"/>
      <c r="G561" s="265"/>
      <c r="H561" s="126"/>
      <c r="I561" s="125"/>
      <c r="J561" s="125"/>
      <c r="K561" s="125"/>
      <c r="L561" s="125"/>
      <c r="M561" s="125"/>
      <c r="N561" s="125"/>
      <c r="O561" s="266"/>
      <c r="P561" s="267"/>
      <c r="Q561" s="268"/>
      <c r="R561" s="269"/>
      <c r="S561" s="268"/>
      <c r="T561" s="263"/>
      <c r="U561" s="300"/>
      <c r="V561" s="294" t="str">
        <f>IF(Tabela7[[#This Row],[C/V]]="c",Tabela7[[#This Row],[Preço Médio]],"")</f>
        <v/>
      </c>
      <c r="W561" s="294" t="str">
        <f>IF(Tabela7[[#This Row],[C/V]]="v",Tabela7[[#This Row],[Preço Médio]],"")</f>
        <v/>
      </c>
      <c r="X561" s="123" t="str">
        <f>Tabela7[[#This Row],[Código Negociação]]&amp;Tabela7[[#This Row],[C/V]]</f>
        <v/>
      </c>
      <c r="Y561" s="116"/>
      <c r="Z561" s="116"/>
      <c r="AA561" s="116"/>
      <c r="AB561" s="116"/>
      <c r="AC561" s="116"/>
      <c r="AD561" s="116"/>
      <c r="AE561" s="116"/>
      <c r="AF561" s="116"/>
      <c r="AG561" s="116"/>
      <c r="AH561" s="116"/>
      <c r="AI561" s="116"/>
      <c r="AJ561" s="116"/>
    </row>
    <row r="562" spans="3:36" ht="15.75" customHeight="1" x14ac:dyDescent="0.25">
      <c r="C562" s="262"/>
      <c r="D562" s="272"/>
      <c r="E562" s="273"/>
      <c r="F562" s="264"/>
      <c r="G562" s="265"/>
      <c r="H562" s="126"/>
      <c r="I562" s="125"/>
      <c r="J562" s="125"/>
      <c r="K562" s="125"/>
      <c r="L562" s="125"/>
      <c r="M562" s="125"/>
      <c r="N562" s="125"/>
      <c r="O562" s="266"/>
      <c r="P562" s="267"/>
      <c r="Q562" s="267"/>
      <c r="R562" s="270"/>
      <c r="S562" s="267"/>
      <c r="T562" s="264"/>
      <c r="U562" s="300"/>
      <c r="V562" s="294" t="str">
        <f>IF(Tabela7[[#This Row],[C/V]]="c",Tabela7[[#This Row],[Preço Médio]],"")</f>
        <v/>
      </c>
      <c r="W562" s="294" t="str">
        <f>IF(Tabela7[[#This Row],[C/V]]="v",Tabela7[[#This Row],[Preço Médio]],"")</f>
        <v/>
      </c>
      <c r="X562" s="123" t="str">
        <f>Tabela7[[#This Row],[Código Negociação]]&amp;Tabela7[[#This Row],[C/V]]</f>
        <v/>
      </c>
      <c r="Y562" s="124"/>
      <c r="Z562" s="124"/>
      <c r="AA562" s="124"/>
      <c r="AB562" s="124"/>
      <c r="AC562" s="124"/>
      <c r="AD562" s="124"/>
      <c r="AE562" s="124"/>
      <c r="AF562" s="124"/>
      <c r="AG562" s="124"/>
      <c r="AH562" s="124"/>
      <c r="AI562" s="124"/>
      <c r="AJ562" s="124"/>
    </row>
    <row r="563" spans="3:36" ht="15.75" customHeight="1" x14ac:dyDescent="0.25">
      <c r="C563" s="141"/>
      <c r="D563" s="271"/>
      <c r="E563" s="271"/>
      <c r="F563" s="118"/>
      <c r="G563" s="119"/>
      <c r="H563" s="118"/>
      <c r="I563" s="120"/>
      <c r="J563" s="120"/>
      <c r="K563" s="120"/>
      <c r="L563" s="120"/>
      <c r="M563" s="120"/>
      <c r="N563" s="120"/>
      <c r="O563" s="121"/>
      <c r="P563" s="121"/>
      <c r="Q563" s="117"/>
      <c r="R563" s="122"/>
      <c r="S563" s="117"/>
      <c r="T563" s="123"/>
      <c r="U563" s="299"/>
      <c r="V563" s="294" t="str">
        <f>IF(Tabela7[[#This Row],[C/V]]="c",Tabela7[[#This Row],[Preço Médio]],"")</f>
        <v/>
      </c>
      <c r="W563" s="294" t="str">
        <f>IF(Tabela7[[#This Row],[C/V]]="v",Tabela7[[#This Row],[Preço Médio]],"")</f>
        <v/>
      </c>
      <c r="X563" s="123" t="str">
        <f>Tabela7[[#This Row],[Código Negociação]]&amp;Tabela7[[#This Row],[C/V]]</f>
        <v/>
      </c>
      <c r="Y563" s="116"/>
      <c r="Z563" s="116"/>
      <c r="AA563" s="116"/>
      <c r="AB563" s="116"/>
      <c r="AC563" s="116"/>
      <c r="AD563" s="116"/>
      <c r="AE563" s="116"/>
      <c r="AF563" s="116"/>
      <c r="AG563" s="116"/>
      <c r="AH563" s="116"/>
      <c r="AI563" s="116"/>
      <c r="AJ563" s="116"/>
    </row>
    <row r="564" spans="3:36" ht="15.75" customHeight="1" x14ac:dyDescent="0.25">
      <c r="C564" s="262"/>
      <c r="D564" s="272"/>
      <c r="E564" s="272"/>
      <c r="F564" s="264"/>
      <c r="G564" s="265"/>
      <c r="H564" s="126"/>
      <c r="I564" s="125"/>
      <c r="J564" s="125"/>
      <c r="K564" s="125"/>
      <c r="L564" s="125"/>
      <c r="M564" s="125"/>
      <c r="N564" s="125"/>
      <c r="O564" s="266"/>
      <c r="P564" s="267"/>
      <c r="Q564" s="268"/>
      <c r="R564" s="269"/>
      <c r="S564" s="268"/>
      <c r="T564" s="263"/>
      <c r="U564" s="300"/>
      <c r="V564" s="294" t="str">
        <f>IF(Tabela7[[#This Row],[C/V]]="c",Tabela7[[#This Row],[Preço Médio]],"")</f>
        <v/>
      </c>
      <c r="W564" s="294" t="str">
        <f>IF(Tabela7[[#This Row],[C/V]]="v",Tabela7[[#This Row],[Preço Médio]],"")</f>
        <v/>
      </c>
      <c r="X564" s="123" t="str">
        <f>Tabela7[[#This Row],[Código Negociação]]&amp;Tabela7[[#This Row],[C/V]]</f>
        <v/>
      </c>
      <c r="Y564" s="124"/>
      <c r="Z564" s="124"/>
      <c r="AA564" s="124"/>
      <c r="AB564" s="124"/>
      <c r="AC564" s="124"/>
      <c r="AD564" s="124"/>
      <c r="AE564" s="124"/>
      <c r="AF564" s="124"/>
      <c r="AG564" s="124"/>
      <c r="AH564" s="124"/>
      <c r="AI564" s="124"/>
      <c r="AJ564" s="124"/>
    </row>
    <row r="565" spans="3:36" ht="15.75" customHeight="1" x14ac:dyDescent="0.25">
      <c r="C565" s="262"/>
      <c r="D565" s="272"/>
      <c r="E565" s="272"/>
      <c r="F565" s="264"/>
      <c r="G565" s="265"/>
      <c r="H565" s="126"/>
      <c r="I565" s="125"/>
      <c r="J565" s="125"/>
      <c r="K565" s="125"/>
      <c r="L565" s="125"/>
      <c r="M565" s="125"/>
      <c r="N565" s="125"/>
      <c r="O565" s="266"/>
      <c r="P565" s="267"/>
      <c r="Q565" s="267"/>
      <c r="R565" s="270"/>
      <c r="S565" s="267"/>
      <c r="T565" s="264"/>
      <c r="U565" s="300"/>
      <c r="V565" s="294" t="str">
        <f>IF(Tabela7[[#This Row],[C/V]]="c",Tabela7[[#This Row],[Preço Médio]],"")</f>
        <v/>
      </c>
      <c r="W565" s="294" t="str">
        <f>IF(Tabela7[[#This Row],[C/V]]="v",Tabela7[[#This Row],[Preço Médio]],"")</f>
        <v/>
      </c>
      <c r="X565" s="123" t="str">
        <f>Tabela7[[#This Row],[Código Negociação]]&amp;Tabela7[[#This Row],[C/V]]</f>
        <v/>
      </c>
      <c r="Y565" s="116"/>
      <c r="Z565" s="116"/>
      <c r="AA565" s="116"/>
      <c r="AB565" s="116"/>
      <c r="AC565" s="116"/>
      <c r="AD565" s="116"/>
      <c r="AE565" s="116"/>
      <c r="AF565" s="116"/>
      <c r="AG565" s="116"/>
      <c r="AH565" s="116"/>
      <c r="AI565" s="116"/>
      <c r="AJ565" s="116"/>
    </row>
    <row r="566" spans="3:36" ht="15.75" customHeight="1" x14ac:dyDescent="0.25">
      <c r="C566" s="141"/>
      <c r="D566" s="273"/>
      <c r="E566" s="273"/>
      <c r="F566" s="264"/>
      <c r="G566" s="274"/>
      <c r="H566" s="264"/>
      <c r="I566" s="275"/>
      <c r="J566" s="275"/>
      <c r="K566" s="275"/>
      <c r="L566" s="275"/>
      <c r="M566" s="275"/>
      <c r="N566" s="275"/>
      <c r="O566" s="267"/>
      <c r="P566" s="267"/>
      <c r="Q566" s="268"/>
      <c r="R566" s="269"/>
      <c r="S566" s="268"/>
      <c r="T566" s="263"/>
      <c r="U566" s="300"/>
      <c r="V566" s="294" t="str">
        <f>IF(Tabela7[[#This Row],[C/V]]="c",Tabela7[[#This Row],[Preço Médio]],"")</f>
        <v/>
      </c>
      <c r="W566" s="294" t="str">
        <f>IF(Tabela7[[#This Row],[C/V]]="v",Tabela7[[#This Row],[Preço Médio]],"")</f>
        <v/>
      </c>
      <c r="X566" s="123" t="str">
        <f>Tabela7[[#This Row],[Código Negociação]]&amp;Tabela7[[#This Row],[C/V]]</f>
        <v/>
      </c>
      <c r="Y566" s="124"/>
      <c r="Z566" s="124"/>
      <c r="AA566" s="124"/>
      <c r="AB566" s="124"/>
      <c r="AC566" s="124"/>
      <c r="AD566" s="124"/>
      <c r="AE566" s="124"/>
      <c r="AF566" s="124"/>
      <c r="AG566" s="124"/>
      <c r="AH566" s="124"/>
      <c r="AI566" s="124"/>
      <c r="AJ566" s="124"/>
    </row>
    <row r="567" spans="3:36" ht="15.75" customHeight="1" x14ac:dyDescent="0.25">
      <c r="C567" s="262"/>
      <c r="D567" s="272"/>
      <c r="E567" s="273"/>
      <c r="F567" s="264"/>
      <c r="G567" s="265"/>
      <c r="H567" s="126"/>
      <c r="I567" s="125"/>
      <c r="J567" s="125"/>
      <c r="K567" s="125"/>
      <c r="L567" s="125"/>
      <c r="M567" s="125"/>
      <c r="N567" s="125"/>
      <c r="O567" s="266"/>
      <c r="P567" s="267"/>
      <c r="Q567" s="268"/>
      <c r="R567" s="269"/>
      <c r="S567" s="268"/>
      <c r="T567" s="263"/>
      <c r="U567" s="300"/>
      <c r="V567" s="294" t="str">
        <f>IF(Tabela7[[#This Row],[C/V]]="c",Tabela7[[#This Row],[Preço Médio]],"")</f>
        <v/>
      </c>
      <c r="W567" s="294" t="str">
        <f>IF(Tabela7[[#This Row],[C/V]]="v",Tabela7[[#This Row],[Preço Médio]],"")</f>
        <v/>
      </c>
      <c r="X567" s="123" t="str">
        <f>Tabela7[[#This Row],[Código Negociação]]&amp;Tabela7[[#This Row],[C/V]]</f>
        <v/>
      </c>
      <c r="Y567" s="116"/>
      <c r="Z567" s="116"/>
      <c r="AA567" s="116"/>
      <c r="AB567" s="116"/>
      <c r="AC567" s="116"/>
      <c r="AD567" s="116"/>
      <c r="AE567" s="116"/>
      <c r="AF567" s="116"/>
      <c r="AG567" s="116"/>
      <c r="AH567" s="116"/>
      <c r="AI567" s="116"/>
      <c r="AJ567" s="116"/>
    </row>
    <row r="568" spans="3:36" ht="15.75" customHeight="1" x14ac:dyDescent="0.25">
      <c r="C568" s="262"/>
      <c r="D568" s="272"/>
      <c r="E568" s="273"/>
      <c r="F568" s="264"/>
      <c r="G568" s="265"/>
      <c r="H568" s="126"/>
      <c r="I568" s="125"/>
      <c r="J568" s="125"/>
      <c r="K568" s="125"/>
      <c r="L568" s="125"/>
      <c r="M568" s="125"/>
      <c r="N568" s="125"/>
      <c r="O568" s="266"/>
      <c r="P568" s="267"/>
      <c r="Q568" s="267"/>
      <c r="R568" s="270"/>
      <c r="S568" s="267"/>
      <c r="T568" s="264"/>
      <c r="U568" s="300"/>
      <c r="V568" s="294" t="str">
        <f>IF(Tabela7[[#This Row],[C/V]]="c",Tabela7[[#This Row],[Preço Médio]],"")</f>
        <v/>
      </c>
      <c r="W568" s="294" t="str">
        <f>IF(Tabela7[[#This Row],[C/V]]="v",Tabela7[[#This Row],[Preço Médio]],"")</f>
        <v/>
      </c>
      <c r="X568" s="123" t="str">
        <f>Tabela7[[#This Row],[Código Negociação]]&amp;Tabela7[[#This Row],[C/V]]</f>
        <v/>
      </c>
      <c r="Y568" s="124"/>
      <c r="Z568" s="124"/>
      <c r="AA568" s="124"/>
      <c r="AB568" s="124"/>
      <c r="AC568" s="124"/>
      <c r="AD568" s="124"/>
      <c r="AE568" s="124"/>
      <c r="AF568" s="124"/>
      <c r="AG568" s="124"/>
      <c r="AH568" s="124"/>
      <c r="AI568" s="124"/>
      <c r="AJ568" s="124"/>
    </row>
    <row r="569" spans="3:36" ht="15.75" customHeight="1" x14ac:dyDescent="0.25">
      <c r="C569" s="141"/>
      <c r="D569" s="271"/>
      <c r="E569" s="271"/>
      <c r="F569" s="118"/>
      <c r="G569" s="119"/>
      <c r="H569" s="118"/>
      <c r="I569" s="120"/>
      <c r="J569" s="120"/>
      <c r="K569" s="120"/>
      <c r="L569" s="120"/>
      <c r="M569" s="120"/>
      <c r="N569" s="120"/>
      <c r="O569" s="121"/>
      <c r="P569" s="121"/>
      <c r="Q569" s="117"/>
      <c r="R569" s="122"/>
      <c r="S569" s="117"/>
      <c r="T569" s="123"/>
      <c r="U569" s="299"/>
      <c r="V569" s="294" t="str">
        <f>IF(Tabela7[[#This Row],[C/V]]="c",Tabela7[[#This Row],[Preço Médio]],"")</f>
        <v/>
      </c>
      <c r="W569" s="294" t="str">
        <f>IF(Tabela7[[#This Row],[C/V]]="v",Tabela7[[#This Row],[Preço Médio]],"")</f>
        <v/>
      </c>
      <c r="X569" s="123" t="str">
        <f>Tabela7[[#This Row],[Código Negociação]]&amp;Tabela7[[#This Row],[C/V]]</f>
        <v/>
      </c>
      <c r="Y569" s="116"/>
      <c r="Z569" s="116"/>
      <c r="AA569" s="116"/>
      <c r="AB569" s="116"/>
      <c r="AC569" s="116"/>
      <c r="AD569" s="116"/>
      <c r="AE569" s="116"/>
      <c r="AF569" s="116"/>
      <c r="AG569" s="116"/>
      <c r="AH569" s="116"/>
      <c r="AI569" s="116"/>
      <c r="AJ569" s="116"/>
    </row>
    <row r="570" spans="3:36" ht="15.75" customHeight="1" x14ac:dyDescent="0.25">
      <c r="C570" s="262"/>
      <c r="D570" s="272"/>
      <c r="E570" s="272"/>
      <c r="F570" s="264"/>
      <c r="G570" s="265"/>
      <c r="H570" s="126"/>
      <c r="I570" s="125"/>
      <c r="J570" s="125"/>
      <c r="K570" s="125"/>
      <c r="L570" s="125"/>
      <c r="M570" s="125"/>
      <c r="N570" s="125"/>
      <c r="O570" s="266"/>
      <c r="P570" s="267"/>
      <c r="Q570" s="268"/>
      <c r="R570" s="269"/>
      <c r="S570" s="268"/>
      <c r="T570" s="263"/>
      <c r="U570" s="300"/>
      <c r="V570" s="294" t="str">
        <f>IF(Tabela7[[#This Row],[C/V]]="c",Tabela7[[#This Row],[Preço Médio]],"")</f>
        <v/>
      </c>
      <c r="W570" s="294" t="str">
        <f>IF(Tabela7[[#This Row],[C/V]]="v",Tabela7[[#This Row],[Preço Médio]],"")</f>
        <v/>
      </c>
      <c r="X570" s="123" t="str">
        <f>Tabela7[[#This Row],[Código Negociação]]&amp;Tabela7[[#This Row],[C/V]]</f>
        <v/>
      </c>
      <c r="Y570" s="124"/>
      <c r="Z570" s="124"/>
      <c r="AA570" s="124"/>
      <c r="AB570" s="124"/>
      <c r="AC570" s="124"/>
      <c r="AD570" s="124"/>
      <c r="AE570" s="124"/>
      <c r="AF570" s="124"/>
      <c r="AG570" s="124"/>
      <c r="AH570" s="124"/>
      <c r="AI570" s="124"/>
      <c r="AJ570" s="124"/>
    </row>
    <row r="571" spans="3:36" ht="15.75" customHeight="1" x14ac:dyDescent="0.25">
      <c r="C571" s="262"/>
      <c r="D571" s="272"/>
      <c r="E571" s="272"/>
      <c r="F571" s="264"/>
      <c r="G571" s="265"/>
      <c r="H571" s="126"/>
      <c r="I571" s="125"/>
      <c r="J571" s="125"/>
      <c r="K571" s="125"/>
      <c r="L571" s="125"/>
      <c r="M571" s="125"/>
      <c r="N571" s="125"/>
      <c r="O571" s="266"/>
      <c r="P571" s="267"/>
      <c r="Q571" s="267"/>
      <c r="R571" s="270"/>
      <c r="S571" s="267"/>
      <c r="T571" s="264"/>
      <c r="U571" s="300"/>
      <c r="V571" s="294" t="str">
        <f>IF(Tabela7[[#This Row],[C/V]]="c",Tabela7[[#This Row],[Preço Médio]],"")</f>
        <v/>
      </c>
      <c r="W571" s="294" t="str">
        <f>IF(Tabela7[[#This Row],[C/V]]="v",Tabela7[[#This Row],[Preço Médio]],"")</f>
        <v/>
      </c>
      <c r="X571" s="123" t="str">
        <f>Tabela7[[#This Row],[Código Negociação]]&amp;Tabela7[[#This Row],[C/V]]</f>
        <v/>
      </c>
      <c r="Y571" s="116"/>
      <c r="Z571" s="116"/>
      <c r="AA571" s="116"/>
      <c r="AB571" s="116"/>
      <c r="AC571" s="116"/>
      <c r="AD571" s="116"/>
      <c r="AE571" s="116"/>
      <c r="AF571" s="116"/>
      <c r="AG571" s="116"/>
      <c r="AH571" s="116"/>
      <c r="AI571" s="116"/>
      <c r="AJ571" s="116"/>
    </row>
    <row r="572" spans="3:36" ht="15.75" customHeight="1" x14ac:dyDescent="0.25">
      <c r="C572" s="141"/>
      <c r="D572" s="273"/>
      <c r="E572" s="273"/>
      <c r="F572" s="264"/>
      <c r="G572" s="274"/>
      <c r="H572" s="264"/>
      <c r="I572" s="275"/>
      <c r="J572" s="275"/>
      <c r="K572" s="275"/>
      <c r="L572" s="275"/>
      <c r="M572" s="275"/>
      <c r="N572" s="275"/>
      <c r="O572" s="267"/>
      <c r="P572" s="267"/>
      <c r="Q572" s="268"/>
      <c r="R572" s="269"/>
      <c r="S572" s="268"/>
      <c r="T572" s="263"/>
      <c r="U572" s="300"/>
      <c r="V572" s="294" t="str">
        <f>IF(Tabela7[[#This Row],[C/V]]="c",Tabela7[[#This Row],[Preço Médio]],"")</f>
        <v/>
      </c>
      <c r="W572" s="294" t="str">
        <f>IF(Tabela7[[#This Row],[C/V]]="v",Tabela7[[#This Row],[Preço Médio]],"")</f>
        <v/>
      </c>
      <c r="X572" s="123" t="str">
        <f>Tabela7[[#This Row],[Código Negociação]]&amp;Tabela7[[#This Row],[C/V]]</f>
        <v/>
      </c>
      <c r="Y572" s="124"/>
      <c r="Z572" s="124"/>
      <c r="AA572" s="124"/>
      <c r="AB572" s="124"/>
      <c r="AC572" s="124"/>
      <c r="AD572" s="124"/>
      <c r="AE572" s="124"/>
      <c r="AF572" s="124"/>
      <c r="AG572" s="124"/>
      <c r="AH572" s="124"/>
      <c r="AI572" s="124"/>
      <c r="AJ572" s="124"/>
    </row>
    <row r="573" spans="3:36" ht="15.75" customHeight="1" x14ac:dyDescent="0.25">
      <c r="C573" s="262"/>
      <c r="D573" s="272"/>
      <c r="E573" s="273"/>
      <c r="F573" s="264"/>
      <c r="G573" s="265"/>
      <c r="H573" s="126"/>
      <c r="I573" s="125"/>
      <c r="J573" s="125"/>
      <c r="K573" s="125"/>
      <c r="L573" s="125"/>
      <c r="M573" s="125"/>
      <c r="N573" s="125"/>
      <c r="O573" s="266"/>
      <c r="P573" s="267"/>
      <c r="Q573" s="268"/>
      <c r="R573" s="269"/>
      <c r="S573" s="268"/>
      <c r="T573" s="263"/>
      <c r="U573" s="300"/>
      <c r="V573" s="294" t="str">
        <f>IF(Tabela7[[#This Row],[C/V]]="c",Tabela7[[#This Row],[Preço Médio]],"")</f>
        <v/>
      </c>
      <c r="W573" s="294" t="str">
        <f>IF(Tabela7[[#This Row],[C/V]]="v",Tabela7[[#This Row],[Preço Médio]],"")</f>
        <v/>
      </c>
      <c r="X573" s="123" t="str">
        <f>Tabela7[[#This Row],[Código Negociação]]&amp;Tabela7[[#This Row],[C/V]]</f>
        <v/>
      </c>
      <c r="Y573" s="116"/>
      <c r="Z573" s="116"/>
      <c r="AA573" s="116"/>
      <c r="AB573" s="116"/>
      <c r="AC573" s="116"/>
      <c r="AD573" s="116"/>
      <c r="AE573" s="116"/>
      <c r="AF573" s="116"/>
      <c r="AG573" s="116"/>
      <c r="AH573" s="116"/>
      <c r="AI573" s="116"/>
      <c r="AJ573" s="116"/>
    </row>
    <row r="574" spans="3:36" ht="15.75" customHeight="1" x14ac:dyDescent="0.25">
      <c r="C574" s="262"/>
      <c r="D574" s="272"/>
      <c r="E574" s="273"/>
      <c r="F574" s="264"/>
      <c r="G574" s="265"/>
      <c r="H574" s="126"/>
      <c r="I574" s="125"/>
      <c r="J574" s="125"/>
      <c r="K574" s="125"/>
      <c r="L574" s="125"/>
      <c r="M574" s="125"/>
      <c r="N574" s="125"/>
      <c r="O574" s="266"/>
      <c r="P574" s="267"/>
      <c r="Q574" s="267"/>
      <c r="R574" s="270"/>
      <c r="S574" s="267"/>
      <c r="T574" s="264"/>
      <c r="U574" s="300"/>
      <c r="V574" s="294" t="str">
        <f>IF(Tabela7[[#This Row],[C/V]]="c",Tabela7[[#This Row],[Preço Médio]],"")</f>
        <v/>
      </c>
      <c r="W574" s="294" t="str">
        <f>IF(Tabela7[[#This Row],[C/V]]="v",Tabela7[[#This Row],[Preço Médio]],"")</f>
        <v/>
      </c>
      <c r="X574" s="123" t="str">
        <f>Tabela7[[#This Row],[Código Negociação]]&amp;Tabela7[[#This Row],[C/V]]</f>
        <v/>
      </c>
      <c r="Y574" s="124"/>
      <c r="Z574" s="124"/>
      <c r="AA574" s="124"/>
      <c r="AB574" s="124"/>
      <c r="AC574" s="124"/>
      <c r="AD574" s="124"/>
      <c r="AE574" s="124"/>
      <c r="AF574" s="124"/>
      <c r="AG574" s="124"/>
      <c r="AH574" s="124"/>
      <c r="AI574" s="124"/>
      <c r="AJ574" s="124"/>
    </row>
    <row r="575" spans="3:36" ht="15.75" customHeight="1" x14ac:dyDescent="0.25">
      <c r="C575" s="141"/>
      <c r="D575" s="271"/>
      <c r="E575" s="271"/>
      <c r="F575" s="118"/>
      <c r="G575" s="119"/>
      <c r="H575" s="118"/>
      <c r="I575" s="120"/>
      <c r="J575" s="120"/>
      <c r="K575" s="120"/>
      <c r="L575" s="120"/>
      <c r="M575" s="120"/>
      <c r="N575" s="120"/>
      <c r="O575" s="121"/>
      <c r="P575" s="121"/>
      <c r="Q575" s="117"/>
      <c r="R575" s="122"/>
      <c r="S575" s="117"/>
      <c r="T575" s="123"/>
      <c r="U575" s="299"/>
      <c r="V575" s="294" t="str">
        <f>IF(Tabela7[[#This Row],[C/V]]="c",Tabela7[[#This Row],[Preço Médio]],"")</f>
        <v/>
      </c>
      <c r="W575" s="294" t="str">
        <f>IF(Tabela7[[#This Row],[C/V]]="v",Tabela7[[#This Row],[Preço Médio]],"")</f>
        <v/>
      </c>
      <c r="X575" s="123" t="str">
        <f>Tabela7[[#This Row],[Código Negociação]]&amp;Tabela7[[#This Row],[C/V]]</f>
        <v/>
      </c>
      <c r="Y575" s="116"/>
      <c r="Z575" s="116"/>
      <c r="AA575" s="116"/>
      <c r="AB575" s="116"/>
      <c r="AC575" s="116"/>
      <c r="AD575" s="116"/>
      <c r="AE575" s="116"/>
      <c r="AF575" s="116"/>
      <c r="AG575" s="116"/>
      <c r="AH575" s="116"/>
      <c r="AI575" s="116"/>
      <c r="AJ575" s="116"/>
    </row>
    <row r="576" spans="3:36" ht="15.75" customHeight="1" x14ac:dyDescent="0.25">
      <c r="C576" s="262"/>
      <c r="D576" s="272"/>
      <c r="E576" s="272"/>
      <c r="F576" s="264"/>
      <c r="G576" s="265"/>
      <c r="H576" s="126"/>
      <c r="I576" s="125"/>
      <c r="J576" s="125"/>
      <c r="K576" s="125"/>
      <c r="L576" s="125"/>
      <c r="M576" s="125"/>
      <c r="N576" s="125"/>
      <c r="O576" s="266"/>
      <c r="P576" s="267"/>
      <c r="Q576" s="268"/>
      <c r="R576" s="269"/>
      <c r="S576" s="268"/>
      <c r="T576" s="263"/>
      <c r="U576" s="300"/>
      <c r="V576" s="294" t="str">
        <f>IF(Tabela7[[#This Row],[C/V]]="c",Tabela7[[#This Row],[Preço Médio]],"")</f>
        <v/>
      </c>
      <c r="W576" s="294" t="str">
        <f>IF(Tabela7[[#This Row],[C/V]]="v",Tabela7[[#This Row],[Preço Médio]],"")</f>
        <v/>
      </c>
      <c r="X576" s="123" t="str">
        <f>Tabela7[[#This Row],[Código Negociação]]&amp;Tabela7[[#This Row],[C/V]]</f>
        <v/>
      </c>
      <c r="Y576" s="124"/>
      <c r="Z576" s="124"/>
      <c r="AA576" s="124"/>
      <c r="AB576" s="124"/>
      <c r="AC576" s="124"/>
      <c r="AD576" s="124"/>
      <c r="AE576" s="124"/>
      <c r="AF576" s="124"/>
      <c r="AG576" s="124"/>
      <c r="AH576" s="124"/>
      <c r="AI576" s="124"/>
      <c r="AJ576" s="124"/>
    </row>
    <row r="577" spans="3:36" ht="15.75" customHeight="1" x14ac:dyDescent="0.25">
      <c r="C577" s="262"/>
      <c r="D577" s="272"/>
      <c r="E577" s="272"/>
      <c r="F577" s="264"/>
      <c r="G577" s="265"/>
      <c r="H577" s="126"/>
      <c r="I577" s="125"/>
      <c r="J577" s="125"/>
      <c r="K577" s="125"/>
      <c r="L577" s="125"/>
      <c r="M577" s="125"/>
      <c r="N577" s="125"/>
      <c r="O577" s="266"/>
      <c r="P577" s="267"/>
      <c r="Q577" s="267"/>
      <c r="R577" s="270"/>
      <c r="S577" s="267"/>
      <c r="T577" s="264"/>
      <c r="U577" s="300"/>
      <c r="V577" s="294" t="str">
        <f>IF(Tabela7[[#This Row],[C/V]]="c",Tabela7[[#This Row],[Preço Médio]],"")</f>
        <v/>
      </c>
      <c r="W577" s="294" t="str">
        <f>IF(Tabela7[[#This Row],[C/V]]="v",Tabela7[[#This Row],[Preço Médio]],"")</f>
        <v/>
      </c>
      <c r="X577" s="123" t="str">
        <f>Tabela7[[#This Row],[Código Negociação]]&amp;Tabela7[[#This Row],[C/V]]</f>
        <v/>
      </c>
      <c r="Y577" s="116"/>
      <c r="Z577" s="116"/>
      <c r="AA577" s="116"/>
      <c r="AB577" s="116"/>
      <c r="AC577" s="116"/>
      <c r="AD577" s="116"/>
      <c r="AE577" s="116"/>
      <c r="AF577" s="116"/>
      <c r="AG577" s="116"/>
      <c r="AH577" s="116"/>
      <c r="AI577" s="116"/>
      <c r="AJ577" s="116"/>
    </row>
    <row r="578" spans="3:36" ht="15.75" customHeight="1" x14ac:dyDescent="0.25">
      <c r="C578" s="141"/>
      <c r="D578" s="273"/>
      <c r="E578" s="273"/>
      <c r="F578" s="264"/>
      <c r="G578" s="274"/>
      <c r="H578" s="264"/>
      <c r="I578" s="275"/>
      <c r="J578" s="275"/>
      <c r="K578" s="275"/>
      <c r="L578" s="275"/>
      <c r="M578" s="275"/>
      <c r="N578" s="275"/>
      <c r="O578" s="267"/>
      <c r="P578" s="267"/>
      <c r="Q578" s="268"/>
      <c r="R578" s="269"/>
      <c r="S578" s="268"/>
      <c r="T578" s="263"/>
      <c r="U578" s="300"/>
      <c r="V578" s="294" t="str">
        <f>IF(Tabela7[[#This Row],[C/V]]="c",Tabela7[[#This Row],[Preço Médio]],"")</f>
        <v/>
      </c>
      <c r="W578" s="294" t="str">
        <f>IF(Tabela7[[#This Row],[C/V]]="v",Tabela7[[#This Row],[Preço Médio]],"")</f>
        <v/>
      </c>
      <c r="X578" s="123" t="str">
        <f>Tabela7[[#This Row],[Código Negociação]]&amp;Tabela7[[#This Row],[C/V]]</f>
        <v/>
      </c>
      <c r="Y578" s="124"/>
      <c r="Z578" s="124"/>
      <c r="AA578" s="124"/>
      <c r="AB578" s="124"/>
      <c r="AC578" s="124"/>
      <c r="AD578" s="124"/>
      <c r="AE578" s="124"/>
      <c r="AF578" s="124"/>
      <c r="AG578" s="124"/>
      <c r="AH578" s="124"/>
      <c r="AI578" s="124"/>
      <c r="AJ578" s="124"/>
    </row>
    <row r="579" spans="3:36" ht="15.75" customHeight="1" x14ac:dyDescent="0.25">
      <c r="C579" s="262"/>
      <c r="D579" s="272"/>
      <c r="E579" s="273"/>
      <c r="F579" s="264"/>
      <c r="G579" s="265"/>
      <c r="H579" s="126"/>
      <c r="I579" s="125"/>
      <c r="J579" s="125"/>
      <c r="K579" s="125"/>
      <c r="L579" s="125"/>
      <c r="M579" s="125"/>
      <c r="N579" s="125"/>
      <c r="O579" s="266"/>
      <c r="P579" s="267"/>
      <c r="Q579" s="268"/>
      <c r="R579" s="269"/>
      <c r="S579" s="268"/>
      <c r="T579" s="263"/>
      <c r="U579" s="300"/>
      <c r="V579" s="294" t="str">
        <f>IF(Tabela7[[#This Row],[C/V]]="c",Tabela7[[#This Row],[Preço Médio]],"")</f>
        <v/>
      </c>
      <c r="W579" s="294" t="str">
        <f>IF(Tabela7[[#This Row],[C/V]]="v",Tabela7[[#This Row],[Preço Médio]],"")</f>
        <v/>
      </c>
      <c r="X579" s="123" t="str">
        <f>Tabela7[[#This Row],[Código Negociação]]&amp;Tabela7[[#This Row],[C/V]]</f>
        <v/>
      </c>
      <c r="Y579" s="116"/>
      <c r="Z579" s="116"/>
      <c r="AA579" s="116"/>
      <c r="AB579" s="116"/>
      <c r="AC579" s="116"/>
      <c r="AD579" s="116"/>
      <c r="AE579" s="116"/>
      <c r="AF579" s="116"/>
      <c r="AG579" s="116"/>
      <c r="AH579" s="116"/>
      <c r="AI579" s="116"/>
      <c r="AJ579" s="116"/>
    </row>
    <row r="580" spans="3:36" ht="15.75" customHeight="1" x14ac:dyDescent="0.25">
      <c r="C580" s="262"/>
      <c r="D580" s="272"/>
      <c r="E580" s="273"/>
      <c r="F580" s="264"/>
      <c r="G580" s="265"/>
      <c r="H580" s="126"/>
      <c r="I580" s="125"/>
      <c r="J580" s="125"/>
      <c r="K580" s="125"/>
      <c r="L580" s="125"/>
      <c r="M580" s="125"/>
      <c r="N580" s="125"/>
      <c r="O580" s="266"/>
      <c r="P580" s="267"/>
      <c r="Q580" s="267"/>
      <c r="R580" s="270"/>
      <c r="S580" s="267"/>
      <c r="T580" s="264"/>
      <c r="U580" s="300"/>
      <c r="V580" s="294" t="str">
        <f>IF(Tabela7[[#This Row],[C/V]]="c",Tabela7[[#This Row],[Preço Médio]],"")</f>
        <v/>
      </c>
      <c r="W580" s="294" t="str">
        <f>IF(Tabela7[[#This Row],[C/V]]="v",Tabela7[[#This Row],[Preço Médio]],"")</f>
        <v/>
      </c>
      <c r="X580" s="123" t="str">
        <f>Tabela7[[#This Row],[Código Negociação]]&amp;Tabela7[[#This Row],[C/V]]</f>
        <v/>
      </c>
      <c r="Y580" s="124"/>
      <c r="Z580" s="124"/>
      <c r="AA580" s="124"/>
      <c r="AB580" s="124"/>
      <c r="AC580" s="124"/>
      <c r="AD580" s="124"/>
      <c r="AE580" s="124"/>
      <c r="AF580" s="124"/>
      <c r="AG580" s="124"/>
      <c r="AH580" s="124"/>
      <c r="AI580" s="124"/>
      <c r="AJ580" s="124"/>
    </row>
    <row r="581" spans="3:36" ht="15.75" customHeight="1" x14ac:dyDescent="0.25">
      <c r="C581" s="141"/>
      <c r="D581" s="271"/>
      <c r="E581" s="271"/>
      <c r="F581" s="118"/>
      <c r="G581" s="119"/>
      <c r="H581" s="118"/>
      <c r="I581" s="120"/>
      <c r="J581" s="120"/>
      <c r="K581" s="120"/>
      <c r="L581" s="120"/>
      <c r="M581" s="120"/>
      <c r="N581" s="120"/>
      <c r="O581" s="121"/>
      <c r="P581" s="121"/>
      <c r="Q581" s="117"/>
      <c r="R581" s="122"/>
      <c r="S581" s="117"/>
      <c r="T581" s="123"/>
      <c r="U581" s="299"/>
      <c r="V581" s="294" t="str">
        <f>IF(Tabela7[[#This Row],[C/V]]="c",Tabela7[[#This Row],[Preço Médio]],"")</f>
        <v/>
      </c>
      <c r="W581" s="294" t="str">
        <f>IF(Tabela7[[#This Row],[C/V]]="v",Tabela7[[#This Row],[Preço Médio]],"")</f>
        <v/>
      </c>
      <c r="X581" s="123" t="str">
        <f>Tabela7[[#This Row],[Código Negociação]]&amp;Tabela7[[#This Row],[C/V]]</f>
        <v/>
      </c>
      <c r="Y581" s="116"/>
      <c r="Z581" s="116"/>
      <c r="AA581" s="116"/>
      <c r="AB581" s="116"/>
      <c r="AC581" s="116"/>
      <c r="AD581" s="116"/>
      <c r="AE581" s="116"/>
      <c r="AF581" s="116"/>
      <c r="AG581" s="116"/>
      <c r="AH581" s="116"/>
      <c r="AI581" s="116"/>
      <c r="AJ581" s="116"/>
    </row>
    <row r="582" spans="3:36" ht="15.75" customHeight="1" x14ac:dyDescent="0.25">
      <c r="C582" s="262"/>
      <c r="D582" s="272"/>
      <c r="E582" s="272"/>
      <c r="F582" s="264"/>
      <c r="G582" s="265"/>
      <c r="H582" s="126"/>
      <c r="I582" s="125"/>
      <c r="J582" s="125"/>
      <c r="K582" s="125"/>
      <c r="L582" s="125"/>
      <c r="M582" s="125"/>
      <c r="N582" s="125"/>
      <c r="O582" s="266"/>
      <c r="P582" s="267"/>
      <c r="Q582" s="268"/>
      <c r="R582" s="269"/>
      <c r="S582" s="268"/>
      <c r="T582" s="263"/>
      <c r="U582" s="300"/>
      <c r="V582" s="294" t="str">
        <f>IF(Tabela7[[#This Row],[C/V]]="c",Tabela7[[#This Row],[Preço Médio]],"")</f>
        <v/>
      </c>
      <c r="W582" s="294" t="str">
        <f>IF(Tabela7[[#This Row],[C/V]]="v",Tabela7[[#This Row],[Preço Médio]],"")</f>
        <v/>
      </c>
      <c r="X582" s="123" t="str">
        <f>Tabela7[[#This Row],[Código Negociação]]&amp;Tabela7[[#This Row],[C/V]]</f>
        <v/>
      </c>
      <c r="Y582" s="124"/>
      <c r="Z582" s="124"/>
      <c r="AA582" s="124"/>
      <c r="AB582" s="124"/>
      <c r="AC582" s="124"/>
      <c r="AD582" s="124"/>
      <c r="AE582" s="124"/>
      <c r="AF582" s="124"/>
      <c r="AG582" s="124"/>
      <c r="AH582" s="124"/>
      <c r="AI582" s="124"/>
      <c r="AJ582" s="124"/>
    </row>
    <row r="583" spans="3:36" ht="15.75" customHeight="1" x14ac:dyDescent="0.25">
      <c r="C583" s="262"/>
      <c r="D583" s="272"/>
      <c r="E583" s="272"/>
      <c r="F583" s="264"/>
      <c r="G583" s="265"/>
      <c r="H583" s="126"/>
      <c r="I583" s="125"/>
      <c r="J583" s="125"/>
      <c r="K583" s="125"/>
      <c r="L583" s="125"/>
      <c r="M583" s="125"/>
      <c r="N583" s="125"/>
      <c r="O583" s="266"/>
      <c r="P583" s="267"/>
      <c r="Q583" s="267"/>
      <c r="R583" s="270"/>
      <c r="S583" s="267"/>
      <c r="T583" s="264"/>
      <c r="U583" s="300"/>
      <c r="V583" s="294" t="str">
        <f>IF(Tabela7[[#This Row],[C/V]]="c",Tabela7[[#This Row],[Preço Médio]],"")</f>
        <v/>
      </c>
      <c r="W583" s="294" t="str">
        <f>IF(Tabela7[[#This Row],[C/V]]="v",Tabela7[[#This Row],[Preço Médio]],"")</f>
        <v/>
      </c>
      <c r="X583" s="123" t="str">
        <f>Tabela7[[#This Row],[Código Negociação]]&amp;Tabela7[[#This Row],[C/V]]</f>
        <v/>
      </c>
      <c r="Y583" s="116"/>
      <c r="Z583" s="116"/>
      <c r="AA583" s="116"/>
      <c r="AB583" s="116"/>
      <c r="AC583" s="116"/>
      <c r="AD583" s="116"/>
      <c r="AE583" s="116"/>
      <c r="AF583" s="116"/>
      <c r="AG583" s="116"/>
      <c r="AH583" s="116"/>
      <c r="AI583" s="116"/>
      <c r="AJ583" s="116"/>
    </row>
    <row r="584" spans="3:36" ht="15.75" customHeight="1" x14ac:dyDescent="0.25">
      <c r="C584" s="141"/>
      <c r="D584" s="273"/>
      <c r="E584" s="273"/>
      <c r="F584" s="264"/>
      <c r="G584" s="274"/>
      <c r="H584" s="264"/>
      <c r="I584" s="275"/>
      <c r="J584" s="275"/>
      <c r="K584" s="275"/>
      <c r="L584" s="275"/>
      <c r="M584" s="275"/>
      <c r="N584" s="275"/>
      <c r="O584" s="267"/>
      <c r="P584" s="267"/>
      <c r="Q584" s="268"/>
      <c r="R584" s="269"/>
      <c r="S584" s="268"/>
      <c r="T584" s="263"/>
      <c r="U584" s="300"/>
      <c r="V584" s="294" t="str">
        <f>IF(Tabela7[[#This Row],[C/V]]="c",Tabela7[[#This Row],[Preço Médio]],"")</f>
        <v/>
      </c>
      <c r="W584" s="294" t="str">
        <f>IF(Tabela7[[#This Row],[C/V]]="v",Tabela7[[#This Row],[Preço Médio]],"")</f>
        <v/>
      </c>
      <c r="X584" s="123" t="str">
        <f>Tabela7[[#This Row],[Código Negociação]]&amp;Tabela7[[#This Row],[C/V]]</f>
        <v/>
      </c>
      <c r="Y584" s="124"/>
      <c r="Z584" s="124"/>
      <c r="AA584" s="124"/>
      <c r="AB584" s="124"/>
      <c r="AC584" s="124"/>
      <c r="AD584" s="124"/>
      <c r="AE584" s="124"/>
      <c r="AF584" s="124"/>
      <c r="AG584" s="124"/>
      <c r="AH584" s="124"/>
      <c r="AI584" s="124"/>
      <c r="AJ584" s="124"/>
    </row>
    <row r="585" spans="3:36" ht="15.75" customHeight="1" x14ac:dyDescent="0.25">
      <c r="C585" s="262"/>
      <c r="D585" s="272"/>
      <c r="E585" s="273"/>
      <c r="F585" s="264"/>
      <c r="G585" s="265"/>
      <c r="H585" s="126"/>
      <c r="I585" s="125"/>
      <c r="J585" s="125"/>
      <c r="K585" s="125"/>
      <c r="L585" s="125"/>
      <c r="M585" s="125"/>
      <c r="N585" s="125"/>
      <c r="O585" s="266"/>
      <c r="P585" s="267"/>
      <c r="Q585" s="268"/>
      <c r="R585" s="269"/>
      <c r="S585" s="268"/>
      <c r="T585" s="263"/>
      <c r="U585" s="300"/>
      <c r="V585" s="294" t="str">
        <f>IF(Tabela7[[#This Row],[C/V]]="c",Tabela7[[#This Row],[Preço Médio]],"")</f>
        <v/>
      </c>
      <c r="W585" s="294" t="str">
        <f>IF(Tabela7[[#This Row],[C/V]]="v",Tabela7[[#This Row],[Preço Médio]],"")</f>
        <v/>
      </c>
      <c r="X585" s="123" t="str">
        <f>Tabela7[[#This Row],[Código Negociação]]&amp;Tabela7[[#This Row],[C/V]]</f>
        <v/>
      </c>
      <c r="Y585" s="116"/>
      <c r="Z585" s="116"/>
      <c r="AA585" s="116"/>
      <c r="AB585" s="116"/>
      <c r="AC585" s="116"/>
      <c r="AD585" s="116"/>
      <c r="AE585" s="116"/>
      <c r="AF585" s="116"/>
      <c r="AG585" s="116"/>
      <c r="AH585" s="116"/>
      <c r="AI585" s="116"/>
      <c r="AJ585" s="116"/>
    </row>
    <row r="586" spans="3:36" ht="15.75" customHeight="1" x14ac:dyDescent="0.25">
      <c r="C586" s="262"/>
      <c r="D586" s="272"/>
      <c r="E586" s="273"/>
      <c r="F586" s="264"/>
      <c r="G586" s="265"/>
      <c r="H586" s="126"/>
      <c r="I586" s="125"/>
      <c r="J586" s="125"/>
      <c r="K586" s="125"/>
      <c r="L586" s="125"/>
      <c r="M586" s="125"/>
      <c r="N586" s="125"/>
      <c r="O586" s="266"/>
      <c r="P586" s="267"/>
      <c r="Q586" s="267"/>
      <c r="R586" s="270"/>
      <c r="S586" s="267"/>
      <c r="T586" s="264"/>
      <c r="U586" s="300"/>
      <c r="V586" s="294" t="str">
        <f>IF(Tabela7[[#This Row],[C/V]]="c",Tabela7[[#This Row],[Preço Médio]],"")</f>
        <v/>
      </c>
      <c r="W586" s="294" t="str">
        <f>IF(Tabela7[[#This Row],[C/V]]="v",Tabela7[[#This Row],[Preço Médio]],"")</f>
        <v/>
      </c>
      <c r="X586" s="123" t="str">
        <f>Tabela7[[#This Row],[Código Negociação]]&amp;Tabela7[[#This Row],[C/V]]</f>
        <v/>
      </c>
      <c r="Y586" s="124"/>
      <c r="Z586" s="124"/>
      <c r="AA586" s="124"/>
      <c r="AB586" s="124"/>
      <c r="AC586" s="124"/>
      <c r="AD586" s="124"/>
      <c r="AE586" s="124"/>
      <c r="AF586" s="124"/>
      <c r="AG586" s="124"/>
      <c r="AH586" s="124"/>
      <c r="AI586" s="124"/>
      <c r="AJ586" s="124"/>
    </row>
    <row r="587" spans="3:36" ht="15.75" customHeight="1" x14ac:dyDescent="0.25">
      <c r="C587" s="141"/>
      <c r="D587" s="271"/>
      <c r="E587" s="271"/>
      <c r="F587" s="118"/>
      <c r="G587" s="119"/>
      <c r="H587" s="118"/>
      <c r="I587" s="120"/>
      <c r="J587" s="120"/>
      <c r="K587" s="120"/>
      <c r="L587" s="120"/>
      <c r="M587" s="120"/>
      <c r="N587" s="120"/>
      <c r="O587" s="121"/>
      <c r="P587" s="121"/>
      <c r="Q587" s="117"/>
      <c r="R587" s="122"/>
      <c r="S587" s="117"/>
      <c r="T587" s="123"/>
      <c r="U587" s="299"/>
      <c r="V587" s="294" t="str">
        <f>IF(Tabela7[[#This Row],[C/V]]="c",Tabela7[[#This Row],[Preço Médio]],"")</f>
        <v/>
      </c>
      <c r="W587" s="294" t="str">
        <f>IF(Tabela7[[#This Row],[C/V]]="v",Tabela7[[#This Row],[Preço Médio]],"")</f>
        <v/>
      </c>
      <c r="X587" s="123" t="str">
        <f>Tabela7[[#This Row],[Código Negociação]]&amp;Tabela7[[#This Row],[C/V]]</f>
        <v/>
      </c>
      <c r="Y587" s="116"/>
      <c r="Z587" s="116"/>
      <c r="AA587" s="116"/>
      <c r="AB587" s="116"/>
      <c r="AC587" s="116"/>
      <c r="AD587" s="116"/>
      <c r="AE587" s="116"/>
      <c r="AF587" s="116"/>
      <c r="AG587" s="116"/>
      <c r="AH587" s="116"/>
      <c r="AI587" s="116"/>
      <c r="AJ587" s="116"/>
    </row>
    <row r="588" spans="3:36" ht="15.75" customHeight="1" x14ac:dyDescent="0.25">
      <c r="C588" s="262"/>
      <c r="D588" s="272"/>
      <c r="E588" s="272"/>
      <c r="F588" s="264"/>
      <c r="G588" s="265"/>
      <c r="H588" s="126"/>
      <c r="I588" s="125"/>
      <c r="J588" s="125"/>
      <c r="K588" s="125"/>
      <c r="L588" s="125"/>
      <c r="M588" s="125"/>
      <c r="N588" s="125"/>
      <c r="O588" s="266"/>
      <c r="P588" s="267"/>
      <c r="Q588" s="268"/>
      <c r="R588" s="269"/>
      <c r="S588" s="268"/>
      <c r="T588" s="263"/>
      <c r="U588" s="300"/>
      <c r="V588" s="294" t="str">
        <f>IF(Tabela7[[#This Row],[C/V]]="c",Tabela7[[#This Row],[Preço Médio]],"")</f>
        <v/>
      </c>
      <c r="W588" s="294" t="str">
        <f>IF(Tabela7[[#This Row],[C/V]]="v",Tabela7[[#This Row],[Preço Médio]],"")</f>
        <v/>
      </c>
      <c r="X588" s="123" t="str">
        <f>Tabela7[[#This Row],[Código Negociação]]&amp;Tabela7[[#This Row],[C/V]]</f>
        <v/>
      </c>
      <c r="Y588" s="124"/>
      <c r="Z588" s="124"/>
      <c r="AA588" s="124"/>
      <c r="AB588" s="124"/>
      <c r="AC588" s="124"/>
      <c r="AD588" s="124"/>
      <c r="AE588" s="124"/>
      <c r="AF588" s="124"/>
      <c r="AG588" s="124"/>
      <c r="AH588" s="124"/>
      <c r="AI588" s="124"/>
      <c r="AJ588" s="124"/>
    </row>
    <row r="589" spans="3:36" ht="15.75" customHeight="1" x14ac:dyDescent="0.25">
      <c r="C589" s="262"/>
      <c r="D589" s="272"/>
      <c r="E589" s="272"/>
      <c r="F589" s="264"/>
      <c r="G589" s="265"/>
      <c r="H589" s="126"/>
      <c r="I589" s="125"/>
      <c r="J589" s="125"/>
      <c r="K589" s="125"/>
      <c r="L589" s="125"/>
      <c r="M589" s="125"/>
      <c r="N589" s="125"/>
      <c r="O589" s="266"/>
      <c r="P589" s="267"/>
      <c r="Q589" s="267"/>
      <c r="R589" s="270"/>
      <c r="S589" s="267"/>
      <c r="T589" s="264"/>
      <c r="U589" s="300"/>
      <c r="V589" s="294" t="str">
        <f>IF(Tabela7[[#This Row],[C/V]]="c",Tabela7[[#This Row],[Preço Médio]],"")</f>
        <v/>
      </c>
      <c r="W589" s="294" t="str">
        <f>IF(Tabela7[[#This Row],[C/V]]="v",Tabela7[[#This Row],[Preço Médio]],"")</f>
        <v/>
      </c>
      <c r="X589" s="123" t="str">
        <f>Tabela7[[#This Row],[Código Negociação]]&amp;Tabela7[[#This Row],[C/V]]</f>
        <v/>
      </c>
      <c r="Y589" s="116"/>
      <c r="Z589" s="116"/>
      <c r="AA589" s="116"/>
      <c r="AB589" s="116"/>
      <c r="AC589" s="116"/>
      <c r="AD589" s="116"/>
      <c r="AE589" s="116"/>
      <c r="AF589" s="116"/>
      <c r="AG589" s="116"/>
      <c r="AH589" s="116"/>
      <c r="AI589" s="116"/>
      <c r="AJ589" s="116"/>
    </row>
    <row r="590" spans="3:36" ht="15.75" customHeight="1" x14ac:dyDescent="0.25">
      <c r="C590" s="141"/>
      <c r="D590" s="273"/>
      <c r="E590" s="273"/>
      <c r="F590" s="264"/>
      <c r="G590" s="274"/>
      <c r="H590" s="264"/>
      <c r="I590" s="275"/>
      <c r="J590" s="275"/>
      <c r="K590" s="275"/>
      <c r="L590" s="275"/>
      <c r="M590" s="275"/>
      <c r="N590" s="275"/>
      <c r="O590" s="267"/>
      <c r="P590" s="267"/>
      <c r="Q590" s="268"/>
      <c r="R590" s="269"/>
      <c r="S590" s="268"/>
      <c r="T590" s="263"/>
      <c r="U590" s="300"/>
      <c r="V590" s="294" t="str">
        <f>IF(Tabela7[[#This Row],[C/V]]="c",Tabela7[[#This Row],[Preço Médio]],"")</f>
        <v/>
      </c>
      <c r="W590" s="294" t="str">
        <f>IF(Tabela7[[#This Row],[C/V]]="v",Tabela7[[#This Row],[Preço Médio]],"")</f>
        <v/>
      </c>
      <c r="X590" s="123" t="str">
        <f>Tabela7[[#This Row],[Código Negociação]]&amp;Tabela7[[#This Row],[C/V]]</f>
        <v/>
      </c>
      <c r="Y590" s="124"/>
      <c r="Z590" s="124"/>
      <c r="AA590" s="124"/>
      <c r="AB590" s="124"/>
      <c r="AC590" s="124"/>
      <c r="AD590" s="124"/>
      <c r="AE590" s="124"/>
      <c r="AF590" s="124"/>
      <c r="AG590" s="124"/>
      <c r="AH590" s="124"/>
      <c r="AI590" s="124"/>
      <c r="AJ590" s="124"/>
    </row>
    <row r="591" spans="3:36" ht="15.75" customHeight="1" x14ac:dyDescent="0.25">
      <c r="C591" s="262"/>
      <c r="D591" s="272"/>
      <c r="E591" s="273"/>
      <c r="F591" s="264"/>
      <c r="G591" s="265"/>
      <c r="H591" s="126"/>
      <c r="I591" s="125"/>
      <c r="J591" s="125"/>
      <c r="K591" s="125"/>
      <c r="L591" s="125"/>
      <c r="M591" s="125"/>
      <c r="N591" s="125"/>
      <c r="O591" s="266"/>
      <c r="P591" s="267"/>
      <c r="Q591" s="268"/>
      <c r="R591" s="269"/>
      <c r="S591" s="268"/>
      <c r="T591" s="263"/>
      <c r="U591" s="300"/>
      <c r="V591" s="294" t="str">
        <f>IF(Tabela7[[#This Row],[C/V]]="c",Tabela7[[#This Row],[Preço Médio]],"")</f>
        <v/>
      </c>
      <c r="W591" s="294" t="str">
        <f>IF(Tabela7[[#This Row],[C/V]]="v",Tabela7[[#This Row],[Preço Médio]],"")</f>
        <v/>
      </c>
      <c r="X591" s="123" t="str">
        <f>Tabela7[[#This Row],[Código Negociação]]&amp;Tabela7[[#This Row],[C/V]]</f>
        <v/>
      </c>
      <c r="Y591" s="116"/>
      <c r="Z591" s="116"/>
      <c r="AA591" s="116"/>
      <c r="AB591" s="116"/>
      <c r="AC591" s="116"/>
      <c r="AD591" s="116"/>
      <c r="AE591" s="116"/>
      <c r="AF591" s="116"/>
      <c r="AG591" s="116"/>
      <c r="AH591" s="116"/>
      <c r="AI591" s="116"/>
      <c r="AJ591" s="116"/>
    </row>
    <row r="592" spans="3:36" ht="15.75" customHeight="1" x14ac:dyDescent="0.25">
      <c r="C592" s="262"/>
      <c r="D592" s="272"/>
      <c r="E592" s="273"/>
      <c r="F592" s="264"/>
      <c r="G592" s="265"/>
      <c r="H592" s="126"/>
      <c r="I592" s="125"/>
      <c r="J592" s="125"/>
      <c r="K592" s="125"/>
      <c r="L592" s="125"/>
      <c r="M592" s="125"/>
      <c r="N592" s="125"/>
      <c r="O592" s="266"/>
      <c r="P592" s="267"/>
      <c r="Q592" s="267"/>
      <c r="R592" s="270"/>
      <c r="S592" s="267"/>
      <c r="T592" s="264"/>
      <c r="U592" s="300"/>
      <c r="V592" s="294" t="str">
        <f>IF(Tabela7[[#This Row],[C/V]]="c",Tabela7[[#This Row],[Preço Médio]],"")</f>
        <v/>
      </c>
      <c r="W592" s="294" t="str">
        <f>IF(Tabela7[[#This Row],[C/V]]="v",Tabela7[[#This Row],[Preço Médio]],"")</f>
        <v/>
      </c>
      <c r="X592" s="123" t="str">
        <f>Tabela7[[#This Row],[Código Negociação]]&amp;Tabela7[[#This Row],[C/V]]</f>
        <v/>
      </c>
      <c r="Y592" s="124"/>
      <c r="Z592" s="124"/>
      <c r="AA592" s="124"/>
      <c r="AB592" s="124"/>
      <c r="AC592" s="124"/>
      <c r="AD592" s="124"/>
      <c r="AE592" s="124"/>
      <c r="AF592" s="124"/>
      <c r="AG592" s="124"/>
      <c r="AH592" s="124"/>
      <c r="AI592" s="124"/>
      <c r="AJ592" s="124"/>
    </row>
    <row r="593" spans="3:36" ht="15.75" customHeight="1" x14ac:dyDescent="0.25">
      <c r="C593" s="141"/>
      <c r="D593" s="271"/>
      <c r="E593" s="271"/>
      <c r="F593" s="118"/>
      <c r="G593" s="119"/>
      <c r="H593" s="118"/>
      <c r="I593" s="120"/>
      <c r="J593" s="120"/>
      <c r="K593" s="120"/>
      <c r="L593" s="120"/>
      <c r="M593" s="120"/>
      <c r="N593" s="120"/>
      <c r="O593" s="121"/>
      <c r="P593" s="121"/>
      <c r="Q593" s="117"/>
      <c r="R593" s="122"/>
      <c r="S593" s="117"/>
      <c r="T593" s="123"/>
      <c r="U593" s="299"/>
      <c r="V593" s="294" t="str">
        <f>IF(Tabela7[[#This Row],[C/V]]="c",Tabela7[[#This Row],[Preço Médio]],"")</f>
        <v/>
      </c>
      <c r="W593" s="294" t="str">
        <f>IF(Tabela7[[#This Row],[C/V]]="v",Tabela7[[#This Row],[Preço Médio]],"")</f>
        <v/>
      </c>
      <c r="X593" s="123" t="str">
        <f>Tabela7[[#This Row],[Código Negociação]]&amp;Tabela7[[#This Row],[C/V]]</f>
        <v/>
      </c>
      <c r="Y593" s="116"/>
      <c r="Z593" s="116"/>
      <c r="AA593" s="116"/>
      <c r="AB593" s="116"/>
      <c r="AC593" s="116"/>
      <c r="AD593" s="116"/>
      <c r="AE593" s="116"/>
      <c r="AF593" s="116"/>
      <c r="AG593" s="116"/>
      <c r="AH593" s="116"/>
      <c r="AI593" s="116"/>
      <c r="AJ593" s="116"/>
    </row>
    <row r="594" spans="3:36" ht="15.75" customHeight="1" x14ac:dyDescent="0.25">
      <c r="C594" s="262"/>
      <c r="D594" s="272"/>
      <c r="E594" s="272"/>
      <c r="F594" s="264"/>
      <c r="G594" s="265"/>
      <c r="H594" s="126"/>
      <c r="I594" s="125"/>
      <c r="J594" s="125"/>
      <c r="K594" s="125"/>
      <c r="L594" s="125"/>
      <c r="M594" s="125"/>
      <c r="N594" s="125"/>
      <c r="O594" s="266"/>
      <c r="P594" s="267"/>
      <c r="Q594" s="268"/>
      <c r="R594" s="269"/>
      <c r="S594" s="268"/>
      <c r="T594" s="263"/>
      <c r="U594" s="300"/>
      <c r="V594" s="294" t="str">
        <f>IF(Tabela7[[#This Row],[C/V]]="c",Tabela7[[#This Row],[Preço Médio]],"")</f>
        <v/>
      </c>
      <c r="W594" s="294" t="str">
        <f>IF(Tabela7[[#This Row],[C/V]]="v",Tabela7[[#This Row],[Preço Médio]],"")</f>
        <v/>
      </c>
      <c r="X594" s="123" t="str">
        <f>Tabela7[[#This Row],[Código Negociação]]&amp;Tabela7[[#This Row],[C/V]]</f>
        <v/>
      </c>
      <c r="Y594" s="124"/>
      <c r="Z594" s="124"/>
      <c r="AA594" s="124"/>
      <c r="AB594" s="124"/>
      <c r="AC594" s="124"/>
      <c r="AD594" s="124"/>
      <c r="AE594" s="124"/>
      <c r="AF594" s="124"/>
      <c r="AG594" s="124"/>
      <c r="AH594" s="124"/>
      <c r="AI594" s="124"/>
      <c r="AJ594" s="124"/>
    </row>
    <row r="595" spans="3:36" ht="15.75" customHeight="1" x14ac:dyDescent="0.25">
      <c r="C595" s="262"/>
      <c r="D595" s="272"/>
      <c r="E595" s="272"/>
      <c r="F595" s="264"/>
      <c r="G595" s="265"/>
      <c r="H595" s="126"/>
      <c r="I595" s="125"/>
      <c r="J595" s="125"/>
      <c r="K595" s="125"/>
      <c r="L595" s="125"/>
      <c r="M595" s="125"/>
      <c r="N595" s="125"/>
      <c r="O595" s="266"/>
      <c r="P595" s="267"/>
      <c r="Q595" s="267"/>
      <c r="R595" s="270"/>
      <c r="S595" s="267"/>
      <c r="T595" s="264"/>
      <c r="U595" s="300"/>
      <c r="V595" s="294" t="str">
        <f>IF(Tabela7[[#This Row],[C/V]]="c",Tabela7[[#This Row],[Preço Médio]],"")</f>
        <v/>
      </c>
      <c r="W595" s="294" t="str">
        <f>IF(Tabela7[[#This Row],[C/V]]="v",Tabela7[[#This Row],[Preço Médio]],"")</f>
        <v/>
      </c>
      <c r="X595" s="123" t="str">
        <f>Tabela7[[#This Row],[Código Negociação]]&amp;Tabela7[[#This Row],[C/V]]</f>
        <v/>
      </c>
      <c r="Y595" s="116"/>
      <c r="Z595" s="116"/>
      <c r="AA595" s="116"/>
      <c r="AB595" s="116"/>
      <c r="AC595" s="116"/>
      <c r="AD595" s="116"/>
      <c r="AE595" s="116"/>
      <c r="AF595" s="116"/>
      <c r="AG595" s="116"/>
      <c r="AH595" s="116"/>
      <c r="AI595" s="116"/>
      <c r="AJ595" s="116"/>
    </row>
    <row r="596" spans="3:36" ht="15.75" customHeight="1" x14ac:dyDescent="0.25">
      <c r="C596" s="141"/>
      <c r="D596" s="273"/>
      <c r="E596" s="273"/>
      <c r="F596" s="264"/>
      <c r="G596" s="274"/>
      <c r="H596" s="264"/>
      <c r="I596" s="275"/>
      <c r="J596" s="275"/>
      <c r="K596" s="275"/>
      <c r="L596" s="275"/>
      <c r="M596" s="275"/>
      <c r="N596" s="275"/>
      <c r="O596" s="267"/>
      <c r="P596" s="267"/>
      <c r="Q596" s="268"/>
      <c r="R596" s="269"/>
      <c r="S596" s="268"/>
      <c r="T596" s="263"/>
      <c r="U596" s="300"/>
      <c r="V596" s="294" t="str">
        <f>IF(Tabela7[[#This Row],[C/V]]="c",Tabela7[[#This Row],[Preço Médio]],"")</f>
        <v/>
      </c>
      <c r="W596" s="294" t="str">
        <f>IF(Tabela7[[#This Row],[C/V]]="v",Tabela7[[#This Row],[Preço Médio]],"")</f>
        <v/>
      </c>
      <c r="X596" s="123" t="str">
        <f>Tabela7[[#This Row],[Código Negociação]]&amp;Tabela7[[#This Row],[C/V]]</f>
        <v/>
      </c>
      <c r="Y596" s="124"/>
      <c r="Z596" s="124"/>
      <c r="AA596" s="124"/>
      <c r="AB596" s="124"/>
      <c r="AC596" s="124"/>
      <c r="AD596" s="124"/>
      <c r="AE596" s="124"/>
      <c r="AF596" s="124"/>
      <c r="AG596" s="124"/>
      <c r="AH596" s="124"/>
      <c r="AI596" s="124"/>
      <c r="AJ596" s="124"/>
    </row>
    <row r="597" spans="3:36" ht="15.75" customHeight="1" x14ac:dyDescent="0.25">
      <c r="C597" s="262"/>
      <c r="D597" s="272"/>
      <c r="E597" s="273"/>
      <c r="F597" s="264"/>
      <c r="G597" s="265"/>
      <c r="H597" s="126"/>
      <c r="I597" s="125"/>
      <c r="J597" s="125"/>
      <c r="K597" s="125"/>
      <c r="L597" s="125"/>
      <c r="M597" s="125"/>
      <c r="N597" s="125"/>
      <c r="O597" s="266"/>
      <c r="P597" s="267"/>
      <c r="Q597" s="268"/>
      <c r="R597" s="269"/>
      <c r="S597" s="268"/>
      <c r="T597" s="263"/>
      <c r="U597" s="300"/>
      <c r="V597" s="294" t="str">
        <f>IF(Tabela7[[#This Row],[C/V]]="c",Tabela7[[#This Row],[Preço Médio]],"")</f>
        <v/>
      </c>
      <c r="W597" s="294" t="str">
        <f>IF(Tabela7[[#This Row],[C/V]]="v",Tabela7[[#This Row],[Preço Médio]],"")</f>
        <v/>
      </c>
      <c r="X597" s="123" t="str">
        <f>Tabela7[[#This Row],[Código Negociação]]&amp;Tabela7[[#This Row],[C/V]]</f>
        <v/>
      </c>
      <c r="Y597" s="116"/>
      <c r="Z597" s="116"/>
      <c r="AA597" s="116"/>
      <c r="AB597" s="116"/>
      <c r="AC597" s="116"/>
      <c r="AD597" s="116"/>
      <c r="AE597" s="116"/>
      <c r="AF597" s="116"/>
      <c r="AG597" s="116"/>
      <c r="AH597" s="116"/>
      <c r="AI597" s="116"/>
      <c r="AJ597" s="116"/>
    </row>
    <row r="598" spans="3:36" ht="15.75" customHeight="1" x14ac:dyDescent="0.25">
      <c r="C598" s="262"/>
      <c r="D598" s="272"/>
      <c r="E598" s="273"/>
      <c r="F598" s="264"/>
      <c r="G598" s="265"/>
      <c r="H598" s="126"/>
      <c r="I598" s="125"/>
      <c r="J598" s="125"/>
      <c r="K598" s="125"/>
      <c r="L598" s="125"/>
      <c r="M598" s="125"/>
      <c r="N598" s="125"/>
      <c r="O598" s="266"/>
      <c r="P598" s="267"/>
      <c r="Q598" s="267"/>
      <c r="R598" s="270"/>
      <c r="S598" s="267"/>
      <c r="T598" s="264"/>
      <c r="U598" s="300"/>
      <c r="V598" s="294" t="str">
        <f>IF(Tabela7[[#This Row],[C/V]]="c",Tabela7[[#This Row],[Preço Médio]],"")</f>
        <v/>
      </c>
      <c r="W598" s="294" t="str">
        <f>IF(Tabela7[[#This Row],[C/V]]="v",Tabela7[[#This Row],[Preço Médio]],"")</f>
        <v/>
      </c>
      <c r="X598" s="123" t="str">
        <f>Tabela7[[#This Row],[Código Negociação]]&amp;Tabela7[[#This Row],[C/V]]</f>
        <v/>
      </c>
      <c r="Y598" s="124"/>
      <c r="Z598" s="124"/>
      <c r="AA598" s="124"/>
      <c r="AB598" s="124"/>
      <c r="AC598" s="124"/>
      <c r="AD598" s="124"/>
      <c r="AE598" s="124"/>
      <c r="AF598" s="124"/>
      <c r="AG598" s="124"/>
      <c r="AH598" s="124"/>
      <c r="AI598" s="124"/>
      <c r="AJ598" s="124"/>
    </row>
    <row r="599" spans="3:36" ht="15.75" customHeight="1" x14ac:dyDescent="0.25">
      <c r="C599" s="141"/>
      <c r="D599" s="271"/>
      <c r="E599" s="271"/>
      <c r="F599" s="118"/>
      <c r="G599" s="119"/>
      <c r="H599" s="118"/>
      <c r="I599" s="120"/>
      <c r="J599" s="120"/>
      <c r="K599" s="120"/>
      <c r="L599" s="120"/>
      <c r="M599" s="120"/>
      <c r="N599" s="120"/>
      <c r="O599" s="121"/>
      <c r="P599" s="121"/>
      <c r="Q599" s="117"/>
      <c r="R599" s="122"/>
      <c r="S599" s="117"/>
      <c r="T599" s="123"/>
      <c r="U599" s="299"/>
      <c r="V599" s="294" t="str">
        <f>IF(Tabela7[[#This Row],[C/V]]="c",Tabela7[[#This Row],[Preço Médio]],"")</f>
        <v/>
      </c>
      <c r="W599" s="294" t="str">
        <f>IF(Tabela7[[#This Row],[C/V]]="v",Tabela7[[#This Row],[Preço Médio]],"")</f>
        <v/>
      </c>
      <c r="X599" s="123" t="str">
        <f>Tabela7[[#This Row],[Código Negociação]]&amp;Tabela7[[#This Row],[C/V]]</f>
        <v/>
      </c>
      <c r="Y599" s="116"/>
      <c r="Z599" s="116"/>
      <c r="AA599" s="116"/>
      <c r="AB599" s="116"/>
      <c r="AC599" s="116"/>
      <c r="AD599" s="116"/>
      <c r="AE599" s="116"/>
      <c r="AF599" s="116"/>
      <c r="AG599" s="116"/>
      <c r="AH599" s="116"/>
      <c r="AI599" s="116"/>
      <c r="AJ599" s="116"/>
    </row>
    <row r="600" spans="3:36" ht="15.75" customHeight="1" x14ac:dyDescent="0.25">
      <c r="C600" s="262"/>
      <c r="D600" s="272"/>
      <c r="E600" s="272"/>
      <c r="F600" s="264"/>
      <c r="G600" s="265"/>
      <c r="H600" s="126"/>
      <c r="I600" s="125"/>
      <c r="J600" s="125"/>
      <c r="K600" s="125"/>
      <c r="L600" s="125"/>
      <c r="M600" s="125"/>
      <c r="N600" s="125"/>
      <c r="O600" s="266"/>
      <c r="P600" s="267"/>
      <c r="Q600" s="268"/>
      <c r="R600" s="269"/>
      <c r="S600" s="268"/>
      <c r="T600" s="263"/>
      <c r="U600" s="300"/>
      <c r="V600" s="294" t="str">
        <f>IF(Tabela7[[#This Row],[C/V]]="c",Tabela7[[#This Row],[Preço Médio]],"")</f>
        <v/>
      </c>
      <c r="W600" s="294" t="str">
        <f>IF(Tabela7[[#This Row],[C/V]]="v",Tabela7[[#This Row],[Preço Médio]],"")</f>
        <v/>
      </c>
      <c r="X600" s="123" t="str">
        <f>Tabela7[[#This Row],[Código Negociação]]&amp;Tabela7[[#This Row],[C/V]]</f>
        <v/>
      </c>
      <c r="Y600" s="124"/>
      <c r="Z600" s="124"/>
      <c r="AA600" s="124"/>
      <c r="AB600" s="124"/>
      <c r="AC600" s="124"/>
      <c r="AD600" s="124"/>
      <c r="AE600" s="124"/>
      <c r="AF600" s="124"/>
      <c r="AG600" s="124"/>
      <c r="AH600" s="124"/>
      <c r="AI600" s="124"/>
      <c r="AJ600" s="124"/>
    </row>
    <row r="601" spans="3:36" ht="15.75" customHeight="1" x14ac:dyDescent="0.25">
      <c r="C601" s="262"/>
      <c r="D601" s="272"/>
      <c r="E601" s="272"/>
      <c r="F601" s="264"/>
      <c r="G601" s="265"/>
      <c r="H601" s="126"/>
      <c r="I601" s="125"/>
      <c r="J601" s="125"/>
      <c r="K601" s="125"/>
      <c r="L601" s="125"/>
      <c r="M601" s="125"/>
      <c r="N601" s="125"/>
      <c r="O601" s="266"/>
      <c r="P601" s="267"/>
      <c r="Q601" s="267"/>
      <c r="R601" s="270"/>
      <c r="S601" s="267"/>
      <c r="T601" s="264"/>
      <c r="U601" s="300"/>
      <c r="V601" s="294" t="str">
        <f>IF(Tabela7[[#This Row],[C/V]]="c",Tabela7[[#This Row],[Preço Médio]],"")</f>
        <v/>
      </c>
      <c r="W601" s="294" t="str">
        <f>IF(Tabela7[[#This Row],[C/V]]="v",Tabela7[[#This Row],[Preço Médio]],"")</f>
        <v/>
      </c>
      <c r="X601" s="123" t="str">
        <f>Tabela7[[#This Row],[Código Negociação]]&amp;Tabela7[[#This Row],[C/V]]</f>
        <v/>
      </c>
      <c r="Y601" s="116"/>
      <c r="Z601" s="116"/>
      <c r="AA601" s="116"/>
      <c r="AB601" s="116"/>
      <c r="AC601" s="116"/>
      <c r="AD601" s="116"/>
      <c r="AE601" s="116"/>
      <c r="AF601" s="116"/>
      <c r="AG601" s="116"/>
      <c r="AH601" s="116"/>
      <c r="AI601" s="116"/>
      <c r="AJ601" s="116"/>
    </row>
    <row r="602" spans="3:36" ht="15.75" customHeight="1" x14ac:dyDescent="0.25">
      <c r="C602" s="141"/>
      <c r="D602" s="273"/>
      <c r="E602" s="273"/>
      <c r="F602" s="264"/>
      <c r="G602" s="274"/>
      <c r="H602" s="264"/>
      <c r="I602" s="275"/>
      <c r="J602" s="275"/>
      <c r="K602" s="275"/>
      <c r="L602" s="275"/>
      <c r="M602" s="275"/>
      <c r="N602" s="275"/>
      <c r="O602" s="267"/>
      <c r="P602" s="267"/>
      <c r="Q602" s="268"/>
      <c r="R602" s="269"/>
      <c r="S602" s="268"/>
      <c r="T602" s="263"/>
      <c r="U602" s="300"/>
      <c r="V602" s="294" t="str">
        <f>IF(Tabela7[[#This Row],[C/V]]="c",Tabela7[[#This Row],[Preço Médio]],"")</f>
        <v/>
      </c>
      <c r="W602" s="294" t="str">
        <f>IF(Tabela7[[#This Row],[C/V]]="v",Tabela7[[#This Row],[Preço Médio]],"")</f>
        <v/>
      </c>
      <c r="X602" s="123" t="str">
        <f>Tabela7[[#This Row],[Código Negociação]]&amp;Tabela7[[#This Row],[C/V]]</f>
        <v/>
      </c>
      <c r="Y602" s="124"/>
      <c r="Z602" s="124"/>
      <c r="AA602" s="124"/>
      <c r="AB602" s="124"/>
      <c r="AC602" s="124"/>
      <c r="AD602" s="124"/>
      <c r="AE602" s="124"/>
      <c r="AF602" s="124"/>
      <c r="AG602" s="124"/>
      <c r="AH602" s="124"/>
      <c r="AI602" s="124"/>
      <c r="AJ602" s="124"/>
    </row>
    <row r="603" spans="3:36" ht="15.75" customHeight="1" x14ac:dyDescent="0.25">
      <c r="C603" s="262"/>
      <c r="D603" s="272"/>
      <c r="E603" s="273"/>
      <c r="F603" s="264"/>
      <c r="G603" s="265"/>
      <c r="H603" s="126"/>
      <c r="I603" s="125"/>
      <c r="J603" s="125"/>
      <c r="K603" s="125"/>
      <c r="L603" s="125"/>
      <c r="M603" s="125"/>
      <c r="N603" s="125"/>
      <c r="O603" s="266"/>
      <c r="P603" s="267"/>
      <c r="Q603" s="268"/>
      <c r="R603" s="269"/>
      <c r="S603" s="268"/>
      <c r="T603" s="263"/>
      <c r="U603" s="300"/>
      <c r="V603" s="294" t="str">
        <f>IF(Tabela7[[#This Row],[C/V]]="c",Tabela7[[#This Row],[Preço Médio]],"")</f>
        <v/>
      </c>
      <c r="W603" s="294" t="str">
        <f>IF(Tabela7[[#This Row],[C/V]]="v",Tabela7[[#This Row],[Preço Médio]],"")</f>
        <v/>
      </c>
      <c r="X603" s="123" t="str">
        <f>Tabela7[[#This Row],[Código Negociação]]&amp;Tabela7[[#This Row],[C/V]]</f>
        <v/>
      </c>
      <c r="Y603" s="116"/>
      <c r="Z603" s="116"/>
      <c r="AA603" s="116"/>
      <c r="AB603" s="116"/>
      <c r="AC603" s="116"/>
      <c r="AD603" s="116"/>
      <c r="AE603" s="116"/>
      <c r="AF603" s="116"/>
      <c r="AG603" s="116"/>
      <c r="AH603" s="116"/>
      <c r="AI603" s="116"/>
      <c r="AJ603" s="116"/>
    </row>
    <row r="604" spans="3:36" ht="15.75" customHeight="1" x14ac:dyDescent="0.25">
      <c r="C604" s="262"/>
      <c r="D604" s="272"/>
      <c r="E604" s="273"/>
      <c r="F604" s="264"/>
      <c r="G604" s="265"/>
      <c r="H604" s="126"/>
      <c r="I604" s="125"/>
      <c r="J604" s="125"/>
      <c r="K604" s="125"/>
      <c r="L604" s="125"/>
      <c r="M604" s="125"/>
      <c r="N604" s="125"/>
      <c r="O604" s="266"/>
      <c r="P604" s="267"/>
      <c r="Q604" s="267"/>
      <c r="R604" s="270"/>
      <c r="S604" s="267"/>
      <c r="T604" s="264"/>
      <c r="U604" s="300"/>
      <c r="V604" s="294" t="str">
        <f>IF(Tabela7[[#This Row],[C/V]]="c",Tabela7[[#This Row],[Preço Médio]],"")</f>
        <v/>
      </c>
      <c r="W604" s="294" t="str">
        <f>IF(Tabela7[[#This Row],[C/V]]="v",Tabela7[[#This Row],[Preço Médio]],"")</f>
        <v/>
      </c>
      <c r="X604" s="123" t="str">
        <f>Tabela7[[#This Row],[Código Negociação]]&amp;Tabela7[[#This Row],[C/V]]</f>
        <v/>
      </c>
      <c r="Y604" s="124"/>
      <c r="Z604" s="124"/>
      <c r="AA604" s="124"/>
      <c r="AB604" s="124"/>
      <c r="AC604" s="124"/>
      <c r="AD604" s="124"/>
      <c r="AE604" s="124"/>
      <c r="AF604" s="124"/>
      <c r="AG604" s="124"/>
      <c r="AH604" s="124"/>
      <c r="AI604" s="124"/>
      <c r="AJ604" s="124"/>
    </row>
    <row r="605" spans="3:36" ht="15.75" customHeight="1" x14ac:dyDescent="0.25">
      <c r="C605" s="141"/>
      <c r="D605" s="271"/>
      <c r="E605" s="271"/>
      <c r="F605" s="118"/>
      <c r="G605" s="119"/>
      <c r="H605" s="118"/>
      <c r="I605" s="120"/>
      <c r="J605" s="120"/>
      <c r="K605" s="120"/>
      <c r="L605" s="120"/>
      <c r="M605" s="120"/>
      <c r="N605" s="120"/>
      <c r="O605" s="121"/>
      <c r="P605" s="121"/>
      <c r="Q605" s="117"/>
      <c r="R605" s="122"/>
      <c r="S605" s="117"/>
      <c r="T605" s="123"/>
      <c r="U605" s="299"/>
      <c r="V605" s="294" t="str">
        <f>IF(Tabela7[[#This Row],[C/V]]="c",Tabela7[[#This Row],[Preço Médio]],"")</f>
        <v/>
      </c>
      <c r="W605" s="294" t="str">
        <f>IF(Tabela7[[#This Row],[C/V]]="v",Tabela7[[#This Row],[Preço Médio]],"")</f>
        <v/>
      </c>
      <c r="X605" s="123" t="str">
        <f>Tabela7[[#This Row],[Código Negociação]]&amp;Tabela7[[#This Row],[C/V]]</f>
        <v/>
      </c>
      <c r="Y605" s="116"/>
      <c r="Z605" s="116"/>
      <c r="AA605" s="116"/>
      <c r="AB605" s="116"/>
      <c r="AC605" s="116"/>
      <c r="AD605" s="116"/>
      <c r="AE605" s="116"/>
      <c r="AF605" s="116"/>
      <c r="AG605" s="116"/>
      <c r="AH605" s="116"/>
      <c r="AI605" s="116"/>
      <c r="AJ605" s="116"/>
    </row>
    <row r="606" spans="3:36" ht="15.75" customHeight="1" x14ac:dyDescent="0.25">
      <c r="C606" s="262"/>
      <c r="D606" s="272"/>
      <c r="E606" s="272"/>
      <c r="F606" s="264"/>
      <c r="G606" s="265"/>
      <c r="H606" s="126"/>
      <c r="I606" s="125"/>
      <c r="J606" s="125"/>
      <c r="K606" s="125"/>
      <c r="L606" s="125"/>
      <c r="M606" s="125"/>
      <c r="N606" s="125"/>
      <c r="O606" s="266"/>
      <c r="P606" s="267"/>
      <c r="Q606" s="268"/>
      <c r="R606" s="269"/>
      <c r="S606" s="268"/>
      <c r="T606" s="263"/>
      <c r="U606" s="300"/>
      <c r="V606" s="294" t="str">
        <f>IF(Tabela7[[#This Row],[C/V]]="c",Tabela7[[#This Row],[Preço Médio]],"")</f>
        <v/>
      </c>
      <c r="W606" s="294" t="str">
        <f>IF(Tabela7[[#This Row],[C/V]]="v",Tabela7[[#This Row],[Preço Médio]],"")</f>
        <v/>
      </c>
      <c r="X606" s="123" t="str">
        <f>Tabela7[[#This Row],[Código Negociação]]&amp;Tabela7[[#This Row],[C/V]]</f>
        <v/>
      </c>
      <c r="Y606" s="124"/>
      <c r="Z606" s="124"/>
      <c r="AA606" s="124"/>
      <c r="AB606" s="124"/>
      <c r="AC606" s="124"/>
      <c r="AD606" s="124"/>
      <c r="AE606" s="124"/>
      <c r="AF606" s="124"/>
      <c r="AG606" s="124"/>
      <c r="AH606" s="124"/>
      <c r="AI606" s="124"/>
      <c r="AJ606" s="124"/>
    </row>
    <row r="607" spans="3:36" ht="15.75" customHeight="1" x14ac:dyDescent="0.25">
      <c r="C607" s="262"/>
      <c r="D607" s="272"/>
      <c r="E607" s="272"/>
      <c r="F607" s="264"/>
      <c r="G607" s="265"/>
      <c r="H607" s="126"/>
      <c r="I607" s="125"/>
      <c r="J607" s="125"/>
      <c r="K607" s="125"/>
      <c r="L607" s="125"/>
      <c r="M607" s="125"/>
      <c r="N607" s="125"/>
      <c r="O607" s="266"/>
      <c r="P607" s="267"/>
      <c r="Q607" s="267"/>
      <c r="R607" s="270"/>
      <c r="S607" s="267"/>
      <c r="T607" s="264"/>
      <c r="U607" s="300"/>
      <c r="V607" s="294" t="str">
        <f>IF(Tabela7[[#This Row],[C/V]]="c",Tabela7[[#This Row],[Preço Médio]],"")</f>
        <v/>
      </c>
      <c r="W607" s="294" t="str">
        <f>IF(Tabela7[[#This Row],[C/V]]="v",Tabela7[[#This Row],[Preço Médio]],"")</f>
        <v/>
      </c>
      <c r="X607" s="123" t="str">
        <f>Tabela7[[#This Row],[Código Negociação]]&amp;Tabela7[[#This Row],[C/V]]</f>
        <v/>
      </c>
      <c r="Y607" s="116"/>
      <c r="Z607" s="116"/>
      <c r="AA607" s="116"/>
      <c r="AB607" s="116"/>
      <c r="AC607" s="116"/>
      <c r="AD607" s="116"/>
      <c r="AE607" s="116"/>
      <c r="AF607" s="116"/>
      <c r="AG607" s="116"/>
      <c r="AH607" s="116"/>
      <c r="AI607" s="116"/>
      <c r="AJ607" s="116"/>
    </row>
    <row r="608" spans="3:36" ht="15.75" customHeight="1" x14ac:dyDescent="0.25">
      <c r="C608" s="141"/>
      <c r="D608" s="273"/>
      <c r="E608" s="273"/>
      <c r="F608" s="264"/>
      <c r="G608" s="274"/>
      <c r="H608" s="264"/>
      <c r="I608" s="275"/>
      <c r="J608" s="275"/>
      <c r="K608" s="275"/>
      <c r="L608" s="275"/>
      <c r="M608" s="275"/>
      <c r="N608" s="275"/>
      <c r="O608" s="267"/>
      <c r="P608" s="267"/>
      <c r="Q608" s="268"/>
      <c r="R608" s="269"/>
      <c r="S608" s="268"/>
      <c r="T608" s="263"/>
      <c r="U608" s="300"/>
      <c r="V608" s="294" t="str">
        <f>IF(Tabela7[[#This Row],[C/V]]="c",Tabela7[[#This Row],[Preço Médio]],"")</f>
        <v/>
      </c>
      <c r="W608" s="294" t="str">
        <f>IF(Tabela7[[#This Row],[C/V]]="v",Tabela7[[#This Row],[Preço Médio]],"")</f>
        <v/>
      </c>
      <c r="X608" s="123" t="str">
        <f>Tabela7[[#This Row],[Código Negociação]]&amp;Tabela7[[#This Row],[C/V]]</f>
        <v/>
      </c>
      <c r="Y608" s="124"/>
      <c r="Z608" s="124"/>
      <c r="AA608" s="124"/>
      <c r="AB608" s="124"/>
      <c r="AC608" s="124"/>
      <c r="AD608" s="124"/>
      <c r="AE608" s="124"/>
      <c r="AF608" s="124"/>
      <c r="AG608" s="124"/>
      <c r="AH608" s="124"/>
      <c r="AI608" s="124"/>
      <c r="AJ608" s="124"/>
    </row>
    <row r="609" spans="3:36" ht="15.75" customHeight="1" x14ac:dyDescent="0.25">
      <c r="C609" s="262"/>
      <c r="D609" s="272"/>
      <c r="E609" s="273"/>
      <c r="F609" s="264"/>
      <c r="G609" s="265"/>
      <c r="H609" s="126"/>
      <c r="I609" s="125"/>
      <c r="J609" s="125"/>
      <c r="K609" s="125"/>
      <c r="L609" s="125"/>
      <c r="M609" s="125"/>
      <c r="N609" s="125"/>
      <c r="O609" s="266"/>
      <c r="P609" s="267"/>
      <c r="Q609" s="268"/>
      <c r="R609" s="269"/>
      <c r="S609" s="268"/>
      <c r="T609" s="263"/>
      <c r="U609" s="300"/>
      <c r="V609" s="294" t="str">
        <f>IF(Tabela7[[#This Row],[C/V]]="c",Tabela7[[#This Row],[Preço Médio]],"")</f>
        <v/>
      </c>
      <c r="W609" s="294" t="str">
        <f>IF(Tabela7[[#This Row],[C/V]]="v",Tabela7[[#This Row],[Preço Médio]],"")</f>
        <v/>
      </c>
      <c r="X609" s="123" t="str">
        <f>Tabela7[[#This Row],[Código Negociação]]&amp;Tabela7[[#This Row],[C/V]]</f>
        <v/>
      </c>
      <c r="Y609" s="116"/>
      <c r="Z609" s="116"/>
      <c r="AA609" s="116"/>
      <c r="AB609" s="116"/>
      <c r="AC609" s="116"/>
      <c r="AD609" s="116"/>
      <c r="AE609" s="116"/>
      <c r="AF609" s="116"/>
      <c r="AG609" s="116"/>
      <c r="AH609" s="116"/>
      <c r="AI609" s="116"/>
      <c r="AJ609" s="116"/>
    </row>
    <row r="610" spans="3:36" ht="15.75" customHeight="1" x14ac:dyDescent="0.25">
      <c r="C610" s="262"/>
      <c r="D610" s="272"/>
      <c r="E610" s="273"/>
      <c r="F610" s="264"/>
      <c r="G610" s="265"/>
      <c r="H610" s="126"/>
      <c r="I610" s="125"/>
      <c r="J610" s="125"/>
      <c r="K610" s="125"/>
      <c r="L610" s="125"/>
      <c r="M610" s="125"/>
      <c r="N610" s="125"/>
      <c r="O610" s="266"/>
      <c r="P610" s="267"/>
      <c r="Q610" s="267"/>
      <c r="R610" s="270"/>
      <c r="S610" s="267"/>
      <c r="T610" s="264"/>
      <c r="U610" s="300"/>
      <c r="V610" s="294" t="str">
        <f>IF(Tabela7[[#This Row],[C/V]]="c",Tabela7[[#This Row],[Preço Médio]],"")</f>
        <v/>
      </c>
      <c r="W610" s="294" t="str">
        <f>IF(Tabela7[[#This Row],[C/V]]="v",Tabela7[[#This Row],[Preço Médio]],"")</f>
        <v/>
      </c>
      <c r="X610" s="123" t="str">
        <f>Tabela7[[#This Row],[Código Negociação]]&amp;Tabela7[[#This Row],[C/V]]</f>
        <v/>
      </c>
      <c r="Y610" s="124"/>
      <c r="Z610" s="124"/>
      <c r="AA610" s="124"/>
      <c r="AB610" s="124"/>
      <c r="AC610" s="124"/>
      <c r="AD610" s="124"/>
      <c r="AE610" s="124"/>
      <c r="AF610" s="124"/>
      <c r="AG610" s="124"/>
      <c r="AH610" s="124"/>
      <c r="AI610" s="124"/>
      <c r="AJ610" s="124"/>
    </row>
    <row r="611" spans="3:36" ht="15.75" customHeight="1" x14ac:dyDescent="0.25">
      <c r="C611" s="141"/>
      <c r="D611" s="271"/>
      <c r="E611" s="271"/>
      <c r="F611" s="118"/>
      <c r="G611" s="119"/>
      <c r="H611" s="118"/>
      <c r="I611" s="120"/>
      <c r="J611" s="120"/>
      <c r="K611" s="120"/>
      <c r="L611" s="120"/>
      <c r="M611" s="120"/>
      <c r="N611" s="120"/>
      <c r="O611" s="121"/>
      <c r="P611" s="121"/>
      <c r="Q611" s="117"/>
      <c r="R611" s="122"/>
      <c r="S611" s="117"/>
      <c r="T611" s="123"/>
      <c r="U611" s="299"/>
      <c r="V611" s="294" t="str">
        <f>IF(Tabela7[[#This Row],[C/V]]="c",Tabela7[[#This Row],[Preço Médio]],"")</f>
        <v/>
      </c>
      <c r="W611" s="294" t="str">
        <f>IF(Tabela7[[#This Row],[C/V]]="v",Tabela7[[#This Row],[Preço Médio]],"")</f>
        <v/>
      </c>
      <c r="X611" s="123" t="str">
        <f>Tabela7[[#This Row],[Código Negociação]]&amp;Tabela7[[#This Row],[C/V]]</f>
        <v/>
      </c>
      <c r="Y611" s="116"/>
      <c r="Z611" s="116"/>
      <c r="AA611" s="116"/>
      <c r="AB611" s="116"/>
      <c r="AC611" s="116"/>
      <c r="AD611" s="116"/>
      <c r="AE611" s="116"/>
      <c r="AF611" s="116"/>
      <c r="AG611" s="116"/>
      <c r="AH611" s="116"/>
      <c r="AI611" s="116"/>
      <c r="AJ611" s="116"/>
    </row>
    <row r="612" spans="3:36" ht="15.75" customHeight="1" x14ac:dyDescent="0.25">
      <c r="C612" s="262"/>
      <c r="D612" s="272"/>
      <c r="E612" s="272"/>
      <c r="F612" s="264"/>
      <c r="G612" s="265"/>
      <c r="H612" s="126"/>
      <c r="I612" s="125"/>
      <c r="J612" s="125"/>
      <c r="K612" s="125"/>
      <c r="L612" s="125"/>
      <c r="M612" s="125"/>
      <c r="N612" s="125"/>
      <c r="O612" s="266"/>
      <c r="P612" s="267"/>
      <c r="Q612" s="268"/>
      <c r="R612" s="269"/>
      <c r="S612" s="268"/>
      <c r="T612" s="263"/>
      <c r="U612" s="300"/>
      <c r="V612" s="294" t="str">
        <f>IF(Tabela7[[#This Row],[C/V]]="c",Tabela7[[#This Row],[Preço Médio]],"")</f>
        <v/>
      </c>
      <c r="W612" s="294" t="str">
        <f>IF(Tabela7[[#This Row],[C/V]]="v",Tabela7[[#This Row],[Preço Médio]],"")</f>
        <v/>
      </c>
      <c r="X612" s="123" t="str">
        <f>Tabela7[[#This Row],[Código Negociação]]&amp;Tabela7[[#This Row],[C/V]]</f>
        <v/>
      </c>
      <c r="Y612" s="124"/>
      <c r="Z612" s="124"/>
      <c r="AA612" s="124"/>
      <c r="AB612" s="124"/>
      <c r="AC612" s="124"/>
      <c r="AD612" s="124"/>
      <c r="AE612" s="124"/>
      <c r="AF612" s="124"/>
      <c r="AG612" s="124"/>
      <c r="AH612" s="124"/>
      <c r="AI612" s="124"/>
      <c r="AJ612" s="124"/>
    </row>
    <row r="613" spans="3:36" ht="15.75" customHeight="1" x14ac:dyDescent="0.25">
      <c r="C613" s="262"/>
      <c r="D613" s="272"/>
      <c r="E613" s="272"/>
      <c r="F613" s="264"/>
      <c r="G613" s="265"/>
      <c r="H613" s="126"/>
      <c r="I613" s="125"/>
      <c r="J613" s="125"/>
      <c r="K613" s="125"/>
      <c r="L613" s="125"/>
      <c r="M613" s="125"/>
      <c r="N613" s="125"/>
      <c r="O613" s="266"/>
      <c r="P613" s="267"/>
      <c r="Q613" s="267"/>
      <c r="R613" s="270"/>
      <c r="S613" s="267"/>
      <c r="T613" s="264"/>
      <c r="U613" s="300"/>
      <c r="V613" s="294" t="str">
        <f>IF(Tabela7[[#This Row],[C/V]]="c",Tabela7[[#This Row],[Preço Médio]],"")</f>
        <v/>
      </c>
      <c r="W613" s="294" t="str">
        <f>IF(Tabela7[[#This Row],[C/V]]="v",Tabela7[[#This Row],[Preço Médio]],"")</f>
        <v/>
      </c>
      <c r="X613" s="123" t="str">
        <f>Tabela7[[#This Row],[Código Negociação]]&amp;Tabela7[[#This Row],[C/V]]</f>
        <v/>
      </c>
      <c r="Y613" s="116"/>
      <c r="Z613" s="116"/>
      <c r="AA613" s="116"/>
      <c r="AB613" s="116"/>
      <c r="AC613" s="116"/>
      <c r="AD613" s="116"/>
      <c r="AE613" s="116"/>
      <c r="AF613" s="116"/>
      <c r="AG613" s="116"/>
      <c r="AH613" s="116"/>
      <c r="AI613" s="116"/>
      <c r="AJ613" s="116"/>
    </row>
    <row r="614" spans="3:36" ht="15.75" customHeight="1" x14ac:dyDescent="0.25">
      <c r="C614" s="141"/>
      <c r="D614" s="273"/>
      <c r="E614" s="273"/>
      <c r="F614" s="264"/>
      <c r="G614" s="274"/>
      <c r="H614" s="264"/>
      <c r="I614" s="275"/>
      <c r="J614" s="275"/>
      <c r="K614" s="275"/>
      <c r="L614" s="275"/>
      <c r="M614" s="275"/>
      <c r="N614" s="275"/>
      <c r="O614" s="267"/>
      <c r="P614" s="267"/>
      <c r="Q614" s="268"/>
      <c r="R614" s="269"/>
      <c r="S614" s="268"/>
      <c r="T614" s="263"/>
      <c r="U614" s="300"/>
      <c r="V614" s="294" t="str">
        <f>IF(Tabela7[[#This Row],[C/V]]="c",Tabela7[[#This Row],[Preço Médio]],"")</f>
        <v/>
      </c>
      <c r="W614" s="294" t="str">
        <f>IF(Tabela7[[#This Row],[C/V]]="v",Tabela7[[#This Row],[Preço Médio]],"")</f>
        <v/>
      </c>
      <c r="X614" s="123" t="str">
        <f>Tabela7[[#This Row],[Código Negociação]]&amp;Tabela7[[#This Row],[C/V]]</f>
        <v/>
      </c>
      <c r="Y614" s="124"/>
      <c r="Z614" s="124"/>
      <c r="AA614" s="124"/>
      <c r="AB614" s="124"/>
      <c r="AC614" s="124"/>
      <c r="AD614" s="124"/>
      <c r="AE614" s="124"/>
      <c r="AF614" s="124"/>
      <c r="AG614" s="124"/>
      <c r="AH614" s="124"/>
      <c r="AI614" s="124"/>
      <c r="AJ614" s="124"/>
    </row>
    <row r="615" spans="3:36" ht="15.75" customHeight="1" x14ac:dyDescent="0.25">
      <c r="C615" s="262"/>
      <c r="D615" s="272"/>
      <c r="E615" s="273"/>
      <c r="F615" s="264"/>
      <c r="G615" s="265"/>
      <c r="H615" s="126"/>
      <c r="I615" s="125"/>
      <c r="J615" s="125"/>
      <c r="K615" s="125"/>
      <c r="L615" s="125"/>
      <c r="M615" s="125"/>
      <c r="N615" s="125"/>
      <c r="O615" s="266"/>
      <c r="P615" s="267"/>
      <c r="Q615" s="268"/>
      <c r="R615" s="269"/>
      <c r="S615" s="268"/>
      <c r="T615" s="263"/>
      <c r="U615" s="300"/>
      <c r="V615" s="294" t="str">
        <f>IF(Tabela7[[#This Row],[C/V]]="c",Tabela7[[#This Row],[Preço Médio]],"")</f>
        <v/>
      </c>
      <c r="W615" s="294" t="str">
        <f>IF(Tabela7[[#This Row],[C/V]]="v",Tabela7[[#This Row],[Preço Médio]],"")</f>
        <v/>
      </c>
      <c r="X615" s="123" t="str">
        <f>Tabela7[[#This Row],[Código Negociação]]&amp;Tabela7[[#This Row],[C/V]]</f>
        <v/>
      </c>
      <c r="Y615" s="116"/>
      <c r="Z615" s="116"/>
      <c r="AA615" s="116"/>
      <c r="AB615" s="116"/>
      <c r="AC615" s="116"/>
      <c r="AD615" s="116"/>
      <c r="AE615" s="116"/>
      <c r="AF615" s="116"/>
      <c r="AG615" s="116"/>
      <c r="AH615" s="116"/>
      <c r="AI615" s="116"/>
      <c r="AJ615" s="116"/>
    </row>
    <row r="616" spans="3:36" ht="15.75" customHeight="1" x14ac:dyDescent="0.25">
      <c r="C616" s="262"/>
      <c r="D616" s="272"/>
      <c r="E616" s="273"/>
      <c r="F616" s="264"/>
      <c r="G616" s="265"/>
      <c r="H616" s="126"/>
      <c r="I616" s="125"/>
      <c r="J616" s="125"/>
      <c r="K616" s="125"/>
      <c r="L616" s="125"/>
      <c r="M616" s="125"/>
      <c r="N616" s="125"/>
      <c r="O616" s="266"/>
      <c r="P616" s="267"/>
      <c r="Q616" s="267"/>
      <c r="R616" s="270"/>
      <c r="S616" s="267"/>
      <c r="T616" s="264"/>
      <c r="U616" s="300"/>
      <c r="V616" s="294" t="str">
        <f>IF(Tabela7[[#This Row],[C/V]]="c",Tabela7[[#This Row],[Preço Médio]],"")</f>
        <v/>
      </c>
      <c r="W616" s="294" t="str">
        <f>IF(Tabela7[[#This Row],[C/V]]="v",Tabela7[[#This Row],[Preço Médio]],"")</f>
        <v/>
      </c>
      <c r="X616" s="123" t="str">
        <f>Tabela7[[#This Row],[Código Negociação]]&amp;Tabela7[[#This Row],[C/V]]</f>
        <v/>
      </c>
      <c r="Y616" s="124"/>
      <c r="Z616" s="124"/>
      <c r="AA616" s="124"/>
      <c r="AB616" s="124"/>
      <c r="AC616" s="124"/>
      <c r="AD616" s="124"/>
      <c r="AE616" s="124"/>
      <c r="AF616" s="124"/>
      <c r="AG616" s="124"/>
      <c r="AH616" s="124"/>
      <c r="AI616" s="124"/>
      <c r="AJ616" s="124"/>
    </row>
    <row r="617" spans="3:36" ht="15.75" customHeight="1" x14ac:dyDescent="0.25">
      <c r="C617" s="141"/>
      <c r="D617" s="271"/>
      <c r="E617" s="271"/>
      <c r="F617" s="118"/>
      <c r="G617" s="119"/>
      <c r="H617" s="118"/>
      <c r="I617" s="120"/>
      <c r="J617" s="120"/>
      <c r="K617" s="120"/>
      <c r="L617" s="120"/>
      <c r="M617" s="120"/>
      <c r="N617" s="120"/>
      <c r="O617" s="121"/>
      <c r="P617" s="121"/>
      <c r="Q617" s="117"/>
      <c r="R617" s="122"/>
      <c r="S617" s="117"/>
      <c r="T617" s="123"/>
      <c r="U617" s="299"/>
      <c r="V617" s="294" t="str">
        <f>IF(Tabela7[[#This Row],[C/V]]="c",Tabela7[[#This Row],[Preço Médio]],"")</f>
        <v/>
      </c>
      <c r="W617" s="294" t="str">
        <f>IF(Tabela7[[#This Row],[C/V]]="v",Tabela7[[#This Row],[Preço Médio]],"")</f>
        <v/>
      </c>
      <c r="X617" s="123" t="str">
        <f>Tabela7[[#This Row],[Código Negociação]]&amp;Tabela7[[#This Row],[C/V]]</f>
        <v/>
      </c>
      <c r="Y617" s="116"/>
      <c r="Z617" s="116"/>
      <c r="AA617" s="116"/>
      <c r="AB617" s="116"/>
      <c r="AC617" s="116"/>
      <c r="AD617" s="116"/>
      <c r="AE617" s="116"/>
      <c r="AF617" s="116"/>
      <c r="AG617" s="116"/>
      <c r="AH617" s="116"/>
      <c r="AI617" s="116"/>
      <c r="AJ617" s="116"/>
    </row>
    <row r="618" spans="3:36" ht="15.75" customHeight="1" x14ac:dyDescent="0.25">
      <c r="C618" s="262"/>
      <c r="D618" s="272"/>
      <c r="E618" s="272"/>
      <c r="F618" s="264"/>
      <c r="G618" s="265"/>
      <c r="H618" s="126"/>
      <c r="I618" s="125"/>
      <c r="J618" s="125"/>
      <c r="K618" s="125"/>
      <c r="L618" s="125"/>
      <c r="M618" s="125"/>
      <c r="N618" s="125"/>
      <c r="O618" s="266"/>
      <c r="P618" s="267"/>
      <c r="Q618" s="268"/>
      <c r="R618" s="269"/>
      <c r="S618" s="268"/>
      <c r="T618" s="263"/>
      <c r="U618" s="300"/>
      <c r="V618" s="294" t="str">
        <f>IF(Tabela7[[#This Row],[C/V]]="c",Tabela7[[#This Row],[Preço Médio]],"")</f>
        <v/>
      </c>
      <c r="W618" s="294" t="str">
        <f>IF(Tabela7[[#This Row],[C/V]]="v",Tabela7[[#This Row],[Preço Médio]],"")</f>
        <v/>
      </c>
      <c r="X618" s="123" t="str">
        <f>Tabela7[[#This Row],[Código Negociação]]&amp;Tabela7[[#This Row],[C/V]]</f>
        <v/>
      </c>
      <c r="Y618" s="124"/>
      <c r="Z618" s="124"/>
      <c r="AA618" s="124"/>
      <c r="AB618" s="124"/>
      <c r="AC618" s="124"/>
      <c r="AD618" s="124"/>
      <c r="AE618" s="124"/>
      <c r="AF618" s="124"/>
      <c r="AG618" s="124"/>
      <c r="AH618" s="124"/>
      <c r="AI618" s="124"/>
      <c r="AJ618" s="124"/>
    </row>
    <row r="619" spans="3:36" ht="15.75" customHeight="1" x14ac:dyDescent="0.25">
      <c r="C619" s="262"/>
      <c r="D619" s="272"/>
      <c r="E619" s="272"/>
      <c r="F619" s="264"/>
      <c r="G619" s="265"/>
      <c r="H619" s="126"/>
      <c r="I619" s="125"/>
      <c r="J619" s="125"/>
      <c r="K619" s="125"/>
      <c r="L619" s="125"/>
      <c r="M619" s="125"/>
      <c r="N619" s="125"/>
      <c r="O619" s="266"/>
      <c r="P619" s="267"/>
      <c r="Q619" s="267"/>
      <c r="R619" s="270"/>
      <c r="S619" s="267"/>
      <c r="T619" s="264"/>
      <c r="U619" s="300"/>
      <c r="V619" s="294" t="str">
        <f>IF(Tabela7[[#This Row],[C/V]]="c",Tabela7[[#This Row],[Preço Médio]],"")</f>
        <v/>
      </c>
      <c r="W619" s="294" t="str">
        <f>IF(Tabela7[[#This Row],[C/V]]="v",Tabela7[[#This Row],[Preço Médio]],"")</f>
        <v/>
      </c>
      <c r="X619" s="123" t="str">
        <f>Tabela7[[#This Row],[Código Negociação]]&amp;Tabela7[[#This Row],[C/V]]</f>
        <v/>
      </c>
      <c r="Y619" s="116"/>
      <c r="Z619" s="116"/>
      <c r="AA619" s="116"/>
      <c r="AB619" s="116"/>
      <c r="AC619" s="116"/>
      <c r="AD619" s="116"/>
      <c r="AE619" s="116"/>
      <c r="AF619" s="116"/>
      <c r="AG619" s="116"/>
      <c r="AH619" s="116"/>
      <c r="AI619" s="116"/>
      <c r="AJ619" s="116"/>
    </row>
    <row r="620" spans="3:36" ht="15.75" customHeight="1" x14ac:dyDescent="0.25">
      <c r="C620" s="141"/>
      <c r="D620" s="273"/>
      <c r="E620" s="273"/>
      <c r="F620" s="264"/>
      <c r="G620" s="274"/>
      <c r="H620" s="264"/>
      <c r="I620" s="275"/>
      <c r="J620" s="275"/>
      <c r="K620" s="275"/>
      <c r="L620" s="275"/>
      <c r="M620" s="275"/>
      <c r="N620" s="275"/>
      <c r="O620" s="267"/>
      <c r="P620" s="267"/>
      <c r="Q620" s="268"/>
      <c r="R620" s="269"/>
      <c r="S620" s="268"/>
      <c r="T620" s="263"/>
      <c r="U620" s="300"/>
      <c r="V620" s="294" t="str">
        <f>IF(Tabela7[[#This Row],[C/V]]="c",Tabela7[[#This Row],[Preço Médio]],"")</f>
        <v/>
      </c>
      <c r="W620" s="294" t="str">
        <f>IF(Tabela7[[#This Row],[C/V]]="v",Tabela7[[#This Row],[Preço Médio]],"")</f>
        <v/>
      </c>
      <c r="X620" s="123" t="str">
        <f>Tabela7[[#This Row],[Código Negociação]]&amp;Tabela7[[#This Row],[C/V]]</f>
        <v/>
      </c>
      <c r="Y620" s="124"/>
      <c r="Z620" s="124"/>
      <c r="AA620" s="124"/>
      <c r="AB620" s="124"/>
      <c r="AC620" s="124"/>
      <c r="AD620" s="124"/>
      <c r="AE620" s="124"/>
      <c r="AF620" s="124"/>
      <c r="AG620" s="124"/>
      <c r="AH620" s="124"/>
      <c r="AI620" s="124"/>
      <c r="AJ620" s="124"/>
    </row>
    <row r="621" spans="3:36" ht="15.75" customHeight="1" x14ac:dyDescent="0.25">
      <c r="C621" s="262"/>
      <c r="D621" s="272"/>
      <c r="E621" s="273"/>
      <c r="F621" s="264"/>
      <c r="G621" s="265"/>
      <c r="H621" s="126"/>
      <c r="I621" s="125"/>
      <c r="J621" s="125"/>
      <c r="K621" s="125"/>
      <c r="L621" s="125"/>
      <c r="M621" s="125"/>
      <c r="N621" s="125"/>
      <c r="O621" s="266"/>
      <c r="P621" s="267"/>
      <c r="Q621" s="268"/>
      <c r="R621" s="269"/>
      <c r="S621" s="268"/>
      <c r="T621" s="263"/>
      <c r="U621" s="300"/>
      <c r="V621" s="294" t="str">
        <f>IF(Tabela7[[#This Row],[C/V]]="c",Tabela7[[#This Row],[Preço Médio]],"")</f>
        <v/>
      </c>
      <c r="W621" s="294" t="str">
        <f>IF(Tabela7[[#This Row],[C/V]]="v",Tabela7[[#This Row],[Preço Médio]],"")</f>
        <v/>
      </c>
      <c r="X621" s="123" t="str">
        <f>Tabela7[[#This Row],[Código Negociação]]&amp;Tabela7[[#This Row],[C/V]]</f>
        <v/>
      </c>
      <c r="Y621" s="116"/>
      <c r="Z621" s="116"/>
      <c r="AA621" s="116"/>
      <c r="AB621" s="116"/>
      <c r="AC621" s="116"/>
      <c r="AD621" s="116"/>
      <c r="AE621" s="116"/>
      <c r="AF621" s="116"/>
      <c r="AG621" s="116"/>
      <c r="AH621" s="116"/>
      <c r="AI621" s="116"/>
      <c r="AJ621" s="116"/>
    </row>
    <row r="622" spans="3:36" ht="15.75" customHeight="1" x14ac:dyDescent="0.25">
      <c r="C622" s="262"/>
      <c r="D622" s="272"/>
      <c r="E622" s="273"/>
      <c r="F622" s="264"/>
      <c r="G622" s="265"/>
      <c r="H622" s="126"/>
      <c r="I622" s="125"/>
      <c r="J622" s="125"/>
      <c r="K622" s="125"/>
      <c r="L622" s="125"/>
      <c r="M622" s="125"/>
      <c r="N622" s="125"/>
      <c r="O622" s="266"/>
      <c r="P622" s="267"/>
      <c r="Q622" s="267"/>
      <c r="R622" s="270"/>
      <c r="S622" s="267"/>
      <c r="T622" s="264"/>
      <c r="U622" s="300"/>
      <c r="V622" s="294" t="str">
        <f>IF(Tabela7[[#This Row],[C/V]]="c",Tabela7[[#This Row],[Preço Médio]],"")</f>
        <v/>
      </c>
      <c r="W622" s="294" t="str">
        <f>IF(Tabela7[[#This Row],[C/V]]="v",Tabela7[[#This Row],[Preço Médio]],"")</f>
        <v/>
      </c>
      <c r="X622" s="123" t="str">
        <f>Tabela7[[#This Row],[Código Negociação]]&amp;Tabela7[[#This Row],[C/V]]</f>
        <v/>
      </c>
      <c r="Y622" s="124"/>
      <c r="Z622" s="124"/>
      <c r="AA622" s="124"/>
      <c r="AB622" s="124"/>
      <c r="AC622" s="124"/>
      <c r="AD622" s="124"/>
      <c r="AE622" s="124"/>
      <c r="AF622" s="124"/>
      <c r="AG622" s="124"/>
      <c r="AH622" s="124"/>
      <c r="AI622" s="124"/>
      <c r="AJ622" s="124"/>
    </row>
    <row r="623" spans="3:36" ht="15.75" customHeight="1" x14ac:dyDescent="0.25">
      <c r="C623" s="141"/>
      <c r="D623" s="271"/>
      <c r="E623" s="271"/>
      <c r="F623" s="118"/>
      <c r="G623" s="119"/>
      <c r="H623" s="118"/>
      <c r="I623" s="120"/>
      <c r="J623" s="120"/>
      <c r="K623" s="120"/>
      <c r="L623" s="120"/>
      <c r="M623" s="120"/>
      <c r="N623" s="120"/>
      <c r="O623" s="121"/>
      <c r="P623" s="121"/>
      <c r="Q623" s="117"/>
      <c r="R623" s="122"/>
      <c r="S623" s="117"/>
      <c r="T623" s="123"/>
      <c r="U623" s="299"/>
      <c r="V623" s="294" t="str">
        <f>IF(Tabela7[[#This Row],[C/V]]="c",Tabela7[[#This Row],[Preço Médio]],"")</f>
        <v/>
      </c>
      <c r="W623" s="294" t="str">
        <f>IF(Tabela7[[#This Row],[C/V]]="v",Tabela7[[#This Row],[Preço Médio]],"")</f>
        <v/>
      </c>
      <c r="X623" s="123" t="str">
        <f>Tabela7[[#This Row],[Código Negociação]]&amp;Tabela7[[#This Row],[C/V]]</f>
        <v/>
      </c>
      <c r="Y623" s="116"/>
      <c r="Z623" s="116"/>
      <c r="AA623" s="116"/>
      <c r="AB623" s="116"/>
      <c r="AC623" s="116"/>
      <c r="AD623" s="116"/>
      <c r="AE623" s="116"/>
      <c r="AF623" s="116"/>
      <c r="AG623" s="116"/>
      <c r="AH623" s="116"/>
      <c r="AI623" s="116"/>
      <c r="AJ623" s="116"/>
    </row>
    <row r="624" spans="3:36" ht="15.75" customHeight="1" x14ac:dyDescent="0.25">
      <c r="C624" s="262"/>
      <c r="D624" s="272"/>
      <c r="E624" s="272"/>
      <c r="F624" s="264"/>
      <c r="G624" s="265"/>
      <c r="H624" s="126"/>
      <c r="I624" s="125"/>
      <c r="J624" s="125"/>
      <c r="K624" s="125"/>
      <c r="L624" s="125"/>
      <c r="M624" s="125"/>
      <c r="N624" s="125"/>
      <c r="O624" s="266"/>
      <c r="P624" s="267"/>
      <c r="Q624" s="268"/>
      <c r="R624" s="269"/>
      <c r="S624" s="268"/>
      <c r="T624" s="263"/>
      <c r="U624" s="300"/>
      <c r="V624" s="294" t="str">
        <f>IF(Tabela7[[#This Row],[C/V]]="c",Tabela7[[#This Row],[Preço Médio]],"")</f>
        <v/>
      </c>
      <c r="W624" s="294" t="str">
        <f>IF(Tabela7[[#This Row],[C/V]]="v",Tabela7[[#This Row],[Preço Médio]],"")</f>
        <v/>
      </c>
      <c r="X624" s="123" t="str">
        <f>Tabela7[[#This Row],[Código Negociação]]&amp;Tabela7[[#This Row],[C/V]]</f>
        <v/>
      </c>
      <c r="Y624" s="124"/>
      <c r="Z624" s="124"/>
      <c r="AA624" s="124"/>
      <c r="AB624" s="124"/>
      <c r="AC624" s="124"/>
      <c r="AD624" s="124"/>
      <c r="AE624" s="124"/>
      <c r="AF624" s="124"/>
      <c r="AG624" s="124"/>
      <c r="AH624" s="124"/>
      <c r="AI624" s="124"/>
      <c r="AJ624" s="124"/>
    </row>
    <row r="625" spans="3:36" ht="15.75" customHeight="1" x14ac:dyDescent="0.25">
      <c r="C625" s="262"/>
      <c r="D625" s="272"/>
      <c r="E625" s="272"/>
      <c r="F625" s="264"/>
      <c r="G625" s="265"/>
      <c r="H625" s="126"/>
      <c r="I625" s="125"/>
      <c r="J625" s="125"/>
      <c r="K625" s="125"/>
      <c r="L625" s="125"/>
      <c r="M625" s="125"/>
      <c r="N625" s="125"/>
      <c r="O625" s="266"/>
      <c r="P625" s="267"/>
      <c r="Q625" s="267"/>
      <c r="R625" s="270"/>
      <c r="S625" s="267"/>
      <c r="T625" s="264"/>
      <c r="U625" s="300"/>
      <c r="V625" s="294" t="str">
        <f>IF(Tabela7[[#This Row],[C/V]]="c",Tabela7[[#This Row],[Preço Médio]],"")</f>
        <v/>
      </c>
      <c r="W625" s="294" t="str">
        <f>IF(Tabela7[[#This Row],[C/V]]="v",Tabela7[[#This Row],[Preço Médio]],"")</f>
        <v/>
      </c>
      <c r="X625" s="123" t="str">
        <f>Tabela7[[#This Row],[Código Negociação]]&amp;Tabela7[[#This Row],[C/V]]</f>
        <v/>
      </c>
      <c r="Y625" s="116"/>
      <c r="Z625" s="116"/>
      <c r="AA625" s="116"/>
      <c r="AB625" s="116"/>
      <c r="AC625" s="116"/>
      <c r="AD625" s="116"/>
      <c r="AE625" s="116"/>
      <c r="AF625" s="116"/>
      <c r="AG625" s="116"/>
      <c r="AH625" s="116"/>
      <c r="AI625" s="116"/>
      <c r="AJ625" s="116"/>
    </row>
    <row r="626" spans="3:36" ht="15.75" customHeight="1" x14ac:dyDescent="0.25">
      <c r="C626" s="141"/>
      <c r="D626" s="273"/>
      <c r="E626" s="273"/>
      <c r="F626" s="264"/>
      <c r="G626" s="274"/>
      <c r="H626" s="264"/>
      <c r="I626" s="275"/>
      <c r="J626" s="275"/>
      <c r="K626" s="275"/>
      <c r="L626" s="275"/>
      <c r="M626" s="275"/>
      <c r="N626" s="275"/>
      <c r="O626" s="267"/>
      <c r="P626" s="267"/>
      <c r="Q626" s="268"/>
      <c r="R626" s="269"/>
      <c r="S626" s="268"/>
      <c r="T626" s="263"/>
      <c r="U626" s="300"/>
      <c r="V626" s="294" t="str">
        <f>IF(Tabela7[[#This Row],[C/V]]="c",Tabela7[[#This Row],[Preço Médio]],"")</f>
        <v/>
      </c>
      <c r="W626" s="294" t="str">
        <f>IF(Tabela7[[#This Row],[C/V]]="v",Tabela7[[#This Row],[Preço Médio]],"")</f>
        <v/>
      </c>
      <c r="X626" s="123" t="str">
        <f>Tabela7[[#This Row],[Código Negociação]]&amp;Tabela7[[#This Row],[C/V]]</f>
        <v/>
      </c>
      <c r="Y626" s="124"/>
      <c r="Z626" s="124"/>
      <c r="AA626" s="124"/>
      <c r="AB626" s="124"/>
      <c r="AC626" s="124"/>
      <c r="AD626" s="124"/>
      <c r="AE626" s="124"/>
      <c r="AF626" s="124"/>
      <c r="AG626" s="124"/>
      <c r="AH626" s="124"/>
      <c r="AI626" s="124"/>
      <c r="AJ626" s="124"/>
    </row>
    <row r="627" spans="3:36" ht="15.75" customHeight="1" x14ac:dyDescent="0.25">
      <c r="C627" s="262"/>
      <c r="D627" s="272"/>
      <c r="E627" s="273"/>
      <c r="F627" s="264"/>
      <c r="G627" s="265"/>
      <c r="H627" s="126"/>
      <c r="I627" s="125"/>
      <c r="J627" s="125"/>
      <c r="K627" s="125"/>
      <c r="L627" s="125"/>
      <c r="M627" s="125"/>
      <c r="N627" s="125"/>
      <c r="O627" s="266"/>
      <c r="P627" s="267"/>
      <c r="Q627" s="268"/>
      <c r="R627" s="269"/>
      <c r="S627" s="268"/>
      <c r="T627" s="263"/>
      <c r="U627" s="300"/>
      <c r="V627" s="294" t="str">
        <f>IF(Tabela7[[#This Row],[C/V]]="c",Tabela7[[#This Row],[Preço Médio]],"")</f>
        <v/>
      </c>
      <c r="W627" s="294" t="str">
        <f>IF(Tabela7[[#This Row],[C/V]]="v",Tabela7[[#This Row],[Preço Médio]],"")</f>
        <v/>
      </c>
      <c r="X627" s="123" t="str">
        <f>Tabela7[[#This Row],[Código Negociação]]&amp;Tabela7[[#This Row],[C/V]]</f>
        <v/>
      </c>
      <c r="Y627" s="116"/>
      <c r="Z627" s="116"/>
      <c r="AA627" s="116"/>
      <c r="AB627" s="116"/>
      <c r="AC627" s="116"/>
      <c r="AD627" s="116"/>
      <c r="AE627" s="116"/>
      <c r="AF627" s="116"/>
      <c r="AG627" s="116"/>
      <c r="AH627" s="116"/>
      <c r="AI627" s="116"/>
      <c r="AJ627" s="116"/>
    </row>
    <row r="628" spans="3:36" ht="15.75" customHeight="1" x14ac:dyDescent="0.25">
      <c r="C628" s="262"/>
      <c r="D628" s="272"/>
      <c r="E628" s="273"/>
      <c r="F628" s="264"/>
      <c r="G628" s="265"/>
      <c r="H628" s="126"/>
      <c r="I628" s="125"/>
      <c r="J628" s="125"/>
      <c r="K628" s="125"/>
      <c r="L628" s="125"/>
      <c r="M628" s="125"/>
      <c r="N628" s="125"/>
      <c r="O628" s="266"/>
      <c r="P628" s="267"/>
      <c r="Q628" s="267"/>
      <c r="R628" s="270"/>
      <c r="S628" s="267"/>
      <c r="T628" s="264"/>
      <c r="U628" s="300"/>
      <c r="V628" s="294" t="str">
        <f>IF(Tabela7[[#This Row],[C/V]]="c",Tabela7[[#This Row],[Preço Médio]],"")</f>
        <v/>
      </c>
      <c r="W628" s="294" t="str">
        <f>IF(Tabela7[[#This Row],[C/V]]="v",Tabela7[[#This Row],[Preço Médio]],"")</f>
        <v/>
      </c>
      <c r="X628" s="123" t="str">
        <f>Tabela7[[#This Row],[Código Negociação]]&amp;Tabela7[[#This Row],[C/V]]</f>
        <v/>
      </c>
      <c r="Y628" s="124"/>
      <c r="Z628" s="124"/>
      <c r="AA628" s="124"/>
      <c r="AB628" s="124"/>
      <c r="AC628" s="124"/>
      <c r="AD628" s="124"/>
      <c r="AE628" s="124"/>
      <c r="AF628" s="124"/>
      <c r="AG628" s="124"/>
      <c r="AH628" s="124"/>
      <c r="AI628" s="124"/>
      <c r="AJ628" s="124"/>
    </row>
    <row r="629" spans="3:36" ht="15.75" customHeight="1" x14ac:dyDescent="0.25">
      <c r="C629" s="141"/>
      <c r="D629" s="271"/>
      <c r="E629" s="271"/>
      <c r="F629" s="118"/>
      <c r="G629" s="119"/>
      <c r="H629" s="118"/>
      <c r="I629" s="120"/>
      <c r="J629" s="120"/>
      <c r="K629" s="120"/>
      <c r="L629" s="120"/>
      <c r="M629" s="120"/>
      <c r="N629" s="120"/>
      <c r="O629" s="121"/>
      <c r="P629" s="121"/>
      <c r="Q629" s="117"/>
      <c r="R629" s="122"/>
      <c r="S629" s="117"/>
      <c r="T629" s="123"/>
      <c r="U629" s="299"/>
      <c r="V629" s="294" t="str">
        <f>IF(Tabela7[[#This Row],[C/V]]="c",Tabela7[[#This Row],[Preço Médio]],"")</f>
        <v/>
      </c>
      <c r="W629" s="294" t="str">
        <f>IF(Tabela7[[#This Row],[C/V]]="v",Tabela7[[#This Row],[Preço Médio]],"")</f>
        <v/>
      </c>
      <c r="X629" s="123" t="str">
        <f>Tabela7[[#This Row],[Código Negociação]]&amp;Tabela7[[#This Row],[C/V]]</f>
        <v/>
      </c>
      <c r="Y629" s="116"/>
      <c r="Z629" s="116"/>
      <c r="AA629" s="116"/>
      <c r="AB629" s="116"/>
      <c r="AC629" s="116"/>
      <c r="AD629" s="116"/>
      <c r="AE629" s="116"/>
      <c r="AF629" s="116"/>
      <c r="AG629" s="116"/>
      <c r="AH629" s="116"/>
      <c r="AI629" s="116"/>
      <c r="AJ629" s="116"/>
    </row>
    <row r="630" spans="3:36" ht="15.75" customHeight="1" x14ac:dyDescent="0.25">
      <c r="C630" s="262"/>
      <c r="D630" s="272"/>
      <c r="E630" s="272"/>
      <c r="F630" s="264"/>
      <c r="G630" s="265"/>
      <c r="H630" s="126"/>
      <c r="I630" s="125"/>
      <c r="J630" s="125"/>
      <c r="K630" s="125"/>
      <c r="L630" s="125"/>
      <c r="M630" s="125"/>
      <c r="N630" s="125"/>
      <c r="O630" s="266"/>
      <c r="P630" s="267"/>
      <c r="Q630" s="268"/>
      <c r="R630" s="269"/>
      <c r="S630" s="268"/>
      <c r="T630" s="263"/>
      <c r="U630" s="300"/>
      <c r="V630" s="294" t="str">
        <f>IF(Tabela7[[#This Row],[C/V]]="c",Tabela7[[#This Row],[Preço Médio]],"")</f>
        <v/>
      </c>
      <c r="W630" s="294" t="str">
        <f>IF(Tabela7[[#This Row],[C/V]]="v",Tabela7[[#This Row],[Preço Médio]],"")</f>
        <v/>
      </c>
      <c r="X630" s="123" t="str">
        <f>Tabela7[[#This Row],[Código Negociação]]&amp;Tabela7[[#This Row],[C/V]]</f>
        <v/>
      </c>
      <c r="Y630" s="124"/>
      <c r="Z630" s="124"/>
      <c r="AA630" s="124"/>
      <c r="AB630" s="124"/>
      <c r="AC630" s="124"/>
      <c r="AD630" s="124"/>
      <c r="AE630" s="124"/>
      <c r="AF630" s="124"/>
      <c r="AG630" s="124"/>
      <c r="AH630" s="124"/>
      <c r="AI630" s="124"/>
      <c r="AJ630" s="124"/>
    </row>
    <row r="631" spans="3:36" ht="15.75" customHeight="1" x14ac:dyDescent="0.25">
      <c r="C631" s="262"/>
      <c r="D631" s="272"/>
      <c r="E631" s="272"/>
      <c r="F631" s="264"/>
      <c r="G631" s="265"/>
      <c r="H631" s="126"/>
      <c r="I631" s="125"/>
      <c r="J631" s="125"/>
      <c r="K631" s="125"/>
      <c r="L631" s="125"/>
      <c r="M631" s="125"/>
      <c r="N631" s="125"/>
      <c r="O631" s="266"/>
      <c r="P631" s="267"/>
      <c r="Q631" s="267"/>
      <c r="R631" s="270"/>
      <c r="S631" s="267"/>
      <c r="T631" s="264"/>
      <c r="U631" s="300"/>
      <c r="V631" s="294" t="str">
        <f>IF(Tabela7[[#This Row],[C/V]]="c",Tabela7[[#This Row],[Preço Médio]],"")</f>
        <v/>
      </c>
      <c r="W631" s="294" t="str">
        <f>IF(Tabela7[[#This Row],[C/V]]="v",Tabela7[[#This Row],[Preço Médio]],"")</f>
        <v/>
      </c>
      <c r="X631" s="123" t="str">
        <f>Tabela7[[#This Row],[Código Negociação]]&amp;Tabela7[[#This Row],[C/V]]</f>
        <v/>
      </c>
      <c r="Y631" s="116"/>
      <c r="Z631" s="116"/>
      <c r="AA631" s="116"/>
      <c r="AB631" s="116"/>
      <c r="AC631" s="116"/>
      <c r="AD631" s="116"/>
      <c r="AE631" s="116"/>
      <c r="AF631" s="116"/>
      <c r="AG631" s="116"/>
      <c r="AH631" s="116"/>
      <c r="AI631" s="116"/>
      <c r="AJ631" s="116"/>
    </row>
    <row r="632" spans="3:36" ht="15.75" customHeight="1" x14ac:dyDescent="0.25">
      <c r="C632" s="141"/>
      <c r="D632" s="273"/>
      <c r="E632" s="273"/>
      <c r="F632" s="264"/>
      <c r="G632" s="274"/>
      <c r="H632" s="264"/>
      <c r="I632" s="275"/>
      <c r="J632" s="275"/>
      <c r="K632" s="275"/>
      <c r="L632" s="275"/>
      <c r="M632" s="275"/>
      <c r="N632" s="275"/>
      <c r="O632" s="267"/>
      <c r="P632" s="267"/>
      <c r="Q632" s="268"/>
      <c r="R632" s="269"/>
      <c r="S632" s="268"/>
      <c r="T632" s="263"/>
      <c r="U632" s="300"/>
      <c r="V632" s="294" t="str">
        <f>IF(Tabela7[[#This Row],[C/V]]="c",Tabela7[[#This Row],[Preço Médio]],"")</f>
        <v/>
      </c>
      <c r="W632" s="294" t="str">
        <f>IF(Tabela7[[#This Row],[C/V]]="v",Tabela7[[#This Row],[Preço Médio]],"")</f>
        <v/>
      </c>
      <c r="X632" s="123" t="str">
        <f>Tabela7[[#This Row],[Código Negociação]]&amp;Tabela7[[#This Row],[C/V]]</f>
        <v/>
      </c>
      <c r="Y632" s="124"/>
      <c r="Z632" s="124"/>
      <c r="AA632" s="124"/>
      <c r="AB632" s="124"/>
      <c r="AC632" s="124"/>
      <c r="AD632" s="124"/>
      <c r="AE632" s="124"/>
      <c r="AF632" s="124"/>
      <c r="AG632" s="124"/>
      <c r="AH632" s="124"/>
      <c r="AI632" s="124"/>
      <c r="AJ632" s="124"/>
    </row>
    <row r="633" spans="3:36" ht="15.75" customHeight="1" x14ac:dyDescent="0.25">
      <c r="C633" s="262"/>
      <c r="D633" s="272"/>
      <c r="E633" s="273"/>
      <c r="F633" s="264"/>
      <c r="G633" s="265"/>
      <c r="H633" s="126"/>
      <c r="I633" s="125"/>
      <c r="J633" s="125"/>
      <c r="K633" s="125"/>
      <c r="L633" s="125"/>
      <c r="M633" s="125"/>
      <c r="N633" s="125"/>
      <c r="O633" s="266"/>
      <c r="P633" s="267"/>
      <c r="Q633" s="268"/>
      <c r="R633" s="269"/>
      <c r="S633" s="268"/>
      <c r="T633" s="263"/>
      <c r="U633" s="300"/>
      <c r="V633" s="294" t="str">
        <f>IF(Tabela7[[#This Row],[C/V]]="c",Tabela7[[#This Row],[Preço Médio]],"")</f>
        <v/>
      </c>
      <c r="W633" s="294" t="str">
        <f>IF(Tabela7[[#This Row],[C/V]]="v",Tabela7[[#This Row],[Preço Médio]],"")</f>
        <v/>
      </c>
      <c r="X633" s="123" t="str">
        <f>Tabela7[[#This Row],[Código Negociação]]&amp;Tabela7[[#This Row],[C/V]]</f>
        <v/>
      </c>
      <c r="Y633" s="116"/>
      <c r="Z633" s="116"/>
      <c r="AA633" s="116"/>
      <c r="AB633" s="116"/>
      <c r="AC633" s="116"/>
      <c r="AD633" s="116"/>
      <c r="AE633" s="116"/>
      <c r="AF633" s="116"/>
      <c r="AG633" s="116"/>
      <c r="AH633" s="116"/>
      <c r="AI633" s="116"/>
      <c r="AJ633" s="116"/>
    </row>
    <row r="634" spans="3:36" ht="15.75" customHeight="1" x14ac:dyDescent="0.25">
      <c r="C634" s="262"/>
      <c r="D634" s="272"/>
      <c r="E634" s="273"/>
      <c r="F634" s="264"/>
      <c r="G634" s="265"/>
      <c r="H634" s="126"/>
      <c r="I634" s="125"/>
      <c r="J634" s="125"/>
      <c r="K634" s="125"/>
      <c r="L634" s="125"/>
      <c r="M634" s="125"/>
      <c r="N634" s="125"/>
      <c r="O634" s="266"/>
      <c r="P634" s="267"/>
      <c r="Q634" s="267"/>
      <c r="R634" s="270"/>
      <c r="S634" s="267"/>
      <c r="T634" s="264"/>
      <c r="U634" s="300"/>
      <c r="V634" s="294" t="str">
        <f>IF(Tabela7[[#This Row],[C/V]]="c",Tabela7[[#This Row],[Preço Médio]],"")</f>
        <v/>
      </c>
      <c r="W634" s="294" t="str">
        <f>IF(Tabela7[[#This Row],[C/V]]="v",Tabela7[[#This Row],[Preço Médio]],"")</f>
        <v/>
      </c>
      <c r="X634" s="123" t="str">
        <f>Tabela7[[#This Row],[Código Negociação]]&amp;Tabela7[[#This Row],[C/V]]</f>
        <v/>
      </c>
      <c r="Y634" s="124"/>
      <c r="Z634" s="124"/>
      <c r="AA634" s="124"/>
      <c r="AB634" s="124"/>
      <c r="AC634" s="124"/>
      <c r="AD634" s="124"/>
      <c r="AE634" s="124"/>
      <c r="AF634" s="124"/>
      <c r="AG634" s="124"/>
      <c r="AH634" s="124"/>
      <c r="AI634" s="124"/>
      <c r="AJ634" s="124"/>
    </row>
    <row r="635" spans="3:36" ht="15.75" customHeight="1" x14ac:dyDescent="0.25">
      <c r="C635" s="141"/>
      <c r="D635" s="271"/>
      <c r="E635" s="271"/>
      <c r="F635" s="118"/>
      <c r="G635" s="119"/>
      <c r="H635" s="118"/>
      <c r="I635" s="120"/>
      <c r="J635" s="120"/>
      <c r="K635" s="120"/>
      <c r="L635" s="120"/>
      <c r="M635" s="120"/>
      <c r="N635" s="120"/>
      <c r="O635" s="121"/>
      <c r="P635" s="121"/>
      <c r="Q635" s="117"/>
      <c r="R635" s="122"/>
      <c r="S635" s="117"/>
      <c r="T635" s="123"/>
      <c r="U635" s="299"/>
      <c r="V635" s="294" t="str">
        <f>IF(Tabela7[[#This Row],[C/V]]="c",Tabela7[[#This Row],[Preço Médio]],"")</f>
        <v/>
      </c>
      <c r="W635" s="294" t="str">
        <f>IF(Tabela7[[#This Row],[C/V]]="v",Tabela7[[#This Row],[Preço Médio]],"")</f>
        <v/>
      </c>
      <c r="X635" s="123" t="str">
        <f>Tabela7[[#This Row],[Código Negociação]]&amp;Tabela7[[#This Row],[C/V]]</f>
        <v/>
      </c>
      <c r="Y635" s="116"/>
      <c r="Z635" s="116"/>
      <c r="AA635" s="116"/>
      <c r="AB635" s="116"/>
      <c r="AC635" s="116"/>
      <c r="AD635" s="116"/>
      <c r="AE635" s="116"/>
      <c r="AF635" s="116"/>
      <c r="AG635" s="116"/>
      <c r="AH635" s="116"/>
      <c r="AI635" s="116"/>
      <c r="AJ635" s="116"/>
    </row>
    <row r="636" spans="3:36" ht="15.75" customHeight="1" x14ac:dyDescent="0.25">
      <c r="C636" s="262"/>
      <c r="D636" s="272"/>
      <c r="E636" s="272"/>
      <c r="F636" s="264"/>
      <c r="G636" s="265"/>
      <c r="H636" s="126"/>
      <c r="I636" s="125"/>
      <c r="J636" s="125"/>
      <c r="K636" s="125"/>
      <c r="L636" s="125"/>
      <c r="M636" s="125"/>
      <c r="N636" s="125"/>
      <c r="O636" s="266"/>
      <c r="P636" s="267"/>
      <c r="Q636" s="268"/>
      <c r="R636" s="269"/>
      <c r="S636" s="268"/>
      <c r="T636" s="263"/>
      <c r="U636" s="300"/>
      <c r="V636" s="294" t="str">
        <f>IF(Tabela7[[#This Row],[C/V]]="c",Tabela7[[#This Row],[Preço Médio]],"")</f>
        <v/>
      </c>
      <c r="W636" s="294" t="str">
        <f>IF(Tabela7[[#This Row],[C/V]]="v",Tabela7[[#This Row],[Preço Médio]],"")</f>
        <v/>
      </c>
      <c r="X636" s="123" t="str">
        <f>Tabela7[[#This Row],[Código Negociação]]&amp;Tabela7[[#This Row],[C/V]]</f>
        <v/>
      </c>
      <c r="Y636" s="124"/>
      <c r="Z636" s="124"/>
      <c r="AA636" s="124"/>
      <c r="AB636" s="124"/>
      <c r="AC636" s="124"/>
      <c r="AD636" s="124"/>
      <c r="AE636" s="124"/>
      <c r="AF636" s="124"/>
      <c r="AG636" s="124"/>
      <c r="AH636" s="124"/>
      <c r="AI636" s="124"/>
      <c r="AJ636" s="124"/>
    </row>
    <row r="637" spans="3:36" ht="15.75" customHeight="1" x14ac:dyDescent="0.25">
      <c r="C637" s="262"/>
      <c r="D637" s="272"/>
      <c r="E637" s="272"/>
      <c r="F637" s="264"/>
      <c r="G637" s="265"/>
      <c r="H637" s="126"/>
      <c r="I637" s="125"/>
      <c r="J637" s="125"/>
      <c r="K637" s="125"/>
      <c r="L637" s="125"/>
      <c r="M637" s="125"/>
      <c r="N637" s="125"/>
      <c r="O637" s="266"/>
      <c r="P637" s="267"/>
      <c r="Q637" s="267"/>
      <c r="R637" s="270"/>
      <c r="S637" s="267"/>
      <c r="T637" s="264"/>
      <c r="U637" s="300"/>
      <c r="V637" s="294" t="str">
        <f>IF(Tabela7[[#This Row],[C/V]]="c",Tabela7[[#This Row],[Preço Médio]],"")</f>
        <v/>
      </c>
      <c r="W637" s="294" t="str">
        <f>IF(Tabela7[[#This Row],[C/V]]="v",Tabela7[[#This Row],[Preço Médio]],"")</f>
        <v/>
      </c>
      <c r="X637" s="123" t="str">
        <f>Tabela7[[#This Row],[Código Negociação]]&amp;Tabela7[[#This Row],[C/V]]</f>
        <v/>
      </c>
      <c r="Y637" s="116"/>
      <c r="Z637" s="116"/>
      <c r="AA637" s="116"/>
      <c r="AB637" s="116"/>
      <c r="AC637" s="116"/>
      <c r="AD637" s="116"/>
      <c r="AE637" s="116"/>
      <c r="AF637" s="116"/>
      <c r="AG637" s="116"/>
      <c r="AH637" s="116"/>
      <c r="AI637" s="116"/>
      <c r="AJ637" s="116"/>
    </row>
    <row r="638" spans="3:36" ht="15.75" customHeight="1" x14ac:dyDescent="0.25">
      <c r="C638" s="141"/>
      <c r="D638" s="273"/>
      <c r="E638" s="273"/>
      <c r="F638" s="264"/>
      <c r="G638" s="274"/>
      <c r="H638" s="264"/>
      <c r="I638" s="275"/>
      <c r="J638" s="275"/>
      <c r="K638" s="275"/>
      <c r="L638" s="275"/>
      <c r="M638" s="275"/>
      <c r="N638" s="275"/>
      <c r="O638" s="267"/>
      <c r="P638" s="267"/>
      <c r="Q638" s="268"/>
      <c r="R638" s="269"/>
      <c r="S638" s="268"/>
      <c r="T638" s="263"/>
      <c r="U638" s="300"/>
      <c r="V638" s="294" t="str">
        <f>IF(Tabela7[[#This Row],[C/V]]="c",Tabela7[[#This Row],[Preço Médio]],"")</f>
        <v/>
      </c>
      <c r="W638" s="294" t="str">
        <f>IF(Tabela7[[#This Row],[C/V]]="v",Tabela7[[#This Row],[Preço Médio]],"")</f>
        <v/>
      </c>
      <c r="X638" s="123" t="str">
        <f>Tabela7[[#This Row],[Código Negociação]]&amp;Tabela7[[#This Row],[C/V]]</f>
        <v/>
      </c>
      <c r="Y638" s="124"/>
      <c r="Z638" s="124"/>
      <c r="AA638" s="124"/>
      <c r="AB638" s="124"/>
      <c r="AC638" s="124"/>
      <c r="AD638" s="124"/>
      <c r="AE638" s="124"/>
      <c r="AF638" s="124"/>
      <c r="AG638" s="124"/>
      <c r="AH638" s="124"/>
      <c r="AI638" s="124"/>
      <c r="AJ638" s="124"/>
    </row>
    <row r="639" spans="3:36" ht="15.75" customHeight="1" x14ac:dyDescent="0.25">
      <c r="C639" s="262"/>
      <c r="D639" s="272"/>
      <c r="E639" s="273"/>
      <c r="F639" s="264"/>
      <c r="G639" s="265"/>
      <c r="H639" s="126"/>
      <c r="I639" s="125"/>
      <c r="J639" s="125"/>
      <c r="K639" s="125"/>
      <c r="L639" s="125"/>
      <c r="M639" s="125"/>
      <c r="N639" s="125"/>
      <c r="O639" s="266"/>
      <c r="P639" s="267"/>
      <c r="Q639" s="268"/>
      <c r="R639" s="269"/>
      <c r="S639" s="268"/>
      <c r="T639" s="263"/>
      <c r="U639" s="300"/>
      <c r="V639" s="294" t="str">
        <f>IF(Tabela7[[#This Row],[C/V]]="c",Tabela7[[#This Row],[Preço Médio]],"")</f>
        <v/>
      </c>
      <c r="W639" s="294" t="str">
        <f>IF(Tabela7[[#This Row],[C/V]]="v",Tabela7[[#This Row],[Preço Médio]],"")</f>
        <v/>
      </c>
      <c r="X639" s="123" t="str">
        <f>Tabela7[[#This Row],[Código Negociação]]&amp;Tabela7[[#This Row],[C/V]]</f>
        <v/>
      </c>
      <c r="Y639" s="116"/>
      <c r="Z639" s="116"/>
      <c r="AA639" s="116"/>
      <c r="AB639" s="116"/>
      <c r="AC639" s="116"/>
      <c r="AD639" s="116"/>
      <c r="AE639" s="116"/>
      <c r="AF639" s="116"/>
      <c r="AG639" s="116"/>
      <c r="AH639" s="116"/>
      <c r="AI639" s="116"/>
      <c r="AJ639" s="116"/>
    </row>
    <row r="640" spans="3:36" ht="15.75" customHeight="1" x14ac:dyDescent="0.25">
      <c r="C640" s="262"/>
      <c r="D640" s="272"/>
      <c r="E640" s="273"/>
      <c r="F640" s="264"/>
      <c r="G640" s="265"/>
      <c r="H640" s="126"/>
      <c r="I640" s="125"/>
      <c r="J640" s="125"/>
      <c r="K640" s="125"/>
      <c r="L640" s="125"/>
      <c r="M640" s="125"/>
      <c r="N640" s="125"/>
      <c r="O640" s="266"/>
      <c r="P640" s="267"/>
      <c r="Q640" s="267"/>
      <c r="R640" s="270"/>
      <c r="S640" s="267"/>
      <c r="T640" s="264"/>
      <c r="U640" s="300"/>
      <c r="V640" s="294" t="str">
        <f>IF(Tabela7[[#This Row],[C/V]]="c",Tabela7[[#This Row],[Preço Médio]],"")</f>
        <v/>
      </c>
      <c r="W640" s="294" t="str">
        <f>IF(Tabela7[[#This Row],[C/V]]="v",Tabela7[[#This Row],[Preço Médio]],"")</f>
        <v/>
      </c>
      <c r="X640" s="123" t="str">
        <f>Tabela7[[#This Row],[Código Negociação]]&amp;Tabela7[[#This Row],[C/V]]</f>
        <v/>
      </c>
      <c r="Y640" s="124"/>
      <c r="Z640" s="124"/>
      <c r="AA640" s="124"/>
      <c r="AB640" s="124"/>
      <c r="AC640" s="124"/>
      <c r="AD640" s="124"/>
      <c r="AE640" s="124"/>
      <c r="AF640" s="124"/>
      <c r="AG640" s="124"/>
      <c r="AH640" s="124"/>
      <c r="AI640" s="124"/>
      <c r="AJ640" s="124"/>
    </row>
    <row r="641" spans="3:36" ht="15.75" customHeight="1" x14ac:dyDescent="0.25">
      <c r="C641" s="141"/>
      <c r="D641" s="271"/>
      <c r="E641" s="271"/>
      <c r="F641" s="118"/>
      <c r="G641" s="119"/>
      <c r="H641" s="118"/>
      <c r="I641" s="120"/>
      <c r="J641" s="120"/>
      <c r="K641" s="120"/>
      <c r="L641" s="120"/>
      <c r="M641" s="120"/>
      <c r="N641" s="120"/>
      <c r="O641" s="121"/>
      <c r="P641" s="121"/>
      <c r="Q641" s="117"/>
      <c r="R641" s="122"/>
      <c r="S641" s="117"/>
      <c r="T641" s="123"/>
      <c r="U641" s="299"/>
      <c r="V641" s="294" t="str">
        <f>IF(Tabela7[[#This Row],[C/V]]="c",Tabela7[[#This Row],[Preço Médio]],"")</f>
        <v/>
      </c>
      <c r="W641" s="294" t="str">
        <f>IF(Tabela7[[#This Row],[C/V]]="v",Tabela7[[#This Row],[Preço Médio]],"")</f>
        <v/>
      </c>
      <c r="X641" s="123" t="str">
        <f>Tabela7[[#This Row],[Código Negociação]]&amp;Tabela7[[#This Row],[C/V]]</f>
        <v/>
      </c>
      <c r="Y641" s="116"/>
      <c r="Z641" s="116"/>
      <c r="AA641" s="116"/>
      <c r="AB641" s="116"/>
      <c r="AC641" s="116"/>
      <c r="AD641" s="116"/>
      <c r="AE641" s="116"/>
      <c r="AF641" s="116"/>
      <c r="AG641" s="116"/>
      <c r="AH641" s="116"/>
      <c r="AI641" s="116"/>
      <c r="AJ641" s="116"/>
    </row>
    <row r="642" spans="3:36" ht="15.75" customHeight="1" x14ac:dyDescent="0.25">
      <c r="C642" s="262"/>
      <c r="D642" s="272"/>
      <c r="E642" s="272"/>
      <c r="F642" s="264"/>
      <c r="G642" s="265"/>
      <c r="H642" s="126"/>
      <c r="I642" s="125"/>
      <c r="J642" s="125"/>
      <c r="K642" s="125"/>
      <c r="L642" s="125"/>
      <c r="M642" s="125"/>
      <c r="N642" s="125"/>
      <c r="O642" s="266"/>
      <c r="P642" s="267"/>
      <c r="Q642" s="268"/>
      <c r="R642" s="269"/>
      <c r="S642" s="268"/>
      <c r="T642" s="263"/>
      <c r="U642" s="300"/>
      <c r="V642" s="294" t="str">
        <f>IF(Tabela7[[#This Row],[C/V]]="c",Tabela7[[#This Row],[Preço Médio]],"")</f>
        <v/>
      </c>
      <c r="W642" s="294" t="str">
        <f>IF(Tabela7[[#This Row],[C/V]]="v",Tabela7[[#This Row],[Preço Médio]],"")</f>
        <v/>
      </c>
      <c r="X642" s="123" t="str">
        <f>Tabela7[[#This Row],[Código Negociação]]&amp;Tabela7[[#This Row],[C/V]]</f>
        <v/>
      </c>
      <c r="Y642" s="124"/>
      <c r="Z642" s="124"/>
      <c r="AA642" s="124"/>
      <c r="AB642" s="124"/>
      <c r="AC642" s="124"/>
      <c r="AD642" s="124"/>
      <c r="AE642" s="124"/>
      <c r="AF642" s="124"/>
      <c r="AG642" s="124"/>
      <c r="AH642" s="124"/>
      <c r="AI642" s="124"/>
      <c r="AJ642" s="124"/>
    </row>
    <row r="643" spans="3:36" ht="15.75" customHeight="1" x14ac:dyDescent="0.25">
      <c r="C643" s="262"/>
      <c r="D643" s="272"/>
      <c r="E643" s="272"/>
      <c r="F643" s="264"/>
      <c r="G643" s="265"/>
      <c r="H643" s="126"/>
      <c r="I643" s="125"/>
      <c r="J643" s="125"/>
      <c r="K643" s="125"/>
      <c r="L643" s="125"/>
      <c r="M643" s="125"/>
      <c r="N643" s="125"/>
      <c r="O643" s="266"/>
      <c r="P643" s="267"/>
      <c r="Q643" s="267"/>
      <c r="R643" s="270"/>
      <c r="S643" s="267"/>
      <c r="T643" s="264"/>
      <c r="U643" s="300"/>
      <c r="V643" s="294" t="str">
        <f>IF(Tabela7[[#This Row],[C/V]]="c",Tabela7[[#This Row],[Preço Médio]],"")</f>
        <v/>
      </c>
      <c r="W643" s="294" t="str">
        <f>IF(Tabela7[[#This Row],[C/V]]="v",Tabela7[[#This Row],[Preço Médio]],"")</f>
        <v/>
      </c>
      <c r="X643" s="123" t="str">
        <f>Tabela7[[#This Row],[Código Negociação]]&amp;Tabela7[[#This Row],[C/V]]</f>
        <v/>
      </c>
      <c r="Y643" s="116"/>
      <c r="Z643" s="116"/>
      <c r="AA643" s="116"/>
      <c r="AB643" s="116"/>
      <c r="AC643" s="116"/>
      <c r="AD643" s="116"/>
      <c r="AE643" s="116"/>
      <c r="AF643" s="116"/>
      <c r="AG643" s="116"/>
      <c r="AH643" s="116"/>
      <c r="AI643" s="116"/>
      <c r="AJ643" s="116"/>
    </row>
    <row r="644" spans="3:36" ht="15.75" customHeight="1" x14ac:dyDescent="0.25">
      <c r="C644" s="141"/>
      <c r="D644" s="273"/>
      <c r="E644" s="273"/>
      <c r="F644" s="264"/>
      <c r="G644" s="274"/>
      <c r="H644" s="264"/>
      <c r="I644" s="275"/>
      <c r="J644" s="275"/>
      <c r="K644" s="275"/>
      <c r="L644" s="275"/>
      <c r="M644" s="275"/>
      <c r="N644" s="275"/>
      <c r="O644" s="267"/>
      <c r="P644" s="267"/>
      <c r="Q644" s="268"/>
      <c r="R644" s="269"/>
      <c r="S644" s="268"/>
      <c r="T644" s="263"/>
      <c r="U644" s="300"/>
      <c r="V644" s="294" t="str">
        <f>IF(Tabela7[[#This Row],[C/V]]="c",Tabela7[[#This Row],[Preço Médio]],"")</f>
        <v/>
      </c>
      <c r="W644" s="294" t="str">
        <f>IF(Tabela7[[#This Row],[C/V]]="v",Tabela7[[#This Row],[Preço Médio]],"")</f>
        <v/>
      </c>
      <c r="X644" s="123" t="str">
        <f>Tabela7[[#This Row],[Código Negociação]]&amp;Tabela7[[#This Row],[C/V]]</f>
        <v/>
      </c>
      <c r="Y644" s="124"/>
      <c r="Z644" s="124"/>
      <c r="AA644" s="124"/>
      <c r="AB644" s="124"/>
      <c r="AC644" s="124"/>
      <c r="AD644" s="124"/>
      <c r="AE644" s="124"/>
      <c r="AF644" s="124"/>
      <c r="AG644" s="124"/>
      <c r="AH644" s="124"/>
      <c r="AI644" s="124"/>
      <c r="AJ644" s="124"/>
    </row>
    <row r="645" spans="3:36" ht="15.75" customHeight="1" x14ac:dyDescent="0.25">
      <c r="C645" s="262"/>
      <c r="D645" s="272"/>
      <c r="E645" s="273"/>
      <c r="F645" s="264"/>
      <c r="G645" s="265"/>
      <c r="H645" s="126"/>
      <c r="I645" s="125"/>
      <c r="J645" s="125"/>
      <c r="K645" s="125"/>
      <c r="L645" s="125"/>
      <c r="M645" s="125"/>
      <c r="N645" s="125"/>
      <c r="O645" s="266"/>
      <c r="P645" s="267"/>
      <c r="Q645" s="268"/>
      <c r="R645" s="269"/>
      <c r="S645" s="268"/>
      <c r="T645" s="263"/>
      <c r="U645" s="300"/>
      <c r="V645" s="294" t="str">
        <f>IF(Tabela7[[#This Row],[C/V]]="c",Tabela7[[#This Row],[Preço Médio]],"")</f>
        <v/>
      </c>
      <c r="W645" s="294" t="str">
        <f>IF(Tabela7[[#This Row],[C/V]]="v",Tabela7[[#This Row],[Preço Médio]],"")</f>
        <v/>
      </c>
      <c r="X645" s="123" t="str">
        <f>Tabela7[[#This Row],[Código Negociação]]&amp;Tabela7[[#This Row],[C/V]]</f>
        <v/>
      </c>
      <c r="Y645" s="116"/>
      <c r="Z645" s="116"/>
      <c r="AA645" s="116"/>
      <c r="AB645" s="116"/>
      <c r="AC645" s="116"/>
      <c r="AD645" s="116"/>
      <c r="AE645" s="116"/>
      <c r="AF645" s="116"/>
      <c r="AG645" s="116"/>
      <c r="AH645" s="116"/>
      <c r="AI645" s="116"/>
      <c r="AJ645" s="116"/>
    </row>
    <row r="646" spans="3:36" ht="15.75" customHeight="1" x14ac:dyDescent="0.25">
      <c r="C646" s="262"/>
      <c r="D646" s="272"/>
      <c r="E646" s="273"/>
      <c r="F646" s="264"/>
      <c r="G646" s="265"/>
      <c r="H646" s="126"/>
      <c r="I646" s="125"/>
      <c r="J646" s="125"/>
      <c r="K646" s="125"/>
      <c r="L646" s="125"/>
      <c r="M646" s="125"/>
      <c r="N646" s="125"/>
      <c r="O646" s="266"/>
      <c r="P646" s="267"/>
      <c r="Q646" s="267"/>
      <c r="R646" s="270"/>
      <c r="S646" s="267"/>
      <c r="T646" s="264"/>
      <c r="U646" s="300"/>
      <c r="V646" s="294" t="str">
        <f>IF(Tabela7[[#This Row],[C/V]]="c",Tabela7[[#This Row],[Preço Médio]],"")</f>
        <v/>
      </c>
      <c r="W646" s="294" t="str">
        <f>IF(Tabela7[[#This Row],[C/V]]="v",Tabela7[[#This Row],[Preço Médio]],"")</f>
        <v/>
      </c>
      <c r="X646" s="123" t="str">
        <f>Tabela7[[#This Row],[Código Negociação]]&amp;Tabela7[[#This Row],[C/V]]</f>
        <v/>
      </c>
      <c r="Y646" s="124"/>
      <c r="Z646" s="124"/>
      <c r="AA646" s="124"/>
      <c r="AB646" s="124"/>
      <c r="AC646" s="124"/>
      <c r="AD646" s="124"/>
      <c r="AE646" s="124"/>
      <c r="AF646" s="124"/>
      <c r="AG646" s="124"/>
      <c r="AH646" s="124"/>
      <c r="AI646" s="124"/>
      <c r="AJ646" s="124"/>
    </row>
    <row r="647" spans="3:36" ht="15.75" customHeight="1" x14ac:dyDescent="0.25">
      <c r="C647" s="141"/>
      <c r="D647" s="271"/>
      <c r="E647" s="271"/>
      <c r="F647" s="118"/>
      <c r="G647" s="119"/>
      <c r="H647" s="118"/>
      <c r="I647" s="120"/>
      <c r="J647" s="120"/>
      <c r="K647" s="120"/>
      <c r="L647" s="120"/>
      <c r="M647" s="120"/>
      <c r="N647" s="120"/>
      <c r="O647" s="121"/>
      <c r="P647" s="121"/>
      <c r="Q647" s="117"/>
      <c r="R647" s="122"/>
      <c r="S647" s="117"/>
      <c r="T647" s="123"/>
      <c r="U647" s="299"/>
      <c r="V647" s="294" t="str">
        <f>IF(Tabela7[[#This Row],[C/V]]="c",Tabela7[[#This Row],[Preço Médio]],"")</f>
        <v/>
      </c>
      <c r="W647" s="294" t="str">
        <f>IF(Tabela7[[#This Row],[C/V]]="v",Tabela7[[#This Row],[Preço Médio]],"")</f>
        <v/>
      </c>
      <c r="X647" s="123" t="str">
        <f>Tabela7[[#This Row],[Código Negociação]]&amp;Tabela7[[#This Row],[C/V]]</f>
        <v/>
      </c>
      <c r="Y647" s="116"/>
      <c r="Z647" s="116"/>
      <c r="AA647" s="116"/>
      <c r="AB647" s="116"/>
      <c r="AC647" s="116"/>
      <c r="AD647" s="116"/>
      <c r="AE647" s="116"/>
      <c r="AF647" s="116"/>
      <c r="AG647" s="116"/>
      <c r="AH647" s="116"/>
      <c r="AI647" s="116"/>
      <c r="AJ647" s="116"/>
    </row>
    <row r="648" spans="3:36" ht="15.75" customHeight="1" x14ac:dyDescent="0.25">
      <c r="C648" s="262"/>
      <c r="D648" s="272"/>
      <c r="E648" s="272"/>
      <c r="F648" s="264"/>
      <c r="G648" s="265"/>
      <c r="H648" s="126"/>
      <c r="I648" s="125"/>
      <c r="J648" s="125"/>
      <c r="K648" s="125"/>
      <c r="L648" s="125"/>
      <c r="M648" s="125"/>
      <c r="N648" s="125"/>
      <c r="O648" s="266"/>
      <c r="P648" s="267"/>
      <c r="Q648" s="268"/>
      <c r="R648" s="269"/>
      <c r="S648" s="268"/>
      <c r="T648" s="263"/>
      <c r="U648" s="300"/>
      <c r="V648" s="294" t="str">
        <f>IF(Tabela7[[#This Row],[C/V]]="c",Tabela7[[#This Row],[Preço Médio]],"")</f>
        <v/>
      </c>
      <c r="W648" s="294" t="str">
        <f>IF(Tabela7[[#This Row],[C/V]]="v",Tabela7[[#This Row],[Preço Médio]],"")</f>
        <v/>
      </c>
      <c r="X648" s="123" t="str">
        <f>Tabela7[[#This Row],[Código Negociação]]&amp;Tabela7[[#This Row],[C/V]]</f>
        <v/>
      </c>
      <c r="Y648" s="124"/>
      <c r="Z648" s="124"/>
      <c r="AA648" s="124"/>
      <c r="AB648" s="124"/>
      <c r="AC648" s="124"/>
      <c r="AD648" s="124"/>
      <c r="AE648" s="124"/>
      <c r="AF648" s="124"/>
      <c r="AG648" s="124"/>
      <c r="AH648" s="124"/>
      <c r="AI648" s="124"/>
      <c r="AJ648" s="124"/>
    </row>
    <row r="649" spans="3:36" ht="15.75" customHeight="1" x14ac:dyDescent="0.25">
      <c r="C649" s="262"/>
      <c r="D649" s="272"/>
      <c r="E649" s="272"/>
      <c r="F649" s="264"/>
      <c r="G649" s="265"/>
      <c r="H649" s="126"/>
      <c r="I649" s="125"/>
      <c r="J649" s="125"/>
      <c r="K649" s="125"/>
      <c r="L649" s="125"/>
      <c r="M649" s="125"/>
      <c r="N649" s="125"/>
      <c r="O649" s="266"/>
      <c r="P649" s="267"/>
      <c r="Q649" s="267"/>
      <c r="R649" s="270"/>
      <c r="S649" s="267"/>
      <c r="T649" s="264"/>
      <c r="U649" s="300"/>
      <c r="V649" s="294" t="str">
        <f>IF(Tabela7[[#This Row],[C/V]]="c",Tabela7[[#This Row],[Preço Médio]],"")</f>
        <v/>
      </c>
      <c r="W649" s="294" t="str">
        <f>IF(Tabela7[[#This Row],[C/V]]="v",Tabela7[[#This Row],[Preço Médio]],"")</f>
        <v/>
      </c>
      <c r="X649" s="123" t="str">
        <f>Tabela7[[#This Row],[Código Negociação]]&amp;Tabela7[[#This Row],[C/V]]</f>
        <v/>
      </c>
      <c r="Y649" s="116"/>
      <c r="Z649" s="116"/>
      <c r="AA649" s="116"/>
      <c r="AB649" s="116"/>
      <c r="AC649" s="116"/>
      <c r="AD649" s="116"/>
      <c r="AE649" s="116"/>
      <c r="AF649" s="116"/>
      <c r="AG649" s="116"/>
      <c r="AH649" s="116"/>
      <c r="AI649" s="116"/>
      <c r="AJ649" s="116"/>
    </row>
    <row r="650" spans="3:36" ht="15.75" customHeight="1" x14ac:dyDescent="0.25">
      <c r="C650" s="141"/>
      <c r="D650" s="273"/>
      <c r="E650" s="273"/>
      <c r="F650" s="264"/>
      <c r="G650" s="274"/>
      <c r="H650" s="264"/>
      <c r="I650" s="275"/>
      <c r="J650" s="275"/>
      <c r="K650" s="275"/>
      <c r="L650" s="275"/>
      <c r="M650" s="275"/>
      <c r="N650" s="275"/>
      <c r="O650" s="267"/>
      <c r="P650" s="267"/>
      <c r="Q650" s="268"/>
      <c r="R650" s="269"/>
      <c r="S650" s="268"/>
      <c r="T650" s="263"/>
      <c r="U650" s="300"/>
      <c r="V650" s="294" t="str">
        <f>IF(Tabela7[[#This Row],[C/V]]="c",Tabela7[[#This Row],[Preço Médio]],"")</f>
        <v/>
      </c>
      <c r="W650" s="294" t="str">
        <f>IF(Tabela7[[#This Row],[C/V]]="v",Tabela7[[#This Row],[Preço Médio]],"")</f>
        <v/>
      </c>
      <c r="X650" s="123" t="str">
        <f>Tabela7[[#This Row],[Código Negociação]]&amp;Tabela7[[#This Row],[C/V]]</f>
        <v/>
      </c>
      <c r="Y650" s="124"/>
      <c r="Z650" s="124"/>
      <c r="AA650" s="124"/>
      <c r="AB650" s="124"/>
      <c r="AC650" s="124"/>
      <c r="AD650" s="124"/>
      <c r="AE650" s="124"/>
      <c r="AF650" s="124"/>
      <c r="AG650" s="124"/>
      <c r="AH650" s="124"/>
      <c r="AI650" s="124"/>
      <c r="AJ650" s="124"/>
    </row>
    <row r="651" spans="3:36" ht="15.75" customHeight="1" x14ac:dyDescent="0.25">
      <c r="C651" s="262"/>
      <c r="D651" s="272"/>
      <c r="E651" s="273"/>
      <c r="F651" s="264"/>
      <c r="G651" s="265"/>
      <c r="H651" s="126"/>
      <c r="I651" s="125"/>
      <c r="J651" s="125"/>
      <c r="K651" s="125"/>
      <c r="L651" s="125"/>
      <c r="M651" s="125"/>
      <c r="N651" s="125"/>
      <c r="O651" s="266"/>
      <c r="P651" s="267"/>
      <c r="Q651" s="268"/>
      <c r="R651" s="269"/>
      <c r="S651" s="268"/>
      <c r="T651" s="263"/>
      <c r="U651" s="300"/>
      <c r="V651" s="294" t="str">
        <f>IF(Tabela7[[#This Row],[C/V]]="c",Tabela7[[#This Row],[Preço Médio]],"")</f>
        <v/>
      </c>
      <c r="W651" s="294" t="str">
        <f>IF(Tabela7[[#This Row],[C/V]]="v",Tabela7[[#This Row],[Preço Médio]],"")</f>
        <v/>
      </c>
      <c r="X651" s="123" t="str">
        <f>Tabela7[[#This Row],[Código Negociação]]&amp;Tabela7[[#This Row],[C/V]]</f>
        <v/>
      </c>
      <c r="Y651" s="116"/>
      <c r="Z651" s="116"/>
      <c r="AA651" s="116"/>
      <c r="AB651" s="116"/>
      <c r="AC651" s="116"/>
      <c r="AD651" s="116"/>
      <c r="AE651" s="116"/>
      <c r="AF651" s="116"/>
      <c r="AG651" s="116"/>
      <c r="AH651" s="116"/>
      <c r="AI651" s="116"/>
      <c r="AJ651" s="116"/>
    </row>
    <row r="652" spans="3:36" ht="15.75" customHeight="1" x14ac:dyDescent="0.25">
      <c r="C652" s="262"/>
      <c r="D652" s="272"/>
      <c r="E652" s="273"/>
      <c r="F652" s="264"/>
      <c r="G652" s="265"/>
      <c r="H652" s="126"/>
      <c r="I652" s="125"/>
      <c r="J652" s="125"/>
      <c r="K652" s="125"/>
      <c r="L652" s="125"/>
      <c r="M652" s="125"/>
      <c r="N652" s="125"/>
      <c r="O652" s="266"/>
      <c r="P652" s="267"/>
      <c r="Q652" s="267"/>
      <c r="R652" s="270"/>
      <c r="S652" s="267"/>
      <c r="T652" s="264"/>
      <c r="U652" s="300"/>
      <c r="V652" s="294" t="str">
        <f>IF(Tabela7[[#This Row],[C/V]]="c",Tabela7[[#This Row],[Preço Médio]],"")</f>
        <v/>
      </c>
      <c r="W652" s="294" t="str">
        <f>IF(Tabela7[[#This Row],[C/V]]="v",Tabela7[[#This Row],[Preço Médio]],"")</f>
        <v/>
      </c>
      <c r="X652" s="123" t="str">
        <f>Tabela7[[#This Row],[Código Negociação]]&amp;Tabela7[[#This Row],[C/V]]</f>
        <v/>
      </c>
      <c r="Y652" s="124"/>
      <c r="Z652" s="124"/>
      <c r="AA652" s="124"/>
      <c r="AB652" s="124"/>
      <c r="AC652" s="124"/>
      <c r="AD652" s="124"/>
      <c r="AE652" s="124"/>
      <c r="AF652" s="124"/>
      <c r="AG652" s="124"/>
      <c r="AH652" s="124"/>
      <c r="AI652" s="124"/>
      <c r="AJ652" s="124"/>
    </row>
    <row r="653" spans="3:36" ht="15.75" customHeight="1" x14ac:dyDescent="0.25">
      <c r="C653" s="141"/>
      <c r="D653" s="271"/>
      <c r="E653" s="271"/>
      <c r="F653" s="118"/>
      <c r="G653" s="119"/>
      <c r="H653" s="118"/>
      <c r="I653" s="120"/>
      <c r="J653" s="120"/>
      <c r="K653" s="120"/>
      <c r="L653" s="120"/>
      <c r="M653" s="120"/>
      <c r="N653" s="120"/>
      <c r="O653" s="121"/>
      <c r="P653" s="121"/>
      <c r="Q653" s="117"/>
      <c r="R653" s="122"/>
      <c r="S653" s="117"/>
      <c r="T653" s="123"/>
      <c r="U653" s="299"/>
      <c r="V653" s="294" t="str">
        <f>IF(Tabela7[[#This Row],[C/V]]="c",Tabela7[[#This Row],[Preço Médio]],"")</f>
        <v/>
      </c>
      <c r="W653" s="294" t="str">
        <f>IF(Tabela7[[#This Row],[C/V]]="v",Tabela7[[#This Row],[Preço Médio]],"")</f>
        <v/>
      </c>
      <c r="X653" s="123" t="str">
        <f>Tabela7[[#This Row],[Código Negociação]]&amp;Tabela7[[#This Row],[C/V]]</f>
        <v/>
      </c>
      <c r="Y653" s="116"/>
      <c r="Z653" s="116"/>
      <c r="AA653" s="116"/>
      <c r="AB653" s="116"/>
      <c r="AC653" s="116"/>
      <c r="AD653" s="116"/>
      <c r="AE653" s="116"/>
      <c r="AF653" s="116"/>
      <c r="AG653" s="116"/>
      <c r="AH653" s="116"/>
      <c r="AI653" s="116"/>
      <c r="AJ653" s="116"/>
    </row>
    <row r="654" spans="3:36" ht="15.75" customHeight="1" x14ac:dyDescent="0.25">
      <c r="C654" s="262"/>
      <c r="D654" s="272"/>
      <c r="E654" s="272"/>
      <c r="F654" s="264"/>
      <c r="G654" s="265"/>
      <c r="H654" s="126"/>
      <c r="I654" s="125"/>
      <c r="J654" s="125"/>
      <c r="K654" s="125"/>
      <c r="L654" s="125"/>
      <c r="M654" s="125"/>
      <c r="N654" s="125"/>
      <c r="O654" s="266"/>
      <c r="P654" s="267"/>
      <c r="Q654" s="268"/>
      <c r="R654" s="269"/>
      <c r="S654" s="268"/>
      <c r="T654" s="263"/>
      <c r="U654" s="300"/>
      <c r="V654" s="294" t="str">
        <f>IF(Tabela7[[#This Row],[C/V]]="c",Tabela7[[#This Row],[Preço Médio]],"")</f>
        <v/>
      </c>
      <c r="W654" s="294" t="str">
        <f>IF(Tabela7[[#This Row],[C/V]]="v",Tabela7[[#This Row],[Preço Médio]],"")</f>
        <v/>
      </c>
      <c r="X654" s="123" t="str">
        <f>Tabela7[[#This Row],[Código Negociação]]&amp;Tabela7[[#This Row],[C/V]]</f>
        <v/>
      </c>
      <c r="Y654" s="124"/>
      <c r="Z654" s="124"/>
      <c r="AA654" s="124"/>
      <c r="AB654" s="124"/>
      <c r="AC654" s="124"/>
      <c r="AD654" s="124"/>
      <c r="AE654" s="124"/>
      <c r="AF654" s="124"/>
      <c r="AG654" s="124"/>
      <c r="AH654" s="124"/>
      <c r="AI654" s="124"/>
      <c r="AJ654" s="124"/>
    </row>
    <row r="655" spans="3:36" ht="15.75" customHeight="1" x14ac:dyDescent="0.25">
      <c r="C655" s="262"/>
      <c r="D655" s="272"/>
      <c r="E655" s="272"/>
      <c r="F655" s="264"/>
      <c r="G655" s="265"/>
      <c r="H655" s="126"/>
      <c r="I655" s="125"/>
      <c r="J655" s="125"/>
      <c r="K655" s="125"/>
      <c r="L655" s="125"/>
      <c r="M655" s="125"/>
      <c r="N655" s="125"/>
      <c r="O655" s="266"/>
      <c r="P655" s="267"/>
      <c r="Q655" s="267"/>
      <c r="R655" s="270"/>
      <c r="S655" s="267"/>
      <c r="T655" s="264"/>
      <c r="U655" s="300"/>
      <c r="V655" s="294" t="str">
        <f>IF(Tabela7[[#This Row],[C/V]]="c",Tabela7[[#This Row],[Preço Médio]],"")</f>
        <v/>
      </c>
      <c r="W655" s="294" t="str">
        <f>IF(Tabela7[[#This Row],[C/V]]="v",Tabela7[[#This Row],[Preço Médio]],"")</f>
        <v/>
      </c>
      <c r="X655" s="123" t="str">
        <f>Tabela7[[#This Row],[Código Negociação]]&amp;Tabela7[[#This Row],[C/V]]</f>
        <v/>
      </c>
      <c r="Y655" s="116"/>
      <c r="Z655" s="116"/>
      <c r="AA655" s="116"/>
      <c r="AB655" s="116"/>
      <c r="AC655" s="116"/>
      <c r="AD655" s="116"/>
      <c r="AE655" s="116"/>
      <c r="AF655" s="116"/>
      <c r="AG655" s="116"/>
      <c r="AH655" s="116"/>
      <c r="AI655" s="116"/>
      <c r="AJ655" s="116"/>
    </row>
    <row r="656" spans="3:36" ht="15.75" customHeight="1" x14ac:dyDescent="0.25">
      <c r="C656" s="141"/>
      <c r="D656" s="273"/>
      <c r="E656" s="273"/>
      <c r="F656" s="264"/>
      <c r="G656" s="274"/>
      <c r="H656" s="264"/>
      <c r="I656" s="275"/>
      <c r="J656" s="275"/>
      <c r="K656" s="275"/>
      <c r="L656" s="275"/>
      <c r="M656" s="275"/>
      <c r="N656" s="275"/>
      <c r="O656" s="267"/>
      <c r="P656" s="267"/>
      <c r="Q656" s="268"/>
      <c r="R656" s="269"/>
      <c r="S656" s="268"/>
      <c r="T656" s="263"/>
      <c r="U656" s="300"/>
      <c r="V656" s="294" t="str">
        <f>IF(Tabela7[[#This Row],[C/V]]="c",Tabela7[[#This Row],[Preço Médio]],"")</f>
        <v/>
      </c>
      <c r="W656" s="294" t="str">
        <f>IF(Tabela7[[#This Row],[C/V]]="v",Tabela7[[#This Row],[Preço Médio]],"")</f>
        <v/>
      </c>
      <c r="X656" s="123" t="str">
        <f>Tabela7[[#This Row],[Código Negociação]]&amp;Tabela7[[#This Row],[C/V]]</f>
        <v/>
      </c>
      <c r="Y656" s="124"/>
      <c r="Z656" s="124"/>
      <c r="AA656" s="124"/>
      <c r="AB656" s="124"/>
      <c r="AC656" s="124"/>
      <c r="AD656" s="124"/>
      <c r="AE656" s="124"/>
      <c r="AF656" s="124"/>
      <c r="AG656" s="124"/>
      <c r="AH656" s="124"/>
      <c r="AI656" s="124"/>
      <c r="AJ656" s="124"/>
    </row>
    <row r="657" spans="3:36" ht="15.75" customHeight="1" x14ac:dyDescent="0.25">
      <c r="C657" s="262"/>
      <c r="D657" s="272"/>
      <c r="E657" s="273"/>
      <c r="F657" s="264"/>
      <c r="G657" s="265"/>
      <c r="H657" s="126"/>
      <c r="I657" s="125"/>
      <c r="J657" s="125"/>
      <c r="K657" s="125"/>
      <c r="L657" s="125"/>
      <c r="M657" s="125"/>
      <c r="N657" s="125"/>
      <c r="O657" s="266"/>
      <c r="P657" s="267"/>
      <c r="Q657" s="268"/>
      <c r="R657" s="269"/>
      <c r="S657" s="268"/>
      <c r="T657" s="263"/>
      <c r="U657" s="300"/>
      <c r="V657" s="294" t="str">
        <f>IF(Tabela7[[#This Row],[C/V]]="c",Tabela7[[#This Row],[Preço Médio]],"")</f>
        <v/>
      </c>
      <c r="W657" s="294" t="str">
        <f>IF(Tabela7[[#This Row],[C/V]]="v",Tabela7[[#This Row],[Preço Médio]],"")</f>
        <v/>
      </c>
      <c r="X657" s="123" t="str">
        <f>Tabela7[[#This Row],[Código Negociação]]&amp;Tabela7[[#This Row],[C/V]]</f>
        <v/>
      </c>
      <c r="Y657" s="116"/>
      <c r="Z657" s="116"/>
      <c r="AA657" s="116"/>
      <c r="AB657" s="116"/>
      <c r="AC657" s="116"/>
      <c r="AD657" s="116"/>
      <c r="AE657" s="116"/>
      <c r="AF657" s="116"/>
      <c r="AG657" s="116"/>
      <c r="AH657" s="116"/>
      <c r="AI657" s="116"/>
      <c r="AJ657" s="116"/>
    </row>
    <row r="658" spans="3:36" ht="15.75" customHeight="1" x14ac:dyDescent="0.25">
      <c r="C658" s="262"/>
      <c r="D658" s="272"/>
      <c r="E658" s="273"/>
      <c r="F658" s="264"/>
      <c r="G658" s="265"/>
      <c r="H658" s="126"/>
      <c r="I658" s="125"/>
      <c r="J658" s="125"/>
      <c r="K658" s="125"/>
      <c r="L658" s="125"/>
      <c r="M658" s="125"/>
      <c r="N658" s="125"/>
      <c r="O658" s="266"/>
      <c r="P658" s="267"/>
      <c r="Q658" s="267"/>
      <c r="R658" s="270"/>
      <c r="S658" s="267"/>
      <c r="T658" s="264"/>
      <c r="U658" s="300"/>
      <c r="V658" s="294" t="str">
        <f>IF(Tabela7[[#This Row],[C/V]]="c",Tabela7[[#This Row],[Preço Médio]],"")</f>
        <v/>
      </c>
      <c r="W658" s="294" t="str">
        <f>IF(Tabela7[[#This Row],[C/V]]="v",Tabela7[[#This Row],[Preço Médio]],"")</f>
        <v/>
      </c>
      <c r="X658" s="123" t="str">
        <f>Tabela7[[#This Row],[Código Negociação]]&amp;Tabela7[[#This Row],[C/V]]</f>
        <v/>
      </c>
      <c r="Y658" s="124"/>
      <c r="Z658" s="124"/>
      <c r="AA658" s="124"/>
      <c r="AB658" s="124"/>
      <c r="AC658" s="124"/>
      <c r="AD658" s="124"/>
      <c r="AE658" s="124"/>
      <c r="AF658" s="124"/>
      <c r="AG658" s="124"/>
      <c r="AH658" s="124"/>
      <c r="AI658" s="124"/>
      <c r="AJ658" s="124"/>
    </row>
    <row r="659" spans="3:36" ht="15.75" customHeight="1" x14ac:dyDescent="0.25">
      <c r="C659" s="141"/>
      <c r="D659" s="271"/>
      <c r="E659" s="271"/>
      <c r="F659" s="118"/>
      <c r="G659" s="119"/>
      <c r="H659" s="118"/>
      <c r="I659" s="120"/>
      <c r="J659" s="120"/>
      <c r="K659" s="120"/>
      <c r="L659" s="120"/>
      <c r="M659" s="120"/>
      <c r="N659" s="120"/>
      <c r="O659" s="121"/>
      <c r="P659" s="121"/>
      <c r="Q659" s="117"/>
      <c r="R659" s="122"/>
      <c r="S659" s="117"/>
      <c r="T659" s="123"/>
      <c r="U659" s="299"/>
      <c r="V659" s="294" t="str">
        <f>IF(Tabela7[[#This Row],[C/V]]="c",Tabela7[[#This Row],[Preço Médio]],"")</f>
        <v/>
      </c>
      <c r="W659" s="294" t="str">
        <f>IF(Tabela7[[#This Row],[C/V]]="v",Tabela7[[#This Row],[Preço Médio]],"")</f>
        <v/>
      </c>
      <c r="X659" s="123" t="str">
        <f>Tabela7[[#This Row],[Código Negociação]]&amp;Tabela7[[#This Row],[C/V]]</f>
        <v/>
      </c>
      <c r="Y659" s="116"/>
      <c r="Z659" s="116"/>
      <c r="AA659" s="116"/>
      <c r="AB659" s="116"/>
      <c r="AC659" s="116"/>
      <c r="AD659" s="116"/>
      <c r="AE659" s="116"/>
      <c r="AF659" s="116"/>
      <c r="AG659" s="116"/>
      <c r="AH659" s="116"/>
      <c r="AI659" s="116"/>
      <c r="AJ659" s="116"/>
    </row>
    <row r="660" spans="3:36" ht="15.75" customHeight="1" x14ac:dyDescent="0.25">
      <c r="C660" s="262"/>
      <c r="D660" s="272"/>
      <c r="E660" s="272"/>
      <c r="F660" s="264"/>
      <c r="G660" s="265"/>
      <c r="H660" s="126"/>
      <c r="I660" s="125"/>
      <c r="J660" s="125"/>
      <c r="K660" s="125"/>
      <c r="L660" s="125"/>
      <c r="M660" s="125"/>
      <c r="N660" s="125"/>
      <c r="O660" s="266"/>
      <c r="P660" s="267"/>
      <c r="Q660" s="268"/>
      <c r="R660" s="269"/>
      <c r="S660" s="268"/>
      <c r="T660" s="263"/>
      <c r="U660" s="300"/>
      <c r="V660" s="294" t="str">
        <f>IF(Tabela7[[#This Row],[C/V]]="c",Tabela7[[#This Row],[Preço Médio]],"")</f>
        <v/>
      </c>
      <c r="W660" s="294" t="str">
        <f>IF(Tabela7[[#This Row],[C/V]]="v",Tabela7[[#This Row],[Preço Médio]],"")</f>
        <v/>
      </c>
      <c r="X660" s="123" t="str">
        <f>Tabela7[[#This Row],[Código Negociação]]&amp;Tabela7[[#This Row],[C/V]]</f>
        <v/>
      </c>
      <c r="Y660" s="124"/>
      <c r="Z660" s="124"/>
      <c r="AA660" s="124"/>
      <c r="AB660" s="124"/>
      <c r="AC660" s="124"/>
      <c r="AD660" s="124"/>
      <c r="AE660" s="124"/>
      <c r="AF660" s="124"/>
      <c r="AG660" s="124"/>
      <c r="AH660" s="124"/>
      <c r="AI660" s="124"/>
      <c r="AJ660" s="124"/>
    </row>
    <row r="661" spans="3:36" ht="15.75" customHeight="1" x14ac:dyDescent="0.25">
      <c r="C661" s="262"/>
      <c r="D661" s="272"/>
      <c r="E661" s="272"/>
      <c r="F661" s="264"/>
      <c r="G661" s="265"/>
      <c r="H661" s="126"/>
      <c r="I661" s="125"/>
      <c r="J661" s="125"/>
      <c r="K661" s="125"/>
      <c r="L661" s="125"/>
      <c r="M661" s="125"/>
      <c r="N661" s="125"/>
      <c r="O661" s="266"/>
      <c r="P661" s="267"/>
      <c r="Q661" s="267"/>
      <c r="R661" s="270"/>
      <c r="S661" s="267"/>
      <c r="T661" s="264"/>
      <c r="U661" s="300"/>
      <c r="V661" s="294" t="str">
        <f>IF(Tabela7[[#This Row],[C/V]]="c",Tabela7[[#This Row],[Preço Médio]],"")</f>
        <v/>
      </c>
      <c r="W661" s="294" t="str">
        <f>IF(Tabela7[[#This Row],[C/V]]="v",Tabela7[[#This Row],[Preço Médio]],"")</f>
        <v/>
      </c>
      <c r="X661" s="123" t="str">
        <f>Tabela7[[#This Row],[Código Negociação]]&amp;Tabela7[[#This Row],[C/V]]</f>
        <v/>
      </c>
      <c r="Y661" s="116"/>
      <c r="Z661" s="116"/>
      <c r="AA661" s="116"/>
      <c r="AB661" s="116"/>
      <c r="AC661" s="116"/>
      <c r="AD661" s="116"/>
      <c r="AE661" s="116"/>
      <c r="AF661" s="116"/>
      <c r="AG661" s="116"/>
      <c r="AH661" s="116"/>
      <c r="AI661" s="116"/>
      <c r="AJ661" s="116"/>
    </row>
    <row r="662" spans="3:36" ht="15.75" customHeight="1" x14ac:dyDescent="0.25">
      <c r="C662" s="141"/>
      <c r="D662" s="273"/>
      <c r="E662" s="273"/>
      <c r="F662" s="264"/>
      <c r="G662" s="274"/>
      <c r="H662" s="264"/>
      <c r="I662" s="275"/>
      <c r="J662" s="275"/>
      <c r="K662" s="275"/>
      <c r="L662" s="275"/>
      <c r="M662" s="275"/>
      <c r="N662" s="275"/>
      <c r="O662" s="267"/>
      <c r="P662" s="267"/>
      <c r="Q662" s="268"/>
      <c r="R662" s="269"/>
      <c r="S662" s="268"/>
      <c r="T662" s="263"/>
      <c r="U662" s="300"/>
      <c r="V662" s="294" t="str">
        <f>IF(Tabela7[[#This Row],[C/V]]="c",Tabela7[[#This Row],[Preço Médio]],"")</f>
        <v/>
      </c>
      <c r="W662" s="294" t="str">
        <f>IF(Tabela7[[#This Row],[C/V]]="v",Tabela7[[#This Row],[Preço Médio]],"")</f>
        <v/>
      </c>
      <c r="X662" s="123" t="str">
        <f>Tabela7[[#This Row],[Código Negociação]]&amp;Tabela7[[#This Row],[C/V]]</f>
        <v/>
      </c>
      <c r="Y662" s="124"/>
      <c r="Z662" s="124"/>
      <c r="AA662" s="124"/>
      <c r="AB662" s="124"/>
      <c r="AC662" s="124"/>
      <c r="AD662" s="124"/>
      <c r="AE662" s="124"/>
      <c r="AF662" s="124"/>
      <c r="AG662" s="124"/>
      <c r="AH662" s="124"/>
      <c r="AI662" s="124"/>
      <c r="AJ662" s="124"/>
    </row>
    <row r="663" spans="3:36" ht="15.75" customHeight="1" x14ac:dyDescent="0.25">
      <c r="C663" s="262"/>
      <c r="D663" s="272"/>
      <c r="E663" s="273"/>
      <c r="F663" s="264"/>
      <c r="G663" s="265"/>
      <c r="H663" s="126"/>
      <c r="I663" s="125"/>
      <c r="J663" s="125"/>
      <c r="K663" s="125"/>
      <c r="L663" s="125"/>
      <c r="M663" s="125"/>
      <c r="N663" s="125"/>
      <c r="O663" s="266"/>
      <c r="P663" s="267"/>
      <c r="Q663" s="268"/>
      <c r="R663" s="269"/>
      <c r="S663" s="268"/>
      <c r="T663" s="263"/>
      <c r="U663" s="300"/>
      <c r="V663" s="294" t="str">
        <f>IF(Tabela7[[#This Row],[C/V]]="c",Tabela7[[#This Row],[Preço Médio]],"")</f>
        <v/>
      </c>
      <c r="W663" s="294" t="str">
        <f>IF(Tabela7[[#This Row],[C/V]]="v",Tabela7[[#This Row],[Preço Médio]],"")</f>
        <v/>
      </c>
      <c r="X663" s="123" t="str">
        <f>Tabela7[[#This Row],[Código Negociação]]&amp;Tabela7[[#This Row],[C/V]]</f>
        <v/>
      </c>
      <c r="Y663" s="116"/>
      <c r="Z663" s="116"/>
      <c r="AA663" s="116"/>
      <c r="AB663" s="116"/>
      <c r="AC663" s="116"/>
      <c r="AD663" s="116"/>
      <c r="AE663" s="116"/>
      <c r="AF663" s="116"/>
      <c r="AG663" s="116"/>
      <c r="AH663" s="116"/>
      <c r="AI663" s="116"/>
      <c r="AJ663" s="116"/>
    </row>
    <row r="664" spans="3:36" ht="15.75" customHeight="1" x14ac:dyDescent="0.25">
      <c r="C664" s="262"/>
      <c r="D664" s="272"/>
      <c r="E664" s="273"/>
      <c r="F664" s="264"/>
      <c r="G664" s="265"/>
      <c r="H664" s="126"/>
      <c r="I664" s="125"/>
      <c r="J664" s="125"/>
      <c r="K664" s="125"/>
      <c r="L664" s="125"/>
      <c r="M664" s="125"/>
      <c r="N664" s="125"/>
      <c r="O664" s="266"/>
      <c r="P664" s="267"/>
      <c r="Q664" s="267"/>
      <c r="R664" s="270"/>
      <c r="S664" s="267"/>
      <c r="T664" s="264"/>
      <c r="U664" s="300"/>
      <c r="V664" s="294" t="str">
        <f>IF(Tabela7[[#This Row],[C/V]]="c",Tabela7[[#This Row],[Preço Médio]],"")</f>
        <v/>
      </c>
      <c r="W664" s="294" t="str">
        <f>IF(Tabela7[[#This Row],[C/V]]="v",Tabela7[[#This Row],[Preço Médio]],"")</f>
        <v/>
      </c>
      <c r="X664" s="123" t="str">
        <f>Tabela7[[#This Row],[Código Negociação]]&amp;Tabela7[[#This Row],[C/V]]</f>
        <v/>
      </c>
      <c r="Y664" s="124"/>
      <c r="Z664" s="124"/>
      <c r="AA664" s="124"/>
      <c r="AB664" s="124"/>
      <c r="AC664" s="124"/>
      <c r="AD664" s="124"/>
      <c r="AE664" s="124"/>
      <c r="AF664" s="124"/>
      <c r="AG664" s="124"/>
      <c r="AH664" s="124"/>
      <c r="AI664" s="124"/>
      <c r="AJ664" s="124"/>
    </row>
    <row r="665" spans="3:36" ht="15.75" customHeight="1" x14ac:dyDescent="0.25">
      <c r="C665" s="141"/>
      <c r="D665" s="271"/>
      <c r="E665" s="271"/>
      <c r="F665" s="118"/>
      <c r="G665" s="119"/>
      <c r="H665" s="118"/>
      <c r="I665" s="120"/>
      <c r="J665" s="120"/>
      <c r="K665" s="120"/>
      <c r="L665" s="120"/>
      <c r="M665" s="120"/>
      <c r="N665" s="120"/>
      <c r="O665" s="121"/>
      <c r="P665" s="121"/>
      <c r="Q665" s="117"/>
      <c r="R665" s="122"/>
      <c r="S665" s="117"/>
      <c r="T665" s="123"/>
      <c r="U665" s="299"/>
      <c r="V665" s="294" t="str">
        <f>IF(Tabela7[[#This Row],[C/V]]="c",Tabela7[[#This Row],[Preço Médio]],"")</f>
        <v/>
      </c>
      <c r="W665" s="294" t="str">
        <f>IF(Tabela7[[#This Row],[C/V]]="v",Tabela7[[#This Row],[Preço Médio]],"")</f>
        <v/>
      </c>
      <c r="X665" s="123" t="str">
        <f>Tabela7[[#This Row],[Código Negociação]]&amp;Tabela7[[#This Row],[C/V]]</f>
        <v/>
      </c>
      <c r="Y665" s="116"/>
      <c r="Z665" s="116"/>
      <c r="AA665" s="116"/>
      <c r="AB665" s="116"/>
      <c r="AC665" s="116"/>
      <c r="AD665" s="116"/>
      <c r="AE665" s="116"/>
      <c r="AF665" s="116"/>
      <c r="AG665" s="116"/>
      <c r="AH665" s="116"/>
      <c r="AI665" s="116"/>
      <c r="AJ665" s="116"/>
    </row>
    <row r="666" spans="3:36" ht="15.75" customHeight="1" x14ac:dyDescent="0.25">
      <c r="C666" s="262"/>
      <c r="D666" s="272"/>
      <c r="E666" s="272"/>
      <c r="F666" s="264"/>
      <c r="G666" s="265"/>
      <c r="H666" s="126"/>
      <c r="I666" s="125"/>
      <c r="J666" s="125"/>
      <c r="K666" s="125"/>
      <c r="L666" s="125"/>
      <c r="M666" s="125"/>
      <c r="N666" s="125"/>
      <c r="O666" s="266"/>
      <c r="P666" s="267"/>
      <c r="Q666" s="268"/>
      <c r="R666" s="269"/>
      <c r="S666" s="268"/>
      <c r="T666" s="263"/>
      <c r="U666" s="300"/>
      <c r="V666" s="294" t="str">
        <f>IF(Tabela7[[#This Row],[C/V]]="c",Tabela7[[#This Row],[Preço Médio]],"")</f>
        <v/>
      </c>
      <c r="W666" s="294" t="str">
        <f>IF(Tabela7[[#This Row],[C/V]]="v",Tabela7[[#This Row],[Preço Médio]],"")</f>
        <v/>
      </c>
      <c r="X666" s="123" t="str">
        <f>Tabela7[[#This Row],[Código Negociação]]&amp;Tabela7[[#This Row],[C/V]]</f>
        <v/>
      </c>
      <c r="Y666" s="124"/>
      <c r="Z666" s="124"/>
      <c r="AA666" s="124"/>
      <c r="AB666" s="124"/>
      <c r="AC666" s="124"/>
      <c r="AD666" s="124"/>
      <c r="AE666" s="124"/>
      <c r="AF666" s="124"/>
      <c r="AG666" s="124"/>
      <c r="AH666" s="124"/>
      <c r="AI666" s="124"/>
      <c r="AJ666" s="124"/>
    </row>
    <row r="667" spans="3:36" ht="15.75" customHeight="1" x14ac:dyDescent="0.25">
      <c r="C667" s="262"/>
      <c r="D667" s="272"/>
      <c r="E667" s="272"/>
      <c r="F667" s="264"/>
      <c r="G667" s="265"/>
      <c r="H667" s="126"/>
      <c r="I667" s="125"/>
      <c r="J667" s="125"/>
      <c r="K667" s="125"/>
      <c r="L667" s="125"/>
      <c r="M667" s="125"/>
      <c r="N667" s="125"/>
      <c r="O667" s="266"/>
      <c r="P667" s="267"/>
      <c r="Q667" s="267"/>
      <c r="R667" s="270"/>
      <c r="S667" s="267"/>
      <c r="T667" s="264"/>
      <c r="U667" s="300"/>
      <c r="V667" s="294" t="str">
        <f>IF(Tabela7[[#This Row],[C/V]]="c",Tabela7[[#This Row],[Preço Médio]],"")</f>
        <v/>
      </c>
      <c r="W667" s="294" t="str">
        <f>IF(Tabela7[[#This Row],[C/V]]="v",Tabela7[[#This Row],[Preço Médio]],"")</f>
        <v/>
      </c>
      <c r="X667" s="123" t="str">
        <f>Tabela7[[#This Row],[Código Negociação]]&amp;Tabela7[[#This Row],[C/V]]</f>
        <v/>
      </c>
      <c r="Y667" s="116"/>
      <c r="Z667" s="116"/>
      <c r="AA667" s="116"/>
      <c r="AB667" s="116"/>
      <c r="AC667" s="116"/>
      <c r="AD667" s="116"/>
      <c r="AE667" s="116"/>
      <c r="AF667" s="116"/>
      <c r="AG667" s="116"/>
      <c r="AH667" s="116"/>
      <c r="AI667" s="116"/>
      <c r="AJ667" s="116"/>
    </row>
    <row r="668" spans="3:36" ht="15.75" customHeight="1" x14ac:dyDescent="0.25">
      <c r="C668" s="141"/>
      <c r="D668" s="273"/>
      <c r="E668" s="273"/>
      <c r="F668" s="264"/>
      <c r="G668" s="274"/>
      <c r="H668" s="264"/>
      <c r="I668" s="275"/>
      <c r="J668" s="275"/>
      <c r="K668" s="275"/>
      <c r="L668" s="275"/>
      <c r="M668" s="275"/>
      <c r="N668" s="275"/>
      <c r="O668" s="267"/>
      <c r="P668" s="267"/>
      <c r="Q668" s="268"/>
      <c r="R668" s="269"/>
      <c r="S668" s="268"/>
      <c r="T668" s="263"/>
      <c r="U668" s="300"/>
      <c r="V668" s="294" t="str">
        <f>IF(Tabela7[[#This Row],[C/V]]="c",Tabela7[[#This Row],[Preço Médio]],"")</f>
        <v/>
      </c>
      <c r="W668" s="294" t="str">
        <f>IF(Tabela7[[#This Row],[C/V]]="v",Tabela7[[#This Row],[Preço Médio]],"")</f>
        <v/>
      </c>
      <c r="X668" s="123" t="str">
        <f>Tabela7[[#This Row],[Código Negociação]]&amp;Tabela7[[#This Row],[C/V]]</f>
        <v/>
      </c>
      <c r="Y668" s="124"/>
      <c r="Z668" s="124"/>
      <c r="AA668" s="124"/>
      <c r="AB668" s="124"/>
      <c r="AC668" s="124"/>
      <c r="AD668" s="124"/>
      <c r="AE668" s="124"/>
      <c r="AF668" s="124"/>
      <c r="AG668" s="124"/>
      <c r="AH668" s="124"/>
      <c r="AI668" s="124"/>
      <c r="AJ668" s="124"/>
    </row>
    <row r="669" spans="3:36" ht="15.75" customHeight="1" x14ac:dyDescent="0.25">
      <c r="C669" s="262"/>
      <c r="D669" s="272"/>
      <c r="E669" s="273"/>
      <c r="F669" s="264"/>
      <c r="G669" s="265"/>
      <c r="H669" s="126"/>
      <c r="I669" s="125"/>
      <c r="J669" s="125"/>
      <c r="K669" s="125"/>
      <c r="L669" s="125"/>
      <c r="M669" s="125"/>
      <c r="N669" s="125"/>
      <c r="O669" s="266"/>
      <c r="P669" s="267"/>
      <c r="Q669" s="268"/>
      <c r="R669" s="269"/>
      <c r="S669" s="268"/>
      <c r="T669" s="263"/>
      <c r="U669" s="300"/>
      <c r="V669" s="294" t="str">
        <f>IF(Tabela7[[#This Row],[C/V]]="c",Tabela7[[#This Row],[Preço Médio]],"")</f>
        <v/>
      </c>
      <c r="W669" s="294" t="str">
        <f>IF(Tabela7[[#This Row],[C/V]]="v",Tabela7[[#This Row],[Preço Médio]],"")</f>
        <v/>
      </c>
      <c r="X669" s="123" t="str">
        <f>Tabela7[[#This Row],[Código Negociação]]&amp;Tabela7[[#This Row],[C/V]]</f>
        <v/>
      </c>
      <c r="Y669" s="116"/>
      <c r="Z669" s="116"/>
      <c r="AA669" s="116"/>
      <c r="AB669" s="116"/>
      <c r="AC669" s="116"/>
      <c r="AD669" s="116"/>
      <c r="AE669" s="116"/>
      <c r="AF669" s="116"/>
      <c r="AG669" s="116"/>
      <c r="AH669" s="116"/>
      <c r="AI669" s="116"/>
      <c r="AJ669" s="116"/>
    </row>
    <row r="670" spans="3:36" ht="15.75" customHeight="1" x14ac:dyDescent="0.25">
      <c r="C670" s="262"/>
      <c r="D670" s="272"/>
      <c r="E670" s="273"/>
      <c r="F670" s="264"/>
      <c r="G670" s="265"/>
      <c r="H670" s="126"/>
      <c r="I670" s="125"/>
      <c r="J670" s="125"/>
      <c r="K670" s="125"/>
      <c r="L670" s="125"/>
      <c r="M670" s="125"/>
      <c r="N670" s="125"/>
      <c r="O670" s="266"/>
      <c r="P670" s="267"/>
      <c r="Q670" s="267"/>
      <c r="R670" s="270"/>
      <c r="S670" s="267"/>
      <c r="T670" s="264"/>
      <c r="U670" s="300"/>
      <c r="V670" s="294" t="str">
        <f>IF(Tabela7[[#This Row],[C/V]]="c",Tabela7[[#This Row],[Preço Médio]],"")</f>
        <v/>
      </c>
      <c r="W670" s="294" t="str">
        <f>IF(Tabela7[[#This Row],[C/V]]="v",Tabela7[[#This Row],[Preço Médio]],"")</f>
        <v/>
      </c>
      <c r="X670" s="123" t="str">
        <f>Tabela7[[#This Row],[Código Negociação]]&amp;Tabela7[[#This Row],[C/V]]</f>
        <v/>
      </c>
      <c r="Y670" s="124"/>
      <c r="Z670" s="124"/>
      <c r="AA670" s="124"/>
      <c r="AB670" s="124"/>
      <c r="AC670" s="124"/>
      <c r="AD670" s="124"/>
      <c r="AE670" s="124"/>
      <c r="AF670" s="124"/>
      <c r="AG670" s="124"/>
      <c r="AH670" s="124"/>
      <c r="AI670" s="124"/>
      <c r="AJ670" s="124"/>
    </row>
    <row r="671" spans="3:36" ht="15.75" customHeight="1" x14ac:dyDescent="0.25">
      <c r="C671" s="141"/>
      <c r="D671" s="271"/>
      <c r="E671" s="271"/>
      <c r="F671" s="118"/>
      <c r="G671" s="119"/>
      <c r="H671" s="118"/>
      <c r="I671" s="120"/>
      <c r="J671" s="120"/>
      <c r="K671" s="120"/>
      <c r="L671" s="120"/>
      <c r="M671" s="120"/>
      <c r="N671" s="120"/>
      <c r="O671" s="121"/>
      <c r="P671" s="121"/>
      <c r="Q671" s="117"/>
      <c r="R671" s="122"/>
      <c r="S671" s="117"/>
      <c r="T671" s="123"/>
      <c r="U671" s="299"/>
      <c r="V671" s="294" t="str">
        <f>IF(Tabela7[[#This Row],[C/V]]="c",Tabela7[[#This Row],[Preço Médio]],"")</f>
        <v/>
      </c>
      <c r="W671" s="294" t="str">
        <f>IF(Tabela7[[#This Row],[C/V]]="v",Tabela7[[#This Row],[Preço Médio]],"")</f>
        <v/>
      </c>
      <c r="X671" s="123" t="str">
        <f>Tabela7[[#This Row],[Código Negociação]]&amp;Tabela7[[#This Row],[C/V]]</f>
        <v/>
      </c>
      <c r="Y671" s="116"/>
      <c r="Z671" s="116"/>
      <c r="AA671" s="116"/>
      <c r="AB671" s="116"/>
      <c r="AC671" s="116"/>
      <c r="AD671" s="116"/>
      <c r="AE671" s="116"/>
      <c r="AF671" s="116"/>
      <c r="AG671" s="116"/>
      <c r="AH671" s="116"/>
      <c r="AI671" s="116"/>
      <c r="AJ671" s="116"/>
    </row>
    <row r="672" spans="3:36" ht="15.75" customHeight="1" x14ac:dyDescent="0.25">
      <c r="C672" s="262"/>
      <c r="D672" s="272"/>
      <c r="E672" s="272"/>
      <c r="F672" s="264"/>
      <c r="G672" s="265"/>
      <c r="H672" s="126"/>
      <c r="I672" s="125"/>
      <c r="J672" s="125"/>
      <c r="K672" s="125"/>
      <c r="L672" s="125"/>
      <c r="M672" s="125"/>
      <c r="N672" s="125"/>
      <c r="O672" s="266"/>
      <c r="P672" s="267"/>
      <c r="Q672" s="268"/>
      <c r="R672" s="269"/>
      <c r="S672" s="268"/>
      <c r="T672" s="263"/>
      <c r="U672" s="300"/>
      <c r="V672" s="294" t="str">
        <f>IF(Tabela7[[#This Row],[C/V]]="c",Tabela7[[#This Row],[Preço Médio]],"")</f>
        <v/>
      </c>
      <c r="W672" s="294" t="str">
        <f>IF(Tabela7[[#This Row],[C/V]]="v",Tabela7[[#This Row],[Preço Médio]],"")</f>
        <v/>
      </c>
      <c r="X672" s="123" t="str">
        <f>Tabela7[[#This Row],[Código Negociação]]&amp;Tabela7[[#This Row],[C/V]]</f>
        <v/>
      </c>
      <c r="Y672" s="124"/>
      <c r="Z672" s="124"/>
      <c r="AA672" s="124"/>
      <c r="AB672" s="124"/>
      <c r="AC672" s="124"/>
      <c r="AD672" s="124"/>
      <c r="AE672" s="124"/>
      <c r="AF672" s="124"/>
      <c r="AG672" s="124"/>
      <c r="AH672" s="124"/>
      <c r="AI672" s="124"/>
      <c r="AJ672" s="124"/>
    </row>
    <row r="673" spans="3:36" ht="15.75" customHeight="1" x14ac:dyDescent="0.25">
      <c r="C673" s="262"/>
      <c r="D673" s="272"/>
      <c r="E673" s="272"/>
      <c r="F673" s="264"/>
      <c r="G673" s="265"/>
      <c r="H673" s="126"/>
      <c r="I673" s="125"/>
      <c r="J673" s="125"/>
      <c r="K673" s="125"/>
      <c r="L673" s="125"/>
      <c r="M673" s="125"/>
      <c r="N673" s="125"/>
      <c r="O673" s="266"/>
      <c r="P673" s="267"/>
      <c r="Q673" s="267"/>
      <c r="R673" s="270"/>
      <c r="S673" s="267"/>
      <c r="T673" s="264"/>
      <c r="U673" s="300"/>
      <c r="V673" s="294" t="str">
        <f>IF(Tabela7[[#This Row],[C/V]]="c",Tabela7[[#This Row],[Preço Médio]],"")</f>
        <v/>
      </c>
      <c r="W673" s="294" t="str">
        <f>IF(Tabela7[[#This Row],[C/V]]="v",Tabela7[[#This Row],[Preço Médio]],"")</f>
        <v/>
      </c>
      <c r="X673" s="123" t="str">
        <f>Tabela7[[#This Row],[Código Negociação]]&amp;Tabela7[[#This Row],[C/V]]</f>
        <v/>
      </c>
      <c r="Y673" s="116"/>
      <c r="Z673" s="116"/>
      <c r="AA673" s="116"/>
      <c r="AB673" s="116"/>
      <c r="AC673" s="116"/>
      <c r="AD673" s="116"/>
      <c r="AE673" s="116"/>
      <c r="AF673" s="116"/>
      <c r="AG673" s="116"/>
      <c r="AH673" s="116"/>
      <c r="AI673" s="116"/>
      <c r="AJ673" s="116"/>
    </row>
    <row r="674" spans="3:36" ht="15.75" customHeight="1" x14ac:dyDescent="0.25">
      <c r="C674" s="141"/>
      <c r="D674" s="273"/>
      <c r="E674" s="273"/>
      <c r="F674" s="264"/>
      <c r="G674" s="274"/>
      <c r="H674" s="264"/>
      <c r="I674" s="275"/>
      <c r="J674" s="275"/>
      <c r="K674" s="275"/>
      <c r="L674" s="275"/>
      <c r="M674" s="275"/>
      <c r="N674" s="275"/>
      <c r="O674" s="267"/>
      <c r="P674" s="267"/>
      <c r="Q674" s="268"/>
      <c r="R674" s="269"/>
      <c r="S674" s="268"/>
      <c r="T674" s="263"/>
      <c r="U674" s="300"/>
      <c r="V674" s="294" t="str">
        <f>IF(Tabela7[[#This Row],[C/V]]="c",Tabela7[[#This Row],[Preço Médio]],"")</f>
        <v/>
      </c>
      <c r="W674" s="294" t="str">
        <f>IF(Tabela7[[#This Row],[C/V]]="v",Tabela7[[#This Row],[Preço Médio]],"")</f>
        <v/>
      </c>
      <c r="X674" s="123" t="str">
        <f>Tabela7[[#This Row],[Código Negociação]]&amp;Tabela7[[#This Row],[C/V]]</f>
        <v/>
      </c>
      <c r="Y674" s="124"/>
      <c r="Z674" s="124"/>
      <c r="AA674" s="124"/>
      <c r="AB674" s="124"/>
      <c r="AC674" s="124"/>
      <c r="AD674" s="124"/>
      <c r="AE674" s="124"/>
      <c r="AF674" s="124"/>
      <c r="AG674" s="124"/>
      <c r="AH674" s="124"/>
      <c r="AI674" s="124"/>
      <c r="AJ674" s="124"/>
    </row>
    <row r="675" spans="3:36" ht="15.75" customHeight="1" x14ac:dyDescent="0.25">
      <c r="C675" s="262"/>
      <c r="D675" s="272"/>
      <c r="E675" s="273"/>
      <c r="F675" s="264"/>
      <c r="G675" s="265"/>
      <c r="H675" s="126"/>
      <c r="I675" s="125"/>
      <c r="J675" s="125"/>
      <c r="K675" s="125"/>
      <c r="L675" s="125"/>
      <c r="M675" s="125"/>
      <c r="N675" s="125"/>
      <c r="O675" s="266"/>
      <c r="P675" s="267"/>
      <c r="Q675" s="268"/>
      <c r="R675" s="269"/>
      <c r="S675" s="268"/>
      <c r="T675" s="263"/>
      <c r="U675" s="300"/>
      <c r="V675" s="294" t="str">
        <f>IF(Tabela7[[#This Row],[C/V]]="c",Tabela7[[#This Row],[Preço Médio]],"")</f>
        <v/>
      </c>
      <c r="W675" s="294" t="str">
        <f>IF(Tabela7[[#This Row],[C/V]]="v",Tabela7[[#This Row],[Preço Médio]],"")</f>
        <v/>
      </c>
      <c r="X675" s="123" t="str">
        <f>Tabela7[[#This Row],[Código Negociação]]&amp;Tabela7[[#This Row],[C/V]]</f>
        <v/>
      </c>
      <c r="Y675" s="116"/>
      <c r="Z675" s="116"/>
      <c r="AA675" s="116"/>
      <c r="AB675" s="116"/>
      <c r="AC675" s="116"/>
      <c r="AD675" s="116"/>
      <c r="AE675" s="116"/>
      <c r="AF675" s="116"/>
      <c r="AG675" s="116"/>
      <c r="AH675" s="116"/>
      <c r="AI675" s="116"/>
      <c r="AJ675" s="116"/>
    </row>
    <row r="676" spans="3:36" ht="15.75" customHeight="1" x14ac:dyDescent="0.25">
      <c r="C676" s="262"/>
      <c r="D676" s="272"/>
      <c r="E676" s="273"/>
      <c r="F676" s="264"/>
      <c r="G676" s="265"/>
      <c r="H676" s="126"/>
      <c r="I676" s="125"/>
      <c r="J676" s="125"/>
      <c r="K676" s="125"/>
      <c r="L676" s="125"/>
      <c r="M676" s="125"/>
      <c r="N676" s="125"/>
      <c r="O676" s="266"/>
      <c r="P676" s="267"/>
      <c r="Q676" s="267"/>
      <c r="R676" s="270"/>
      <c r="S676" s="267"/>
      <c r="T676" s="264"/>
      <c r="U676" s="300"/>
      <c r="V676" s="294" t="str">
        <f>IF(Tabela7[[#This Row],[C/V]]="c",Tabela7[[#This Row],[Preço Médio]],"")</f>
        <v/>
      </c>
      <c r="W676" s="294" t="str">
        <f>IF(Tabela7[[#This Row],[C/V]]="v",Tabela7[[#This Row],[Preço Médio]],"")</f>
        <v/>
      </c>
      <c r="X676" s="123" t="str">
        <f>Tabela7[[#This Row],[Código Negociação]]&amp;Tabela7[[#This Row],[C/V]]</f>
        <v/>
      </c>
      <c r="Y676" s="124"/>
      <c r="Z676" s="124"/>
      <c r="AA676" s="124"/>
      <c r="AB676" s="124"/>
      <c r="AC676" s="124"/>
      <c r="AD676" s="124"/>
      <c r="AE676" s="124"/>
      <c r="AF676" s="124"/>
      <c r="AG676" s="124"/>
      <c r="AH676" s="124"/>
      <c r="AI676" s="124"/>
      <c r="AJ676" s="124"/>
    </row>
    <row r="677" spans="3:36" ht="15.75" customHeight="1" x14ac:dyDescent="0.25">
      <c r="C677" s="141"/>
      <c r="D677" s="271"/>
      <c r="E677" s="271"/>
      <c r="F677" s="118"/>
      <c r="G677" s="119"/>
      <c r="H677" s="118"/>
      <c r="I677" s="120"/>
      <c r="J677" s="120"/>
      <c r="K677" s="120"/>
      <c r="L677" s="120"/>
      <c r="M677" s="120"/>
      <c r="N677" s="120"/>
      <c r="O677" s="121"/>
      <c r="P677" s="121"/>
      <c r="Q677" s="117"/>
      <c r="R677" s="122"/>
      <c r="S677" s="117"/>
      <c r="T677" s="123"/>
      <c r="U677" s="299"/>
      <c r="V677" s="294" t="str">
        <f>IF(Tabela7[[#This Row],[C/V]]="c",Tabela7[[#This Row],[Preço Médio]],"")</f>
        <v/>
      </c>
      <c r="W677" s="294" t="str">
        <f>IF(Tabela7[[#This Row],[C/V]]="v",Tabela7[[#This Row],[Preço Médio]],"")</f>
        <v/>
      </c>
      <c r="X677" s="123" t="str">
        <f>Tabela7[[#This Row],[Código Negociação]]&amp;Tabela7[[#This Row],[C/V]]</f>
        <v/>
      </c>
      <c r="Y677" s="116"/>
      <c r="Z677" s="116"/>
      <c r="AA677" s="116"/>
      <c r="AB677" s="116"/>
      <c r="AC677" s="116"/>
      <c r="AD677" s="116"/>
      <c r="AE677" s="116"/>
      <c r="AF677" s="116"/>
      <c r="AG677" s="116"/>
      <c r="AH677" s="116"/>
      <c r="AI677" s="116"/>
      <c r="AJ677" s="116"/>
    </row>
    <row r="678" spans="3:36" ht="15.75" customHeight="1" x14ac:dyDescent="0.25">
      <c r="C678" s="262"/>
      <c r="D678" s="272"/>
      <c r="E678" s="272"/>
      <c r="F678" s="264"/>
      <c r="G678" s="265"/>
      <c r="H678" s="126"/>
      <c r="I678" s="125"/>
      <c r="J678" s="125"/>
      <c r="K678" s="125"/>
      <c r="L678" s="125"/>
      <c r="M678" s="125"/>
      <c r="N678" s="125"/>
      <c r="O678" s="266"/>
      <c r="P678" s="267"/>
      <c r="Q678" s="268"/>
      <c r="R678" s="269"/>
      <c r="S678" s="268"/>
      <c r="T678" s="263"/>
      <c r="U678" s="300"/>
      <c r="V678" s="294" t="str">
        <f>IF(Tabela7[[#This Row],[C/V]]="c",Tabela7[[#This Row],[Preço Médio]],"")</f>
        <v/>
      </c>
      <c r="W678" s="294" t="str">
        <f>IF(Tabela7[[#This Row],[C/V]]="v",Tabela7[[#This Row],[Preço Médio]],"")</f>
        <v/>
      </c>
      <c r="X678" s="123" t="str">
        <f>Tabela7[[#This Row],[Código Negociação]]&amp;Tabela7[[#This Row],[C/V]]</f>
        <v/>
      </c>
      <c r="Y678" s="124"/>
      <c r="Z678" s="124"/>
      <c r="AA678" s="124"/>
      <c r="AB678" s="124"/>
      <c r="AC678" s="124"/>
      <c r="AD678" s="124"/>
      <c r="AE678" s="124"/>
      <c r="AF678" s="124"/>
      <c r="AG678" s="124"/>
      <c r="AH678" s="124"/>
      <c r="AI678" s="124"/>
      <c r="AJ678" s="124"/>
    </row>
    <row r="679" spans="3:36" ht="15.75" customHeight="1" x14ac:dyDescent="0.25">
      <c r="C679" s="262"/>
      <c r="D679" s="272"/>
      <c r="E679" s="272"/>
      <c r="F679" s="264"/>
      <c r="G679" s="265"/>
      <c r="H679" s="126"/>
      <c r="I679" s="125"/>
      <c r="J679" s="125"/>
      <c r="K679" s="125"/>
      <c r="L679" s="125"/>
      <c r="M679" s="125"/>
      <c r="N679" s="125"/>
      <c r="O679" s="266"/>
      <c r="P679" s="267"/>
      <c r="Q679" s="267"/>
      <c r="R679" s="270"/>
      <c r="S679" s="267"/>
      <c r="T679" s="264"/>
      <c r="U679" s="300"/>
      <c r="V679" s="294" t="str">
        <f>IF(Tabela7[[#This Row],[C/V]]="c",Tabela7[[#This Row],[Preço Médio]],"")</f>
        <v/>
      </c>
      <c r="W679" s="294" t="str">
        <f>IF(Tabela7[[#This Row],[C/V]]="v",Tabela7[[#This Row],[Preço Médio]],"")</f>
        <v/>
      </c>
      <c r="X679" s="123" t="str">
        <f>Tabela7[[#This Row],[Código Negociação]]&amp;Tabela7[[#This Row],[C/V]]</f>
        <v/>
      </c>
      <c r="Y679" s="116"/>
      <c r="Z679" s="116"/>
      <c r="AA679" s="116"/>
      <c r="AB679" s="116"/>
      <c r="AC679" s="116"/>
      <c r="AD679" s="116"/>
      <c r="AE679" s="116"/>
      <c r="AF679" s="116"/>
      <c r="AG679" s="116"/>
      <c r="AH679" s="116"/>
      <c r="AI679" s="116"/>
      <c r="AJ679" s="116"/>
    </row>
    <row r="680" spans="3:36" ht="15.75" customHeight="1" x14ac:dyDescent="0.25">
      <c r="C680" s="141"/>
      <c r="D680" s="273"/>
      <c r="E680" s="273"/>
      <c r="F680" s="264"/>
      <c r="G680" s="274"/>
      <c r="H680" s="264"/>
      <c r="I680" s="275"/>
      <c r="J680" s="275"/>
      <c r="K680" s="275"/>
      <c r="L680" s="275"/>
      <c r="M680" s="275"/>
      <c r="N680" s="275"/>
      <c r="O680" s="267"/>
      <c r="P680" s="267"/>
      <c r="Q680" s="268"/>
      <c r="R680" s="269"/>
      <c r="S680" s="268"/>
      <c r="T680" s="263"/>
      <c r="U680" s="300"/>
      <c r="V680" s="294" t="str">
        <f>IF(Tabela7[[#This Row],[C/V]]="c",Tabela7[[#This Row],[Preço Médio]],"")</f>
        <v/>
      </c>
      <c r="W680" s="294" t="str">
        <f>IF(Tabela7[[#This Row],[C/V]]="v",Tabela7[[#This Row],[Preço Médio]],"")</f>
        <v/>
      </c>
      <c r="X680" s="123" t="str">
        <f>Tabela7[[#This Row],[Código Negociação]]&amp;Tabela7[[#This Row],[C/V]]</f>
        <v/>
      </c>
      <c r="Y680" s="124"/>
      <c r="Z680" s="124"/>
      <c r="AA680" s="124"/>
      <c r="AB680" s="124"/>
      <c r="AC680" s="124"/>
      <c r="AD680" s="124"/>
      <c r="AE680" s="124"/>
      <c r="AF680" s="124"/>
      <c r="AG680" s="124"/>
      <c r="AH680" s="124"/>
      <c r="AI680" s="124"/>
      <c r="AJ680" s="124"/>
    </row>
    <row r="681" spans="3:36" ht="15.75" customHeight="1" x14ac:dyDescent="0.25">
      <c r="C681" s="262"/>
      <c r="D681" s="272"/>
      <c r="E681" s="273"/>
      <c r="F681" s="264"/>
      <c r="G681" s="265"/>
      <c r="H681" s="126"/>
      <c r="I681" s="125"/>
      <c r="J681" s="125"/>
      <c r="K681" s="125"/>
      <c r="L681" s="125"/>
      <c r="M681" s="125"/>
      <c r="N681" s="125"/>
      <c r="O681" s="266"/>
      <c r="P681" s="267"/>
      <c r="Q681" s="268"/>
      <c r="R681" s="269"/>
      <c r="S681" s="268"/>
      <c r="T681" s="263"/>
      <c r="U681" s="300"/>
      <c r="V681" s="294" t="str">
        <f>IF(Tabela7[[#This Row],[C/V]]="c",Tabela7[[#This Row],[Preço Médio]],"")</f>
        <v/>
      </c>
      <c r="W681" s="294" t="str">
        <f>IF(Tabela7[[#This Row],[C/V]]="v",Tabela7[[#This Row],[Preço Médio]],"")</f>
        <v/>
      </c>
      <c r="X681" s="123" t="str">
        <f>Tabela7[[#This Row],[Código Negociação]]&amp;Tabela7[[#This Row],[C/V]]</f>
        <v/>
      </c>
      <c r="Y681" s="116"/>
      <c r="Z681" s="116"/>
      <c r="AA681" s="116"/>
      <c r="AB681" s="116"/>
      <c r="AC681" s="116"/>
      <c r="AD681" s="116"/>
      <c r="AE681" s="116"/>
      <c r="AF681" s="116"/>
      <c r="AG681" s="116"/>
      <c r="AH681" s="116"/>
      <c r="AI681" s="116"/>
      <c r="AJ681" s="116"/>
    </row>
    <row r="682" spans="3:36" ht="15.75" customHeight="1" x14ac:dyDescent="0.25">
      <c r="C682" s="262"/>
      <c r="D682" s="272"/>
      <c r="E682" s="273"/>
      <c r="F682" s="264"/>
      <c r="G682" s="265"/>
      <c r="H682" s="126"/>
      <c r="I682" s="125"/>
      <c r="J682" s="125"/>
      <c r="K682" s="125"/>
      <c r="L682" s="125"/>
      <c r="M682" s="125"/>
      <c r="N682" s="125"/>
      <c r="O682" s="266"/>
      <c r="P682" s="267"/>
      <c r="Q682" s="267"/>
      <c r="R682" s="270"/>
      <c r="S682" s="267"/>
      <c r="T682" s="264"/>
      <c r="U682" s="300"/>
      <c r="V682" s="294" t="str">
        <f>IF(Tabela7[[#This Row],[C/V]]="c",Tabela7[[#This Row],[Preço Médio]],"")</f>
        <v/>
      </c>
      <c r="W682" s="294" t="str">
        <f>IF(Tabela7[[#This Row],[C/V]]="v",Tabela7[[#This Row],[Preço Médio]],"")</f>
        <v/>
      </c>
      <c r="X682" s="123" t="str">
        <f>Tabela7[[#This Row],[Código Negociação]]&amp;Tabela7[[#This Row],[C/V]]</f>
        <v/>
      </c>
      <c r="Y682" s="124"/>
      <c r="Z682" s="124"/>
      <c r="AA682" s="124"/>
      <c r="AB682" s="124"/>
      <c r="AC682" s="124"/>
      <c r="AD682" s="124"/>
      <c r="AE682" s="124"/>
      <c r="AF682" s="124"/>
      <c r="AG682" s="124"/>
      <c r="AH682" s="124"/>
      <c r="AI682" s="124"/>
      <c r="AJ682" s="124"/>
    </row>
    <row r="683" spans="3:36" ht="15.75" customHeight="1" x14ac:dyDescent="0.25">
      <c r="C683" s="141"/>
      <c r="D683" s="271"/>
      <c r="E683" s="271"/>
      <c r="F683" s="118"/>
      <c r="G683" s="119"/>
      <c r="H683" s="118"/>
      <c r="I683" s="120"/>
      <c r="J683" s="120"/>
      <c r="K683" s="120"/>
      <c r="L683" s="120"/>
      <c r="M683" s="120"/>
      <c r="N683" s="120"/>
      <c r="O683" s="121"/>
      <c r="P683" s="121"/>
      <c r="Q683" s="117"/>
      <c r="R683" s="122"/>
      <c r="S683" s="117"/>
      <c r="T683" s="123"/>
      <c r="U683" s="299"/>
      <c r="V683" s="294" t="str">
        <f>IF(Tabela7[[#This Row],[C/V]]="c",Tabela7[[#This Row],[Preço Médio]],"")</f>
        <v/>
      </c>
      <c r="W683" s="294" t="str">
        <f>IF(Tabela7[[#This Row],[C/V]]="v",Tabela7[[#This Row],[Preço Médio]],"")</f>
        <v/>
      </c>
      <c r="X683" s="123" t="str">
        <f>Tabela7[[#This Row],[Código Negociação]]&amp;Tabela7[[#This Row],[C/V]]</f>
        <v/>
      </c>
      <c r="Y683" s="116"/>
      <c r="Z683" s="116"/>
      <c r="AA683" s="116"/>
      <c r="AB683" s="116"/>
      <c r="AC683" s="116"/>
      <c r="AD683" s="116"/>
      <c r="AE683" s="116"/>
      <c r="AF683" s="116"/>
      <c r="AG683" s="116"/>
      <c r="AH683" s="116"/>
      <c r="AI683" s="116"/>
      <c r="AJ683" s="116"/>
    </row>
    <row r="684" spans="3:36" ht="15.75" customHeight="1" x14ac:dyDescent="0.25">
      <c r="C684" s="262"/>
      <c r="D684" s="272"/>
      <c r="E684" s="272"/>
      <c r="F684" s="264"/>
      <c r="G684" s="265"/>
      <c r="H684" s="126"/>
      <c r="I684" s="125"/>
      <c r="J684" s="125"/>
      <c r="K684" s="125"/>
      <c r="L684" s="125"/>
      <c r="M684" s="125"/>
      <c r="N684" s="125"/>
      <c r="O684" s="266"/>
      <c r="P684" s="267"/>
      <c r="Q684" s="268"/>
      <c r="R684" s="269"/>
      <c r="S684" s="268"/>
      <c r="T684" s="263"/>
      <c r="U684" s="300"/>
      <c r="V684" s="294" t="str">
        <f>IF(Tabela7[[#This Row],[C/V]]="c",Tabela7[[#This Row],[Preço Médio]],"")</f>
        <v/>
      </c>
      <c r="W684" s="294" t="str">
        <f>IF(Tabela7[[#This Row],[C/V]]="v",Tabela7[[#This Row],[Preço Médio]],"")</f>
        <v/>
      </c>
      <c r="X684" s="123" t="str">
        <f>Tabela7[[#This Row],[Código Negociação]]&amp;Tabela7[[#This Row],[C/V]]</f>
        <v/>
      </c>
      <c r="Y684" s="124"/>
      <c r="Z684" s="124"/>
      <c r="AA684" s="124"/>
      <c r="AB684" s="124"/>
      <c r="AC684" s="124"/>
      <c r="AD684" s="124"/>
      <c r="AE684" s="124"/>
      <c r="AF684" s="124"/>
      <c r="AG684" s="124"/>
      <c r="AH684" s="124"/>
      <c r="AI684" s="124"/>
      <c r="AJ684" s="124"/>
    </row>
    <row r="685" spans="3:36" ht="15.75" customHeight="1" x14ac:dyDescent="0.25">
      <c r="C685" s="262"/>
      <c r="D685" s="272"/>
      <c r="E685" s="272"/>
      <c r="F685" s="264"/>
      <c r="G685" s="265"/>
      <c r="H685" s="126"/>
      <c r="I685" s="125"/>
      <c r="J685" s="125"/>
      <c r="K685" s="125"/>
      <c r="L685" s="125"/>
      <c r="M685" s="125"/>
      <c r="N685" s="125"/>
      <c r="O685" s="266"/>
      <c r="P685" s="267"/>
      <c r="Q685" s="267"/>
      <c r="R685" s="270"/>
      <c r="S685" s="267"/>
      <c r="T685" s="264"/>
      <c r="U685" s="300"/>
      <c r="V685" s="294" t="str">
        <f>IF(Tabela7[[#This Row],[C/V]]="c",Tabela7[[#This Row],[Preço Médio]],"")</f>
        <v/>
      </c>
      <c r="W685" s="294" t="str">
        <f>IF(Tabela7[[#This Row],[C/V]]="v",Tabela7[[#This Row],[Preço Médio]],"")</f>
        <v/>
      </c>
      <c r="X685" s="123" t="str">
        <f>Tabela7[[#This Row],[Código Negociação]]&amp;Tabela7[[#This Row],[C/V]]</f>
        <v/>
      </c>
      <c r="Y685" s="116"/>
      <c r="Z685" s="116"/>
      <c r="AA685" s="116"/>
      <c r="AB685" s="116"/>
      <c r="AC685" s="116"/>
      <c r="AD685" s="116"/>
      <c r="AE685" s="116"/>
      <c r="AF685" s="116"/>
      <c r="AG685" s="116"/>
      <c r="AH685" s="116"/>
      <c r="AI685" s="116"/>
      <c r="AJ685" s="116"/>
    </row>
    <row r="686" spans="3:36" ht="15.75" customHeight="1" x14ac:dyDescent="0.25">
      <c r="C686" s="141"/>
      <c r="D686" s="273"/>
      <c r="E686" s="273"/>
      <c r="F686" s="264"/>
      <c r="G686" s="274"/>
      <c r="H686" s="264"/>
      <c r="I686" s="275"/>
      <c r="J686" s="275"/>
      <c r="K686" s="275"/>
      <c r="L686" s="275"/>
      <c r="M686" s="275"/>
      <c r="N686" s="275"/>
      <c r="O686" s="267"/>
      <c r="P686" s="267"/>
      <c r="Q686" s="268"/>
      <c r="R686" s="269"/>
      <c r="S686" s="268"/>
      <c r="T686" s="263"/>
      <c r="U686" s="300"/>
      <c r="V686" s="294" t="str">
        <f>IF(Tabela7[[#This Row],[C/V]]="c",Tabela7[[#This Row],[Preço Médio]],"")</f>
        <v/>
      </c>
      <c r="W686" s="294" t="str">
        <f>IF(Tabela7[[#This Row],[C/V]]="v",Tabela7[[#This Row],[Preço Médio]],"")</f>
        <v/>
      </c>
      <c r="X686" s="123" t="str">
        <f>Tabela7[[#This Row],[Código Negociação]]&amp;Tabela7[[#This Row],[C/V]]</f>
        <v/>
      </c>
      <c r="Y686" s="124"/>
      <c r="Z686" s="124"/>
      <c r="AA686" s="124"/>
      <c r="AB686" s="124"/>
      <c r="AC686" s="124"/>
      <c r="AD686" s="124"/>
      <c r="AE686" s="124"/>
      <c r="AF686" s="124"/>
      <c r="AG686" s="124"/>
      <c r="AH686" s="124"/>
      <c r="AI686" s="124"/>
      <c r="AJ686" s="124"/>
    </row>
    <row r="687" spans="3:36" ht="15.75" customHeight="1" x14ac:dyDescent="0.25">
      <c r="C687" s="262"/>
      <c r="D687" s="272"/>
      <c r="E687" s="273"/>
      <c r="F687" s="264"/>
      <c r="G687" s="265"/>
      <c r="H687" s="126"/>
      <c r="I687" s="125"/>
      <c r="J687" s="125"/>
      <c r="K687" s="125"/>
      <c r="L687" s="125"/>
      <c r="M687" s="125"/>
      <c r="N687" s="125"/>
      <c r="O687" s="266"/>
      <c r="P687" s="267"/>
      <c r="Q687" s="268"/>
      <c r="R687" s="269"/>
      <c r="S687" s="268"/>
      <c r="T687" s="263"/>
      <c r="U687" s="300"/>
      <c r="V687" s="294" t="str">
        <f>IF(Tabela7[[#This Row],[C/V]]="c",Tabela7[[#This Row],[Preço Médio]],"")</f>
        <v/>
      </c>
      <c r="W687" s="294" t="str">
        <f>IF(Tabela7[[#This Row],[C/V]]="v",Tabela7[[#This Row],[Preço Médio]],"")</f>
        <v/>
      </c>
      <c r="X687" s="123" t="str">
        <f>Tabela7[[#This Row],[Código Negociação]]&amp;Tabela7[[#This Row],[C/V]]</f>
        <v/>
      </c>
      <c r="Y687" s="116"/>
      <c r="Z687" s="116"/>
      <c r="AA687" s="116"/>
      <c r="AB687" s="116"/>
      <c r="AC687" s="116"/>
      <c r="AD687" s="116"/>
      <c r="AE687" s="116"/>
      <c r="AF687" s="116"/>
      <c r="AG687" s="116"/>
      <c r="AH687" s="116"/>
      <c r="AI687" s="116"/>
      <c r="AJ687" s="116"/>
    </row>
    <row r="688" spans="3:36" ht="15.75" customHeight="1" x14ac:dyDescent="0.25">
      <c r="C688" s="262"/>
      <c r="D688" s="272"/>
      <c r="E688" s="273"/>
      <c r="F688" s="264"/>
      <c r="G688" s="265"/>
      <c r="H688" s="126"/>
      <c r="I688" s="125"/>
      <c r="J688" s="125"/>
      <c r="K688" s="125"/>
      <c r="L688" s="125"/>
      <c r="M688" s="125"/>
      <c r="N688" s="125"/>
      <c r="O688" s="266"/>
      <c r="P688" s="267"/>
      <c r="Q688" s="267"/>
      <c r="R688" s="270"/>
      <c r="S688" s="267"/>
      <c r="T688" s="264"/>
      <c r="U688" s="300"/>
      <c r="V688" s="294" t="str">
        <f>IF(Tabela7[[#This Row],[C/V]]="c",Tabela7[[#This Row],[Preço Médio]],"")</f>
        <v/>
      </c>
      <c r="W688" s="294" t="str">
        <f>IF(Tabela7[[#This Row],[C/V]]="v",Tabela7[[#This Row],[Preço Médio]],"")</f>
        <v/>
      </c>
      <c r="X688" s="123" t="str">
        <f>Tabela7[[#This Row],[Código Negociação]]&amp;Tabela7[[#This Row],[C/V]]</f>
        <v/>
      </c>
      <c r="Y688" s="124"/>
      <c r="Z688" s="124"/>
      <c r="AA688" s="124"/>
      <c r="AB688" s="124"/>
      <c r="AC688" s="124"/>
      <c r="AD688" s="124"/>
      <c r="AE688" s="124"/>
      <c r="AF688" s="124"/>
      <c r="AG688" s="124"/>
      <c r="AH688" s="124"/>
      <c r="AI688" s="124"/>
      <c r="AJ688" s="124"/>
    </row>
    <row r="689" spans="3:36" ht="15.75" customHeight="1" x14ac:dyDescent="0.25">
      <c r="C689" s="141"/>
      <c r="D689" s="271"/>
      <c r="E689" s="271"/>
      <c r="F689" s="118"/>
      <c r="G689" s="119"/>
      <c r="H689" s="118"/>
      <c r="I689" s="120"/>
      <c r="J689" s="120"/>
      <c r="K689" s="120"/>
      <c r="L689" s="120"/>
      <c r="M689" s="120"/>
      <c r="N689" s="120"/>
      <c r="O689" s="121"/>
      <c r="P689" s="121"/>
      <c r="Q689" s="117"/>
      <c r="R689" s="122"/>
      <c r="S689" s="117"/>
      <c r="T689" s="123"/>
      <c r="U689" s="299"/>
      <c r="V689" s="294" t="str">
        <f>IF(Tabela7[[#This Row],[C/V]]="c",Tabela7[[#This Row],[Preço Médio]],"")</f>
        <v/>
      </c>
      <c r="W689" s="294" t="str">
        <f>IF(Tabela7[[#This Row],[C/V]]="v",Tabela7[[#This Row],[Preço Médio]],"")</f>
        <v/>
      </c>
      <c r="X689" s="123" t="str">
        <f>Tabela7[[#This Row],[Código Negociação]]&amp;Tabela7[[#This Row],[C/V]]</f>
        <v/>
      </c>
      <c r="Y689" s="116"/>
      <c r="Z689" s="116"/>
      <c r="AA689" s="116"/>
      <c r="AB689" s="116"/>
      <c r="AC689" s="116"/>
      <c r="AD689" s="116"/>
      <c r="AE689" s="116"/>
      <c r="AF689" s="116"/>
      <c r="AG689" s="116"/>
      <c r="AH689" s="116"/>
      <c r="AI689" s="116"/>
      <c r="AJ689" s="116"/>
    </row>
    <row r="690" spans="3:36" ht="15.75" customHeight="1" x14ac:dyDescent="0.25">
      <c r="C690" s="262"/>
      <c r="D690" s="272"/>
      <c r="E690" s="272"/>
      <c r="F690" s="264"/>
      <c r="G690" s="265"/>
      <c r="H690" s="126"/>
      <c r="I690" s="125"/>
      <c r="J690" s="125"/>
      <c r="K690" s="125"/>
      <c r="L690" s="125"/>
      <c r="M690" s="125"/>
      <c r="N690" s="125"/>
      <c r="O690" s="266"/>
      <c r="P690" s="267"/>
      <c r="Q690" s="268"/>
      <c r="R690" s="269"/>
      <c r="S690" s="268"/>
      <c r="T690" s="263"/>
      <c r="U690" s="300"/>
      <c r="V690" s="294" t="str">
        <f>IF(Tabela7[[#This Row],[C/V]]="c",Tabela7[[#This Row],[Preço Médio]],"")</f>
        <v/>
      </c>
      <c r="W690" s="294" t="str">
        <f>IF(Tabela7[[#This Row],[C/V]]="v",Tabela7[[#This Row],[Preço Médio]],"")</f>
        <v/>
      </c>
      <c r="X690" s="123" t="str">
        <f>Tabela7[[#This Row],[Código Negociação]]&amp;Tabela7[[#This Row],[C/V]]</f>
        <v/>
      </c>
      <c r="Y690" s="124"/>
      <c r="Z690" s="124"/>
      <c r="AA690" s="124"/>
      <c r="AB690" s="124"/>
      <c r="AC690" s="124"/>
      <c r="AD690" s="124"/>
      <c r="AE690" s="124"/>
      <c r="AF690" s="124"/>
      <c r="AG690" s="124"/>
      <c r="AH690" s="124"/>
      <c r="AI690" s="124"/>
      <c r="AJ690" s="124"/>
    </row>
    <row r="691" spans="3:36" ht="15.75" customHeight="1" x14ac:dyDescent="0.25">
      <c r="C691" s="262"/>
      <c r="D691" s="272"/>
      <c r="E691" s="272"/>
      <c r="F691" s="264"/>
      <c r="G691" s="265"/>
      <c r="H691" s="126"/>
      <c r="I691" s="125"/>
      <c r="J691" s="125"/>
      <c r="K691" s="125"/>
      <c r="L691" s="125"/>
      <c r="M691" s="125"/>
      <c r="N691" s="125"/>
      <c r="O691" s="266"/>
      <c r="P691" s="267"/>
      <c r="Q691" s="267"/>
      <c r="R691" s="270"/>
      <c r="S691" s="267"/>
      <c r="T691" s="264"/>
      <c r="U691" s="300"/>
      <c r="V691" s="294" t="str">
        <f>IF(Tabela7[[#This Row],[C/V]]="c",Tabela7[[#This Row],[Preço Médio]],"")</f>
        <v/>
      </c>
      <c r="W691" s="294" t="str">
        <f>IF(Tabela7[[#This Row],[C/V]]="v",Tabela7[[#This Row],[Preço Médio]],"")</f>
        <v/>
      </c>
      <c r="X691" s="123" t="str">
        <f>Tabela7[[#This Row],[Código Negociação]]&amp;Tabela7[[#This Row],[C/V]]</f>
        <v/>
      </c>
      <c r="Y691" s="116"/>
      <c r="Z691" s="116"/>
      <c r="AA691" s="116"/>
      <c r="AB691" s="116"/>
      <c r="AC691" s="116"/>
      <c r="AD691" s="116"/>
      <c r="AE691" s="116"/>
      <c r="AF691" s="116"/>
      <c r="AG691" s="116"/>
      <c r="AH691" s="116"/>
      <c r="AI691" s="116"/>
      <c r="AJ691" s="116"/>
    </row>
    <row r="692" spans="3:36" ht="15.75" customHeight="1" x14ac:dyDescent="0.25">
      <c r="C692" s="141"/>
      <c r="D692" s="273"/>
      <c r="E692" s="273"/>
      <c r="F692" s="264"/>
      <c r="G692" s="274"/>
      <c r="H692" s="264"/>
      <c r="I692" s="275"/>
      <c r="J692" s="275"/>
      <c r="K692" s="275"/>
      <c r="L692" s="275"/>
      <c r="M692" s="275"/>
      <c r="N692" s="275"/>
      <c r="O692" s="267"/>
      <c r="P692" s="267"/>
      <c r="Q692" s="268"/>
      <c r="R692" s="269"/>
      <c r="S692" s="268"/>
      <c r="T692" s="263"/>
      <c r="U692" s="300"/>
      <c r="V692" s="294" t="str">
        <f>IF(Tabela7[[#This Row],[C/V]]="c",Tabela7[[#This Row],[Preço Médio]],"")</f>
        <v/>
      </c>
      <c r="W692" s="294" t="str">
        <f>IF(Tabela7[[#This Row],[C/V]]="v",Tabela7[[#This Row],[Preço Médio]],"")</f>
        <v/>
      </c>
      <c r="X692" s="123" t="str">
        <f>Tabela7[[#This Row],[Código Negociação]]&amp;Tabela7[[#This Row],[C/V]]</f>
        <v/>
      </c>
      <c r="Y692" s="124"/>
      <c r="Z692" s="124"/>
      <c r="AA692" s="124"/>
      <c r="AB692" s="124"/>
      <c r="AC692" s="124"/>
      <c r="AD692" s="124"/>
      <c r="AE692" s="124"/>
      <c r="AF692" s="124"/>
      <c r="AG692" s="124"/>
      <c r="AH692" s="124"/>
      <c r="AI692" s="124"/>
      <c r="AJ692" s="124"/>
    </row>
    <row r="693" spans="3:36" ht="15.75" customHeight="1" x14ac:dyDescent="0.25">
      <c r="C693" s="262"/>
      <c r="D693" s="272"/>
      <c r="E693" s="273"/>
      <c r="F693" s="264"/>
      <c r="G693" s="265"/>
      <c r="H693" s="126"/>
      <c r="I693" s="125"/>
      <c r="J693" s="125"/>
      <c r="K693" s="125"/>
      <c r="L693" s="125"/>
      <c r="M693" s="125"/>
      <c r="N693" s="125"/>
      <c r="O693" s="266"/>
      <c r="P693" s="267"/>
      <c r="Q693" s="268"/>
      <c r="R693" s="269"/>
      <c r="S693" s="268"/>
      <c r="T693" s="263"/>
      <c r="U693" s="300"/>
      <c r="V693" s="294" t="str">
        <f>IF(Tabela7[[#This Row],[C/V]]="c",Tabela7[[#This Row],[Preço Médio]],"")</f>
        <v/>
      </c>
      <c r="W693" s="294" t="str">
        <f>IF(Tabela7[[#This Row],[C/V]]="v",Tabela7[[#This Row],[Preço Médio]],"")</f>
        <v/>
      </c>
      <c r="X693" s="123" t="str">
        <f>Tabela7[[#This Row],[Código Negociação]]&amp;Tabela7[[#This Row],[C/V]]</f>
        <v/>
      </c>
      <c r="Y693" s="116"/>
      <c r="Z693" s="116"/>
      <c r="AA693" s="116"/>
      <c r="AB693" s="116"/>
      <c r="AC693" s="116"/>
      <c r="AD693" s="116"/>
      <c r="AE693" s="116"/>
      <c r="AF693" s="116"/>
      <c r="AG693" s="116"/>
      <c r="AH693" s="116"/>
      <c r="AI693" s="116"/>
      <c r="AJ693" s="116"/>
    </row>
    <row r="694" spans="3:36" ht="15.75" customHeight="1" x14ac:dyDescent="0.25">
      <c r="C694" s="262"/>
      <c r="D694" s="272"/>
      <c r="E694" s="273"/>
      <c r="F694" s="264"/>
      <c r="G694" s="265"/>
      <c r="H694" s="126"/>
      <c r="I694" s="125"/>
      <c r="J694" s="125"/>
      <c r="K694" s="125"/>
      <c r="L694" s="125"/>
      <c r="M694" s="125"/>
      <c r="N694" s="125"/>
      <c r="O694" s="266"/>
      <c r="P694" s="267"/>
      <c r="Q694" s="267"/>
      <c r="R694" s="270"/>
      <c r="S694" s="267"/>
      <c r="T694" s="264"/>
      <c r="U694" s="300"/>
      <c r="V694" s="294" t="str">
        <f>IF(Tabela7[[#This Row],[C/V]]="c",Tabela7[[#This Row],[Preço Médio]],"")</f>
        <v/>
      </c>
      <c r="W694" s="294" t="str">
        <f>IF(Tabela7[[#This Row],[C/V]]="v",Tabela7[[#This Row],[Preço Médio]],"")</f>
        <v/>
      </c>
      <c r="X694" s="123" t="str">
        <f>Tabela7[[#This Row],[Código Negociação]]&amp;Tabela7[[#This Row],[C/V]]</f>
        <v/>
      </c>
      <c r="Y694" s="124"/>
      <c r="Z694" s="124"/>
      <c r="AA694" s="124"/>
      <c r="AB694" s="124"/>
      <c r="AC694" s="124"/>
      <c r="AD694" s="124"/>
      <c r="AE694" s="124"/>
      <c r="AF694" s="124"/>
      <c r="AG694" s="124"/>
      <c r="AH694" s="124"/>
      <c r="AI694" s="124"/>
      <c r="AJ694" s="124"/>
    </row>
    <row r="695" spans="3:36" ht="15.75" customHeight="1" x14ac:dyDescent="0.25">
      <c r="C695" s="141"/>
      <c r="D695" s="271"/>
      <c r="E695" s="271"/>
      <c r="F695" s="118"/>
      <c r="G695" s="119"/>
      <c r="H695" s="118"/>
      <c r="I695" s="120"/>
      <c r="J695" s="120"/>
      <c r="K695" s="120"/>
      <c r="L695" s="120"/>
      <c r="M695" s="120"/>
      <c r="N695" s="120"/>
      <c r="O695" s="121"/>
      <c r="P695" s="121"/>
      <c r="Q695" s="117"/>
      <c r="R695" s="122"/>
      <c r="S695" s="117"/>
      <c r="T695" s="123"/>
      <c r="U695" s="299"/>
      <c r="V695" s="294" t="str">
        <f>IF(Tabela7[[#This Row],[C/V]]="c",Tabela7[[#This Row],[Preço Médio]],"")</f>
        <v/>
      </c>
      <c r="W695" s="294" t="str">
        <f>IF(Tabela7[[#This Row],[C/V]]="v",Tabela7[[#This Row],[Preço Médio]],"")</f>
        <v/>
      </c>
      <c r="X695" s="123" t="str">
        <f>Tabela7[[#This Row],[Código Negociação]]&amp;Tabela7[[#This Row],[C/V]]</f>
        <v/>
      </c>
      <c r="Y695" s="116"/>
      <c r="Z695" s="116"/>
      <c r="AA695" s="116"/>
      <c r="AB695" s="116"/>
      <c r="AC695" s="116"/>
      <c r="AD695" s="116"/>
      <c r="AE695" s="116"/>
      <c r="AF695" s="116"/>
      <c r="AG695" s="116"/>
      <c r="AH695" s="116"/>
      <c r="AI695" s="116"/>
      <c r="AJ695" s="116"/>
    </row>
    <row r="696" spans="3:36" ht="15.75" customHeight="1" x14ac:dyDescent="0.25">
      <c r="C696" s="262"/>
      <c r="D696" s="272"/>
      <c r="E696" s="272"/>
      <c r="F696" s="264"/>
      <c r="G696" s="265"/>
      <c r="H696" s="126"/>
      <c r="I696" s="125"/>
      <c r="J696" s="125"/>
      <c r="K696" s="125"/>
      <c r="L696" s="125"/>
      <c r="M696" s="125"/>
      <c r="N696" s="125"/>
      <c r="O696" s="266"/>
      <c r="P696" s="267"/>
      <c r="Q696" s="268"/>
      <c r="R696" s="269"/>
      <c r="S696" s="268"/>
      <c r="T696" s="263"/>
      <c r="U696" s="300"/>
      <c r="V696" s="294" t="str">
        <f>IF(Tabela7[[#This Row],[C/V]]="c",Tabela7[[#This Row],[Preço Médio]],"")</f>
        <v/>
      </c>
      <c r="W696" s="294" t="str">
        <f>IF(Tabela7[[#This Row],[C/V]]="v",Tabela7[[#This Row],[Preço Médio]],"")</f>
        <v/>
      </c>
      <c r="X696" s="123" t="str">
        <f>Tabela7[[#This Row],[Código Negociação]]&amp;Tabela7[[#This Row],[C/V]]</f>
        <v/>
      </c>
      <c r="Y696" s="124"/>
      <c r="Z696" s="124"/>
      <c r="AA696" s="124"/>
      <c r="AB696" s="124"/>
      <c r="AC696" s="124"/>
      <c r="AD696" s="124"/>
      <c r="AE696" s="124"/>
      <c r="AF696" s="124"/>
      <c r="AG696" s="124"/>
      <c r="AH696" s="124"/>
      <c r="AI696" s="124"/>
      <c r="AJ696" s="124"/>
    </row>
    <row r="697" spans="3:36" ht="15.75" customHeight="1" x14ac:dyDescent="0.25">
      <c r="C697" s="262"/>
      <c r="D697" s="272"/>
      <c r="E697" s="272"/>
      <c r="F697" s="264"/>
      <c r="G697" s="265"/>
      <c r="H697" s="126"/>
      <c r="I697" s="125"/>
      <c r="J697" s="125"/>
      <c r="K697" s="125"/>
      <c r="L697" s="125"/>
      <c r="M697" s="125"/>
      <c r="N697" s="125"/>
      <c r="O697" s="266"/>
      <c r="P697" s="267"/>
      <c r="Q697" s="267"/>
      <c r="R697" s="270"/>
      <c r="S697" s="267"/>
      <c r="T697" s="264"/>
      <c r="U697" s="300"/>
      <c r="V697" s="294" t="str">
        <f>IF(Tabela7[[#This Row],[C/V]]="c",Tabela7[[#This Row],[Preço Médio]],"")</f>
        <v/>
      </c>
      <c r="W697" s="294" t="str">
        <f>IF(Tabela7[[#This Row],[C/V]]="v",Tabela7[[#This Row],[Preço Médio]],"")</f>
        <v/>
      </c>
      <c r="X697" s="123" t="str">
        <f>Tabela7[[#This Row],[Código Negociação]]&amp;Tabela7[[#This Row],[C/V]]</f>
        <v/>
      </c>
      <c r="Y697" s="116"/>
      <c r="Z697" s="116"/>
      <c r="AA697" s="116"/>
      <c r="AB697" s="116"/>
      <c r="AC697" s="116"/>
      <c r="AD697" s="116"/>
      <c r="AE697" s="116"/>
      <c r="AF697" s="116"/>
      <c r="AG697" s="116"/>
      <c r="AH697" s="116"/>
      <c r="AI697" s="116"/>
      <c r="AJ697" s="116"/>
    </row>
    <row r="698" spans="3:36" ht="15.75" customHeight="1" x14ac:dyDescent="0.25">
      <c r="C698" s="141"/>
      <c r="D698" s="273"/>
      <c r="E698" s="273"/>
      <c r="F698" s="264"/>
      <c r="G698" s="274"/>
      <c r="H698" s="264"/>
      <c r="I698" s="275"/>
      <c r="J698" s="275"/>
      <c r="K698" s="275"/>
      <c r="L698" s="275"/>
      <c r="M698" s="275"/>
      <c r="N698" s="275"/>
      <c r="O698" s="267"/>
      <c r="P698" s="267"/>
      <c r="Q698" s="268"/>
      <c r="R698" s="269"/>
      <c r="S698" s="268"/>
      <c r="T698" s="263"/>
      <c r="U698" s="300"/>
      <c r="V698" s="294" t="str">
        <f>IF(Tabela7[[#This Row],[C/V]]="c",Tabela7[[#This Row],[Preço Médio]],"")</f>
        <v/>
      </c>
      <c r="W698" s="294" t="str">
        <f>IF(Tabela7[[#This Row],[C/V]]="v",Tabela7[[#This Row],[Preço Médio]],"")</f>
        <v/>
      </c>
      <c r="X698" s="123" t="str">
        <f>Tabela7[[#This Row],[Código Negociação]]&amp;Tabela7[[#This Row],[C/V]]</f>
        <v/>
      </c>
      <c r="Y698" s="124"/>
      <c r="Z698" s="124"/>
      <c r="AA698" s="124"/>
      <c r="AB698" s="124"/>
      <c r="AC698" s="124"/>
      <c r="AD698" s="124"/>
      <c r="AE698" s="124"/>
      <c r="AF698" s="124"/>
      <c r="AG698" s="124"/>
      <c r="AH698" s="124"/>
      <c r="AI698" s="124"/>
      <c r="AJ698" s="124"/>
    </row>
    <row r="699" spans="3:36" ht="15.75" customHeight="1" x14ac:dyDescent="0.25">
      <c r="C699" s="262"/>
      <c r="D699" s="272"/>
      <c r="E699" s="273"/>
      <c r="F699" s="264"/>
      <c r="G699" s="265"/>
      <c r="H699" s="126"/>
      <c r="I699" s="125"/>
      <c r="J699" s="125"/>
      <c r="K699" s="125"/>
      <c r="L699" s="125"/>
      <c r="M699" s="125"/>
      <c r="N699" s="125"/>
      <c r="O699" s="266"/>
      <c r="P699" s="267"/>
      <c r="Q699" s="268"/>
      <c r="R699" s="269"/>
      <c r="S699" s="268"/>
      <c r="T699" s="263"/>
      <c r="U699" s="300"/>
      <c r="V699" s="294" t="str">
        <f>IF(Tabela7[[#This Row],[C/V]]="c",Tabela7[[#This Row],[Preço Médio]],"")</f>
        <v/>
      </c>
      <c r="W699" s="294" t="str">
        <f>IF(Tabela7[[#This Row],[C/V]]="v",Tabela7[[#This Row],[Preço Médio]],"")</f>
        <v/>
      </c>
      <c r="X699" s="123" t="str">
        <f>Tabela7[[#This Row],[Código Negociação]]&amp;Tabela7[[#This Row],[C/V]]</f>
        <v/>
      </c>
      <c r="Y699" s="116"/>
      <c r="Z699" s="116"/>
      <c r="AA699" s="116"/>
      <c r="AB699" s="116"/>
      <c r="AC699" s="116"/>
      <c r="AD699" s="116"/>
      <c r="AE699" s="116"/>
      <c r="AF699" s="116"/>
      <c r="AG699" s="116"/>
      <c r="AH699" s="116"/>
      <c r="AI699" s="116"/>
      <c r="AJ699" s="116"/>
    </row>
    <row r="700" spans="3:36" ht="15.75" customHeight="1" x14ac:dyDescent="0.25">
      <c r="C700" s="262"/>
      <c r="D700" s="272"/>
      <c r="E700" s="273"/>
      <c r="F700" s="264"/>
      <c r="G700" s="265"/>
      <c r="H700" s="126"/>
      <c r="I700" s="125"/>
      <c r="J700" s="125"/>
      <c r="K700" s="125"/>
      <c r="L700" s="125"/>
      <c r="M700" s="125"/>
      <c r="N700" s="125"/>
      <c r="O700" s="266"/>
      <c r="P700" s="267"/>
      <c r="Q700" s="267"/>
      <c r="R700" s="270"/>
      <c r="S700" s="267"/>
      <c r="T700" s="264"/>
      <c r="U700" s="300"/>
      <c r="V700" s="294" t="str">
        <f>IF(Tabela7[[#This Row],[C/V]]="c",Tabela7[[#This Row],[Preço Médio]],"")</f>
        <v/>
      </c>
      <c r="W700" s="294" t="str">
        <f>IF(Tabela7[[#This Row],[C/V]]="v",Tabela7[[#This Row],[Preço Médio]],"")</f>
        <v/>
      </c>
      <c r="X700" s="123" t="str">
        <f>Tabela7[[#This Row],[Código Negociação]]&amp;Tabela7[[#This Row],[C/V]]</f>
        <v/>
      </c>
      <c r="Y700" s="124"/>
      <c r="Z700" s="124"/>
      <c r="AA700" s="124"/>
      <c r="AB700" s="124"/>
      <c r="AC700" s="124"/>
      <c r="AD700" s="124"/>
      <c r="AE700" s="124"/>
      <c r="AF700" s="124"/>
      <c r="AG700" s="124"/>
      <c r="AH700" s="124"/>
      <c r="AI700" s="124"/>
      <c r="AJ700" s="124"/>
    </row>
    <row r="701" spans="3:36" ht="15.75" customHeight="1" x14ac:dyDescent="0.25">
      <c r="C701" s="141"/>
      <c r="D701" s="271"/>
      <c r="E701" s="271"/>
      <c r="F701" s="118"/>
      <c r="G701" s="119"/>
      <c r="H701" s="118"/>
      <c r="I701" s="120"/>
      <c r="J701" s="120"/>
      <c r="K701" s="120"/>
      <c r="L701" s="120"/>
      <c r="M701" s="120"/>
      <c r="N701" s="120"/>
      <c r="O701" s="121"/>
      <c r="P701" s="121"/>
      <c r="Q701" s="117"/>
      <c r="R701" s="122"/>
      <c r="S701" s="117"/>
      <c r="T701" s="123"/>
      <c r="U701" s="299"/>
      <c r="V701" s="294" t="str">
        <f>IF(Tabela7[[#This Row],[C/V]]="c",Tabela7[[#This Row],[Preço Médio]],"")</f>
        <v/>
      </c>
      <c r="W701" s="294" t="str">
        <f>IF(Tabela7[[#This Row],[C/V]]="v",Tabela7[[#This Row],[Preço Médio]],"")</f>
        <v/>
      </c>
      <c r="X701" s="123" t="str">
        <f>Tabela7[[#This Row],[Código Negociação]]&amp;Tabela7[[#This Row],[C/V]]</f>
        <v/>
      </c>
      <c r="Y701" s="116"/>
      <c r="Z701" s="116"/>
      <c r="AA701" s="116"/>
      <c r="AB701" s="116"/>
      <c r="AC701" s="116"/>
      <c r="AD701" s="116"/>
      <c r="AE701" s="116"/>
      <c r="AF701" s="116"/>
      <c r="AG701" s="116"/>
      <c r="AH701" s="116"/>
      <c r="AI701" s="116"/>
      <c r="AJ701" s="116"/>
    </row>
    <row r="702" spans="3:36" ht="15.75" customHeight="1" x14ac:dyDescent="0.25">
      <c r="C702" s="262"/>
      <c r="D702" s="272"/>
      <c r="E702" s="272"/>
      <c r="F702" s="264"/>
      <c r="G702" s="265"/>
      <c r="H702" s="126"/>
      <c r="I702" s="125"/>
      <c r="J702" s="125"/>
      <c r="K702" s="125"/>
      <c r="L702" s="125"/>
      <c r="M702" s="125"/>
      <c r="N702" s="125"/>
      <c r="O702" s="266"/>
      <c r="P702" s="267"/>
      <c r="Q702" s="268"/>
      <c r="R702" s="269"/>
      <c r="S702" s="268"/>
      <c r="T702" s="263"/>
      <c r="U702" s="300"/>
      <c r="V702" s="294" t="str">
        <f>IF(Tabela7[[#This Row],[C/V]]="c",Tabela7[[#This Row],[Preço Médio]],"")</f>
        <v/>
      </c>
      <c r="W702" s="294" t="str">
        <f>IF(Tabela7[[#This Row],[C/V]]="v",Tabela7[[#This Row],[Preço Médio]],"")</f>
        <v/>
      </c>
      <c r="X702" s="123" t="str">
        <f>Tabela7[[#This Row],[Código Negociação]]&amp;Tabela7[[#This Row],[C/V]]</f>
        <v/>
      </c>
      <c r="Y702" s="124"/>
      <c r="Z702" s="124"/>
      <c r="AA702" s="124"/>
      <c r="AB702" s="124"/>
      <c r="AC702" s="124"/>
      <c r="AD702" s="124"/>
      <c r="AE702" s="124"/>
      <c r="AF702" s="124"/>
      <c r="AG702" s="124"/>
      <c r="AH702" s="124"/>
      <c r="AI702" s="124"/>
      <c r="AJ702" s="124"/>
    </row>
    <row r="703" spans="3:36" ht="15.75" customHeight="1" x14ac:dyDescent="0.25">
      <c r="C703" s="262"/>
      <c r="D703" s="272"/>
      <c r="E703" s="272"/>
      <c r="F703" s="264"/>
      <c r="G703" s="265"/>
      <c r="H703" s="126"/>
      <c r="I703" s="125"/>
      <c r="J703" s="125"/>
      <c r="K703" s="125"/>
      <c r="L703" s="125"/>
      <c r="M703" s="125"/>
      <c r="N703" s="125"/>
      <c r="O703" s="266"/>
      <c r="P703" s="267"/>
      <c r="Q703" s="267"/>
      <c r="R703" s="270"/>
      <c r="S703" s="267"/>
      <c r="T703" s="264"/>
      <c r="U703" s="300"/>
      <c r="V703" s="294" t="str">
        <f>IF(Tabela7[[#This Row],[C/V]]="c",Tabela7[[#This Row],[Preço Médio]],"")</f>
        <v/>
      </c>
      <c r="W703" s="294" t="str">
        <f>IF(Tabela7[[#This Row],[C/V]]="v",Tabela7[[#This Row],[Preço Médio]],"")</f>
        <v/>
      </c>
      <c r="X703" s="123" t="str">
        <f>Tabela7[[#This Row],[Código Negociação]]&amp;Tabela7[[#This Row],[C/V]]</f>
        <v/>
      </c>
      <c r="Y703" s="116"/>
      <c r="Z703" s="116"/>
      <c r="AA703" s="116"/>
      <c r="AB703" s="116"/>
      <c r="AC703" s="116"/>
      <c r="AD703" s="116"/>
      <c r="AE703" s="116"/>
      <c r="AF703" s="116"/>
      <c r="AG703" s="116"/>
      <c r="AH703" s="116"/>
      <c r="AI703" s="116"/>
      <c r="AJ703" s="116"/>
    </row>
    <row r="704" spans="3:36" ht="15.75" customHeight="1" x14ac:dyDescent="0.25">
      <c r="C704" s="141"/>
      <c r="D704" s="273"/>
      <c r="E704" s="273"/>
      <c r="F704" s="264"/>
      <c r="G704" s="274"/>
      <c r="H704" s="264"/>
      <c r="I704" s="275"/>
      <c r="J704" s="275"/>
      <c r="K704" s="275"/>
      <c r="L704" s="275"/>
      <c r="M704" s="275"/>
      <c r="N704" s="275"/>
      <c r="O704" s="267"/>
      <c r="P704" s="267"/>
      <c r="Q704" s="268"/>
      <c r="R704" s="269"/>
      <c r="S704" s="268"/>
      <c r="T704" s="263"/>
      <c r="U704" s="300"/>
      <c r="V704" s="294" t="str">
        <f>IF(Tabela7[[#This Row],[C/V]]="c",Tabela7[[#This Row],[Preço Médio]],"")</f>
        <v/>
      </c>
      <c r="W704" s="294" t="str">
        <f>IF(Tabela7[[#This Row],[C/V]]="v",Tabela7[[#This Row],[Preço Médio]],"")</f>
        <v/>
      </c>
      <c r="X704" s="123" t="str">
        <f>Tabela7[[#This Row],[Código Negociação]]&amp;Tabela7[[#This Row],[C/V]]</f>
        <v/>
      </c>
      <c r="Y704" s="124"/>
      <c r="Z704" s="124"/>
      <c r="AA704" s="124"/>
      <c r="AB704" s="124"/>
      <c r="AC704" s="124"/>
      <c r="AD704" s="124"/>
      <c r="AE704" s="124"/>
      <c r="AF704" s="124"/>
      <c r="AG704" s="124"/>
      <c r="AH704" s="124"/>
      <c r="AI704" s="124"/>
      <c r="AJ704" s="124"/>
    </row>
    <row r="705" spans="3:36" ht="15.75" customHeight="1" x14ac:dyDescent="0.25">
      <c r="C705" s="262"/>
      <c r="D705" s="272"/>
      <c r="E705" s="273"/>
      <c r="F705" s="264"/>
      <c r="G705" s="265"/>
      <c r="H705" s="126"/>
      <c r="I705" s="125"/>
      <c r="J705" s="125"/>
      <c r="K705" s="125"/>
      <c r="L705" s="125"/>
      <c r="M705" s="125"/>
      <c r="N705" s="125"/>
      <c r="O705" s="266"/>
      <c r="P705" s="267"/>
      <c r="Q705" s="268"/>
      <c r="R705" s="269"/>
      <c r="S705" s="268"/>
      <c r="T705" s="263"/>
      <c r="U705" s="300"/>
      <c r="V705" s="294" t="str">
        <f>IF(Tabela7[[#This Row],[C/V]]="c",Tabela7[[#This Row],[Preço Médio]],"")</f>
        <v/>
      </c>
      <c r="W705" s="294" t="str">
        <f>IF(Tabela7[[#This Row],[C/V]]="v",Tabela7[[#This Row],[Preço Médio]],"")</f>
        <v/>
      </c>
      <c r="X705" s="123" t="str">
        <f>Tabela7[[#This Row],[Código Negociação]]&amp;Tabela7[[#This Row],[C/V]]</f>
        <v/>
      </c>
      <c r="Y705" s="116"/>
      <c r="Z705" s="116"/>
      <c r="AA705" s="116"/>
      <c r="AB705" s="116"/>
      <c r="AC705" s="116"/>
      <c r="AD705" s="116"/>
      <c r="AE705" s="116"/>
      <c r="AF705" s="116"/>
      <c r="AG705" s="116"/>
      <c r="AH705" s="116"/>
      <c r="AI705" s="116"/>
      <c r="AJ705" s="116"/>
    </row>
    <row r="706" spans="3:36" ht="15.75" customHeight="1" x14ac:dyDescent="0.25">
      <c r="C706" s="262"/>
      <c r="D706" s="272"/>
      <c r="E706" s="273"/>
      <c r="F706" s="264"/>
      <c r="G706" s="265"/>
      <c r="H706" s="126"/>
      <c r="I706" s="125"/>
      <c r="J706" s="125"/>
      <c r="K706" s="125"/>
      <c r="L706" s="125"/>
      <c r="M706" s="125"/>
      <c r="N706" s="125"/>
      <c r="O706" s="266"/>
      <c r="P706" s="267"/>
      <c r="Q706" s="267"/>
      <c r="R706" s="270"/>
      <c r="S706" s="267"/>
      <c r="T706" s="264"/>
      <c r="U706" s="300"/>
      <c r="V706" s="294" t="str">
        <f>IF(Tabela7[[#This Row],[C/V]]="c",Tabela7[[#This Row],[Preço Médio]],"")</f>
        <v/>
      </c>
      <c r="W706" s="294" t="str">
        <f>IF(Tabela7[[#This Row],[C/V]]="v",Tabela7[[#This Row],[Preço Médio]],"")</f>
        <v/>
      </c>
      <c r="X706" s="123" t="str">
        <f>Tabela7[[#This Row],[Código Negociação]]&amp;Tabela7[[#This Row],[C/V]]</f>
        <v/>
      </c>
      <c r="Y706" s="124"/>
      <c r="Z706" s="124"/>
      <c r="AA706" s="124"/>
      <c r="AB706" s="124"/>
      <c r="AC706" s="124"/>
      <c r="AD706" s="124"/>
      <c r="AE706" s="124"/>
      <c r="AF706" s="124"/>
      <c r="AG706" s="124"/>
      <c r="AH706" s="124"/>
      <c r="AI706" s="124"/>
      <c r="AJ706" s="124"/>
    </row>
    <row r="707" spans="3:36" ht="15.75" customHeight="1" x14ac:dyDescent="0.25">
      <c r="C707" s="141"/>
      <c r="D707" s="271"/>
      <c r="E707" s="271"/>
      <c r="F707" s="118"/>
      <c r="G707" s="119"/>
      <c r="H707" s="118"/>
      <c r="I707" s="120"/>
      <c r="J707" s="120"/>
      <c r="K707" s="120"/>
      <c r="L707" s="120"/>
      <c r="M707" s="120"/>
      <c r="N707" s="120"/>
      <c r="O707" s="121"/>
      <c r="P707" s="121"/>
      <c r="Q707" s="117"/>
      <c r="R707" s="122"/>
      <c r="S707" s="117"/>
      <c r="T707" s="123"/>
      <c r="U707" s="299"/>
      <c r="V707" s="294" t="str">
        <f>IF(Tabela7[[#This Row],[C/V]]="c",Tabela7[[#This Row],[Preço Médio]],"")</f>
        <v/>
      </c>
      <c r="W707" s="294" t="str">
        <f>IF(Tabela7[[#This Row],[C/V]]="v",Tabela7[[#This Row],[Preço Médio]],"")</f>
        <v/>
      </c>
      <c r="X707" s="123" t="str">
        <f>Tabela7[[#This Row],[Código Negociação]]&amp;Tabela7[[#This Row],[C/V]]</f>
        <v/>
      </c>
      <c r="Y707" s="116"/>
      <c r="Z707" s="116"/>
      <c r="AA707" s="116"/>
      <c r="AB707" s="116"/>
      <c r="AC707" s="116"/>
      <c r="AD707" s="116"/>
      <c r="AE707" s="116"/>
      <c r="AF707" s="116"/>
      <c r="AG707" s="116"/>
      <c r="AH707" s="116"/>
      <c r="AI707" s="116"/>
      <c r="AJ707" s="116"/>
    </row>
    <row r="708" spans="3:36" ht="15.75" customHeight="1" x14ac:dyDescent="0.25">
      <c r="C708" s="262"/>
      <c r="D708" s="272"/>
      <c r="E708" s="272"/>
      <c r="F708" s="264"/>
      <c r="G708" s="265"/>
      <c r="H708" s="126"/>
      <c r="I708" s="125"/>
      <c r="J708" s="125"/>
      <c r="K708" s="125"/>
      <c r="L708" s="125"/>
      <c r="M708" s="125"/>
      <c r="N708" s="125"/>
      <c r="O708" s="266"/>
      <c r="P708" s="267"/>
      <c r="Q708" s="268"/>
      <c r="R708" s="269"/>
      <c r="S708" s="268"/>
      <c r="T708" s="263"/>
      <c r="U708" s="300"/>
      <c r="V708" s="294" t="str">
        <f>IF(Tabela7[[#This Row],[C/V]]="c",Tabela7[[#This Row],[Preço Médio]],"")</f>
        <v/>
      </c>
      <c r="W708" s="294" t="str">
        <f>IF(Tabela7[[#This Row],[C/V]]="v",Tabela7[[#This Row],[Preço Médio]],"")</f>
        <v/>
      </c>
      <c r="X708" s="123" t="str">
        <f>Tabela7[[#This Row],[Código Negociação]]&amp;Tabela7[[#This Row],[C/V]]</f>
        <v/>
      </c>
      <c r="Y708" s="124"/>
      <c r="Z708" s="124"/>
      <c r="AA708" s="124"/>
      <c r="AB708" s="124"/>
      <c r="AC708" s="124"/>
      <c r="AD708" s="124"/>
      <c r="AE708" s="124"/>
      <c r="AF708" s="124"/>
      <c r="AG708" s="124"/>
      <c r="AH708" s="124"/>
      <c r="AI708" s="124"/>
      <c r="AJ708" s="124"/>
    </row>
    <row r="709" spans="3:36" ht="15.75" customHeight="1" x14ac:dyDescent="0.25">
      <c r="C709" s="262"/>
      <c r="D709" s="272"/>
      <c r="E709" s="272"/>
      <c r="F709" s="264"/>
      <c r="G709" s="265"/>
      <c r="H709" s="126"/>
      <c r="I709" s="125"/>
      <c r="J709" s="125"/>
      <c r="K709" s="125"/>
      <c r="L709" s="125"/>
      <c r="M709" s="125"/>
      <c r="N709" s="125"/>
      <c r="O709" s="266"/>
      <c r="P709" s="267"/>
      <c r="Q709" s="267"/>
      <c r="R709" s="270"/>
      <c r="S709" s="267"/>
      <c r="T709" s="264"/>
      <c r="U709" s="300"/>
      <c r="V709" s="294" t="str">
        <f>IF(Tabela7[[#This Row],[C/V]]="c",Tabela7[[#This Row],[Preço Médio]],"")</f>
        <v/>
      </c>
      <c r="W709" s="294" t="str">
        <f>IF(Tabela7[[#This Row],[C/V]]="v",Tabela7[[#This Row],[Preço Médio]],"")</f>
        <v/>
      </c>
      <c r="X709" s="123" t="str">
        <f>Tabela7[[#This Row],[Código Negociação]]&amp;Tabela7[[#This Row],[C/V]]</f>
        <v/>
      </c>
      <c r="Y709" s="116"/>
      <c r="Z709" s="116"/>
      <c r="AA709" s="116"/>
      <c r="AB709" s="116"/>
      <c r="AC709" s="116"/>
      <c r="AD709" s="116"/>
      <c r="AE709" s="116"/>
      <c r="AF709" s="116"/>
      <c r="AG709" s="116"/>
      <c r="AH709" s="116"/>
      <c r="AI709" s="116"/>
      <c r="AJ709" s="116"/>
    </row>
    <row r="710" spans="3:36" ht="15.75" customHeight="1" x14ac:dyDescent="0.25">
      <c r="C710" s="141"/>
      <c r="D710" s="273"/>
      <c r="E710" s="273"/>
      <c r="F710" s="264"/>
      <c r="G710" s="274"/>
      <c r="H710" s="264"/>
      <c r="I710" s="275"/>
      <c r="J710" s="275"/>
      <c r="K710" s="275"/>
      <c r="L710" s="275"/>
      <c r="M710" s="275"/>
      <c r="N710" s="275"/>
      <c r="O710" s="267"/>
      <c r="P710" s="267"/>
      <c r="Q710" s="268"/>
      <c r="R710" s="269"/>
      <c r="S710" s="268"/>
      <c r="T710" s="263"/>
      <c r="U710" s="300"/>
      <c r="V710" s="294" t="str">
        <f>IF(Tabela7[[#This Row],[C/V]]="c",Tabela7[[#This Row],[Preço Médio]],"")</f>
        <v/>
      </c>
      <c r="W710" s="294" t="str">
        <f>IF(Tabela7[[#This Row],[C/V]]="v",Tabela7[[#This Row],[Preço Médio]],"")</f>
        <v/>
      </c>
      <c r="X710" s="123" t="str">
        <f>Tabela7[[#This Row],[Código Negociação]]&amp;Tabela7[[#This Row],[C/V]]</f>
        <v/>
      </c>
      <c r="Y710" s="124"/>
      <c r="Z710" s="124"/>
      <c r="AA710" s="124"/>
      <c r="AB710" s="124"/>
      <c r="AC710" s="124"/>
      <c r="AD710" s="124"/>
      <c r="AE710" s="124"/>
      <c r="AF710" s="124"/>
      <c r="AG710" s="124"/>
      <c r="AH710" s="124"/>
      <c r="AI710" s="124"/>
      <c r="AJ710" s="124"/>
    </row>
    <row r="711" spans="3:36" ht="15.75" customHeight="1" x14ac:dyDescent="0.25">
      <c r="C711" s="262"/>
      <c r="D711" s="272"/>
      <c r="E711" s="273"/>
      <c r="F711" s="264"/>
      <c r="G711" s="265"/>
      <c r="H711" s="126"/>
      <c r="I711" s="125"/>
      <c r="J711" s="125"/>
      <c r="K711" s="125"/>
      <c r="L711" s="125"/>
      <c r="M711" s="125"/>
      <c r="N711" s="125"/>
      <c r="O711" s="266"/>
      <c r="P711" s="267"/>
      <c r="Q711" s="268"/>
      <c r="R711" s="269"/>
      <c r="S711" s="268"/>
      <c r="T711" s="263"/>
      <c r="U711" s="300"/>
      <c r="V711" s="294" t="str">
        <f>IF(Tabela7[[#This Row],[C/V]]="c",Tabela7[[#This Row],[Preço Médio]],"")</f>
        <v/>
      </c>
      <c r="W711" s="294" t="str">
        <f>IF(Tabela7[[#This Row],[C/V]]="v",Tabela7[[#This Row],[Preço Médio]],"")</f>
        <v/>
      </c>
      <c r="X711" s="123" t="str">
        <f>Tabela7[[#This Row],[Código Negociação]]&amp;Tabela7[[#This Row],[C/V]]</f>
        <v/>
      </c>
      <c r="Y711" s="116"/>
      <c r="Z711" s="116"/>
      <c r="AA711" s="116"/>
      <c r="AB711" s="116"/>
      <c r="AC711" s="116"/>
      <c r="AD711" s="116"/>
      <c r="AE711" s="116"/>
      <c r="AF711" s="116"/>
      <c r="AG711" s="116"/>
      <c r="AH711" s="116"/>
      <c r="AI711" s="116"/>
      <c r="AJ711" s="116"/>
    </row>
    <row r="712" spans="3:36" ht="15.75" customHeight="1" x14ac:dyDescent="0.25">
      <c r="C712" s="262"/>
      <c r="D712" s="272"/>
      <c r="E712" s="273"/>
      <c r="F712" s="264"/>
      <c r="G712" s="265"/>
      <c r="H712" s="126"/>
      <c r="I712" s="125"/>
      <c r="J712" s="125"/>
      <c r="K712" s="125"/>
      <c r="L712" s="125"/>
      <c r="M712" s="125"/>
      <c r="N712" s="125"/>
      <c r="O712" s="266"/>
      <c r="P712" s="267"/>
      <c r="Q712" s="267"/>
      <c r="R712" s="270"/>
      <c r="S712" s="267"/>
      <c r="T712" s="264"/>
      <c r="U712" s="300"/>
      <c r="V712" s="294" t="str">
        <f>IF(Tabela7[[#This Row],[C/V]]="c",Tabela7[[#This Row],[Preço Médio]],"")</f>
        <v/>
      </c>
      <c r="W712" s="294" t="str">
        <f>IF(Tabela7[[#This Row],[C/V]]="v",Tabela7[[#This Row],[Preço Médio]],"")</f>
        <v/>
      </c>
      <c r="X712" s="123" t="str">
        <f>Tabela7[[#This Row],[Código Negociação]]&amp;Tabela7[[#This Row],[C/V]]</f>
        <v/>
      </c>
      <c r="Y712" s="124"/>
      <c r="Z712" s="124"/>
      <c r="AA712" s="124"/>
      <c r="AB712" s="124"/>
      <c r="AC712" s="124"/>
      <c r="AD712" s="124"/>
      <c r="AE712" s="124"/>
      <c r="AF712" s="124"/>
      <c r="AG712" s="124"/>
      <c r="AH712" s="124"/>
      <c r="AI712" s="124"/>
      <c r="AJ712" s="124"/>
    </row>
    <row r="713" spans="3:36" ht="15.75" customHeight="1" x14ac:dyDescent="0.25">
      <c r="C713" s="141"/>
      <c r="D713" s="271"/>
      <c r="E713" s="271"/>
      <c r="F713" s="118"/>
      <c r="G713" s="119"/>
      <c r="H713" s="118"/>
      <c r="I713" s="120"/>
      <c r="J713" s="120"/>
      <c r="K713" s="120"/>
      <c r="L713" s="120"/>
      <c r="M713" s="120"/>
      <c r="N713" s="120"/>
      <c r="O713" s="121"/>
      <c r="P713" s="121"/>
      <c r="Q713" s="117"/>
      <c r="R713" s="122"/>
      <c r="S713" s="117"/>
      <c r="T713" s="123"/>
      <c r="U713" s="299"/>
      <c r="V713" s="294" t="str">
        <f>IF(Tabela7[[#This Row],[C/V]]="c",Tabela7[[#This Row],[Preço Médio]],"")</f>
        <v/>
      </c>
      <c r="W713" s="294" t="str">
        <f>IF(Tabela7[[#This Row],[C/V]]="v",Tabela7[[#This Row],[Preço Médio]],"")</f>
        <v/>
      </c>
      <c r="X713" s="123" t="str">
        <f>Tabela7[[#This Row],[Código Negociação]]&amp;Tabela7[[#This Row],[C/V]]</f>
        <v/>
      </c>
      <c r="Y713" s="116"/>
      <c r="Z713" s="116"/>
      <c r="AA713" s="116"/>
      <c r="AB713" s="116"/>
      <c r="AC713" s="116"/>
      <c r="AD713" s="116"/>
      <c r="AE713" s="116"/>
      <c r="AF713" s="116"/>
      <c r="AG713" s="116"/>
      <c r="AH713" s="116"/>
      <c r="AI713" s="116"/>
      <c r="AJ713" s="116"/>
    </row>
    <row r="714" spans="3:36" ht="15.75" customHeight="1" x14ac:dyDescent="0.25">
      <c r="C714" s="262"/>
      <c r="D714" s="272"/>
      <c r="E714" s="272"/>
      <c r="F714" s="264"/>
      <c r="G714" s="265"/>
      <c r="H714" s="126"/>
      <c r="I714" s="125"/>
      <c r="J714" s="125"/>
      <c r="K714" s="125"/>
      <c r="L714" s="125"/>
      <c r="M714" s="125"/>
      <c r="N714" s="125"/>
      <c r="O714" s="266"/>
      <c r="P714" s="267"/>
      <c r="Q714" s="268"/>
      <c r="R714" s="269"/>
      <c r="S714" s="268"/>
      <c r="T714" s="263"/>
      <c r="U714" s="300"/>
      <c r="V714" s="294" t="str">
        <f>IF(Tabela7[[#This Row],[C/V]]="c",Tabela7[[#This Row],[Preço Médio]],"")</f>
        <v/>
      </c>
      <c r="W714" s="294" t="str">
        <f>IF(Tabela7[[#This Row],[C/V]]="v",Tabela7[[#This Row],[Preço Médio]],"")</f>
        <v/>
      </c>
      <c r="X714" s="123" t="str">
        <f>Tabela7[[#This Row],[Código Negociação]]&amp;Tabela7[[#This Row],[C/V]]</f>
        <v/>
      </c>
      <c r="Y714" s="124"/>
      <c r="Z714" s="124"/>
      <c r="AA714" s="124"/>
      <c r="AB714" s="124"/>
      <c r="AC714" s="124"/>
      <c r="AD714" s="124"/>
      <c r="AE714" s="124"/>
      <c r="AF714" s="124"/>
      <c r="AG714" s="124"/>
      <c r="AH714" s="124"/>
      <c r="AI714" s="124"/>
      <c r="AJ714" s="124"/>
    </row>
    <row r="715" spans="3:36" ht="15.75" customHeight="1" x14ac:dyDescent="0.25">
      <c r="C715" s="262"/>
      <c r="D715" s="272"/>
      <c r="E715" s="272"/>
      <c r="F715" s="264"/>
      <c r="G715" s="265"/>
      <c r="H715" s="126"/>
      <c r="I715" s="125"/>
      <c r="J715" s="125"/>
      <c r="K715" s="125"/>
      <c r="L715" s="125"/>
      <c r="M715" s="125"/>
      <c r="N715" s="125"/>
      <c r="O715" s="266"/>
      <c r="P715" s="267"/>
      <c r="Q715" s="267"/>
      <c r="R715" s="270"/>
      <c r="S715" s="267"/>
      <c r="T715" s="264"/>
      <c r="U715" s="300"/>
      <c r="V715" s="294" t="str">
        <f>IF(Tabela7[[#This Row],[C/V]]="c",Tabela7[[#This Row],[Preço Médio]],"")</f>
        <v/>
      </c>
      <c r="W715" s="294" t="str">
        <f>IF(Tabela7[[#This Row],[C/V]]="v",Tabela7[[#This Row],[Preço Médio]],"")</f>
        <v/>
      </c>
      <c r="X715" s="123" t="str">
        <f>Tabela7[[#This Row],[Código Negociação]]&amp;Tabela7[[#This Row],[C/V]]</f>
        <v/>
      </c>
      <c r="Y715" s="116"/>
      <c r="Z715" s="116"/>
      <c r="AA715" s="116"/>
      <c r="AB715" s="116"/>
      <c r="AC715" s="116"/>
      <c r="AD715" s="116"/>
      <c r="AE715" s="116"/>
      <c r="AF715" s="116"/>
      <c r="AG715" s="116"/>
      <c r="AH715" s="116"/>
      <c r="AI715" s="116"/>
      <c r="AJ715" s="116"/>
    </row>
    <row r="716" spans="3:36" ht="15.75" customHeight="1" x14ac:dyDescent="0.25">
      <c r="C716" s="141"/>
      <c r="D716" s="273"/>
      <c r="E716" s="273"/>
      <c r="F716" s="264"/>
      <c r="G716" s="274"/>
      <c r="H716" s="264"/>
      <c r="I716" s="275"/>
      <c r="J716" s="275"/>
      <c r="K716" s="275"/>
      <c r="L716" s="275"/>
      <c r="M716" s="275"/>
      <c r="N716" s="275"/>
      <c r="O716" s="267"/>
      <c r="P716" s="267"/>
      <c r="Q716" s="268"/>
      <c r="R716" s="269"/>
      <c r="S716" s="268"/>
      <c r="T716" s="263"/>
      <c r="U716" s="300"/>
      <c r="V716" s="294" t="str">
        <f>IF(Tabela7[[#This Row],[C/V]]="c",Tabela7[[#This Row],[Preço Médio]],"")</f>
        <v/>
      </c>
      <c r="W716" s="294" t="str">
        <f>IF(Tabela7[[#This Row],[C/V]]="v",Tabela7[[#This Row],[Preço Médio]],"")</f>
        <v/>
      </c>
      <c r="X716" s="123" t="str">
        <f>Tabela7[[#This Row],[Código Negociação]]&amp;Tabela7[[#This Row],[C/V]]</f>
        <v/>
      </c>
      <c r="Y716" s="124"/>
      <c r="Z716" s="124"/>
      <c r="AA716" s="124"/>
      <c r="AB716" s="124"/>
      <c r="AC716" s="124"/>
      <c r="AD716" s="124"/>
      <c r="AE716" s="124"/>
      <c r="AF716" s="124"/>
      <c r="AG716" s="124"/>
      <c r="AH716" s="124"/>
      <c r="AI716" s="124"/>
      <c r="AJ716" s="124"/>
    </row>
    <row r="717" spans="3:36" ht="15.75" customHeight="1" x14ac:dyDescent="0.25">
      <c r="C717" s="262"/>
      <c r="D717" s="272"/>
      <c r="E717" s="273"/>
      <c r="F717" s="264"/>
      <c r="G717" s="265"/>
      <c r="H717" s="126"/>
      <c r="I717" s="125"/>
      <c r="J717" s="125"/>
      <c r="K717" s="125"/>
      <c r="L717" s="125"/>
      <c r="M717" s="125"/>
      <c r="N717" s="125"/>
      <c r="O717" s="266"/>
      <c r="P717" s="267"/>
      <c r="Q717" s="268"/>
      <c r="R717" s="269"/>
      <c r="S717" s="268"/>
      <c r="T717" s="263"/>
      <c r="U717" s="300"/>
      <c r="V717" s="294" t="str">
        <f>IF(Tabela7[[#This Row],[C/V]]="c",Tabela7[[#This Row],[Preço Médio]],"")</f>
        <v/>
      </c>
      <c r="W717" s="294" t="str">
        <f>IF(Tabela7[[#This Row],[C/V]]="v",Tabela7[[#This Row],[Preço Médio]],"")</f>
        <v/>
      </c>
      <c r="X717" s="123" t="str">
        <f>Tabela7[[#This Row],[Código Negociação]]&amp;Tabela7[[#This Row],[C/V]]</f>
        <v/>
      </c>
      <c r="Y717" s="116"/>
      <c r="Z717" s="116"/>
      <c r="AA717" s="116"/>
      <c r="AB717" s="116"/>
      <c r="AC717" s="116"/>
      <c r="AD717" s="116"/>
      <c r="AE717" s="116"/>
      <c r="AF717" s="116"/>
      <c r="AG717" s="116"/>
      <c r="AH717" s="116"/>
      <c r="AI717" s="116"/>
      <c r="AJ717" s="116"/>
    </row>
    <row r="718" spans="3:36" ht="15.75" customHeight="1" x14ac:dyDescent="0.25">
      <c r="C718" s="262"/>
      <c r="D718" s="272"/>
      <c r="E718" s="273"/>
      <c r="F718" s="264"/>
      <c r="G718" s="265"/>
      <c r="H718" s="126"/>
      <c r="I718" s="125"/>
      <c r="J718" s="125"/>
      <c r="K718" s="125"/>
      <c r="L718" s="125"/>
      <c r="M718" s="125"/>
      <c r="N718" s="125"/>
      <c r="O718" s="266"/>
      <c r="P718" s="267"/>
      <c r="Q718" s="267"/>
      <c r="R718" s="270"/>
      <c r="S718" s="267"/>
      <c r="T718" s="264"/>
      <c r="U718" s="300"/>
      <c r="V718" s="294" t="str">
        <f>IF(Tabela7[[#This Row],[C/V]]="c",Tabela7[[#This Row],[Preço Médio]],"")</f>
        <v/>
      </c>
      <c r="W718" s="294" t="str">
        <f>IF(Tabela7[[#This Row],[C/V]]="v",Tabela7[[#This Row],[Preço Médio]],"")</f>
        <v/>
      </c>
      <c r="X718" s="123" t="str">
        <f>Tabela7[[#This Row],[Código Negociação]]&amp;Tabela7[[#This Row],[C/V]]</f>
        <v/>
      </c>
      <c r="Y718" s="124"/>
      <c r="Z718" s="124"/>
      <c r="AA718" s="124"/>
      <c r="AB718" s="124"/>
      <c r="AC718" s="124"/>
      <c r="AD718" s="124"/>
      <c r="AE718" s="124"/>
      <c r="AF718" s="124"/>
      <c r="AG718" s="124"/>
      <c r="AH718" s="124"/>
      <c r="AI718" s="124"/>
      <c r="AJ718" s="124"/>
    </row>
    <row r="719" spans="3:36" ht="15.75" customHeight="1" x14ac:dyDescent="0.25">
      <c r="C719" s="141"/>
      <c r="D719" s="271"/>
      <c r="E719" s="271"/>
      <c r="F719" s="118"/>
      <c r="G719" s="119"/>
      <c r="H719" s="118"/>
      <c r="I719" s="120"/>
      <c r="J719" s="120"/>
      <c r="K719" s="120"/>
      <c r="L719" s="120"/>
      <c r="M719" s="120"/>
      <c r="N719" s="120"/>
      <c r="O719" s="121"/>
      <c r="P719" s="121"/>
      <c r="Q719" s="117"/>
      <c r="R719" s="122"/>
      <c r="S719" s="117"/>
      <c r="T719" s="123"/>
      <c r="U719" s="299"/>
      <c r="V719" s="294" t="str">
        <f>IF(Tabela7[[#This Row],[C/V]]="c",Tabela7[[#This Row],[Preço Médio]],"")</f>
        <v/>
      </c>
      <c r="W719" s="294" t="str">
        <f>IF(Tabela7[[#This Row],[C/V]]="v",Tabela7[[#This Row],[Preço Médio]],"")</f>
        <v/>
      </c>
      <c r="X719" s="123" t="str">
        <f>Tabela7[[#This Row],[Código Negociação]]&amp;Tabela7[[#This Row],[C/V]]</f>
        <v/>
      </c>
      <c r="Y719" s="116"/>
      <c r="Z719" s="116"/>
      <c r="AA719" s="116"/>
      <c r="AB719" s="116"/>
      <c r="AC719" s="116"/>
      <c r="AD719" s="116"/>
      <c r="AE719" s="116"/>
      <c r="AF719" s="116"/>
      <c r="AG719" s="116"/>
      <c r="AH719" s="116"/>
      <c r="AI719" s="116"/>
      <c r="AJ719" s="116"/>
    </row>
    <row r="720" spans="3:36" ht="15.75" customHeight="1" x14ac:dyDescent="0.25">
      <c r="C720" s="262"/>
      <c r="D720" s="272"/>
      <c r="E720" s="272"/>
      <c r="F720" s="264"/>
      <c r="G720" s="265"/>
      <c r="H720" s="126"/>
      <c r="I720" s="125"/>
      <c r="J720" s="125"/>
      <c r="K720" s="125"/>
      <c r="L720" s="125"/>
      <c r="M720" s="125"/>
      <c r="N720" s="125"/>
      <c r="O720" s="266"/>
      <c r="P720" s="267"/>
      <c r="Q720" s="268"/>
      <c r="R720" s="269"/>
      <c r="S720" s="268"/>
      <c r="T720" s="263"/>
      <c r="U720" s="300"/>
      <c r="V720" s="294" t="str">
        <f>IF(Tabela7[[#This Row],[C/V]]="c",Tabela7[[#This Row],[Preço Médio]],"")</f>
        <v/>
      </c>
      <c r="W720" s="294" t="str">
        <f>IF(Tabela7[[#This Row],[C/V]]="v",Tabela7[[#This Row],[Preço Médio]],"")</f>
        <v/>
      </c>
      <c r="X720" s="123" t="str">
        <f>Tabela7[[#This Row],[Código Negociação]]&amp;Tabela7[[#This Row],[C/V]]</f>
        <v/>
      </c>
      <c r="Y720" s="124"/>
      <c r="Z720" s="124"/>
      <c r="AA720" s="124"/>
      <c r="AB720" s="124"/>
      <c r="AC720" s="124"/>
      <c r="AD720" s="124"/>
      <c r="AE720" s="124"/>
      <c r="AF720" s="124"/>
      <c r="AG720" s="124"/>
      <c r="AH720" s="124"/>
      <c r="AI720" s="124"/>
      <c r="AJ720" s="124"/>
    </row>
    <row r="721" spans="3:36" ht="15.75" customHeight="1" x14ac:dyDescent="0.25">
      <c r="C721" s="262"/>
      <c r="D721" s="272"/>
      <c r="E721" s="272"/>
      <c r="F721" s="264"/>
      <c r="G721" s="265"/>
      <c r="H721" s="126"/>
      <c r="I721" s="125"/>
      <c r="J721" s="125"/>
      <c r="K721" s="125"/>
      <c r="L721" s="125"/>
      <c r="M721" s="125"/>
      <c r="N721" s="125"/>
      <c r="O721" s="266"/>
      <c r="P721" s="267"/>
      <c r="Q721" s="267"/>
      <c r="R721" s="270"/>
      <c r="S721" s="267"/>
      <c r="T721" s="264"/>
      <c r="U721" s="300"/>
      <c r="V721" s="294" t="str">
        <f>IF(Tabela7[[#This Row],[C/V]]="c",Tabela7[[#This Row],[Preço Médio]],"")</f>
        <v/>
      </c>
      <c r="W721" s="294" t="str">
        <f>IF(Tabela7[[#This Row],[C/V]]="v",Tabela7[[#This Row],[Preço Médio]],"")</f>
        <v/>
      </c>
      <c r="X721" s="123" t="str">
        <f>Tabela7[[#This Row],[Código Negociação]]&amp;Tabela7[[#This Row],[C/V]]</f>
        <v/>
      </c>
      <c r="Y721" s="116"/>
      <c r="Z721" s="116"/>
      <c r="AA721" s="116"/>
      <c r="AB721" s="116"/>
      <c r="AC721" s="116"/>
      <c r="AD721" s="116"/>
      <c r="AE721" s="116"/>
      <c r="AF721" s="116"/>
      <c r="AG721" s="116"/>
      <c r="AH721" s="116"/>
      <c r="AI721" s="116"/>
      <c r="AJ721" s="116"/>
    </row>
    <row r="722" spans="3:36" ht="15.75" customHeight="1" x14ac:dyDescent="0.25">
      <c r="C722" s="141"/>
      <c r="D722" s="273"/>
      <c r="E722" s="273"/>
      <c r="F722" s="264"/>
      <c r="G722" s="274"/>
      <c r="H722" s="264"/>
      <c r="I722" s="275"/>
      <c r="J722" s="275"/>
      <c r="K722" s="275"/>
      <c r="L722" s="275"/>
      <c r="M722" s="275"/>
      <c r="N722" s="275"/>
      <c r="O722" s="267"/>
      <c r="P722" s="267"/>
      <c r="Q722" s="268"/>
      <c r="R722" s="269"/>
      <c r="S722" s="268"/>
      <c r="T722" s="263"/>
      <c r="U722" s="300"/>
      <c r="V722" s="294" t="str">
        <f>IF(Tabela7[[#This Row],[C/V]]="c",Tabela7[[#This Row],[Preço Médio]],"")</f>
        <v/>
      </c>
      <c r="W722" s="294" t="str">
        <f>IF(Tabela7[[#This Row],[C/V]]="v",Tabela7[[#This Row],[Preço Médio]],"")</f>
        <v/>
      </c>
      <c r="X722" s="123" t="str">
        <f>Tabela7[[#This Row],[Código Negociação]]&amp;Tabela7[[#This Row],[C/V]]</f>
        <v/>
      </c>
      <c r="Y722" s="124"/>
      <c r="Z722" s="124"/>
      <c r="AA722" s="124"/>
      <c r="AB722" s="124"/>
      <c r="AC722" s="124"/>
      <c r="AD722" s="124"/>
      <c r="AE722" s="124"/>
      <c r="AF722" s="124"/>
      <c r="AG722" s="124"/>
      <c r="AH722" s="124"/>
      <c r="AI722" s="124"/>
      <c r="AJ722" s="124"/>
    </row>
    <row r="723" spans="3:36" ht="15.75" customHeight="1" x14ac:dyDescent="0.25">
      <c r="C723" s="262"/>
      <c r="D723" s="272"/>
      <c r="E723" s="273"/>
      <c r="F723" s="264"/>
      <c r="G723" s="265"/>
      <c r="H723" s="126"/>
      <c r="I723" s="125"/>
      <c r="J723" s="125"/>
      <c r="K723" s="125"/>
      <c r="L723" s="125"/>
      <c r="M723" s="125"/>
      <c r="N723" s="125"/>
      <c r="O723" s="266"/>
      <c r="P723" s="267"/>
      <c r="Q723" s="268"/>
      <c r="R723" s="269"/>
      <c r="S723" s="268"/>
      <c r="T723" s="263"/>
      <c r="U723" s="300"/>
      <c r="V723" s="294" t="str">
        <f>IF(Tabela7[[#This Row],[C/V]]="c",Tabela7[[#This Row],[Preço Médio]],"")</f>
        <v/>
      </c>
      <c r="W723" s="294" t="str">
        <f>IF(Tabela7[[#This Row],[C/V]]="v",Tabela7[[#This Row],[Preço Médio]],"")</f>
        <v/>
      </c>
      <c r="X723" s="123" t="str">
        <f>Tabela7[[#This Row],[Código Negociação]]&amp;Tabela7[[#This Row],[C/V]]</f>
        <v/>
      </c>
      <c r="Y723" s="116"/>
      <c r="Z723" s="116"/>
      <c r="AA723" s="116"/>
      <c r="AB723" s="116"/>
      <c r="AC723" s="116"/>
      <c r="AD723" s="116"/>
      <c r="AE723" s="116"/>
      <c r="AF723" s="116"/>
      <c r="AG723" s="116"/>
      <c r="AH723" s="116"/>
      <c r="AI723" s="116"/>
      <c r="AJ723" s="116"/>
    </row>
    <row r="724" spans="3:36" ht="15.75" customHeight="1" x14ac:dyDescent="0.25">
      <c r="C724" s="262"/>
      <c r="D724" s="272"/>
      <c r="E724" s="273"/>
      <c r="F724" s="264"/>
      <c r="G724" s="265"/>
      <c r="H724" s="126"/>
      <c r="I724" s="125"/>
      <c r="J724" s="125"/>
      <c r="K724" s="125"/>
      <c r="L724" s="125"/>
      <c r="M724" s="125"/>
      <c r="N724" s="125"/>
      <c r="O724" s="266"/>
      <c r="P724" s="267"/>
      <c r="Q724" s="267"/>
      <c r="R724" s="270"/>
      <c r="S724" s="267"/>
      <c r="T724" s="264"/>
      <c r="U724" s="300"/>
      <c r="V724" s="294" t="str">
        <f>IF(Tabela7[[#This Row],[C/V]]="c",Tabela7[[#This Row],[Preço Médio]],"")</f>
        <v/>
      </c>
      <c r="W724" s="294" t="str">
        <f>IF(Tabela7[[#This Row],[C/V]]="v",Tabela7[[#This Row],[Preço Médio]],"")</f>
        <v/>
      </c>
      <c r="X724" s="123" t="str">
        <f>Tabela7[[#This Row],[Código Negociação]]&amp;Tabela7[[#This Row],[C/V]]</f>
        <v/>
      </c>
      <c r="Y724" s="124"/>
      <c r="Z724" s="124"/>
      <c r="AA724" s="124"/>
      <c r="AB724" s="124"/>
      <c r="AC724" s="124"/>
      <c r="AD724" s="124"/>
      <c r="AE724" s="124"/>
      <c r="AF724" s="124"/>
      <c r="AG724" s="124"/>
      <c r="AH724" s="124"/>
      <c r="AI724" s="124"/>
      <c r="AJ724" s="124"/>
    </row>
    <row r="725" spans="3:36" ht="15.75" customHeight="1" x14ac:dyDescent="0.25">
      <c r="C725" s="141"/>
      <c r="D725" s="271"/>
      <c r="E725" s="271"/>
      <c r="F725" s="118"/>
      <c r="G725" s="119"/>
      <c r="H725" s="118"/>
      <c r="I725" s="120"/>
      <c r="J725" s="120"/>
      <c r="K725" s="120"/>
      <c r="L725" s="120"/>
      <c r="M725" s="120"/>
      <c r="N725" s="120"/>
      <c r="O725" s="121"/>
      <c r="P725" s="121"/>
      <c r="Q725" s="117"/>
      <c r="R725" s="122"/>
      <c r="S725" s="117"/>
      <c r="T725" s="123"/>
      <c r="U725" s="299"/>
      <c r="V725" s="294" t="str">
        <f>IF(Tabela7[[#This Row],[C/V]]="c",Tabela7[[#This Row],[Preço Médio]],"")</f>
        <v/>
      </c>
      <c r="W725" s="294" t="str">
        <f>IF(Tabela7[[#This Row],[C/V]]="v",Tabela7[[#This Row],[Preço Médio]],"")</f>
        <v/>
      </c>
      <c r="X725" s="123" t="str">
        <f>Tabela7[[#This Row],[Código Negociação]]&amp;Tabela7[[#This Row],[C/V]]</f>
        <v/>
      </c>
      <c r="Y725" s="116"/>
      <c r="Z725" s="116"/>
      <c r="AA725" s="116"/>
      <c r="AB725" s="116"/>
      <c r="AC725" s="116"/>
      <c r="AD725" s="116"/>
      <c r="AE725" s="116"/>
      <c r="AF725" s="116"/>
      <c r="AG725" s="116"/>
      <c r="AH725" s="116"/>
      <c r="AI725" s="116"/>
      <c r="AJ725" s="116"/>
    </row>
    <row r="726" spans="3:36" ht="15.75" customHeight="1" x14ac:dyDescent="0.25">
      <c r="C726" s="262"/>
      <c r="D726" s="272"/>
      <c r="E726" s="272"/>
      <c r="F726" s="264"/>
      <c r="G726" s="265"/>
      <c r="H726" s="126"/>
      <c r="I726" s="125"/>
      <c r="J726" s="125"/>
      <c r="K726" s="125"/>
      <c r="L726" s="125"/>
      <c r="M726" s="125"/>
      <c r="N726" s="125"/>
      <c r="O726" s="266"/>
      <c r="P726" s="267"/>
      <c r="Q726" s="268"/>
      <c r="R726" s="269"/>
      <c r="S726" s="268"/>
      <c r="T726" s="263"/>
      <c r="U726" s="300"/>
      <c r="V726" s="294" t="str">
        <f>IF(Tabela7[[#This Row],[C/V]]="c",Tabela7[[#This Row],[Preço Médio]],"")</f>
        <v/>
      </c>
      <c r="W726" s="294" t="str">
        <f>IF(Tabela7[[#This Row],[C/V]]="v",Tabela7[[#This Row],[Preço Médio]],"")</f>
        <v/>
      </c>
      <c r="X726" s="123" t="str">
        <f>Tabela7[[#This Row],[Código Negociação]]&amp;Tabela7[[#This Row],[C/V]]</f>
        <v/>
      </c>
      <c r="Y726" s="124"/>
      <c r="Z726" s="124"/>
      <c r="AA726" s="124"/>
      <c r="AB726" s="124"/>
      <c r="AC726" s="124"/>
      <c r="AD726" s="124"/>
      <c r="AE726" s="124"/>
      <c r="AF726" s="124"/>
      <c r="AG726" s="124"/>
      <c r="AH726" s="124"/>
      <c r="AI726" s="124"/>
      <c r="AJ726" s="124"/>
    </row>
    <row r="727" spans="3:36" ht="15.75" customHeight="1" x14ac:dyDescent="0.25">
      <c r="C727" s="262"/>
      <c r="D727" s="272"/>
      <c r="E727" s="272"/>
      <c r="F727" s="264"/>
      <c r="G727" s="265"/>
      <c r="H727" s="126"/>
      <c r="I727" s="125"/>
      <c r="J727" s="125"/>
      <c r="K727" s="125"/>
      <c r="L727" s="125"/>
      <c r="M727" s="125"/>
      <c r="N727" s="125"/>
      <c r="O727" s="266"/>
      <c r="P727" s="267"/>
      <c r="Q727" s="267"/>
      <c r="R727" s="270"/>
      <c r="S727" s="267"/>
      <c r="T727" s="264"/>
      <c r="U727" s="300"/>
      <c r="V727" s="294" t="str">
        <f>IF(Tabela7[[#This Row],[C/V]]="c",Tabela7[[#This Row],[Preço Médio]],"")</f>
        <v/>
      </c>
      <c r="W727" s="294" t="str">
        <f>IF(Tabela7[[#This Row],[C/V]]="v",Tabela7[[#This Row],[Preço Médio]],"")</f>
        <v/>
      </c>
      <c r="X727" s="123" t="str">
        <f>Tabela7[[#This Row],[Código Negociação]]&amp;Tabela7[[#This Row],[C/V]]</f>
        <v/>
      </c>
      <c r="Y727" s="116"/>
      <c r="Z727" s="116"/>
      <c r="AA727" s="116"/>
      <c r="AB727" s="116"/>
      <c r="AC727" s="116"/>
      <c r="AD727" s="116"/>
      <c r="AE727" s="116"/>
      <c r="AF727" s="116"/>
      <c r="AG727" s="116"/>
      <c r="AH727" s="116"/>
      <c r="AI727" s="116"/>
      <c r="AJ727" s="116"/>
    </row>
    <row r="728" spans="3:36" ht="15.75" customHeight="1" x14ac:dyDescent="0.25">
      <c r="C728" s="141"/>
      <c r="D728" s="273"/>
      <c r="E728" s="273"/>
      <c r="F728" s="264"/>
      <c r="G728" s="274"/>
      <c r="H728" s="264"/>
      <c r="I728" s="275"/>
      <c r="J728" s="275"/>
      <c r="K728" s="275"/>
      <c r="L728" s="275"/>
      <c r="M728" s="275"/>
      <c r="N728" s="275"/>
      <c r="O728" s="267"/>
      <c r="P728" s="267"/>
      <c r="Q728" s="268"/>
      <c r="R728" s="269"/>
      <c r="S728" s="268"/>
      <c r="T728" s="263"/>
      <c r="U728" s="300"/>
      <c r="V728" s="294" t="str">
        <f>IF(Tabela7[[#This Row],[C/V]]="c",Tabela7[[#This Row],[Preço Médio]],"")</f>
        <v/>
      </c>
      <c r="W728" s="294" t="str">
        <f>IF(Tabela7[[#This Row],[C/V]]="v",Tabela7[[#This Row],[Preço Médio]],"")</f>
        <v/>
      </c>
      <c r="X728" s="123" t="str">
        <f>Tabela7[[#This Row],[Código Negociação]]&amp;Tabela7[[#This Row],[C/V]]</f>
        <v/>
      </c>
      <c r="Y728" s="124"/>
      <c r="Z728" s="124"/>
      <c r="AA728" s="124"/>
      <c r="AB728" s="124"/>
      <c r="AC728" s="124"/>
      <c r="AD728" s="124"/>
      <c r="AE728" s="124"/>
      <c r="AF728" s="124"/>
      <c r="AG728" s="124"/>
      <c r="AH728" s="124"/>
      <c r="AI728" s="124"/>
      <c r="AJ728" s="124"/>
    </row>
    <row r="729" spans="3:36" ht="15.75" customHeight="1" x14ac:dyDescent="0.25">
      <c r="C729" s="262"/>
      <c r="D729" s="272"/>
      <c r="E729" s="273"/>
      <c r="F729" s="264"/>
      <c r="G729" s="265"/>
      <c r="H729" s="126"/>
      <c r="I729" s="125"/>
      <c r="J729" s="125"/>
      <c r="K729" s="125"/>
      <c r="L729" s="125"/>
      <c r="M729" s="125"/>
      <c r="N729" s="125"/>
      <c r="O729" s="266"/>
      <c r="P729" s="267"/>
      <c r="Q729" s="268"/>
      <c r="R729" s="269"/>
      <c r="S729" s="268"/>
      <c r="T729" s="263"/>
      <c r="U729" s="300"/>
      <c r="V729" s="294" t="str">
        <f>IF(Tabela7[[#This Row],[C/V]]="c",Tabela7[[#This Row],[Preço Médio]],"")</f>
        <v/>
      </c>
      <c r="W729" s="294" t="str">
        <f>IF(Tabela7[[#This Row],[C/V]]="v",Tabela7[[#This Row],[Preço Médio]],"")</f>
        <v/>
      </c>
      <c r="X729" s="123" t="str">
        <f>Tabela7[[#This Row],[Código Negociação]]&amp;Tabela7[[#This Row],[C/V]]</f>
        <v/>
      </c>
      <c r="Y729" s="116"/>
      <c r="Z729" s="116"/>
      <c r="AA729" s="116"/>
      <c r="AB729" s="116"/>
      <c r="AC729" s="116"/>
      <c r="AD729" s="116"/>
      <c r="AE729" s="116"/>
      <c r="AF729" s="116"/>
      <c r="AG729" s="116"/>
      <c r="AH729" s="116"/>
      <c r="AI729" s="116"/>
      <c r="AJ729" s="116"/>
    </row>
    <row r="730" spans="3:36" ht="15.75" customHeight="1" x14ac:dyDescent="0.25">
      <c r="C730" s="262"/>
      <c r="D730" s="272"/>
      <c r="E730" s="273"/>
      <c r="F730" s="264"/>
      <c r="G730" s="265"/>
      <c r="H730" s="126"/>
      <c r="I730" s="125"/>
      <c r="J730" s="125"/>
      <c r="K730" s="125"/>
      <c r="L730" s="125"/>
      <c r="M730" s="125"/>
      <c r="N730" s="125"/>
      <c r="O730" s="266"/>
      <c r="P730" s="267"/>
      <c r="Q730" s="267"/>
      <c r="R730" s="270"/>
      <c r="S730" s="267"/>
      <c r="T730" s="264"/>
      <c r="U730" s="300"/>
      <c r="V730" s="294" t="str">
        <f>IF(Tabela7[[#This Row],[C/V]]="c",Tabela7[[#This Row],[Preço Médio]],"")</f>
        <v/>
      </c>
      <c r="W730" s="294" t="str">
        <f>IF(Tabela7[[#This Row],[C/V]]="v",Tabela7[[#This Row],[Preço Médio]],"")</f>
        <v/>
      </c>
      <c r="X730" s="123" t="str">
        <f>Tabela7[[#This Row],[Código Negociação]]&amp;Tabela7[[#This Row],[C/V]]</f>
        <v/>
      </c>
      <c r="Y730" s="124"/>
      <c r="Z730" s="124"/>
      <c r="AA730" s="124"/>
      <c r="AB730" s="124"/>
      <c r="AC730" s="124"/>
      <c r="AD730" s="124"/>
      <c r="AE730" s="124"/>
      <c r="AF730" s="124"/>
      <c r="AG730" s="124"/>
      <c r="AH730" s="124"/>
      <c r="AI730" s="124"/>
      <c r="AJ730" s="124"/>
    </row>
    <row r="731" spans="3:36" ht="15.75" customHeight="1" x14ac:dyDescent="0.25">
      <c r="C731" s="141"/>
      <c r="D731" s="271"/>
      <c r="E731" s="271"/>
      <c r="F731" s="118"/>
      <c r="G731" s="119"/>
      <c r="H731" s="118"/>
      <c r="I731" s="120"/>
      <c r="J731" s="120"/>
      <c r="K731" s="120"/>
      <c r="L731" s="120"/>
      <c r="M731" s="120"/>
      <c r="N731" s="120"/>
      <c r="O731" s="121"/>
      <c r="P731" s="121"/>
      <c r="Q731" s="117"/>
      <c r="R731" s="122"/>
      <c r="S731" s="117"/>
      <c r="T731" s="123"/>
      <c r="U731" s="299"/>
      <c r="V731" s="294" t="str">
        <f>IF(Tabela7[[#This Row],[C/V]]="c",Tabela7[[#This Row],[Preço Médio]],"")</f>
        <v/>
      </c>
      <c r="W731" s="294" t="str">
        <f>IF(Tabela7[[#This Row],[C/V]]="v",Tabela7[[#This Row],[Preço Médio]],"")</f>
        <v/>
      </c>
      <c r="X731" s="123" t="str">
        <f>Tabela7[[#This Row],[Código Negociação]]&amp;Tabela7[[#This Row],[C/V]]</f>
        <v/>
      </c>
      <c r="Y731" s="116"/>
      <c r="Z731" s="116"/>
      <c r="AA731" s="116"/>
      <c r="AB731" s="116"/>
      <c r="AC731" s="116"/>
      <c r="AD731" s="116"/>
      <c r="AE731" s="116"/>
      <c r="AF731" s="116"/>
      <c r="AG731" s="116"/>
      <c r="AH731" s="116"/>
      <c r="AI731" s="116"/>
      <c r="AJ731" s="116"/>
    </row>
    <row r="732" spans="3:36" ht="15.75" customHeight="1" x14ac:dyDescent="0.25">
      <c r="C732" s="262"/>
      <c r="D732" s="272"/>
      <c r="E732" s="272"/>
      <c r="F732" s="264"/>
      <c r="G732" s="265"/>
      <c r="H732" s="126"/>
      <c r="I732" s="125"/>
      <c r="J732" s="125"/>
      <c r="K732" s="125"/>
      <c r="L732" s="125"/>
      <c r="M732" s="125"/>
      <c r="N732" s="125"/>
      <c r="O732" s="266"/>
      <c r="P732" s="267"/>
      <c r="Q732" s="268"/>
      <c r="R732" s="269"/>
      <c r="S732" s="268"/>
      <c r="T732" s="263"/>
      <c r="U732" s="300"/>
      <c r="V732" s="294" t="str">
        <f>IF(Tabela7[[#This Row],[C/V]]="c",Tabela7[[#This Row],[Preço Médio]],"")</f>
        <v/>
      </c>
      <c r="W732" s="294" t="str">
        <f>IF(Tabela7[[#This Row],[C/V]]="v",Tabela7[[#This Row],[Preço Médio]],"")</f>
        <v/>
      </c>
      <c r="X732" s="123" t="str">
        <f>Tabela7[[#This Row],[Código Negociação]]&amp;Tabela7[[#This Row],[C/V]]</f>
        <v/>
      </c>
      <c r="Y732" s="124"/>
      <c r="Z732" s="124"/>
      <c r="AA732" s="124"/>
      <c r="AB732" s="124"/>
      <c r="AC732" s="124"/>
      <c r="AD732" s="124"/>
      <c r="AE732" s="124"/>
      <c r="AF732" s="124"/>
      <c r="AG732" s="124"/>
      <c r="AH732" s="124"/>
      <c r="AI732" s="124"/>
      <c r="AJ732" s="124"/>
    </row>
    <row r="733" spans="3:36" ht="15.75" customHeight="1" x14ac:dyDescent="0.25">
      <c r="C733" s="262"/>
      <c r="D733" s="272"/>
      <c r="E733" s="272"/>
      <c r="F733" s="264"/>
      <c r="G733" s="265"/>
      <c r="H733" s="126"/>
      <c r="I733" s="125"/>
      <c r="J733" s="125"/>
      <c r="K733" s="125"/>
      <c r="L733" s="125"/>
      <c r="M733" s="125"/>
      <c r="N733" s="125"/>
      <c r="O733" s="266"/>
      <c r="P733" s="267"/>
      <c r="Q733" s="267"/>
      <c r="R733" s="270"/>
      <c r="S733" s="267"/>
      <c r="T733" s="264"/>
      <c r="U733" s="300"/>
      <c r="V733" s="294" t="str">
        <f>IF(Tabela7[[#This Row],[C/V]]="c",Tabela7[[#This Row],[Preço Médio]],"")</f>
        <v/>
      </c>
      <c r="W733" s="294" t="str">
        <f>IF(Tabela7[[#This Row],[C/V]]="v",Tabela7[[#This Row],[Preço Médio]],"")</f>
        <v/>
      </c>
      <c r="X733" s="123" t="str">
        <f>Tabela7[[#This Row],[Código Negociação]]&amp;Tabela7[[#This Row],[C/V]]</f>
        <v/>
      </c>
      <c r="Y733" s="116"/>
      <c r="Z733" s="116"/>
      <c r="AA733" s="116"/>
      <c r="AB733" s="116"/>
      <c r="AC733" s="116"/>
      <c r="AD733" s="116"/>
      <c r="AE733" s="116"/>
      <c r="AF733" s="116"/>
      <c r="AG733" s="116"/>
      <c r="AH733" s="116"/>
      <c r="AI733" s="116"/>
      <c r="AJ733" s="116"/>
    </row>
    <row r="734" spans="3:36" ht="15.75" customHeight="1" x14ac:dyDescent="0.25">
      <c r="C734" s="141"/>
      <c r="D734" s="273"/>
      <c r="E734" s="273"/>
      <c r="F734" s="264"/>
      <c r="G734" s="274"/>
      <c r="H734" s="264"/>
      <c r="I734" s="275"/>
      <c r="J734" s="275"/>
      <c r="K734" s="275"/>
      <c r="L734" s="275"/>
      <c r="M734" s="275"/>
      <c r="N734" s="275"/>
      <c r="O734" s="267"/>
      <c r="P734" s="267"/>
      <c r="Q734" s="268"/>
      <c r="R734" s="269"/>
      <c r="S734" s="268"/>
      <c r="T734" s="263"/>
      <c r="U734" s="300"/>
      <c r="V734" s="294" t="str">
        <f>IF(Tabela7[[#This Row],[C/V]]="c",Tabela7[[#This Row],[Preço Médio]],"")</f>
        <v/>
      </c>
      <c r="W734" s="294" t="str">
        <f>IF(Tabela7[[#This Row],[C/V]]="v",Tabela7[[#This Row],[Preço Médio]],"")</f>
        <v/>
      </c>
      <c r="X734" s="123" t="str">
        <f>Tabela7[[#This Row],[Código Negociação]]&amp;Tabela7[[#This Row],[C/V]]</f>
        <v/>
      </c>
      <c r="Y734" s="124"/>
      <c r="Z734" s="124"/>
      <c r="AA734" s="124"/>
      <c r="AB734" s="124"/>
      <c r="AC734" s="124"/>
      <c r="AD734" s="124"/>
      <c r="AE734" s="124"/>
      <c r="AF734" s="124"/>
      <c r="AG734" s="124"/>
      <c r="AH734" s="124"/>
      <c r="AI734" s="124"/>
      <c r="AJ734" s="124"/>
    </row>
    <row r="735" spans="3:36" ht="15.75" customHeight="1" x14ac:dyDescent="0.25">
      <c r="C735" s="262"/>
      <c r="D735" s="272"/>
      <c r="E735" s="273"/>
      <c r="F735" s="264"/>
      <c r="G735" s="265"/>
      <c r="H735" s="126"/>
      <c r="I735" s="125"/>
      <c r="J735" s="125"/>
      <c r="K735" s="125"/>
      <c r="L735" s="125"/>
      <c r="M735" s="125"/>
      <c r="N735" s="125"/>
      <c r="O735" s="266"/>
      <c r="P735" s="267"/>
      <c r="Q735" s="268"/>
      <c r="R735" s="269"/>
      <c r="S735" s="268"/>
      <c r="T735" s="263"/>
      <c r="U735" s="300"/>
      <c r="V735" s="294" t="str">
        <f>IF(Tabela7[[#This Row],[C/V]]="c",Tabela7[[#This Row],[Preço Médio]],"")</f>
        <v/>
      </c>
      <c r="W735" s="294" t="str">
        <f>IF(Tabela7[[#This Row],[C/V]]="v",Tabela7[[#This Row],[Preço Médio]],"")</f>
        <v/>
      </c>
      <c r="X735" s="123" t="str">
        <f>Tabela7[[#This Row],[Código Negociação]]&amp;Tabela7[[#This Row],[C/V]]</f>
        <v/>
      </c>
      <c r="Y735" s="116"/>
      <c r="Z735" s="116"/>
      <c r="AA735" s="116"/>
      <c r="AB735" s="116"/>
      <c r="AC735" s="116"/>
      <c r="AD735" s="116"/>
      <c r="AE735" s="116"/>
      <c r="AF735" s="116"/>
      <c r="AG735" s="116"/>
      <c r="AH735" s="116"/>
      <c r="AI735" s="116"/>
      <c r="AJ735" s="116"/>
    </row>
    <row r="736" spans="3:36" ht="15.75" customHeight="1" x14ac:dyDescent="0.25">
      <c r="C736" s="262"/>
      <c r="D736" s="272"/>
      <c r="E736" s="273"/>
      <c r="F736" s="264"/>
      <c r="G736" s="265"/>
      <c r="H736" s="126"/>
      <c r="I736" s="125"/>
      <c r="J736" s="125"/>
      <c r="K736" s="125"/>
      <c r="L736" s="125"/>
      <c r="M736" s="125"/>
      <c r="N736" s="125"/>
      <c r="O736" s="266"/>
      <c r="P736" s="267"/>
      <c r="Q736" s="267"/>
      <c r="R736" s="270"/>
      <c r="S736" s="267"/>
      <c r="T736" s="264"/>
      <c r="U736" s="300"/>
      <c r="V736" s="294" t="str">
        <f>IF(Tabela7[[#This Row],[C/V]]="c",Tabela7[[#This Row],[Preço Médio]],"")</f>
        <v/>
      </c>
      <c r="W736" s="294" t="str">
        <f>IF(Tabela7[[#This Row],[C/V]]="v",Tabela7[[#This Row],[Preço Médio]],"")</f>
        <v/>
      </c>
      <c r="X736" s="123" t="str">
        <f>Tabela7[[#This Row],[Código Negociação]]&amp;Tabela7[[#This Row],[C/V]]</f>
        <v/>
      </c>
      <c r="Y736" s="124"/>
      <c r="Z736" s="124"/>
      <c r="AA736" s="124"/>
      <c r="AB736" s="124"/>
      <c r="AC736" s="124"/>
      <c r="AD736" s="124"/>
      <c r="AE736" s="124"/>
      <c r="AF736" s="124"/>
      <c r="AG736" s="124"/>
      <c r="AH736" s="124"/>
      <c r="AI736" s="124"/>
      <c r="AJ736" s="124"/>
    </row>
    <row r="737" spans="3:36" ht="15.75" customHeight="1" x14ac:dyDescent="0.25">
      <c r="C737" s="141"/>
      <c r="D737" s="271"/>
      <c r="E737" s="271"/>
      <c r="F737" s="118"/>
      <c r="G737" s="119"/>
      <c r="H737" s="118"/>
      <c r="I737" s="120"/>
      <c r="J737" s="120"/>
      <c r="K737" s="120"/>
      <c r="L737" s="120"/>
      <c r="M737" s="120"/>
      <c r="N737" s="120"/>
      <c r="O737" s="121"/>
      <c r="P737" s="121"/>
      <c r="Q737" s="117"/>
      <c r="R737" s="122"/>
      <c r="S737" s="117"/>
      <c r="T737" s="123"/>
      <c r="U737" s="299"/>
      <c r="V737" s="294" t="str">
        <f>IF(Tabela7[[#This Row],[C/V]]="c",Tabela7[[#This Row],[Preço Médio]],"")</f>
        <v/>
      </c>
      <c r="W737" s="294" t="str">
        <f>IF(Tabela7[[#This Row],[C/V]]="v",Tabela7[[#This Row],[Preço Médio]],"")</f>
        <v/>
      </c>
      <c r="X737" s="123" t="str">
        <f>Tabela7[[#This Row],[Código Negociação]]&amp;Tabela7[[#This Row],[C/V]]</f>
        <v/>
      </c>
      <c r="Y737" s="116"/>
      <c r="Z737" s="116"/>
      <c r="AA737" s="116"/>
      <c r="AB737" s="116"/>
      <c r="AC737" s="116"/>
      <c r="AD737" s="116"/>
      <c r="AE737" s="116"/>
      <c r="AF737" s="116"/>
      <c r="AG737" s="116"/>
      <c r="AH737" s="116"/>
      <c r="AI737" s="116"/>
      <c r="AJ737" s="116"/>
    </row>
    <row r="738" spans="3:36" ht="15.75" customHeight="1" x14ac:dyDescent="0.25">
      <c r="C738" s="262"/>
      <c r="D738" s="272"/>
      <c r="E738" s="272"/>
      <c r="F738" s="264"/>
      <c r="G738" s="265"/>
      <c r="H738" s="126"/>
      <c r="I738" s="125"/>
      <c r="J738" s="125"/>
      <c r="K738" s="125"/>
      <c r="L738" s="125"/>
      <c r="M738" s="125"/>
      <c r="N738" s="125"/>
      <c r="O738" s="266"/>
      <c r="P738" s="267"/>
      <c r="Q738" s="268"/>
      <c r="R738" s="269"/>
      <c r="S738" s="268"/>
      <c r="T738" s="263"/>
      <c r="U738" s="300"/>
      <c r="V738" s="294" t="str">
        <f>IF(Tabela7[[#This Row],[C/V]]="c",Tabela7[[#This Row],[Preço Médio]],"")</f>
        <v/>
      </c>
      <c r="W738" s="294" t="str">
        <f>IF(Tabela7[[#This Row],[C/V]]="v",Tabela7[[#This Row],[Preço Médio]],"")</f>
        <v/>
      </c>
      <c r="X738" s="123" t="str">
        <f>Tabela7[[#This Row],[Código Negociação]]&amp;Tabela7[[#This Row],[C/V]]</f>
        <v/>
      </c>
      <c r="Y738" s="124"/>
      <c r="Z738" s="124"/>
      <c r="AA738" s="124"/>
      <c r="AB738" s="124"/>
      <c r="AC738" s="124"/>
      <c r="AD738" s="124"/>
      <c r="AE738" s="124"/>
      <c r="AF738" s="124"/>
      <c r="AG738" s="124"/>
      <c r="AH738" s="124"/>
      <c r="AI738" s="124"/>
      <c r="AJ738" s="124"/>
    </row>
    <row r="739" spans="3:36" ht="15.75" customHeight="1" x14ac:dyDescent="0.25">
      <c r="C739" s="262"/>
      <c r="D739" s="272"/>
      <c r="E739" s="272"/>
      <c r="F739" s="264"/>
      <c r="G739" s="265"/>
      <c r="H739" s="126"/>
      <c r="I739" s="125"/>
      <c r="J739" s="125"/>
      <c r="K739" s="125"/>
      <c r="L739" s="125"/>
      <c r="M739" s="125"/>
      <c r="N739" s="125"/>
      <c r="O739" s="266"/>
      <c r="P739" s="267"/>
      <c r="Q739" s="267"/>
      <c r="R739" s="270"/>
      <c r="S739" s="267"/>
      <c r="T739" s="264"/>
      <c r="U739" s="300"/>
      <c r="V739" s="294" t="str">
        <f>IF(Tabela7[[#This Row],[C/V]]="c",Tabela7[[#This Row],[Preço Médio]],"")</f>
        <v/>
      </c>
      <c r="W739" s="294" t="str">
        <f>IF(Tabela7[[#This Row],[C/V]]="v",Tabela7[[#This Row],[Preço Médio]],"")</f>
        <v/>
      </c>
      <c r="X739" s="123" t="str">
        <f>Tabela7[[#This Row],[Código Negociação]]&amp;Tabela7[[#This Row],[C/V]]</f>
        <v/>
      </c>
      <c r="Y739" s="116"/>
      <c r="Z739" s="116"/>
      <c r="AA739" s="116"/>
      <c r="AB739" s="116"/>
      <c r="AC739" s="116"/>
      <c r="AD739" s="116"/>
      <c r="AE739" s="116"/>
      <c r="AF739" s="116"/>
      <c r="AG739" s="116"/>
      <c r="AH739" s="116"/>
      <c r="AI739" s="116"/>
      <c r="AJ739" s="116"/>
    </row>
    <row r="740" spans="3:36" ht="15.75" customHeight="1" x14ac:dyDescent="0.25">
      <c r="C740" s="141"/>
      <c r="D740" s="273"/>
      <c r="E740" s="273"/>
      <c r="F740" s="264"/>
      <c r="G740" s="274"/>
      <c r="H740" s="264"/>
      <c r="I740" s="275"/>
      <c r="J740" s="275"/>
      <c r="K740" s="275"/>
      <c r="L740" s="275"/>
      <c r="M740" s="275"/>
      <c r="N740" s="275"/>
      <c r="O740" s="267"/>
      <c r="P740" s="267"/>
      <c r="Q740" s="268"/>
      <c r="R740" s="269"/>
      <c r="S740" s="268"/>
      <c r="T740" s="263"/>
      <c r="U740" s="300"/>
      <c r="V740" s="294" t="str">
        <f>IF(Tabela7[[#This Row],[C/V]]="c",Tabela7[[#This Row],[Preço Médio]],"")</f>
        <v/>
      </c>
      <c r="W740" s="294" t="str">
        <f>IF(Tabela7[[#This Row],[C/V]]="v",Tabela7[[#This Row],[Preço Médio]],"")</f>
        <v/>
      </c>
      <c r="X740" s="123" t="str">
        <f>Tabela7[[#This Row],[Código Negociação]]&amp;Tabela7[[#This Row],[C/V]]</f>
        <v/>
      </c>
      <c r="Y740" s="124"/>
      <c r="Z740" s="124"/>
      <c r="AA740" s="124"/>
      <c r="AB740" s="124"/>
      <c r="AC740" s="124"/>
      <c r="AD740" s="124"/>
      <c r="AE740" s="124"/>
      <c r="AF740" s="124"/>
      <c r="AG740" s="124"/>
      <c r="AH740" s="124"/>
      <c r="AI740" s="124"/>
      <c r="AJ740" s="124"/>
    </row>
    <row r="741" spans="3:36" ht="15.75" customHeight="1" x14ac:dyDescent="0.25">
      <c r="C741" s="262"/>
      <c r="D741" s="272"/>
      <c r="E741" s="273"/>
      <c r="F741" s="264"/>
      <c r="G741" s="265"/>
      <c r="H741" s="126"/>
      <c r="I741" s="125"/>
      <c r="J741" s="125"/>
      <c r="K741" s="125"/>
      <c r="L741" s="125"/>
      <c r="M741" s="125"/>
      <c r="N741" s="125"/>
      <c r="O741" s="266"/>
      <c r="P741" s="267"/>
      <c r="Q741" s="268"/>
      <c r="R741" s="269"/>
      <c r="S741" s="268"/>
      <c r="T741" s="263"/>
      <c r="U741" s="300"/>
      <c r="V741" s="294" t="str">
        <f>IF(Tabela7[[#This Row],[C/V]]="c",Tabela7[[#This Row],[Preço Médio]],"")</f>
        <v/>
      </c>
      <c r="W741" s="294" t="str">
        <f>IF(Tabela7[[#This Row],[C/V]]="v",Tabela7[[#This Row],[Preço Médio]],"")</f>
        <v/>
      </c>
      <c r="X741" s="123" t="str">
        <f>Tabela7[[#This Row],[Código Negociação]]&amp;Tabela7[[#This Row],[C/V]]</f>
        <v/>
      </c>
      <c r="Y741" s="116"/>
      <c r="Z741" s="116"/>
      <c r="AA741" s="116"/>
      <c r="AB741" s="116"/>
      <c r="AC741" s="116"/>
      <c r="AD741" s="116"/>
      <c r="AE741" s="116"/>
      <c r="AF741" s="116"/>
      <c r="AG741" s="116"/>
      <c r="AH741" s="116"/>
      <c r="AI741" s="116"/>
      <c r="AJ741" s="116"/>
    </row>
    <row r="742" spans="3:36" ht="15.75" customHeight="1" x14ac:dyDescent="0.25">
      <c r="C742" s="262"/>
      <c r="D742" s="272"/>
      <c r="E742" s="273"/>
      <c r="F742" s="264"/>
      <c r="G742" s="265"/>
      <c r="H742" s="126"/>
      <c r="I742" s="125"/>
      <c r="J742" s="125"/>
      <c r="K742" s="125"/>
      <c r="L742" s="125"/>
      <c r="M742" s="125"/>
      <c r="N742" s="125"/>
      <c r="O742" s="266"/>
      <c r="P742" s="267"/>
      <c r="Q742" s="267"/>
      <c r="R742" s="270"/>
      <c r="S742" s="267"/>
      <c r="T742" s="264"/>
      <c r="U742" s="300"/>
      <c r="V742" s="294" t="str">
        <f>IF(Tabela7[[#This Row],[C/V]]="c",Tabela7[[#This Row],[Preço Médio]],"")</f>
        <v/>
      </c>
      <c r="W742" s="294" t="str">
        <f>IF(Tabela7[[#This Row],[C/V]]="v",Tabela7[[#This Row],[Preço Médio]],"")</f>
        <v/>
      </c>
      <c r="X742" s="123" t="str">
        <f>Tabela7[[#This Row],[Código Negociação]]&amp;Tabela7[[#This Row],[C/V]]</f>
        <v/>
      </c>
      <c r="Y742" s="124"/>
      <c r="Z742" s="124"/>
      <c r="AA742" s="124"/>
      <c r="AB742" s="124"/>
      <c r="AC742" s="124"/>
      <c r="AD742" s="124"/>
      <c r="AE742" s="124"/>
      <c r="AF742" s="124"/>
      <c r="AG742" s="124"/>
      <c r="AH742" s="124"/>
      <c r="AI742" s="124"/>
      <c r="AJ742" s="124"/>
    </row>
    <row r="743" spans="3:36" ht="15.75" customHeight="1" x14ac:dyDescent="0.25">
      <c r="C743" s="141"/>
      <c r="D743" s="271"/>
      <c r="E743" s="271"/>
      <c r="F743" s="118"/>
      <c r="G743" s="119"/>
      <c r="H743" s="118"/>
      <c r="I743" s="120"/>
      <c r="J743" s="120"/>
      <c r="K743" s="120"/>
      <c r="L743" s="120"/>
      <c r="M743" s="120"/>
      <c r="N743" s="120"/>
      <c r="O743" s="121"/>
      <c r="P743" s="121"/>
      <c r="Q743" s="117"/>
      <c r="R743" s="122"/>
      <c r="S743" s="117"/>
      <c r="T743" s="123"/>
      <c r="U743" s="299"/>
      <c r="V743" s="294" t="str">
        <f>IF(Tabela7[[#This Row],[C/V]]="c",Tabela7[[#This Row],[Preço Médio]],"")</f>
        <v/>
      </c>
      <c r="W743" s="294" t="str">
        <f>IF(Tabela7[[#This Row],[C/V]]="v",Tabela7[[#This Row],[Preço Médio]],"")</f>
        <v/>
      </c>
      <c r="X743" s="123" t="str">
        <f>Tabela7[[#This Row],[Código Negociação]]&amp;Tabela7[[#This Row],[C/V]]</f>
        <v/>
      </c>
      <c r="Y743" s="116"/>
      <c r="Z743" s="116"/>
      <c r="AA743" s="116"/>
      <c r="AB743" s="116"/>
      <c r="AC743" s="116"/>
      <c r="AD743" s="116"/>
      <c r="AE743" s="116"/>
      <c r="AF743" s="116"/>
      <c r="AG743" s="116"/>
      <c r="AH743" s="116"/>
      <c r="AI743" s="116"/>
      <c r="AJ743" s="116"/>
    </row>
    <row r="744" spans="3:36" ht="15.75" customHeight="1" x14ac:dyDescent="0.25">
      <c r="C744" s="262"/>
      <c r="D744" s="272"/>
      <c r="E744" s="272"/>
      <c r="F744" s="264"/>
      <c r="G744" s="265"/>
      <c r="H744" s="126"/>
      <c r="I744" s="125"/>
      <c r="J744" s="125"/>
      <c r="K744" s="125"/>
      <c r="L744" s="125"/>
      <c r="M744" s="125"/>
      <c r="N744" s="125"/>
      <c r="O744" s="266"/>
      <c r="P744" s="267"/>
      <c r="Q744" s="268"/>
      <c r="R744" s="269"/>
      <c r="S744" s="268"/>
      <c r="T744" s="263"/>
      <c r="U744" s="300"/>
      <c r="V744" s="294" t="str">
        <f>IF(Tabela7[[#This Row],[C/V]]="c",Tabela7[[#This Row],[Preço Médio]],"")</f>
        <v/>
      </c>
      <c r="W744" s="294" t="str">
        <f>IF(Tabela7[[#This Row],[C/V]]="v",Tabela7[[#This Row],[Preço Médio]],"")</f>
        <v/>
      </c>
      <c r="X744" s="123" t="str">
        <f>Tabela7[[#This Row],[Código Negociação]]&amp;Tabela7[[#This Row],[C/V]]</f>
        <v/>
      </c>
      <c r="Y744" s="124"/>
      <c r="Z744" s="124"/>
      <c r="AA744" s="124"/>
      <c r="AB744" s="124"/>
      <c r="AC744" s="124"/>
      <c r="AD744" s="124"/>
      <c r="AE744" s="124"/>
      <c r="AF744" s="124"/>
      <c r="AG744" s="124"/>
      <c r="AH744" s="124"/>
      <c r="AI744" s="124"/>
      <c r="AJ744" s="124"/>
    </row>
    <row r="745" spans="3:36" ht="15.75" customHeight="1" x14ac:dyDescent="0.25">
      <c r="C745" s="262"/>
      <c r="D745" s="272"/>
      <c r="E745" s="272"/>
      <c r="F745" s="264"/>
      <c r="G745" s="265"/>
      <c r="H745" s="126"/>
      <c r="I745" s="125"/>
      <c r="J745" s="125"/>
      <c r="K745" s="125"/>
      <c r="L745" s="125"/>
      <c r="M745" s="125"/>
      <c r="N745" s="125"/>
      <c r="O745" s="266"/>
      <c r="P745" s="267"/>
      <c r="Q745" s="267"/>
      <c r="R745" s="270"/>
      <c r="S745" s="267"/>
      <c r="T745" s="264"/>
      <c r="U745" s="300"/>
      <c r="V745" s="294" t="str">
        <f>IF(Tabela7[[#This Row],[C/V]]="c",Tabela7[[#This Row],[Preço Médio]],"")</f>
        <v/>
      </c>
      <c r="W745" s="294" t="str">
        <f>IF(Tabela7[[#This Row],[C/V]]="v",Tabela7[[#This Row],[Preço Médio]],"")</f>
        <v/>
      </c>
      <c r="X745" s="123" t="str">
        <f>Tabela7[[#This Row],[Código Negociação]]&amp;Tabela7[[#This Row],[C/V]]</f>
        <v/>
      </c>
      <c r="Y745" s="116"/>
      <c r="Z745" s="116"/>
      <c r="AA745" s="116"/>
      <c r="AB745" s="116"/>
      <c r="AC745" s="116"/>
      <c r="AD745" s="116"/>
      <c r="AE745" s="116"/>
      <c r="AF745" s="116"/>
      <c r="AG745" s="116"/>
      <c r="AH745" s="116"/>
      <c r="AI745" s="116"/>
      <c r="AJ745" s="116"/>
    </row>
    <row r="746" spans="3:36" ht="15.75" customHeight="1" x14ac:dyDescent="0.25">
      <c r="C746" s="141"/>
      <c r="D746" s="273"/>
      <c r="E746" s="273"/>
      <c r="F746" s="264"/>
      <c r="G746" s="274"/>
      <c r="H746" s="264"/>
      <c r="I746" s="275"/>
      <c r="J746" s="275"/>
      <c r="K746" s="275"/>
      <c r="L746" s="275"/>
      <c r="M746" s="275"/>
      <c r="N746" s="275"/>
      <c r="O746" s="267"/>
      <c r="P746" s="267"/>
      <c r="Q746" s="268"/>
      <c r="R746" s="269"/>
      <c r="S746" s="268"/>
      <c r="T746" s="263"/>
      <c r="U746" s="300"/>
      <c r="V746" s="294" t="str">
        <f>IF(Tabela7[[#This Row],[C/V]]="c",Tabela7[[#This Row],[Preço Médio]],"")</f>
        <v/>
      </c>
      <c r="W746" s="294" t="str">
        <f>IF(Tabela7[[#This Row],[C/V]]="v",Tabela7[[#This Row],[Preço Médio]],"")</f>
        <v/>
      </c>
      <c r="X746" s="123" t="str">
        <f>Tabela7[[#This Row],[Código Negociação]]&amp;Tabela7[[#This Row],[C/V]]</f>
        <v/>
      </c>
      <c r="Y746" s="124"/>
      <c r="Z746" s="124"/>
      <c r="AA746" s="124"/>
      <c r="AB746" s="124"/>
      <c r="AC746" s="124"/>
      <c r="AD746" s="124"/>
      <c r="AE746" s="124"/>
      <c r="AF746" s="124"/>
      <c r="AG746" s="124"/>
      <c r="AH746" s="124"/>
      <c r="AI746" s="124"/>
      <c r="AJ746" s="124"/>
    </row>
    <row r="747" spans="3:36" ht="15.75" customHeight="1" x14ac:dyDescent="0.25">
      <c r="C747" s="262"/>
      <c r="D747" s="272"/>
      <c r="E747" s="273"/>
      <c r="F747" s="264"/>
      <c r="G747" s="265"/>
      <c r="H747" s="126"/>
      <c r="I747" s="125"/>
      <c r="J747" s="125"/>
      <c r="K747" s="125"/>
      <c r="L747" s="125"/>
      <c r="M747" s="125"/>
      <c r="N747" s="125"/>
      <c r="O747" s="266"/>
      <c r="P747" s="267"/>
      <c r="Q747" s="268"/>
      <c r="R747" s="269"/>
      <c r="S747" s="268"/>
      <c r="T747" s="263"/>
      <c r="U747" s="300"/>
      <c r="V747" s="294" t="str">
        <f>IF(Tabela7[[#This Row],[C/V]]="c",Tabela7[[#This Row],[Preço Médio]],"")</f>
        <v/>
      </c>
      <c r="W747" s="294" t="str">
        <f>IF(Tabela7[[#This Row],[C/V]]="v",Tabela7[[#This Row],[Preço Médio]],"")</f>
        <v/>
      </c>
      <c r="X747" s="123" t="str">
        <f>Tabela7[[#This Row],[Código Negociação]]&amp;Tabela7[[#This Row],[C/V]]</f>
        <v/>
      </c>
      <c r="Y747" s="116"/>
      <c r="Z747" s="116"/>
      <c r="AA747" s="116"/>
      <c r="AB747" s="116"/>
      <c r="AC747" s="116"/>
      <c r="AD747" s="116"/>
      <c r="AE747" s="116"/>
      <c r="AF747" s="116"/>
      <c r="AG747" s="116"/>
      <c r="AH747" s="116"/>
      <c r="AI747" s="116"/>
      <c r="AJ747" s="116"/>
    </row>
    <row r="748" spans="3:36" ht="15.75" customHeight="1" x14ac:dyDescent="0.25">
      <c r="C748" s="262"/>
      <c r="D748" s="272"/>
      <c r="E748" s="273"/>
      <c r="F748" s="264"/>
      <c r="G748" s="265"/>
      <c r="H748" s="126"/>
      <c r="I748" s="125"/>
      <c r="J748" s="125"/>
      <c r="K748" s="125"/>
      <c r="L748" s="125"/>
      <c r="M748" s="125"/>
      <c r="N748" s="125"/>
      <c r="O748" s="266"/>
      <c r="P748" s="267"/>
      <c r="Q748" s="267"/>
      <c r="R748" s="270"/>
      <c r="S748" s="267"/>
      <c r="T748" s="264"/>
      <c r="U748" s="300"/>
      <c r="V748" s="294" t="str">
        <f>IF(Tabela7[[#This Row],[C/V]]="c",Tabela7[[#This Row],[Preço Médio]],"")</f>
        <v/>
      </c>
      <c r="W748" s="294" t="str">
        <f>IF(Tabela7[[#This Row],[C/V]]="v",Tabela7[[#This Row],[Preço Médio]],"")</f>
        <v/>
      </c>
      <c r="X748" s="123" t="str">
        <f>Tabela7[[#This Row],[Código Negociação]]&amp;Tabela7[[#This Row],[C/V]]</f>
        <v/>
      </c>
      <c r="Y748" s="124"/>
      <c r="Z748" s="124"/>
      <c r="AA748" s="124"/>
      <c r="AB748" s="124"/>
      <c r="AC748" s="124"/>
      <c r="AD748" s="124"/>
      <c r="AE748" s="124"/>
      <c r="AF748" s="124"/>
      <c r="AG748" s="124"/>
      <c r="AH748" s="124"/>
      <c r="AI748" s="124"/>
      <c r="AJ748" s="124"/>
    </row>
    <row r="749" spans="3:36" ht="15.75" customHeight="1" x14ac:dyDescent="0.25">
      <c r="C749" s="141"/>
      <c r="D749" s="271"/>
      <c r="E749" s="271"/>
      <c r="F749" s="118"/>
      <c r="G749" s="119"/>
      <c r="H749" s="118"/>
      <c r="I749" s="120"/>
      <c r="J749" s="120"/>
      <c r="K749" s="120"/>
      <c r="L749" s="120"/>
      <c r="M749" s="120"/>
      <c r="N749" s="120"/>
      <c r="O749" s="121"/>
      <c r="P749" s="121"/>
      <c r="Q749" s="117"/>
      <c r="R749" s="122"/>
      <c r="S749" s="117"/>
      <c r="T749" s="123"/>
      <c r="U749" s="299"/>
      <c r="V749" s="294" t="str">
        <f>IF(Tabela7[[#This Row],[C/V]]="c",Tabela7[[#This Row],[Preço Médio]],"")</f>
        <v/>
      </c>
      <c r="W749" s="294" t="str">
        <f>IF(Tabela7[[#This Row],[C/V]]="v",Tabela7[[#This Row],[Preço Médio]],"")</f>
        <v/>
      </c>
      <c r="X749" s="123" t="str">
        <f>Tabela7[[#This Row],[Código Negociação]]&amp;Tabela7[[#This Row],[C/V]]</f>
        <v/>
      </c>
      <c r="Y749" s="116"/>
      <c r="Z749" s="116"/>
      <c r="AA749" s="116"/>
      <c r="AB749" s="116"/>
      <c r="AC749" s="116"/>
      <c r="AD749" s="116"/>
      <c r="AE749" s="116"/>
      <c r="AF749" s="116"/>
      <c r="AG749" s="116"/>
      <c r="AH749" s="116"/>
      <c r="AI749" s="116"/>
      <c r="AJ749" s="116"/>
    </row>
    <row r="750" spans="3:36" ht="15.75" customHeight="1" x14ac:dyDescent="0.25">
      <c r="C750" s="262"/>
      <c r="D750" s="272"/>
      <c r="E750" s="272"/>
      <c r="F750" s="264"/>
      <c r="G750" s="265"/>
      <c r="H750" s="126"/>
      <c r="I750" s="125"/>
      <c r="J750" s="125"/>
      <c r="K750" s="125"/>
      <c r="L750" s="125"/>
      <c r="M750" s="125"/>
      <c r="N750" s="125"/>
      <c r="O750" s="266"/>
      <c r="P750" s="267"/>
      <c r="Q750" s="268"/>
      <c r="R750" s="269"/>
      <c r="S750" s="268"/>
      <c r="T750" s="263"/>
      <c r="U750" s="300"/>
      <c r="V750" s="294" t="str">
        <f>IF(Tabela7[[#This Row],[C/V]]="c",Tabela7[[#This Row],[Preço Médio]],"")</f>
        <v/>
      </c>
      <c r="W750" s="294" t="str">
        <f>IF(Tabela7[[#This Row],[C/V]]="v",Tabela7[[#This Row],[Preço Médio]],"")</f>
        <v/>
      </c>
      <c r="X750" s="123" t="str">
        <f>Tabela7[[#This Row],[Código Negociação]]&amp;Tabela7[[#This Row],[C/V]]</f>
        <v/>
      </c>
      <c r="Y750" s="124"/>
      <c r="Z750" s="124"/>
      <c r="AA750" s="124"/>
      <c r="AB750" s="124"/>
      <c r="AC750" s="124"/>
      <c r="AD750" s="124"/>
      <c r="AE750" s="124"/>
      <c r="AF750" s="124"/>
      <c r="AG750" s="124"/>
      <c r="AH750" s="124"/>
      <c r="AI750" s="124"/>
      <c r="AJ750" s="124"/>
    </row>
    <row r="751" spans="3:36" ht="15.75" customHeight="1" x14ac:dyDescent="0.25">
      <c r="C751" s="262"/>
      <c r="D751" s="272"/>
      <c r="E751" s="272"/>
      <c r="F751" s="264"/>
      <c r="G751" s="265"/>
      <c r="H751" s="126"/>
      <c r="I751" s="125"/>
      <c r="J751" s="125"/>
      <c r="K751" s="125"/>
      <c r="L751" s="125"/>
      <c r="M751" s="125"/>
      <c r="N751" s="125"/>
      <c r="O751" s="266"/>
      <c r="P751" s="267"/>
      <c r="Q751" s="267"/>
      <c r="R751" s="270"/>
      <c r="S751" s="267"/>
      <c r="T751" s="264"/>
      <c r="U751" s="300"/>
      <c r="V751" s="294" t="str">
        <f>IF(Tabela7[[#This Row],[C/V]]="c",Tabela7[[#This Row],[Preço Médio]],"")</f>
        <v/>
      </c>
      <c r="W751" s="294" t="str">
        <f>IF(Tabela7[[#This Row],[C/V]]="v",Tabela7[[#This Row],[Preço Médio]],"")</f>
        <v/>
      </c>
      <c r="X751" s="123" t="str">
        <f>Tabela7[[#This Row],[Código Negociação]]&amp;Tabela7[[#This Row],[C/V]]</f>
        <v/>
      </c>
      <c r="Y751" s="116"/>
      <c r="Z751" s="116"/>
      <c r="AA751" s="116"/>
      <c r="AB751" s="116"/>
      <c r="AC751" s="116"/>
      <c r="AD751" s="116"/>
      <c r="AE751" s="116"/>
      <c r="AF751" s="116"/>
      <c r="AG751" s="116"/>
      <c r="AH751" s="116"/>
      <c r="AI751" s="116"/>
      <c r="AJ751" s="116"/>
    </row>
    <row r="752" spans="3:36" ht="15.75" customHeight="1" x14ac:dyDescent="0.25">
      <c r="C752" s="141"/>
      <c r="D752" s="273"/>
      <c r="E752" s="273"/>
      <c r="F752" s="264"/>
      <c r="G752" s="274"/>
      <c r="H752" s="264"/>
      <c r="I752" s="275"/>
      <c r="J752" s="275"/>
      <c r="K752" s="275"/>
      <c r="L752" s="275"/>
      <c r="M752" s="275"/>
      <c r="N752" s="275"/>
      <c r="O752" s="267"/>
      <c r="P752" s="267"/>
      <c r="Q752" s="268"/>
      <c r="R752" s="269"/>
      <c r="S752" s="268"/>
      <c r="T752" s="263"/>
      <c r="U752" s="300"/>
      <c r="V752" s="294" t="str">
        <f>IF(Tabela7[[#This Row],[C/V]]="c",Tabela7[[#This Row],[Preço Médio]],"")</f>
        <v/>
      </c>
      <c r="W752" s="294" t="str">
        <f>IF(Tabela7[[#This Row],[C/V]]="v",Tabela7[[#This Row],[Preço Médio]],"")</f>
        <v/>
      </c>
      <c r="X752" s="123" t="str">
        <f>Tabela7[[#This Row],[Código Negociação]]&amp;Tabela7[[#This Row],[C/V]]</f>
        <v/>
      </c>
      <c r="Y752" s="124"/>
      <c r="Z752" s="124"/>
      <c r="AA752" s="124"/>
      <c r="AB752" s="124"/>
      <c r="AC752" s="124"/>
      <c r="AD752" s="124"/>
      <c r="AE752" s="124"/>
      <c r="AF752" s="124"/>
      <c r="AG752" s="124"/>
      <c r="AH752" s="124"/>
      <c r="AI752" s="124"/>
      <c r="AJ752" s="124"/>
    </row>
    <row r="753" spans="3:36" ht="15.75" customHeight="1" x14ac:dyDescent="0.25">
      <c r="C753" s="262"/>
      <c r="D753" s="272"/>
      <c r="E753" s="273"/>
      <c r="F753" s="264"/>
      <c r="G753" s="265"/>
      <c r="H753" s="126"/>
      <c r="I753" s="125"/>
      <c r="J753" s="125"/>
      <c r="K753" s="125"/>
      <c r="L753" s="125"/>
      <c r="M753" s="125"/>
      <c r="N753" s="125"/>
      <c r="O753" s="266"/>
      <c r="P753" s="267"/>
      <c r="Q753" s="268"/>
      <c r="R753" s="269"/>
      <c r="S753" s="268"/>
      <c r="T753" s="263"/>
      <c r="U753" s="300"/>
      <c r="V753" s="294" t="str">
        <f>IF(Tabela7[[#This Row],[C/V]]="c",Tabela7[[#This Row],[Preço Médio]],"")</f>
        <v/>
      </c>
      <c r="W753" s="294" t="str">
        <f>IF(Tabela7[[#This Row],[C/V]]="v",Tabela7[[#This Row],[Preço Médio]],"")</f>
        <v/>
      </c>
      <c r="X753" s="123" t="str">
        <f>Tabela7[[#This Row],[Código Negociação]]&amp;Tabela7[[#This Row],[C/V]]</f>
        <v/>
      </c>
      <c r="Y753" s="116"/>
      <c r="Z753" s="116"/>
      <c r="AA753" s="116"/>
      <c r="AB753" s="116"/>
      <c r="AC753" s="116"/>
      <c r="AD753" s="116"/>
      <c r="AE753" s="116"/>
      <c r="AF753" s="116"/>
      <c r="AG753" s="116"/>
      <c r="AH753" s="116"/>
      <c r="AI753" s="116"/>
      <c r="AJ753" s="116"/>
    </row>
    <row r="754" spans="3:36" ht="15.75" customHeight="1" x14ac:dyDescent="0.25">
      <c r="C754" s="262"/>
      <c r="D754" s="272"/>
      <c r="E754" s="273"/>
      <c r="F754" s="264"/>
      <c r="G754" s="265"/>
      <c r="H754" s="126"/>
      <c r="I754" s="125"/>
      <c r="J754" s="125"/>
      <c r="K754" s="125"/>
      <c r="L754" s="125"/>
      <c r="M754" s="125"/>
      <c r="N754" s="125"/>
      <c r="O754" s="266"/>
      <c r="P754" s="267"/>
      <c r="Q754" s="267"/>
      <c r="R754" s="270"/>
      <c r="S754" s="267"/>
      <c r="T754" s="264"/>
      <c r="U754" s="300"/>
      <c r="V754" s="294" t="str">
        <f>IF(Tabela7[[#This Row],[C/V]]="c",Tabela7[[#This Row],[Preço Médio]],"")</f>
        <v/>
      </c>
      <c r="W754" s="294" t="str">
        <f>IF(Tabela7[[#This Row],[C/V]]="v",Tabela7[[#This Row],[Preço Médio]],"")</f>
        <v/>
      </c>
      <c r="X754" s="123" t="str">
        <f>Tabela7[[#This Row],[Código Negociação]]&amp;Tabela7[[#This Row],[C/V]]</f>
        <v/>
      </c>
      <c r="Y754" s="124"/>
      <c r="Z754" s="124"/>
      <c r="AA754" s="124"/>
      <c r="AB754" s="124"/>
      <c r="AC754" s="124"/>
      <c r="AD754" s="124"/>
      <c r="AE754" s="124"/>
      <c r="AF754" s="124"/>
      <c r="AG754" s="124"/>
      <c r="AH754" s="124"/>
      <c r="AI754" s="124"/>
      <c r="AJ754" s="124"/>
    </row>
    <row r="755" spans="3:36" ht="15.75" customHeight="1" x14ac:dyDescent="0.25">
      <c r="C755" s="141"/>
      <c r="D755" s="271"/>
      <c r="E755" s="271"/>
      <c r="F755" s="118"/>
      <c r="G755" s="119"/>
      <c r="H755" s="118"/>
      <c r="I755" s="120"/>
      <c r="J755" s="120"/>
      <c r="K755" s="120"/>
      <c r="L755" s="120"/>
      <c r="M755" s="120"/>
      <c r="N755" s="120"/>
      <c r="O755" s="121"/>
      <c r="P755" s="121"/>
      <c r="Q755" s="117"/>
      <c r="R755" s="122"/>
      <c r="S755" s="117"/>
      <c r="T755" s="123"/>
      <c r="U755" s="299"/>
      <c r="V755" s="294" t="str">
        <f>IF(Tabela7[[#This Row],[C/V]]="c",Tabela7[[#This Row],[Preço Médio]],"")</f>
        <v/>
      </c>
      <c r="W755" s="294" t="str">
        <f>IF(Tabela7[[#This Row],[C/V]]="v",Tabela7[[#This Row],[Preço Médio]],"")</f>
        <v/>
      </c>
      <c r="X755" s="123" t="str">
        <f>Tabela7[[#This Row],[Código Negociação]]&amp;Tabela7[[#This Row],[C/V]]</f>
        <v/>
      </c>
      <c r="Y755" s="116"/>
      <c r="Z755" s="116"/>
      <c r="AA755" s="116"/>
      <c r="AB755" s="116"/>
      <c r="AC755" s="116"/>
      <c r="AD755" s="116"/>
      <c r="AE755" s="116"/>
      <c r="AF755" s="116"/>
      <c r="AG755" s="116"/>
      <c r="AH755" s="116"/>
      <c r="AI755" s="116"/>
      <c r="AJ755" s="116"/>
    </row>
    <row r="756" spans="3:36" ht="15.75" customHeight="1" x14ac:dyDescent="0.25">
      <c r="C756" s="262"/>
      <c r="D756" s="272"/>
      <c r="E756" s="272"/>
      <c r="F756" s="264"/>
      <c r="G756" s="265"/>
      <c r="H756" s="126"/>
      <c r="I756" s="125"/>
      <c r="J756" s="125"/>
      <c r="K756" s="125"/>
      <c r="L756" s="125"/>
      <c r="M756" s="125"/>
      <c r="N756" s="125"/>
      <c r="O756" s="266"/>
      <c r="P756" s="267"/>
      <c r="Q756" s="268"/>
      <c r="R756" s="269"/>
      <c r="S756" s="268"/>
      <c r="T756" s="263"/>
      <c r="U756" s="300"/>
      <c r="V756" s="294" t="str">
        <f>IF(Tabela7[[#This Row],[C/V]]="c",Tabela7[[#This Row],[Preço Médio]],"")</f>
        <v/>
      </c>
      <c r="W756" s="294" t="str">
        <f>IF(Tabela7[[#This Row],[C/V]]="v",Tabela7[[#This Row],[Preço Médio]],"")</f>
        <v/>
      </c>
      <c r="X756" s="123" t="str">
        <f>Tabela7[[#This Row],[Código Negociação]]&amp;Tabela7[[#This Row],[C/V]]</f>
        <v/>
      </c>
      <c r="Y756" s="124"/>
      <c r="Z756" s="124"/>
      <c r="AA756" s="124"/>
      <c r="AB756" s="124"/>
      <c r="AC756" s="124"/>
      <c r="AD756" s="124"/>
      <c r="AE756" s="124"/>
      <c r="AF756" s="124"/>
      <c r="AG756" s="124"/>
      <c r="AH756" s="124"/>
      <c r="AI756" s="124"/>
      <c r="AJ756" s="124"/>
    </row>
    <row r="757" spans="3:36" ht="15.75" customHeight="1" x14ac:dyDescent="0.25">
      <c r="C757" s="262"/>
      <c r="D757" s="272"/>
      <c r="E757" s="272"/>
      <c r="F757" s="264"/>
      <c r="G757" s="265"/>
      <c r="H757" s="126"/>
      <c r="I757" s="125"/>
      <c r="J757" s="125"/>
      <c r="K757" s="125"/>
      <c r="L757" s="125"/>
      <c r="M757" s="125"/>
      <c r="N757" s="125"/>
      <c r="O757" s="266"/>
      <c r="P757" s="267"/>
      <c r="Q757" s="267"/>
      <c r="R757" s="270"/>
      <c r="S757" s="267"/>
      <c r="T757" s="264"/>
      <c r="U757" s="300"/>
      <c r="V757" s="294" t="str">
        <f>IF(Tabela7[[#This Row],[C/V]]="c",Tabela7[[#This Row],[Preço Médio]],"")</f>
        <v/>
      </c>
      <c r="W757" s="294" t="str">
        <f>IF(Tabela7[[#This Row],[C/V]]="v",Tabela7[[#This Row],[Preço Médio]],"")</f>
        <v/>
      </c>
      <c r="X757" s="123" t="str">
        <f>Tabela7[[#This Row],[Código Negociação]]&amp;Tabela7[[#This Row],[C/V]]</f>
        <v/>
      </c>
      <c r="Y757" s="116"/>
      <c r="Z757" s="116"/>
      <c r="AA757" s="116"/>
      <c r="AB757" s="116"/>
      <c r="AC757" s="116"/>
      <c r="AD757" s="116"/>
      <c r="AE757" s="116"/>
      <c r="AF757" s="116"/>
      <c r="AG757" s="116"/>
      <c r="AH757" s="116"/>
      <c r="AI757" s="116"/>
      <c r="AJ757" s="116"/>
    </row>
    <row r="758" spans="3:36" ht="15.75" customHeight="1" x14ac:dyDescent="0.25">
      <c r="C758" s="141"/>
      <c r="D758" s="273"/>
      <c r="E758" s="273"/>
      <c r="F758" s="264"/>
      <c r="G758" s="274"/>
      <c r="H758" s="264"/>
      <c r="I758" s="275"/>
      <c r="J758" s="275"/>
      <c r="K758" s="275"/>
      <c r="L758" s="275"/>
      <c r="M758" s="275"/>
      <c r="N758" s="275"/>
      <c r="O758" s="267"/>
      <c r="P758" s="267"/>
      <c r="Q758" s="268"/>
      <c r="R758" s="269"/>
      <c r="S758" s="268"/>
      <c r="T758" s="263"/>
      <c r="U758" s="300"/>
      <c r="V758" s="294" t="str">
        <f>IF(Tabela7[[#This Row],[C/V]]="c",Tabela7[[#This Row],[Preço Médio]],"")</f>
        <v/>
      </c>
      <c r="W758" s="294" t="str">
        <f>IF(Tabela7[[#This Row],[C/V]]="v",Tabela7[[#This Row],[Preço Médio]],"")</f>
        <v/>
      </c>
      <c r="X758" s="123" t="str">
        <f>Tabela7[[#This Row],[Código Negociação]]&amp;Tabela7[[#This Row],[C/V]]</f>
        <v/>
      </c>
      <c r="Y758" s="124"/>
      <c r="Z758" s="124"/>
      <c r="AA758" s="124"/>
      <c r="AB758" s="124"/>
      <c r="AC758" s="124"/>
      <c r="AD758" s="124"/>
      <c r="AE758" s="124"/>
      <c r="AF758" s="124"/>
      <c r="AG758" s="124"/>
      <c r="AH758" s="124"/>
      <c r="AI758" s="124"/>
      <c r="AJ758" s="124"/>
    </row>
    <row r="759" spans="3:36" ht="15.75" customHeight="1" x14ac:dyDescent="0.25">
      <c r="C759" s="262"/>
      <c r="D759" s="272"/>
      <c r="E759" s="273"/>
      <c r="F759" s="264"/>
      <c r="G759" s="265"/>
      <c r="H759" s="126"/>
      <c r="I759" s="125"/>
      <c r="J759" s="125"/>
      <c r="K759" s="125"/>
      <c r="L759" s="125"/>
      <c r="M759" s="125"/>
      <c r="N759" s="125"/>
      <c r="O759" s="266"/>
      <c r="P759" s="267"/>
      <c r="Q759" s="268"/>
      <c r="R759" s="269"/>
      <c r="S759" s="268"/>
      <c r="T759" s="263"/>
      <c r="U759" s="300"/>
      <c r="V759" s="294" t="str">
        <f>IF(Tabela7[[#This Row],[C/V]]="c",Tabela7[[#This Row],[Preço Médio]],"")</f>
        <v/>
      </c>
      <c r="W759" s="294" t="str">
        <f>IF(Tabela7[[#This Row],[C/V]]="v",Tabela7[[#This Row],[Preço Médio]],"")</f>
        <v/>
      </c>
      <c r="X759" s="123" t="str">
        <f>Tabela7[[#This Row],[Código Negociação]]&amp;Tabela7[[#This Row],[C/V]]</f>
        <v/>
      </c>
      <c r="Y759" s="116"/>
      <c r="Z759" s="116"/>
      <c r="AA759" s="116"/>
      <c r="AB759" s="116"/>
      <c r="AC759" s="116"/>
      <c r="AD759" s="116"/>
      <c r="AE759" s="116"/>
      <c r="AF759" s="116"/>
      <c r="AG759" s="116"/>
      <c r="AH759" s="116"/>
      <c r="AI759" s="116"/>
      <c r="AJ759" s="116"/>
    </row>
    <row r="760" spans="3:36" ht="15.75" customHeight="1" x14ac:dyDescent="0.25">
      <c r="C760" s="262"/>
      <c r="D760" s="272"/>
      <c r="E760" s="273"/>
      <c r="F760" s="264"/>
      <c r="G760" s="265"/>
      <c r="H760" s="126"/>
      <c r="I760" s="125"/>
      <c r="J760" s="125"/>
      <c r="K760" s="125"/>
      <c r="L760" s="125"/>
      <c r="M760" s="125"/>
      <c r="N760" s="125"/>
      <c r="O760" s="266"/>
      <c r="P760" s="267"/>
      <c r="Q760" s="267"/>
      <c r="R760" s="270"/>
      <c r="S760" s="267"/>
      <c r="T760" s="264"/>
      <c r="U760" s="300"/>
      <c r="V760" s="294" t="str">
        <f>IF(Tabela7[[#This Row],[C/V]]="c",Tabela7[[#This Row],[Preço Médio]],"")</f>
        <v/>
      </c>
      <c r="W760" s="294" t="str">
        <f>IF(Tabela7[[#This Row],[C/V]]="v",Tabela7[[#This Row],[Preço Médio]],"")</f>
        <v/>
      </c>
      <c r="X760" s="123" t="str">
        <f>Tabela7[[#This Row],[Código Negociação]]&amp;Tabela7[[#This Row],[C/V]]</f>
        <v/>
      </c>
      <c r="Y760" s="124"/>
      <c r="Z760" s="124"/>
      <c r="AA760" s="124"/>
      <c r="AB760" s="124"/>
      <c r="AC760" s="124"/>
      <c r="AD760" s="124"/>
      <c r="AE760" s="124"/>
      <c r="AF760" s="124"/>
      <c r="AG760" s="124"/>
      <c r="AH760" s="124"/>
      <c r="AI760" s="124"/>
      <c r="AJ760" s="124"/>
    </row>
    <row r="761" spans="3:36" ht="15.75" customHeight="1" x14ac:dyDescent="0.25">
      <c r="C761" s="141"/>
      <c r="D761" s="271"/>
      <c r="E761" s="271"/>
      <c r="F761" s="118"/>
      <c r="G761" s="119"/>
      <c r="H761" s="118"/>
      <c r="I761" s="120"/>
      <c r="J761" s="120"/>
      <c r="K761" s="120"/>
      <c r="L761" s="120"/>
      <c r="M761" s="120"/>
      <c r="N761" s="120"/>
      <c r="O761" s="121"/>
      <c r="P761" s="121"/>
      <c r="Q761" s="117"/>
      <c r="R761" s="122"/>
      <c r="S761" s="117"/>
      <c r="T761" s="123"/>
      <c r="U761" s="299"/>
      <c r="V761" s="294" t="str">
        <f>IF(Tabela7[[#This Row],[C/V]]="c",Tabela7[[#This Row],[Preço Médio]],"")</f>
        <v/>
      </c>
      <c r="W761" s="294" t="str">
        <f>IF(Tabela7[[#This Row],[C/V]]="v",Tabela7[[#This Row],[Preço Médio]],"")</f>
        <v/>
      </c>
      <c r="X761" s="123" t="str">
        <f>Tabela7[[#This Row],[Código Negociação]]&amp;Tabela7[[#This Row],[C/V]]</f>
        <v/>
      </c>
      <c r="Y761" s="116"/>
      <c r="Z761" s="116"/>
      <c r="AA761" s="116"/>
      <c r="AB761" s="116"/>
      <c r="AC761" s="116"/>
      <c r="AD761" s="116"/>
      <c r="AE761" s="116"/>
      <c r="AF761" s="116"/>
      <c r="AG761" s="116"/>
      <c r="AH761" s="116"/>
      <c r="AI761" s="116"/>
      <c r="AJ761" s="116"/>
    </row>
    <row r="762" spans="3:36" ht="15.75" customHeight="1" x14ac:dyDescent="0.25">
      <c r="C762" s="262"/>
      <c r="D762" s="272"/>
      <c r="E762" s="272"/>
      <c r="F762" s="264"/>
      <c r="G762" s="265"/>
      <c r="H762" s="126"/>
      <c r="I762" s="125"/>
      <c r="J762" s="125"/>
      <c r="K762" s="125"/>
      <c r="L762" s="125"/>
      <c r="M762" s="125"/>
      <c r="N762" s="125"/>
      <c r="O762" s="266"/>
      <c r="P762" s="267"/>
      <c r="Q762" s="268"/>
      <c r="R762" s="269"/>
      <c r="S762" s="268"/>
      <c r="T762" s="263"/>
      <c r="U762" s="300"/>
      <c r="V762" s="294" t="str">
        <f>IF(Tabela7[[#This Row],[C/V]]="c",Tabela7[[#This Row],[Preço Médio]],"")</f>
        <v/>
      </c>
      <c r="W762" s="294" t="str">
        <f>IF(Tabela7[[#This Row],[C/V]]="v",Tabela7[[#This Row],[Preço Médio]],"")</f>
        <v/>
      </c>
      <c r="X762" s="123" t="str">
        <f>Tabela7[[#This Row],[Código Negociação]]&amp;Tabela7[[#This Row],[C/V]]</f>
        <v/>
      </c>
      <c r="Y762" s="124"/>
      <c r="Z762" s="124"/>
      <c r="AA762" s="124"/>
      <c r="AB762" s="124"/>
      <c r="AC762" s="124"/>
      <c r="AD762" s="124"/>
      <c r="AE762" s="124"/>
      <c r="AF762" s="124"/>
      <c r="AG762" s="124"/>
      <c r="AH762" s="124"/>
      <c r="AI762" s="124"/>
      <c r="AJ762" s="124"/>
    </row>
    <row r="763" spans="3:36" ht="15.75" customHeight="1" x14ac:dyDescent="0.25">
      <c r="C763" s="262"/>
      <c r="D763" s="272"/>
      <c r="E763" s="272"/>
      <c r="F763" s="264"/>
      <c r="G763" s="265"/>
      <c r="H763" s="126"/>
      <c r="I763" s="125"/>
      <c r="J763" s="125"/>
      <c r="K763" s="125"/>
      <c r="L763" s="125"/>
      <c r="M763" s="125"/>
      <c r="N763" s="125"/>
      <c r="O763" s="266"/>
      <c r="P763" s="267"/>
      <c r="Q763" s="267"/>
      <c r="R763" s="270"/>
      <c r="S763" s="267"/>
      <c r="T763" s="264"/>
      <c r="U763" s="300"/>
      <c r="V763" s="294" t="str">
        <f>IF(Tabela7[[#This Row],[C/V]]="c",Tabela7[[#This Row],[Preço Médio]],"")</f>
        <v/>
      </c>
      <c r="W763" s="294" t="str">
        <f>IF(Tabela7[[#This Row],[C/V]]="v",Tabela7[[#This Row],[Preço Médio]],"")</f>
        <v/>
      </c>
      <c r="X763" s="123" t="str">
        <f>Tabela7[[#This Row],[Código Negociação]]&amp;Tabela7[[#This Row],[C/V]]</f>
        <v/>
      </c>
      <c r="Y763" s="116"/>
      <c r="Z763" s="116"/>
      <c r="AA763" s="116"/>
      <c r="AB763" s="116"/>
      <c r="AC763" s="116"/>
      <c r="AD763" s="116"/>
      <c r="AE763" s="116"/>
      <c r="AF763" s="116"/>
      <c r="AG763" s="116"/>
      <c r="AH763" s="116"/>
      <c r="AI763" s="116"/>
      <c r="AJ763" s="116"/>
    </row>
    <row r="764" spans="3:36" ht="15.75" customHeight="1" x14ac:dyDescent="0.25">
      <c r="C764" s="141"/>
      <c r="D764" s="273"/>
      <c r="E764" s="273"/>
      <c r="F764" s="264"/>
      <c r="G764" s="274"/>
      <c r="H764" s="264"/>
      <c r="I764" s="275"/>
      <c r="J764" s="275"/>
      <c r="K764" s="275"/>
      <c r="L764" s="275"/>
      <c r="M764" s="275"/>
      <c r="N764" s="275"/>
      <c r="O764" s="267"/>
      <c r="P764" s="267"/>
      <c r="Q764" s="268"/>
      <c r="R764" s="269"/>
      <c r="S764" s="268"/>
      <c r="T764" s="263"/>
      <c r="U764" s="300"/>
      <c r="V764" s="294" t="str">
        <f>IF(Tabela7[[#This Row],[C/V]]="c",Tabela7[[#This Row],[Preço Médio]],"")</f>
        <v/>
      </c>
      <c r="W764" s="294" t="str">
        <f>IF(Tabela7[[#This Row],[C/V]]="v",Tabela7[[#This Row],[Preço Médio]],"")</f>
        <v/>
      </c>
      <c r="X764" s="123" t="str">
        <f>Tabela7[[#This Row],[Código Negociação]]&amp;Tabela7[[#This Row],[C/V]]</f>
        <v/>
      </c>
      <c r="Y764" s="124"/>
      <c r="Z764" s="124"/>
      <c r="AA764" s="124"/>
      <c r="AB764" s="124"/>
      <c r="AC764" s="124"/>
      <c r="AD764" s="124"/>
      <c r="AE764" s="124"/>
      <c r="AF764" s="124"/>
      <c r="AG764" s="124"/>
      <c r="AH764" s="124"/>
      <c r="AI764" s="124"/>
      <c r="AJ764" s="124"/>
    </row>
    <row r="765" spans="3:36" ht="15.75" customHeight="1" x14ac:dyDescent="0.25">
      <c r="C765" s="262"/>
      <c r="D765" s="272"/>
      <c r="E765" s="273"/>
      <c r="F765" s="264"/>
      <c r="G765" s="265"/>
      <c r="H765" s="126"/>
      <c r="I765" s="125"/>
      <c r="J765" s="125"/>
      <c r="K765" s="125"/>
      <c r="L765" s="125"/>
      <c r="M765" s="125"/>
      <c r="N765" s="125"/>
      <c r="O765" s="266"/>
      <c r="P765" s="267"/>
      <c r="Q765" s="268"/>
      <c r="R765" s="269"/>
      <c r="S765" s="268"/>
      <c r="T765" s="263"/>
      <c r="U765" s="300"/>
      <c r="V765" s="294" t="str">
        <f>IF(Tabela7[[#This Row],[C/V]]="c",Tabela7[[#This Row],[Preço Médio]],"")</f>
        <v/>
      </c>
      <c r="W765" s="294" t="str">
        <f>IF(Tabela7[[#This Row],[C/V]]="v",Tabela7[[#This Row],[Preço Médio]],"")</f>
        <v/>
      </c>
      <c r="X765" s="123" t="str">
        <f>Tabela7[[#This Row],[Código Negociação]]&amp;Tabela7[[#This Row],[C/V]]</f>
        <v/>
      </c>
      <c r="Y765" s="116"/>
      <c r="Z765" s="116"/>
      <c r="AA765" s="116"/>
      <c r="AB765" s="116"/>
      <c r="AC765" s="116"/>
      <c r="AD765" s="116"/>
      <c r="AE765" s="116"/>
      <c r="AF765" s="116"/>
      <c r="AG765" s="116"/>
      <c r="AH765" s="116"/>
      <c r="AI765" s="116"/>
      <c r="AJ765" s="116"/>
    </row>
    <row r="766" spans="3:36" ht="15.75" customHeight="1" x14ac:dyDescent="0.25">
      <c r="C766" s="262"/>
      <c r="D766" s="272"/>
      <c r="E766" s="273"/>
      <c r="F766" s="264"/>
      <c r="G766" s="265"/>
      <c r="H766" s="126"/>
      <c r="I766" s="125"/>
      <c r="J766" s="125"/>
      <c r="K766" s="125"/>
      <c r="L766" s="125"/>
      <c r="M766" s="125"/>
      <c r="N766" s="125"/>
      <c r="O766" s="266"/>
      <c r="P766" s="267"/>
      <c r="Q766" s="267"/>
      <c r="R766" s="270"/>
      <c r="S766" s="267"/>
      <c r="T766" s="264"/>
      <c r="U766" s="300"/>
      <c r="V766" s="294" t="str">
        <f>IF(Tabela7[[#This Row],[C/V]]="c",Tabela7[[#This Row],[Preço Médio]],"")</f>
        <v/>
      </c>
      <c r="W766" s="294" t="str">
        <f>IF(Tabela7[[#This Row],[C/V]]="v",Tabela7[[#This Row],[Preço Médio]],"")</f>
        <v/>
      </c>
      <c r="X766" s="123" t="str">
        <f>Tabela7[[#This Row],[Código Negociação]]&amp;Tabela7[[#This Row],[C/V]]</f>
        <v/>
      </c>
      <c r="Y766" s="124"/>
      <c r="Z766" s="124"/>
      <c r="AA766" s="124"/>
      <c r="AB766" s="124"/>
      <c r="AC766" s="124"/>
      <c r="AD766" s="124"/>
      <c r="AE766" s="124"/>
      <c r="AF766" s="124"/>
      <c r="AG766" s="124"/>
      <c r="AH766" s="124"/>
      <c r="AI766" s="124"/>
      <c r="AJ766" s="124"/>
    </row>
    <row r="767" spans="3:36" ht="15.75" customHeight="1" x14ac:dyDescent="0.25">
      <c r="C767" s="141"/>
      <c r="D767" s="271"/>
      <c r="E767" s="271"/>
      <c r="F767" s="118"/>
      <c r="G767" s="119"/>
      <c r="H767" s="118"/>
      <c r="I767" s="120"/>
      <c r="J767" s="120"/>
      <c r="K767" s="120"/>
      <c r="L767" s="120"/>
      <c r="M767" s="120"/>
      <c r="N767" s="120"/>
      <c r="O767" s="121"/>
      <c r="P767" s="121"/>
      <c r="Q767" s="117"/>
      <c r="R767" s="122"/>
      <c r="S767" s="117"/>
      <c r="T767" s="123"/>
      <c r="U767" s="299"/>
      <c r="V767" s="294" t="str">
        <f>IF(Tabela7[[#This Row],[C/V]]="c",Tabela7[[#This Row],[Preço Médio]],"")</f>
        <v/>
      </c>
      <c r="W767" s="294" t="str">
        <f>IF(Tabela7[[#This Row],[C/V]]="v",Tabela7[[#This Row],[Preço Médio]],"")</f>
        <v/>
      </c>
      <c r="X767" s="123" t="str">
        <f>Tabela7[[#This Row],[Código Negociação]]&amp;Tabela7[[#This Row],[C/V]]</f>
        <v/>
      </c>
      <c r="Y767" s="116"/>
      <c r="Z767" s="116"/>
      <c r="AA767" s="116"/>
      <c r="AB767" s="116"/>
      <c r="AC767" s="116"/>
      <c r="AD767" s="116"/>
      <c r="AE767" s="116"/>
      <c r="AF767" s="116"/>
      <c r="AG767" s="116"/>
      <c r="AH767" s="116"/>
      <c r="AI767" s="116"/>
      <c r="AJ767" s="116"/>
    </row>
    <row r="768" spans="3:36" ht="15.75" customHeight="1" x14ac:dyDescent="0.25">
      <c r="C768" s="262"/>
      <c r="D768" s="272"/>
      <c r="E768" s="272"/>
      <c r="F768" s="264"/>
      <c r="G768" s="265"/>
      <c r="H768" s="126"/>
      <c r="I768" s="125"/>
      <c r="J768" s="125"/>
      <c r="K768" s="125"/>
      <c r="L768" s="125"/>
      <c r="M768" s="125"/>
      <c r="N768" s="125"/>
      <c r="O768" s="266"/>
      <c r="P768" s="267"/>
      <c r="Q768" s="268"/>
      <c r="R768" s="269"/>
      <c r="S768" s="268"/>
      <c r="T768" s="263"/>
      <c r="U768" s="300"/>
      <c r="V768" s="294" t="str">
        <f>IF(Tabela7[[#This Row],[C/V]]="c",Tabela7[[#This Row],[Preço Médio]],"")</f>
        <v/>
      </c>
      <c r="W768" s="294" t="str">
        <f>IF(Tabela7[[#This Row],[C/V]]="v",Tabela7[[#This Row],[Preço Médio]],"")</f>
        <v/>
      </c>
      <c r="X768" s="123" t="str">
        <f>Tabela7[[#This Row],[Código Negociação]]&amp;Tabela7[[#This Row],[C/V]]</f>
        <v/>
      </c>
      <c r="Y768" s="124"/>
      <c r="Z768" s="124"/>
      <c r="AA768" s="124"/>
      <c r="AB768" s="124"/>
      <c r="AC768" s="124"/>
      <c r="AD768" s="124"/>
      <c r="AE768" s="124"/>
      <c r="AF768" s="124"/>
      <c r="AG768" s="124"/>
      <c r="AH768" s="124"/>
      <c r="AI768" s="124"/>
      <c r="AJ768" s="124"/>
    </row>
    <row r="769" spans="3:36" ht="15.75" customHeight="1" x14ac:dyDescent="0.25">
      <c r="C769" s="262"/>
      <c r="D769" s="272"/>
      <c r="E769" s="272"/>
      <c r="F769" s="264"/>
      <c r="G769" s="265"/>
      <c r="H769" s="126"/>
      <c r="I769" s="125"/>
      <c r="J769" s="125"/>
      <c r="K769" s="125"/>
      <c r="L769" s="125"/>
      <c r="M769" s="125"/>
      <c r="N769" s="125"/>
      <c r="O769" s="266"/>
      <c r="P769" s="267"/>
      <c r="Q769" s="267"/>
      <c r="R769" s="270"/>
      <c r="S769" s="267"/>
      <c r="T769" s="264"/>
      <c r="U769" s="300"/>
      <c r="V769" s="294" t="str">
        <f>IF(Tabela7[[#This Row],[C/V]]="c",Tabela7[[#This Row],[Preço Médio]],"")</f>
        <v/>
      </c>
      <c r="W769" s="294" t="str">
        <f>IF(Tabela7[[#This Row],[C/V]]="v",Tabela7[[#This Row],[Preço Médio]],"")</f>
        <v/>
      </c>
      <c r="X769" s="123" t="str">
        <f>Tabela7[[#This Row],[Código Negociação]]&amp;Tabela7[[#This Row],[C/V]]</f>
        <v/>
      </c>
      <c r="Y769" s="116"/>
      <c r="Z769" s="116"/>
      <c r="AA769" s="116"/>
      <c r="AB769" s="116"/>
      <c r="AC769" s="116"/>
      <c r="AD769" s="116"/>
      <c r="AE769" s="116"/>
      <c r="AF769" s="116"/>
      <c r="AG769" s="116"/>
      <c r="AH769" s="116"/>
      <c r="AI769" s="116"/>
      <c r="AJ769" s="116"/>
    </row>
    <row r="770" spans="3:36" ht="15.75" customHeight="1" x14ac:dyDescent="0.25">
      <c r="C770" s="141"/>
      <c r="D770" s="273"/>
      <c r="E770" s="273"/>
      <c r="F770" s="264"/>
      <c r="G770" s="274"/>
      <c r="H770" s="264"/>
      <c r="I770" s="275"/>
      <c r="J770" s="275"/>
      <c r="K770" s="275"/>
      <c r="L770" s="275"/>
      <c r="M770" s="275"/>
      <c r="N770" s="275"/>
      <c r="O770" s="267"/>
      <c r="P770" s="267"/>
      <c r="Q770" s="268"/>
      <c r="R770" s="269"/>
      <c r="S770" s="268"/>
      <c r="T770" s="263"/>
      <c r="U770" s="300"/>
      <c r="V770" s="294" t="str">
        <f>IF(Tabela7[[#This Row],[C/V]]="c",Tabela7[[#This Row],[Preço Médio]],"")</f>
        <v/>
      </c>
      <c r="W770" s="294" t="str">
        <f>IF(Tabela7[[#This Row],[C/V]]="v",Tabela7[[#This Row],[Preço Médio]],"")</f>
        <v/>
      </c>
      <c r="X770" s="123" t="str">
        <f>Tabela7[[#This Row],[Código Negociação]]&amp;Tabela7[[#This Row],[C/V]]</f>
        <v/>
      </c>
      <c r="Y770" s="124"/>
      <c r="Z770" s="124"/>
      <c r="AA770" s="124"/>
      <c r="AB770" s="124"/>
      <c r="AC770" s="124"/>
      <c r="AD770" s="124"/>
      <c r="AE770" s="124"/>
      <c r="AF770" s="124"/>
      <c r="AG770" s="124"/>
      <c r="AH770" s="124"/>
      <c r="AI770" s="124"/>
      <c r="AJ770" s="124"/>
    </row>
    <row r="771" spans="3:36" ht="15.75" customHeight="1" x14ac:dyDescent="0.25">
      <c r="C771" s="262"/>
      <c r="D771" s="272"/>
      <c r="E771" s="273"/>
      <c r="F771" s="264"/>
      <c r="G771" s="265"/>
      <c r="H771" s="126"/>
      <c r="I771" s="125"/>
      <c r="J771" s="125"/>
      <c r="K771" s="125"/>
      <c r="L771" s="125"/>
      <c r="M771" s="125"/>
      <c r="N771" s="125"/>
      <c r="O771" s="266"/>
      <c r="P771" s="267"/>
      <c r="Q771" s="268"/>
      <c r="R771" s="269"/>
      <c r="S771" s="268"/>
      <c r="T771" s="263"/>
      <c r="U771" s="300"/>
      <c r="V771" s="294" t="str">
        <f>IF(Tabela7[[#This Row],[C/V]]="c",Tabela7[[#This Row],[Preço Médio]],"")</f>
        <v/>
      </c>
      <c r="W771" s="294" t="str">
        <f>IF(Tabela7[[#This Row],[C/V]]="v",Tabela7[[#This Row],[Preço Médio]],"")</f>
        <v/>
      </c>
      <c r="X771" s="123" t="str">
        <f>Tabela7[[#This Row],[Código Negociação]]&amp;Tabela7[[#This Row],[C/V]]</f>
        <v/>
      </c>
      <c r="Y771" s="116"/>
      <c r="Z771" s="116"/>
      <c r="AA771" s="116"/>
      <c r="AB771" s="116"/>
      <c r="AC771" s="116"/>
      <c r="AD771" s="116"/>
      <c r="AE771" s="116"/>
      <c r="AF771" s="116"/>
      <c r="AG771" s="116"/>
      <c r="AH771" s="116"/>
      <c r="AI771" s="116"/>
      <c r="AJ771" s="116"/>
    </row>
    <row r="772" spans="3:36" ht="15.75" customHeight="1" x14ac:dyDescent="0.25">
      <c r="C772" s="262"/>
      <c r="D772" s="272"/>
      <c r="E772" s="273"/>
      <c r="F772" s="264"/>
      <c r="G772" s="265"/>
      <c r="H772" s="126"/>
      <c r="I772" s="125"/>
      <c r="J772" s="125"/>
      <c r="K772" s="125"/>
      <c r="L772" s="125"/>
      <c r="M772" s="125"/>
      <c r="N772" s="125"/>
      <c r="O772" s="266"/>
      <c r="P772" s="267"/>
      <c r="Q772" s="267"/>
      <c r="R772" s="270"/>
      <c r="S772" s="267"/>
      <c r="T772" s="264"/>
      <c r="U772" s="300"/>
      <c r="V772" s="294" t="str">
        <f>IF(Tabela7[[#This Row],[C/V]]="c",Tabela7[[#This Row],[Preço Médio]],"")</f>
        <v/>
      </c>
      <c r="W772" s="294" t="str">
        <f>IF(Tabela7[[#This Row],[C/V]]="v",Tabela7[[#This Row],[Preço Médio]],"")</f>
        <v/>
      </c>
      <c r="X772" s="123" t="str">
        <f>Tabela7[[#This Row],[Código Negociação]]&amp;Tabela7[[#This Row],[C/V]]</f>
        <v/>
      </c>
      <c r="Y772" s="124"/>
      <c r="Z772" s="124"/>
      <c r="AA772" s="124"/>
      <c r="AB772" s="124"/>
      <c r="AC772" s="124"/>
      <c r="AD772" s="124"/>
      <c r="AE772" s="124"/>
      <c r="AF772" s="124"/>
      <c r="AG772" s="124"/>
      <c r="AH772" s="124"/>
      <c r="AI772" s="124"/>
      <c r="AJ772" s="124"/>
    </row>
    <row r="773" spans="3:36" ht="15.75" customHeight="1" x14ac:dyDescent="0.25">
      <c r="C773" s="141"/>
      <c r="D773" s="271"/>
      <c r="E773" s="271"/>
      <c r="F773" s="118"/>
      <c r="G773" s="119"/>
      <c r="H773" s="118"/>
      <c r="I773" s="120"/>
      <c r="J773" s="120"/>
      <c r="K773" s="120"/>
      <c r="L773" s="120"/>
      <c r="M773" s="120"/>
      <c r="N773" s="120"/>
      <c r="O773" s="121"/>
      <c r="P773" s="121"/>
      <c r="Q773" s="117"/>
      <c r="R773" s="122"/>
      <c r="S773" s="117"/>
      <c r="T773" s="123"/>
      <c r="U773" s="299"/>
      <c r="V773" s="294" t="str">
        <f>IF(Tabela7[[#This Row],[C/V]]="c",Tabela7[[#This Row],[Preço Médio]],"")</f>
        <v/>
      </c>
      <c r="W773" s="294" t="str">
        <f>IF(Tabela7[[#This Row],[C/V]]="v",Tabela7[[#This Row],[Preço Médio]],"")</f>
        <v/>
      </c>
      <c r="X773" s="123" t="str">
        <f>Tabela7[[#This Row],[Código Negociação]]&amp;Tabela7[[#This Row],[C/V]]</f>
        <v/>
      </c>
      <c r="Y773" s="116"/>
      <c r="Z773" s="116"/>
      <c r="AA773" s="116"/>
      <c r="AB773" s="116"/>
      <c r="AC773" s="116"/>
      <c r="AD773" s="116"/>
      <c r="AE773" s="116"/>
      <c r="AF773" s="116"/>
      <c r="AG773" s="116"/>
      <c r="AH773" s="116"/>
      <c r="AI773" s="116"/>
      <c r="AJ773" s="116"/>
    </row>
    <row r="774" spans="3:36" ht="15.75" customHeight="1" x14ac:dyDescent="0.25">
      <c r="C774" s="262"/>
      <c r="D774" s="272"/>
      <c r="E774" s="272"/>
      <c r="F774" s="264"/>
      <c r="G774" s="265"/>
      <c r="H774" s="126"/>
      <c r="I774" s="125"/>
      <c r="J774" s="125"/>
      <c r="K774" s="125"/>
      <c r="L774" s="125"/>
      <c r="M774" s="125"/>
      <c r="N774" s="125"/>
      <c r="O774" s="266"/>
      <c r="P774" s="267"/>
      <c r="Q774" s="268"/>
      <c r="R774" s="269"/>
      <c r="S774" s="268"/>
      <c r="T774" s="263"/>
      <c r="U774" s="300"/>
      <c r="V774" s="294" t="str">
        <f>IF(Tabela7[[#This Row],[C/V]]="c",Tabela7[[#This Row],[Preço Médio]],"")</f>
        <v/>
      </c>
      <c r="W774" s="294" t="str">
        <f>IF(Tabela7[[#This Row],[C/V]]="v",Tabela7[[#This Row],[Preço Médio]],"")</f>
        <v/>
      </c>
      <c r="X774" s="123" t="str">
        <f>Tabela7[[#This Row],[Código Negociação]]&amp;Tabela7[[#This Row],[C/V]]</f>
        <v/>
      </c>
      <c r="Y774" s="124"/>
      <c r="Z774" s="124"/>
      <c r="AA774" s="124"/>
      <c r="AB774" s="124"/>
      <c r="AC774" s="124"/>
      <c r="AD774" s="124"/>
      <c r="AE774" s="124"/>
      <c r="AF774" s="124"/>
      <c r="AG774" s="124"/>
      <c r="AH774" s="124"/>
      <c r="AI774" s="124"/>
      <c r="AJ774" s="124"/>
    </row>
    <row r="775" spans="3:36" ht="15.75" customHeight="1" x14ac:dyDescent="0.25">
      <c r="C775" s="262"/>
      <c r="D775" s="272"/>
      <c r="E775" s="272"/>
      <c r="F775" s="264"/>
      <c r="G775" s="265"/>
      <c r="H775" s="126"/>
      <c r="I775" s="125"/>
      <c r="J775" s="125"/>
      <c r="K775" s="125"/>
      <c r="L775" s="125"/>
      <c r="M775" s="125"/>
      <c r="N775" s="125"/>
      <c r="O775" s="266"/>
      <c r="P775" s="267"/>
      <c r="Q775" s="267"/>
      <c r="R775" s="270"/>
      <c r="S775" s="267"/>
      <c r="T775" s="264"/>
      <c r="U775" s="300"/>
      <c r="V775" s="294" t="str">
        <f>IF(Tabela7[[#This Row],[C/V]]="c",Tabela7[[#This Row],[Preço Médio]],"")</f>
        <v/>
      </c>
      <c r="W775" s="294" t="str">
        <f>IF(Tabela7[[#This Row],[C/V]]="v",Tabela7[[#This Row],[Preço Médio]],"")</f>
        <v/>
      </c>
      <c r="X775" s="123" t="str">
        <f>Tabela7[[#This Row],[Código Negociação]]&amp;Tabela7[[#This Row],[C/V]]</f>
        <v/>
      </c>
      <c r="Y775" s="116"/>
      <c r="Z775" s="116"/>
      <c r="AA775" s="116"/>
      <c r="AB775" s="116"/>
      <c r="AC775" s="116"/>
      <c r="AD775" s="116"/>
      <c r="AE775" s="116"/>
      <c r="AF775" s="116"/>
      <c r="AG775" s="116"/>
      <c r="AH775" s="116"/>
      <c r="AI775" s="116"/>
      <c r="AJ775" s="116"/>
    </row>
    <row r="776" spans="3:36" ht="15.75" customHeight="1" x14ac:dyDescent="0.25">
      <c r="C776" s="141"/>
      <c r="D776" s="273"/>
      <c r="E776" s="273"/>
      <c r="F776" s="264"/>
      <c r="G776" s="274"/>
      <c r="H776" s="264"/>
      <c r="I776" s="275"/>
      <c r="J776" s="275"/>
      <c r="K776" s="275"/>
      <c r="L776" s="275"/>
      <c r="M776" s="275"/>
      <c r="N776" s="275"/>
      <c r="O776" s="267"/>
      <c r="P776" s="267"/>
      <c r="Q776" s="268"/>
      <c r="R776" s="269"/>
      <c r="S776" s="268"/>
      <c r="T776" s="263"/>
      <c r="U776" s="300"/>
      <c r="V776" s="294" t="str">
        <f>IF(Tabela7[[#This Row],[C/V]]="c",Tabela7[[#This Row],[Preço Médio]],"")</f>
        <v/>
      </c>
      <c r="W776" s="294" t="str">
        <f>IF(Tabela7[[#This Row],[C/V]]="v",Tabela7[[#This Row],[Preço Médio]],"")</f>
        <v/>
      </c>
      <c r="X776" s="123" t="str">
        <f>Tabela7[[#This Row],[Código Negociação]]&amp;Tabela7[[#This Row],[C/V]]</f>
        <v/>
      </c>
      <c r="Y776" s="124"/>
      <c r="Z776" s="124"/>
      <c r="AA776" s="124"/>
      <c r="AB776" s="124"/>
      <c r="AC776" s="124"/>
      <c r="AD776" s="124"/>
      <c r="AE776" s="124"/>
      <c r="AF776" s="124"/>
      <c r="AG776" s="124"/>
      <c r="AH776" s="124"/>
      <c r="AI776" s="124"/>
      <c r="AJ776" s="124"/>
    </row>
    <row r="777" spans="3:36" ht="15.75" customHeight="1" x14ac:dyDescent="0.25">
      <c r="C777" s="262"/>
      <c r="D777" s="272"/>
      <c r="E777" s="273"/>
      <c r="F777" s="264"/>
      <c r="G777" s="265"/>
      <c r="H777" s="126"/>
      <c r="I777" s="125"/>
      <c r="J777" s="125"/>
      <c r="K777" s="125"/>
      <c r="L777" s="125"/>
      <c r="M777" s="125"/>
      <c r="N777" s="125"/>
      <c r="O777" s="266"/>
      <c r="P777" s="267"/>
      <c r="Q777" s="268"/>
      <c r="R777" s="269"/>
      <c r="S777" s="268"/>
      <c r="T777" s="263"/>
      <c r="U777" s="300"/>
      <c r="V777" s="294" t="str">
        <f>IF(Tabela7[[#This Row],[C/V]]="c",Tabela7[[#This Row],[Preço Médio]],"")</f>
        <v/>
      </c>
      <c r="W777" s="294" t="str">
        <f>IF(Tabela7[[#This Row],[C/V]]="v",Tabela7[[#This Row],[Preço Médio]],"")</f>
        <v/>
      </c>
      <c r="X777" s="123" t="str">
        <f>Tabela7[[#This Row],[Código Negociação]]&amp;Tabela7[[#This Row],[C/V]]</f>
        <v/>
      </c>
      <c r="Y777" s="116"/>
      <c r="Z777" s="116"/>
      <c r="AA777" s="116"/>
      <c r="AB777" s="116"/>
      <c r="AC777" s="116"/>
      <c r="AD777" s="116"/>
      <c r="AE777" s="116"/>
      <c r="AF777" s="116"/>
      <c r="AG777" s="116"/>
      <c r="AH777" s="116"/>
      <c r="AI777" s="116"/>
      <c r="AJ777" s="116"/>
    </row>
    <row r="778" spans="3:36" ht="15.75" customHeight="1" x14ac:dyDescent="0.25">
      <c r="C778" s="262"/>
      <c r="D778" s="272"/>
      <c r="E778" s="273"/>
      <c r="F778" s="264"/>
      <c r="G778" s="265"/>
      <c r="H778" s="126"/>
      <c r="I778" s="125"/>
      <c r="J778" s="125"/>
      <c r="K778" s="125"/>
      <c r="L778" s="125"/>
      <c r="M778" s="125"/>
      <c r="N778" s="125"/>
      <c r="O778" s="266"/>
      <c r="P778" s="267"/>
      <c r="Q778" s="267"/>
      <c r="R778" s="270"/>
      <c r="S778" s="267"/>
      <c r="T778" s="264"/>
      <c r="U778" s="300"/>
      <c r="V778" s="294" t="str">
        <f>IF(Tabela7[[#This Row],[C/V]]="c",Tabela7[[#This Row],[Preço Médio]],"")</f>
        <v/>
      </c>
      <c r="W778" s="294" t="str">
        <f>IF(Tabela7[[#This Row],[C/V]]="v",Tabela7[[#This Row],[Preço Médio]],"")</f>
        <v/>
      </c>
      <c r="X778" s="123" t="str">
        <f>Tabela7[[#This Row],[Código Negociação]]&amp;Tabela7[[#This Row],[C/V]]</f>
        <v/>
      </c>
      <c r="Y778" s="124"/>
      <c r="Z778" s="124"/>
      <c r="AA778" s="124"/>
      <c r="AB778" s="124"/>
      <c r="AC778" s="124"/>
      <c r="AD778" s="124"/>
      <c r="AE778" s="124"/>
      <c r="AF778" s="124"/>
      <c r="AG778" s="124"/>
      <c r="AH778" s="124"/>
      <c r="AI778" s="124"/>
      <c r="AJ778" s="124"/>
    </row>
    <row r="779" spans="3:36" ht="15.75" customHeight="1" x14ac:dyDescent="0.25">
      <c r="C779" s="141"/>
      <c r="D779" s="271"/>
      <c r="E779" s="271"/>
      <c r="F779" s="118"/>
      <c r="G779" s="119"/>
      <c r="H779" s="118"/>
      <c r="I779" s="120"/>
      <c r="J779" s="120"/>
      <c r="K779" s="120"/>
      <c r="L779" s="120"/>
      <c r="M779" s="120"/>
      <c r="N779" s="120"/>
      <c r="O779" s="121"/>
      <c r="P779" s="121"/>
      <c r="Q779" s="117"/>
      <c r="R779" s="122"/>
      <c r="S779" s="117"/>
      <c r="T779" s="123"/>
      <c r="U779" s="299"/>
      <c r="V779" s="294" t="str">
        <f>IF(Tabela7[[#This Row],[C/V]]="c",Tabela7[[#This Row],[Preço Médio]],"")</f>
        <v/>
      </c>
      <c r="W779" s="294" t="str">
        <f>IF(Tabela7[[#This Row],[C/V]]="v",Tabela7[[#This Row],[Preço Médio]],"")</f>
        <v/>
      </c>
      <c r="X779" s="123" t="str">
        <f>Tabela7[[#This Row],[Código Negociação]]&amp;Tabela7[[#This Row],[C/V]]</f>
        <v/>
      </c>
      <c r="Y779" s="116"/>
      <c r="Z779" s="116"/>
      <c r="AA779" s="116"/>
      <c r="AB779" s="116"/>
      <c r="AC779" s="116"/>
      <c r="AD779" s="116"/>
      <c r="AE779" s="116"/>
      <c r="AF779" s="116"/>
      <c r="AG779" s="116"/>
      <c r="AH779" s="116"/>
      <c r="AI779" s="116"/>
      <c r="AJ779" s="116"/>
    </row>
    <row r="780" spans="3:36" ht="15.75" customHeight="1" x14ac:dyDescent="0.25">
      <c r="C780" s="262"/>
      <c r="D780" s="272"/>
      <c r="E780" s="272"/>
      <c r="F780" s="264"/>
      <c r="G780" s="265"/>
      <c r="H780" s="126"/>
      <c r="I780" s="125"/>
      <c r="J780" s="125"/>
      <c r="K780" s="125"/>
      <c r="L780" s="125"/>
      <c r="M780" s="125"/>
      <c r="N780" s="125"/>
      <c r="O780" s="266"/>
      <c r="P780" s="267"/>
      <c r="Q780" s="268"/>
      <c r="R780" s="269"/>
      <c r="S780" s="268"/>
      <c r="T780" s="263"/>
      <c r="U780" s="300"/>
      <c r="V780" s="294" t="str">
        <f>IF(Tabela7[[#This Row],[C/V]]="c",Tabela7[[#This Row],[Preço Médio]],"")</f>
        <v/>
      </c>
      <c r="W780" s="294" t="str">
        <f>IF(Tabela7[[#This Row],[C/V]]="v",Tabela7[[#This Row],[Preço Médio]],"")</f>
        <v/>
      </c>
      <c r="X780" s="123" t="str">
        <f>Tabela7[[#This Row],[Código Negociação]]&amp;Tabela7[[#This Row],[C/V]]</f>
        <v/>
      </c>
      <c r="Y780" s="124"/>
      <c r="Z780" s="124"/>
      <c r="AA780" s="124"/>
      <c r="AB780" s="124"/>
      <c r="AC780" s="124"/>
      <c r="AD780" s="124"/>
      <c r="AE780" s="124"/>
      <c r="AF780" s="124"/>
      <c r="AG780" s="124"/>
      <c r="AH780" s="124"/>
      <c r="AI780" s="124"/>
      <c r="AJ780" s="124"/>
    </row>
    <row r="781" spans="3:36" ht="15.75" customHeight="1" x14ac:dyDescent="0.25">
      <c r="C781" s="262"/>
      <c r="D781" s="272"/>
      <c r="E781" s="272"/>
      <c r="F781" s="264"/>
      <c r="G781" s="265"/>
      <c r="H781" s="126"/>
      <c r="I781" s="125"/>
      <c r="J781" s="125"/>
      <c r="K781" s="125"/>
      <c r="L781" s="125"/>
      <c r="M781" s="125"/>
      <c r="N781" s="125"/>
      <c r="O781" s="266"/>
      <c r="P781" s="267"/>
      <c r="Q781" s="267"/>
      <c r="R781" s="270"/>
      <c r="S781" s="267"/>
      <c r="T781" s="264"/>
      <c r="U781" s="300"/>
      <c r="V781" s="294" t="str">
        <f>IF(Tabela7[[#This Row],[C/V]]="c",Tabela7[[#This Row],[Preço Médio]],"")</f>
        <v/>
      </c>
      <c r="W781" s="294" t="str">
        <f>IF(Tabela7[[#This Row],[C/V]]="v",Tabela7[[#This Row],[Preço Médio]],"")</f>
        <v/>
      </c>
      <c r="X781" s="123" t="str">
        <f>Tabela7[[#This Row],[Código Negociação]]&amp;Tabela7[[#This Row],[C/V]]</f>
        <v/>
      </c>
      <c r="Y781" s="116"/>
      <c r="Z781" s="116"/>
      <c r="AA781" s="116"/>
      <c r="AB781" s="116"/>
      <c r="AC781" s="116"/>
      <c r="AD781" s="116"/>
      <c r="AE781" s="116"/>
      <c r="AF781" s="116"/>
      <c r="AG781" s="116"/>
      <c r="AH781" s="116"/>
      <c r="AI781" s="116"/>
      <c r="AJ781" s="116"/>
    </row>
    <row r="782" spans="3:36" ht="15.75" customHeight="1" x14ac:dyDescent="0.25">
      <c r="C782" s="141"/>
      <c r="D782" s="273"/>
      <c r="E782" s="273"/>
      <c r="F782" s="264"/>
      <c r="G782" s="274"/>
      <c r="H782" s="264"/>
      <c r="I782" s="275"/>
      <c r="J782" s="275"/>
      <c r="K782" s="275"/>
      <c r="L782" s="275"/>
      <c r="M782" s="275"/>
      <c r="N782" s="275"/>
      <c r="O782" s="267"/>
      <c r="P782" s="267"/>
      <c r="Q782" s="268"/>
      <c r="R782" s="269"/>
      <c r="S782" s="268"/>
      <c r="T782" s="263"/>
      <c r="U782" s="300"/>
      <c r="V782" s="294" t="str">
        <f>IF(Tabela7[[#This Row],[C/V]]="c",Tabela7[[#This Row],[Preço Médio]],"")</f>
        <v/>
      </c>
      <c r="W782" s="294" t="str">
        <f>IF(Tabela7[[#This Row],[C/V]]="v",Tabela7[[#This Row],[Preço Médio]],"")</f>
        <v/>
      </c>
      <c r="X782" s="123" t="str">
        <f>Tabela7[[#This Row],[Código Negociação]]&amp;Tabela7[[#This Row],[C/V]]</f>
        <v/>
      </c>
      <c r="Y782" s="124"/>
      <c r="Z782" s="124"/>
      <c r="AA782" s="124"/>
      <c r="AB782" s="124"/>
      <c r="AC782" s="124"/>
      <c r="AD782" s="124"/>
      <c r="AE782" s="124"/>
      <c r="AF782" s="124"/>
      <c r="AG782" s="124"/>
      <c r="AH782" s="124"/>
      <c r="AI782" s="124"/>
      <c r="AJ782" s="124"/>
    </row>
    <row r="783" spans="3:36" ht="15.75" customHeight="1" x14ac:dyDescent="0.25">
      <c r="C783" s="262"/>
      <c r="D783" s="272"/>
      <c r="E783" s="273"/>
      <c r="F783" s="264"/>
      <c r="G783" s="265"/>
      <c r="H783" s="126"/>
      <c r="I783" s="125"/>
      <c r="J783" s="125"/>
      <c r="K783" s="125"/>
      <c r="L783" s="125"/>
      <c r="M783" s="125"/>
      <c r="N783" s="125"/>
      <c r="O783" s="266"/>
      <c r="P783" s="267"/>
      <c r="Q783" s="268"/>
      <c r="R783" s="269"/>
      <c r="S783" s="268"/>
      <c r="T783" s="263"/>
      <c r="U783" s="300"/>
      <c r="V783" s="294" t="str">
        <f>IF(Tabela7[[#This Row],[C/V]]="c",Tabela7[[#This Row],[Preço Médio]],"")</f>
        <v/>
      </c>
      <c r="W783" s="294" t="str">
        <f>IF(Tabela7[[#This Row],[C/V]]="v",Tabela7[[#This Row],[Preço Médio]],"")</f>
        <v/>
      </c>
      <c r="X783" s="123" t="str">
        <f>Tabela7[[#This Row],[Código Negociação]]&amp;Tabela7[[#This Row],[C/V]]</f>
        <v/>
      </c>
      <c r="Y783" s="116"/>
      <c r="Z783" s="116"/>
      <c r="AA783" s="116"/>
      <c r="AB783" s="116"/>
      <c r="AC783" s="116"/>
      <c r="AD783" s="116"/>
      <c r="AE783" s="116"/>
      <c r="AF783" s="116"/>
      <c r="AG783" s="116"/>
      <c r="AH783" s="116"/>
      <c r="AI783" s="116"/>
      <c r="AJ783" s="116"/>
    </row>
    <row r="784" spans="3:36" ht="15.75" customHeight="1" x14ac:dyDescent="0.25">
      <c r="C784" s="262"/>
      <c r="D784" s="272"/>
      <c r="E784" s="273"/>
      <c r="F784" s="264"/>
      <c r="G784" s="265"/>
      <c r="H784" s="126"/>
      <c r="I784" s="125"/>
      <c r="J784" s="125"/>
      <c r="K784" s="125"/>
      <c r="L784" s="125"/>
      <c r="M784" s="125"/>
      <c r="N784" s="125"/>
      <c r="O784" s="266"/>
      <c r="P784" s="267"/>
      <c r="Q784" s="267"/>
      <c r="R784" s="270"/>
      <c r="S784" s="267"/>
      <c r="T784" s="264"/>
      <c r="U784" s="300"/>
      <c r="V784" s="294" t="str">
        <f>IF(Tabela7[[#This Row],[C/V]]="c",Tabela7[[#This Row],[Preço Médio]],"")</f>
        <v/>
      </c>
      <c r="W784" s="294" t="str">
        <f>IF(Tabela7[[#This Row],[C/V]]="v",Tabela7[[#This Row],[Preço Médio]],"")</f>
        <v/>
      </c>
      <c r="X784" s="123" t="str">
        <f>Tabela7[[#This Row],[Código Negociação]]&amp;Tabela7[[#This Row],[C/V]]</f>
        <v/>
      </c>
      <c r="Y784" s="124"/>
      <c r="Z784" s="124"/>
      <c r="AA784" s="124"/>
      <c r="AB784" s="124"/>
      <c r="AC784" s="124"/>
      <c r="AD784" s="124"/>
      <c r="AE784" s="124"/>
      <c r="AF784" s="124"/>
      <c r="AG784" s="124"/>
      <c r="AH784" s="124"/>
      <c r="AI784" s="124"/>
      <c r="AJ784" s="124"/>
    </row>
    <row r="785" spans="3:36" ht="15.75" customHeight="1" x14ac:dyDescent="0.25">
      <c r="C785" s="141"/>
      <c r="D785" s="271"/>
      <c r="E785" s="271"/>
      <c r="F785" s="118"/>
      <c r="G785" s="119"/>
      <c r="H785" s="118"/>
      <c r="I785" s="120"/>
      <c r="J785" s="120"/>
      <c r="K785" s="120"/>
      <c r="L785" s="120"/>
      <c r="M785" s="120"/>
      <c r="N785" s="120"/>
      <c r="O785" s="121"/>
      <c r="P785" s="121"/>
      <c r="Q785" s="117"/>
      <c r="R785" s="122"/>
      <c r="S785" s="117"/>
      <c r="T785" s="123"/>
      <c r="U785" s="299"/>
      <c r="V785" s="294" t="str">
        <f>IF(Tabela7[[#This Row],[C/V]]="c",Tabela7[[#This Row],[Preço Médio]],"")</f>
        <v/>
      </c>
      <c r="W785" s="294" t="str">
        <f>IF(Tabela7[[#This Row],[C/V]]="v",Tabela7[[#This Row],[Preço Médio]],"")</f>
        <v/>
      </c>
      <c r="X785" s="123" t="str">
        <f>Tabela7[[#This Row],[Código Negociação]]&amp;Tabela7[[#This Row],[C/V]]</f>
        <v/>
      </c>
      <c r="Y785" s="116"/>
      <c r="Z785" s="116"/>
      <c r="AA785" s="116"/>
      <c r="AB785" s="116"/>
      <c r="AC785" s="116"/>
      <c r="AD785" s="116"/>
      <c r="AE785" s="116"/>
      <c r="AF785" s="116"/>
      <c r="AG785" s="116"/>
      <c r="AH785" s="116"/>
      <c r="AI785" s="116"/>
      <c r="AJ785" s="116"/>
    </row>
    <row r="786" spans="3:36" ht="15.75" customHeight="1" x14ac:dyDescent="0.25">
      <c r="C786" s="262"/>
      <c r="D786" s="272"/>
      <c r="E786" s="272"/>
      <c r="F786" s="264"/>
      <c r="G786" s="265"/>
      <c r="H786" s="126"/>
      <c r="I786" s="125"/>
      <c r="J786" s="125"/>
      <c r="K786" s="125"/>
      <c r="L786" s="125"/>
      <c r="M786" s="125"/>
      <c r="N786" s="125"/>
      <c r="O786" s="266"/>
      <c r="P786" s="267"/>
      <c r="Q786" s="268"/>
      <c r="R786" s="269"/>
      <c r="S786" s="268"/>
      <c r="T786" s="263"/>
      <c r="U786" s="300"/>
      <c r="V786" s="294" t="str">
        <f>IF(Tabela7[[#This Row],[C/V]]="c",Tabela7[[#This Row],[Preço Médio]],"")</f>
        <v/>
      </c>
      <c r="W786" s="294" t="str">
        <f>IF(Tabela7[[#This Row],[C/V]]="v",Tabela7[[#This Row],[Preço Médio]],"")</f>
        <v/>
      </c>
      <c r="X786" s="123" t="str">
        <f>Tabela7[[#This Row],[Código Negociação]]&amp;Tabela7[[#This Row],[C/V]]</f>
        <v/>
      </c>
      <c r="Y786" s="124"/>
      <c r="Z786" s="124"/>
      <c r="AA786" s="124"/>
      <c r="AB786" s="124"/>
      <c r="AC786" s="124"/>
      <c r="AD786" s="124"/>
      <c r="AE786" s="124"/>
      <c r="AF786" s="124"/>
      <c r="AG786" s="124"/>
      <c r="AH786" s="124"/>
      <c r="AI786" s="124"/>
      <c r="AJ786" s="124"/>
    </row>
    <row r="787" spans="3:36" ht="15.75" customHeight="1" x14ac:dyDescent="0.25">
      <c r="C787" s="262"/>
      <c r="D787" s="272"/>
      <c r="E787" s="272"/>
      <c r="F787" s="264"/>
      <c r="G787" s="265"/>
      <c r="H787" s="126"/>
      <c r="I787" s="125"/>
      <c r="J787" s="125"/>
      <c r="K787" s="125"/>
      <c r="L787" s="125"/>
      <c r="M787" s="125"/>
      <c r="N787" s="125"/>
      <c r="O787" s="266"/>
      <c r="P787" s="267"/>
      <c r="Q787" s="267"/>
      <c r="R787" s="270"/>
      <c r="S787" s="267"/>
      <c r="T787" s="264"/>
      <c r="U787" s="300"/>
      <c r="V787" s="294" t="str">
        <f>IF(Tabela7[[#This Row],[C/V]]="c",Tabela7[[#This Row],[Preço Médio]],"")</f>
        <v/>
      </c>
      <c r="W787" s="294" t="str">
        <f>IF(Tabela7[[#This Row],[C/V]]="v",Tabela7[[#This Row],[Preço Médio]],"")</f>
        <v/>
      </c>
      <c r="X787" s="123" t="str">
        <f>Tabela7[[#This Row],[Código Negociação]]&amp;Tabela7[[#This Row],[C/V]]</f>
        <v/>
      </c>
      <c r="Y787" s="116"/>
      <c r="Z787" s="116"/>
      <c r="AA787" s="116"/>
      <c r="AB787" s="116"/>
      <c r="AC787" s="116"/>
      <c r="AD787" s="116"/>
      <c r="AE787" s="116"/>
      <c r="AF787" s="116"/>
      <c r="AG787" s="116"/>
      <c r="AH787" s="116"/>
      <c r="AI787" s="116"/>
      <c r="AJ787" s="116"/>
    </row>
    <row r="788" spans="3:36" ht="15.75" customHeight="1" x14ac:dyDescent="0.25">
      <c r="C788" s="141"/>
      <c r="D788" s="273"/>
      <c r="E788" s="273"/>
      <c r="F788" s="264"/>
      <c r="G788" s="274"/>
      <c r="H788" s="264"/>
      <c r="I788" s="275"/>
      <c r="J788" s="275"/>
      <c r="K788" s="275"/>
      <c r="L788" s="275"/>
      <c r="M788" s="275"/>
      <c r="N788" s="275"/>
      <c r="O788" s="267"/>
      <c r="P788" s="267"/>
      <c r="Q788" s="268"/>
      <c r="R788" s="269"/>
      <c r="S788" s="268"/>
      <c r="T788" s="263"/>
      <c r="U788" s="300"/>
      <c r="V788" s="294" t="str">
        <f>IF(Tabela7[[#This Row],[C/V]]="c",Tabela7[[#This Row],[Preço Médio]],"")</f>
        <v/>
      </c>
      <c r="W788" s="294" t="str">
        <f>IF(Tabela7[[#This Row],[C/V]]="v",Tabela7[[#This Row],[Preço Médio]],"")</f>
        <v/>
      </c>
      <c r="X788" s="123" t="str">
        <f>Tabela7[[#This Row],[Código Negociação]]&amp;Tabela7[[#This Row],[C/V]]</f>
        <v/>
      </c>
      <c r="Y788" s="124"/>
      <c r="Z788" s="124"/>
      <c r="AA788" s="124"/>
      <c r="AB788" s="124"/>
      <c r="AC788" s="124"/>
      <c r="AD788" s="124"/>
      <c r="AE788" s="124"/>
      <c r="AF788" s="124"/>
      <c r="AG788" s="124"/>
      <c r="AH788" s="124"/>
      <c r="AI788" s="124"/>
      <c r="AJ788" s="124"/>
    </row>
    <row r="789" spans="3:36" ht="15.75" customHeight="1" x14ac:dyDescent="0.25">
      <c r="C789" s="262"/>
      <c r="D789" s="272"/>
      <c r="E789" s="273"/>
      <c r="F789" s="264"/>
      <c r="G789" s="265"/>
      <c r="H789" s="126"/>
      <c r="I789" s="125"/>
      <c r="J789" s="125"/>
      <c r="K789" s="125"/>
      <c r="L789" s="125"/>
      <c r="M789" s="125"/>
      <c r="N789" s="125"/>
      <c r="O789" s="266"/>
      <c r="P789" s="267"/>
      <c r="Q789" s="268"/>
      <c r="R789" s="269"/>
      <c r="S789" s="268"/>
      <c r="T789" s="263"/>
      <c r="U789" s="300"/>
      <c r="V789" s="294" t="str">
        <f>IF(Tabela7[[#This Row],[C/V]]="c",Tabela7[[#This Row],[Preço Médio]],"")</f>
        <v/>
      </c>
      <c r="W789" s="294" t="str">
        <f>IF(Tabela7[[#This Row],[C/V]]="v",Tabela7[[#This Row],[Preço Médio]],"")</f>
        <v/>
      </c>
      <c r="X789" s="123" t="str">
        <f>Tabela7[[#This Row],[Código Negociação]]&amp;Tabela7[[#This Row],[C/V]]</f>
        <v/>
      </c>
      <c r="Y789" s="116"/>
      <c r="Z789" s="116"/>
      <c r="AA789" s="116"/>
      <c r="AB789" s="116"/>
      <c r="AC789" s="116"/>
      <c r="AD789" s="116"/>
      <c r="AE789" s="116"/>
      <c r="AF789" s="116"/>
      <c r="AG789" s="116"/>
      <c r="AH789" s="116"/>
      <c r="AI789" s="116"/>
      <c r="AJ789" s="116"/>
    </row>
    <row r="790" spans="3:36" ht="15.75" customHeight="1" x14ac:dyDescent="0.25">
      <c r="C790" s="262"/>
      <c r="D790" s="272"/>
      <c r="E790" s="273"/>
      <c r="F790" s="264"/>
      <c r="G790" s="265"/>
      <c r="H790" s="126"/>
      <c r="I790" s="125"/>
      <c r="J790" s="125"/>
      <c r="K790" s="125"/>
      <c r="L790" s="125"/>
      <c r="M790" s="125"/>
      <c r="N790" s="125"/>
      <c r="O790" s="266"/>
      <c r="P790" s="267"/>
      <c r="Q790" s="267"/>
      <c r="R790" s="270"/>
      <c r="S790" s="267"/>
      <c r="T790" s="264"/>
      <c r="U790" s="300"/>
      <c r="V790" s="294" t="str">
        <f>IF(Tabela7[[#This Row],[C/V]]="c",Tabela7[[#This Row],[Preço Médio]],"")</f>
        <v/>
      </c>
      <c r="W790" s="294" t="str">
        <f>IF(Tabela7[[#This Row],[C/V]]="v",Tabela7[[#This Row],[Preço Médio]],"")</f>
        <v/>
      </c>
      <c r="X790" s="123" t="str">
        <f>Tabela7[[#This Row],[Código Negociação]]&amp;Tabela7[[#This Row],[C/V]]</f>
        <v/>
      </c>
      <c r="Y790" s="124"/>
      <c r="Z790" s="124"/>
      <c r="AA790" s="124"/>
      <c r="AB790" s="124"/>
      <c r="AC790" s="124"/>
      <c r="AD790" s="124"/>
      <c r="AE790" s="124"/>
      <c r="AF790" s="124"/>
      <c r="AG790" s="124"/>
      <c r="AH790" s="124"/>
      <c r="AI790" s="124"/>
      <c r="AJ790" s="124"/>
    </row>
    <row r="791" spans="3:36" ht="15.75" customHeight="1" x14ac:dyDescent="0.25">
      <c r="C791" s="141"/>
      <c r="D791" s="271"/>
      <c r="E791" s="271"/>
      <c r="F791" s="118"/>
      <c r="G791" s="119"/>
      <c r="H791" s="118"/>
      <c r="I791" s="120"/>
      <c r="J791" s="120"/>
      <c r="K791" s="120"/>
      <c r="L791" s="120"/>
      <c r="M791" s="120"/>
      <c r="N791" s="120"/>
      <c r="O791" s="121"/>
      <c r="P791" s="121"/>
      <c r="Q791" s="117"/>
      <c r="R791" s="122"/>
      <c r="S791" s="117"/>
      <c r="T791" s="123"/>
      <c r="U791" s="299"/>
      <c r="V791" s="294" t="str">
        <f>IF(Tabela7[[#This Row],[C/V]]="c",Tabela7[[#This Row],[Preço Médio]],"")</f>
        <v/>
      </c>
      <c r="W791" s="294" t="str">
        <f>IF(Tabela7[[#This Row],[C/V]]="v",Tabela7[[#This Row],[Preço Médio]],"")</f>
        <v/>
      </c>
      <c r="X791" s="123" t="str">
        <f>Tabela7[[#This Row],[Código Negociação]]&amp;Tabela7[[#This Row],[C/V]]</f>
        <v/>
      </c>
      <c r="Y791" s="116"/>
      <c r="Z791" s="116"/>
      <c r="AA791" s="116"/>
      <c r="AB791" s="116"/>
      <c r="AC791" s="116"/>
      <c r="AD791" s="116"/>
      <c r="AE791" s="116"/>
      <c r="AF791" s="116"/>
      <c r="AG791" s="116"/>
      <c r="AH791" s="116"/>
      <c r="AI791" s="116"/>
      <c r="AJ791" s="116"/>
    </row>
    <row r="792" spans="3:36" ht="15.75" customHeight="1" x14ac:dyDescent="0.25">
      <c r="C792" s="262"/>
      <c r="D792" s="272"/>
      <c r="E792" s="272"/>
      <c r="F792" s="264"/>
      <c r="G792" s="265"/>
      <c r="H792" s="126"/>
      <c r="I792" s="125"/>
      <c r="J792" s="125"/>
      <c r="K792" s="125"/>
      <c r="L792" s="125"/>
      <c r="M792" s="125"/>
      <c r="N792" s="125"/>
      <c r="O792" s="266"/>
      <c r="P792" s="267"/>
      <c r="Q792" s="268"/>
      <c r="R792" s="269"/>
      <c r="S792" s="268"/>
      <c r="T792" s="263"/>
      <c r="U792" s="300"/>
      <c r="V792" s="294" t="str">
        <f>IF(Tabela7[[#This Row],[C/V]]="c",Tabela7[[#This Row],[Preço Médio]],"")</f>
        <v/>
      </c>
      <c r="W792" s="294" t="str">
        <f>IF(Tabela7[[#This Row],[C/V]]="v",Tabela7[[#This Row],[Preço Médio]],"")</f>
        <v/>
      </c>
      <c r="X792" s="123" t="str">
        <f>Tabela7[[#This Row],[Código Negociação]]&amp;Tabela7[[#This Row],[C/V]]</f>
        <v/>
      </c>
      <c r="Y792" s="124"/>
      <c r="Z792" s="124"/>
      <c r="AA792" s="124"/>
      <c r="AB792" s="124"/>
      <c r="AC792" s="124"/>
      <c r="AD792" s="124"/>
      <c r="AE792" s="124"/>
      <c r="AF792" s="124"/>
      <c r="AG792" s="124"/>
      <c r="AH792" s="124"/>
      <c r="AI792" s="124"/>
      <c r="AJ792" s="124"/>
    </row>
    <row r="793" spans="3:36" ht="15.75" customHeight="1" x14ac:dyDescent="0.25">
      <c r="C793" s="262"/>
      <c r="D793" s="272"/>
      <c r="E793" s="272"/>
      <c r="F793" s="264"/>
      <c r="G793" s="265"/>
      <c r="H793" s="126"/>
      <c r="I793" s="125"/>
      <c r="J793" s="125"/>
      <c r="K793" s="125"/>
      <c r="L793" s="125"/>
      <c r="M793" s="125"/>
      <c r="N793" s="125"/>
      <c r="O793" s="266"/>
      <c r="P793" s="267"/>
      <c r="Q793" s="267"/>
      <c r="R793" s="270"/>
      <c r="S793" s="267"/>
      <c r="T793" s="264"/>
      <c r="U793" s="300"/>
      <c r="V793" s="294" t="str">
        <f>IF(Tabela7[[#This Row],[C/V]]="c",Tabela7[[#This Row],[Preço Médio]],"")</f>
        <v/>
      </c>
      <c r="W793" s="294" t="str">
        <f>IF(Tabela7[[#This Row],[C/V]]="v",Tabela7[[#This Row],[Preço Médio]],"")</f>
        <v/>
      </c>
      <c r="X793" s="123" t="str">
        <f>Tabela7[[#This Row],[Código Negociação]]&amp;Tabela7[[#This Row],[C/V]]</f>
        <v/>
      </c>
      <c r="Y793" s="116"/>
      <c r="Z793" s="116"/>
      <c r="AA793" s="116"/>
      <c r="AB793" s="116"/>
      <c r="AC793" s="116"/>
      <c r="AD793" s="116"/>
      <c r="AE793" s="116"/>
      <c r="AF793" s="116"/>
      <c r="AG793" s="116"/>
      <c r="AH793" s="116"/>
      <c r="AI793" s="116"/>
      <c r="AJ793" s="116"/>
    </row>
    <row r="794" spans="3:36" ht="15.75" customHeight="1" x14ac:dyDescent="0.25">
      <c r="C794" s="141"/>
      <c r="D794" s="273"/>
      <c r="E794" s="273"/>
      <c r="F794" s="264"/>
      <c r="G794" s="274"/>
      <c r="H794" s="264"/>
      <c r="I794" s="275"/>
      <c r="J794" s="275"/>
      <c r="K794" s="275"/>
      <c r="L794" s="275"/>
      <c r="M794" s="275"/>
      <c r="N794" s="275"/>
      <c r="O794" s="267"/>
      <c r="P794" s="267"/>
      <c r="Q794" s="268"/>
      <c r="R794" s="269"/>
      <c r="S794" s="268"/>
      <c r="T794" s="263"/>
      <c r="U794" s="300"/>
      <c r="V794" s="294" t="str">
        <f>IF(Tabela7[[#This Row],[C/V]]="c",Tabela7[[#This Row],[Preço Médio]],"")</f>
        <v/>
      </c>
      <c r="W794" s="294" t="str">
        <f>IF(Tabela7[[#This Row],[C/V]]="v",Tabela7[[#This Row],[Preço Médio]],"")</f>
        <v/>
      </c>
      <c r="X794" s="123" t="str">
        <f>Tabela7[[#This Row],[Código Negociação]]&amp;Tabela7[[#This Row],[C/V]]</f>
        <v/>
      </c>
      <c r="Y794" s="124"/>
      <c r="Z794" s="124"/>
      <c r="AA794" s="124"/>
      <c r="AB794" s="124"/>
      <c r="AC794" s="124"/>
      <c r="AD794" s="124"/>
      <c r="AE794" s="124"/>
      <c r="AF794" s="124"/>
      <c r="AG794" s="124"/>
      <c r="AH794" s="124"/>
      <c r="AI794" s="124"/>
      <c r="AJ794" s="124"/>
    </row>
    <row r="795" spans="3:36" ht="15.75" customHeight="1" x14ac:dyDescent="0.25">
      <c r="C795" s="262"/>
      <c r="D795" s="272"/>
      <c r="E795" s="273"/>
      <c r="F795" s="264"/>
      <c r="G795" s="265"/>
      <c r="H795" s="126"/>
      <c r="I795" s="125"/>
      <c r="J795" s="125"/>
      <c r="K795" s="125"/>
      <c r="L795" s="125"/>
      <c r="M795" s="125"/>
      <c r="N795" s="125"/>
      <c r="O795" s="266"/>
      <c r="P795" s="267"/>
      <c r="Q795" s="268"/>
      <c r="R795" s="269"/>
      <c r="S795" s="268"/>
      <c r="T795" s="263"/>
      <c r="U795" s="300"/>
      <c r="V795" s="294" t="str">
        <f>IF(Tabela7[[#This Row],[C/V]]="c",Tabela7[[#This Row],[Preço Médio]],"")</f>
        <v/>
      </c>
      <c r="W795" s="294" t="str">
        <f>IF(Tabela7[[#This Row],[C/V]]="v",Tabela7[[#This Row],[Preço Médio]],"")</f>
        <v/>
      </c>
      <c r="X795" s="123" t="str">
        <f>Tabela7[[#This Row],[Código Negociação]]&amp;Tabela7[[#This Row],[C/V]]</f>
        <v/>
      </c>
      <c r="Y795" s="116"/>
      <c r="Z795" s="116"/>
      <c r="AA795" s="116"/>
      <c r="AB795" s="116"/>
      <c r="AC795" s="116"/>
      <c r="AD795" s="116"/>
      <c r="AE795" s="116"/>
      <c r="AF795" s="116"/>
      <c r="AG795" s="116"/>
      <c r="AH795" s="116"/>
      <c r="AI795" s="116"/>
      <c r="AJ795" s="116"/>
    </row>
    <row r="796" spans="3:36" ht="15.75" customHeight="1" x14ac:dyDescent="0.25">
      <c r="C796" s="262"/>
      <c r="D796" s="272"/>
      <c r="E796" s="273"/>
      <c r="F796" s="264"/>
      <c r="G796" s="265"/>
      <c r="H796" s="126"/>
      <c r="I796" s="125"/>
      <c r="J796" s="125"/>
      <c r="K796" s="125"/>
      <c r="L796" s="125"/>
      <c r="M796" s="125"/>
      <c r="N796" s="125"/>
      <c r="O796" s="266"/>
      <c r="P796" s="267"/>
      <c r="Q796" s="267"/>
      <c r="R796" s="270"/>
      <c r="S796" s="267"/>
      <c r="T796" s="264"/>
      <c r="U796" s="300"/>
      <c r="V796" s="294" t="str">
        <f>IF(Tabela7[[#This Row],[C/V]]="c",Tabela7[[#This Row],[Preço Médio]],"")</f>
        <v/>
      </c>
      <c r="W796" s="294" t="str">
        <f>IF(Tabela7[[#This Row],[C/V]]="v",Tabela7[[#This Row],[Preço Médio]],"")</f>
        <v/>
      </c>
      <c r="X796" s="123" t="str">
        <f>Tabela7[[#This Row],[Código Negociação]]&amp;Tabela7[[#This Row],[C/V]]</f>
        <v/>
      </c>
      <c r="Y796" s="124"/>
      <c r="Z796" s="124"/>
      <c r="AA796" s="124"/>
      <c r="AB796" s="124"/>
      <c r="AC796" s="124"/>
      <c r="AD796" s="124"/>
      <c r="AE796" s="124"/>
      <c r="AF796" s="124"/>
      <c r="AG796" s="124"/>
      <c r="AH796" s="124"/>
      <c r="AI796" s="124"/>
      <c r="AJ796" s="124"/>
    </row>
    <row r="797" spans="3:36" ht="15.75" customHeight="1" x14ac:dyDescent="0.25">
      <c r="C797" s="141"/>
      <c r="D797" s="271"/>
      <c r="E797" s="271"/>
      <c r="F797" s="118"/>
      <c r="G797" s="119"/>
      <c r="H797" s="118"/>
      <c r="I797" s="120"/>
      <c r="J797" s="120"/>
      <c r="K797" s="120"/>
      <c r="L797" s="120"/>
      <c r="M797" s="120"/>
      <c r="N797" s="120"/>
      <c r="O797" s="121"/>
      <c r="P797" s="121"/>
      <c r="Q797" s="117"/>
      <c r="R797" s="122"/>
      <c r="S797" s="117"/>
      <c r="T797" s="123"/>
      <c r="U797" s="299"/>
      <c r="V797" s="294" t="str">
        <f>IF(Tabela7[[#This Row],[C/V]]="c",Tabela7[[#This Row],[Preço Médio]],"")</f>
        <v/>
      </c>
      <c r="W797" s="294" t="str">
        <f>IF(Tabela7[[#This Row],[C/V]]="v",Tabela7[[#This Row],[Preço Médio]],"")</f>
        <v/>
      </c>
      <c r="X797" s="123" t="str">
        <f>Tabela7[[#This Row],[Código Negociação]]&amp;Tabela7[[#This Row],[C/V]]</f>
        <v/>
      </c>
      <c r="Y797" s="116"/>
      <c r="Z797" s="116"/>
      <c r="AA797" s="116"/>
      <c r="AB797" s="116"/>
      <c r="AC797" s="116"/>
      <c r="AD797" s="116"/>
      <c r="AE797" s="116"/>
      <c r="AF797" s="116"/>
      <c r="AG797" s="116"/>
      <c r="AH797" s="116"/>
      <c r="AI797" s="116"/>
      <c r="AJ797" s="116"/>
    </row>
    <row r="798" spans="3:36" ht="15.75" customHeight="1" x14ac:dyDescent="0.25">
      <c r="C798" s="262"/>
      <c r="D798" s="272"/>
      <c r="E798" s="272"/>
      <c r="F798" s="264"/>
      <c r="G798" s="265"/>
      <c r="H798" s="126"/>
      <c r="I798" s="125"/>
      <c r="J798" s="125"/>
      <c r="K798" s="125"/>
      <c r="L798" s="125"/>
      <c r="M798" s="125"/>
      <c r="N798" s="125"/>
      <c r="O798" s="266"/>
      <c r="P798" s="267"/>
      <c r="Q798" s="268"/>
      <c r="R798" s="269"/>
      <c r="S798" s="268"/>
      <c r="T798" s="263"/>
      <c r="U798" s="300"/>
      <c r="V798" s="294" t="str">
        <f>IF(Tabela7[[#This Row],[C/V]]="c",Tabela7[[#This Row],[Preço Médio]],"")</f>
        <v/>
      </c>
      <c r="W798" s="294" t="str">
        <f>IF(Tabela7[[#This Row],[C/V]]="v",Tabela7[[#This Row],[Preço Médio]],"")</f>
        <v/>
      </c>
      <c r="X798" s="123" t="str">
        <f>Tabela7[[#This Row],[Código Negociação]]&amp;Tabela7[[#This Row],[C/V]]</f>
        <v/>
      </c>
      <c r="Y798" s="124"/>
      <c r="Z798" s="124"/>
      <c r="AA798" s="124"/>
      <c r="AB798" s="124"/>
      <c r="AC798" s="124"/>
      <c r="AD798" s="124"/>
      <c r="AE798" s="124"/>
      <c r="AF798" s="124"/>
      <c r="AG798" s="124"/>
      <c r="AH798" s="124"/>
      <c r="AI798" s="124"/>
      <c r="AJ798" s="124"/>
    </row>
    <row r="799" spans="3:36" ht="15.75" customHeight="1" x14ac:dyDescent="0.25">
      <c r="C799" s="262"/>
      <c r="D799" s="272"/>
      <c r="E799" s="272"/>
      <c r="F799" s="264"/>
      <c r="G799" s="265"/>
      <c r="H799" s="126"/>
      <c r="I799" s="125"/>
      <c r="J799" s="125"/>
      <c r="K799" s="125"/>
      <c r="L799" s="125"/>
      <c r="M799" s="125"/>
      <c r="N799" s="125"/>
      <c r="O799" s="266"/>
      <c r="P799" s="267"/>
      <c r="Q799" s="267"/>
      <c r="R799" s="270"/>
      <c r="S799" s="267"/>
      <c r="T799" s="264"/>
      <c r="U799" s="300"/>
      <c r="V799" s="294" t="str">
        <f>IF(Tabela7[[#This Row],[C/V]]="c",Tabela7[[#This Row],[Preço Médio]],"")</f>
        <v/>
      </c>
      <c r="W799" s="294" t="str">
        <f>IF(Tabela7[[#This Row],[C/V]]="v",Tabela7[[#This Row],[Preço Médio]],"")</f>
        <v/>
      </c>
      <c r="X799" s="123" t="str">
        <f>Tabela7[[#This Row],[Código Negociação]]&amp;Tabela7[[#This Row],[C/V]]</f>
        <v/>
      </c>
      <c r="Y799" s="116"/>
      <c r="Z799" s="116"/>
      <c r="AA799" s="116"/>
      <c r="AB799" s="116"/>
      <c r="AC799" s="116"/>
      <c r="AD799" s="116"/>
      <c r="AE799" s="116"/>
      <c r="AF799" s="116"/>
      <c r="AG799" s="116"/>
      <c r="AH799" s="116"/>
      <c r="AI799" s="116"/>
      <c r="AJ799" s="116"/>
    </row>
    <row r="800" spans="3:36" ht="15.75" customHeight="1" x14ac:dyDescent="0.25">
      <c r="C800" s="141"/>
      <c r="D800" s="273"/>
      <c r="E800" s="273"/>
      <c r="F800" s="264"/>
      <c r="G800" s="274"/>
      <c r="H800" s="264"/>
      <c r="I800" s="275"/>
      <c r="J800" s="275"/>
      <c r="K800" s="275"/>
      <c r="L800" s="275"/>
      <c r="M800" s="275"/>
      <c r="N800" s="275"/>
      <c r="O800" s="267"/>
      <c r="P800" s="267"/>
      <c r="Q800" s="268"/>
      <c r="R800" s="269"/>
      <c r="S800" s="268"/>
      <c r="T800" s="263"/>
      <c r="U800" s="300"/>
      <c r="V800" s="294" t="str">
        <f>IF(Tabela7[[#This Row],[C/V]]="c",Tabela7[[#This Row],[Preço Médio]],"")</f>
        <v/>
      </c>
      <c r="W800" s="294" t="str">
        <f>IF(Tabela7[[#This Row],[C/V]]="v",Tabela7[[#This Row],[Preço Médio]],"")</f>
        <v/>
      </c>
      <c r="X800" s="123" t="str">
        <f>Tabela7[[#This Row],[Código Negociação]]&amp;Tabela7[[#This Row],[C/V]]</f>
        <v/>
      </c>
      <c r="Y800" s="124"/>
      <c r="Z800" s="124"/>
      <c r="AA800" s="124"/>
      <c r="AB800" s="124"/>
      <c r="AC800" s="124"/>
      <c r="AD800" s="124"/>
      <c r="AE800" s="124"/>
      <c r="AF800" s="124"/>
      <c r="AG800" s="124"/>
      <c r="AH800" s="124"/>
      <c r="AI800" s="124"/>
      <c r="AJ800" s="124"/>
    </row>
    <row r="801" spans="3:36" ht="15.75" customHeight="1" x14ac:dyDescent="0.25">
      <c r="C801" s="262"/>
      <c r="D801" s="272"/>
      <c r="E801" s="273"/>
      <c r="F801" s="264"/>
      <c r="G801" s="265"/>
      <c r="H801" s="126"/>
      <c r="I801" s="125"/>
      <c r="J801" s="125"/>
      <c r="K801" s="125"/>
      <c r="L801" s="125"/>
      <c r="M801" s="125"/>
      <c r="N801" s="125"/>
      <c r="O801" s="266"/>
      <c r="P801" s="267"/>
      <c r="Q801" s="268"/>
      <c r="R801" s="269"/>
      <c r="S801" s="268"/>
      <c r="T801" s="263"/>
      <c r="U801" s="300"/>
      <c r="V801" s="294" t="str">
        <f>IF(Tabela7[[#This Row],[C/V]]="c",Tabela7[[#This Row],[Preço Médio]],"")</f>
        <v/>
      </c>
      <c r="W801" s="294" t="str">
        <f>IF(Tabela7[[#This Row],[C/V]]="v",Tabela7[[#This Row],[Preço Médio]],"")</f>
        <v/>
      </c>
      <c r="X801" s="123" t="str">
        <f>Tabela7[[#This Row],[Código Negociação]]&amp;Tabela7[[#This Row],[C/V]]</f>
        <v/>
      </c>
      <c r="Y801" s="116"/>
      <c r="Z801" s="116"/>
      <c r="AA801" s="116"/>
      <c r="AB801" s="116"/>
      <c r="AC801" s="116"/>
      <c r="AD801" s="116"/>
      <c r="AE801" s="116"/>
      <c r="AF801" s="116"/>
      <c r="AG801" s="116"/>
      <c r="AH801" s="116"/>
      <c r="AI801" s="116"/>
      <c r="AJ801" s="116"/>
    </row>
    <row r="802" spans="3:36" ht="15.75" customHeight="1" x14ac:dyDescent="0.25">
      <c r="C802" s="262"/>
      <c r="D802" s="272"/>
      <c r="E802" s="273"/>
      <c r="F802" s="264"/>
      <c r="G802" s="265"/>
      <c r="H802" s="126"/>
      <c r="I802" s="125"/>
      <c r="J802" s="125"/>
      <c r="K802" s="125"/>
      <c r="L802" s="125"/>
      <c r="M802" s="125"/>
      <c r="N802" s="125"/>
      <c r="O802" s="266"/>
      <c r="P802" s="267"/>
      <c r="Q802" s="267"/>
      <c r="R802" s="270"/>
      <c r="S802" s="267"/>
      <c r="T802" s="264"/>
      <c r="U802" s="300"/>
      <c r="V802" s="294" t="str">
        <f>IF(Tabela7[[#This Row],[C/V]]="c",Tabela7[[#This Row],[Preço Médio]],"")</f>
        <v/>
      </c>
      <c r="W802" s="294" t="str">
        <f>IF(Tabela7[[#This Row],[C/V]]="v",Tabela7[[#This Row],[Preço Médio]],"")</f>
        <v/>
      </c>
      <c r="X802" s="123" t="str">
        <f>Tabela7[[#This Row],[Código Negociação]]&amp;Tabela7[[#This Row],[C/V]]</f>
        <v/>
      </c>
      <c r="Y802" s="124"/>
      <c r="Z802" s="124"/>
      <c r="AA802" s="124"/>
      <c r="AB802" s="124"/>
      <c r="AC802" s="124"/>
      <c r="AD802" s="124"/>
      <c r="AE802" s="124"/>
      <c r="AF802" s="124"/>
      <c r="AG802" s="124"/>
      <c r="AH802" s="124"/>
      <c r="AI802" s="124"/>
      <c r="AJ802" s="124"/>
    </row>
    <row r="803" spans="3:36" ht="15.75" customHeight="1" x14ac:dyDescent="0.25">
      <c r="C803" s="141"/>
      <c r="D803" s="271"/>
      <c r="E803" s="271"/>
      <c r="F803" s="118"/>
      <c r="G803" s="119"/>
      <c r="H803" s="118"/>
      <c r="I803" s="120"/>
      <c r="J803" s="120"/>
      <c r="K803" s="120"/>
      <c r="L803" s="120"/>
      <c r="M803" s="120"/>
      <c r="N803" s="120"/>
      <c r="O803" s="121"/>
      <c r="P803" s="121"/>
      <c r="Q803" s="117"/>
      <c r="R803" s="122"/>
      <c r="S803" s="117"/>
      <c r="T803" s="123"/>
      <c r="U803" s="299"/>
      <c r="V803" s="294" t="str">
        <f>IF(Tabela7[[#This Row],[C/V]]="c",Tabela7[[#This Row],[Preço Médio]],"")</f>
        <v/>
      </c>
      <c r="W803" s="294" t="str">
        <f>IF(Tabela7[[#This Row],[C/V]]="v",Tabela7[[#This Row],[Preço Médio]],"")</f>
        <v/>
      </c>
      <c r="X803" s="123" t="str">
        <f>Tabela7[[#This Row],[Código Negociação]]&amp;Tabela7[[#This Row],[C/V]]</f>
        <v/>
      </c>
      <c r="Y803" s="116"/>
      <c r="Z803" s="116"/>
      <c r="AA803" s="116"/>
      <c r="AB803" s="116"/>
      <c r="AC803" s="116"/>
      <c r="AD803" s="116"/>
      <c r="AE803" s="116"/>
      <c r="AF803" s="116"/>
      <c r="AG803" s="116"/>
      <c r="AH803" s="116"/>
      <c r="AI803" s="116"/>
      <c r="AJ803" s="116"/>
    </row>
    <row r="804" spans="3:36" ht="15.75" customHeight="1" x14ac:dyDescent="0.25">
      <c r="C804" s="262"/>
      <c r="D804" s="272"/>
      <c r="E804" s="272"/>
      <c r="F804" s="264"/>
      <c r="G804" s="265"/>
      <c r="H804" s="126"/>
      <c r="I804" s="125"/>
      <c r="J804" s="125"/>
      <c r="K804" s="125"/>
      <c r="L804" s="125"/>
      <c r="M804" s="125"/>
      <c r="N804" s="125"/>
      <c r="O804" s="266"/>
      <c r="P804" s="267"/>
      <c r="Q804" s="268"/>
      <c r="R804" s="269"/>
      <c r="S804" s="268"/>
      <c r="T804" s="263"/>
      <c r="U804" s="300"/>
      <c r="V804" s="294" t="str">
        <f>IF(Tabela7[[#This Row],[C/V]]="c",Tabela7[[#This Row],[Preço Médio]],"")</f>
        <v/>
      </c>
      <c r="W804" s="294" t="str">
        <f>IF(Tabela7[[#This Row],[C/V]]="v",Tabela7[[#This Row],[Preço Médio]],"")</f>
        <v/>
      </c>
      <c r="X804" s="123" t="str">
        <f>Tabela7[[#This Row],[Código Negociação]]&amp;Tabela7[[#This Row],[C/V]]</f>
        <v/>
      </c>
      <c r="Y804" s="124"/>
      <c r="Z804" s="124"/>
      <c r="AA804" s="124"/>
      <c r="AB804" s="124"/>
      <c r="AC804" s="124"/>
      <c r="AD804" s="124"/>
      <c r="AE804" s="124"/>
      <c r="AF804" s="124"/>
      <c r="AG804" s="124"/>
      <c r="AH804" s="124"/>
      <c r="AI804" s="124"/>
      <c r="AJ804" s="124"/>
    </row>
    <row r="805" spans="3:36" ht="15.75" customHeight="1" x14ac:dyDescent="0.25">
      <c r="C805" s="262"/>
      <c r="D805" s="272"/>
      <c r="E805" s="272"/>
      <c r="F805" s="264"/>
      <c r="G805" s="265"/>
      <c r="H805" s="126"/>
      <c r="I805" s="125"/>
      <c r="J805" s="125"/>
      <c r="K805" s="125"/>
      <c r="L805" s="125"/>
      <c r="M805" s="125"/>
      <c r="N805" s="125"/>
      <c r="O805" s="266"/>
      <c r="P805" s="267"/>
      <c r="Q805" s="267"/>
      <c r="R805" s="270"/>
      <c r="S805" s="267"/>
      <c r="T805" s="264"/>
      <c r="U805" s="300"/>
      <c r="V805" s="294" t="str">
        <f>IF(Tabela7[[#This Row],[C/V]]="c",Tabela7[[#This Row],[Preço Médio]],"")</f>
        <v/>
      </c>
      <c r="W805" s="294" t="str">
        <f>IF(Tabela7[[#This Row],[C/V]]="v",Tabela7[[#This Row],[Preço Médio]],"")</f>
        <v/>
      </c>
      <c r="X805" s="123" t="str">
        <f>Tabela7[[#This Row],[Código Negociação]]&amp;Tabela7[[#This Row],[C/V]]</f>
        <v/>
      </c>
      <c r="Y805" s="116"/>
      <c r="Z805" s="116"/>
      <c r="AA805" s="116"/>
      <c r="AB805" s="116"/>
      <c r="AC805" s="116"/>
      <c r="AD805" s="116"/>
      <c r="AE805" s="116"/>
      <c r="AF805" s="116"/>
      <c r="AG805" s="116"/>
      <c r="AH805" s="116"/>
      <c r="AI805" s="116"/>
      <c r="AJ805" s="116"/>
    </row>
    <row r="806" spans="3:36" ht="15.75" customHeight="1" x14ac:dyDescent="0.25">
      <c r="C806" s="141"/>
      <c r="D806" s="273"/>
      <c r="E806" s="273"/>
      <c r="F806" s="264"/>
      <c r="G806" s="274"/>
      <c r="H806" s="264"/>
      <c r="I806" s="275"/>
      <c r="J806" s="275"/>
      <c r="K806" s="275"/>
      <c r="L806" s="275"/>
      <c r="M806" s="275"/>
      <c r="N806" s="275"/>
      <c r="O806" s="267"/>
      <c r="P806" s="267"/>
      <c r="Q806" s="268"/>
      <c r="R806" s="269"/>
      <c r="S806" s="268"/>
      <c r="T806" s="263"/>
      <c r="U806" s="300"/>
      <c r="V806" s="294" t="str">
        <f>IF(Tabela7[[#This Row],[C/V]]="c",Tabela7[[#This Row],[Preço Médio]],"")</f>
        <v/>
      </c>
      <c r="W806" s="294" t="str">
        <f>IF(Tabela7[[#This Row],[C/V]]="v",Tabela7[[#This Row],[Preço Médio]],"")</f>
        <v/>
      </c>
      <c r="X806" s="123" t="str">
        <f>Tabela7[[#This Row],[Código Negociação]]&amp;Tabela7[[#This Row],[C/V]]</f>
        <v/>
      </c>
      <c r="Y806" s="124"/>
      <c r="Z806" s="124"/>
      <c r="AA806" s="124"/>
      <c r="AB806" s="124"/>
      <c r="AC806" s="124"/>
      <c r="AD806" s="124"/>
      <c r="AE806" s="124"/>
      <c r="AF806" s="124"/>
      <c r="AG806" s="124"/>
      <c r="AH806" s="124"/>
      <c r="AI806" s="124"/>
      <c r="AJ806" s="124"/>
    </row>
    <row r="807" spans="3:36" ht="15.75" customHeight="1" x14ac:dyDescent="0.25">
      <c r="C807" s="262"/>
      <c r="D807" s="272"/>
      <c r="E807" s="273"/>
      <c r="F807" s="264"/>
      <c r="G807" s="265"/>
      <c r="H807" s="126"/>
      <c r="I807" s="125"/>
      <c r="J807" s="125"/>
      <c r="K807" s="125"/>
      <c r="L807" s="125"/>
      <c r="M807" s="125"/>
      <c r="N807" s="125"/>
      <c r="O807" s="266"/>
      <c r="P807" s="267"/>
      <c r="Q807" s="268"/>
      <c r="R807" s="269"/>
      <c r="S807" s="268"/>
      <c r="T807" s="263"/>
      <c r="U807" s="300"/>
      <c r="V807" s="294" t="str">
        <f>IF(Tabela7[[#This Row],[C/V]]="c",Tabela7[[#This Row],[Preço Médio]],"")</f>
        <v/>
      </c>
      <c r="W807" s="294" t="str">
        <f>IF(Tabela7[[#This Row],[C/V]]="v",Tabela7[[#This Row],[Preço Médio]],"")</f>
        <v/>
      </c>
      <c r="X807" s="123" t="str">
        <f>Tabela7[[#This Row],[Código Negociação]]&amp;Tabela7[[#This Row],[C/V]]</f>
        <v/>
      </c>
      <c r="Y807" s="116"/>
      <c r="Z807" s="116"/>
      <c r="AA807" s="116"/>
      <c r="AB807" s="116"/>
      <c r="AC807" s="116"/>
      <c r="AD807" s="116"/>
      <c r="AE807" s="116"/>
      <c r="AF807" s="116"/>
      <c r="AG807" s="116"/>
      <c r="AH807" s="116"/>
      <c r="AI807" s="116"/>
      <c r="AJ807" s="116"/>
    </row>
    <row r="808" spans="3:36" ht="15.75" customHeight="1" x14ac:dyDescent="0.25">
      <c r="C808" s="262"/>
      <c r="D808" s="272"/>
      <c r="E808" s="273"/>
      <c r="F808" s="264"/>
      <c r="G808" s="265"/>
      <c r="H808" s="126"/>
      <c r="I808" s="125"/>
      <c r="J808" s="125"/>
      <c r="K808" s="125"/>
      <c r="L808" s="125"/>
      <c r="M808" s="125"/>
      <c r="N808" s="125"/>
      <c r="O808" s="266"/>
      <c r="P808" s="267"/>
      <c r="Q808" s="267"/>
      <c r="R808" s="270"/>
      <c r="S808" s="267"/>
      <c r="T808" s="264"/>
      <c r="U808" s="300"/>
      <c r="V808" s="294" t="str">
        <f>IF(Tabela7[[#This Row],[C/V]]="c",Tabela7[[#This Row],[Preço Médio]],"")</f>
        <v/>
      </c>
      <c r="W808" s="294" t="str">
        <f>IF(Tabela7[[#This Row],[C/V]]="v",Tabela7[[#This Row],[Preço Médio]],"")</f>
        <v/>
      </c>
      <c r="X808" s="123" t="str">
        <f>Tabela7[[#This Row],[Código Negociação]]&amp;Tabela7[[#This Row],[C/V]]</f>
        <v/>
      </c>
      <c r="Y808" s="124"/>
      <c r="Z808" s="124"/>
      <c r="AA808" s="124"/>
      <c r="AB808" s="124"/>
      <c r="AC808" s="124"/>
      <c r="AD808" s="124"/>
      <c r="AE808" s="124"/>
      <c r="AF808" s="124"/>
      <c r="AG808" s="124"/>
      <c r="AH808" s="124"/>
      <c r="AI808" s="124"/>
      <c r="AJ808" s="124"/>
    </row>
    <row r="809" spans="3:36" ht="15.75" customHeight="1" x14ac:dyDescent="0.25">
      <c r="C809" s="141"/>
      <c r="D809" s="271"/>
      <c r="E809" s="271"/>
      <c r="F809" s="118"/>
      <c r="G809" s="119"/>
      <c r="H809" s="118"/>
      <c r="I809" s="120"/>
      <c r="J809" s="120"/>
      <c r="K809" s="120"/>
      <c r="L809" s="120"/>
      <c r="M809" s="120"/>
      <c r="N809" s="120"/>
      <c r="O809" s="121"/>
      <c r="P809" s="121"/>
      <c r="Q809" s="117"/>
      <c r="R809" s="122"/>
      <c r="S809" s="117"/>
      <c r="T809" s="123"/>
      <c r="U809" s="299"/>
      <c r="V809" s="294" t="str">
        <f>IF(Tabela7[[#This Row],[C/V]]="c",Tabela7[[#This Row],[Preço Médio]],"")</f>
        <v/>
      </c>
      <c r="W809" s="294" t="str">
        <f>IF(Tabela7[[#This Row],[C/V]]="v",Tabela7[[#This Row],[Preço Médio]],"")</f>
        <v/>
      </c>
      <c r="X809" s="123" t="str">
        <f>Tabela7[[#This Row],[Código Negociação]]&amp;Tabela7[[#This Row],[C/V]]</f>
        <v/>
      </c>
      <c r="Y809" s="116"/>
      <c r="Z809" s="116"/>
      <c r="AA809" s="116"/>
      <c r="AB809" s="116"/>
      <c r="AC809" s="116"/>
      <c r="AD809" s="116"/>
      <c r="AE809" s="116"/>
      <c r="AF809" s="116"/>
      <c r="AG809" s="116"/>
      <c r="AH809" s="116"/>
      <c r="AI809" s="116"/>
      <c r="AJ809" s="116"/>
    </row>
    <row r="810" spans="3:36" ht="15.75" customHeight="1" x14ac:dyDescent="0.25">
      <c r="C810" s="262"/>
      <c r="D810" s="272"/>
      <c r="E810" s="272"/>
      <c r="F810" s="264"/>
      <c r="G810" s="265"/>
      <c r="H810" s="126"/>
      <c r="I810" s="125"/>
      <c r="J810" s="125"/>
      <c r="K810" s="125"/>
      <c r="L810" s="125"/>
      <c r="M810" s="125"/>
      <c r="N810" s="125"/>
      <c r="O810" s="266"/>
      <c r="P810" s="267"/>
      <c r="Q810" s="268"/>
      <c r="R810" s="269"/>
      <c r="S810" s="268"/>
      <c r="T810" s="263"/>
      <c r="U810" s="300"/>
      <c r="V810" s="294" t="str">
        <f>IF(Tabela7[[#This Row],[C/V]]="c",Tabela7[[#This Row],[Preço Médio]],"")</f>
        <v/>
      </c>
      <c r="W810" s="294" t="str">
        <f>IF(Tabela7[[#This Row],[C/V]]="v",Tabela7[[#This Row],[Preço Médio]],"")</f>
        <v/>
      </c>
      <c r="X810" s="123" t="str">
        <f>Tabela7[[#This Row],[Código Negociação]]&amp;Tabela7[[#This Row],[C/V]]</f>
        <v/>
      </c>
      <c r="Y810" s="124"/>
      <c r="Z810" s="124"/>
      <c r="AA810" s="124"/>
      <c r="AB810" s="124"/>
      <c r="AC810" s="124"/>
      <c r="AD810" s="124"/>
      <c r="AE810" s="124"/>
      <c r="AF810" s="124"/>
      <c r="AG810" s="124"/>
      <c r="AH810" s="124"/>
      <c r="AI810" s="124"/>
      <c r="AJ810" s="124"/>
    </row>
    <row r="811" spans="3:36" ht="15.75" customHeight="1" x14ac:dyDescent="0.25">
      <c r="C811" s="262"/>
      <c r="D811" s="272"/>
      <c r="E811" s="272"/>
      <c r="F811" s="264"/>
      <c r="G811" s="265"/>
      <c r="H811" s="126"/>
      <c r="I811" s="125"/>
      <c r="J811" s="125"/>
      <c r="K811" s="125"/>
      <c r="L811" s="125"/>
      <c r="M811" s="125"/>
      <c r="N811" s="125"/>
      <c r="O811" s="266"/>
      <c r="P811" s="267"/>
      <c r="Q811" s="267"/>
      <c r="R811" s="270"/>
      <c r="S811" s="267"/>
      <c r="T811" s="264"/>
      <c r="U811" s="300"/>
      <c r="V811" s="294" t="str">
        <f>IF(Tabela7[[#This Row],[C/V]]="c",Tabela7[[#This Row],[Preço Médio]],"")</f>
        <v/>
      </c>
      <c r="W811" s="294" t="str">
        <f>IF(Tabela7[[#This Row],[C/V]]="v",Tabela7[[#This Row],[Preço Médio]],"")</f>
        <v/>
      </c>
      <c r="X811" s="123" t="str">
        <f>Tabela7[[#This Row],[Código Negociação]]&amp;Tabela7[[#This Row],[C/V]]</f>
        <v/>
      </c>
      <c r="Y811" s="116"/>
      <c r="Z811" s="116"/>
      <c r="AA811" s="116"/>
      <c r="AB811" s="116"/>
      <c r="AC811" s="116"/>
      <c r="AD811" s="116"/>
      <c r="AE811" s="116"/>
      <c r="AF811" s="116"/>
      <c r="AG811" s="116"/>
      <c r="AH811" s="116"/>
      <c r="AI811" s="116"/>
      <c r="AJ811" s="116"/>
    </row>
    <row r="812" spans="3:36" ht="15.75" customHeight="1" x14ac:dyDescent="0.25">
      <c r="C812" s="141"/>
      <c r="D812" s="273"/>
      <c r="E812" s="273"/>
      <c r="F812" s="264"/>
      <c r="G812" s="274"/>
      <c r="H812" s="264"/>
      <c r="I812" s="275"/>
      <c r="J812" s="275"/>
      <c r="K812" s="275"/>
      <c r="L812" s="275"/>
      <c r="M812" s="275"/>
      <c r="N812" s="275"/>
      <c r="O812" s="267"/>
      <c r="P812" s="267"/>
      <c r="Q812" s="268"/>
      <c r="R812" s="269"/>
      <c r="S812" s="268"/>
      <c r="T812" s="263"/>
      <c r="U812" s="300"/>
      <c r="V812" s="294" t="str">
        <f>IF(Tabela7[[#This Row],[C/V]]="c",Tabela7[[#This Row],[Preço Médio]],"")</f>
        <v/>
      </c>
      <c r="W812" s="294" t="str">
        <f>IF(Tabela7[[#This Row],[C/V]]="v",Tabela7[[#This Row],[Preço Médio]],"")</f>
        <v/>
      </c>
      <c r="X812" s="123" t="str">
        <f>Tabela7[[#This Row],[Código Negociação]]&amp;Tabela7[[#This Row],[C/V]]</f>
        <v/>
      </c>
      <c r="Y812" s="124"/>
      <c r="Z812" s="124"/>
      <c r="AA812" s="124"/>
      <c r="AB812" s="124"/>
      <c r="AC812" s="124"/>
      <c r="AD812" s="124"/>
      <c r="AE812" s="124"/>
      <c r="AF812" s="124"/>
      <c r="AG812" s="124"/>
      <c r="AH812" s="124"/>
      <c r="AI812" s="124"/>
      <c r="AJ812" s="124"/>
    </row>
    <row r="813" spans="3:36" ht="15.75" customHeight="1" x14ac:dyDescent="0.25">
      <c r="C813" s="262"/>
      <c r="D813" s="272"/>
      <c r="E813" s="273"/>
      <c r="F813" s="264"/>
      <c r="G813" s="265"/>
      <c r="H813" s="126"/>
      <c r="I813" s="125"/>
      <c r="J813" s="125"/>
      <c r="K813" s="125"/>
      <c r="L813" s="125"/>
      <c r="M813" s="125"/>
      <c r="N813" s="125"/>
      <c r="O813" s="266"/>
      <c r="P813" s="267"/>
      <c r="Q813" s="268"/>
      <c r="R813" s="269"/>
      <c r="S813" s="268"/>
      <c r="T813" s="263"/>
      <c r="U813" s="300"/>
      <c r="V813" s="294" t="str">
        <f>IF(Tabela7[[#This Row],[C/V]]="c",Tabela7[[#This Row],[Preço Médio]],"")</f>
        <v/>
      </c>
      <c r="W813" s="294" t="str">
        <f>IF(Tabela7[[#This Row],[C/V]]="v",Tabela7[[#This Row],[Preço Médio]],"")</f>
        <v/>
      </c>
      <c r="X813" s="123" t="str">
        <f>Tabela7[[#This Row],[Código Negociação]]&amp;Tabela7[[#This Row],[C/V]]</f>
        <v/>
      </c>
      <c r="Y813" s="116"/>
      <c r="Z813" s="116"/>
      <c r="AA813" s="116"/>
      <c r="AB813" s="116"/>
      <c r="AC813" s="116"/>
      <c r="AD813" s="116"/>
      <c r="AE813" s="116"/>
      <c r="AF813" s="116"/>
      <c r="AG813" s="116"/>
      <c r="AH813" s="116"/>
      <c r="AI813" s="116"/>
      <c r="AJ813" s="116"/>
    </row>
    <row r="814" spans="3:36" ht="15.75" customHeight="1" x14ac:dyDescent="0.25">
      <c r="C814" s="262"/>
      <c r="D814" s="272"/>
      <c r="E814" s="273"/>
      <c r="F814" s="264"/>
      <c r="G814" s="265"/>
      <c r="H814" s="126"/>
      <c r="I814" s="125"/>
      <c r="J814" s="125"/>
      <c r="K814" s="125"/>
      <c r="L814" s="125"/>
      <c r="M814" s="125"/>
      <c r="N814" s="125"/>
      <c r="O814" s="266"/>
      <c r="P814" s="267"/>
      <c r="Q814" s="267"/>
      <c r="R814" s="270"/>
      <c r="S814" s="267"/>
      <c r="T814" s="264"/>
      <c r="U814" s="300"/>
      <c r="V814" s="294" t="str">
        <f>IF(Tabela7[[#This Row],[C/V]]="c",Tabela7[[#This Row],[Preço Médio]],"")</f>
        <v/>
      </c>
      <c r="W814" s="294" t="str">
        <f>IF(Tabela7[[#This Row],[C/V]]="v",Tabela7[[#This Row],[Preço Médio]],"")</f>
        <v/>
      </c>
      <c r="X814" s="123" t="str">
        <f>Tabela7[[#This Row],[Código Negociação]]&amp;Tabela7[[#This Row],[C/V]]</f>
        <v/>
      </c>
      <c r="Y814" s="124"/>
      <c r="Z814" s="124"/>
      <c r="AA814" s="124"/>
      <c r="AB814" s="124"/>
      <c r="AC814" s="124"/>
      <c r="AD814" s="124"/>
      <c r="AE814" s="124"/>
      <c r="AF814" s="124"/>
      <c r="AG814" s="124"/>
      <c r="AH814" s="124"/>
      <c r="AI814" s="124"/>
      <c r="AJ814" s="124"/>
    </row>
    <row r="815" spans="3:36" ht="15.75" customHeight="1" x14ac:dyDescent="0.25">
      <c r="C815" s="141"/>
      <c r="D815" s="271"/>
      <c r="E815" s="271"/>
      <c r="F815" s="118"/>
      <c r="G815" s="119"/>
      <c r="H815" s="118"/>
      <c r="I815" s="120"/>
      <c r="J815" s="120"/>
      <c r="K815" s="120"/>
      <c r="L815" s="120"/>
      <c r="M815" s="120"/>
      <c r="N815" s="120"/>
      <c r="O815" s="121"/>
      <c r="P815" s="121"/>
      <c r="Q815" s="117"/>
      <c r="R815" s="122"/>
      <c r="S815" s="117"/>
      <c r="T815" s="123"/>
      <c r="U815" s="299"/>
      <c r="V815" s="294" t="str">
        <f>IF(Tabela7[[#This Row],[C/V]]="c",Tabela7[[#This Row],[Preço Médio]],"")</f>
        <v/>
      </c>
      <c r="W815" s="294" t="str">
        <f>IF(Tabela7[[#This Row],[C/V]]="v",Tabela7[[#This Row],[Preço Médio]],"")</f>
        <v/>
      </c>
      <c r="X815" s="123" t="str">
        <f>Tabela7[[#This Row],[Código Negociação]]&amp;Tabela7[[#This Row],[C/V]]</f>
        <v/>
      </c>
      <c r="Y815" s="116"/>
      <c r="Z815" s="116"/>
      <c r="AA815" s="116"/>
      <c r="AB815" s="116"/>
      <c r="AC815" s="116"/>
      <c r="AD815" s="116"/>
      <c r="AE815" s="116"/>
      <c r="AF815" s="116"/>
      <c r="AG815" s="116"/>
      <c r="AH815" s="116"/>
      <c r="AI815" s="116"/>
      <c r="AJ815" s="116"/>
    </row>
    <row r="816" spans="3:36" ht="15.75" customHeight="1" x14ac:dyDescent="0.25">
      <c r="C816" s="262"/>
      <c r="D816" s="272"/>
      <c r="E816" s="272"/>
      <c r="F816" s="264"/>
      <c r="G816" s="265"/>
      <c r="H816" s="126"/>
      <c r="I816" s="125"/>
      <c r="J816" s="125"/>
      <c r="K816" s="125"/>
      <c r="L816" s="125"/>
      <c r="M816" s="125"/>
      <c r="N816" s="125"/>
      <c r="O816" s="266"/>
      <c r="P816" s="267"/>
      <c r="Q816" s="268"/>
      <c r="R816" s="269"/>
      <c r="S816" s="268"/>
      <c r="T816" s="263"/>
      <c r="U816" s="300"/>
      <c r="V816" s="294" t="str">
        <f>IF(Tabela7[[#This Row],[C/V]]="c",Tabela7[[#This Row],[Preço Médio]],"")</f>
        <v/>
      </c>
      <c r="W816" s="294" t="str">
        <f>IF(Tabela7[[#This Row],[C/V]]="v",Tabela7[[#This Row],[Preço Médio]],"")</f>
        <v/>
      </c>
      <c r="X816" s="123" t="str">
        <f>Tabela7[[#This Row],[Código Negociação]]&amp;Tabela7[[#This Row],[C/V]]</f>
        <v/>
      </c>
      <c r="Y816" s="124"/>
      <c r="Z816" s="124"/>
      <c r="AA816" s="124"/>
      <c r="AB816" s="124"/>
      <c r="AC816" s="124"/>
      <c r="AD816" s="124"/>
      <c r="AE816" s="124"/>
      <c r="AF816" s="124"/>
      <c r="AG816" s="124"/>
      <c r="AH816" s="124"/>
      <c r="AI816" s="124"/>
      <c r="AJ816" s="124"/>
    </row>
    <row r="817" spans="3:36" ht="15.75" customHeight="1" x14ac:dyDescent="0.25">
      <c r="C817" s="262"/>
      <c r="D817" s="272"/>
      <c r="E817" s="272"/>
      <c r="F817" s="264"/>
      <c r="G817" s="265"/>
      <c r="H817" s="126"/>
      <c r="I817" s="125"/>
      <c r="J817" s="125"/>
      <c r="K817" s="125"/>
      <c r="L817" s="125"/>
      <c r="M817" s="125"/>
      <c r="N817" s="125"/>
      <c r="O817" s="266"/>
      <c r="P817" s="267"/>
      <c r="Q817" s="267"/>
      <c r="R817" s="270"/>
      <c r="S817" s="267"/>
      <c r="T817" s="264"/>
      <c r="U817" s="300"/>
      <c r="V817" s="294" t="str">
        <f>IF(Tabela7[[#This Row],[C/V]]="c",Tabela7[[#This Row],[Preço Médio]],"")</f>
        <v/>
      </c>
      <c r="W817" s="294" t="str">
        <f>IF(Tabela7[[#This Row],[C/V]]="v",Tabela7[[#This Row],[Preço Médio]],"")</f>
        <v/>
      </c>
      <c r="X817" s="123" t="str">
        <f>Tabela7[[#This Row],[Código Negociação]]&amp;Tabela7[[#This Row],[C/V]]</f>
        <v/>
      </c>
      <c r="Y817" s="116"/>
      <c r="Z817" s="116"/>
      <c r="AA817" s="116"/>
      <c r="AB817" s="116"/>
      <c r="AC817" s="116"/>
      <c r="AD817" s="116"/>
      <c r="AE817" s="116"/>
      <c r="AF817" s="116"/>
      <c r="AG817" s="116"/>
      <c r="AH817" s="116"/>
      <c r="AI817" s="116"/>
      <c r="AJ817" s="116"/>
    </row>
    <row r="818" spans="3:36" ht="15.75" customHeight="1" x14ac:dyDescent="0.25">
      <c r="C818" s="141"/>
      <c r="D818" s="273"/>
      <c r="E818" s="273"/>
      <c r="F818" s="264"/>
      <c r="G818" s="274"/>
      <c r="H818" s="264"/>
      <c r="I818" s="275"/>
      <c r="J818" s="275"/>
      <c r="K818" s="275"/>
      <c r="L818" s="275"/>
      <c r="M818" s="275"/>
      <c r="N818" s="275"/>
      <c r="O818" s="267"/>
      <c r="P818" s="267"/>
      <c r="Q818" s="268"/>
      <c r="R818" s="269"/>
      <c r="S818" s="268"/>
      <c r="T818" s="263"/>
      <c r="U818" s="300"/>
      <c r="V818" s="294" t="str">
        <f>IF(Tabela7[[#This Row],[C/V]]="c",Tabela7[[#This Row],[Preço Médio]],"")</f>
        <v/>
      </c>
      <c r="W818" s="294" t="str">
        <f>IF(Tabela7[[#This Row],[C/V]]="v",Tabela7[[#This Row],[Preço Médio]],"")</f>
        <v/>
      </c>
      <c r="X818" s="123" t="str">
        <f>Tabela7[[#This Row],[Código Negociação]]&amp;Tabela7[[#This Row],[C/V]]</f>
        <v/>
      </c>
      <c r="Y818" s="124"/>
      <c r="Z818" s="124"/>
      <c r="AA818" s="124"/>
      <c r="AB818" s="124"/>
      <c r="AC818" s="124"/>
      <c r="AD818" s="124"/>
      <c r="AE818" s="124"/>
      <c r="AF818" s="124"/>
      <c r="AG818" s="124"/>
      <c r="AH818" s="124"/>
      <c r="AI818" s="124"/>
      <c r="AJ818" s="124"/>
    </row>
    <row r="819" spans="3:36" ht="15.75" customHeight="1" x14ac:dyDescent="0.25">
      <c r="C819" s="262"/>
      <c r="D819" s="272"/>
      <c r="E819" s="273"/>
      <c r="F819" s="264"/>
      <c r="G819" s="265"/>
      <c r="H819" s="126"/>
      <c r="I819" s="125"/>
      <c r="J819" s="125"/>
      <c r="K819" s="125"/>
      <c r="L819" s="125"/>
      <c r="M819" s="125"/>
      <c r="N819" s="125"/>
      <c r="O819" s="266"/>
      <c r="P819" s="267"/>
      <c r="Q819" s="268"/>
      <c r="R819" s="269"/>
      <c r="S819" s="268"/>
      <c r="T819" s="263"/>
      <c r="U819" s="300"/>
      <c r="V819" s="294" t="str">
        <f>IF(Tabela7[[#This Row],[C/V]]="c",Tabela7[[#This Row],[Preço Médio]],"")</f>
        <v/>
      </c>
      <c r="W819" s="294" t="str">
        <f>IF(Tabela7[[#This Row],[C/V]]="v",Tabela7[[#This Row],[Preço Médio]],"")</f>
        <v/>
      </c>
      <c r="X819" s="123" t="str">
        <f>Tabela7[[#This Row],[Código Negociação]]&amp;Tabela7[[#This Row],[C/V]]</f>
        <v/>
      </c>
      <c r="Y819" s="116"/>
      <c r="Z819" s="116"/>
      <c r="AA819" s="116"/>
      <c r="AB819" s="116"/>
      <c r="AC819" s="116"/>
      <c r="AD819" s="116"/>
      <c r="AE819" s="116"/>
      <c r="AF819" s="116"/>
      <c r="AG819" s="116"/>
      <c r="AH819" s="116"/>
      <c r="AI819" s="116"/>
      <c r="AJ819" s="116"/>
    </row>
    <row r="820" spans="3:36" ht="15.75" customHeight="1" x14ac:dyDescent="0.25">
      <c r="C820" s="262"/>
      <c r="D820" s="272"/>
      <c r="E820" s="273"/>
      <c r="F820" s="264"/>
      <c r="G820" s="265"/>
      <c r="H820" s="126"/>
      <c r="I820" s="125"/>
      <c r="J820" s="125"/>
      <c r="K820" s="125"/>
      <c r="L820" s="125"/>
      <c r="M820" s="125"/>
      <c r="N820" s="125"/>
      <c r="O820" s="266"/>
      <c r="P820" s="267"/>
      <c r="Q820" s="267"/>
      <c r="R820" s="270"/>
      <c r="S820" s="267"/>
      <c r="T820" s="264"/>
      <c r="U820" s="300"/>
      <c r="V820" s="294" t="str">
        <f>IF(Tabela7[[#This Row],[C/V]]="c",Tabela7[[#This Row],[Preço Médio]],"")</f>
        <v/>
      </c>
      <c r="W820" s="294" t="str">
        <f>IF(Tabela7[[#This Row],[C/V]]="v",Tabela7[[#This Row],[Preço Médio]],"")</f>
        <v/>
      </c>
      <c r="X820" s="123" t="str">
        <f>Tabela7[[#This Row],[Código Negociação]]&amp;Tabela7[[#This Row],[C/V]]</f>
        <v/>
      </c>
      <c r="Y820" s="124"/>
      <c r="Z820" s="124"/>
      <c r="AA820" s="124"/>
      <c r="AB820" s="124"/>
      <c r="AC820" s="124"/>
      <c r="AD820" s="124"/>
      <c r="AE820" s="124"/>
      <c r="AF820" s="124"/>
      <c r="AG820" s="124"/>
      <c r="AH820" s="124"/>
      <c r="AI820" s="124"/>
      <c r="AJ820" s="124"/>
    </row>
    <row r="821" spans="3:36" ht="15.75" customHeight="1" x14ac:dyDescent="0.25">
      <c r="C821" s="141"/>
      <c r="D821" s="271"/>
      <c r="E821" s="271"/>
      <c r="F821" s="118"/>
      <c r="G821" s="119"/>
      <c r="H821" s="118"/>
      <c r="I821" s="120"/>
      <c r="J821" s="120"/>
      <c r="K821" s="120"/>
      <c r="L821" s="120"/>
      <c r="M821" s="120"/>
      <c r="N821" s="120"/>
      <c r="O821" s="121"/>
      <c r="P821" s="121"/>
      <c r="Q821" s="117"/>
      <c r="R821" s="122"/>
      <c r="S821" s="117"/>
      <c r="T821" s="123"/>
      <c r="U821" s="299"/>
      <c r="V821" s="294" t="str">
        <f>IF(Tabela7[[#This Row],[C/V]]="c",Tabela7[[#This Row],[Preço Médio]],"")</f>
        <v/>
      </c>
      <c r="W821" s="294" t="str">
        <f>IF(Tabela7[[#This Row],[C/V]]="v",Tabela7[[#This Row],[Preço Médio]],"")</f>
        <v/>
      </c>
      <c r="X821" s="123" t="str">
        <f>Tabela7[[#This Row],[Código Negociação]]&amp;Tabela7[[#This Row],[C/V]]</f>
        <v/>
      </c>
      <c r="Y821" s="116"/>
      <c r="Z821" s="116"/>
      <c r="AA821" s="116"/>
      <c r="AB821" s="116"/>
      <c r="AC821" s="116"/>
      <c r="AD821" s="116"/>
      <c r="AE821" s="116"/>
      <c r="AF821" s="116"/>
      <c r="AG821" s="116"/>
      <c r="AH821" s="116"/>
      <c r="AI821" s="116"/>
      <c r="AJ821" s="116"/>
    </row>
    <row r="822" spans="3:36" ht="15.75" customHeight="1" x14ac:dyDescent="0.25">
      <c r="C822" s="262"/>
      <c r="D822" s="272"/>
      <c r="E822" s="272"/>
      <c r="F822" s="264"/>
      <c r="G822" s="265"/>
      <c r="H822" s="126"/>
      <c r="I822" s="125"/>
      <c r="J822" s="125"/>
      <c r="K822" s="125"/>
      <c r="L822" s="125"/>
      <c r="M822" s="125"/>
      <c r="N822" s="125"/>
      <c r="O822" s="266"/>
      <c r="P822" s="267"/>
      <c r="Q822" s="268"/>
      <c r="R822" s="269"/>
      <c r="S822" s="268"/>
      <c r="T822" s="263"/>
      <c r="U822" s="300"/>
      <c r="V822" s="294" t="str">
        <f>IF(Tabela7[[#This Row],[C/V]]="c",Tabela7[[#This Row],[Preço Médio]],"")</f>
        <v/>
      </c>
      <c r="W822" s="294" t="str">
        <f>IF(Tabela7[[#This Row],[C/V]]="v",Tabela7[[#This Row],[Preço Médio]],"")</f>
        <v/>
      </c>
      <c r="X822" s="123" t="str">
        <f>Tabela7[[#This Row],[Código Negociação]]&amp;Tabela7[[#This Row],[C/V]]</f>
        <v/>
      </c>
      <c r="Y822" s="124"/>
      <c r="Z822" s="124"/>
      <c r="AA822" s="124"/>
      <c r="AB822" s="124"/>
      <c r="AC822" s="124"/>
      <c r="AD822" s="124"/>
      <c r="AE822" s="124"/>
      <c r="AF822" s="124"/>
      <c r="AG822" s="124"/>
      <c r="AH822" s="124"/>
      <c r="AI822" s="124"/>
      <c r="AJ822" s="124"/>
    </row>
    <row r="823" spans="3:36" ht="15.75" customHeight="1" x14ac:dyDescent="0.25">
      <c r="C823" s="262"/>
      <c r="D823" s="272"/>
      <c r="E823" s="272"/>
      <c r="F823" s="264"/>
      <c r="G823" s="265"/>
      <c r="H823" s="126"/>
      <c r="I823" s="125"/>
      <c r="J823" s="125"/>
      <c r="K823" s="125"/>
      <c r="L823" s="125"/>
      <c r="M823" s="125"/>
      <c r="N823" s="125"/>
      <c r="O823" s="266"/>
      <c r="P823" s="267"/>
      <c r="Q823" s="267"/>
      <c r="R823" s="270"/>
      <c r="S823" s="267"/>
      <c r="T823" s="264"/>
      <c r="U823" s="300"/>
      <c r="V823" s="294" t="str">
        <f>IF(Tabela7[[#This Row],[C/V]]="c",Tabela7[[#This Row],[Preço Médio]],"")</f>
        <v/>
      </c>
      <c r="W823" s="294" t="str">
        <f>IF(Tabela7[[#This Row],[C/V]]="v",Tabela7[[#This Row],[Preço Médio]],"")</f>
        <v/>
      </c>
      <c r="X823" s="123" t="str">
        <f>Tabela7[[#This Row],[Código Negociação]]&amp;Tabela7[[#This Row],[C/V]]</f>
        <v/>
      </c>
      <c r="Y823" s="116"/>
      <c r="Z823" s="116"/>
      <c r="AA823" s="116"/>
      <c r="AB823" s="116"/>
      <c r="AC823" s="116"/>
      <c r="AD823" s="116"/>
      <c r="AE823" s="116"/>
      <c r="AF823" s="116"/>
      <c r="AG823" s="116"/>
      <c r="AH823" s="116"/>
      <c r="AI823" s="116"/>
      <c r="AJ823" s="116"/>
    </row>
    <row r="824" spans="3:36" ht="15.75" customHeight="1" x14ac:dyDescent="0.25">
      <c r="C824" s="141"/>
      <c r="D824" s="273"/>
      <c r="E824" s="273"/>
      <c r="F824" s="264"/>
      <c r="G824" s="274"/>
      <c r="H824" s="264"/>
      <c r="I824" s="275"/>
      <c r="J824" s="275"/>
      <c r="K824" s="275"/>
      <c r="L824" s="275"/>
      <c r="M824" s="275"/>
      <c r="N824" s="275"/>
      <c r="O824" s="267"/>
      <c r="P824" s="267"/>
      <c r="Q824" s="268"/>
      <c r="R824" s="269"/>
      <c r="S824" s="268"/>
      <c r="T824" s="263"/>
      <c r="U824" s="300"/>
      <c r="V824" s="294" t="str">
        <f>IF(Tabela7[[#This Row],[C/V]]="c",Tabela7[[#This Row],[Preço Médio]],"")</f>
        <v/>
      </c>
      <c r="W824" s="294" t="str">
        <f>IF(Tabela7[[#This Row],[C/V]]="v",Tabela7[[#This Row],[Preço Médio]],"")</f>
        <v/>
      </c>
      <c r="X824" s="123" t="str">
        <f>Tabela7[[#This Row],[Código Negociação]]&amp;Tabela7[[#This Row],[C/V]]</f>
        <v/>
      </c>
      <c r="Y824" s="124"/>
      <c r="Z824" s="124"/>
      <c r="AA824" s="124"/>
      <c r="AB824" s="124"/>
      <c r="AC824" s="124"/>
      <c r="AD824" s="124"/>
      <c r="AE824" s="124"/>
      <c r="AF824" s="124"/>
      <c r="AG824" s="124"/>
      <c r="AH824" s="124"/>
      <c r="AI824" s="124"/>
      <c r="AJ824" s="124"/>
    </row>
    <row r="825" spans="3:36" ht="15.75" customHeight="1" x14ac:dyDescent="0.25">
      <c r="C825" s="262"/>
      <c r="D825" s="272"/>
      <c r="E825" s="273"/>
      <c r="F825" s="264"/>
      <c r="G825" s="265"/>
      <c r="H825" s="126"/>
      <c r="I825" s="125"/>
      <c r="J825" s="125"/>
      <c r="K825" s="125"/>
      <c r="L825" s="125"/>
      <c r="M825" s="125"/>
      <c r="N825" s="125"/>
      <c r="O825" s="266"/>
      <c r="P825" s="267"/>
      <c r="Q825" s="268"/>
      <c r="R825" s="269"/>
      <c r="S825" s="268"/>
      <c r="T825" s="263"/>
      <c r="U825" s="300"/>
      <c r="V825" s="294" t="str">
        <f>IF(Tabela7[[#This Row],[C/V]]="c",Tabela7[[#This Row],[Preço Médio]],"")</f>
        <v/>
      </c>
      <c r="W825" s="294" t="str">
        <f>IF(Tabela7[[#This Row],[C/V]]="v",Tabela7[[#This Row],[Preço Médio]],"")</f>
        <v/>
      </c>
      <c r="X825" s="123" t="str">
        <f>Tabela7[[#This Row],[Código Negociação]]&amp;Tabela7[[#This Row],[C/V]]</f>
        <v/>
      </c>
      <c r="Y825" s="116"/>
      <c r="Z825" s="116"/>
      <c r="AA825" s="116"/>
      <c r="AB825" s="116"/>
      <c r="AC825" s="116"/>
      <c r="AD825" s="116"/>
      <c r="AE825" s="116"/>
      <c r="AF825" s="116"/>
      <c r="AG825" s="116"/>
      <c r="AH825" s="116"/>
      <c r="AI825" s="116"/>
      <c r="AJ825" s="116"/>
    </row>
    <row r="826" spans="3:36" ht="15.75" customHeight="1" x14ac:dyDescent="0.25">
      <c r="C826" s="262"/>
      <c r="D826" s="272"/>
      <c r="E826" s="273"/>
      <c r="F826" s="264"/>
      <c r="G826" s="265"/>
      <c r="H826" s="126"/>
      <c r="I826" s="125"/>
      <c r="J826" s="125"/>
      <c r="K826" s="125"/>
      <c r="L826" s="125"/>
      <c r="M826" s="125"/>
      <c r="N826" s="125"/>
      <c r="O826" s="266"/>
      <c r="P826" s="267"/>
      <c r="Q826" s="267"/>
      <c r="R826" s="270"/>
      <c r="S826" s="267"/>
      <c r="T826" s="264"/>
      <c r="U826" s="300"/>
      <c r="V826" s="294" t="str">
        <f>IF(Tabela7[[#This Row],[C/V]]="c",Tabela7[[#This Row],[Preço Médio]],"")</f>
        <v/>
      </c>
      <c r="W826" s="294" t="str">
        <f>IF(Tabela7[[#This Row],[C/V]]="v",Tabela7[[#This Row],[Preço Médio]],"")</f>
        <v/>
      </c>
      <c r="X826" s="123" t="str">
        <f>Tabela7[[#This Row],[Código Negociação]]&amp;Tabela7[[#This Row],[C/V]]</f>
        <v/>
      </c>
      <c r="Y826" s="124"/>
      <c r="Z826" s="124"/>
      <c r="AA826" s="124"/>
      <c r="AB826" s="124"/>
      <c r="AC826" s="124"/>
      <c r="AD826" s="124"/>
      <c r="AE826" s="124"/>
      <c r="AF826" s="124"/>
      <c r="AG826" s="124"/>
      <c r="AH826" s="124"/>
      <c r="AI826" s="124"/>
      <c r="AJ826" s="124"/>
    </row>
    <row r="827" spans="3:36" ht="15.75" customHeight="1" x14ac:dyDescent="0.25">
      <c r="C827" s="141"/>
      <c r="D827" s="271"/>
      <c r="E827" s="271"/>
      <c r="F827" s="118"/>
      <c r="G827" s="119"/>
      <c r="H827" s="118"/>
      <c r="I827" s="120"/>
      <c r="J827" s="120"/>
      <c r="K827" s="120"/>
      <c r="L827" s="120"/>
      <c r="M827" s="120"/>
      <c r="N827" s="120"/>
      <c r="O827" s="121"/>
      <c r="P827" s="121"/>
      <c r="Q827" s="117"/>
      <c r="R827" s="122"/>
      <c r="S827" s="117"/>
      <c r="T827" s="123"/>
      <c r="U827" s="299"/>
      <c r="V827" s="294" t="str">
        <f>IF(Tabela7[[#This Row],[C/V]]="c",Tabela7[[#This Row],[Preço Médio]],"")</f>
        <v/>
      </c>
      <c r="W827" s="294" t="str">
        <f>IF(Tabela7[[#This Row],[C/V]]="v",Tabela7[[#This Row],[Preço Médio]],"")</f>
        <v/>
      </c>
      <c r="X827" s="123" t="str">
        <f>Tabela7[[#This Row],[Código Negociação]]&amp;Tabela7[[#This Row],[C/V]]</f>
        <v/>
      </c>
      <c r="Y827" s="116"/>
      <c r="Z827" s="116"/>
      <c r="AA827" s="116"/>
      <c r="AB827" s="116"/>
      <c r="AC827" s="116"/>
      <c r="AD827" s="116"/>
      <c r="AE827" s="116"/>
      <c r="AF827" s="116"/>
      <c r="AG827" s="116"/>
      <c r="AH827" s="116"/>
      <c r="AI827" s="116"/>
      <c r="AJ827" s="116"/>
    </row>
    <row r="828" spans="3:36" ht="15.75" customHeight="1" x14ac:dyDescent="0.25">
      <c r="C828" s="262"/>
      <c r="D828" s="272"/>
      <c r="E828" s="272"/>
      <c r="F828" s="264"/>
      <c r="G828" s="265"/>
      <c r="H828" s="126"/>
      <c r="I828" s="125"/>
      <c r="J828" s="125"/>
      <c r="K828" s="125"/>
      <c r="L828" s="125"/>
      <c r="M828" s="125"/>
      <c r="N828" s="125"/>
      <c r="O828" s="266"/>
      <c r="P828" s="267"/>
      <c r="Q828" s="268"/>
      <c r="R828" s="269"/>
      <c r="S828" s="268"/>
      <c r="T828" s="263"/>
      <c r="U828" s="300"/>
      <c r="V828" s="294" t="str">
        <f>IF(Tabela7[[#This Row],[C/V]]="c",Tabela7[[#This Row],[Preço Médio]],"")</f>
        <v/>
      </c>
      <c r="W828" s="294" t="str">
        <f>IF(Tabela7[[#This Row],[C/V]]="v",Tabela7[[#This Row],[Preço Médio]],"")</f>
        <v/>
      </c>
      <c r="X828" s="123" t="str">
        <f>Tabela7[[#This Row],[Código Negociação]]&amp;Tabela7[[#This Row],[C/V]]</f>
        <v/>
      </c>
      <c r="Y828" s="124"/>
      <c r="Z828" s="124"/>
      <c r="AA828" s="124"/>
      <c r="AB828" s="124"/>
      <c r="AC828" s="124"/>
      <c r="AD828" s="124"/>
      <c r="AE828" s="124"/>
      <c r="AF828" s="124"/>
      <c r="AG828" s="124"/>
      <c r="AH828" s="124"/>
      <c r="AI828" s="124"/>
      <c r="AJ828" s="124"/>
    </row>
    <row r="829" spans="3:36" ht="15.75" customHeight="1" x14ac:dyDescent="0.25">
      <c r="C829" s="262"/>
      <c r="D829" s="272"/>
      <c r="E829" s="272"/>
      <c r="F829" s="264"/>
      <c r="G829" s="265"/>
      <c r="H829" s="126"/>
      <c r="I829" s="125"/>
      <c r="J829" s="125"/>
      <c r="K829" s="125"/>
      <c r="L829" s="125"/>
      <c r="M829" s="125"/>
      <c r="N829" s="125"/>
      <c r="O829" s="266"/>
      <c r="P829" s="267"/>
      <c r="Q829" s="267"/>
      <c r="R829" s="270"/>
      <c r="S829" s="267"/>
      <c r="T829" s="264"/>
      <c r="U829" s="300"/>
      <c r="V829" s="294" t="str">
        <f>IF(Tabela7[[#This Row],[C/V]]="c",Tabela7[[#This Row],[Preço Médio]],"")</f>
        <v/>
      </c>
      <c r="W829" s="294" t="str">
        <f>IF(Tabela7[[#This Row],[C/V]]="v",Tabela7[[#This Row],[Preço Médio]],"")</f>
        <v/>
      </c>
      <c r="X829" s="123" t="str">
        <f>Tabela7[[#This Row],[Código Negociação]]&amp;Tabela7[[#This Row],[C/V]]</f>
        <v/>
      </c>
      <c r="Y829" s="116"/>
      <c r="Z829" s="116"/>
      <c r="AA829" s="116"/>
      <c r="AB829" s="116"/>
      <c r="AC829" s="116"/>
      <c r="AD829" s="116"/>
      <c r="AE829" s="116"/>
      <c r="AF829" s="116"/>
      <c r="AG829" s="116"/>
      <c r="AH829" s="116"/>
      <c r="AI829" s="116"/>
      <c r="AJ829" s="116"/>
    </row>
    <row r="830" spans="3:36" ht="15.75" customHeight="1" x14ac:dyDescent="0.25">
      <c r="C830" s="141"/>
      <c r="D830" s="273"/>
      <c r="E830" s="273"/>
      <c r="F830" s="264"/>
      <c r="G830" s="274"/>
      <c r="H830" s="264"/>
      <c r="I830" s="275"/>
      <c r="J830" s="275"/>
      <c r="K830" s="275"/>
      <c r="L830" s="275"/>
      <c r="M830" s="275"/>
      <c r="N830" s="275"/>
      <c r="O830" s="267"/>
      <c r="P830" s="267"/>
      <c r="Q830" s="268"/>
      <c r="R830" s="269"/>
      <c r="S830" s="268"/>
      <c r="T830" s="263"/>
      <c r="U830" s="300"/>
      <c r="V830" s="294" t="str">
        <f>IF(Tabela7[[#This Row],[C/V]]="c",Tabela7[[#This Row],[Preço Médio]],"")</f>
        <v/>
      </c>
      <c r="W830" s="294" t="str">
        <f>IF(Tabela7[[#This Row],[C/V]]="v",Tabela7[[#This Row],[Preço Médio]],"")</f>
        <v/>
      </c>
      <c r="X830" s="123" t="str">
        <f>Tabela7[[#This Row],[Código Negociação]]&amp;Tabela7[[#This Row],[C/V]]</f>
        <v/>
      </c>
      <c r="Y830" s="124"/>
      <c r="Z830" s="124"/>
      <c r="AA830" s="124"/>
      <c r="AB830" s="124"/>
      <c r="AC830" s="124"/>
      <c r="AD830" s="124"/>
      <c r="AE830" s="124"/>
      <c r="AF830" s="124"/>
      <c r="AG830" s="124"/>
      <c r="AH830" s="124"/>
      <c r="AI830" s="124"/>
      <c r="AJ830" s="124"/>
    </row>
    <row r="831" spans="3:36" ht="15.75" customHeight="1" x14ac:dyDescent="0.25">
      <c r="C831" s="262"/>
      <c r="D831" s="272"/>
      <c r="E831" s="273"/>
      <c r="F831" s="264"/>
      <c r="G831" s="265"/>
      <c r="H831" s="126"/>
      <c r="I831" s="125"/>
      <c r="J831" s="125"/>
      <c r="K831" s="125"/>
      <c r="L831" s="125"/>
      <c r="M831" s="125"/>
      <c r="N831" s="125"/>
      <c r="O831" s="266"/>
      <c r="P831" s="267"/>
      <c r="Q831" s="268"/>
      <c r="R831" s="269"/>
      <c r="S831" s="268"/>
      <c r="T831" s="263"/>
      <c r="U831" s="300"/>
      <c r="V831" s="294" t="str">
        <f>IF(Tabela7[[#This Row],[C/V]]="c",Tabela7[[#This Row],[Preço Médio]],"")</f>
        <v/>
      </c>
      <c r="W831" s="294" t="str">
        <f>IF(Tabela7[[#This Row],[C/V]]="v",Tabela7[[#This Row],[Preço Médio]],"")</f>
        <v/>
      </c>
      <c r="X831" s="123" t="str">
        <f>Tabela7[[#This Row],[Código Negociação]]&amp;Tabela7[[#This Row],[C/V]]</f>
        <v/>
      </c>
      <c r="Y831" s="116"/>
      <c r="Z831" s="116"/>
      <c r="AA831" s="116"/>
      <c r="AB831" s="116"/>
      <c r="AC831" s="116"/>
      <c r="AD831" s="116"/>
      <c r="AE831" s="116"/>
      <c r="AF831" s="116"/>
      <c r="AG831" s="116"/>
      <c r="AH831" s="116"/>
      <c r="AI831" s="116"/>
      <c r="AJ831" s="116"/>
    </row>
    <row r="832" spans="3:36" ht="15.75" customHeight="1" x14ac:dyDescent="0.25">
      <c r="C832" s="262"/>
      <c r="D832" s="272"/>
      <c r="E832" s="273"/>
      <c r="F832" s="264"/>
      <c r="G832" s="265"/>
      <c r="H832" s="126"/>
      <c r="I832" s="125"/>
      <c r="J832" s="125"/>
      <c r="K832" s="125"/>
      <c r="L832" s="125"/>
      <c r="M832" s="125"/>
      <c r="N832" s="125"/>
      <c r="O832" s="266"/>
      <c r="P832" s="267"/>
      <c r="Q832" s="267"/>
      <c r="R832" s="270"/>
      <c r="S832" s="267"/>
      <c r="T832" s="264"/>
      <c r="U832" s="300"/>
      <c r="V832" s="294" t="str">
        <f>IF(Tabela7[[#This Row],[C/V]]="c",Tabela7[[#This Row],[Preço Médio]],"")</f>
        <v/>
      </c>
      <c r="W832" s="294" t="str">
        <f>IF(Tabela7[[#This Row],[C/V]]="v",Tabela7[[#This Row],[Preço Médio]],"")</f>
        <v/>
      </c>
      <c r="X832" s="123" t="str">
        <f>Tabela7[[#This Row],[Código Negociação]]&amp;Tabela7[[#This Row],[C/V]]</f>
        <v/>
      </c>
      <c r="Y832" s="124"/>
      <c r="Z832" s="124"/>
      <c r="AA832" s="124"/>
      <c r="AB832" s="124"/>
      <c r="AC832" s="124"/>
      <c r="AD832" s="124"/>
      <c r="AE832" s="124"/>
      <c r="AF832" s="124"/>
      <c r="AG832" s="124"/>
      <c r="AH832" s="124"/>
      <c r="AI832" s="124"/>
      <c r="AJ832" s="124"/>
    </row>
    <row r="833" spans="3:36" ht="15.75" customHeight="1" x14ac:dyDescent="0.25">
      <c r="C833" s="141"/>
      <c r="D833" s="271"/>
      <c r="E833" s="271"/>
      <c r="F833" s="118"/>
      <c r="G833" s="119"/>
      <c r="H833" s="118"/>
      <c r="I833" s="120"/>
      <c r="J833" s="120"/>
      <c r="K833" s="120"/>
      <c r="L833" s="120"/>
      <c r="M833" s="120"/>
      <c r="N833" s="120"/>
      <c r="O833" s="121"/>
      <c r="P833" s="121"/>
      <c r="Q833" s="117"/>
      <c r="R833" s="122"/>
      <c r="S833" s="117"/>
      <c r="T833" s="123"/>
      <c r="U833" s="299"/>
      <c r="V833" s="294" t="str">
        <f>IF(Tabela7[[#This Row],[C/V]]="c",Tabela7[[#This Row],[Preço Médio]],"")</f>
        <v/>
      </c>
      <c r="W833" s="294" t="str">
        <f>IF(Tabela7[[#This Row],[C/V]]="v",Tabela7[[#This Row],[Preço Médio]],"")</f>
        <v/>
      </c>
      <c r="X833" s="123" t="str">
        <f>Tabela7[[#This Row],[Código Negociação]]&amp;Tabela7[[#This Row],[C/V]]</f>
        <v/>
      </c>
      <c r="Y833" s="116"/>
      <c r="Z833" s="116"/>
      <c r="AA833" s="116"/>
      <c r="AB833" s="116"/>
      <c r="AC833" s="116"/>
      <c r="AD833" s="116"/>
      <c r="AE833" s="116"/>
      <c r="AF833" s="116"/>
      <c r="AG833" s="116"/>
      <c r="AH833" s="116"/>
      <c r="AI833" s="116"/>
      <c r="AJ833" s="116"/>
    </row>
    <row r="834" spans="3:36" ht="15.75" customHeight="1" x14ac:dyDescent="0.25">
      <c r="C834" s="262"/>
      <c r="D834" s="272"/>
      <c r="E834" s="272"/>
      <c r="F834" s="264"/>
      <c r="G834" s="265"/>
      <c r="H834" s="126"/>
      <c r="I834" s="125"/>
      <c r="J834" s="125"/>
      <c r="K834" s="125"/>
      <c r="L834" s="125"/>
      <c r="M834" s="125"/>
      <c r="N834" s="125"/>
      <c r="O834" s="266"/>
      <c r="P834" s="267"/>
      <c r="Q834" s="268"/>
      <c r="R834" s="269"/>
      <c r="S834" s="268"/>
      <c r="T834" s="263"/>
      <c r="U834" s="300"/>
      <c r="V834" s="294" t="str">
        <f>IF(Tabela7[[#This Row],[C/V]]="c",Tabela7[[#This Row],[Preço Médio]],"")</f>
        <v/>
      </c>
      <c r="W834" s="294" t="str">
        <f>IF(Tabela7[[#This Row],[C/V]]="v",Tabela7[[#This Row],[Preço Médio]],"")</f>
        <v/>
      </c>
      <c r="X834" s="123" t="str">
        <f>Tabela7[[#This Row],[Código Negociação]]&amp;Tabela7[[#This Row],[C/V]]</f>
        <v/>
      </c>
      <c r="Y834" s="124"/>
      <c r="Z834" s="124"/>
      <c r="AA834" s="124"/>
      <c r="AB834" s="124"/>
      <c r="AC834" s="124"/>
      <c r="AD834" s="124"/>
      <c r="AE834" s="124"/>
      <c r="AF834" s="124"/>
      <c r="AG834" s="124"/>
      <c r="AH834" s="124"/>
      <c r="AI834" s="124"/>
      <c r="AJ834" s="124"/>
    </row>
    <row r="835" spans="3:36" ht="15.75" customHeight="1" x14ac:dyDescent="0.25">
      <c r="C835" s="262"/>
      <c r="D835" s="272"/>
      <c r="E835" s="272"/>
      <c r="F835" s="264"/>
      <c r="G835" s="265"/>
      <c r="H835" s="126"/>
      <c r="I835" s="125"/>
      <c r="J835" s="125"/>
      <c r="K835" s="125"/>
      <c r="L835" s="125"/>
      <c r="M835" s="125"/>
      <c r="N835" s="125"/>
      <c r="O835" s="266"/>
      <c r="P835" s="267"/>
      <c r="Q835" s="267"/>
      <c r="R835" s="270"/>
      <c r="S835" s="267"/>
      <c r="T835" s="264"/>
      <c r="U835" s="300"/>
      <c r="V835" s="294" t="str">
        <f>IF(Tabela7[[#This Row],[C/V]]="c",Tabela7[[#This Row],[Preço Médio]],"")</f>
        <v/>
      </c>
      <c r="W835" s="294" t="str">
        <f>IF(Tabela7[[#This Row],[C/V]]="v",Tabela7[[#This Row],[Preço Médio]],"")</f>
        <v/>
      </c>
      <c r="X835" s="123" t="str">
        <f>Tabela7[[#This Row],[Código Negociação]]&amp;Tabela7[[#This Row],[C/V]]</f>
        <v/>
      </c>
      <c r="Y835" s="116"/>
      <c r="Z835" s="116"/>
      <c r="AA835" s="116"/>
      <c r="AB835" s="116"/>
      <c r="AC835" s="116"/>
      <c r="AD835" s="116"/>
      <c r="AE835" s="116"/>
      <c r="AF835" s="116"/>
      <c r="AG835" s="116"/>
      <c r="AH835" s="116"/>
      <c r="AI835" s="116"/>
      <c r="AJ835" s="116"/>
    </row>
    <row r="836" spans="3:36" ht="15.75" customHeight="1" x14ac:dyDescent="0.25">
      <c r="C836" s="141"/>
      <c r="D836" s="273"/>
      <c r="E836" s="273"/>
      <c r="F836" s="264"/>
      <c r="G836" s="274"/>
      <c r="H836" s="264"/>
      <c r="I836" s="275"/>
      <c r="J836" s="275"/>
      <c r="K836" s="275"/>
      <c r="L836" s="275"/>
      <c r="M836" s="275"/>
      <c r="N836" s="275"/>
      <c r="O836" s="267"/>
      <c r="P836" s="267"/>
      <c r="Q836" s="268"/>
      <c r="R836" s="269"/>
      <c r="S836" s="268"/>
      <c r="T836" s="263"/>
      <c r="U836" s="300"/>
      <c r="V836" s="294" t="str">
        <f>IF(Tabela7[[#This Row],[C/V]]="c",Tabela7[[#This Row],[Preço Médio]],"")</f>
        <v/>
      </c>
      <c r="W836" s="294" t="str">
        <f>IF(Tabela7[[#This Row],[C/V]]="v",Tabela7[[#This Row],[Preço Médio]],"")</f>
        <v/>
      </c>
      <c r="X836" s="123" t="str">
        <f>Tabela7[[#This Row],[Código Negociação]]&amp;Tabela7[[#This Row],[C/V]]</f>
        <v/>
      </c>
      <c r="Y836" s="124"/>
      <c r="Z836" s="124"/>
      <c r="AA836" s="124"/>
      <c r="AB836" s="124"/>
      <c r="AC836" s="124"/>
      <c r="AD836" s="124"/>
      <c r="AE836" s="124"/>
      <c r="AF836" s="124"/>
      <c r="AG836" s="124"/>
      <c r="AH836" s="124"/>
      <c r="AI836" s="124"/>
      <c r="AJ836" s="124"/>
    </row>
    <row r="837" spans="3:36" ht="15.75" customHeight="1" x14ac:dyDescent="0.25">
      <c r="C837" s="262"/>
      <c r="D837" s="272"/>
      <c r="E837" s="273"/>
      <c r="F837" s="264"/>
      <c r="G837" s="265"/>
      <c r="H837" s="126"/>
      <c r="I837" s="125"/>
      <c r="J837" s="125"/>
      <c r="K837" s="125"/>
      <c r="L837" s="125"/>
      <c r="M837" s="125"/>
      <c r="N837" s="125"/>
      <c r="O837" s="266"/>
      <c r="P837" s="267"/>
      <c r="Q837" s="268"/>
      <c r="R837" s="269"/>
      <c r="S837" s="268"/>
      <c r="T837" s="263"/>
      <c r="U837" s="300"/>
      <c r="V837" s="294" t="str">
        <f>IF(Tabela7[[#This Row],[C/V]]="c",Tabela7[[#This Row],[Preço Médio]],"")</f>
        <v/>
      </c>
      <c r="W837" s="294" t="str">
        <f>IF(Tabela7[[#This Row],[C/V]]="v",Tabela7[[#This Row],[Preço Médio]],"")</f>
        <v/>
      </c>
      <c r="X837" s="123" t="str">
        <f>Tabela7[[#This Row],[Código Negociação]]&amp;Tabela7[[#This Row],[C/V]]</f>
        <v/>
      </c>
      <c r="Y837" s="116"/>
      <c r="Z837" s="116"/>
      <c r="AA837" s="116"/>
      <c r="AB837" s="116"/>
      <c r="AC837" s="116"/>
      <c r="AD837" s="116"/>
      <c r="AE837" s="116"/>
      <c r="AF837" s="116"/>
      <c r="AG837" s="116"/>
      <c r="AH837" s="116"/>
      <c r="AI837" s="116"/>
      <c r="AJ837" s="116"/>
    </row>
    <row r="838" spans="3:36" ht="15.75" customHeight="1" x14ac:dyDescent="0.25">
      <c r="C838" s="262"/>
      <c r="D838" s="272"/>
      <c r="E838" s="273"/>
      <c r="F838" s="264"/>
      <c r="G838" s="265"/>
      <c r="H838" s="126"/>
      <c r="I838" s="125"/>
      <c r="J838" s="125"/>
      <c r="K838" s="125"/>
      <c r="L838" s="125"/>
      <c r="M838" s="125"/>
      <c r="N838" s="125"/>
      <c r="O838" s="266"/>
      <c r="P838" s="267"/>
      <c r="Q838" s="267"/>
      <c r="R838" s="270"/>
      <c r="S838" s="267"/>
      <c r="T838" s="264"/>
      <c r="U838" s="300"/>
      <c r="V838" s="294" t="str">
        <f>IF(Tabela7[[#This Row],[C/V]]="c",Tabela7[[#This Row],[Preço Médio]],"")</f>
        <v/>
      </c>
      <c r="W838" s="294" t="str">
        <f>IF(Tabela7[[#This Row],[C/V]]="v",Tabela7[[#This Row],[Preço Médio]],"")</f>
        <v/>
      </c>
      <c r="X838" s="123" t="str">
        <f>Tabela7[[#This Row],[Código Negociação]]&amp;Tabela7[[#This Row],[C/V]]</f>
        <v/>
      </c>
      <c r="Y838" s="124"/>
      <c r="Z838" s="124"/>
      <c r="AA838" s="124"/>
      <c r="AB838" s="124"/>
      <c r="AC838" s="124"/>
      <c r="AD838" s="124"/>
      <c r="AE838" s="124"/>
      <c r="AF838" s="124"/>
      <c r="AG838" s="124"/>
      <c r="AH838" s="124"/>
      <c r="AI838" s="124"/>
      <c r="AJ838" s="124"/>
    </row>
    <row r="839" spans="3:36" ht="15.75" customHeight="1" x14ac:dyDescent="0.25">
      <c r="C839" s="141"/>
      <c r="D839" s="271"/>
      <c r="E839" s="271"/>
      <c r="F839" s="118"/>
      <c r="G839" s="119"/>
      <c r="H839" s="118"/>
      <c r="I839" s="120"/>
      <c r="J839" s="120"/>
      <c r="K839" s="120"/>
      <c r="L839" s="120"/>
      <c r="M839" s="120"/>
      <c r="N839" s="120"/>
      <c r="O839" s="121"/>
      <c r="P839" s="121"/>
      <c r="Q839" s="117"/>
      <c r="R839" s="122"/>
      <c r="S839" s="117"/>
      <c r="T839" s="123"/>
      <c r="U839" s="299"/>
      <c r="V839" s="294" t="str">
        <f>IF(Tabela7[[#This Row],[C/V]]="c",Tabela7[[#This Row],[Preço Médio]],"")</f>
        <v/>
      </c>
      <c r="W839" s="294" t="str">
        <f>IF(Tabela7[[#This Row],[C/V]]="v",Tabela7[[#This Row],[Preço Médio]],"")</f>
        <v/>
      </c>
      <c r="X839" s="123" t="str">
        <f>Tabela7[[#This Row],[Código Negociação]]&amp;Tabela7[[#This Row],[C/V]]</f>
        <v/>
      </c>
      <c r="Y839" s="116"/>
      <c r="Z839" s="116"/>
      <c r="AA839" s="116"/>
      <c r="AB839" s="116"/>
      <c r="AC839" s="116"/>
      <c r="AD839" s="116"/>
      <c r="AE839" s="116"/>
      <c r="AF839" s="116"/>
      <c r="AG839" s="116"/>
      <c r="AH839" s="116"/>
      <c r="AI839" s="116"/>
      <c r="AJ839" s="116"/>
    </row>
    <row r="840" spans="3:36" ht="15.75" customHeight="1" x14ac:dyDescent="0.25">
      <c r="C840" s="262"/>
      <c r="D840" s="272"/>
      <c r="E840" s="272"/>
      <c r="F840" s="264"/>
      <c r="G840" s="265"/>
      <c r="H840" s="126"/>
      <c r="I840" s="125"/>
      <c r="J840" s="125"/>
      <c r="K840" s="125"/>
      <c r="L840" s="125"/>
      <c r="M840" s="125"/>
      <c r="N840" s="125"/>
      <c r="O840" s="266"/>
      <c r="P840" s="267"/>
      <c r="Q840" s="268"/>
      <c r="R840" s="269"/>
      <c r="S840" s="268"/>
      <c r="T840" s="263"/>
      <c r="U840" s="300"/>
      <c r="V840" s="294" t="str">
        <f>IF(Tabela7[[#This Row],[C/V]]="c",Tabela7[[#This Row],[Preço Médio]],"")</f>
        <v/>
      </c>
      <c r="W840" s="294" t="str">
        <f>IF(Tabela7[[#This Row],[C/V]]="v",Tabela7[[#This Row],[Preço Médio]],"")</f>
        <v/>
      </c>
      <c r="X840" s="123" t="str">
        <f>Tabela7[[#This Row],[Código Negociação]]&amp;Tabela7[[#This Row],[C/V]]</f>
        <v/>
      </c>
      <c r="Y840" s="124"/>
      <c r="Z840" s="124"/>
      <c r="AA840" s="124"/>
      <c r="AB840" s="124"/>
      <c r="AC840" s="124"/>
      <c r="AD840" s="124"/>
      <c r="AE840" s="124"/>
      <c r="AF840" s="124"/>
      <c r="AG840" s="124"/>
      <c r="AH840" s="124"/>
      <c r="AI840" s="124"/>
      <c r="AJ840" s="124"/>
    </row>
    <row r="841" spans="3:36" ht="15.75" customHeight="1" x14ac:dyDescent="0.25">
      <c r="C841" s="262"/>
      <c r="D841" s="272"/>
      <c r="E841" s="272"/>
      <c r="F841" s="264"/>
      <c r="G841" s="265"/>
      <c r="H841" s="126"/>
      <c r="I841" s="125"/>
      <c r="J841" s="125"/>
      <c r="K841" s="125"/>
      <c r="L841" s="125"/>
      <c r="M841" s="125"/>
      <c r="N841" s="125"/>
      <c r="O841" s="266"/>
      <c r="P841" s="267"/>
      <c r="Q841" s="267"/>
      <c r="R841" s="270"/>
      <c r="S841" s="267"/>
      <c r="T841" s="264"/>
      <c r="U841" s="300"/>
      <c r="V841" s="294" t="str">
        <f>IF(Tabela7[[#This Row],[C/V]]="c",Tabela7[[#This Row],[Preço Médio]],"")</f>
        <v/>
      </c>
      <c r="W841" s="294" t="str">
        <f>IF(Tabela7[[#This Row],[C/V]]="v",Tabela7[[#This Row],[Preço Médio]],"")</f>
        <v/>
      </c>
      <c r="X841" s="123" t="str">
        <f>Tabela7[[#This Row],[Código Negociação]]&amp;Tabela7[[#This Row],[C/V]]</f>
        <v/>
      </c>
      <c r="Y841" s="116"/>
      <c r="Z841" s="116"/>
      <c r="AA841" s="116"/>
      <c r="AB841" s="116"/>
      <c r="AC841" s="116"/>
      <c r="AD841" s="116"/>
      <c r="AE841" s="116"/>
      <c r="AF841" s="116"/>
      <c r="AG841" s="116"/>
      <c r="AH841" s="116"/>
      <c r="AI841" s="116"/>
      <c r="AJ841" s="116"/>
    </row>
    <row r="842" spans="3:36" ht="15.75" customHeight="1" x14ac:dyDescent="0.25">
      <c r="C842" s="141"/>
      <c r="D842" s="273"/>
      <c r="E842" s="273"/>
      <c r="F842" s="264"/>
      <c r="G842" s="274"/>
      <c r="H842" s="264"/>
      <c r="I842" s="275"/>
      <c r="J842" s="275"/>
      <c r="K842" s="275"/>
      <c r="L842" s="275"/>
      <c r="M842" s="275"/>
      <c r="N842" s="275"/>
      <c r="O842" s="267"/>
      <c r="P842" s="267"/>
      <c r="Q842" s="268"/>
      <c r="R842" s="269"/>
      <c r="S842" s="268"/>
      <c r="T842" s="263"/>
      <c r="U842" s="300"/>
      <c r="V842" s="294" t="str">
        <f>IF(Tabela7[[#This Row],[C/V]]="c",Tabela7[[#This Row],[Preço Médio]],"")</f>
        <v/>
      </c>
      <c r="W842" s="294" t="str">
        <f>IF(Tabela7[[#This Row],[C/V]]="v",Tabela7[[#This Row],[Preço Médio]],"")</f>
        <v/>
      </c>
      <c r="X842" s="123" t="str">
        <f>Tabela7[[#This Row],[Código Negociação]]&amp;Tabela7[[#This Row],[C/V]]</f>
        <v/>
      </c>
      <c r="Y842" s="124"/>
      <c r="Z842" s="124"/>
      <c r="AA842" s="124"/>
      <c r="AB842" s="124"/>
      <c r="AC842" s="124"/>
      <c r="AD842" s="124"/>
      <c r="AE842" s="124"/>
      <c r="AF842" s="124"/>
      <c r="AG842" s="124"/>
      <c r="AH842" s="124"/>
      <c r="AI842" s="124"/>
      <c r="AJ842" s="124"/>
    </row>
    <row r="843" spans="3:36" ht="15.75" customHeight="1" x14ac:dyDescent="0.25">
      <c r="C843" s="262"/>
      <c r="D843" s="272"/>
      <c r="E843" s="273"/>
      <c r="F843" s="264"/>
      <c r="G843" s="265"/>
      <c r="H843" s="126"/>
      <c r="I843" s="125"/>
      <c r="J843" s="125"/>
      <c r="K843" s="125"/>
      <c r="L843" s="125"/>
      <c r="M843" s="125"/>
      <c r="N843" s="125"/>
      <c r="O843" s="266"/>
      <c r="P843" s="267"/>
      <c r="Q843" s="268"/>
      <c r="R843" s="269"/>
      <c r="S843" s="268"/>
      <c r="T843" s="263"/>
      <c r="U843" s="300"/>
      <c r="V843" s="294" t="str">
        <f>IF(Tabela7[[#This Row],[C/V]]="c",Tabela7[[#This Row],[Preço Médio]],"")</f>
        <v/>
      </c>
      <c r="W843" s="294" t="str">
        <f>IF(Tabela7[[#This Row],[C/V]]="v",Tabela7[[#This Row],[Preço Médio]],"")</f>
        <v/>
      </c>
      <c r="X843" s="123" t="str">
        <f>Tabela7[[#This Row],[Código Negociação]]&amp;Tabela7[[#This Row],[C/V]]</f>
        <v/>
      </c>
      <c r="Y843" s="116"/>
      <c r="Z843" s="116"/>
      <c r="AA843" s="116"/>
      <c r="AB843" s="116"/>
      <c r="AC843" s="116"/>
      <c r="AD843" s="116"/>
      <c r="AE843" s="116"/>
      <c r="AF843" s="116"/>
      <c r="AG843" s="116"/>
      <c r="AH843" s="116"/>
      <c r="AI843" s="116"/>
      <c r="AJ843" s="116"/>
    </row>
    <row r="844" spans="3:36" ht="15.75" customHeight="1" x14ac:dyDescent="0.25">
      <c r="C844" s="262"/>
      <c r="D844" s="272"/>
      <c r="E844" s="273"/>
      <c r="F844" s="264"/>
      <c r="G844" s="265"/>
      <c r="H844" s="126"/>
      <c r="I844" s="125"/>
      <c r="J844" s="125"/>
      <c r="K844" s="125"/>
      <c r="L844" s="125"/>
      <c r="M844" s="125"/>
      <c r="N844" s="125"/>
      <c r="O844" s="266"/>
      <c r="P844" s="267"/>
      <c r="Q844" s="267"/>
      <c r="R844" s="270"/>
      <c r="S844" s="267"/>
      <c r="T844" s="264"/>
      <c r="U844" s="300"/>
      <c r="V844" s="294" t="str">
        <f>IF(Tabela7[[#This Row],[C/V]]="c",Tabela7[[#This Row],[Preço Médio]],"")</f>
        <v/>
      </c>
      <c r="W844" s="294" t="str">
        <f>IF(Tabela7[[#This Row],[C/V]]="v",Tabela7[[#This Row],[Preço Médio]],"")</f>
        <v/>
      </c>
      <c r="X844" s="123" t="str">
        <f>Tabela7[[#This Row],[Código Negociação]]&amp;Tabela7[[#This Row],[C/V]]</f>
        <v/>
      </c>
      <c r="Y844" s="124"/>
      <c r="Z844" s="124"/>
      <c r="AA844" s="124"/>
      <c r="AB844" s="124"/>
      <c r="AC844" s="124"/>
      <c r="AD844" s="124"/>
      <c r="AE844" s="124"/>
      <c r="AF844" s="124"/>
      <c r="AG844" s="124"/>
      <c r="AH844" s="124"/>
      <c r="AI844" s="124"/>
      <c r="AJ844" s="124"/>
    </row>
    <row r="845" spans="3:36" ht="15.75" customHeight="1" x14ac:dyDescent="0.25">
      <c r="C845" s="141"/>
      <c r="D845" s="271"/>
      <c r="E845" s="271"/>
      <c r="F845" s="118"/>
      <c r="G845" s="119"/>
      <c r="H845" s="118"/>
      <c r="I845" s="120"/>
      <c r="J845" s="120"/>
      <c r="K845" s="120"/>
      <c r="L845" s="120"/>
      <c r="M845" s="120"/>
      <c r="N845" s="120"/>
      <c r="O845" s="121"/>
      <c r="P845" s="121"/>
      <c r="Q845" s="117"/>
      <c r="R845" s="122"/>
      <c r="S845" s="117"/>
      <c r="T845" s="123"/>
      <c r="U845" s="299"/>
      <c r="V845" s="294" t="str">
        <f>IF(Tabela7[[#This Row],[C/V]]="c",Tabela7[[#This Row],[Preço Médio]],"")</f>
        <v/>
      </c>
      <c r="W845" s="294" t="str">
        <f>IF(Tabela7[[#This Row],[C/V]]="v",Tabela7[[#This Row],[Preço Médio]],"")</f>
        <v/>
      </c>
      <c r="X845" s="123" t="str">
        <f>Tabela7[[#This Row],[Código Negociação]]&amp;Tabela7[[#This Row],[C/V]]</f>
        <v/>
      </c>
      <c r="Y845" s="116"/>
      <c r="Z845" s="116"/>
      <c r="AA845" s="116"/>
      <c r="AB845" s="116"/>
      <c r="AC845" s="116"/>
      <c r="AD845" s="116"/>
      <c r="AE845" s="116"/>
      <c r="AF845" s="116"/>
      <c r="AG845" s="116"/>
      <c r="AH845" s="116"/>
      <c r="AI845" s="116"/>
      <c r="AJ845" s="116"/>
    </row>
    <row r="846" spans="3:36" ht="15.75" customHeight="1" x14ac:dyDescent="0.25">
      <c r="C846" s="262"/>
      <c r="D846" s="272"/>
      <c r="E846" s="272"/>
      <c r="F846" s="264"/>
      <c r="G846" s="265"/>
      <c r="H846" s="126"/>
      <c r="I846" s="125"/>
      <c r="J846" s="125"/>
      <c r="K846" s="125"/>
      <c r="L846" s="125"/>
      <c r="M846" s="125"/>
      <c r="N846" s="125"/>
      <c r="O846" s="266"/>
      <c r="P846" s="267"/>
      <c r="Q846" s="268"/>
      <c r="R846" s="269"/>
      <c r="S846" s="268"/>
      <c r="T846" s="263"/>
      <c r="U846" s="300"/>
      <c r="V846" s="294" t="str">
        <f>IF(Tabela7[[#This Row],[C/V]]="c",Tabela7[[#This Row],[Preço Médio]],"")</f>
        <v/>
      </c>
      <c r="W846" s="294" t="str">
        <f>IF(Tabela7[[#This Row],[C/V]]="v",Tabela7[[#This Row],[Preço Médio]],"")</f>
        <v/>
      </c>
      <c r="X846" s="123" t="str">
        <f>Tabela7[[#This Row],[Código Negociação]]&amp;Tabela7[[#This Row],[C/V]]</f>
        <v/>
      </c>
      <c r="Y846" s="124"/>
      <c r="Z846" s="124"/>
      <c r="AA846" s="124"/>
      <c r="AB846" s="124"/>
      <c r="AC846" s="124"/>
      <c r="AD846" s="124"/>
      <c r="AE846" s="124"/>
      <c r="AF846" s="124"/>
      <c r="AG846" s="124"/>
      <c r="AH846" s="124"/>
      <c r="AI846" s="124"/>
      <c r="AJ846" s="124"/>
    </row>
    <row r="847" spans="3:36" ht="15.75" customHeight="1" x14ac:dyDescent="0.25">
      <c r="C847" s="262"/>
      <c r="D847" s="272"/>
      <c r="E847" s="272"/>
      <c r="F847" s="264"/>
      <c r="G847" s="265"/>
      <c r="H847" s="126"/>
      <c r="I847" s="125"/>
      <c r="J847" s="125"/>
      <c r="K847" s="125"/>
      <c r="L847" s="125"/>
      <c r="M847" s="125"/>
      <c r="N847" s="125"/>
      <c r="O847" s="266"/>
      <c r="P847" s="267"/>
      <c r="Q847" s="267"/>
      <c r="R847" s="270"/>
      <c r="S847" s="267"/>
      <c r="T847" s="264"/>
      <c r="U847" s="300"/>
      <c r="V847" s="294" t="str">
        <f>IF(Tabela7[[#This Row],[C/V]]="c",Tabela7[[#This Row],[Preço Médio]],"")</f>
        <v/>
      </c>
      <c r="W847" s="294" t="str">
        <f>IF(Tabela7[[#This Row],[C/V]]="v",Tabela7[[#This Row],[Preço Médio]],"")</f>
        <v/>
      </c>
      <c r="X847" s="123" t="str">
        <f>Tabela7[[#This Row],[Código Negociação]]&amp;Tabela7[[#This Row],[C/V]]</f>
        <v/>
      </c>
      <c r="Y847" s="116"/>
      <c r="Z847" s="116"/>
      <c r="AA847" s="116"/>
      <c r="AB847" s="116"/>
      <c r="AC847" s="116"/>
      <c r="AD847" s="116"/>
      <c r="AE847" s="116"/>
      <c r="AF847" s="116"/>
      <c r="AG847" s="116"/>
      <c r="AH847" s="116"/>
      <c r="AI847" s="116"/>
      <c r="AJ847" s="116"/>
    </row>
    <row r="848" spans="3:36" ht="15.75" customHeight="1" x14ac:dyDescent="0.25">
      <c r="C848" s="141"/>
      <c r="D848" s="273"/>
      <c r="E848" s="273"/>
      <c r="F848" s="264"/>
      <c r="G848" s="274"/>
      <c r="H848" s="264"/>
      <c r="I848" s="275"/>
      <c r="J848" s="275"/>
      <c r="K848" s="275"/>
      <c r="L848" s="275"/>
      <c r="M848" s="275"/>
      <c r="N848" s="275"/>
      <c r="O848" s="267"/>
      <c r="P848" s="267"/>
      <c r="Q848" s="268"/>
      <c r="R848" s="269"/>
      <c r="S848" s="268"/>
      <c r="T848" s="263"/>
      <c r="U848" s="300"/>
      <c r="V848" s="294" t="str">
        <f>IF(Tabela7[[#This Row],[C/V]]="c",Tabela7[[#This Row],[Preço Médio]],"")</f>
        <v/>
      </c>
      <c r="W848" s="294" t="str">
        <f>IF(Tabela7[[#This Row],[C/V]]="v",Tabela7[[#This Row],[Preço Médio]],"")</f>
        <v/>
      </c>
      <c r="X848" s="123" t="str">
        <f>Tabela7[[#This Row],[Código Negociação]]&amp;Tabela7[[#This Row],[C/V]]</f>
        <v/>
      </c>
      <c r="Y848" s="124"/>
      <c r="Z848" s="124"/>
      <c r="AA848" s="124"/>
      <c r="AB848" s="124"/>
      <c r="AC848" s="124"/>
      <c r="AD848" s="124"/>
      <c r="AE848" s="124"/>
      <c r="AF848" s="124"/>
      <c r="AG848" s="124"/>
      <c r="AH848" s="124"/>
      <c r="AI848" s="124"/>
      <c r="AJ848" s="124"/>
    </row>
    <row r="849" spans="3:36" ht="15.75" customHeight="1" x14ac:dyDescent="0.25">
      <c r="C849" s="262"/>
      <c r="D849" s="272"/>
      <c r="E849" s="273"/>
      <c r="F849" s="264"/>
      <c r="G849" s="265"/>
      <c r="H849" s="126"/>
      <c r="I849" s="125"/>
      <c r="J849" s="125"/>
      <c r="K849" s="125"/>
      <c r="L849" s="125"/>
      <c r="M849" s="125"/>
      <c r="N849" s="125"/>
      <c r="O849" s="266"/>
      <c r="P849" s="267"/>
      <c r="Q849" s="268"/>
      <c r="R849" s="269"/>
      <c r="S849" s="268"/>
      <c r="T849" s="263"/>
      <c r="U849" s="300"/>
      <c r="V849" s="294" t="str">
        <f>IF(Tabela7[[#This Row],[C/V]]="c",Tabela7[[#This Row],[Preço Médio]],"")</f>
        <v/>
      </c>
      <c r="W849" s="294" t="str">
        <f>IF(Tabela7[[#This Row],[C/V]]="v",Tabela7[[#This Row],[Preço Médio]],"")</f>
        <v/>
      </c>
      <c r="X849" s="123" t="str">
        <f>Tabela7[[#This Row],[Código Negociação]]&amp;Tabela7[[#This Row],[C/V]]</f>
        <v/>
      </c>
      <c r="Y849" s="116"/>
      <c r="Z849" s="116"/>
      <c r="AA849" s="116"/>
      <c r="AB849" s="116"/>
      <c r="AC849" s="116"/>
      <c r="AD849" s="116"/>
      <c r="AE849" s="116"/>
      <c r="AF849" s="116"/>
      <c r="AG849" s="116"/>
      <c r="AH849" s="116"/>
      <c r="AI849" s="116"/>
      <c r="AJ849" s="116"/>
    </row>
    <row r="850" spans="3:36" ht="15.75" customHeight="1" x14ac:dyDescent="0.25">
      <c r="C850" s="262"/>
      <c r="D850" s="272"/>
      <c r="E850" s="273"/>
      <c r="F850" s="264"/>
      <c r="G850" s="265"/>
      <c r="H850" s="126"/>
      <c r="I850" s="125"/>
      <c r="J850" s="125"/>
      <c r="K850" s="125"/>
      <c r="L850" s="125"/>
      <c r="M850" s="125"/>
      <c r="N850" s="125"/>
      <c r="O850" s="266"/>
      <c r="P850" s="267"/>
      <c r="Q850" s="267"/>
      <c r="R850" s="270"/>
      <c r="S850" s="267"/>
      <c r="T850" s="264"/>
      <c r="U850" s="300"/>
      <c r="V850" s="294" t="str">
        <f>IF(Tabela7[[#This Row],[C/V]]="c",Tabela7[[#This Row],[Preço Médio]],"")</f>
        <v/>
      </c>
      <c r="W850" s="294" t="str">
        <f>IF(Tabela7[[#This Row],[C/V]]="v",Tabela7[[#This Row],[Preço Médio]],"")</f>
        <v/>
      </c>
      <c r="X850" s="123" t="str">
        <f>Tabela7[[#This Row],[Código Negociação]]&amp;Tabela7[[#This Row],[C/V]]</f>
        <v/>
      </c>
      <c r="Y850" s="124"/>
      <c r="Z850" s="124"/>
      <c r="AA850" s="124"/>
      <c r="AB850" s="124"/>
      <c r="AC850" s="124"/>
      <c r="AD850" s="124"/>
      <c r="AE850" s="124"/>
      <c r="AF850" s="124"/>
      <c r="AG850" s="124"/>
      <c r="AH850" s="124"/>
      <c r="AI850" s="124"/>
      <c r="AJ850" s="124"/>
    </row>
    <row r="851" spans="3:36" ht="15.75" customHeight="1" x14ac:dyDescent="0.25">
      <c r="C851" s="141"/>
      <c r="D851" s="271"/>
      <c r="E851" s="271"/>
      <c r="F851" s="118"/>
      <c r="G851" s="119"/>
      <c r="H851" s="118"/>
      <c r="I851" s="120"/>
      <c r="J851" s="120"/>
      <c r="K851" s="120"/>
      <c r="L851" s="120"/>
      <c r="M851" s="120"/>
      <c r="N851" s="120"/>
      <c r="O851" s="121"/>
      <c r="P851" s="121"/>
      <c r="Q851" s="117"/>
      <c r="R851" s="122"/>
      <c r="S851" s="117"/>
      <c r="T851" s="123"/>
      <c r="U851" s="299"/>
      <c r="V851" s="294" t="str">
        <f>IF(Tabela7[[#This Row],[C/V]]="c",Tabela7[[#This Row],[Preço Médio]],"")</f>
        <v/>
      </c>
      <c r="W851" s="294" t="str">
        <f>IF(Tabela7[[#This Row],[C/V]]="v",Tabela7[[#This Row],[Preço Médio]],"")</f>
        <v/>
      </c>
      <c r="X851" s="123" t="str">
        <f>Tabela7[[#This Row],[Código Negociação]]&amp;Tabela7[[#This Row],[C/V]]</f>
        <v/>
      </c>
      <c r="Y851" s="116"/>
      <c r="Z851" s="116"/>
      <c r="AA851" s="116"/>
      <c r="AB851" s="116"/>
      <c r="AC851" s="116"/>
      <c r="AD851" s="116"/>
      <c r="AE851" s="116"/>
      <c r="AF851" s="116"/>
      <c r="AG851" s="116"/>
      <c r="AH851" s="116"/>
      <c r="AI851" s="116"/>
      <c r="AJ851" s="116"/>
    </row>
    <row r="852" spans="3:36" ht="15.75" customHeight="1" x14ac:dyDescent="0.25">
      <c r="C852" s="262"/>
      <c r="D852" s="272"/>
      <c r="E852" s="272"/>
      <c r="F852" s="264"/>
      <c r="G852" s="265"/>
      <c r="H852" s="126"/>
      <c r="I852" s="125"/>
      <c r="J852" s="125"/>
      <c r="K852" s="125"/>
      <c r="L852" s="125"/>
      <c r="M852" s="125"/>
      <c r="N852" s="125"/>
      <c r="O852" s="266"/>
      <c r="P852" s="267"/>
      <c r="Q852" s="268"/>
      <c r="R852" s="269"/>
      <c r="S852" s="268"/>
      <c r="T852" s="263"/>
      <c r="U852" s="300"/>
      <c r="V852" s="294" t="str">
        <f>IF(Tabela7[[#This Row],[C/V]]="c",Tabela7[[#This Row],[Preço Médio]],"")</f>
        <v/>
      </c>
      <c r="W852" s="294" t="str">
        <f>IF(Tabela7[[#This Row],[C/V]]="v",Tabela7[[#This Row],[Preço Médio]],"")</f>
        <v/>
      </c>
      <c r="X852" s="123" t="str">
        <f>Tabela7[[#This Row],[Código Negociação]]&amp;Tabela7[[#This Row],[C/V]]</f>
        <v/>
      </c>
      <c r="Y852" s="124"/>
      <c r="Z852" s="124"/>
      <c r="AA852" s="124"/>
      <c r="AB852" s="124"/>
      <c r="AC852" s="124"/>
      <c r="AD852" s="124"/>
      <c r="AE852" s="124"/>
      <c r="AF852" s="124"/>
      <c r="AG852" s="124"/>
      <c r="AH852" s="124"/>
      <c r="AI852" s="124"/>
      <c r="AJ852" s="124"/>
    </row>
    <row r="853" spans="3:36" ht="15.75" customHeight="1" x14ac:dyDescent="0.25">
      <c r="C853" s="262"/>
      <c r="D853" s="272"/>
      <c r="E853" s="272"/>
      <c r="F853" s="264"/>
      <c r="G853" s="265"/>
      <c r="H853" s="126"/>
      <c r="I853" s="125"/>
      <c r="J853" s="125"/>
      <c r="K853" s="125"/>
      <c r="L853" s="125"/>
      <c r="M853" s="125"/>
      <c r="N853" s="125"/>
      <c r="O853" s="266"/>
      <c r="P853" s="267"/>
      <c r="Q853" s="267"/>
      <c r="R853" s="270"/>
      <c r="S853" s="267"/>
      <c r="T853" s="264"/>
      <c r="U853" s="300"/>
      <c r="V853" s="294" t="str">
        <f>IF(Tabela7[[#This Row],[C/V]]="c",Tabela7[[#This Row],[Preço Médio]],"")</f>
        <v/>
      </c>
      <c r="W853" s="294" t="str">
        <f>IF(Tabela7[[#This Row],[C/V]]="v",Tabela7[[#This Row],[Preço Médio]],"")</f>
        <v/>
      </c>
      <c r="X853" s="123" t="str">
        <f>Tabela7[[#This Row],[Código Negociação]]&amp;Tabela7[[#This Row],[C/V]]</f>
        <v/>
      </c>
      <c r="Y853" s="116"/>
      <c r="Z853" s="116"/>
      <c r="AA853" s="116"/>
      <c r="AB853" s="116"/>
      <c r="AC853" s="116"/>
      <c r="AD853" s="116"/>
      <c r="AE853" s="116"/>
      <c r="AF853" s="116"/>
      <c r="AG853" s="116"/>
      <c r="AH853" s="116"/>
      <c r="AI853" s="116"/>
      <c r="AJ853" s="116"/>
    </row>
    <row r="854" spans="3:36" ht="15.75" customHeight="1" x14ac:dyDescent="0.25">
      <c r="C854" s="141"/>
      <c r="D854" s="273"/>
      <c r="E854" s="273"/>
      <c r="F854" s="264"/>
      <c r="G854" s="274"/>
      <c r="H854" s="264"/>
      <c r="I854" s="275"/>
      <c r="J854" s="275"/>
      <c r="K854" s="275"/>
      <c r="L854" s="275"/>
      <c r="M854" s="275"/>
      <c r="N854" s="275"/>
      <c r="O854" s="267"/>
      <c r="P854" s="267"/>
      <c r="Q854" s="268"/>
      <c r="R854" s="269"/>
      <c r="S854" s="268"/>
      <c r="T854" s="263"/>
      <c r="U854" s="300"/>
      <c r="V854" s="294" t="str">
        <f>IF(Tabela7[[#This Row],[C/V]]="c",Tabela7[[#This Row],[Preço Médio]],"")</f>
        <v/>
      </c>
      <c r="W854" s="294" t="str">
        <f>IF(Tabela7[[#This Row],[C/V]]="v",Tabela7[[#This Row],[Preço Médio]],"")</f>
        <v/>
      </c>
      <c r="X854" s="123" t="str">
        <f>Tabela7[[#This Row],[Código Negociação]]&amp;Tabela7[[#This Row],[C/V]]</f>
        <v/>
      </c>
      <c r="Y854" s="124"/>
      <c r="Z854" s="124"/>
      <c r="AA854" s="124"/>
      <c r="AB854" s="124"/>
      <c r="AC854" s="124"/>
      <c r="AD854" s="124"/>
      <c r="AE854" s="124"/>
      <c r="AF854" s="124"/>
      <c r="AG854" s="124"/>
      <c r="AH854" s="124"/>
      <c r="AI854" s="124"/>
      <c r="AJ854" s="124"/>
    </row>
    <row r="855" spans="3:36" ht="15.75" customHeight="1" x14ac:dyDescent="0.25">
      <c r="C855" s="262"/>
      <c r="D855" s="272"/>
      <c r="E855" s="273"/>
      <c r="F855" s="264"/>
      <c r="G855" s="265"/>
      <c r="H855" s="126"/>
      <c r="I855" s="125"/>
      <c r="J855" s="125"/>
      <c r="K855" s="125"/>
      <c r="L855" s="125"/>
      <c r="M855" s="125"/>
      <c r="N855" s="125"/>
      <c r="O855" s="266"/>
      <c r="P855" s="267"/>
      <c r="Q855" s="268"/>
      <c r="R855" s="269"/>
      <c r="S855" s="268"/>
      <c r="T855" s="263"/>
      <c r="U855" s="300"/>
      <c r="V855" s="294" t="str">
        <f>IF(Tabela7[[#This Row],[C/V]]="c",Tabela7[[#This Row],[Preço Médio]],"")</f>
        <v/>
      </c>
      <c r="W855" s="294" t="str">
        <f>IF(Tabela7[[#This Row],[C/V]]="v",Tabela7[[#This Row],[Preço Médio]],"")</f>
        <v/>
      </c>
      <c r="X855" s="123" t="str">
        <f>Tabela7[[#This Row],[Código Negociação]]&amp;Tabela7[[#This Row],[C/V]]</f>
        <v/>
      </c>
      <c r="Y855" s="116"/>
      <c r="Z855" s="116"/>
      <c r="AA855" s="116"/>
      <c r="AB855" s="116"/>
      <c r="AC855" s="116"/>
      <c r="AD855" s="116"/>
      <c r="AE855" s="116"/>
      <c r="AF855" s="116"/>
      <c r="AG855" s="116"/>
      <c r="AH855" s="116"/>
      <c r="AI855" s="116"/>
      <c r="AJ855" s="116"/>
    </row>
    <row r="856" spans="3:36" ht="15.75" customHeight="1" x14ac:dyDescent="0.25">
      <c r="C856" s="262"/>
      <c r="D856" s="272"/>
      <c r="E856" s="273"/>
      <c r="F856" s="264"/>
      <c r="G856" s="265"/>
      <c r="H856" s="126"/>
      <c r="I856" s="125"/>
      <c r="J856" s="125"/>
      <c r="K856" s="125"/>
      <c r="L856" s="125"/>
      <c r="M856" s="125"/>
      <c r="N856" s="125"/>
      <c r="O856" s="266"/>
      <c r="P856" s="267"/>
      <c r="Q856" s="267"/>
      <c r="R856" s="270"/>
      <c r="S856" s="267"/>
      <c r="T856" s="264"/>
      <c r="U856" s="300"/>
      <c r="V856" s="294" t="str">
        <f>IF(Tabela7[[#This Row],[C/V]]="c",Tabela7[[#This Row],[Preço Médio]],"")</f>
        <v/>
      </c>
      <c r="W856" s="294" t="str">
        <f>IF(Tabela7[[#This Row],[C/V]]="v",Tabela7[[#This Row],[Preço Médio]],"")</f>
        <v/>
      </c>
      <c r="X856" s="123" t="str">
        <f>Tabela7[[#This Row],[Código Negociação]]&amp;Tabela7[[#This Row],[C/V]]</f>
        <v/>
      </c>
      <c r="Y856" s="124"/>
      <c r="Z856" s="124"/>
      <c r="AA856" s="124"/>
      <c r="AB856" s="124"/>
      <c r="AC856" s="124"/>
      <c r="AD856" s="124"/>
      <c r="AE856" s="124"/>
      <c r="AF856" s="124"/>
      <c r="AG856" s="124"/>
      <c r="AH856" s="124"/>
      <c r="AI856" s="124"/>
      <c r="AJ856" s="124"/>
    </row>
    <row r="857" spans="3:36" ht="15.75" customHeight="1" x14ac:dyDescent="0.25">
      <c r="C857" s="141"/>
      <c r="D857" s="271"/>
      <c r="E857" s="271"/>
      <c r="F857" s="118"/>
      <c r="G857" s="119"/>
      <c r="H857" s="118"/>
      <c r="I857" s="120"/>
      <c r="J857" s="120"/>
      <c r="K857" s="120"/>
      <c r="L857" s="120"/>
      <c r="M857" s="120"/>
      <c r="N857" s="120"/>
      <c r="O857" s="121"/>
      <c r="P857" s="121"/>
      <c r="Q857" s="117"/>
      <c r="R857" s="122"/>
      <c r="S857" s="117"/>
      <c r="T857" s="123"/>
      <c r="U857" s="299"/>
      <c r="V857" s="294" t="str">
        <f>IF(Tabela7[[#This Row],[C/V]]="c",Tabela7[[#This Row],[Preço Médio]],"")</f>
        <v/>
      </c>
      <c r="W857" s="294" t="str">
        <f>IF(Tabela7[[#This Row],[C/V]]="v",Tabela7[[#This Row],[Preço Médio]],"")</f>
        <v/>
      </c>
      <c r="X857" s="123" t="str">
        <f>Tabela7[[#This Row],[Código Negociação]]&amp;Tabela7[[#This Row],[C/V]]</f>
        <v/>
      </c>
      <c r="Y857" s="116"/>
      <c r="Z857" s="116"/>
      <c r="AA857" s="116"/>
      <c r="AB857" s="116"/>
      <c r="AC857" s="116"/>
      <c r="AD857" s="116"/>
      <c r="AE857" s="116"/>
      <c r="AF857" s="116"/>
      <c r="AG857" s="116"/>
      <c r="AH857" s="116"/>
      <c r="AI857" s="116"/>
      <c r="AJ857" s="116"/>
    </row>
    <row r="858" spans="3:36" ht="15.75" customHeight="1" x14ac:dyDescent="0.25">
      <c r="C858" s="262"/>
      <c r="D858" s="272"/>
      <c r="E858" s="272"/>
      <c r="F858" s="264"/>
      <c r="G858" s="265"/>
      <c r="H858" s="126"/>
      <c r="I858" s="125"/>
      <c r="J858" s="125"/>
      <c r="K858" s="125"/>
      <c r="L858" s="125"/>
      <c r="M858" s="125"/>
      <c r="N858" s="125"/>
      <c r="O858" s="266"/>
      <c r="P858" s="267"/>
      <c r="Q858" s="268"/>
      <c r="R858" s="269"/>
      <c r="S858" s="268"/>
      <c r="T858" s="263"/>
      <c r="U858" s="300"/>
      <c r="V858" s="294" t="str">
        <f>IF(Tabela7[[#This Row],[C/V]]="c",Tabela7[[#This Row],[Preço Médio]],"")</f>
        <v/>
      </c>
      <c r="W858" s="294" t="str">
        <f>IF(Tabela7[[#This Row],[C/V]]="v",Tabela7[[#This Row],[Preço Médio]],"")</f>
        <v/>
      </c>
      <c r="X858" s="123" t="str">
        <f>Tabela7[[#This Row],[Código Negociação]]&amp;Tabela7[[#This Row],[C/V]]</f>
        <v/>
      </c>
      <c r="Y858" s="124"/>
      <c r="Z858" s="124"/>
      <c r="AA858" s="124"/>
      <c r="AB858" s="124"/>
      <c r="AC858" s="124"/>
      <c r="AD858" s="124"/>
      <c r="AE858" s="124"/>
      <c r="AF858" s="124"/>
      <c r="AG858" s="124"/>
      <c r="AH858" s="124"/>
      <c r="AI858" s="124"/>
      <c r="AJ858" s="124"/>
    </row>
    <row r="859" spans="3:36" ht="15.75" customHeight="1" x14ac:dyDescent="0.25">
      <c r="C859" s="262"/>
      <c r="D859" s="272"/>
      <c r="E859" s="272"/>
      <c r="F859" s="264"/>
      <c r="G859" s="265"/>
      <c r="H859" s="126"/>
      <c r="I859" s="125"/>
      <c r="J859" s="125"/>
      <c r="K859" s="125"/>
      <c r="L859" s="125"/>
      <c r="M859" s="125"/>
      <c r="N859" s="125"/>
      <c r="O859" s="266"/>
      <c r="P859" s="267"/>
      <c r="Q859" s="267"/>
      <c r="R859" s="270"/>
      <c r="S859" s="267"/>
      <c r="T859" s="264"/>
      <c r="U859" s="300"/>
      <c r="V859" s="294" t="str">
        <f>IF(Tabela7[[#This Row],[C/V]]="c",Tabela7[[#This Row],[Preço Médio]],"")</f>
        <v/>
      </c>
      <c r="W859" s="294" t="str">
        <f>IF(Tabela7[[#This Row],[C/V]]="v",Tabela7[[#This Row],[Preço Médio]],"")</f>
        <v/>
      </c>
      <c r="X859" s="123" t="str">
        <f>Tabela7[[#This Row],[Código Negociação]]&amp;Tabela7[[#This Row],[C/V]]</f>
        <v/>
      </c>
      <c r="Y859" s="116"/>
      <c r="Z859" s="116"/>
      <c r="AA859" s="116"/>
      <c r="AB859" s="116"/>
      <c r="AC859" s="116"/>
      <c r="AD859" s="116"/>
      <c r="AE859" s="116"/>
      <c r="AF859" s="116"/>
      <c r="AG859" s="116"/>
      <c r="AH859" s="116"/>
      <c r="AI859" s="116"/>
      <c r="AJ859" s="116"/>
    </row>
    <row r="860" spans="3:36" ht="15.75" customHeight="1" x14ac:dyDescent="0.25">
      <c r="C860" s="141"/>
      <c r="D860" s="273"/>
      <c r="E860" s="273"/>
      <c r="F860" s="264"/>
      <c r="G860" s="274"/>
      <c r="H860" s="264"/>
      <c r="I860" s="275"/>
      <c r="J860" s="275"/>
      <c r="K860" s="275"/>
      <c r="L860" s="275"/>
      <c r="M860" s="275"/>
      <c r="N860" s="275"/>
      <c r="O860" s="267"/>
      <c r="P860" s="267"/>
      <c r="Q860" s="268"/>
      <c r="R860" s="269"/>
      <c r="S860" s="268"/>
      <c r="T860" s="263"/>
      <c r="U860" s="300"/>
      <c r="V860" s="294" t="str">
        <f>IF(Tabela7[[#This Row],[C/V]]="c",Tabela7[[#This Row],[Preço Médio]],"")</f>
        <v/>
      </c>
      <c r="W860" s="294" t="str">
        <f>IF(Tabela7[[#This Row],[C/V]]="v",Tabela7[[#This Row],[Preço Médio]],"")</f>
        <v/>
      </c>
      <c r="X860" s="123" t="str">
        <f>Tabela7[[#This Row],[Código Negociação]]&amp;Tabela7[[#This Row],[C/V]]</f>
        <v/>
      </c>
      <c r="Y860" s="124"/>
      <c r="Z860" s="124"/>
      <c r="AA860" s="124"/>
      <c r="AB860" s="124"/>
      <c r="AC860" s="124"/>
      <c r="AD860" s="124"/>
      <c r="AE860" s="124"/>
      <c r="AF860" s="124"/>
      <c r="AG860" s="124"/>
      <c r="AH860" s="124"/>
      <c r="AI860" s="124"/>
      <c r="AJ860" s="124"/>
    </row>
    <row r="861" spans="3:36" ht="15.75" customHeight="1" x14ac:dyDescent="0.25">
      <c r="C861" s="262"/>
      <c r="D861" s="272"/>
      <c r="E861" s="273"/>
      <c r="F861" s="264"/>
      <c r="G861" s="265"/>
      <c r="H861" s="126"/>
      <c r="I861" s="125"/>
      <c r="J861" s="125"/>
      <c r="K861" s="125"/>
      <c r="L861" s="125"/>
      <c r="M861" s="125"/>
      <c r="N861" s="125"/>
      <c r="O861" s="266"/>
      <c r="P861" s="267"/>
      <c r="Q861" s="268"/>
      <c r="R861" s="269"/>
      <c r="S861" s="268"/>
      <c r="T861" s="263"/>
      <c r="U861" s="300"/>
      <c r="V861" s="294" t="str">
        <f>IF(Tabela7[[#This Row],[C/V]]="c",Tabela7[[#This Row],[Preço Médio]],"")</f>
        <v/>
      </c>
      <c r="W861" s="294" t="str">
        <f>IF(Tabela7[[#This Row],[C/V]]="v",Tabela7[[#This Row],[Preço Médio]],"")</f>
        <v/>
      </c>
      <c r="X861" s="123" t="str">
        <f>Tabela7[[#This Row],[Código Negociação]]&amp;Tabela7[[#This Row],[C/V]]</f>
        <v/>
      </c>
      <c r="Y861" s="116"/>
      <c r="Z861" s="116"/>
      <c r="AA861" s="116"/>
      <c r="AB861" s="116"/>
      <c r="AC861" s="116"/>
      <c r="AD861" s="116"/>
      <c r="AE861" s="116"/>
      <c r="AF861" s="116"/>
      <c r="AG861" s="116"/>
      <c r="AH861" s="116"/>
      <c r="AI861" s="116"/>
      <c r="AJ861" s="116"/>
    </row>
    <row r="862" spans="3:36" ht="15.75" customHeight="1" x14ac:dyDescent="0.25">
      <c r="C862" s="262"/>
      <c r="D862" s="272"/>
      <c r="E862" s="273"/>
      <c r="F862" s="264"/>
      <c r="G862" s="265"/>
      <c r="H862" s="126"/>
      <c r="I862" s="125"/>
      <c r="J862" s="125"/>
      <c r="K862" s="125"/>
      <c r="L862" s="125"/>
      <c r="M862" s="125"/>
      <c r="N862" s="125"/>
      <c r="O862" s="266"/>
      <c r="P862" s="267"/>
      <c r="Q862" s="267"/>
      <c r="R862" s="270"/>
      <c r="S862" s="267"/>
      <c r="T862" s="264"/>
      <c r="U862" s="300"/>
      <c r="V862" s="294" t="str">
        <f>IF(Tabela7[[#This Row],[C/V]]="c",Tabela7[[#This Row],[Preço Médio]],"")</f>
        <v/>
      </c>
      <c r="W862" s="294" t="str">
        <f>IF(Tabela7[[#This Row],[C/V]]="v",Tabela7[[#This Row],[Preço Médio]],"")</f>
        <v/>
      </c>
      <c r="X862" s="123" t="str">
        <f>Tabela7[[#This Row],[Código Negociação]]&amp;Tabela7[[#This Row],[C/V]]</f>
        <v/>
      </c>
      <c r="Y862" s="124"/>
      <c r="Z862" s="124"/>
      <c r="AA862" s="124"/>
      <c r="AB862" s="124"/>
      <c r="AC862" s="124"/>
      <c r="AD862" s="124"/>
      <c r="AE862" s="124"/>
      <c r="AF862" s="124"/>
      <c r="AG862" s="124"/>
      <c r="AH862" s="124"/>
      <c r="AI862" s="124"/>
      <c r="AJ862" s="124"/>
    </row>
    <row r="863" spans="3:36" ht="15.75" customHeight="1" x14ac:dyDescent="0.25">
      <c r="C863" s="141"/>
      <c r="D863" s="271"/>
      <c r="E863" s="271"/>
      <c r="F863" s="118"/>
      <c r="G863" s="119"/>
      <c r="H863" s="118"/>
      <c r="I863" s="120"/>
      <c r="J863" s="120"/>
      <c r="K863" s="120"/>
      <c r="L863" s="120"/>
      <c r="M863" s="120"/>
      <c r="N863" s="120"/>
      <c r="O863" s="121"/>
      <c r="P863" s="121"/>
      <c r="Q863" s="117"/>
      <c r="R863" s="122"/>
      <c r="S863" s="117"/>
      <c r="T863" s="123"/>
      <c r="U863" s="299"/>
      <c r="V863" s="294" t="str">
        <f>IF(Tabela7[[#This Row],[C/V]]="c",Tabela7[[#This Row],[Preço Médio]],"")</f>
        <v/>
      </c>
      <c r="W863" s="294" t="str">
        <f>IF(Tabela7[[#This Row],[C/V]]="v",Tabela7[[#This Row],[Preço Médio]],"")</f>
        <v/>
      </c>
      <c r="X863" s="123" t="str">
        <f>Tabela7[[#This Row],[Código Negociação]]&amp;Tabela7[[#This Row],[C/V]]</f>
        <v/>
      </c>
      <c r="Y863" s="116"/>
      <c r="Z863" s="116"/>
      <c r="AA863" s="116"/>
      <c r="AB863" s="116"/>
      <c r="AC863" s="116"/>
      <c r="AD863" s="116"/>
      <c r="AE863" s="116"/>
      <c r="AF863" s="116"/>
      <c r="AG863" s="116"/>
      <c r="AH863" s="116"/>
      <c r="AI863" s="116"/>
      <c r="AJ863" s="116"/>
    </row>
    <row r="864" spans="3:36" ht="15.75" customHeight="1" x14ac:dyDescent="0.25">
      <c r="C864" s="262"/>
      <c r="D864" s="272"/>
      <c r="E864" s="272"/>
      <c r="F864" s="264"/>
      <c r="G864" s="265"/>
      <c r="H864" s="126"/>
      <c r="I864" s="125"/>
      <c r="J864" s="125"/>
      <c r="K864" s="125"/>
      <c r="L864" s="125"/>
      <c r="M864" s="125"/>
      <c r="N864" s="125"/>
      <c r="O864" s="266"/>
      <c r="P864" s="267"/>
      <c r="Q864" s="268"/>
      <c r="R864" s="269"/>
      <c r="S864" s="268"/>
      <c r="T864" s="263"/>
      <c r="U864" s="300"/>
      <c r="V864" s="294" t="str">
        <f>IF(Tabela7[[#This Row],[C/V]]="c",Tabela7[[#This Row],[Preço Médio]],"")</f>
        <v/>
      </c>
      <c r="W864" s="294" t="str">
        <f>IF(Tabela7[[#This Row],[C/V]]="v",Tabela7[[#This Row],[Preço Médio]],"")</f>
        <v/>
      </c>
      <c r="X864" s="123" t="str">
        <f>Tabela7[[#This Row],[Código Negociação]]&amp;Tabela7[[#This Row],[C/V]]</f>
        <v/>
      </c>
      <c r="Y864" s="124"/>
      <c r="Z864" s="124"/>
      <c r="AA864" s="124"/>
      <c r="AB864" s="124"/>
      <c r="AC864" s="124"/>
      <c r="AD864" s="124"/>
      <c r="AE864" s="124"/>
      <c r="AF864" s="124"/>
      <c r="AG864" s="124"/>
      <c r="AH864" s="124"/>
      <c r="AI864" s="124"/>
      <c r="AJ864" s="124"/>
    </row>
    <row r="865" spans="3:36" ht="15.75" customHeight="1" x14ac:dyDescent="0.25">
      <c r="C865" s="262"/>
      <c r="D865" s="272"/>
      <c r="E865" s="272"/>
      <c r="F865" s="264"/>
      <c r="G865" s="265"/>
      <c r="H865" s="126"/>
      <c r="I865" s="125"/>
      <c r="J865" s="125"/>
      <c r="K865" s="125"/>
      <c r="L865" s="125"/>
      <c r="M865" s="125"/>
      <c r="N865" s="125"/>
      <c r="O865" s="266"/>
      <c r="P865" s="267"/>
      <c r="Q865" s="267"/>
      <c r="R865" s="270"/>
      <c r="S865" s="267"/>
      <c r="T865" s="264"/>
      <c r="U865" s="300"/>
      <c r="V865" s="294" t="str">
        <f>IF(Tabela7[[#This Row],[C/V]]="c",Tabela7[[#This Row],[Preço Médio]],"")</f>
        <v/>
      </c>
      <c r="W865" s="294" t="str">
        <f>IF(Tabela7[[#This Row],[C/V]]="v",Tabela7[[#This Row],[Preço Médio]],"")</f>
        <v/>
      </c>
      <c r="X865" s="123" t="str">
        <f>Tabela7[[#This Row],[Código Negociação]]&amp;Tabela7[[#This Row],[C/V]]</f>
        <v/>
      </c>
      <c r="Y865" s="116"/>
      <c r="Z865" s="116"/>
      <c r="AA865" s="116"/>
      <c r="AB865" s="116"/>
      <c r="AC865" s="116"/>
      <c r="AD865" s="116"/>
      <c r="AE865" s="116"/>
      <c r="AF865" s="116"/>
      <c r="AG865" s="116"/>
      <c r="AH865" s="116"/>
      <c r="AI865" s="116"/>
      <c r="AJ865" s="116"/>
    </row>
    <row r="866" spans="3:36" ht="15.75" customHeight="1" x14ac:dyDescent="0.25">
      <c r="C866" s="141"/>
      <c r="D866" s="273"/>
      <c r="E866" s="273"/>
      <c r="F866" s="264"/>
      <c r="G866" s="274"/>
      <c r="H866" s="264"/>
      <c r="I866" s="275"/>
      <c r="J866" s="275"/>
      <c r="K866" s="275"/>
      <c r="L866" s="275"/>
      <c r="M866" s="275"/>
      <c r="N866" s="275"/>
      <c r="O866" s="267"/>
      <c r="P866" s="267"/>
      <c r="Q866" s="268"/>
      <c r="R866" s="269"/>
      <c r="S866" s="268"/>
      <c r="T866" s="263"/>
      <c r="U866" s="300"/>
      <c r="V866" s="294" t="str">
        <f>IF(Tabela7[[#This Row],[C/V]]="c",Tabela7[[#This Row],[Preço Médio]],"")</f>
        <v/>
      </c>
      <c r="W866" s="294" t="str">
        <f>IF(Tabela7[[#This Row],[C/V]]="v",Tabela7[[#This Row],[Preço Médio]],"")</f>
        <v/>
      </c>
      <c r="X866" s="123" t="str">
        <f>Tabela7[[#This Row],[Código Negociação]]&amp;Tabela7[[#This Row],[C/V]]</f>
        <v/>
      </c>
      <c r="Y866" s="124"/>
      <c r="Z866" s="124"/>
      <c r="AA866" s="124"/>
      <c r="AB866" s="124"/>
      <c r="AC866" s="124"/>
      <c r="AD866" s="124"/>
      <c r="AE866" s="124"/>
      <c r="AF866" s="124"/>
      <c r="AG866" s="124"/>
      <c r="AH866" s="124"/>
      <c r="AI866" s="124"/>
      <c r="AJ866" s="124"/>
    </row>
    <row r="867" spans="3:36" ht="15.75" customHeight="1" x14ac:dyDescent="0.25">
      <c r="C867" s="262"/>
      <c r="D867" s="272"/>
      <c r="E867" s="273"/>
      <c r="F867" s="264"/>
      <c r="G867" s="265"/>
      <c r="H867" s="126"/>
      <c r="I867" s="125"/>
      <c r="J867" s="125"/>
      <c r="K867" s="125"/>
      <c r="L867" s="125"/>
      <c r="M867" s="125"/>
      <c r="N867" s="125"/>
      <c r="O867" s="266"/>
      <c r="P867" s="267"/>
      <c r="Q867" s="268"/>
      <c r="R867" s="269"/>
      <c r="S867" s="268"/>
      <c r="T867" s="263"/>
      <c r="U867" s="300"/>
      <c r="V867" s="294" t="str">
        <f>IF(Tabela7[[#This Row],[C/V]]="c",Tabela7[[#This Row],[Preço Médio]],"")</f>
        <v/>
      </c>
      <c r="W867" s="294" t="str">
        <f>IF(Tabela7[[#This Row],[C/V]]="v",Tabela7[[#This Row],[Preço Médio]],"")</f>
        <v/>
      </c>
      <c r="X867" s="123" t="str">
        <f>Tabela7[[#This Row],[Código Negociação]]&amp;Tabela7[[#This Row],[C/V]]</f>
        <v/>
      </c>
      <c r="Y867" s="116"/>
      <c r="Z867" s="116"/>
      <c r="AA867" s="116"/>
      <c r="AB867" s="116"/>
      <c r="AC867" s="116"/>
      <c r="AD867" s="116"/>
      <c r="AE867" s="116"/>
      <c r="AF867" s="116"/>
      <c r="AG867" s="116"/>
      <c r="AH867" s="116"/>
      <c r="AI867" s="116"/>
      <c r="AJ867" s="116"/>
    </row>
    <row r="868" spans="3:36" ht="15.75" customHeight="1" x14ac:dyDescent="0.25">
      <c r="C868" s="262"/>
      <c r="D868" s="272"/>
      <c r="E868" s="273"/>
      <c r="F868" s="264"/>
      <c r="G868" s="265"/>
      <c r="H868" s="126"/>
      <c r="I868" s="125"/>
      <c r="J868" s="125"/>
      <c r="K868" s="125"/>
      <c r="L868" s="125"/>
      <c r="M868" s="125"/>
      <c r="N868" s="125"/>
      <c r="O868" s="266"/>
      <c r="P868" s="267"/>
      <c r="Q868" s="267"/>
      <c r="R868" s="270"/>
      <c r="S868" s="267"/>
      <c r="T868" s="264"/>
      <c r="U868" s="300"/>
      <c r="V868" s="294" t="str">
        <f>IF(Tabela7[[#This Row],[C/V]]="c",Tabela7[[#This Row],[Preço Médio]],"")</f>
        <v/>
      </c>
      <c r="W868" s="294" t="str">
        <f>IF(Tabela7[[#This Row],[C/V]]="v",Tabela7[[#This Row],[Preço Médio]],"")</f>
        <v/>
      </c>
      <c r="X868" s="123" t="str">
        <f>Tabela7[[#This Row],[Código Negociação]]&amp;Tabela7[[#This Row],[C/V]]</f>
        <v/>
      </c>
      <c r="Y868" s="124"/>
      <c r="Z868" s="124"/>
      <c r="AA868" s="124"/>
      <c r="AB868" s="124"/>
      <c r="AC868" s="124"/>
      <c r="AD868" s="124"/>
      <c r="AE868" s="124"/>
      <c r="AF868" s="124"/>
      <c r="AG868" s="124"/>
      <c r="AH868" s="124"/>
      <c r="AI868" s="124"/>
      <c r="AJ868" s="124"/>
    </row>
    <row r="869" spans="3:36" ht="15.75" customHeight="1" x14ac:dyDescent="0.25">
      <c r="C869" s="141"/>
      <c r="D869" s="271"/>
      <c r="E869" s="271"/>
      <c r="F869" s="118"/>
      <c r="G869" s="119"/>
      <c r="H869" s="118"/>
      <c r="I869" s="120"/>
      <c r="J869" s="120"/>
      <c r="K869" s="120"/>
      <c r="L869" s="120"/>
      <c r="M869" s="120"/>
      <c r="N869" s="120"/>
      <c r="O869" s="121"/>
      <c r="P869" s="121"/>
      <c r="Q869" s="117"/>
      <c r="R869" s="122"/>
      <c r="S869" s="117"/>
      <c r="T869" s="123"/>
      <c r="U869" s="299"/>
      <c r="V869" s="294" t="str">
        <f>IF(Tabela7[[#This Row],[C/V]]="c",Tabela7[[#This Row],[Preço Médio]],"")</f>
        <v/>
      </c>
      <c r="W869" s="294" t="str">
        <f>IF(Tabela7[[#This Row],[C/V]]="v",Tabela7[[#This Row],[Preço Médio]],"")</f>
        <v/>
      </c>
      <c r="X869" s="123" t="str">
        <f>Tabela7[[#This Row],[Código Negociação]]&amp;Tabela7[[#This Row],[C/V]]</f>
        <v/>
      </c>
      <c r="Y869" s="116"/>
      <c r="Z869" s="116"/>
      <c r="AA869" s="116"/>
      <c r="AB869" s="116"/>
      <c r="AC869" s="116"/>
      <c r="AD869" s="116"/>
      <c r="AE869" s="116"/>
      <c r="AF869" s="116"/>
      <c r="AG869" s="116"/>
      <c r="AH869" s="116"/>
      <c r="AI869" s="116"/>
      <c r="AJ869" s="116"/>
    </row>
    <row r="870" spans="3:36" ht="15.75" customHeight="1" x14ac:dyDescent="0.25">
      <c r="C870" s="262"/>
      <c r="D870" s="272"/>
      <c r="E870" s="272"/>
      <c r="F870" s="264"/>
      <c r="G870" s="265"/>
      <c r="H870" s="126"/>
      <c r="I870" s="125"/>
      <c r="J870" s="125"/>
      <c r="K870" s="125"/>
      <c r="L870" s="125"/>
      <c r="M870" s="125"/>
      <c r="N870" s="125"/>
      <c r="O870" s="266"/>
      <c r="P870" s="267"/>
      <c r="Q870" s="268"/>
      <c r="R870" s="269"/>
      <c r="S870" s="268"/>
      <c r="T870" s="263"/>
      <c r="U870" s="300"/>
      <c r="V870" s="294" t="str">
        <f>IF(Tabela7[[#This Row],[C/V]]="c",Tabela7[[#This Row],[Preço Médio]],"")</f>
        <v/>
      </c>
      <c r="W870" s="294" t="str">
        <f>IF(Tabela7[[#This Row],[C/V]]="v",Tabela7[[#This Row],[Preço Médio]],"")</f>
        <v/>
      </c>
      <c r="X870" s="123" t="str">
        <f>Tabela7[[#This Row],[Código Negociação]]&amp;Tabela7[[#This Row],[C/V]]</f>
        <v/>
      </c>
      <c r="Y870" s="124"/>
      <c r="Z870" s="124"/>
      <c r="AA870" s="124"/>
      <c r="AB870" s="124"/>
      <c r="AC870" s="124"/>
      <c r="AD870" s="124"/>
      <c r="AE870" s="124"/>
      <c r="AF870" s="124"/>
      <c r="AG870" s="124"/>
      <c r="AH870" s="124"/>
      <c r="AI870" s="124"/>
      <c r="AJ870" s="124"/>
    </row>
    <row r="871" spans="3:36" ht="15.75" customHeight="1" x14ac:dyDescent="0.25">
      <c r="C871" s="262"/>
      <c r="D871" s="272"/>
      <c r="E871" s="272"/>
      <c r="F871" s="264"/>
      <c r="G871" s="265"/>
      <c r="H871" s="126"/>
      <c r="I871" s="125"/>
      <c r="J871" s="125"/>
      <c r="K871" s="125"/>
      <c r="L871" s="125"/>
      <c r="M871" s="125"/>
      <c r="N871" s="125"/>
      <c r="O871" s="266"/>
      <c r="P871" s="267"/>
      <c r="Q871" s="267"/>
      <c r="R871" s="270"/>
      <c r="S871" s="267"/>
      <c r="T871" s="264"/>
      <c r="U871" s="300"/>
      <c r="V871" s="294" t="str">
        <f>IF(Tabela7[[#This Row],[C/V]]="c",Tabela7[[#This Row],[Preço Médio]],"")</f>
        <v/>
      </c>
      <c r="W871" s="294" t="str">
        <f>IF(Tabela7[[#This Row],[C/V]]="v",Tabela7[[#This Row],[Preço Médio]],"")</f>
        <v/>
      </c>
      <c r="X871" s="123" t="str">
        <f>Tabela7[[#This Row],[Código Negociação]]&amp;Tabela7[[#This Row],[C/V]]</f>
        <v/>
      </c>
      <c r="Y871" s="116"/>
      <c r="Z871" s="116"/>
      <c r="AA871" s="116"/>
      <c r="AB871" s="116"/>
      <c r="AC871" s="116"/>
      <c r="AD871" s="116"/>
      <c r="AE871" s="116"/>
      <c r="AF871" s="116"/>
      <c r="AG871" s="116"/>
      <c r="AH871" s="116"/>
      <c r="AI871" s="116"/>
      <c r="AJ871" s="116"/>
    </row>
    <row r="872" spans="3:36" ht="15.75" customHeight="1" x14ac:dyDescent="0.25">
      <c r="C872" s="141"/>
      <c r="D872" s="273"/>
      <c r="E872" s="273"/>
      <c r="F872" s="264"/>
      <c r="G872" s="274"/>
      <c r="H872" s="264"/>
      <c r="I872" s="275"/>
      <c r="J872" s="275"/>
      <c r="K872" s="275"/>
      <c r="L872" s="275"/>
      <c r="M872" s="275"/>
      <c r="N872" s="275"/>
      <c r="O872" s="267"/>
      <c r="P872" s="267"/>
      <c r="Q872" s="268"/>
      <c r="R872" s="269"/>
      <c r="S872" s="268"/>
      <c r="T872" s="263"/>
      <c r="U872" s="300"/>
      <c r="V872" s="294" t="str">
        <f>IF(Tabela7[[#This Row],[C/V]]="c",Tabela7[[#This Row],[Preço Médio]],"")</f>
        <v/>
      </c>
      <c r="W872" s="294" t="str">
        <f>IF(Tabela7[[#This Row],[C/V]]="v",Tabela7[[#This Row],[Preço Médio]],"")</f>
        <v/>
      </c>
      <c r="X872" s="123" t="str">
        <f>Tabela7[[#This Row],[Código Negociação]]&amp;Tabela7[[#This Row],[C/V]]</f>
        <v/>
      </c>
      <c r="Y872" s="124"/>
      <c r="Z872" s="124"/>
      <c r="AA872" s="124"/>
      <c r="AB872" s="124"/>
      <c r="AC872" s="124"/>
      <c r="AD872" s="124"/>
      <c r="AE872" s="124"/>
      <c r="AF872" s="124"/>
      <c r="AG872" s="124"/>
      <c r="AH872" s="124"/>
      <c r="AI872" s="124"/>
      <c r="AJ872" s="124"/>
    </row>
    <row r="873" spans="3:36" ht="15.75" customHeight="1" x14ac:dyDescent="0.25">
      <c r="C873" s="262"/>
      <c r="D873" s="272"/>
      <c r="E873" s="273"/>
      <c r="F873" s="264"/>
      <c r="G873" s="265"/>
      <c r="H873" s="126"/>
      <c r="I873" s="125"/>
      <c r="J873" s="125"/>
      <c r="K873" s="125"/>
      <c r="L873" s="125"/>
      <c r="M873" s="125"/>
      <c r="N873" s="125"/>
      <c r="O873" s="266"/>
      <c r="P873" s="267"/>
      <c r="Q873" s="268"/>
      <c r="R873" s="269"/>
      <c r="S873" s="268"/>
      <c r="T873" s="263"/>
      <c r="U873" s="300"/>
      <c r="V873" s="294" t="str">
        <f>IF(Tabela7[[#This Row],[C/V]]="c",Tabela7[[#This Row],[Preço Médio]],"")</f>
        <v/>
      </c>
      <c r="W873" s="294" t="str">
        <f>IF(Tabela7[[#This Row],[C/V]]="v",Tabela7[[#This Row],[Preço Médio]],"")</f>
        <v/>
      </c>
      <c r="X873" s="123" t="str">
        <f>Tabela7[[#This Row],[Código Negociação]]&amp;Tabela7[[#This Row],[C/V]]</f>
        <v/>
      </c>
      <c r="Y873" s="116"/>
      <c r="Z873" s="116"/>
      <c r="AA873" s="116"/>
      <c r="AB873" s="116"/>
      <c r="AC873" s="116"/>
      <c r="AD873" s="116"/>
      <c r="AE873" s="116"/>
      <c r="AF873" s="116"/>
      <c r="AG873" s="116"/>
      <c r="AH873" s="116"/>
      <c r="AI873" s="116"/>
      <c r="AJ873" s="116"/>
    </row>
    <row r="874" spans="3:36" ht="15.75" customHeight="1" x14ac:dyDescent="0.25">
      <c r="C874" s="262"/>
      <c r="D874" s="272"/>
      <c r="E874" s="273"/>
      <c r="F874" s="264"/>
      <c r="G874" s="265"/>
      <c r="H874" s="126"/>
      <c r="I874" s="125"/>
      <c r="J874" s="125"/>
      <c r="K874" s="125"/>
      <c r="L874" s="125"/>
      <c r="M874" s="125"/>
      <c r="N874" s="125"/>
      <c r="O874" s="266"/>
      <c r="P874" s="267"/>
      <c r="Q874" s="267"/>
      <c r="R874" s="270"/>
      <c r="S874" s="267"/>
      <c r="T874" s="264"/>
      <c r="U874" s="300"/>
      <c r="V874" s="294" t="str">
        <f>IF(Tabela7[[#This Row],[C/V]]="c",Tabela7[[#This Row],[Preço Médio]],"")</f>
        <v/>
      </c>
      <c r="W874" s="294" t="str">
        <f>IF(Tabela7[[#This Row],[C/V]]="v",Tabela7[[#This Row],[Preço Médio]],"")</f>
        <v/>
      </c>
      <c r="X874" s="123" t="str">
        <f>Tabela7[[#This Row],[Código Negociação]]&amp;Tabela7[[#This Row],[C/V]]</f>
        <v/>
      </c>
      <c r="Y874" s="124"/>
      <c r="Z874" s="124"/>
      <c r="AA874" s="124"/>
      <c r="AB874" s="124"/>
      <c r="AC874" s="124"/>
      <c r="AD874" s="124"/>
      <c r="AE874" s="124"/>
      <c r="AF874" s="124"/>
      <c r="AG874" s="124"/>
      <c r="AH874" s="124"/>
      <c r="AI874" s="124"/>
      <c r="AJ874" s="124"/>
    </row>
    <row r="875" spans="3:36" ht="15.75" customHeight="1" x14ac:dyDescent="0.25">
      <c r="C875" s="141"/>
      <c r="D875" s="271"/>
      <c r="E875" s="271"/>
      <c r="F875" s="118"/>
      <c r="G875" s="119"/>
      <c r="H875" s="118"/>
      <c r="I875" s="120"/>
      <c r="J875" s="120"/>
      <c r="K875" s="120"/>
      <c r="L875" s="120"/>
      <c r="M875" s="120"/>
      <c r="N875" s="120"/>
      <c r="O875" s="121"/>
      <c r="P875" s="121"/>
      <c r="Q875" s="117"/>
      <c r="R875" s="122"/>
      <c r="S875" s="117"/>
      <c r="T875" s="123"/>
      <c r="U875" s="299"/>
      <c r="V875" s="294" t="str">
        <f>IF(Tabela7[[#This Row],[C/V]]="c",Tabela7[[#This Row],[Preço Médio]],"")</f>
        <v/>
      </c>
      <c r="W875" s="294" t="str">
        <f>IF(Tabela7[[#This Row],[C/V]]="v",Tabela7[[#This Row],[Preço Médio]],"")</f>
        <v/>
      </c>
      <c r="X875" s="123" t="str">
        <f>Tabela7[[#This Row],[Código Negociação]]&amp;Tabela7[[#This Row],[C/V]]</f>
        <v/>
      </c>
      <c r="Y875" s="116"/>
      <c r="Z875" s="116"/>
      <c r="AA875" s="116"/>
      <c r="AB875" s="116"/>
      <c r="AC875" s="116"/>
      <c r="AD875" s="116"/>
      <c r="AE875" s="116"/>
      <c r="AF875" s="116"/>
      <c r="AG875" s="116"/>
      <c r="AH875" s="116"/>
      <c r="AI875" s="116"/>
      <c r="AJ875" s="116"/>
    </row>
    <row r="876" spans="3:36" ht="15.75" customHeight="1" x14ac:dyDescent="0.25">
      <c r="C876" s="262"/>
      <c r="D876" s="272"/>
      <c r="E876" s="272"/>
      <c r="F876" s="264"/>
      <c r="G876" s="265"/>
      <c r="H876" s="126"/>
      <c r="I876" s="125"/>
      <c r="J876" s="125"/>
      <c r="K876" s="125"/>
      <c r="L876" s="125"/>
      <c r="M876" s="125"/>
      <c r="N876" s="125"/>
      <c r="O876" s="266"/>
      <c r="P876" s="267"/>
      <c r="Q876" s="268"/>
      <c r="R876" s="269"/>
      <c r="S876" s="268"/>
      <c r="T876" s="263"/>
      <c r="U876" s="300"/>
      <c r="V876" s="294" t="str">
        <f>IF(Tabela7[[#This Row],[C/V]]="c",Tabela7[[#This Row],[Preço Médio]],"")</f>
        <v/>
      </c>
      <c r="W876" s="294" t="str">
        <f>IF(Tabela7[[#This Row],[C/V]]="v",Tabela7[[#This Row],[Preço Médio]],"")</f>
        <v/>
      </c>
      <c r="X876" s="123" t="str">
        <f>Tabela7[[#This Row],[Código Negociação]]&amp;Tabela7[[#This Row],[C/V]]</f>
        <v/>
      </c>
      <c r="Y876" s="124"/>
      <c r="Z876" s="124"/>
      <c r="AA876" s="124"/>
      <c r="AB876" s="124"/>
      <c r="AC876" s="124"/>
      <c r="AD876" s="124"/>
      <c r="AE876" s="124"/>
      <c r="AF876" s="124"/>
      <c r="AG876" s="124"/>
      <c r="AH876" s="124"/>
      <c r="AI876" s="124"/>
      <c r="AJ876" s="124"/>
    </row>
    <row r="877" spans="3:36" ht="15.75" customHeight="1" x14ac:dyDescent="0.25">
      <c r="C877" s="262"/>
      <c r="D877" s="272"/>
      <c r="E877" s="272"/>
      <c r="F877" s="264"/>
      <c r="G877" s="265"/>
      <c r="H877" s="126"/>
      <c r="I877" s="125"/>
      <c r="J877" s="125"/>
      <c r="K877" s="125"/>
      <c r="L877" s="125"/>
      <c r="M877" s="125"/>
      <c r="N877" s="125"/>
      <c r="O877" s="266"/>
      <c r="P877" s="267"/>
      <c r="Q877" s="267"/>
      <c r="R877" s="270"/>
      <c r="S877" s="267"/>
      <c r="T877" s="264"/>
      <c r="U877" s="300"/>
      <c r="V877" s="294" t="str">
        <f>IF(Tabela7[[#This Row],[C/V]]="c",Tabela7[[#This Row],[Preço Médio]],"")</f>
        <v/>
      </c>
      <c r="W877" s="294" t="str">
        <f>IF(Tabela7[[#This Row],[C/V]]="v",Tabela7[[#This Row],[Preço Médio]],"")</f>
        <v/>
      </c>
      <c r="X877" s="123" t="str">
        <f>Tabela7[[#This Row],[Código Negociação]]&amp;Tabela7[[#This Row],[C/V]]</f>
        <v/>
      </c>
      <c r="Y877" s="116"/>
      <c r="Z877" s="116"/>
      <c r="AA877" s="116"/>
      <c r="AB877" s="116"/>
      <c r="AC877" s="116"/>
      <c r="AD877" s="116"/>
      <c r="AE877" s="116"/>
      <c r="AF877" s="116"/>
      <c r="AG877" s="116"/>
      <c r="AH877" s="116"/>
      <c r="AI877" s="116"/>
      <c r="AJ877" s="116"/>
    </row>
    <row r="878" spans="3:36" ht="15.75" customHeight="1" x14ac:dyDescent="0.25">
      <c r="C878" s="141"/>
      <c r="D878" s="273"/>
      <c r="E878" s="273"/>
      <c r="F878" s="264"/>
      <c r="G878" s="274"/>
      <c r="H878" s="264"/>
      <c r="I878" s="275"/>
      <c r="J878" s="275"/>
      <c r="K878" s="275"/>
      <c r="L878" s="275"/>
      <c r="M878" s="275"/>
      <c r="N878" s="275"/>
      <c r="O878" s="267"/>
      <c r="P878" s="267"/>
      <c r="Q878" s="268"/>
      <c r="R878" s="269"/>
      <c r="S878" s="268"/>
      <c r="T878" s="263"/>
      <c r="U878" s="300"/>
      <c r="V878" s="294" t="str">
        <f>IF(Tabela7[[#This Row],[C/V]]="c",Tabela7[[#This Row],[Preço Médio]],"")</f>
        <v/>
      </c>
      <c r="W878" s="294" t="str">
        <f>IF(Tabela7[[#This Row],[C/V]]="v",Tabela7[[#This Row],[Preço Médio]],"")</f>
        <v/>
      </c>
      <c r="X878" s="123" t="str">
        <f>Tabela7[[#This Row],[Código Negociação]]&amp;Tabela7[[#This Row],[C/V]]</f>
        <v/>
      </c>
      <c r="Y878" s="124"/>
      <c r="Z878" s="124"/>
      <c r="AA878" s="124"/>
      <c r="AB878" s="124"/>
      <c r="AC878" s="124"/>
      <c r="AD878" s="124"/>
      <c r="AE878" s="124"/>
      <c r="AF878" s="124"/>
      <c r="AG878" s="124"/>
      <c r="AH878" s="124"/>
      <c r="AI878" s="124"/>
      <c r="AJ878" s="124"/>
    </row>
    <row r="879" spans="3:36" ht="15.75" customHeight="1" x14ac:dyDescent="0.25">
      <c r="C879" s="262"/>
      <c r="D879" s="272"/>
      <c r="E879" s="273"/>
      <c r="F879" s="264"/>
      <c r="G879" s="265"/>
      <c r="H879" s="126"/>
      <c r="I879" s="125"/>
      <c r="J879" s="125"/>
      <c r="K879" s="125"/>
      <c r="L879" s="125"/>
      <c r="M879" s="125"/>
      <c r="N879" s="125"/>
      <c r="O879" s="266"/>
      <c r="P879" s="267"/>
      <c r="Q879" s="268"/>
      <c r="R879" s="269"/>
      <c r="S879" s="268"/>
      <c r="T879" s="263"/>
      <c r="U879" s="300"/>
      <c r="V879" s="294" t="str">
        <f>IF(Tabela7[[#This Row],[C/V]]="c",Tabela7[[#This Row],[Preço Médio]],"")</f>
        <v/>
      </c>
      <c r="W879" s="294" t="str">
        <f>IF(Tabela7[[#This Row],[C/V]]="v",Tabela7[[#This Row],[Preço Médio]],"")</f>
        <v/>
      </c>
      <c r="X879" s="123" t="str">
        <f>Tabela7[[#This Row],[Código Negociação]]&amp;Tabela7[[#This Row],[C/V]]</f>
        <v/>
      </c>
      <c r="Y879" s="116"/>
      <c r="Z879" s="116"/>
      <c r="AA879" s="116"/>
      <c r="AB879" s="116"/>
      <c r="AC879" s="116"/>
      <c r="AD879" s="116"/>
      <c r="AE879" s="116"/>
      <c r="AF879" s="116"/>
      <c r="AG879" s="116"/>
      <c r="AH879" s="116"/>
      <c r="AI879" s="116"/>
      <c r="AJ879" s="116"/>
    </row>
    <row r="880" spans="3:36" ht="15.75" customHeight="1" x14ac:dyDescent="0.25">
      <c r="C880" s="262"/>
      <c r="D880" s="272"/>
      <c r="E880" s="273"/>
      <c r="F880" s="264"/>
      <c r="G880" s="265"/>
      <c r="H880" s="126"/>
      <c r="I880" s="125"/>
      <c r="J880" s="125"/>
      <c r="K880" s="125"/>
      <c r="L880" s="125"/>
      <c r="M880" s="125"/>
      <c r="N880" s="125"/>
      <c r="O880" s="266"/>
      <c r="P880" s="267"/>
      <c r="Q880" s="267"/>
      <c r="R880" s="270"/>
      <c r="S880" s="267"/>
      <c r="T880" s="264"/>
      <c r="U880" s="300"/>
      <c r="V880" s="294" t="str">
        <f>IF(Tabela7[[#This Row],[C/V]]="c",Tabela7[[#This Row],[Preço Médio]],"")</f>
        <v/>
      </c>
      <c r="W880" s="294" t="str">
        <f>IF(Tabela7[[#This Row],[C/V]]="v",Tabela7[[#This Row],[Preço Médio]],"")</f>
        <v/>
      </c>
      <c r="X880" s="123" t="str">
        <f>Tabela7[[#This Row],[Código Negociação]]&amp;Tabela7[[#This Row],[C/V]]</f>
        <v/>
      </c>
      <c r="Y880" s="124"/>
      <c r="Z880" s="124"/>
      <c r="AA880" s="124"/>
      <c r="AB880" s="124"/>
      <c r="AC880" s="124"/>
      <c r="AD880" s="124"/>
      <c r="AE880" s="124"/>
      <c r="AF880" s="124"/>
      <c r="AG880" s="124"/>
      <c r="AH880" s="124"/>
      <c r="AI880" s="124"/>
      <c r="AJ880" s="124"/>
    </row>
    <row r="881" spans="3:36" ht="15.75" customHeight="1" x14ac:dyDescent="0.25">
      <c r="C881" s="141"/>
      <c r="D881" s="271"/>
      <c r="E881" s="271"/>
      <c r="F881" s="118"/>
      <c r="G881" s="119"/>
      <c r="H881" s="118"/>
      <c r="I881" s="120"/>
      <c r="J881" s="120"/>
      <c r="K881" s="120"/>
      <c r="L881" s="120"/>
      <c r="M881" s="120"/>
      <c r="N881" s="120"/>
      <c r="O881" s="121"/>
      <c r="P881" s="121"/>
      <c r="Q881" s="117"/>
      <c r="R881" s="122"/>
      <c r="S881" s="117"/>
      <c r="T881" s="123"/>
      <c r="U881" s="299"/>
      <c r="V881" s="294" t="str">
        <f>IF(Tabela7[[#This Row],[C/V]]="c",Tabela7[[#This Row],[Preço Médio]],"")</f>
        <v/>
      </c>
      <c r="W881" s="294" t="str">
        <f>IF(Tabela7[[#This Row],[C/V]]="v",Tabela7[[#This Row],[Preço Médio]],"")</f>
        <v/>
      </c>
      <c r="X881" s="123" t="str">
        <f>Tabela7[[#This Row],[Código Negociação]]&amp;Tabela7[[#This Row],[C/V]]</f>
        <v/>
      </c>
      <c r="Y881" s="116"/>
      <c r="Z881" s="116"/>
      <c r="AA881" s="116"/>
      <c r="AB881" s="116"/>
      <c r="AC881" s="116"/>
      <c r="AD881" s="116"/>
      <c r="AE881" s="116"/>
      <c r="AF881" s="116"/>
      <c r="AG881" s="116"/>
      <c r="AH881" s="116"/>
      <c r="AI881" s="116"/>
      <c r="AJ881" s="116"/>
    </row>
    <row r="882" spans="3:36" ht="15.75" customHeight="1" x14ac:dyDescent="0.25">
      <c r="C882" s="262"/>
      <c r="D882" s="272"/>
      <c r="E882" s="272"/>
      <c r="F882" s="264"/>
      <c r="G882" s="265"/>
      <c r="H882" s="126"/>
      <c r="I882" s="125"/>
      <c r="J882" s="125"/>
      <c r="K882" s="125"/>
      <c r="L882" s="125"/>
      <c r="M882" s="125"/>
      <c r="N882" s="125"/>
      <c r="O882" s="266"/>
      <c r="P882" s="267"/>
      <c r="Q882" s="268"/>
      <c r="R882" s="269"/>
      <c r="S882" s="268"/>
      <c r="T882" s="263"/>
      <c r="U882" s="300"/>
      <c r="V882" s="294" t="str">
        <f>IF(Tabela7[[#This Row],[C/V]]="c",Tabela7[[#This Row],[Preço Médio]],"")</f>
        <v/>
      </c>
      <c r="W882" s="294" t="str">
        <f>IF(Tabela7[[#This Row],[C/V]]="v",Tabela7[[#This Row],[Preço Médio]],"")</f>
        <v/>
      </c>
      <c r="X882" s="123" t="str">
        <f>Tabela7[[#This Row],[Código Negociação]]&amp;Tabela7[[#This Row],[C/V]]</f>
        <v/>
      </c>
      <c r="Y882" s="124"/>
      <c r="Z882" s="124"/>
      <c r="AA882" s="124"/>
      <c r="AB882" s="124"/>
      <c r="AC882" s="124"/>
      <c r="AD882" s="124"/>
      <c r="AE882" s="124"/>
      <c r="AF882" s="124"/>
      <c r="AG882" s="124"/>
      <c r="AH882" s="124"/>
      <c r="AI882" s="124"/>
      <c r="AJ882" s="124"/>
    </row>
    <row r="883" spans="3:36" ht="15.75" customHeight="1" x14ac:dyDescent="0.25">
      <c r="C883" s="262"/>
      <c r="D883" s="272"/>
      <c r="E883" s="272"/>
      <c r="F883" s="264"/>
      <c r="G883" s="265"/>
      <c r="H883" s="126"/>
      <c r="I883" s="125"/>
      <c r="J883" s="125"/>
      <c r="K883" s="125"/>
      <c r="L883" s="125"/>
      <c r="M883" s="125"/>
      <c r="N883" s="125"/>
      <c r="O883" s="266"/>
      <c r="P883" s="267"/>
      <c r="Q883" s="267"/>
      <c r="R883" s="270"/>
      <c r="S883" s="267"/>
      <c r="T883" s="264"/>
      <c r="U883" s="300"/>
      <c r="V883" s="294" t="str">
        <f>IF(Tabela7[[#This Row],[C/V]]="c",Tabela7[[#This Row],[Preço Médio]],"")</f>
        <v/>
      </c>
      <c r="W883" s="294" t="str">
        <f>IF(Tabela7[[#This Row],[C/V]]="v",Tabela7[[#This Row],[Preço Médio]],"")</f>
        <v/>
      </c>
      <c r="X883" s="123" t="str">
        <f>Tabela7[[#This Row],[Código Negociação]]&amp;Tabela7[[#This Row],[C/V]]</f>
        <v/>
      </c>
      <c r="Y883" s="116"/>
      <c r="Z883" s="116"/>
      <c r="AA883" s="116"/>
      <c r="AB883" s="116"/>
      <c r="AC883" s="116"/>
      <c r="AD883" s="116"/>
      <c r="AE883" s="116"/>
      <c r="AF883" s="116"/>
      <c r="AG883" s="116"/>
      <c r="AH883" s="116"/>
      <c r="AI883" s="116"/>
      <c r="AJ883" s="116"/>
    </row>
    <row r="884" spans="3:36" ht="15.75" customHeight="1" x14ac:dyDescent="0.25">
      <c r="C884" s="141"/>
      <c r="D884" s="273"/>
      <c r="E884" s="273"/>
      <c r="F884" s="264"/>
      <c r="G884" s="274"/>
      <c r="H884" s="264"/>
      <c r="I884" s="275"/>
      <c r="J884" s="275"/>
      <c r="K884" s="275"/>
      <c r="L884" s="275"/>
      <c r="M884" s="275"/>
      <c r="N884" s="275"/>
      <c r="O884" s="267"/>
      <c r="P884" s="267"/>
      <c r="Q884" s="268"/>
      <c r="R884" s="269"/>
      <c r="S884" s="268"/>
      <c r="T884" s="263"/>
      <c r="U884" s="300"/>
      <c r="V884" s="294" t="str">
        <f>IF(Tabela7[[#This Row],[C/V]]="c",Tabela7[[#This Row],[Preço Médio]],"")</f>
        <v/>
      </c>
      <c r="W884" s="294" t="str">
        <f>IF(Tabela7[[#This Row],[C/V]]="v",Tabela7[[#This Row],[Preço Médio]],"")</f>
        <v/>
      </c>
      <c r="X884" s="123" t="str">
        <f>Tabela7[[#This Row],[Código Negociação]]&amp;Tabela7[[#This Row],[C/V]]</f>
        <v/>
      </c>
      <c r="Y884" s="124"/>
      <c r="Z884" s="124"/>
      <c r="AA884" s="124"/>
      <c r="AB884" s="124"/>
      <c r="AC884" s="124"/>
      <c r="AD884" s="124"/>
      <c r="AE884" s="124"/>
      <c r="AF884" s="124"/>
      <c r="AG884" s="124"/>
      <c r="AH884" s="124"/>
      <c r="AI884" s="124"/>
      <c r="AJ884" s="124"/>
    </row>
    <row r="885" spans="3:36" ht="15.75" customHeight="1" x14ac:dyDescent="0.25">
      <c r="C885" s="262"/>
      <c r="D885" s="272"/>
      <c r="E885" s="273"/>
      <c r="F885" s="264"/>
      <c r="G885" s="265"/>
      <c r="H885" s="126"/>
      <c r="I885" s="125"/>
      <c r="J885" s="125"/>
      <c r="K885" s="125"/>
      <c r="L885" s="125"/>
      <c r="M885" s="125"/>
      <c r="N885" s="125"/>
      <c r="O885" s="266"/>
      <c r="P885" s="267"/>
      <c r="Q885" s="268"/>
      <c r="R885" s="269"/>
      <c r="S885" s="268"/>
      <c r="T885" s="263"/>
      <c r="U885" s="300"/>
      <c r="V885" s="294" t="str">
        <f>IF(Tabela7[[#This Row],[C/V]]="c",Tabela7[[#This Row],[Preço Médio]],"")</f>
        <v/>
      </c>
      <c r="W885" s="294" t="str">
        <f>IF(Tabela7[[#This Row],[C/V]]="v",Tabela7[[#This Row],[Preço Médio]],"")</f>
        <v/>
      </c>
      <c r="X885" s="123" t="str">
        <f>Tabela7[[#This Row],[Código Negociação]]&amp;Tabela7[[#This Row],[C/V]]</f>
        <v/>
      </c>
      <c r="Y885" s="116"/>
      <c r="Z885" s="116"/>
      <c r="AA885" s="116"/>
      <c r="AB885" s="116"/>
      <c r="AC885" s="116"/>
      <c r="AD885" s="116"/>
      <c r="AE885" s="116"/>
      <c r="AF885" s="116"/>
      <c r="AG885" s="116"/>
      <c r="AH885" s="116"/>
      <c r="AI885" s="116"/>
      <c r="AJ885" s="116"/>
    </row>
    <row r="886" spans="3:36" ht="15.75" customHeight="1" x14ac:dyDescent="0.25">
      <c r="C886" s="262"/>
      <c r="D886" s="272"/>
      <c r="E886" s="273"/>
      <c r="F886" s="264"/>
      <c r="G886" s="265"/>
      <c r="H886" s="126"/>
      <c r="I886" s="125"/>
      <c r="J886" s="125"/>
      <c r="K886" s="125"/>
      <c r="L886" s="125"/>
      <c r="M886" s="125"/>
      <c r="N886" s="125"/>
      <c r="O886" s="266"/>
      <c r="P886" s="267"/>
      <c r="Q886" s="267"/>
      <c r="R886" s="270"/>
      <c r="S886" s="267"/>
      <c r="T886" s="264"/>
      <c r="U886" s="300"/>
      <c r="V886" s="294" t="str">
        <f>IF(Tabela7[[#This Row],[C/V]]="c",Tabela7[[#This Row],[Preço Médio]],"")</f>
        <v/>
      </c>
      <c r="W886" s="294" t="str">
        <f>IF(Tabela7[[#This Row],[C/V]]="v",Tabela7[[#This Row],[Preço Médio]],"")</f>
        <v/>
      </c>
      <c r="X886" s="123" t="str">
        <f>Tabela7[[#This Row],[Código Negociação]]&amp;Tabela7[[#This Row],[C/V]]</f>
        <v/>
      </c>
      <c r="Y886" s="124"/>
      <c r="Z886" s="124"/>
      <c r="AA886" s="124"/>
      <c r="AB886" s="124"/>
      <c r="AC886" s="124"/>
      <c r="AD886" s="124"/>
      <c r="AE886" s="124"/>
      <c r="AF886" s="124"/>
      <c r="AG886" s="124"/>
      <c r="AH886" s="124"/>
      <c r="AI886" s="124"/>
      <c r="AJ886" s="124"/>
    </row>
    <row r="887" spans="3:36" ht="15.75" customHeight="1" x14ac:dyDescent="0.25">
      <c r="C887" s="141"/>
      <c r="D887" s="271"/>
      <c r="E887" s="271"/>
      <c r="F887" s="118"/>
      <c r="G887" s="119"/>
      <c r="H887" s="118"/>
      <c r="I887" s="120"/>
      <c r="J887" s="120"/>
      <c r="K887" s="120"/>
      <c r="L887" s="120"/>
      <c r="M887" s="120"/>
      <c r="N887" s="120"/>
      <c r="O887" s="121"/>
      <c r="P887" s="121"/>
      <c r="Q887" s="117"/>
      <c r="R887" s="122"/>
      <c r="S887" s="117"/>
      <c r="T887" s="123"/>
      <c r="U887" s="299"/>
      <c r="V887" s="294" t="str">
        <f>IF(Tabela7[[#This Row],[C/V]]="c",Tabela7[[#This Row],[Preço Médio]],"")</f>
        <v/>
      </c>
      <c r="W887" s="294" t="str">
        <f>IF(Tabela7[[#This Row],[C/V]]="v",Tabela7[[#This Row],[Preço Médio]],"")</f>
        <v/>
      </c>
      <c r="X887" s="123" t="str">
        <f>Tabela7[[#This Row],[Código Negociação]]&amp;Tabela7[[#This Row],[C/V]]</f>
        <v/>
      </c>
      <c r="Y887" s="116"/>
      <c r="Z887" s="116"/>
      <c r="AA887" s="116"/>
      <c r="AB887" s="116"/>
      <c r="AC887" s="116"/>
      <c r="AD887" s="116"/>
      <c r="AE887" s="116"/>
      <c r="AF887" s="116"/>
      <c r="AG887" s="116"/>
      <c r="AH887" s="116"/>
      <c r="AI887" s="116"/>
      <c r="AJ887" s="116"/>
    </row>
    <row r="888" spans="3:36" ht="15.75" customHeight="1" x14ac:dyDescent="0.25">
      <c r="C888" s="262"/>
      <c r="D888" s="272"/>
      <c r="E888" s="272"/>
      <c r="F888" s="264"/>
      <c r="G888" s="265"/>
      <c r="H888" s="126"/>
      <c r="I888" s="125"/>
      <c r="J888" s="125"/>
      <c r="K888" s="125"/>
      <c r="L888" s="125"/>
      <c r="M888" s="125"/>
      <c r="N888" s="125"/>
      <c r="O888" s="266"/>
      <c r="P888" s="267"/>
      <c r="Q888" s="268"/>
      <c r="R888" s="269"/>
      <c r="S888" s="268"/>
      <c r="T888" s="263"/>
      <c r="U888" s="300"/>
      <c r="V888" s="294" t="str">
        <f>IF(Tabela7[[#This Row],[C/V]]="c",Tabela7[[#This Row],[Preço Médio]],"")</f>
        <v/>
      </c>
      <c r="W888" s="294" t="str">
        <f>IF(Tabela7[[#This Row],[C/V]]="v",Tabela7[[#This Row],[Preço Médio]],"")</f>
        <v/>
      </c>
      <c r="X888" s="123" t="str">
        <f>Tabela7[[#This Row],[Código Negociação]]&amp;Tabela7[[#This Row],[C/V]]</f>
        <v/>
      </c>
      <c r="Y888" s="124"/>
      <c r="Z888" s="124"/>
      <c r="AA888" s="124"/>
      <c r="AB888" s="124"/>
      <c r="AC888" s="124"/>
      <c r="AD888" s="124"/>
      <c r="AE888" s="124"/>
      <c r="AF888" s="124"/>
      <c r="AG888" s="124"/>
      <c r="AH888" s="124"/>
      <c r="AI888" s="124"/>
      <c r="AJ888" s="124"/>
    </row>
    <row r="889" spans="3:36" ht="15.75" customHeight="1" x14ac:dyDescent="0.25">
      <c r="C889" s="262"/>
      <c r="D889" s="272"/>
      <c r="E889" s="272"/>
      <c r="F889" s="264"/>
      <c r="G889" s="265"/>
      <c r="H889" s="126"/>
      <c r="I889" s="125"/>
      <c r="J889" s="125"/>
      <c r="K889" s="125"/>
      <c r="L889" s="125"/>
      <c r="M889" s="125"/>
      <c r="N889" s="125"/>
      <c r="O889" s="266"/>
      <c r="P889" s="267"/>
      <c r="Q889" s="267"/>
      <c r="R889" s="270"/>
      <c r="S889" s="267"/>
      <c r="T889" s="264"/>
      <c r="U889" s="300"/>
      <c r="V889" s="294" t="str">
        <f>IF(Tabela7[[#This Row],[C/V]]="c",Tabela7[[#This Row],[Preço Médio]],"")</f>
        <v/>
      </c>
      <c r="W889" s="294" t="str">
        <f>IF(Tabela7[[#This Row],[C/V]]="v",Tabela7[[#This Row],[Preço Médio]],"")</f>
        <v/>
      </c>
      <c r="X889" s="123" t="str">
        <f>Tabela7[[#This Row],[Código Negociação]]&amp;Tabela7[[#This Row],[C/V]]</f>
        <v/>
      </c>
      <c r="Y889" s="116"/>
      <c r="Z889" s="116"/>
      <c r="AA889" s="116"/>
      <c r="AB889" s="116"/>
      <c r="AC889" s="116"/>
      <c r="AD889" s="116"/>
      <c r="AE889" s="116"/>
      <c r="AF889" s="116"/>
      <c r="AG889" s="116"/>
      <c r="AH889" s="116"/>
      <c r="AI889" s="116"/>
      <c r="AJ889" s="116"/>
    </row>
    <row r="890" spans="3:36" ht="15.75" customHeight="1" x14ac:dyDescent="0.25">
      <c r="C890" s="141"/>
      <c r="D890" s="273"/>
      <c r="E890" s="273"/>
      <c r="F890" s="264"/>
      <c r="G890" s="274"/>
      <c r="H890" s="264"/>
      <c r="I890" s="275"/>
      <c r="J890" s="275"/>
      <c r="K890" s="275"/>
      <c r="L890" s="275"/>
      <c r="M890" s="275"/>
      <c r="N890" s="275"/>
      <c r="O890" s="267"/>
      <c r="P890" s="267"/>
      <c r="Q890" s="268"/>
      <c r="R890" s="269"/>
      <c r="S890" s="268"/>
      <c r="T890" s="263"/>
      <c r="U890" s="300"/>
      <c r="V890" s="294" t="str">
        <f>IF(Tabela7[[#This Row],[C/V]]="c",Tabela7[[#This Row],[Preço Médio]],"")</f>
        <v/>
      </c>
      <c r="W890" s="294" t="str">
        <f>IF(Tabela7[[#This Row],[C/V]]="v",Tabela7[[#This Row],[Preço Médio]],"")</f>
        <v/>
      </c>
      <c r="X890" s="123" t="str">
        <f>Tabela7[[#This Row],[Código Negociação]]&amp;Tabela7[[#This Row],[C/V]]</f>
        <v/>
      </c>
      <c r="Y890" s="124"/>
      <c r="Z890" s="124"/>
      <c r="AA890" s="124"/>
      <c r="AB890" s="124"/>
      <c r="AC890" s="124"/>
      <c r="AD890" s="124"/>
      <c r="AE890" s="124"/>
      <c r="AF890" s="124"/>
      <c r="AG890" s="124"/>
      <c r="AH890" s="124"/>
      <c r="AI890" s="124"/>
      <c r="AJ890" s="124"/>
    </row>
    <row r="891" spans="3:36" ht="15.75" customHeight="1" x14ac:dyDescent="0.25">
      <c r="C891" s="262"/>
      <c r="D891" s="272"/>
      <c r="E891" s="273"/>
      <c r="F891" s="264"/>
      <c r="G891" s="265"/>
      <c r="H891" s="126"/>
      <c r="I891" s="125"/>
      <c r="J891" s="125"/>
      <c r="K891" s="125"/>
      <c r="L891" s="125"/>
      <c r="M891" s="125"/>
      <c r="N891" s="125"/>
      <c r="O891" s="266"/>
      <c r="P891" s="267"/>
      <c r="Q891" s="268"/>
      <c r="R891" s="269"/>
      <c r="S891" s="268"/>
      <c r="T891" s="263"/>
      <c r="U891" s="300"/>
      <c r="V891" s="294" t="str">
        <f>IF(Tabela7[[#This Row],[C/V]]="c",Tabela7[[#This Row],[Preço Médio]],"")</f>
        <v/>
      </c>
      <c r="W891" s="294" t="str">
        <f>IF(Tabela7[[#This Row],[C/V]]="v",Tabela7[[#This Row],[Preço Médio]],"")</f>
        <v/>
      </c>
      <c r="X891" s="123" t="str">
        <f>Tabela7[[#This Row],[Código Negociação]]&amp;Tabela7[[#This Row],[C/V]]</f>
        <v/>
      </c>
      <c r="Y891" s="116"/>
      <c r="Z891" s="116"/>
      <c r="AA891" s="116"/>
      <c r="AB891" s="116"/>
      <c r="AC891" s="116"/>
      <c r="AD891" s="116"/>
      <c r="AE891" s="116"/>
      <c r="AF891" s="116"/>
      <c r="AG891" s="116"/>
      <c r="AH891" s="116"/>
      <c r="AI891" s="116"/>
      <c r="AJ891" s="116"/>
    </row>
    <row r="892" spans="3:36" ht="15.75" customHeight="1" x14ac:dyDescent="0.25">
      <c r="C892" s="262"/>
      <c r="D892" s="272"/>
      <c r="E892" s="273"/>
      <c r="F892" s="264"/>
      <c r="G892" s="265"/>
      <c r="H892" s="126"/>
      <c r="I892" s="125"/>
      <c r="J892" s="125"/>
      <c r="K892" s="125"/>
      <c r="L892" s="125"/>
      <c r="M892" s="125"/>
      <c r="N892" s="125"/>
      <c r="O892" s="266"/>
      <c r="P892" s="267"/>
      <c r="Q892" s="267"/>
      <c r="R892" s="270"/>
      <c r="S892" s="267"/>
      <c r="T892" s="264"/>
      <c r="U892" s="300"/>
      <c r="V892" s="294" t="str">
        <f>IF(Tabela7[[#This Row],[C/V]]="c",Tabela7[[#This Row],[Preço Médio]],"")</f>
        <v/>
      </c>
      <c r="W892" s="294" t="str">
        <f>IF(Tabela7[[#This Row],[C/V]]="v",Tabela7[[#This Row],[Preço Médio]],"")</f>
        <v/>
      </c>
      <c r="X892" s="123" t="str">
        <f>Tabela7[[#This Row],[Código Negociação]]&amp;Tabela7[[#This Row],[C/V]]</f>
        <v/>
      </c>
      <c r="Y892" s="124"/>
      <c r="Z892" s="124"/>
      <c r="AA892" s="124"/>
      <c r="AB892" s="124"/>
      <c r="AC892" s="124"/>
      <c r="AD892" s="124"/>
      <c r="AE892" s="124"/>
      <c r="AF892" s="124"/>
      <c r="AG892" s="124"/>
      <c r="AH892" s="124"/>
      <c r="AI892" s="124"/>
      <c r="AJ892" s="124"/>
    </row>
    <row r="893" spans="3:36" ht="15.75" customHeight="1" x14ac:dyDescent="0.25">
      <c r="C893" s="141"/>
      <c r="D893" s="271"/>
      <c r="E893" s="271"/>
      <c r="F893" s="118"/>
      <c r="G893" s="119"/>
      <c r="H893" s="118"/>
      <c r="I893" s="120"/>
      <c r="J893" s="120"/>
      <c r="K893" s="120"/>
      <c r="L893" s="120"/>
      <c r="M893" s="120"/>
      <c r="N893" s="120"/>
      <c r="O893" s="121"/>
      <c r="P893" s="121"/>
      <c r="Q893" s="117"/>
      <c r="R893" s="122"/>
      <c r="S893" s="117"/>
      <c r="T893" s="123"/>
      <c r="U893" s="299"/>
      <c r="V893" s="294" t="str">
        <f>IF(Tabela7[[#This Row],[C/V]]="c",Tabela7[[#This Row],[Preço Médio]],"")</f>
        <v/>
      </c>
      <c r="W893" s="294" t="str">
        <f>IF(Tabela7[[#This Row],[C/V]]="v",Tabela7[[#This Row],[Preço Médio]],"")</f>
        <v/>
      </c>
      <c r="X893" s="123" t="str">
        <f>Tabela7[[#This Row],[Código Negociação]]&amp;Tabela7[[#This Row],[C/V]]</f>
        <v/>
      </c>
      <c r="Y893" s="116"/>
      <c r="Z893" s="116"/>
      <c r="AA893" s="116"/>
      <c r="AB893" s="116"/>
      <c r="AC893" s="116"/>
      <c r="AD893" s="116"/>
      <c r="AE893" s="116"/>
      <c r="AF893" s="116"/>
      <c r="AG893" s="116"/>
      <c r="AH893" s="116"/>
      <c r="AI893" s="116"/>
      <c r="AJ893" s="116"/>
    </row>
    <row r="894" spans="3:36" ht="15.75" customHeight="1" x14ac:dyDescent="0.25">
      <c r="C894" s="262"/>
      <c r="D894" s="272"/>
      <c r="E894" s="272"/>
      <c r="F894" s="264"/>
      <c r="G894" s="265"/>
      <c r="H894" s="126"/>
      <c r="I894" s="125"/>
      <c r="J894" s="125"/>
      <c r="K894" s="125"/>
      <c r="L894" s="125"/>
      <c r="M894" s="125"/>
      <c r="N894" s="125"/>
      <c r="O894" s="266"/>
      <c r="P894" s="267"/>
      <c r="Q894" s="268"/>
      <c r="R894" s="269"/>
      <c r="S894" s="268"/>
      <c r="T894" s="263"/>
      <c r="U894" s="300"/>
      <c r="V894" s="294" t="str">
        <f>IF(Tabela7[[#This Row],[C/V]]="c",Tabela7[[#This Row],[Preço Médio]],"")</f>
        <v/>
      </c>
      <c r="W894" s="294" t="str">
        <f>IF(Tabela7[[#This Row],[C/V]]="v",Tabela7[[#This Row],[Preço Médio]],"")</f>
        <v/>
      </c>
      <c r="X894" s="123" t="str">
        <f>Tabela7[[#This Row],[Código Negociação]]&amp;Tabela7[[#This Row],[C/V]]</f>
        <v/>
      </c>
      <c r="Y894" s="124"/>
      <c r="Z894" s="124"/>
      <c r="AA894" s="124"/>
      <c r="AB894" s="124"/>
      <c r="AC894" s="124"/>
      <c r="AD894" s="124"/>
      <c r="AE894" s="124"/>
      <c r="AF894" s="124"/>
      <c r="AG894" s="124"/>
      <c r="AH894" s="124"/>
      <c r="AI894" s="124"/>
      <c r="AJ894" s="124"/>
    </row>
    <row r="895" spans="3:36" ht="15.75" customHeight="1" x14ac:dyDescent="0.25">
      <c r="C895" s="262"/>
      <c r="D895" s="272"/>
      <c r="E895" s="272"/>
      <c r="F895" s="264"/>
      <c r="G895" s="265"/>
      <c r="H895" s="126"/>
      <c r="I895" s="125"/>
      <c r="J895" s="125"/>
      <c r="K895" s="125"/>
      <c r="L895" s="125"/>
      <c r="M895" s="125"/>
      <c r="N895" s="125"/>
      <c r="O895" s="266"/>
      <c r="P895" s="267"/>
      <c r="Q895" s="267"/>
      <c r="R895" s="270"/>
      <c r="S895" s="267"/>
      <c r="T895" s="264"/>
      <c r="U895" s="300"/>
      <c r="V895" s="294" t="str">
        <f>IF(Tabela7[[#This Row],[C/V]]="c",Tabela7[[#This Row],[Preço Médio]],"")</f>
        <v/>
      </c>
      <c r="W895" s="294" t="str">
        <f>IF(Tabela7[[#This Row],[C/V]]="v",Tabela7[[#This Row],[Preço Médio]],"")</f>
        <v/>
      </c>
      <c r="X895" s="123" t="str">
        <f>Tabela7[[#This Row],[Código Negociação]]&amp;Tabela7[[#This Row],[C/V]]</f>
        <v/>
      </c>
      <c r="Y895" s="116"/>
      <c r="Z895" s="116"/>
      <c r="AA895" s="116"/>
      <c r="AB895" s="116"/>
      <c r="AC895" s="116"/>
      <c r="AD895" s="116"/>
      <c r="AE895" s="116"/>
      <c r="AF895" s="116"/>
      <c r="AG895" s="116"/>
      <c r="AH895" s="116"/>
      <c r="AI895" s="116"/>
      <c r="AJ895" s="116"/>
    </row>
    <row r="896" spans="3:36" ht="15.75" customHeight="1" x14ac:dyDescent="0.25">
      <c r="C896" s="141"/>
      <c r="D896" s="273"/>
      <c r="E896" s="273"/>
      <c r="F896" s="264"/>
      <c r="G896" s="274"/>
      <c r="H896" s="264"/>
      <c r="I896" s="275"/>
      <c r="J896" s="275"/>
      <c r="K896" s="275"/>
      <c r="L896" s="275"/>
      <c r="M896" s="275"/>
      <c r="N896" s="275"/>
      <c r="O896" s="267"/>
      <c r="P896" s="267"/>
      <c r="Q896" s="268"/>
      <c r="R896" s="269"/>
      <c r="S896" s="268"/>
      <c r="T896" s="263"/>
      <c r="U896" s="300"/>
      <c r="V896" s="294" t="str">
        <f>IF(Tabela7[[#This Row],[C/V]]="c",Tabela7[[#This Row],[Preço Médio]],"")</f>
        <v/>
      </c>
      <c r="W896" s="294" t="str">
        <f>IF(Tabela7[[#This Row],[C/V]]="v",Tabela7[[#This Row],[Preço Médio]],"")</f>
        <v/>
      </c>
      <c r="X896" s="123" t="str">
        <f>Tabela7[[#This Row],[Código Negociação]]&amp;Tabela7[[#This Row],[C/V]]</f>
        <v/>
      </c>
      <c r="Y896" s="124"/>
      <c r="Z896" s="124"/>
      <c r="AA896" s="124"/>
      <c r="AB896" s="124"/>
      <c r="AC896" s="124"/>
      <c r="AD896" s="124"/>
      <c r="AE896" s="124"/>
      <c r="AF896" s="124"/>
      <c r="AG896" s="124"/>
      <c r="AH896" s="124"/>
      <c r="AI896" s="124"/>
      <c r="AJ896" s="124"/>
    </row>
    <row r="897" spans="3:36" ht="15.75" customHeight="1" x14ac:dyDescent="0.25">
      <c r="C897" s="262"/>
      <c r="D897" s="272"/>
      <c r="E897" s="273"/>
      <c r="F897" s="264"/>
      <c r="G897" s="265"/>
      <c r="H897" s="126"/>
      <c r="I897" s="125"/>
      <c r="J897" s="125"/>
      <c r="K897" s="125"/>
      <c r="L897" s="125"/>
      <c r="M897" s="125"/>
      <c r="N897" s="125"/>
      <c r="O897" s="266"/>
      <c r="P897" s="267"/>
      <c r="Q897" s="268"/>
      <c r="R897" s="269"/>
      <c r="S897" s="268"/>
      <c r="T897" s="263"/>
      <c r="U897" s="300"/>
      <c r="V897" s="294" t="str">
        <f>IF(Tabela7[[#This Row],[C/V]]="c",Tabela7[[#This Row],[Preço Médio]],"")</f>
        <v/>
      </c>
      <c r="W897" s="294" t="str">
        <f>IF(Tabela7[[#This Row],[C/V]]="v",Tabela7[[#This Row],[Preço Médio]],"")</f>
        <v/>
      </c>
      <c r="X897" s="123" t="str">
        <f>Tabela7[[#This Row],[Código Negociação]]&amp;Tabela7[[#This Row],[C/V]]</f>
        <v/>
      </c>
      <c r="Y897" s="116"/>
      <c r="Z897" s="116"/>
      <c r="AA897" s="116"/>
      <c r="AB897" s="116"/>
      <c r="AC897" s="116"/>
      <c r="AD897" s="116"/>
      <c r="AE897" s="116"/>
      <c r="AF897" s="116"/>
      <c r="AG897" s="116"/>
      <c r="AH897" s="116"/>
      <c r="AI897" s="116"/>
      <c r="AJ897" s="116"/>
    </row>
    <row r="898" spans="3:36" ht="15.75" customHeight="1" x14ac:dyDescent="0.25">
      <c r="C898" s="262"/>
      <c r="D898" s="272"/>
      <c r="E898" s="273"/>
      <c r="F898" s="264"/>
      <c r="G898" s="265"/>
      <c r="H898" s="126"/>
      <c r="I898" s="125"/>
      <c r="J898" s="125"/>
      <c r="K898" s="125"/>
      <c r="L898" s="125"/>
      <c r="M898" s="125"/>
      <c r="N898" s="125"/>
      <c r="O898" s="266"/>
      <c r="P898" s="267"/>
      <c r="Q898" s="267"/>
      <c r="R898" s="270"/>
      <c r="S898" s="267"/>
      <c r="T898" s="264"/>
      <c r="U898" s="300"/>
      <c r="V898" s="294" t="str">
        <f>IF(Tabela7[[#This Row],[C/V]]="c",Tabela7[[#This Row],[Preço Médio]],"")</f>
        <v/>
      </c>
      <c r="W898" s="294" t="str">
        <f>IF(Tabela7[[#This Row],[C/V]]="v",Tabela7[[#This Row],[Preço Médio]],"")</f>
        <v/>
      </c>
      <c r="X898" s="123" t="str">
        <f>Tabela7[[#This Row],[Código Negociação]]&amp;Tabela7[[#This Row],[C/V]]</f>
        <v/>
      </c>
      <c r="Y898" s="124"/>
      <c r="Z898" s="124"/>
      <c r="AA898" s="124"/>
      <c r="AB898" s="124"/>
      <c r="AC898" s="124"/>
      <c r="AD898" s="124"/>
      <c r="AE898" s="124"/>
      <c r="AF898" s="124"/>
      <c r="AG898" s="124"/>
      <c r="AH898" s="124"/>
      <c r="AI898" s="124"/>
      <c r="AJ898" s="124"/>
    </row>
    <row r="899" spans="3:36" ht="15.75" customHeight="1" x14ac:dyDescent="0.25">
      <c r="C899" s="141"/>
      <c r="D899" s="271"/>
      <c r="E899" s="271"/>
      <c r="F899" s="118"/>
      <c r="G899" s="119"/>
      <c r="H899" s="118"/>
      <c r="I899" s="120"/>
      <c r="J899" s="120"/>
      <c r="K899" s="120"/>
      <c r="L899" s="120"/>
      <c r="M899" s="120"/>
      <c r="N899" s="120"/>
      <c r="O899" s="121"/>
      <c r="P899" s="121"/>
      <c r="Q899" s="117"/>
      <c r="R899" s="122"/>
      <c r="S899" s="117"/>
      <c r="T899" s="123"/>
      <c r="U899" s="299"/>
      <c r="V899" s="294" t="str">
        <f>IF(Tabela7[[#This Row],[C/V]]="c",Tabela7[[#This Row],[Preço Médio]],"")</f>
        <v/>
      </c>
      <c r="W899" s="294" t="str">
        <f>IF(Tabela7[[#This Row],[C/V]]="v",Tabela7[[#This Row],[Preço Médio]],"")</f>
        <v/>
      </c>
      <c r="X899" s="123" t="str">
        <f>Tabela7[[#This Row],[Código Negociação]]&amp;Tabela7[[#This Row],[C/V]]</f>
        <v/>
      </c>
      <c r="Y899" s="116"/>
      <c r="Z899" s="116"/>
      <c r="AA899" s="116"/>
      <c r="AB899" s="116"/>
      <c r="AC899" s="116"/>
      <c r="AD899" s="116"/>
      <c r="AE899" s="116"/>
      <c r="AF899" s="116"/>
      <c r="AG899" s="116"/>
      <c r="AH899" s="116"/>
      <c r="AI899" s="116"/>
      <c r="AJ899" s="116"/>
    </row>
    <row r="900" spans="3:36" ht="15.75" customHeight="1" x14ac:dyDescent="0.25">
      <c r="C900" s="262"/>
      <c r="D900" s="272"/>
      <c r="E900" s="272"/>
      <c r="F900" s="264"/>
      <c r="G900" s="265"/>
      <c r="H900" s="126"/>
      <c r="I900" s="125"/>
      <c r="J900" s="125"/>
      <c r="K900" s="125"/>
      <c r="L900" s="125"/>
      <c r="M900" s="125"/>
      <c r="N900" s="125"/>
      <c r="O900" s="266"/>
      <c r="P900" s="267"/>
      <c r="Q900" s="268"/>
      <c r="R900" s="269"/>
      <c r="S900" s="268"/>
      <c r="T900" s="263"/>
      <c r="U900" s="300"/>
      <c r="V900" s="294" t="str">
        <f>IF(Tabela7[[#This Row],[C/V]]="c",Tabela7[[#This Row],[Preço Médio]],"")</f>
        <v/>
      </c>
      <c r="W900" s="294" t="str">
        <f>IF(Tabela7[[#This Row],[C/V]]="v",Tabela7[[#This Row],[Preço Médio]],"")</f>
        <v/>
      </c>
      <c r="X900" s="123" t="str">
        <f>Tabela7[[#This Row],[Código Negociação]]&amp;Tabela7[[#This Row],[C/V]]</f>
        <v/>
      </c>
      <c r="Y900" s="124"/>
      <c r="Z900" s="124"/>
      <c r="AA900" s="124"/>
      <c r="AB900" s="124"/>
      <c r="AC900" s="124"/>
      <c r="AD900" s="124"/>
      <c r="AE900" s="124"/>
      <c r="AF900" s="124"/>
      <c r="AG900" s="124"/>
      <c r="AH900" s="124"/>
      <c r="AI900" s="124"/>
      <c r="AJ900" s="124"/>
    </row>
    <row r="901" spans="3:36" ht="15.75" customHeight="1" x14ac:dyDescent="0.25">
      <c r="C901" s="262"/>
      <c r="D901" s="272"/>
      <c r="E901" s="272"/>
      <c r="F901" s="264"/>
      <c r="G901" s="265"/>
      <c r="H901" s="126"/>
      <c r="I901" s="125"/>
      <c r="J901" s="125"/>
      <c r="K901" s="125"/>
      <c r="L901" s="125"/>
      <c r="M901" s="125"/>
      <c r="N901" s="125"/>
      <c r="O901" s="266"/>
      <c r="P901" s="267"/>
      <c r="Q901" s="267"/>
      <c r="R901" s="270"/>
      <c r="S901" s="267"/>
      <c r="T901" s="264"/>
      <c r="U901" s="300"/>
      <c r="V901" s="294" t="str">
        <f>IF(Tabela7[[#This Row],[C/V]]="c",Tabela7[[#This Row],[Preço Médio]],"")</f>
        <v/>
      </c>
      <c r="W901" s="294" t="str">
        <f>IF(Tabela7[[#This Row],[C/V]]="v",Tabela7[[#This Row],[Preço Médio]],"")</f>
        <v/>
      </c>
      <c r="X901" s="123" t="str">
        <f>Tabela7[[#This Row],[Código Negociação]]&amp;Tabela7[[#This Row],[C/V]]</f>
        <v/>
      </c>
      <c r="Y901" s="116"/>
      <c r="Z901" s="116"/>
      <c r="AA901" s="116"/>
      <c r="AB901" s="116"/>
      <c r="AC901" s="116"/>
      <c r="AD901" s="116"/>
      <c r="AE901" s="116"/>
      <c r="AF901" s="116"/>
      <c r="AG901" s="116"/>
      <c r="AH901" s="116"/>
      <c r="AI901" s="116"/>
      <c r="AJ901" s="116"/>
    </row>
    <row r="902" spans="3:36" ht="15.75" customHeight="1" x14ac:dyDescent="0.25">
      <c r="C902" s="141"/>
      <c r="D902" s="273"/>
      <c r="E902" s="273"/>
      <c r="F902" s="264"/>
      <c r="G902" s="274"/>
      <c r="H902" s="264"/>
      <c r="I902" s="275"/>
      <c r="J902" s="275"/>
      <c r="K902" s="275"/>
      <c r="L902" s="275"/>
      <c r="M902" s="275"/>
      <c r="N902" s="275"/>
      <c r="O902" s="267"/>
      <c r="P902" s="267"/>
      <c r="Q902" s="268"/>
      <c r="R902" s="269"/>
      <c r="S902" s="268"/>
      <c r="T902" s="263"/>
      <c r="U902" s="300"/>
      <c r="V902" s="294" t="str">
        <f>IF(Tabela7[[#This Row],[C/V]]="c",Tabela7[[#This Row],[Preço Médio]],"")</f>
        <v/>
      </c>
      <c r="W902" s="294" t="str">
        <f>IF(Tabela7[[#This Row],[C/V]]="v",Tabela7[[#This Row],[Preço Médio]],"")</f>
        <v/>
      </c>
      <c r="X902" s="123" t="str">
        <f>Tabela7[[#This Row],[Código Negociação]]&amp;Tabela7[[#This Row],[C/V]]</f>
        <v/>
      </c>
      <c r="Y902" s="124"/>
      <c r="Z902" s="124"/>
      <c r="AA902" s="124"/>
      <c r="AB902" s="124"/>
      <c r="AC902" s="124"/>
      <c r="AD902" s="124"/>
      <c r="AE902" s="124"/>
      <c r="AF902" s="124"/>
      <c r="AG902" s="124"/>
      <c r="AH902" s="124"/>
      <c r="AI902" s="124"/>
      <c r="AJ902" s="124"/>
    </row>
    <row r="903" spans="3:36" ht="15.75" customHeight="1" x14ac:dyDescent="0.25">
      <c r="C903" s="262"/>
      <c r="D903" s="272"/>
      <c r="E903" s="273"/>
      <c r="F903" s="264"/>
      <c r="G903" s="265"/>
      <c r="H903" s="126"/>
      <c r="I903" s="125"/>
      <c r="J903" s="125"/>
      <c r="K903" s="125"/>
      <c r="L903" s="125"/>
      <c r="M903" s="125"/>
      <c r="N903" s="125"/>
      <c r="O903" s="266"/>
      <c r="P903" s="267"/>
      <c r="Q903" s="268"/>
      <c r="R903" s="269"/>
      <c r="S903" s="268"/>
      <c r="T903" s="263"/>
      <c r="U903" s="300"/>
      <c r="V903" s="294" t="str">
        <f>IF(Tabela7[[#This Row],[C/V]]="c",Tabela7[[#This Row],[Preço Médio]],"")</f>
        <v/>
      </c>
      <c r="W903" s="294" t="str">
        <f>IF(Tabela7[[#This Row],[C/V]]="v",Tabela7[[#This Row],[Preço Médio]],"")</f>
        <v/>
      </c>
      <c r="X903" s="123" t="str">
        <f>Tabela7[[#This Row],[Código Negociação]]&amp;Tabela7[[#This Row],[C/V]]</f>
        <v/>
      </c>
      <c r="Y903" s="116"/>
      <c r="Z903" s="116"/>
      <c r="AA903" s="116"/>
      <c r="AB903" s="116"/>
      <c r="AC903" s="116"/>
      <c r="AD903" s="116"/>
      <c r="AE903" s="116"/>
      <c r="AF903" s="116"/>
      <c r="AG903" s="116"/>
      <c r="AH903" s="116"/>
      <c r="AI903" s="116"/>
      <c r="AJ903" s="116"/>
    </row>
    <row r="904" spans="3:36" ht="15.75" customHeight="1" x14ac:dyDescent="0.25">
      <c r="C904" s="262"/>
      <c r="D904" s="272"/>
      <c r="E904" s="273"/>
      <c r="F904" s="264"/>
      <c r="G904" s="265"/>
      <c r="H904" s="126"/>
      <c r="I904" s="125"/>
      <c r="J904" s="125"/>
      <c r="K904" s="125"/>
      <c r="L904" s="125"/>
      <c r="M904" s="125"/>
      <c r="N904" s="125"/>
      <c r="O904" s="266"/>
      <c r="P904" s="267"/>
      <c r="Q904" s="267"/>
      <c r="R904" s="270"/>
      <c r="S904" s="267"/>
      <c r="T904" s="264"/>
      <c r="U904" s="300"/>
      <c r="V904" s="294" t="str">
        <f>IF(Tabela7[[#This Row],[C/V]]="c",Tabela7[[#This Row],[Preço Médio]],"")</f>
        <v/>
      </c>
      <c r="W904" s="294" t="str">
        <f>IF(Tabela7[[#This Row],[C/V]]="v",Tabela7[[#This Row],[Preço Médio]],"")</f>
        <v/>
      </c>
      <c r="X904" s="123" t="str">
        <f>Tabela7[[#This Row],[Código Negociação]]&amp;Tabela7[[#This Row],[C/V]]</f>
        <v/>
      </c>
      <c r="Y904" s="124"/>
      <c r="Z904" s="124"/>
      <c r="AA904" s="124"/>
      <c r="AB904" s="124"/>
      <c r="AC904" s="124"/>
      <c r="AD904" s="124"/>
      <c r="AE904" s="124"/>
      <c r="AF904" s="124"/>
      <c r="AG904" s="124"/>
      <c r="AH904" s="124"/>
      <c r="AI904" s="124"/>
      <c r="AJ904" s="124"/>
    </row>
    <row r="905" spans="3:36" ht="15.75" customHeight="1" x14ac:dyDescent="0.25">
      <c r="C905" s="141"/>
      <c r="D905" s="271"/>
      <c r="E905" s="271"/>
      <c r="F905" s="118"/>
      <c r="G905" s="119"/>
      <c r="H905" s="118"/>
      <c r="I905" s="120"/>
      <c r="J905" s="120"/>
      <c r="K905" s="120"/>
      <c r="L905" s="120"/>
      <c r="M905" s="120"/>
      <c r="N905" s="120"/>
      <c r="O905" s="121"/>
      <c r="P905" s="121"/>
      <c r="Q905" s="117"/>
      <c r="R905" s="122"/>
      <c r="S905" s="117"/>
      <c r="T905" s="123"/>
      <c r="U905" s="299"/>
      <c r="V905" s="294" t="str">
        <f>IF(Tabela7[[#This Row],[C/V]]="c",Tabela7[[#This Row],[Preço Médio]],"")</f>
        <v/>
      </c>
      <c r="W905" s="294" t="str">
        <f>IF(Tabela7[[#This Row],[C/V]]="v",Tabela7[[#This Row],[Preço Médio]],"")</f>
        <v/>
      </c>
      <c r="X905" s="123" t="str">
        <f>Tabela7[[#This Row],[Código Negociação]]&amp;Tabela7[[#This Row],[C/V]]</f>
        <v/>
      </c>
      <c r="Y905" s="116"/>
      <c r="Z905" s="116"/>
      <c r="AA905" s="116"/>
      <c r="AB905" s="116"/>
      <c r="AC905" s="116"/>
      <c r="AD905" s="116"/>
      <c r="AE905" s="116"/>
      <c r="AF905" s="116"/>
      <c r="AG905" s="116"/>
      <c r="AH905" s="116"/>
      <c r="AI905" s="116"/>
      <c r="AJ905" s="116"/>
    </row>
    <row r="906" spans="3:36" ht="15.75" customHeight="1" x14ac:dyDescent="0.25">
      <c r="C906" s="262"/>
      <c r="D906" s="272"/>
      <c r="E906" s="272"/>
      <c r="F906" s="264"/>
      <c r="G906" s="265"/>
      <c r="H906" s="126"/>
      <c r="I906" s="125"/>
      <c r="J906" s="125"/>
      <c r="K906" s="125"/>
      <c r="L906" s="125"/>
      <c r="M906" s="125"/>
      <c r="N906" s="125"/>
      <c r="O906" s="266"/>
      <c r="P906" s="267"/>
      <c r="Q906" s="268"/>
      <c r="R906" s="269"/>
      <c r="S906" s="268"/>
      <c r="T906" s="263"/>
      <c r="U906" s="300"/>
      <c r="V906" s="294" t="str">
        <f>IF(Tabela7[[#This Row],[C/V]]="c",Tabela7[[#This Row],[Preço Médio]],"")</f>
        <v/>
      </c>
      <c r="W906" s="294" t="str">
        <f>IF(Tabela7[[#This Row],[C/V]]="v",Tabela7[[#This Row],[Preço Médio]],"")</f>
        <v/>
      </c>
      <c r="X906" s="123" t="str">
        <f>Tabela7[[#This Row],[Código Negociação]]&amp;Tabela7[[#This Row],[C/V]]</f>
        <v/>
      </c>
      <c r="Y906" s="124"/>
      <c r="Z906" s="124"/>
      <c r="AA906" s="124"/>
      <c r="AB906" s="124"/>
      <c r="AC906" s="124"/>
      <c r="AD906" s="124"/>
      <c r="AE906" s="124"/>
      <c r="AF906" s="124"/>
      <c r="AG906" s="124"/>
      <c r="AH906" s="124"/>
      <c r="AI906" s="124"/>
      <c r="AJ906" s="124"/>
    </row>
    <row r="907" spans="3:36" ht="15.75" customHeight="1" x14ac:dyDescent="0.25">
      <c r="C907" s="262"/>
      <c r="D907" s="272"/>
      <c r="E907" s="272"/>
      <c r="F907" s="264"/>
      <c r="G907" s="265"/>
      <c r="H907" s="126"/>
      <c r="I907" s="125"/>
      <c r="J907" s="125"/>
      <c r="K907" s="125"/>
      <c r="L907" s="125"/>
      <c r="M907" s="125"/>
      <c r="N907" s="125"/>
      <c r="O907" s="266"/>
      <c r="P907" s="267"/>
      <c r="Q907" s="267"/>
      <c r="R907" s="270"/>
      <c r="S907" s="267"/>
      <c r="T907" s="264"/>
      <c r="U907" s="300"/>
      <c r="V907" s="294" t="str">
        <f>IF(Tabela7[[#This Row],[C/V]]="c",Tabela7[[#This Row],[Preço Médio]],"")</f>
        <v/>
      </c>
      <c r="W907" s="294" t="str">
        <f>IF(Tabela7[[#This Row],[C/V]]="v",Tabela7[[#This Row],[Preço Médio]],"")</f>
        <v/>
      </c>
      <c r="X907" s="123" t="str">
        <f>Tabela7[[#This Row],[Código Negociação]]&amp;Tabela7[[#This Row],[C/V]]</f>
        <v/>
      </c>
      <c r="Y907" s="116"/>
      <c r="Z907" s="116"/>
      <c r="AA907" s="116"/>
      <c r="AB907" s="116"/>
      <c r="AC907" s="116"/>
      <c r="AD907" s="116"/>
      <c r="AE907" s="116"/>
      <c r="AF907" s="116"/>
      <c r="AG907" s="116"/>
      <c r="AH907" s="116"/>
      <c r="AI907" s="116"/>
      <c r="AJ907" s="116"/>
    </row>
    <row r="908" spans="3:36" ht="15.75" customHeight="1" x14ac:dyDescent="0.25">
      <c r="C908" s="141"/>
      <c r="D908" s="273"/>
      <c r="E908" s="273"/>
      <c r="F908" s="264"/>
      <c r="G908" s="274"/>
      <c r="H908" s="264"/>
      <c r="I908" s="275"/>
      <c r="J908" s="275"/>
      <c r="K908" s="275"/>
      <c r="L908" s="275"/>
      <c r="M908" s="275"/>
      <c r="N908" s="275"/>
      <c r="O908" s="267"/>
      <c r="P908" s="267"/>
      <c r="Q908" s="268"/>
      <c r="R908" s="269"/>
      <c r="S908" s="268"/>
      <c r="T908" s="263"/>
      <c r="U908" s="300"/>
      <c r="V908" s="294" t="str">
        <f>IF(Tabela7[[#This Row],[C/V]]="c",Tabela7[[#This Row],[Preço Médio]],"")</f>
        <v/>
      </c>
      <c r="W908" s="294" t="str">
        <f>IF(Tabela7[[#This Row],[C/V]]="v",Tabela7[[#This Row],[Preço Médio]],"")</f>
        <v/>
      </c>
      <c r="X908" s="123" t="str">
        <f>Tabela7[[#This Row],[Código Negociação]]&amp;Tabela7[[#This Row],[C/V]]</f>
        <v/>
      </c>
      <c r="Y908" s="124"/>
      <c r="Z908" s="124"/>
      <c r="AA908" s="124"/>
      <c r="AB908" s="124"/>
      <c r="AC908" s="124"/>
      <c r="AD908" s="124"/>
      <c r="AE908" s="124"/>
      <c r="AF908" s="124"/>
      <c r="AG908" s="124"/>
      <c r="AH908" s="124"/>
      <c r="AI908" s="124"/>
      <c r="AJ908" s="124"/>
    </row>
    <row r="909" spans="3:36" ht="15.75" customHeight="1" x14ac:dyDescent="0.25">
      <c r="C909" s="262"/>
      <c r="D909" s="272"/>
      <c r="E909" s="273"/>
      <c r="F909" s="264"/>
      <c r="G909" s="265"/>
      <c r="H909" s="126"/>
      <c r="I909" s="125"/>
      <c r="J909" s="125"/>
      <c r="K909" s="125"/>
      <c r="L909" s="125"/>
      <c r="M909" s="125"/>
      <c r="N909" s="125"/>
      <c r="O909" s="266"/>
      <c r="P909" s="267"/>
      <c r="Q909" s="268"/>
      <c r="R909" s="269"/>
      <c r="S909" s="268"/>
      <c r="T909" s="263"/>
      <c r="U909" s="300"/>
      <c r="V909" s="294" t="str">
        <f>IF(Tabela7[[#This Row],[C/V]]="c",Tabela7[[#This Row],[Preço Médio]],"")</f>
        <v/>
      </c>
      <c r="W909" s="294" t="str">
        <f>IF(Tabela7[[#This Row],[C/V]]="v",Tabela7[[#This Row],[Preço Médio]],"")</f>
        <v/>
      </c>
      <c r="X909" s="123" t="str">
        <f>Tabela7[[#This Row],[Código Negociação]]&amp;Tabela7[[#This Row],[C/V]]</f>
        <v/>
      </c>
      <c r="Y909" s="116"/>
      <c r="Z909" s="116"/>
      <c r="AA909" s="116"/>
      <c r="AB909" s="116"/>
      <c r="AC909" s="116"/>
      <c r="AD909" s="116"/>
      <c r="AE909" s="116"/>
      <c r="AF909" s="116"/>
      <c r="AG909" s="116"/>
      <c r="AH909" s="116"/>
      <c r="AI909" s="116"/>
      <c r="AJ909" s="116"/>
    </row>
    <row r="910" spans="3:36" ht="15.75" customHeight="1" x14ac:dyDescent="0.25">
      <c r="C910" s="262"/>
      <c r="D910" s="272"/>
      <c r="E910" s="273"/>
      <c r="F910" s="264"/>
      <c r="G910" s="265"/>
      <c r="H910" s="126"/>
      <c r="I910" s="125"/>
      <c r="J910" s="125"/>
      <c r="K910" s="125"/>
      <c r="L910" s="125"/>
      <c r="M910" s="125"/>
      <c r="N910" s="125"/>
      <c r="O910" s="266"/>
      <c r="P910" s="267"/>
      <c r="Q910" s="267"/>
      <c r="R910" s="270"/>
      <c r="S910" s="267"/>
      <c r="T910" s="264"/>
      <c r="U910" s="300"/>
      <c r="V910" s="294" t="str">
        <f>IF(Tabela7[[#This Row],[C/V]]="c",Tabela7[[#This Row],[Preço Médio]],"")</f>
        <v/>
      </c>
      <c r="W910" s="294" t="str">
        <f>IF(Tabela7[[#This Row],[C/V]]="v",Tabela7[[#This Row],[Preço Médio]],"")</f>
        <v/>
      </c>
      <c r="X910" s="123" t="str">
        <f>Tabela7[[#This Row],[Código Negociação]]&amp;Tabela7[[#This Row],[C/V]]</f>
        <v/>
      </c>
      <c r="Y910" s="124"/>
      <c r="Z910" s="124"/>
      <c r="AA910" s="124"/>
      <c r="AB910" s="124"/>
      <c r="AC910" s="124"/>
      <c r="AD910" s="124"/>
      <c r="AE910" s="124"/>
      <c r="AF910" s="124"/>
      <c r="AG910" s="124"/>
      <c r="AH910" s="124"/>
      <c r="AI910" s="124"/>
      <c r="AJ910" s="124"/>
    </row>
    <row r="911" spans="3:36" ht="15.75" customHeight="1" x14ac:dyDescent="0.25">
      <c r="C911" s="141"/>
      <c r="D911" s="271"/>
      <c r="E911" s="271"/>
      <c r="F911" s="118"/>
      <c r="G911" s="119"/>
      <c r="H911" s="118"/>
      <c r="I911" s="120"/>
      <c r="J911" s="120"/>
      <c r="K911" s="120"/>
      <c r="L911" s="120"/>
      <c r="M911" s="120"/>
      <c r="N911" s="120"/>
      <c r="O911" s="121"/>
      <c r="P911" s="121"/>
      <c r="Q911" s="117"/>
      <c r="R911" s="122"/>
      <c r="S911" s="117"/>
      <c r="T911" s="123"/>
      <c r="U911" s="299"/>
      <c r="V911" s="294" t="str">
        <f>IF(Tabela7[[#This Row],[C/V]]="c",Tabela7[[#This Row],[Preço Médio]],"")</f>
        <v/>
      </c>
      <c r="W911" s="294" t="str">
        <f>IF(Tabela7[[#This Row],[C/V]]="v",Tabela7[[#This Row],[Preço Médio]],"")</f>
        <v/>
      </c>
      <c r="X911" s="123" t="str">
        <f>Tabela7[[#This Row],[Código Negociação]]&amp;Tabela7[[#This Row],[C/V]]</f>
        <v/>
      </c>
      <c r="Y911" s="116"/>
      <c r="Z911" s="116"/>
      <c r="AA911" s="116"/>
      <c r="AB911" s="116"/>
      <c r="AC911" s="116"/>
      <c r="AD911" s="116"/>
      <c r="AE911" s="116"/>
      <c r="AF911" s="116"/>
      <c r="AG911" s="116"/>
      <c r="AH911" s="116"/>
      <c r="AI911" s="116"/>
      <c r="AJ911" s="116"/>
    </row>
    <row r="912" spans="3:36" ht="15.75" customHeight="1" x14ac:dyDescent="0.25">
      <c r="C912" s="262"/>
      <c r="D912" s="272"/>
      <c r="E912" s="272"/>
      <c r="F912" s="264"/>
      <c r="G912" s="265"/>
      <c r="H912" s="126"/>
      <c r="I912" s="125"/>
      <c r="J912" s="125"/>
      <c r="K912" s="125"/>
      <c r="L912" s="125"/>
      <c r="M912" s="125"/>
      <c r="N912" s="125"/>
      <c r="O912" s="266"/>
      <c r="P912" s="267"/>
      <c r="Q912" s="268"/>
      <c r="R912" s="269"/>
      <c r="S912" s="268"/>
      <c r="T912" s="263"/>
      <c r="U912" s="300"/>
      <c r="V912" s="294" t="str">
        <f>IF(Tabela7[[#This Row],[C/V]]="c",Tabela7[[#This Row],[Preço Médio]],"")</f>
        <v/>
      </c>
      <c r="W912" s="294" t="str">
        <f>IF(Tabela7[[#This Row],[C/V]]="v",Tabela7[[#This Row],[Preço Médio]],"")</f>
        <v/>
      </c>
      <c r="X912" s="123" t="str">
        <f>Tabela7[[#This Row],[Código Negociação]]&amp;Tabela7[[#This Row],[C/V]]</f>
        <v/>
      </c>
      <c r="Y912" s="124"/>
      <c r="Z912" s="124"/>
      <c r="AA912" s="124"/>
      <c r="AB912" s="124"/>
      <c r="AC912" s="124"/>
      <c r="AD912" s="124"/>
      <c r="AE912" s="124"/>
      <c r="AF912" s="124"/>
      <c r="AG912" s="124"/>
      <c r="AH912" s="124"/>
      <c r="AI912" s="124"/>
      <c r="AJ912" s="124"/>
    </row>
    <row r="913" spans="3:36" ht="15.75" customHeight="1" x14ac:dyDescent="0.25">
      <c r="C913" s="262"/>
      <c r="D913" s="272"/>
      <c r="E913" s="272"/>
      <c r="F913" s="264"/>
      <c r="G913" s="265"/>
      <c r="H913" s="126"/>
      <c r="I913" s="125"/>
      <c r="J913" s="125"/>
      <c r="K913" s="125"/>
      <c r="L913" s="125"/>
      <c r="M913" s="125"/>
      <c r="N913" s="125"/>
      <c r="O913" s="266"/>
      <c r="P913" s="267"/>
      <c r="Q913" s="267"/>
      <c r="R913" s="270"/>
      <c r="S913" s="267"/>
      <c r="T913" s="264"/>
      <c r="U913" s="300"/>
      <c r="V913" s="294" t="str">
        <f>IF(Tabela7[[#This Row],[C/V]]="c",Tabela7[[#This Row],[Preço Médio]],"")</f>
        <v/>
      </c>
      <c r="W913" s="294" t="str">
        <f>IF(Tabela7[[#This Row],[C/V]]="v",Tabela7[[#This Row],[Preço Médio]],"")</f>
        <v/>
      </c>
      <c r="X913" s="123" t="str">
        <f>Tabela7[[#This Row],[Código Negociação]]&amp;Tabela7[[#This Row],[C/V]]</f>
        <v/>
      </c>
      <c r="Y913" s="116"/>
      <c r="Z913" s="116"/>
      <c r="AA913" s="116"/>
      <c r="AB913" s="116"/>
      <c r="AC913" s="116"/>
      <c r="AD913" s="116"/>
      <c r="AE913" s="116"/>
      <c r="AF913" s="116"/>
      <c r="AG913" s="116"/>
      <c r="AH913" s="116"/>
      <c r="AI913" s="116"/>
      <c r="AJ913" s="116"/>
    </row>
    <row r="914" spans="3:36" ht="15.75" customHeight="1" x14ac:dyDescent="0.25">
      <c r="C914" s="141"/>
      <c r="D914" s="273"/>
      <c r="E914" s="273"/>
      <c r="F914" s="264"/>
      <c r="G914" s="274"/>
      <c r="H914" s="264"/>
      <c r="I914" s="275"/>
      <c r="J914" s="275"/>
      <c r="K914" s="275"/>
      <c r="L914" s="275"/>
      <c r="M914" s="275"/>
      <c r="N914" s="275"/>
      <c r="O914" s="267"/>
      <c r="P914" s="267"/>
      <c r="Q914" s="268"/>
      <c r="R914" s="269"/>
      <c r="S914" s="268"/>
      <c r="T914" s="263"/>
      <c r="U914" s="300"/>
      <c r="V914" s="294" t="str">
        <f>IF(Tabela7[[#This Row],[C/V]]="c",Tabela7[[#This Row],[Preço Médio]],"")</f>
        <v/>
      </c>
      <c r="W914" s="294" t="str">
        <f>IF(Tabela7[[#This Row],[C/V]]="v",Tabela7[[#This Row],[Preço Médio]],"")</f>
        <v/>
      </c>
      <c r="X914" s="123" t="str">
        <f>Tabela7[[#This Row],[Código Negociação]]&amp;Tabela7[[#This Row],[C/V]]</f>
        <v/>
      </c>
      <c r="Y914" s="124"/>
      <c r="Z914" s="124"/>
      <c r="AA914" s="124"/>
      <c r="AB914" s="124"/>
      <c r="AC914" s="124"/>
      <c r="AD914" s="124"/>
      <c r="AE914" s="124"/>
      <c r="AF914" s="124"/>
      <c r="AG914" s="124"/>
      <c r="AH914" s="124"/>
      <c r="AI914" s="124"/>
      <c r="AJ914" s="124"/>
    </row>
    <row r="915" spans="3:36" ht="15.75" customHeight="1" x14ac:dyDescent="0.25">
      <c r="C915" s="262"/>
      <c r="D915" s="272"/>
      <c r="E915" s="273"/>
      <c r="F915" s="264"/>
      <c r="G915" s="265"/>
      <c r="H915" s="126"/>
      <c r="I915" s="125"/>
      <c r="J915" s="125"/>
      <c r="K915" s="125"/>
      <c r="L915" s="125"/>
      <c r="M915" s="125"/>
      <c r="N915" s="125"/>
      <c r="O915" s="266"/>
      <c r="P915" s="267"/>
      <c r="Q915" s="268"/>
      <c r="R915" s="269"/>
      <c r="S915" s="268"/>
      <c r="T915" s="263"/>
      <c r="U915" s="300"/>
      <c r="V915" s="294" t="str">
        <f>IF(Tabela7[[#This Row],[C/V]]="c",Tabela7[[#This Row],[Preço Médio]],"")</f>
        <v/>
      </c>
      <c r="W915" s="294" t="str">
        <f>IF(Tabela7[[#This Row],[C/V]]="v",Tabela7[[#This Row],[Preço Médio]],"")</f>
        <v/>
      </c>
      <c r="X915" s="123" t="str">
        <f>Tabela7[[#This Row],[Código Negociação]]&amp;Tabela7[[#This Row],[C/V]]</f>
        <v/>
      </c>
      <c r="Y915" s="116"/>
      <c r="Z915" s="116"/>
      <c r="AA915" s="116"/>
      <c r="AB915" s="116"/>
      <c r="AC915" s="116"/>
      <c r="AD915" s="116"/>
      <c r="AE915" s="116"/>
      <c r="AF915" s="116"/>
      <c r="AG915" s="116"/>
      <c r="AH915" s="116"/>
      <c r="AI915" s="116"/>
      <c r="AJ915" s="116"/>
    </row>
    <row r="916" spans="3:36" ht="15.75" customHeight="1" x14ac:dyDescent="0.25">
      <c r="C916" s="262"/>
      <c r="D916" s="272"/>
      <c r="E916" s="273"/>
      <c r="F916" s="264"/>
      <c r="G916" s="265"/>
      <c r="H916" s="126"/>
      <c r="I916" s="125"/>
      <c r="J916" s="125"/>
      <c r="K916" s="125"/>
      <c r="L916" s="125"/>
      <c r="M916" s="125"/>
      <c r="N916" s="125"/>
      <c r="O916" s="266"/>
      <c r="P916" s="267"/>
      <c r="Q916" s="267"/>
      <c r="R916" s="270"/>
      <c r="S916" s="267"/>
      <c r="T916" s="264"/>
      <c r="U916" s="300"/>
      <c r="V916" s="294" t="str">
        <f>IF(Tabela7[[#This Row],[C/V]]="c",Tabela7[[#This Row],[Preço Médio]],"")</f>
        <v/>
      </c>
      <c r="W916" s="294" t="str">
        <f>IF(Tabela7[[#This Row],[C/V]]="v",Tabela7[[#This Row],[Preço Médio]],"")</f>
        <v/>
      </c>
      <c r="X916" s="123" t="str">
        <f>Tabela7[[#This Row],[Código Negociação]]&amp;Tabela7[[#This Row],[C/V]]</f>
        <v/>
      </c>
      <c r="Y916" s="124"/>
      <c r="Z916" s="124"/>
      <c r="AA916" s="124"/>
      <c r="AB916" s="124"/>
      <c r="AC916" s="124"/>
      <c r="AD916" s="124"/>
      <c r="AE916" s="124"/>
      <c r="AF916" s="124"/>
      <c r="AG916" s="124"/>
      <c r="AH916" s="124"/>
      <c r="AI916" s="124"/>
      <c r="AJ916" s="124"/>
    </row>
    <row r="917" spans="3:36" ht="15.75" customHeight="1" x14ac:dyDescent="0.25">
      <c r="C917" s="141"/>
      <c r="D917" s="271"/>
      <c r="E917" s="271"/>
      <c r="F917" s="118"/>
      <c r="G917" s="119"/>
      <c r="H917" s="118"/>
      <c r="I917" s="120"/>
      <c r="J917" s="120"/>
      <c r="K917" s="120"/>
      <c r="L917" s="120"/>
      <c r="M917" s="120"/>
      <c r="N917" s="120"/>
      <c r="O917" s="121"/>
      <c r="P917" s="121"/>
      <c r="Q917" s="117"/>
      <c r="R917" s="122"/>
      <c r="S917" s="117"/>
      <c r="T917" s="123"/>
      <c r="U917" s="299"/>
      <c r="V917" s="294" t="str">
        <f>IF(Tabela7[[#This Row],[C/V]]="c",Tabela7[[#This Row],[Preço Médio]],"")</f>
        <v/>
      </c>
      <c r="W917" s="294" t="str">
        <f>IF(Tabela7[[#This Row],[C/V]]="v",Tabela7[[#This Row],[Preço Médio]],"")</f>
        <v/>
      </c>
      <c r="X917" s="123" t="str">
        <f>Tabela7[[#This Row],[Código Negociação]]&amp;Tabela7[[#This Row],[C/V]]</f>
        <v/>
      </c>
      <c r="Y917" s="116"/>
      <c r="Z917" s="116"/>
      <c r="AA917" s="116"/>
      <c r="AB917" s="116"/>
      <c r="AC917" s="116"/>
      <c r="AD917" s="116"/>
      <c r="AE917" s="116"/>
      <c r="AF917" s="116"/>
      <c r="AG917" s="116"/>
      <c r="AH917" s="116"/>
      <c r="AI917" s="116"/>
      <c r="AJ917" s="116"/>
    </row>
    <row r="918" spans="3:36" ht="15.75" customHeight="1" x14ac:dyDescent="0.25">
      <c r="C918" s="262"/>
      <c r="D918" s="272"/>
      <c r="E918" s="272"/>
      <c r="F918" s="264"/>
      <c r="G918" s="265"/>
      <c r="H918" s="126"/>
      <c r="I918" s="125"/>
      <c r="J918" s="125"/>
      <c r="K918" s="125"/>
      <c r="L918" s="125"/>
      <c r="M918" s="125"/>
      <c r="N918" s="125"/>
      <c r="O918" s="266"/>
      <c r="P918" s="267"/>
      <c r="Q918" s="268"/>
      <c r="R918" s="269"/>
      <c r="S918" s="268"/>
      <c r="T918" s="263"/>
      <c r="U918" s="300"/>
      <c r="V918" s="294" t="str">
        <f>IF(Tabela7[[#This Row],[C/V]]="c",Tabela7[[#This Row],[Preço Médio]],"")</f>
        <v/>
      </c>
      <c r="W918" s="294" t="str">
        <f>IF(Tabela7[[#This Row],[C/V]]="v",Tabela7[[#This Row],[Preço Médio]],"")</f>
        <v/>
      </c>
      <c r="X918" s="123" t="str">
        <f>Tabela7[[#This Row],[Código Negociação]]&amp;Tabela7[[#This Row],[C/V]]</f>
        <v/>
      </c>
      <c r="Y918" s="124"/>
      <c r="Z918" s="124"/>
      <c r="AA918" s="124"/>
      <c r="AB918" s="124"/>
      <c r="AC918" s="124"/>
      <c r="AD918" s="124"/>
      <c r="AE918" s="124"/>
      <c r="AF918" s="124"/>
      <c r="AG918" s="124"/>
      <c r="AH918" s="124"/>
      <c r="AI918" s="124"/>
      <c r="AJ918" s="124"/>
    </row>
    <row r="919" spans="3:36" ht="15.75" customHeight="1" x14ac:dyDescent="0.25">
      <c r="C919" s="262"/>
      <c r="D919" s="272"/>
      <c r="E919" s="272"/>
      <c r="F919" s="264"/>
      <c r="G919" s="265"/>
      <c r="H919" s="126"/>
      <c r="I919" s="125"/>
      <c r="J919" s="125"/>
      <c r="K919" s="125"/>
      <c r="L919" s="125"/>
      <c r="M919" s="125"/>
      <c r="N919" s="125"/>
      <c r="O919" s="266"/>
      <c r="P919" s="267"/>
      <c r="Q919" s="267"/>
      <c r="R919" s="270"/>
      <c r="S919" s="267"/>
      <c r="T919" s="264"/>
      <c r="U919" s="300"/>
      <c r="V919" s="294" t="str">
        <f>IF(Tabela7[[#This Row],[C/V]]="c",Tabela7[[#This Row],[Preço Médio]],"")</f>
        <v/>
      </c>
      <c r="W919" s="294" t="str">
        <f>IF(Tabela7[[#This Row],[C/V]]="v",Tabela7[[#This Row],[Preço Médio]],"")</f>
        <v/>
      </c>
      <c r="X919" s="123" t="str">
        <f>Tabela7[[#This Row],[Código Negociação]]&amp;Tabela7[[#This Row],[C/V]]</f>
        <v/>
      </c>
      <c r="Y919" s="116"/>
      <c r="Z919" s="116"/>
      <c r="AA919" s="116"/>
      <c r="AB919" s="116"/>
      <c r="AC919" s="116"/>
      <c r="AD919" s="116"/>
      <c r="AE919" s="116"/>
      <c r="AF919" s="116"/>
      <c r="AG919" s="116"/>
      <c r="AH919" s="116"/>
      <c r="AI919" s="116"/>
      <c r="AJ919" s="116"/>
    </row>
    <row r="920" spans="3:36" ht="15.75" customHeight="1" x14ac:dyDescent="0.25">
      <c r="C920" s="141"/>
      <c r="D920" s="273"/>
      <c r="E920" s="273"/>
      <c r="F920" s="264"/>
      <c r="G920" s="274"/>
      <c r="H920" s="264"/>
      <c r="I920" s="275"/>
      <c r="J920" s="275"/>
      <c r="K920" s="275"/>
      <c r="L920" s="275"/>
      <c r="M920" s="275"/>
      <c r="N920" s="275"/>
      <c r="O920" s="267"/>
      <c r="P920" s="267"/>
      <c r="Q920" s="268"/>
      <c r="R920" s="269"/>
      <c r="S920" s="268"/>
      <c r="T920" s="263"/>
      <c r="U920" s="300"/>
      <c r="V920" s="294" t="str">
        <f>IF(Tabela7[[#This Row],[C/V]]="c",Tabela7[[#This Row],[Preço Médio]],"")</f>
        <v/>
      </c>
      <c r="W920" s="294" t="str">
        <f>IF(Tabela7[[#This Row],[C/V]]="v",Tabela7[[#This Row],[Preço Médio]],"")</f>
        <v/>
      </c>
      <c r="X920" s="123" t="str">
        <f>Tabela7[[#This Row],[Código Negociação]]&amp;Tabela7[[#This Row],[C/V]]</f>
        <v/>
      </c>
      <c r="Y920" s="124"/>
      <c r="Z920" s="124"/>
      <c r="AA920" s="124"/>
      <c r="AB920" s="124"/>
      <c r="AC920" s="124"/>
      <c r="AD920" s="124"/>
      <c r="AE920" s="124"/>
      <c r="AF920" s="124"/>
      <c r="AG920" s="124"/>
      <c r="AH920" s="124"/>
      <c r="AI920" s="124"/>
      <c r="AJ920" s="124"/>
    </row>
    <row r="921" spans="3:36" ht="15.75" customHeight="1" x14ac:dyDescent="0.25">
      <c r="C921" s="262"/>
      <c r="D921" s="272"/>
      <c r="E921" s="273"/>
      <c r="F921" s="264"/>
      <c r="G921" s="265"/>
      <c r="H921" s="126"/>
      <c r="I921" s="125"/>
      <c r="J921" s="125"/>
      <c r="K921" s="125"/>
      <c r="L921" s="125"/>
      <c r="M921" s="125"/>
      <c r="N921" s="125"/>
      <c r="O921" s="266"/>
      <c r="P921" s="267"/>
      <c r="Q921" s="268"/>
      <c r="R921" s="269"/>
      <c r="S921" s="268"/>
      <c r="T921" s="263"/>
      <c r="U921" s="300"/>
      <c r="V921" s="294" t="str">
        <f>IF(Tabela7[[#This Row],[C/V]]="c",Tabela7[[#This Row],[Preço Médio]],"")</f>
        <v/>
      </c>
      <c r="W921" s="294" t="str">
        <f>IF(Tabela7[[#This Row],[C/V]]="v",Tabela7[[#This Row],[Preço Médio]],"")</f>
        <v/>
      </c>
      <c r="X921" s="123" t="str">
        <f>Tabela7[[#This Row],[Código Negociação]]&amp;Tabela7[[#This Row],[C/V]]</f>
        <v/>
      </c>
      <c r="Y921" s="116"/>
      <c r="Z921" s="116"/>
      <c r="AA921" s="116"/>
      <c r="AB921" s="116"/>
      <c r="AC921" s="116"/>
      <c r="AD921" s="116"/>
      <c r="AE921" s="116"/>
      <c r="AF921" s="116"/>
      <c r="AG921" s="116"/>
      <c r="AH921" s="116"/>
      <c r="AI921" s="116"/>
      <c r="AJ921" s="116"/>
    </row>
    <row r="922" spans="3:36" ht="15.75" customHeight="1" x14ac:dyDescent="0.25">
      <c r="C922" s="262"/>
      <c r="D922" s="272"/>
      <c r="E922" s="273"/>
      <c r="F922" s="264"/>
      <c r="G922" s="265"/>
      <c r="H922" s="126"/>
      <c r="I922" s="125"/>
      <c r="J922" s="125"/>
      <c r="K922" s="125"/>
      <c r="L922" s="125"/>
      <c r="M922" s="125"/>
      <c r="N922" s="125"/>
      <c r="O922" s="266"/>
      <c r="P922" s="267"/>
      <c r="Q922" s="267"/>
      <c r="R922" s="270"/>
      <c r="S922" s="267"/>
      <c r="T922" s="264"/>
      <c r="U922" s="300"/>
      <c r="V922" s="294" t="str">
        <f>IF(Tabela7[[#This Row],[C/V]]="c",Tabela7[[#This Row],[Preço Médio]],"")</f>
        <v/>
      </c>
      <c r="W922" s="294" t="str">
        <f>IF(Tabela7[[#This Row],[C/V]]="v",Tabela7[[#This Row],[Preço Médio]],"")</f>
        <v/>
      </c>
      <c r="X922" s="123" t="str">
        <f>Tabela7[[#This Row],[Código Negociação]]&amp;Tabela7[[#This Row],[C/V]]</f>
        <v/>
      </c>
      <c r="Y922" s="124"/>
      <c r="Z922" s="124"/>
      <c r="AA922" s="124"/>
      <c r="AB922" s="124"/>
      <c r="AC922" s="124"/>
      <c r="AD922" s="124"/>
      <c r="AE922" s="124"/>
      <c r="AF922" s="124"/>
      <c r="AG922" s="124"/>
      <c r="AH922" s="124"/>
      <c r="AI922" s="124"/>
      <c r="AJ922" s="124"/>
    </row>
    <row r="923" spans="3:36" ht="15.75" customHeight="1" x14ac:dyDescent="0.25">
      <c r="C923" s="141"/>
      <c r="D923" s="271"/>
      <c r="E923" s="271"/>
      <c r="F923" s="118"/>
      <c r="G923" s="119"/>
      <c r="H923" s="118"/>
      <c r="I923" s="120"/>
      <c r="J923" s="120"/>
      <c r="K923" s="120"/>
      <c r="L923" s="120"/>
      <c r="M923" s="120"/>
      <c r="N923" s="120"/>
      <c r="O923" s="121"/>
      <c r="P923" s="121"/>
      <c r="Q923" s="117"/>
      <c r="R923" s="122"/>
      <c r="S923" s="117"/>
      <c r="T923" s="123"/>
      <c r="U923" s="299"/>
      <c r="V923" s="294" t="str">
        <f>IF(Tabela7[[#This Row],[C/V]]="c",Tabela7[[#This Row],[Preço Médio]],"")</f>
        <v/>
      </c>
      <c r="W923" s="294" t="str">
        <f>IF(Tabela7[[#This Row],[C/V]]="v",Tabela7[[#This Row],[Preço Médio]],"")</f>
        <v/>
      </c>
      <c r="X923" s="123" t="str">
        <f>Tabela7[[#This Row],[Código Negociação]]&amp;Tabela7[[#This Row],[C/V]]</f>
        <v/>
      </c>
      <c r="Y923" s="116"/>
      <c r="Z923" s="116"/>
      <c r="AA923" s="116"/>
      <c r="AB923" s="116"/>
      <c r="AC923" s="116"/>
      <c r="AD923" s="116"/>
      <c r="AE923" s="116"/>
      <c r="AF923" s="116"/>
      <c r="AG923" s="116"/>
      <c r="AH923" s="116"/>
      <c r="AI923" s="116"/>
      <c r="AJ923" s="116"/>
    </row>
    <row r="924" spans="3:36" ht="15.75" customHeight="1" x14ac:dyDescent="0.25">
      <c r="C924" s="262"/>
      <c r="D924" s="272"/>
      <c r="E924" s="272"/>
      <c r="F924" s="264"/>
      <c r="G924" s="265"/>
      <c r="H924" s="126"/>
      <c r="I924" s="125"/>
      <c r="J924" s="125"/>
      <c r="K924" s="125"/>
      <c r="L924" s="125"/>
      <c r="M924" s="125"/>
      <c r="N924" s="125"/>
      <c r="O924" s="266"/>
      <c r="P924" s="267"/>
      <c r="Q924" s="268"/>
      <c r="R924" s="269"/>
      <c r="S924" s="268"/>
      <c r="T924" s="263"/>
      <c r="U924" s="300"/>
      <c r="V924" s="294" t="str">
        <f>IF(Tabela7[[#This Row],[C/V]]="c",Tabela7[[#This Row],[Preço Médio]],"")</f>
        <v/>
      </c>
      <c r="W924" s="294" t="str">
        <f>IF(Tabela7[[#This Row],[C/V]]="v",Tabela7[[#This Row],[Preço Médio]],"")</f>
        <v/>
      </c>
      <c r="X924" s="123" t="str">
        <f>Tabela7[[#This Row],[Código Negociação]]&amp;Tabela7[[#This Row],[C/V]]</f>
        <v/>
      </c>
      <c r="Y924" s="124"/>
      <c r="Z924" s="124"/>
      <c r="AA924" s="124"/>
      <c r="AB924" s="124"/>
      <c r="AC924" s="124"/>
      <c r="AD924" s="124"/>
      <c r="AE924" s="124"/>
      <c r="AF924" s="124"/>
      <c r="AG924" s="124"/>
      <c r="AH924" s="124"/>
      <c r="AI924" s="124"/>
      <c r="AJ924" s="124"/>
    </row>
    <row r="925" spans="3:36" ht="15.75" customHeight="1" x14ac:dyDescent="0.25">
      <c r="C925" s="262"/>
      <c r="D925" s="272"/>
      <c r="E925" s="272"/>
      <c r="F925" s="264"/>
      <c r="G925" s="265"/>
      <c r="H925" s="126"/>
      <c r="I925" s="125"/>
      <c r="J925" s="125"/>
      <c r="K925" s="125"/>
      <c r="L925" s="125"/>
      <c r="M925" s="125"/>
      <c r="N925" s="125"/>
      <c r="O925" s="266"/>
      <c r="P925" s="267"/>
      <c r="Q925" s="267"/>
      <c r="R925" s="270"/>
      <c r="S925" s="267"/>
      <c r="T925" s="264"/>
      <c r="U925" s="300"/>
      <c r="V925" s="294" t="str">
        <f>IF(Tabela7[[#This Row],[C/V]]="c",Tabela7[[#This Row],[Preço Médio]],"")</f>
        <v/>
      </c>
      <c r="W925" s="294" t="str">
        <f>IF(Tabela7[[#This Row],[C/V]]="v",Tabela7[[#This Row],[Preço Médio]],"")</f>
        <v/>
      </c>
      <c r="X925" s="123" t="str">
        <f>Tabela7[[#This Row],[Código Negociação]]&amp;Tabela7[[#This Row],[C/V]]</f>
        <v/>
      </c>
      <c r="Y925" s="116"/>
      <c r="Z925" s="116"/>
      <c r="AA925" s="116"/>
      <c r="AB925" s="116"/>
      <c r="AC925" s="116"/>
      <c r="AD925" s="116"/>
      <c r="AE925" s="116"/>
      <c r="AF925" s="116"/>
      <c r="AG925" s="116"/>
      <c r="AH925" s="116"/>
      <c r="AI925" s="116"/>
      <c r="AJ925" s="116"/>
    </row>
    <row r="926" spans="3:36" ht="15.75" customHeight="1" x14ac:dyDescent="0.25">
      <c r="C926" s="141"/>
      <c r="D926" s="273"/>
      <c r="E926" s="273"/>
      <c r="F926" s="264"/>
      <c r="G926" s="274"/>
      <c r="H926" s="264"/>
      <c r="I926" s="275"/>
      <c r="J926" s="275"/>
      <c r="K926" s="275"/>
      <c r="L926" s="275"/>
      <c r="M926" s="275"/>
      <c r="N926" s="275"/>
      <c r="O926" s="267"/>
      <c r="P926" s="267"/>
      <c r="Q926" s="268"/>
      <c r="R926" s="269"/>
      <c r="S926" s="268"/>
      <c r="T926" s="263"/>
      <c r="U926" s="300"/>
      <c r="V926" s="294" t="str">
        <f>IF(Tabela7[[#This Row],[C/V]]="c",Tabela7[[#This Row],[Preço Médio]],"")</f>
        <v/>
      </c>
      <c r="W926" s="294" t="str">
        <f>IF(Tabela7[[#This Row],[C/V]]="v",Tabela7[[#This Row],[Preço Médio]],"")</f>
        <v/>
      </c>
      <c r="X926" s="123" t="str">
        <f>Tabela7[[#This Row],[Código Negociação]]&amp;Tabela7[[#This Row],[C/V]]</f>
        <v/>
      </c>
      <c r="Y926" s="124"/>
      <c r="Z926" s="124"/>
      <c r="AA926" s="124"/>
      <c r="AB926" s="124"/>
      <c r="AC926" s="124"/>
      <c r="AD926" s="124"/>
      <c r="AE926" s="124"/>
      <c r="AF926" s="124"/>
      <c r="AG926" s="124"/>
      <c r="AH926" s="124"/>
      <c r="AI926" s="124"/>
      <c r="AJ926" s="124"/>
    </row>
    <row r="927" spans="3:36" ht="15.75" customHeight="1" x14ac:dyDescent="0.25">
      <c r="C927" s="262"/>
      <c r="D927" s="272"/>
      <c r="E927" s="273"/>
      <c r="F927" s="264"/>
      <c r="G927" s="265"/>
      <c r="H927" s="126"/>
      <c r="I927" s="125"/>
      <c r="J927" s="125"/>
      <c r="K927" s="125"/>
      <c r="L927" s="125"/>
      <c r="M927" s="125"/>
      <c r="N927" s="125"/>
      <c r="O927" s="266"/>
      <c r="P927" s="267"/>
      <c r="Q927" s="268"/>
      <c r="R927" s="269"/>
      <c r="S927" s="268"/>
      <c r="T927" s="263"/>
      <c r="U927" s="300"/>
      <c r="V927" s="294" t="str">
        <f>IF(Tabela7[[#This Row],[C/V]]="c",Tabela7[[#This Row],[Preço Médio]],"")</f>
        <v/>
      </c>
      <c r="W927" s="294" t="str">
        <f>IF(Tabela7[[#This Row],[C/V]]="v",Tabela7[[#This Row],[Preço Médio]],"")</f>
        <v/>
      </c>
      <c r="X927" s="123" t="str">
        <f>Tabela7[[#This Row],[Código Negociação]]&amp;Tabela7[[#This Row],[C/V]]</f>
        <v/>
      </c>
      <c r="Y927" s="116"/>
      <c r="Z927" s="116"/>
      <c r="AA927" s="116"/>
      <c r="AB927" s="116"/>
      <c r="AC927" s="116"/>
      <c r="AD927" s="116"/>
      <c r="AE927" s="116"/>
      <c r="AF927" s="116"/>
      <c r="AG927" s="116"/>
      <c r="AH927" s="116"/>
      <c r="AI927" s="116"/>
      <c r="AJ927" s="116"/>
    </row>
    <row r="928" spans="3:36" ht="15.75" customHeight="1" x14ac:dyDescent="0.25">
      <c r="C928" s="262"/>
      <c r="D928" s="272"/>
      <c r="E928" s="273"/>
      <c r="F928" s="264"/>
      <c r="G928" s="265"/>
      <c r="H928" s="126"/>
      <c r="I928" s="125"/>
      <c r="J928" s="125"/>
      <c r="K928" s="125"/>
      <c r="L928" s="125"/>
      <c r="M928" s="125"/>
      <c r="N928" s="125"/>
      <c r="O928" s="266"/>
      <c r="P928" s="267"/>
      <c r="Q928" s="267"/>
      <c r="R928" s="270"/>
      <c r="S928" s="267"/>
      <c r="T928" s="264"/>
      <c r="U928" s="300"/>
      <c r="V928" s="294" t="str">
        <f>IF(Tabela7[[#This Row],[C/V]]="c",Tabela7[[#This Row],[Preço Médio]],"")</f>
        <v/>
      </c>
      <c r="W928" s="294" t="str">
        <f>IF(Tabela7[[#This Row],[C/V]]="v",Tabela7[[#This Row],[Preço Médio]],"")</f>
        <v/>
      </c>
      <c r="X928" s="123" t="str">
        <f>Tabela7[[#This Row],[Código Negociação]]&amp;Tabela7[[#This Row],[C/V]]</f>
        <v/>
      </c>
      <c r="Y928" s="124"/>
      <c r="Z928" s="124"/>
      <c r="AA928" s="124"/>
      <c r="AB928" s="124"/>
      <c r="AC928" s="124"/>
      <c r="AD928" s="124"/>
      <c r="AE928" s="124"/>
      <c r="AF928" s="124"/>
      <c r="AG928" s="124"/>
      <c r="AH928" s="124"/>
      <c r="AI928" s="124"/>
      <c r="AJ928" s="124"/>
    </row>
    <row r="929" spans="3:36" ht="15.75" customHeight="1" x14ac:dyDescent="0.25">
      <c r="C929" s="141"/>
      <c r="D929" s="271"/>
      <c r="E929" s="271"/>
      <c r="F929" s="118"/>
      <c r="G929" s="119"/>
      <c r="H929" s="118"/>
      <c r="I929" s="120"/>
      <c r="J929" s="120"/>
      <c r="K929" s="120"/>
      <c r="L929" s="120"/>
      <c r="M929" s="120"/>
      <c r="N929" s="120"/>
      <c r="O929" s="121"/>
      <c r="P929" s="121"/>
      <c r="Q929" s="117"/>
      <c r="R929" s="122"/>
      <c r="S929" s="117"/>
      <c r="T929" s="123"/>
      <c r="U929" s="299"/>
      <c r="V929" s="294" t="str">
        <f>IF(Tabela7[[#This Row],[C/V]]="c",Tabela7[[#This Row],[Preço Médio]],"")</f>
        <v/>
      </c>
      <c r="W929" s="294" t="str">
        <f>IF(Tabela7[[#This Row],[C/V]]="v",Tabela7[[#This Row],[Preço Médio]],"")</f>
        <v/>
      </c>
      <c r="X929" s="123" t="str">
        <f>Tabela7[[#This Row],[Código Negociação]]&amp;Tabela7[[#This Row],[C/V]]</f>
        <v/>
      </c>
      <c r="Y929" s="116"/>
      <c r="Z929" s="116"/>
      <c r="AA929" s="116"/>
      <c r="AB929" s="116"/>
      <c r="AC929" s="116"/>
      <c r="AD929" s="116"/>
      <c r="AE929" s="116"/>
      <c r="AF929" s="116"/>
      <c r="AG929" s="116"/>
      <c r="AH929" s="116"/>
      <c r="AI929" s="116"/>
      <c r="AJ929" s="116"/>
    </row>
    <row r="930" spans="3:36" ht="15.75" customHeight="1" x14ac:dyDescent="0.25">
      <c r="C930" s="262"/>
      <c r="D930" s="272"/>
      <c r="E930" s="272"/>
      <c r="F930" s="264"/>
      <c r="G930" s="265"/>
      <c r="H930" s="126"/>
      <c r="I930" s="125"/>
      <c r="J930" s="125"/>
      <c r="K930" s="125"/>
      <c r="L930" s="125"/>
      <c r="M930" s="125"/>
      <c r="N930" s="125"/>
      <c r="O930" s="266"/>
      <c r="P930" s="267"/>
      <c r="Q930" s="268"/>
      <c r="R930" s="269"/>
      <c r="S930" s="268"/>
      <c r="T930" s="263"/>
      <c r="U930" s="300"/>
      <c r="V930" s="294" t="str">
        <f>IF(Tabela7[[#This Row],[C/V]]="c",Tabela7[[#This Row],[Preço Médio]],"")</f>
        <v/>
      </c>
      <c r="W930" s="294" t="str">
        <f>IF(Tabela7[[#This Row],[C/V]]="v",Tabela7[[#This Row],[Preço Médio]],"")</f>
        <v/>
      </c>
      <c r="X930" s="123" t="str">
        <f>Tabela7[[#This Row],[Código Negociação]]&amp;Tabela7[[#This Row],[C/V]]</f>
        <v/>
      </c>
      <c r="Y930" s="124"/>
      <c r="Z930" s="124"/>
      <c r="AA930" s="124"/>
      <c r="AB930" s="124"/>
      <c r="AC930" s="124"/>
      <c r="AD930" s="124"/>
      <c r="AE930" s="124"/>
      <c r="AF930" s="124"/>
      <c r="AG930" s="124"/>
      <c r="AH930" s="124"/>
      <c r="AI930" s="124"/>
      <c r="AJ930" s="124"/>
    </row>
    <row r="931" spans="3:36" ht="15.75" customHeight="1" x14ac:dyDescent="0.25">
      <c r="C931" s="262"/>
      <c r="D931" s="272"/>
      <c r="E931" s="272"/>
      <c r="F931" s="264"/>
      <c r="G931" s="265"/>
      <c r="H931" s="126"/>
      <c r="I931" s="125"/>
      <c r="J931" s="125"/>
      <c r="K931" s="125"/>
      <c r="L931" s="125"/>
      <c r="M931" s="125"/>
      <c r="N931" s="125"/>
      <c r="O931" s="266"/>
      <c r="P931" s="267"/>
      <c r="Q931" s="267"/>
      <c r="R931" s="270"/>
      <c r="S931" s="267"/>
      <c r="T931" s="264"/>
      <c r="U931" s="300"/>
      <c r="V931" s="294" t="str">
        <f>IF(Tabela7[[#This Row],[C/V]]="c",Tabela7[[#This Row],[Preço Médio]],"")</f>
        <v/>
      </c>
      <c r="W931" s="294" t="str">
        <f>IF(Tabela7[[#This Row],[C/V]]="v",Tabela7[[#This Row],[Preço Médio]],"")</f>
        <v/>
      </c>
      <c r="X931" s="123" t="str">
        <f>Tabela7[[#This Row],[Código Negociação]]&amp;Tabela7[[#This Row],[C/V]]</f>
        <v/>
      </c>
      <c r="Y931" s="116"/>
      <c r="Z931" s="116"/>
      <c r="AA931" s="116"/>
      <c r="AB931" s="116"/>
      <c r="AC931" s="116"/>
      <c r="AD931" s="116"/>
      <c r="AE931" s="116"/>
      <c r="AF931" s="116"/>
      <c r="AG931" s="116"/>
      <c r="AH931" s="116"/>
      <c r="AI931" s="116"/>
      <c r="AJ931" s="116"/>
    </row>
    <row r="932" spans="3:36" ht="15.75" customHeight="1" x14ac:dyDescent="0.25">
      <c r="C932" s="141"/>
      <c r="D932" s="273"/>
      <c r="E932" s="273"/>
      <c r="F932" s="264"/>
      <c r="G932" s="274"/>
      <c r="H932" s="264"/>
      <c r="I932" s="275"/>
      <c r="J932" s="275"/>
      <c r="K932" s="275"/>
      <c r="L932" s="275"/>
      <c r="M932" s="275"/>
      <c r="N932" s="275"/>
      <c r="O932" s="267"/>
      <c r="P932" s="267"/>
      <c r="Q932" s="268"/>
      <c r="R932" s="269"/>
      <c r="S932" s="268"/>
      <c r="T932" s="263"/>
      <c r="U932" s="300"/>
      <c r="V932" s="294" t="str">
        <f>IF(Tabela7[[#This Row],[C/V]]="c",Tabela7[[#This Row],[Preço Médio]],"")</f>
        <v/>
      </c>
      <c r="W932" s="294" t="str">
        <f>IF(Tabela7[[#This Row],[C/V]]="v",Tabela7[[#This Row],[Preço Médio]],"")</f>
        <v/>
      </c>
      <c r="X932" s="123" t="str">
        <f>Tabela7[[#This Row],[Código Negociação]]&amp;Tabela7[[#This Row],[C/V]]</f>
        <v/>
      </c>
      <c r="Y932" s="124"/>
      <c r="Z932" s="124"/>
      <c r="AA932" s="124"/>
      <c r="AB932" s="124"/>
      <c r="AC932" s="124"/>
      <c r="AD932" s="124"/>
      <c r="AE932" s="124"/>
      <c r="AF932" s="124"/>
      <c r="AG932" s="124"/>
      <c r="AH932" s="124"/>
      <c r="AI932" s="124"/>
      <c r="AJ932" s="124"/>
    </row>
    <row r="933" spans="3:36" ht="15.75" customHeight="1" x14ac:dyDescent="0.25">
      <c r="C933" s="262"/>
      <c r="D933" s="272"/>
      <c r="E933" s="273"/>
      <c r="F933" s="264"/>
      <c r="G933" s="265"/>
      <c r="H933" s="126"/>
      <c r="I933" s="125"/>
      <c r="J933" s="125"/>
      <c r="K933" s="125"/>
      <c r="L933" s="125"/>
      <c r="M933" s="125"/>
      <c r="N933" s="125"/>
      <c r="O933" s="266"/>
      <c r="P933" s="267"/>
      <c r="Q933" s="268"/>
      <c r="R933" s="269"/>
      <c r="S933" s="268"/>
      <c r="T933" s="263"/>
      <c r="U933" s="300"/>
      <c r="V933" s="294" t="str">
        <f>IF(Tabela7[[#This Row],[C/V]]="c",Tabela7[[#This Row],[Preço Médio]],"")</f>
        <v/>
      </c>
      <c r="W933" s="294" t="str">
        <f>IF(Tabela7[[#This Row],[C/V]]="v",Tabela7[[#This Row],[Preço Médio]],"")</f>
        <v/>
      </c>
      <c r="X933" s="123" t="str">
        <f>Tabela7[[#This Row],[Código Negociação]]&amp;Tabela7[[#This Row],[C/V]]</f>
        <v/>
      </c>
      <c r="Y933" s="116"/>
      <c r="Z933" s="116"/>
      <c r="AA933" s="116"/>
      <c r="AB933" s="116"/>
      <c r="AC933" s="116"/>
      <c r="AD933" s="116"/>
      <c r="AE933" s="116"/>
      <c r="AF933" s="116"/>
      <c r="AG933" s="116"/>
      <c r="AH933" s="116"/>
      <c r="AI933" s="116"/>
      <c r="AJ933" s="116"/>
    </row>
    <row r="934" spans="3:36" ht="15.75" customHeight="1" x14ac:dyDescent="0.25">
      <c r="C934" s="262"/>
      <c r="D934" s="272"/>
      <c r="E934" s="273"/>
      <c r="F934" s="264"/>
      <c r="G934" s="265"/>
      <c r="H934" s="126"/>
      <c r="I934" s="125"/>
      <c r="J934" s="125"/>
      <c r="K934" s="125"/>
      <c r="L934" s="125"/>
      <c r="M934" s="125"/>
      <c r="N934" s="125"/>
      <c r="O934" s="266"/>
      <c r="P934" s="267"/>
      <c r="Q934" s="267"/>
      <c r="R934" s="270"/>
      <c r="S934" s="267"/>
      <c r="T934" s="264"/>
      <c r="U934" s="300"/>
      <c r="V934" s="294" t="str">
        <f>IF(Tabela7[[#This Row],[C/V]]="c",Tabela7[[#This Row],[Preço Médio]],"")</f>
        <v/>
      </c>
      <c r="W934" s="294" t="str">
        <f>IF(Tabela7[[#This Row],[C/V]]="v",Tabela7[[#This Row],[Preço Médio]],"")</f>
        <v/>
      </c>
      <c r="X934" s="123" t="str">
        <f>Tabela7[[#This Row],[Código Negociação]]&amp;Tabela7[[#This Row],[C/V]]</f>
        <v/>
      </c>
      <c r="Y934" s="124"/>
      <c r="Z934" s="124"/>
      <c r="AA934" s="124"/>
      <c r="AB934" s="124"/>
      <c r="AC934" s="124"/>
      <c r="AD934" s="124"/>
      <c r="AE934" s="124"/>
      <c r="AF934" s="124"/>
      <c r="AG934" s="124"/>
      <c r="AH934" s="124"/>
      <c r="AI934" s="124"/>
      <c r="AJ934" s="124"/>
    </row>
    <row r="935" spans="3:36" ht="15.75" customHeight="1" x14ac:dyDescent="0.25">
      <c r="C935" s="141"/>
      <c r="D935" s="271"/>
      <c r="E935" s="271"/>
      <c r="F935" s="118"/>
      <c r="G935" s="119"/>
      <c r="H935" s="118"/>
      <c r="I935" s="120"/>
      <c r="J935" s="120"/>
      <c r="K935" s="120"/>
      <c r="L935" s="120"/>
      <c r="M935" s="120"/>
      <c r="N935" s="120"/>
      <c r="O935" s="121"/>
      <c r="P935" s="121"/>
      <c r="Q935" s="117"/>
      <c r="R935" s="122"/>
      <c r="S935" s="117"/>
      <c r="T935" s="123"/>
      <c r="U935" s="299"/>
      <c r="V935" s="294" t="str">
        <f>IF(Tabela7[[#This Row],[C/V]]="c",Tabela7[[#This Row],[Preço Médio]],"")</f>
        <v/>
      </c>
      <c r="W935" s="294" t="str">
        <f>IF(Tabela7[[#This Row],[C/V]]="v",Tabela7[[#This Row],[Preço Médio]],"")</f>
        <v/>
      </c>
      <c r="X935" s="123" t="str">
        <f>Tabela7[[#This Row],[Código Negociação]]&amp;Tabela7[[#This Row],[C/V]]</f>
        <v/>
      </c>
      <c r="Y935" s="116"/>
      <c r="Z935" s="116"/>
      <c r="AA935" s="116"/>
      <c r="AB935" s="116"/>
      <c r="AC935" s="116"/>
      <c r="AD935" s="116"/>
      <c r="AE935" s="116"/>
      <c r="AF935" s="116"/>
      <c r="AG935" s="116"/>
      <c r="AH935" s="116"/>
      <c r="AI935" s="116"/>
      <c r="AJ935" s="116"/>
    </row>
    <row r="936" spans="3:36" ht="15.75" customHeight="1" x14ac:dyDescent="0.25">
      <c r="C936" s="262"/>
      <c r="D936" s="272"/>
      <c r="E936" s="272"/>
      <c r="F936" s="264"/>
      <c r="G936" s="265"/>
      <c r="H936" s="126"/>
      <c r="I936" s="125"/>
      <c r="J936" s="125"/>
      <c r="K936" s="125"/>
      <c r="L936" s="125"/>
      <c r="M936" s="125"/>
      <c r="N936" s="125"/>
      <c r="O936" s="266"/>
      <c r="P936" s="267"/>
      <c r="Q936" s="268"/>
      <c r="R936" s="269"/>
      <c r="S936" s="268"/>
      <c r="T936" s="263"/>
      <c r="U936" s="300"/>
      <c r="V936" s="294" t="str">
        <f>IF(Tabela7[[#This Row],[C/V]]="c",Tabela7[[#This Row],[Preço Médio]],"")</f>
        <v/>
      </c>
      <c r="W936" s="294" t="str">
        <f>IF(Tabela7[[#This Row],[C/V]]="v",Tabela7[[#This Row],[Preço Médio]],"")</f>
        <v/>
      </c>
      <c r="X936" s="123" t="str">
        <f>Tabela7[[#This Row],[Código Negociação]]&amp;Tabela7[[#This Row],[C/V]]</f>
        <v/>
      </c>
      <c r="Y936" s="124"/>
      <c r="Z936" s="124"/>
      <c r="AA936" s="124"/>
      <c r="AB936" s="124"/>
      <c r="AC936" s="124"/>
      <c r="AD936" s="124"/>
      <c r="AE936" s="124"/>
      <c r="AF936" s="124"/>
      <c r="AG936" s="124"/>
      <c r="AH936" s="124"/>
      <c r="AI936" s="124"/>
      <c r="AJ936" s="124"/>
    </row>
    <row r="937" spans="3:36" ht="15.75" customHeight="1" x14ac:dyDescent="0.25">
      <c r="C937" s="262"/>
      <c r="D937" s="272"/>
      <c r="E937" s="272"/>
      <c r="F937" s="264"/>
      <c r="G937" s="265"/>
      <c r="H937" s="126"/>
      <c r="I937" s="125"/>
      <c r="J937" s="125"/>
      <c r="K937" s="125"/>
      <c r="L937" s="125"/>
      <c r="M937" s="125"/>
      <c r="N937" s="125"/>
      <c r="O937" s="266"/>
      <c r="P937" s="267"/>
      <c r="Q937" s="267"/>
      <c r="R937" s="270"/>
      <c r="S937" s="267"/>
      <c r="T937" s="264"/>
      <c r="U937" s="300"/>
      <c r="V937" s="294" t="str">
        <f>IF(Tabela7[[#This Row],[C/V]]="c",Tabela7[[#This Row],[Preço Médio]],"")</f>
        <v/>
      </c>
      <c r="W937" s="294" t="str">
        <f>IF(Tabela7[[#This Row],[C/V]]="v",Tabela7[[#This Row],[Preço Médio]],"")</f>
        <v/>
      </c>
      <c r="X937" s="123" t="str">
        <f>Tabela7[[#This Row],[Código Negociação]]&amp;Tabela7[[#This Row],[C/V]]</f>
        <v/>
      </c>
      <c r="Y937" s="116"/>
      <c r="Z937" s="116"/>
      <c r="AA937" s="116"/>
      <c r="AB937" s="116"/>
      <c r="AC937" s="116"/>
      <c r="AD937" s="116"/>
      <c r="AE937" s="116"/>
      <c r="AF937" s="116"/>
      <c r="AG937" s="116"/>
      <c r="AH937" s="116"/>
      <c r="AI937" s="116"/>
      <c r="AJ937" s="116"/>
    </row>
    <row r="938" spans="3:36" ht="15.75" customHeight="1" x14ac:dyDescent="0.25">
      <c r="C938" s="141"/>
      <c r="D938" s="273"/>
      <c r="E938" s="273"/>
      <c r="F938" s="264"/>
      <c r="G938" s="274"/>
      <c r="H938" s="264"/>
      <c r="I938" s="275"/>
      <c r="J938" s="275"/>
      <c r="K938" s="275"/>
      <c r="L938" s="275"/>
      <c r="M938" s="275"/>
      <c r="N938" s="275"/>
      <c r="O938" s="267"/>
      <c r="P938" s="267"/>
      <c r="Q938" s="268"/>
      <c r="R938" s="269"/>
      <c r="S938" s="268"/>
      <c r="T938" s="263"/>
      <c r="U938" s="300"/>
      <c r="V938" s="294" t="str">
        <f>IF(Tabela7[[#This Row],[C/V]]="c",Tabela7[[#This Row],[Preço Médio]],"")</f>
        <v/>
      </c>
      <c r="W938" s="294" t="str">
        <f>IF(Tabela7[[#This Row],[C/V]]="v",Tabela7[[#This Row],[Preço Médio]],"")</f>
        <v/>
      </c>
      <c r="X938" s="123" t="str">
        <f>Tabela7[[#This Row],[Código Negociação]]&amp;Tabela7[[#This Row],[C/V]]</f>
        <v/>
      </c>
      <c r="Y938" s="124"/>
      <c r="Z938" s="124"/>
      <c r="AA938" s="124"/>
      <c r="AB938" s="124"/>
      <c r="AC938" s="124"/>
      <c r="AD938" s="124"/>
      <c r="AE938" s="124"/>
      <c r="AF938" s="124"/>
      <c r="AG938" s="124"/>
      <c r="AH938" s="124"/>
      <c r="AI938" s="124"/>
      <c r="AJ938" s="124"/>
    </row>
    <row r="939" spans="3:36" ht="15.75" customHeight="1" x14ac:dyDescent="0.25">
      <c r="C939" s="262"/>
      <c r="D939" s="272"/>
      <c r="E939" s="273"/>
      <c r="F939" s="264"/>
      <c r="G939" s="265"/>
      <c r="H939" s="126"/>
      <c r="I939" s="125"/>
      <c r="J939" s="125"/>
      <c r="K939" s="125"/>
      <c r="L939" s="125"/>
      <c r="M939" s="125"/>
      <c r="N939" s="125"/>
      <c r="O939" s="266"/>
      <c r="P939" s="267"/>
      <c r="Q939" s="268"/>
      <c r="R939" s="269"/>
      <c r="S939" s="268"/>
      <c r="T939" s="263"/>
      <c r="U939" s="300"/>
      <c r="V939" s="294" t="str">
        <f>IF(Tabela7[[#This Row],[C/V]]="c",Tabela7[[#This Row],[Preço Médio]],"")</f>
        <v/>
      </c>
      <c r="W939" s="294" t="str">
        <f>IF(Tabela7[[#This Row],[C/V]]="v",Tabela7[[#This Row],[Preço Médio]],"")</f>
        <v/>
      </c>
      <c r="X939" s="123" t="str">
        <f>Tabela7[[#This Row],[Código Negociação]]&amp;Tabela7[[#This Row],[C/V]]</f>
        <v/>
      </c>
      <c r="Y939" s="116"/>
      <c r="Z939" s="116"/>
      <c r="AA939" s="116"/>
      <c r="AB939" s="116"/>
      <c r="AC939" s="116"/>
      <c r="AD939" s="116"/>
      <c r="AE939" s="116"/>
      <c r="AF939" s="116"/>
      <c r="AG939" s="116"/>
      <c r="AH939" s="116"/>
      <c r="AI939" s="116"/>
      <c r="AJ939" s="116"/>
    </row>
    <row r="940" spans="3:36" ht="15.75" customHeight="1" x14ac:dyDescent="0.25">
      <c r="C940" s="262"/>
      <c r="D940" s="272"/>
      <c r="E940" s="273"/>
      <c r="F940" s="264"/>
      <c r="G940" s="265"/>
      <c r="H940" s="126"/>
      <c r="I940" s="125"/>
      <c r="J940" s="125"/>
      <c r="K940" s="125"/>
      <c r="L940" s="125"/>
      <c r="M940" s="125"/>
      <c r="N940" s="125"/>
      <c r="O940" s="266"/>
      <c r="P940" s="267"/>
      <c r="Q940" s="267"/>
      <c r="R940" s="270"/>
      <c r="S940" s="267"/>
      <c r="T940" s="264"/>
      <c r="U940" s="300"/>
      <c r="V940" s="294" t="str">
        <f>IF(Tabela7[[#This Row],[C/V]]="c",Tabela7[[#This Row],[Preço Médio]],"")</f>
        <v/>
      </c>
      <c r="W940" s="294" t="str">
        <f>IF(Tabela7[[#This Row],[C/V]]="v",Tabela7[[#This Row],[Preço Médio]],"")</f>
        <v/>
      </c>
      <c r="X940" s="123" t="str">
        <f>Tabela7[[#This Row],[Código Negociação]]&amp;Tabela7[[#This Row],[C/V]]</f>
        <v/>
      </c>
      <c r="Y940" s="124"/>
      <c r="Z940" s="124"/>
      <c r="AA940" s="124"/>
      <c r="AB940" s="124"/>
      <c r="AC940" s="124"/>
      <c r="AD940" s="124"/>
      <c r="AE940" s="124"/>
      <c r="AF940" s="124"/>
      <c r="AG940" s="124"/>
      <c r="AH940" s="124"/>
      <c r="AI940" s="124"/>
      <c r="AJ940" s="124"/>
    </row>
    <row r="941" spans="3:36" ht="15.75" customHeight="1" x14ac:dyDescent="0.25">
      <c r="C941" s="141"/>
      <c r="D941" s="271"/>
      <c r="E941" s="271"/>
      <c r="F941" s="118"/>
      <c r="G941" s="119"/>
      <c r="H941" s="118"/>
      <c r="I941" s="120"/>
      <c r="J941" s="120"/>
      <c r="K941" s="120"/>
      <c r="L941" s="120"/>
      <c r="M941" s="120"/>
      <c r="N941" s="120"/>
      <c r="O941" s="121"/>
      <c r="P941" s="121"/>
      <c r="Q941" s="117"/>
      <c r="R941" s="122"/>
      <c r="S941" s="117"/>
      <c r="T941" s="123"/>
      <c r="U941" s="299"/>
      <c r="V941" s="294" t="str">
        <f>IF(Tabela7[[#This Row],[C/V]]="c",Tabela7[[#This Row],[Preço Médio]],"")</f>
        <v/>
      </c>
      <c r="W941" s="294" t="str">
        <f>IF(Tabela7[[#This Row],[C/V]]="v",Tabela7[[#This Row],[Preço Médio]],"")</f>
        <v/>
      </c>
      <c r="X941" s="123" t="str">
        <f>Tabela7[[#This Row],[Código Negociação]]&amp;Tabela7[[#This Row],[C/V]]</f>
        <v/>
      </c>
      <c r="Y941" s="116"/>
      <c r="Z941" s="116"/>
      <c r="AA941" s="116"/>
      <c r="AB941" s="116"/>
      <c r="AC941" s="116"/>
      <c r="AD941" s="116"/>
      <c r="AE941" s="116"/>
      <c r="AF941" s="116"/>
      <c r="AG941" s="116"/>
      <c r="AH941" s="116"/>
      <c r="AI941" s="116"/>
      <c r="AJ941" s="116"/>
    </row>
    <row r="942" spans="3:36" ht="15.75" customHeight="1" x14ac:dyDescent="0.25">
      <c r="C942" s="262"/>
      <c r="D942" s="272"/>
      <c r="E942" s="272"/>
      <c r="F942" s="264"/>
      <c r="G942" s="265"/>
      <c r="H942" s="126"/>
      <c r="I942" s="125"/>
      <c r="J942" s="125"/>
      <c r="K942" s="125"/>
      <c r="L942" s="125"/>
      <c r="M942" s="125"/>
      <c r="N942" s="125"/>
      <c r="O942" s="266"/>
      <c r="P942" s="267"/>
      <c r="Q942" s="268"/>
      <c r="R942" s="269"/>
      <c r="S942" s="268"/>
      <c r="T942" s="263"/>
      <c r="U942" s="300"/>
      <c r="V942" s="294" t="str">
        <f>IF(Tabela7[[#This Row],[C/V]]="c",Tabela7[[#This Row],[Preço Médio]],"")</f>
        <v/>
      </c>
      <c r="W942" s="294" t="str">
        <f>IF(Tabela7[[#This Row],[C/V]]="v",Tabela7[[#This Row],[Preço Médio]],"")</f>
        <v/>
      </c>
      <c r="X942" s="123" t="str">
        <f>Tabela7[[#This Row],[Código Negociação]]&amp;Tabela7[[#This Row],[C/V]]</f>
        <v/>
      </c>
      <c r="Y942" s="124"/>
      <c r="Z942" s="124"/>
      <c r="AA942" s="124"/>
      <c r="AB942" s="124"/>
      <c r="AC942" s="124"/>
      <c r="AD942" s="124"/>
      <c r="AE942" s="124"/>
      <c r="AF942" s="124"/>
      <c r="AG942" s="124"/>
      <c r="AH942" s="124"/>
      <c r="AI942" s="124"/>
      <c r="AJ942" s="124"/>
    </row>
    <row r="943" spans="3:36" ht="15.75" customHeight="1" x14ac:dyDescent="0.25">
      <c r="C943" s="262"/>
      <c r="D943" s="272"/>
      <c r="E943" s="272"/>
      <c r="F943" s="264"/>
      <c r="G943" s="265"/>
      <c r="H943" s="126"/>
      <c r="I943" s="125"/>
      <c r="J943" s="125"/>
      <c r="K943" s="125"/>
      <c r="L943" s="125"/>
      <c r="M943" s="125"/>
      <c r="N943" s="125"/>
      <c r="O943" s="266"/>
      <c r="P943" s="267"/>
      <c r="Q943" s="267"/>
      <c r="R943" s="270"/>
      <c r="S943" s="267"/>
      <c r="T943" s="264"/>
      <c r="U943" s="300"/>
      <c r="V943" s="294" t="str">
        <f>IF(Tabela7[[#This Row],[C/V]]="c",Tabela7[[#This Row],[Preço Médio]],"")</f>
        <v/>
      </c>
      <c r="W943" s="294" t="str">
        <f>IF(Tabela7[[#This Row],[C/V]]="v",Tabela7[[#This Row],[Preço Médio]],"")</f>
        <v/>
      </c>
      <c r="X943" s="123" t="str">
        <f>Tabela7[[#This Row],[Código Negociação]]&amp;Tabela7[[#This Row],[C/V]]</f>
        <v/>
      </c>
      <c r="Y943" s="116"/>
      <c r="Z943" s="116"/>
      <c r="AA943" s="116"/>
      <c r="AB943" s="116"/>
      <c r="AC943" s="116"/>
      <c r="AD943" s="116"/>
      <c r="AE943" s="116"/>
      <c r="AF943" s="116"/>
      <c r="AG943" s="116"/>
      <c r="AH943" s="116"/>
      <c r="AI943" s="116"/>
      <c r="AJ943" s="116"/>
    </row>
    <row r="944" spans="3:36" ht="15.75" customHeight="1" x14ac:dyDescent="0.25">
      <c r="C944" s="141"/>
      <c r="D944" s="273"/>
      <c r="E944" s="273"/>
      <c r="F944" s="264"/>
      <c r="G944" s="274"/>
      <c r="H944" s="264"/>
      <c r="I944" s="275"/>
      <c r="J944" s="275"/>
      <c r="K944" s="275"/>
      <c r="L944" s="275"/>
      <c r="M944" s="275"/>
      <c r="N944" s="275"/>
      <c r="O944" s="267"/>
      <c r="P944" s="267"/>
      <c r="Q944" s="268"/>
      <c r="R944" s="269"/>
      <c r="S944" s="268"/>
      <c r="T944" s="263"/>
      <c r="U944" s="300"/>
      <c r="V944" s="294" t="str">
        <f>IF(Tabela7[[#This Row],[C/V]]="c",Tabela7[[#This Row],[Preço Médio]],"")</f>
        <v/>
      </c>
      <c r="W944" s="294" t="str">
        <f>IF(Tabela7[[#This Row],[C/V]]="v",Tabela7[[#This Row],[Preço Médio]],"")</f>
        <v/>
      </c>
      <c r="X944" s="123" t="str">
        <f>Tabela7[[#This Row],[Código Negociação]]&amp;Tabela7[[#This Row],[C/V]]</f>
        <v/>
      </c>
      <c r="Y944" s="124"/>
      <c r="Z944" s="124"/>
      <c r="AA944" s="124"/>
      <c r="AB944" s="124"/>
      <c r="AC944" s="124"/>
      <c r="AD944" s="124"/>
      <c r="AE944" s="124"/>
      <c r="AF944" s="124"/>
      <c r="AG944" s="124"/>
      <c r="AH944" s="124"/>
      <c r="AI944" s="124"/>
      <c r="AJ944" s="124"/>
    </row>
    <row r="945" spans="3:36" ht="15.75" customHeight="1" x14ac:dyDescent="0.25">
      <c r="C945" s="262"/>
      <c r="D945" s="272"/>
      <c r="E945" s="273"/>
      <c r="F945" s="264"/>
      <c r="G945" s="265"/>
      <c r="H945" s="126"/>
      <c r="I945" s="125"/>
      <c r="J945" s="125"/>
      <c r="K945" s="125"/>
      <c r="L945" s="125"/>
      <c r="M945" s="125"/>
      <c r="N945" s="125"/>
      <c r="O945" s="266"/>
      <c r="P945" s="267"/>
      <c r="Q945" s="268"/>
      <c r="R945" s="269"/>
      <c r="S945" s="268"/>
      <c r="T945" s="263"/>
      <c r="U945" s="300"/>
      <c r="V945" s="294" t="str">
        <f>IF(Tabela7[[#This Row],[C/V]]="c",Tabela7[[#This Row],[Preço Médio]],"")</f>
        <v/>
      </c>
      <c r="W945" s="294" t="str">
        <f>IF(Tabela7[[#This Row],[C/V]]="v",Tabela7[[#This Row],[Preço Médio]],"")</f>
        <v/>
      </c>
      <c r="X945" s="123" t="str">
        <f>Tabela7[[#This Row],[Código Negociação]]&amp;Tabela7[[#This Row],[C/V]]</f>
        <v/>
      </c>
      <c r="Y945" s="116"/>
      <c r="Z945" s="116"/>
      <c r="AA945" s="116"/>
      <c r="AB945" s="116"/>
      <c r="AC945" s="116"/>
      <c r="AD945" s="116"/>
      <c r="AE945" s="116"/>
      <c r="AF945" s="116"/>
      <c r="AG945" s="116"/>
      <c r="AH945" s="116"/>
      <c r="AI945" s="116"/>
      <c r="AJ945" s="116"/>
    </row>
    <row r="946" spans="3:36" ht="15.75" customHeight="1" x14ac:dyDescent="0.25">
      <c r="C946" s="262"/>
      <c r="D946" s="272"/>
      <c r="E946" s="273"/>
      <c r="F946" s="264"/>
      <c r="G946" s="265"/>
      <c r="H946" s="126"/>
      <c r="I946" s="125"/>
      <c r="J946" s="125"/>
      <c r="K946" s="125"/>
      <c r="L946" s="125"/>
      <c r="M946" s="125"/>
      <c r="N946" s="125"/>
      <c r="O946" s="266"/>
      <c r="P946" s="267"/>
      <c r="Q946" s="267"/>
      <c r="R946" s="270"/>
      <c r="S946" s="267"/>
      <c r="T946" s="264"/>
      <c r="U946" s="300"/>
      <c r="V946" s="294" t="str">
        <f>IF(Tabela7[[#This Row],[C/V]]="c",Tabela7[[#This Row],[Preço Médio]],"")</f>
        <v/>
      </c>
      <c r="W946" s="294" t="str">
        <f>IF(Tabela7[[#This Row],[C/V]]="v",Tabela7[[#This Row],[Preço Médio]],"")</f>
        <v/>
      </c>
      <c r="X946" s="123" t="str">
        <f>Tabela7[[#This Row],[Código Negociação]]&amp;Tabela7[[#This Row],[C/V]]</f>
        <v/>
      </c>
      <c r="Y946" s="124"/>
      <c r="Z946" s="124"/>
      <c r="AA946" s="124"/>
      <c r="AB946" s="124"/>
      <c r="AC946" s="124"/>
      <c r="AD946" s="124"/>
      <c r="AE946" s="124"/>
      <c r="AF946" s="124"/>
      <c r="AG946" s="124"/>
      <c r="AH946" s="124"/>
      <c r="AI946" s="124"/>
      <c r="AJ946" s="124"/>
    </row>
    <row r="947" spans="3:36" ht="15.75" customHeight="1" x14ac:dyDescent="0.25">
      <c r="C947" s="141"/>
      <c r="D947" s="271"/>
      <c r="E947" s="271"/>
      <c r="F947" s="118"/>
      <c r="G947" s="119"/>
      <c r="H947" s="118"/>
      <c r="I947" s="120"/>
      <c r="J947" s="120"/>
      <c r="K947" s="120"/>
      <c r="L947" s="120"/>
      <c r="M947" s="120"/>
      <c r="N947" s="120"/>
      <c r="O947" s="121"/>
      <c r="P947" s="121"/>
      <c r="Q947" s="117"/>
      <c r="R947" s="122"/>
      <c r="S947" s="117"/>
      <c r="T947" s="123"/>
      <c r="U947" s="299"/>
      <c r="V947" s="294" t="str">
        <f>IF(Tabela7[[#This Row],[C/V]]="c",Tabela7[[#This Row],[Preço Médio]],"")</f>
        <v/>
      </c>
      <c r="W947" s="294" t="str">
        <f>IF(Tabela7[[#This Row],[C/V]]="v",Tabela7[[#This Row],[Preço Médio]],"")</f>
        <v/>
      </c>
      <c r="X947" s="123" t="str">
        <f>Tabela7[[#This Row],[Código Negociação]]&amp;Tabela7[[#This Row],[C/V]]</f>
        <v/>
      </c>
      <c r="Y947" s="116"/>
      <c r="Z947" s="116"/>
      <c r="AA947" s="116"/>
      <c r="AB947" s="116"/>
      <c r="AC947" s="116"/>
      <c r="AD947" s="116"/>
      <c r="AE947" s="116"/>
      <c r="AF947" s="116"/>
      <c r="AG947" s="116"/>
      <c r="AH947" s="116"/>
      <c r="AI947" s="116"/>
      <c r="AJ947" s="116"/>
    </row>
    <row r="948" spans="3:36" ht="15.75" customHeight="1" x14ac:dyDescent="0.25">
      <c r="C948" s="262"/>
      <c r="D948" s="272"/>
      <c r="E948" s="272"/>
      <c r="F948" s="264"/>
      <c r="G948" s="265"/>
      <c r="H948" s="126"/>
      <c r="I948" s="125"/>
      <c r="J948" s="125"/>
      <c r="K948" s="125"/>
      <c r="L948" s="125"/>
      <c r="M948" s="125"/>
      <c r="N948" s="125"/>
      <c r="O948" s="266"/>
      <c r="P948" s="267"/>
      <c r="Q948" s="268"/>
      <c r="R948" s="269"/>
      <c r="S948" s="268"/>
      <c r="T948" s="263"/>
      <c r="U948" s="300"/>
      <c r="V948" s="294" t="str">
        <f>IF(Tabela7[[#This Row],[C/V]]="c",Tabela7[[#This Row],[Preço Médio]],"")</f>
        <v/>
      </c>
      <c r="W948" s="294" t="str">
        <f>IF(Tabela7[[#This Row],[C/V]]="v",Tabela7[[#This Row],[Preço Médio]],"")</f>
        <v/>
      </c>
      <c r="X948" s="123" t="str">
        <f>Tabela7[[#This Row],[Código Negociação]]&amp;Tabela7[[#This Row],[C/V]]</f>
        <v/>
      </c>
      <c r="Y948" s="124"/>
      <c r="Z948" s="124"/>
      <c r="AA948" s="124"/>
      <c r="AB948" s="124"/>
      <c r="AC948" s="124"/>
      <c r="AD948" s="124"/>
      <c r="AE948" s="124"/>
      <c r="AF948" s="124"/>
      <c r="AG948" s="124"/>
      <c r="AH948" s="124"/>
      <c r="AI948" s="124"/>
      <c r="AJ948" s="124"/>
    </row>
    <row r="949" spans="3:36" ht="15.75" customHeight="1" x14ac:dyDescent="0.25">
      <c r="C949" s="262"/>
      <c r="D949" s="272"/>
      <c r="E949" s="272"/>
      <c r="F949" s="264"/>
      <c r="G949" s="265"/>
      <c r="H949" s="126"/>
      <c r="I949" s="125"/>
      <c r="J949" s="125"/>
      <c r="K949" s="125"/>
      <c r="L949" s="125"/>
      <c r="M949" s="125"/>
      <c r="N949" s="125"/>
      <c r="O949" s="266"/>
      <c r="P949" s="267"/>
      <c r="Q949" s="267"/>
      <c r="R949" s="270"/>
      <c r="S949" s="267"/>
      <c r="T949" s="264"/>
      <c r="U949" s="300"/>
      <c r="V949" s="294" t="str">
        <f>IF(Tabela7[[#This Row],[C/V]]="c",Tabela7[[#This Row],[Preço Médio]],"")</f>
        <v/>
      </c>
      <c r="W949" s="294" t="str">
        <f>IF(Tabela7[[#This Row],[C/V]]="v",Tabela7[[#This Row],[Preço Médio]],"")</f>
        <v/>
      </c>
      <c r="X949" s="123" t="str">
        <f>Tabela7[[#This Row],[Código Negociação]]&amp;Tabela7[[#This Row],[C/V]]</f>
        <v/>
      </c>
      <c r="Y949" s="116"/>
      <c r="Z949" s="116"/>
      <c r="AA949" s="116"/>
      <c r="AB949" s="116"/>
      <c r="AC949" s="116"/>
      <c r="AD949" s="116"/>
      <c r="AE949" s="116"/>
      <c r="AF949" s="116"/>
      <c r="AG949" s="116"/>
      <c r="AH949" s="116"/>
      <c r="AI949" s="116"/>
      <c r="AJ949" s="116"/>
    </row>
    <row r="950" spans="3:36" ht="15.75" customHeight="1" x14ac:dyDescent="0.25">
      <c r="C950" s="141"/>
      <c r="D950" s="273"/>
      <c r="E950" s="273"/>
      <c r="F950" s="264"/>
      <c r="G950" s="274"/>
      <c r="H950" s="264"/>
      <c r="I950" s="275"/>
      <c r="J950" s="275"/>
      <c r="K950" s="275"/>
      <c r="L950" s="275"/>
      <c r="M950" s="275"/>
      <c r="N950" s="275"/>
      <c r="O950" s="267"/>
      <c r="P950" s="267"/>
      <c r="Q950" s="268"/>
      <c r="R950" s="269"/>
      <c r="S950" s="268"/>
      <c r="T950" s="263"/>
      <c r="U950" s="300"/>
      <c r="V950" s="294" t="str">
        <f>IF(Tabela7[[#This Row],[C/V]]="c",Tabela7[[#This Row],[Preço Médio]],"")</f>
        <v/>
      </c>
      <c r="W950" s="294" t="str">
        <f>IF(Tabela7[[#This Row],[C/V]]="v",Tabela7[[#This Row],[Preço Médio]],"")</f>
        <v/>
      </c>
      <c r="X950" s="123" t="str">
        <f>Tabela7[[#This Row],[Código Negociação]]&amp;Tabela7[[#This Row],[C/V]]</f>
        <v/>
      </c>
      <c r="Y950" s="124"/>
      <c r="Z950" s="124"/>
      <c r="AA950" s="124"/>
      <c r="AB950" s="124"/>
      <c r="AC950" s="124"/>
      <c r="AD950" s="124"/>
      <c r="AE950" s="124"/>
      <c r="AF950" s="124"/>
      <c r="AG950" s="124"/>
      <c r="AH950" s="124"/>
      <c r="AI950" s="124"/>
      <c r="AJ950" s="124"/>
    </row>
    <row r="951" spans="3:36" ht="15.75" customHeight="1" x14ac:dyDescent="0.25">
      <c r="C951" s="262"/>
      <c r="D951" s="272"/>
      <c r="E951" s="273"/>
      <c r="F951" s="264"/>
      <c r="G951" s="265"/>
      <c r="H951" s="126"/>
      <c r="I951" s="125"/>
      <c r="J951" s="125"/>
      <c r="K951" s="125"/>
      <c r="L951" s="125"/>
      <c r="M951" s="125"/>
      <c r="N951" s="125"/>
      <c r="O951" s="266"/>
      <c r="P951" s="267"/>
      <c r="Q951" s="268"/>
      <c r="R951" s="269"/>
      <c r="S951" s="268"/>
      <c r="T951" s="263"/>
      <c r="U951" s="300"/>
      <c r="V951" s="294" t="str">
        <f>IF(Tabela7[[#This Row],[C/V]]="c",Tabela7[[#This Row],[Preço Médio]],"")</f>
        <v/>
      </c>
      <c r="W951" s="294" t="str">
        <f>IF(Tabela7[[#This Row],[C/V]]="v",Tabela7[[#This Row],[Preço Médio]],"")</f>
        <v/>
      </c>
      <c r="X951" s="123" t="str">
        <f>Tabela7[[#This Row],[Código Negociação]]&amp;Tabela7[[#This Row],[C/V]]</f>
        <v/>
      </c>
      <c r="Y951" s="116"/>
      <c r="Z951" s="116"/>
      <c r="AA951" s="116"/>
      <c r="AB951" s="116"/>
      <c r="AC951" s="116"/>
      <c r="AD951" s="116"/>
      <c r="AE951" s="116"/>
      <c r="AF951" s="116"/>
      <c r="AG951" s="116"/>
      <c r="AH951" s="116"/>
      <c r="AI951" s="116"/>
      <c r="AJ951" s="116"/>
    </row>
    <row r="952" spans="3:36" ht="15.75" customHeight="1" x14ac:dyDescent="0.25">
      <c r="C952" s="262"/>
      <c r="D952" s="272"/>
      <c r="E952" s="273"/>
      <c r="F952" s="264"/>
      <c r="G952" s="265"/>
      <c r="H952" s="126"/>
      <c r="I952" s="125"/>
      <c r="J952" s="125"/>
      <c r="K952" s="125"/>
      <c r="L952" s="125"/>
      <c r="M952" s="125"/>
      <c r="N952" s="125"/>
      <c r="O952" s="266"/>
      <c r="P952" s="267"/>
      <c r="Q952" s="267"/>
      <c r="R952" s="270"/>
      <c r="S952" s="267"/>
      <c r="T952" s="264"/>
      <c r="U952" s="300"/>
      <c r="V952" s="294" t="str">
        <f>IF(Tabela7[[#This Row],[C/V]]="c",Tabela7[[#This Row],[Preço Médio]],"")</f>
        <v/>
      </c>
      <c r="W952" s="294" t="str">
        <f>IF(Tabela7[[#This Row],[C/V]]="v",Tabela7[[#This Row],[Preço Médio]],"")</f>
        <v/>
      </c>
      <c r="X952" s="123" t="str">
        <f>Tabela7[[#This Row],[Código Negociação]]&amp;Tabela7[[#This Row],[C/V]]</f>
        <v/>
      </c>
      <c r="Y952" s="124"/>
      <c r="Z952" s="124"/>
      <c r="AA952" s="124"/>
      <c r="AB952" s="124"/>
      <c r="AC952" s="124"/>
      <c r="AD952" s="124"/>
      <c r="AE952" s="124"/>
      <c r="AF952" s="124"/>
      <c r="AG952" s="124"/>
      <c r="AH952" s="124"/>
      <c r="AI952" s="124"/>
      <c r="AJ952" s="124"/>
    </row>
    <row r="953" spans="3:36" ht="15.75" customHeight="1" x14ac:dyDescent="0.25">
      <c r="C953" s="141"/>
      <c r="D953" s="271"/>
      <c r="E953" s="271"/>
      <c r="F953" s="118"/>
      <c r="G953" s="119"/>
      <c r="H953" s="118"/>
      <c r="I953" s="120"/>
      <c r="J953" s="120"/>
      <c r="K953" s="120"/>
      <c r="L953" s="120"/>
      <c r="M953" s="120"/>
      <c r="N953" s="120"/>
      <c r="O953" s="121"/>
      <c r="P953" s="121"/>
      <c r="Q953" s="117"/>
      <c r="R953" s="122"/>
      <c r="S953" s="117"/>
      <c r="T953" s="123"/>
      <c r="U953" s="299"/>
      <c r="V953" s="294" t="str">
        <f>IF(Tabela7[[#This Row],[C/V]]="c",Tabela7[[#This Row],[Preço Médio]],"")</f>
        <v/>
      </c>
      <c r="W953" s="294" t="str">
        <f>IF(Tabela7[[#This Row],[C/V]]="v",Tabela7[[#This Row],[Preço Médio]],"")</f>
        <v/>
      </c>
      <c r="X953" s="123" t="str">
        <f>Tabela7[[#This Row],[Código Negociação]]&amp;Tabela7[[#This Row],[C/V]]</f>
        <v/>
      </c>
      <c r="Y953" s="116"/>
      <c r="Z953" s="116"/>
      <c r="AA953" s="116"/>
      <c r="AB953" s="116"/>
      <c r="AC953" s="116"/>
      <c r="AD953" s="116"/>
      <c r="AE953" s="116"/>
      <c r="AF953" s="116"/>
      <c r="AG953" s="116"/>
      <c r="AH953" s="116"/>
      <c r="AI953" s="116"/>
      <c r="AJ953" s="116"/>
    </row>
    <row r="954" spans="3:36" ht="15.75" customHeight="1" x14ac:dyDescent="0.25">
      <c r="C954" s="262"/>
      <c r="D954" s="272"/>
      <c r="E954" s="272"/>
      <c r="F954" s="264"/>
      <c r="G954" s="265"/>
      <c r="H954" s="126"/>
      <c r="I954" s="125"/>
      <c r="J954" s="125"/>
      <c r="K954" s="125"/>
      <c r="L954" s="125"/>
      <c r="M954" s="125"/>
      <c r="N954" s="125"/>
      <c r="O954" s="266"/>
      <c r="P954" s="267"/>
      <c r="Q954" s="268"/>
      <c r="R954" s="269"/>
      <c r="S954" s="268"/>
      <c r="T954" s="263"/>
      <c r="U954" s="300"/>
      <c r="V954" s="294" t="str">
        <f>IF(Tabela7[[#This Row],[C/V]]="c",Tabela7[[#This Row],[Preço Médio]],"")</f>
        <v/>
      </c>
      <c r="W954" s="294" t="str">
        <f>IF(Tabela7[[#This Row],[C/V]]="v",Tabela7[[#This Row],[Preço Médio]],"")</f>
        <v/>
      </c>
      <c r="X954" s="123" t="str">
        <f>Tabela7[[#This Row],[Código Negociação]]&amp;Tabela7[[#This Row],[C/V]]</f>
        <v/>
      </c>
      <c r="Y954" s="124"/>
      <c r="Z954" s="124"/>
      <c r="AA954" s="124"/>
      <c r="AB954" s="124"/>
      <c r="AC954" s="124"/>
      <c r="AD954" s="124"/>
      <c r="AE954" s="124"/>
      <c r="AF954" s="124"/>
      <c r="AG954" s="124"/>
      <c r="AH954" s="124"/>
      <c r="AI954" s="124"/>
      <c r="AJ954" s="124"/>
    </row>
    <row r="955" spans="3:36" ht="15.75" customHeight="1" x14ac:dyDescent="0.25">
      <c r="C955" s="262"/>
      <c r="D955" s="272"/>
      <c r="E955" s="272"/>
      <c r="F955" s="264"/>
      <c r="G955" s="265"/>
      <c r="H955" s="126"/>
      <c r="I955" s="125"/>
      <c r="J955" s="125"/>
      <c r="K955" s="125"/>
      <c r="L955" s="125"/>
      <c r="M955" s="125"/>
      <c r="N955" s="125"/>
      <c r="O955" s="266"/>
      <c r="P955" s="267"/>
      <c r="Q955" s="267"/>
      <c r="R955" s="270"/>
      <c r="S955" s="267"/>
      <c r="T955" s="264"/>
      <c r="U955" s="300"/>
      <c r="V955" s="294" t="str">
        <f>IF(Tabela7[[#This Row],[C/V]]="c",Tabela7[[#This Row],[Preço Médio]],"")</f>
        <v/>
      </c>
      <c r="W955" s="294" t="str">
        <f>IF(Tabela7[[#This Row],[C/V]]="v",Tabela7[[#This Row],[Preço Médio]],"")</f>
        <v/>
      </c>
      <c r="X955" s="123" t="str">
        <f>Tabela7[[#This Row],[Código Negociação]]&amp;Tabela7[[#This Row],[C/V]]</f>
        <v/>
      </c>
      <c r="Y955" s="116"/>
      <c r="Z955" s="116"/>
      <c r="AA955" s="116"/>
      <c r="AB955" s="116"/>
      <c r="AC955" s="116"/>
      <c r="AD955" s="116"/>
      <c r="AE955" s="116"/>
      <c r="AF955" s="116"/>
      <c r="AG955" s="116"/>
      <c r="AH955" s="116"/>
      <c r="AI955" s="116"/>
      <c r="AJ955" s="116"/>
    </row>
    <row r="956" spans="3:36" ht="15.75" customHeight="1" x14ac:dyDescent="0.25">
      <c r="C956" s="141"/>
      <c r="D956" s="273"/>
      <c r="E956" s="273"/>
      <c r="F956" s="264"/>
      <c r="G956" s="274"/>
      <c r="H956" s="264"/>
      <c r="I956" s="275"/>
      <c r="J956" s="275"/>
      <c r="K956" s="275"/>
      <c r="L956" s="275"/>
      <c r="M956" s="275"/>
      <c r="N956" s="275"/>
      <c r="O956" s="267"/>
      <c r="P956" s="267"/>
      <c r="Q956" s="268"/>
      <c r="R956" s="269"/>
      <c r="S956" s="268"/>
      <c r="T956" s="263"/>
      <c r="U956" s="300"/>
      <c r="V956" s="294" t="str">
        <f>IF(Tabela7[[#This Row],[C/V]]="c",Tabela7[[#This Row],[Preço Médio]],"")</f>
        <v/>
      </c>
      <c r="W956" s="294" t="str">
        <f>IF(Tabela7[[#This Row],[C/V]]="v",Tabela7[[#This Row],[Preço Médio]],"")</f>
        <v/>
      </c>
      <c r="X956" s="123" t="str">
        <f>Tabela7[[#This Row],[Código Negociação]]&amp;Tabela7[[#This Row],[C/V]]</f>
        <v/>
      </c>
      <c r="Y956" s="124"/>
      <c r="Z956" s="124"/>
      <c r="AA956" s="124"/>
      <c r="AB956" s="124"/>
      <c r="AC956" s="124"/>
      <c r="AD956" s="124"/>
      <c r="AE956" s="124"/>
      <c r="AF956" s="124"/>
      <c r="AG956" s="124"/>
      <c r="AH956" s="124"/>
      <c r="AI956" s="124"/>
      <c r="AJ956" s="124"/>
    </row>
    <row r="957" spans="3:36" ht="15.75" customHeight="1" x14ac:dyDescent="0.25">
      <c r="C957" s="262"/>
      <c r="D957" s="272"/>
      <c r="E957" s="273"/>
      <c r="F957" s="264"/>
      <c r="G957" s="265"/>
      <c r="H957" s="126"/>
      <c r="I957" s="125"/>
      <c r="J957" s="125"/>
      <c r="K957" s="125"/>
      <c r="L957" s="125"/>
      <c r="M957" s="125"/>
      <c r="N957" s="125"/>
      <c r="O957" s="266"/>
      <c r="P957" s="267"/>
      <c r="Q957" s="268"/>
      <c r="R957" s="269"/>
      <c r="S957" s="268"/>
      <c r="T957" s="263"/>
      <c r="U957" s="300"/>
      <c r="V957" s="294" t="str">
        <f>IF(Tabela7[[#This Row],[C/V]]="c",Tabela7[[#This Row],[Preço Médio]],"")</f>
        <v/>
      </c>
      <c r="W957" s="294" t="str">
        <f>IF(Tabela7[[#This Row],[C/V]]="v",Tabela7[[#This Row],[Preço Médio]],"")</f>
        <v/>
      </c>
      <c r="X957" s="123" t="str">
        <f>Tabela7[[#This Row],[Código Negociação]]&amp;Tabela7[[#This Row],[C/V]]</f>
        <v/>
      </c>
      <c r="Y957" s="116"/>
      <c r="Z957" s="116"/>
      <c r="AA957" s="116"/>
      <c r="AB957" s="116"/>
      <c r="AC957" s="116"/>
      <c r="AD957" s="116"/>
      <c r="AE957" s="116"/>
      <c r="AF957" s="116"/>
      <c r="AG957" s="116"/>
      <c r="AH957" s="116"/>
      <c r="AI957" s="116"/>
      <c r="AJ957" s="116"/>
    </row>
    <row r="958" spans="3:36" ht="15.75" customHeight="1" x14ac:dyDescent="0.25">
      <c r="C958" s="262"/>
      <c r="D958" s="272"/>
      <c r="E958" s="273"/>
      <c r="F958" s="264"/>
      <c r="G958" s="265"/>
      <c r="H958" s="126"/>
      <c r="I958" s="125"/>
      <c r="J958" s="125"/>
      <c r="K958" s="125"/>
      <c r="L958" s="125"/>
      <c r="M958" s="125"/>
      <c r="N958" s="125"/>
      <c r="O958" s="266"/>
      <c r="P958" s="267"/>
      <c r="Q958" s="267"/>
      <c r="R958" s="270"/>
      <c r="S958" s="267"/>
      <c r="T958" s="264"/>
      <c r="U958" s="300"/>
      <c r="V958" s="294" t="str">
        <f>IF(Tabela7[[#This Row],[C/V]]="c",Tabela7[[#This Row],[Preço Médio]],"")</f>
        <v/>
      </c>
      <c r="W958" s="294" t="str">
        <f>IF(Tabela7[[#This Row],[C/V]]="v",Tabela7[[#This Row],[Preço Médio]],"")</f>
        <v/>
      </c>
      <c r="X958" s="123" t="str">
        <f>Tabela7[[#This Row],[Código Negociação]]&amp;Tabela7[[#This Row],[C/V]]</f>
        <v/>
      </c>
      <c r="Y958" s="124"/>
      <c r="Z958" s="124"/>
      <c r="AA958" s="124"/>
      <c r="AB958" s="124"/>
      <c r="AC958" s="124"/>
      <c r="AD958" s="124"/>
      <c r="AE958" s="124"/>
      <c r="AF958" s="124"/>
      <c r="AG958" s="124"/>
      <c r="AH958" s="124"/>
      <c r="AI958" s="124"/>
      <c r="AJ958" s="124"/>
    </row>
    <row r="959" spans="3:36" ht="15.75" customHeight="1" x14ac:dyDescent="0.25">
      <c r="C959" s="141"/>
      <c r="D959" s="271"/>
      <c r="E959" s="271"/>
      <c r="F959" s="118"/>
      <c r="G959" s="119"/>
      <c r="H959" s="118"/>
      <c r="I959" s="120"/>
      <c r="J959" s="120"/>
      <c r="K959" s="120"/>
      <c r="L959" s="120"/>
      <c r="M959" s="120"/>
      <c r="N959" s="120"/>
      <c r="O959" s="121"/>
      <c r="P959" s="121"/>
      <c r="Q959" s="117"/>
      <c r="R959" s="122"/>
      <c r="S959" s="117"/>
      <c r="T959" s="123"/>
      <c r="U959" s="299"/>
      <c r="V959" s="294" t="str">
        <f>IF(Tabela7[[#This Row],[C/V]]="c",Tabela7[[#This Row],[Preço Médio]],"")</f>
        <v/>
      </c>
      <c r="W959" s="294" t="str">
        <f>IF(Tabela7[[#This Row],[C/V]]="v",Tabela7[[#This Row],[Preço Médio]],"")</f>
        <v/>
      </c>
      <c r="X959" s="123" t="str">
        <f>Tabela7[[#This Row],[Código Negociação]]&amp;Tabela7[[#This Row],[C/V]]</f>
        <v/>
      </c>
      <c r="Y959" s="116"/>
      <c r="Z959" s="116"/>
      <c r="AA959" s="116"/>
      <c r="AB959" s="116"/>
      <c r="AC959" s="116"/>
      <c r="AD959" s="116"/>
      <c r="AE959" s="116"/>
      <c r="AF959" s="116"/>
      <c r="AG959" s="116"/>
      <c r="AH959" s="116"/>
      <c r="AI959" s="116"/>
      <c r="AJ959" s="116"/>
    </row>
    <row r="960" spans="3:36" ht="15.75" customHeight="1" x14ac:dyDescent="0.25">
      <c r="C960" s="262"/>
      <c r="D960" s="272"/>
      <c r="E960" s="272"/>
      <c r="F960" s="264"/>
      <c r="G960" s="265"/>
      <c r="H960" s="126"/>
      <c r="I960" s="125"/>
      <c r="J960" s="125"/>
      <c r="K960" s="125"/>
      <c r="L960" s="125"/>
      <c r="M960" s="125"/>
      <c r="N960" s="125"/>
      <c r="O960" s="266"/>
      <c r="P960" s="267"/>
      <c r="Q960" s="268"/>
      <c r="R960" s="269"/>
      <c r="S960" s="268"/>
      <c r="T960" s="263"/>
      <c r="U960" s="300"/>
      <c r="V960" s="294" t="str">
        <f>IF(Tabela7[[#This Row],[C/V]]="c",Tabela7[[#This Row],[Preço Médio]],"")</f>
        <v/>
      </c>
      <c r="W960" s="294" t="str">
        <f>IF(Tabela7[[#This Row],[C/V]]="v",Tabela7[[#This Row],[Preço Médio]],"")</f>
        <v/>
      </c>
      <c r="X960" s="123" t="str">
        <f>Tabela7[[#This Row],[Código Negociação]]&amp;Tabela7[[#This Row],[C/V]]</f>
        <v/>
      </c>
      <c r="Y960" s="124"/>
      <c r="Z960" s="124"/>
      <c r="AA960" s="124"/>
      <c r="AB960" s="124"/>
      <c r="AC960" s="124"/>
      <c r="AD960" s="124"/>
      <c r="AE960" s="124"/>
      <c r="AF960" s="124"/>
      <c r="AG960" s="124"/>
      <c r="AH960" s="124"/>
      <c r="AI960" s="124"/>
      <c r="AJ960" s="124"/>
    </row>
    <row r="961" spans="3:36" ht="15.75" customHeight="1" x14ac:dyDescent="0.25">
      <c r="C961" s="262"/>
      <c r="D961" s="272"/>
      <c r="E961" s="272"/>
      <c r="F961" s="264"/>
      <c r="G961" s="265"/>
      <c r="H961" s="126"/>
      <c r="I961" s="125"/>
      <c r="J961" s="125"/>
      <c r="K961" s="125"/>
      <c r="L961" s="125"/>
      <c r="M961" s="125"/>
      <c r="N961" s="125"/>
      <c r="O961" s="266"/>
      <c r="P961" s="267"/>
      <c r="Q961" s="267"/>
      <c r="R961" s="270"/>
      <c r="S961" s="267"/>
      <c r="T961" s="264"/>
      <c r="U961" s="300"/>
      <c r="V961" s="294" t="str">
        <f>IF(Tabela7[[#This Row],[C/V]]="c",Tabela7[[#This Row],[Preço Médio]],"")</f>
        <v/>
      </c>
      <c r="W961" s="294" t="str">
        <f>IF(Tabela7[[#This Row],[C/V]]="v",Tabela7[[#This Row],[Preço Médio]],"")</f>
        <v/>
      </c>
      <c r="X961" s="123" t="str">
        <f>Tabela7[[#This Row],[Código Negociação]]&amp;Tabela7[[#This Row],[C/V]]</f>
        <v/>
      </c>
      <c r="Y961" s="116"/>
      <c r="Z961" s="116"/>
      <c r="AA961" s="116"/>
      <c r="AB961" s="116"/>
      <c r="AC961" s="116"/>
      <c r="AD961" s="116"/>
      <c r="AE961" s="116"/>
      <c r="AF961" s="116"/>
      <c r="AG961" s="116"/>
      <c r="AH961" s="116"/>
      <c r="AI961" s="116"/>
      <c r="AJ961" s="116"/>
    </row>
    <row r="962" spans="3:36" ht="15.75" customHeight="1" x14ac:dyDescent="0.25">
      <c r="C962" s="141"/>
      <c r="D962" s="273"/>
      <c r="E962" s="273"/>
      <c r="F962" s="264"/>
      <c r="G962" s="274"/>
      <c r="H962" s="264"/>
      <c r="I962" s="275"/>
      <c r="J962" s="275"/>
      <c r="K962" s="275"/>
      <c r="L962" s="275"/>
      <c r="M962" s="275"/>
      <c r="N962" s="275"/>
      <c r="O962" s="267"/>
      <c r="P962" s="267"/>
      <c r="Q962" s="268"/>
      <c r="R962" s="269"/>
      <c r="S962" s="268"/>
      <c r="T962" s="263"/>
      <c r="U962" s="300"/>
      <c r="V962" s="294" t="str">
        <f>IF(Tabela7[[#This Row],[C/V]]="c",Tabela7[[#This Row],[Preço Médio]],"")</f>
        <v/>
      </c>
      <c r="W962" s="294" t="str">
        <f>IF(Tabela7[[#This Row],[C/V]]="v",Tabela7[[#This Row],[Preço Médio]],"")</f>
        <v/>
      </c>
      <c r="X962" s="123" t="str">
        <f>Tabela7[[#This Row],[Código Negociação]]&amp;Tabela7[[#This Row],[C/V]]</f>
        <v/>
      </c>
      <c r="Y962" s="124"/>
      <c r="Z962" s="124"/>
      <c r="AA962" s="124"/>
      <c r="AB962" s="124"/>
      <c r="AC962" s="124"/>
      <c r="AD962" s="124"/>
      <c r="AE962" s="124"/>
      <c r="AF962" s="124"/>
      <c r="AG962" s="124"/>
      <c r="AH962" s="124"/>
      <c r="AI962" s="124"/>
      <c r="AJ962" s="124"/>
    </row>
    <row r="963" spans="3:36" ht="15.75" customHeight="1" x14ac:dyDescent="0.25">
      <c r="C963" s="262"/>
      <c r="D963" s="272"/>
      <c r="E963" s="273"/>
      <c r="F963" s="264"/>
      <c r="G963" s="265"/>
      <c r="H963" s="126"/>
      <c r="I963" s="125"/>
      <c r="J963" s="125"/>
      <c r="K963" s="125"/>
      <c r="L963" s="125"/>
      <c r="M963" s="125"/>
      <c r="N963" s="125"/>
      <c r="O963" s="266"/>
      <c r="P963" s="267"/>
      <c r="Q963" s="268"/>
      <c r="R963" s="269"/>
      <c r="S963" s="268"/>
      <c r="T963" s="263"/>
      <c r="U963" s="300"/>
      <c r="V963" s="294" t="str">
        <f>IF(Tabela7[[#This Row],[C/V]]="c",Tabela7[[#This Row],[Preço Médio]],"")</f>
        <v/>
      </c>
      <c r="W963" s="294" t="str">
        <f>IF(Tabela7[[#This Row],[C/V]]="v",Tabela7[[#This Row],[Preço Médio]],"")</f>
        <v/>
      </c>
      <c r="X963" s="123" t="str">
        <f>Tabela7[[#This Row],[Código Negociação]]&amp;Tabela7[[#This Row],[C/V]]</f>
        <v/>
      </c>
      <c r="Y963" s="116"/>
      <c r="Z963" s="116"/>
      <c r="AA963" s="116"/>
      <c r="AB963" s="116"/>
      <c r="AC963" s="116"/>
      <c r="AD963" s="116"/>
      <c r="AE963" s="116"/>
      <c r="AF963" s="116"/>
      <c r="AG963" s="116"/>
      <c r="AH963" s="116"/>
      <c r="AI963" s="116"/>
      <c r="AJ963" s="116"/>
    </row>
    <row r="964" spans="3:36" ht="15.75" customHeight="1" x14ac:dyDescent="0.25">
      <c r="C964" s="262"/>
      <c r="D964" s="272"/>
      <c r="E964" s="273"/>
      <c r="F964" s="264"/>
      <c r="G964" s="265"/>
      <c r="H964" s="126"/>
      <c r="I964" s="125"/>
      <c r="J964" s="125"/>
      <c r="K964" s="125"/>
      <c r="L964" s="125"/>
      <c r="M964" s="125"/>
      <c r="N964" s="125"/>
      <c r="O964" s="266"/>
      <c r="P964" s="267"/>
      <c r="Q964" s="267"/>
      <c r="R964" s="270"/>
      <c r="S964" s="267"/>
      <c r="T964" s="264"/>
      <c r="U964" s="300"/>
      <c r="V964" s="294" t="str">
        <f>IF(Tabela7[[#This Row],[C/V]]="c",Tabela7[[#This Row],[Preço Médio]],"")</f>
        <v/>
      </c>
      <c r="W964" s="294" t="str">
        <f>IF(Tabela7[[#This Row],[C/V]]="v",Tabela7[[#This Row],[Preço Médio]],"")</f>
        <v/>
      </c>
      <c r="X964" s="123" t="str">
        <f>Tabela7[[#This Row],[Código Negociação]]&amp;Tabela7[[#This Row],[C/V]]</f>
        <v/>
      </c>
      <c r="Y964" s="124"/>
      <c r="Z964" s="124"/>
      <c r="AA964" s="124"/>
      <c r="AB964" s="124"/>
      <c r="AC964" s="124"/>
      <c r="AD964" s="124"/>
      <c r="AE964" s="124"/>
      <c r="AF964" s="124"/>
      <c r="AG964" s="124"/>
      <c r="AH964" s="124"/>
      <c r="AI964" s="124"/>
      <c r="AJ964" s="124"/>
    </row>
    <row r="965" spans="3:36" ht="15.75" customHeight="1" x14ac:dyDescent="0.25">
      <c r="C965" s="141"/>
      <c r="D965" s="271"/>
      <c r="E965" s="271"/>
      <c r="F965" s="118"/>
      <c r="G965" s="119"/>
      <c r="H965" s="118"/>
      <c r="I965" s="120"/>
      <c r="J965" s="120"/>
      <c r="K965" s="120"/>
      <c r="L965" s="120"/>
      <c r="M965" s="120"/>
      <c r="N965" s="120"/>
      <c r="O965" s="121"/>
      <c r="P965" s="121"/>
      <c r="Q965" s="117"/>
      <c r="R965" s="122"/>
      <c r="S965" s="117"/>
      <c r="T965" s="123"/>
      <c r="U965" s="299"/>
      <c r="V965" s="294" t="str">
        <f>IF(Tabela7[[#This Row],[C/V]]="c",Tabela7[[#This Row],[Preço Médio]],"")</f>
        <v/>
      </c>
      <c r="W965" s="294" t="str">
        <f>IF(Tabela7[[#This Row],[C/V]]="v",Tabela7[[#This Row],[Preço Médio]],"")</f>
        <v/>
      </c>
      <c r="X965" s="123" t="str">
        <f>Tabela7[[#This Row],[Código Negociação]]&amp;Tabela7[[#This Row],[C/V]]</f>
        <v/>
      </c>
      <c r="Y965" s="116"/>
      <c r="Z965" s="116"/>
      <c r="AA965" s="116"/>
      <c r="AB965" s="116"/>
      <c r="AC965" s="116"/>
      <c r="AD965" s="116"/>
      <c r="AE965" s="116"/>
      <c r="AF965" s="116"/>
      <c r="AG965" s="116"/>
      <c r="AH965" s="116"/>
      <c r="AI965" s="116"/>
      <c r="AJ965" s="116"/>
    </row>
    <row r="966" spans="3:36" ht="15.75" customHeight="1" x14ac:dyDescent="0.25">
      <c r="C966" s="262"/>
      <c r="D966" s="272"/>
      <c r="E966" s="272"/>
      <c r="F966" s="264"/>
      <c r="G966" s="265"/>
      <c r="H966" s="126"/>
      <c r="I966" s="125"/>
      <c r="J966" s="125"/>
      <c r="K966" s="125"/>
      <c r="L966" s="125"/>
      <c r="M966" s="125"/>
      <c r="N966" s="125"/>
      <c r="O966" s="266"/>
      <c r="P966" s="267"/>
      <c r="Q966" s="268"/>
      <c r="R966" s="269"/>
      <c r="S966" s="268"/>
      <c r="T966" s="263"/>
      <c r="U966" s="300"/>
      <c r="V966" s="294" t="str">
        <f>IF(Tabela7[[#This Row],[C/V]]="c",Tabela7[[#This Row],[Preço Médio]],"")</f>
        <v/>
      </c>
      <c r="W966" s="294" t="str">
        <f>IF(Tabela7[[#This Row],[C/V]]="v",Tabela7[[#This Row],[Preço Médio]],"")</f>
        <v/>
      </c>
      <c r="X966" s="123" t="str">
        <f>Tabela7[[#This Row],[Código Negociação]]&amp;Tabela7[[#This Row],[C/V]]</f>
        <v/>
      </c>
      <c r="Y966" s="124"/>
      <c r="Z966" s="124"/>
      <c r="AA966" s="124"/>
      <c r="AB966" s="124"/>
      <c r="AC966" s="124"/>
      <c r="AD966" s="124"/>
      <c r="AE966" s="124"/>
      <c r="AF966" s="124"/>
      <c r="AG966" s="124"/>
      <c r="AH966" s="124"/>
      <c r="AI966" s="124"/>
      <c r="AJ966" s="124"/>
    </row>
    <row r="967" spans="3:36" ht="15.75" customHeight="1" x14ac:dyDescent="0.25">
      <c r="C967" s="262"/>
      <c r="D967" s="272"/>
      <c r="E967" s="272"/>
      <c r="F967" s="264"/>
      <c r="G967" s="265"/>
      <c r="H967" s="126"/>
      <c r="I967" s="125"/>
      <c r="J967" s="125"/>
      <c r="K967" s="125"/>
      <c r="L967" s="125"/>
      <c r="M967" s="125"/>
      <c r="N967" s="125"/>
      <c r="O967" s="266"/>
      <c r="P967" s="267"/>
      <c r="Q967" s="267"/>
      <c r="R967" s="270"/>
      <c r="S967" s="267"/>
      <c r="T967" s="264"/>
      <c r="U967" s="300"/>
      <c r="V967" s="294" t="str">
        <f>IF(Tabela7[[#This Row],[C/V]]="c",Tabela7[[#This Row],[Preço Médio]],"")</f>
        <v/>
      </c>
      <c r="W967" s="294" t="str">
        <f>IF(Tabela7[[#This Row],[C/V]]="v",Tabela7[[#This Row],[Preço Médio]],"")</f>
        <v/>
      </c>
      <c r="X967" s="123" t="str">
        <f>Tabela7[[#This Row],[Código Negociação]]&amp;Tabela7[[#This Row],[C/V]]</f>
        <v/>
      </c>
      <c r="Y967" s="116"/>
      <c r="Z967" s="116"/>
      <c r="AA967" s="116"/>
      <c r="AB967" s="116"/>
      <c r="AC967" s="116"/>
      <c r="AD967" s="116"/>
      <c r="AE967" s="116"/>
      <c r="AF967" s="116"/>
      <c r="AG967" s="116"/>
      <c r="AH967" s="116"/>
      <c r="AI967" s="116"/>
      <c r="AJ967" s="116"/>
    </row>
    <row r="968" spans="3:36" ht="15.75" customHeight="1" x14ac:dyDescent="0.25">
      <c r="C968" s="141"/>
      <c r="D968" s="273"/>
      <c r="E968" s="273"/>
      <c r="F968" s="264"/>
      <c r="G968" s="274"/>
      <c r="H968" s="264"/>
      <c r="I968" s="275"/>
      <c r="J968" s="275"/>
      <c r="K968" s="275"/>
      <c r="L968" s="275"/>
      <c r="M968" s="275"/>
      <c r="N968" s="275"/>
      <c r="O968" s="267"/>
      <c r="P968" s="267"/>
      <c r="Q968" s="268"/>
      <c r="R968" s="269"/>
      <c r="S968" s="268"/>
      <c r="T968" s="263"/>
      <c r="U968" s="300"/>
      <c r="V968" s="294" t="str">
        <f>IF(Tabela7[[#This Row],[C/V]]="c",Tabela7[[#This Row],[Preço Médio]],"")</f>
        <v/>
      </c>
      <c r="W968" s="294" t="str">
        <f>IF(Tabela7[[#This Row],[C/V]]="v",Tabela7[[#This Row],[Preço Médio]],"")</f>
        <v/>
      </c>
      <c r="X968" s="123" t="str">
        <f>Tabela7[[#This Row],[Código Negociação]]&amp;Tabela7[[#This Row],[C/V]]</f>
        <v/>
      </c>
      <c r="Y968" s="124"/>
      <c r="Z968" s="124"/>
      <c r="AA968" s="124"/>
      <c r="AB968" s="124"/>
      <c r="AC968" s="124"/>
      <c r="AD968" s="124"/>
      <c r="AE968" s="124"/>
      <c r="AF968" s="124"/>
      <c r="AG968" s="124"/>
      <c r="AH968" s="124"/>
      <c r="AI968" s="124"/>
      <c r="AJ968" s="124"/>
    </row>
    <row r="969" spans="3:36" ht="15.75" customHeight="1" x14ac:dyDescent="0.25">
      <c r="C969" s="262"/>
      <c r="D969" s="272"/>
      <c r="E969" s="273"/>
      <c r="F969" s="264"/>
      <c r="G969" s="265"/>
      <c r="H969" s="126"/>
      <c r="I969" s="125"/>
      <c r="J969" s="125"/>
      <c r="K969" s="125"/>
      <c r="L969" s="125"/>
      <c r="M969" s="125"/>
      <c r="N969" s="125"/>
      <c r="O969" s="266"/>
      <c r="P969" s="267"/>
      <c r="Q969" s="268"/>
      <c r="R969" s="269"/>
      <c r="S969" s="268"/>
      <c r="T969" s="263"/>
      <c r="U969" s="300"/>
      <c r="V969" s="294" t="str">
        <f>IF(Tabela7[[#This Row],[C/V]]="c",Tabela7[[#This Row],[Preço Médio]],"")</f>
        <v/>
      </c>
      <c r="W969" s="294" t="str">
        <f>IF(Tabela7[[#This Row],[C/V]]="v",Tabela7[[#This Row],[Preço Médio]],"")</f>
        <v/>
      </c>
      <c r="X969" s="123" t="str">
        <f>Tabela7[[#This Row],[Código Negociação]]&amp;Tabela7[[#This Row],[C/V]]</f>
        <v/>
      </c>
      <c r="Y969" s="116"/>
      <c r="Z969" s="116"/>
      <c r="AA969" s="116"/>
      <c r="AB969" s="116"/>
      <c r="AC969" s="116"/>
      <c r="AD969" s="116"/>
      <c r="AE969" s="116"/>
      <c r="AF969" s="116"/>
      <c r="AG969" s="116"/>
      <c r="AH969" s="116"/>
      <c r="AI969" s="116"/>
      <c r="AJ969" s="116"/>
    </row>
    <row r="970" spans="3:36" ht="15.75" customHeight="1" x14ac:dyDescent="0.25">
      <c r="C970" s="262"/>
      <c r="D970" s="272"/>
      <c r="E970" s="273"/>
      <c r="F970" s="264"/>
      <c r="G970" s="265"/>
      <c r="H970" s="126"/>
      <c r="I970" s="125"/>
      <c r="J970" s="125"/>
      <c r="K970" s="125"/>
      <c r="L970" s="125"/>
      <c r="M970" s="125"/>
      <c r="N970" s="125"/>
      <c r="O970" s="266"/>
      <c r="P970" s="267"/>
      <c r="Q970" s="267"/>
      <c r="R970" s="270"/>
      <c r="S970" s="267"/>
      <c r="T970" s="264"/>
      <c r="U970" s="300"/>
      <c r="V970" s="294" t="str">
        <f>IF(Tabela7[[#This Row],[C/V]]="c",Tabela7[[#This Row],[Preço Médio]],"")</f>
        <v/>
      </c>
      <c r="W970" s="294" t="str">
        <f>IF(Tabela7[[#This Row],[C/V]]="v",Tabela7[[#This Row],[Preço Médio]],"")</f>
        <v/>
      </c>
      <c r="X970" s="123" t="str">
        <f>Tabela7[[#This Row],[Código Negociação]]&amp;Tabela7[[#This Row],[C/V]]</f>
        <v/>
      </c>
      <c r="Y970" s="124"/>
      <c r="Z970" s="124"/>
      <c r="AA970" s="124"/>
      <c r="AB970" s="124"/>
      <c r="AC970" s="124"/>
      <c r="AD970" s="124"/>
      <c r="AE970" s="124"/>
      <c r="AF970" s="124"/>
      <c r="AG970" s="124"/>
      <c r="AH970" s="124"/>
      <c r="AI970" s="124"/>
      <c r="AJ970" s="124"/>
    </row>
    <row r="971" spans="3:36" ht="15.75" customHeight="1" x14ac:dyDescent="0.25">
      <c r="C971" s="141"/>
      <c r="D971" s="271"/>
      <c r="E971" s="271"/>
      <c r="F971" s="118"/>
      <c r="G971" s="119"/>
      <c r="H971" s="118"/>
      <c r="I971" s="120"/>
      <c r="J971" s="120"/>
      <c r="K971" s="120"/>
      <c r="L971" s="120"/>
      <c r="M971" s="120"/>
      <c r="N971" s="120"/>
      <c r="O971" s="121"/>
      <c r="P971" s="121"/>
      <c r="Q971" s="117"/>
      <c r="R971" s="122"/>
      <c r="S971" s="117"/>
      <c r="T971" s="123"/>
      <c r="U971" s="299"/>
      <c r="V971" s="294" t="str">
        <f>IF(Tabela7[[#This Row],[C/V]]="c",Tabela7[[#This Row],[Preço Médio]],"")</f>
        <v/>
      </c>
      <c r="W971" s="294" t="str">
        <f>IF(Tabela7[[#This Row],[C/V]]="v",Tabela7[[#This Row],[Preço Médio]],"")</f>
        <v/>
      </c>
      <c r="X971" s="123" t="str">
        <f>Tabela7[[#This Row],[Código Negociação]]&amp;Tabela7[[#This Row],[C/V]]</f>
        <v/>
      </c>
      <c r="Y971" s="116"/>
      <c r="Z971" s="116"/>
      <c r="AA971" s="116"/>
      <c r="AB971" s="116"/>
      <c r="AC971" s="116"/>
      <c r="AD971" s="116"/>
      <c r="AE971" s="116"/>
      <c r="AF971" s="116"/>
      <c r="AG971" s="116"/>
      <c r="AH971" s="116"/>
      <c r="AI971" s="116"/>
      <c r="AJ971" s="116"/>
    </row>
    <row r="972" spans="3:36" ht="15.75" customHeight="1" x14ac:dyDescent="0.25">
      <c r="C972" s="262"/>
      <c r="D972" s="272"/>
      <c r="E972" s="272"/>
      <c r="F972" s="264"/>
      <c r="G972" s="265"/>
      <c r="H972" s="126"/>
      <c r="I972" s="125"/>
      <c r="J972" s="125"/>
      <c r="K972" s="125"/>
      <c r="L972" s="125"/>
      <c r="M972" s="125"/>
      <c r="N972" s="125"/>
      <c r="O972" s="266"/>
      <c r="P972" s="267"/>
      <c r="Q972" s="268"/>
      <c r="R972" s="269"/>
      <c r="S972" s="268"/>
      <c r="T972" s="263"/>
      <c r="U972" s="300"/>
      <c r="V972" s="294" t="str">
        <f>IF(Tabela7[[#This Row],[C/V]]="c",Tabela7[[#This Row],[Preço Médio]],"")</f>
        <v/>
      </c>
      <c r="W972" s="294" t="str">
        <f>IF(Tabela7[[#This Row],[C/V]]="v",Tabela7[[#This Row],[Preço Médio]],"")</f>
        <v/>
      </c>
      <c r="X972" s="123" t="str">
        <f>Tabela7[[#This Row],[Código Negociação]]&amp;Tabela7[[#This Row],[C/V]]</f>
        <v/>
      </c>
      <c r="Y972" s="124"/>
      <c r="Z972" s="124"/>
      <c r="AA972" s="124"/>
      <c r="AB972" s="124"/>
      <c r="AC972" s="124"/>
      <c r="AD972" s="124"/>
      <c r="AE972" s="124"/>
      <c r="AF972" s="124"/>
      <c r="AG972" s="124"/>
      <c r="AH972" s="124"/>
      <c r="AI972" s="124"/>
      <c r="AJ972" s="124"/>
    </row>
    <row r="973" spans="3:36" ht="15.75" customHeight="1" x14ac:dyDescent="0.25">
      <c r="C973" s="262"/>
      <c r="D973" s="272"/>
      <c r="E973" s="272"/>
      <c r="F973" s="264"/>
      <c r="G973" s="265"/>
      <c r="H973" s="126"/>
      <c r="I973" s="125"/>
      <c r="J973" s="125"/>
      <c r="K973" s="125"/>
      <c r="L973" s="125"/>
      <c r="M973" s="125"/>
      <c r="N973" s="125"/>
      <c r="O973" s="266"/>
      <c r="P973" s="267"/>
      <c r="Q973" s="267"/>
      <c r="R973" s="270"/>
      <c r="S973" s="267"/>
      <c r="T973" s="264"/>
      <c r="U973" s="300"/>
      <c r="V973" s="294" t="str">
        <f>IF(Tabela7[[#This Row],[C/V]]="c",Tabela7[[#This Row],[Preço Médio]],"")</f>
        <v/>
      </c>
      <c r="W973" s="294" t="str">
        <f>IF(Tabela7[[#This Row],[C/V]]="v",Tabela7[[#This Row],[Preço Médio]],"")</f>
        <v/>
      </c>
      <c r="X973" s="123" t="str">
        <f>Tabela7[[#This Row],[Código Negociação]]&amp;Tabela7[[#This Row],[C/V]]</f>
        <v/>
      </c>
      <c r="Y973" s="116"/>
      <c r="Z973" s="116"/>
      <c r="AA973" s="116"/>
      <c r="AB973" s="116"/>
      <c r="AC973" s="116"/>
      <c r="AD973" s="116"/>
      <c r="AE973" s="116"/>
      <c r="AF973" s="116"/>
      <c r="AG973" s="116"/>
      <c r="AH973" s="116"/>
      <c r="AI973" s="116"/>
      <c r="AJ973" s="116"/>
    </row>
    <row r="974" spans="3:36" ht="15.75" customHeight="1" x14ac:dyDescent="0.25">
      <c r="C974" s="141"/>
      <c r="D974" s="273"/>
      <c r="E974" s="273"/>
      <c r="F974" s="264"/>
      <c r="G974" s="274"/>
      <c r="H974" s="264"/>
      <c r="I974" s="275"/>
      <c r="J974" s="275"/>
      <c r="K974" s="275"/>
      <c r="L974" s="275"/>
      <c r="M974" s="275"/>
      <c r="N974" s="275"/>
      <c r="O974" s="267"/>
      <c r="P974" s="267"/>
      <c r="Q974" s="268"/>
      <c r="R974" s="269"/>
      <c r="S974" s="268"/>
      <c r="T974" s="263"/>
      <c r="U974" s="300"/>
      <c r="V974" s="294" t="str">
        <f>IF(Tabela7[[#This Row],[C/V]]="c",Tabela7[[#This Row],[Preço Médio]],"")</f>
        <v/>
      </c>
      <c r="W974" s="294" t="str">
        <f>IF(Tabela7[[#This Row],[C/V]]="v",Tabela7[[#This Row],[Preço Médio]],"")</f>
        <v/>
      </c>
      <c r="X974" s="123" t="str">
        <f>Tabela7[[#This Row],[Código Negociação]]&amp;Tabela7[[#This Row],[C/V]]</f>
        <v/>
      </c>
      <c r="Y974" s="124"/>
      <c r="Z974" s="124"/>
      <c r="AA974" s="124"/>
      <c r="AB974" s="124"/>
      <c r="AC974" s="124"/>
      <c r="AD974" s="124"/>
      <c r="AE974" s="124"/>
      <c r="AF974" s="124"/>
      <c r="AG974" s="124"/>
      <c r="AH974" s="124"/>
      <c r="AI974" s="124"/>
      <c r="AJ974" s="124"/>
    </row>
    <row r="975" spans="3:36" ht="15.75" customHeight="1" x14ac:dyDescent="0.25">
      <c r="C975" s="262"/>
      <c r="D975" s="272"/>
      <c r="E975" s="273"/>
      <c r="F975" s="264"/>
      <c r="G975" s="265"/>
      <c r="H975" s="126"/>
      <c r="I975" s="125"/>
      <c r="J975" s="125"/>
      <c r="K975" s="125"/>
      <c r="L975" s="125"/>
      <c r="M975" s="125"/>
      <c r="N975" s="125"/>
      <c r="O975" s="266"/>
      <c r="P975" s="267"/>
      <c r="Q975" s="268"/>
      <c r="R975" s="269"/>
      <c r="S975" s="268"/>
      <c r="T975" s="263"/>
      <c r="U975" s="300"/>
      <c r="V975" s="294" t="str">
        <f>IF(Tabela7[[#This Row],[C/V]]="c",Tabela7[[#This Row],[Preço Médio]],"")</f>
        <v/>
      </c>
      <c r="W975" s="294" t="str">
        <f>IF(Tabela7[[#This Row],[C/V]]="v",Tabela7[[#This Row],[Preço Médio]],"")</f>
        <v/>
      </c>
      <c r="X975" s="123" t="str">
        <f>Tabela7[[#This Row],[Código Negociação]]&amp;Tabela7[[#This Row],[C/V]]</f>
        <v/>
      </c>
      <c r="Y975" s="116"/>
      <c r="Z975" s="116"/>
      <c r="AA975" s="116"/>
      <c r="AB975" s="116"/>
      <c r="AC975" s="116"/>
      <c r="AD975" s="116"/>
      <c r="AE975" s="116"/>
      <c r="AF975" s="116"/>
      <c r="AG975" s="116"/>
      <c r="AH975" s="116"/>
      <c r="AI975" s="116"/>
      <c r="AJ975" s="116"/>
    </row>
    <row r="976" spans="3:36" ht="15.75" customHeight="1" x14ac:dyDescent="0.25">
      <c r="C976" s="262"/>
      <c r="D976" s="272"/>
      <c r="E976" s="273"/>
      <c r="F976" s="264"/>
      <c r="G976" s="265"/>
      <c r="H976" s="126"/>
      <c r="I976" s="125"/>
      <c r="J976" s="125"/>
      <c r="K976" s="125"/>
      <c r="L976" s="125"/>
      <c r="M976" s="125"/>
      <c r="N976" s="125"/>
      <c r="O976" s="266"/>
      <c r="P976" s="267"/>
      <c r="Q976" s="267"/>
      <c r="R976" s="270"/>
      <c r="S976" s="267"/>
      <c r="T976" s="264"/>
      <c r="U976" s="300"/>
      <c r="V976" s="294" t="str">
        <f>IF(Tabela7[[#This Row],[C/V]]="c",Tabela7[[#This Row],[Preço Médio]],"")</f>
        <v/>
      </c>
      <c r="W976" s="294" t="str">
        <f>IF(Tabela7[[#This Row],[C/V]]="v",Tabela7[[#This Row],[Preço Médio]],"")</f>
        <v/>
      </c>
      <c r="X976" s="123" t="str">
        <f>Tabela7[[#This Row],[Código Negociação]]&amp;Tabela7[[#This Row],[C/V]]</f>
        <v/>
      </c>
      <c r="Y976" s="124"/>
      <c r="Z976" s="124"/>
      <c r="AA976" s="124"/>
      <c r="AB976" s="124"/>
      <c r="AC976" s="124"/>
      <c r="AD976" s="124"/>
      <c r="AE976" s="124"/>
      <c r="AF976" s="124"/>
      <c r="AG976" s="124"/>
      <c r="AH976" s="124"/>
      <c r="AI976" s="124"/>
      <c r="AJ976" s="124"/>
    </row>
    <row r="977" spans="3:36" ht="15.75" customHeight="1" x14ac:dyDescent="0.25">
      <c r="C977" s="141"/>
      <c r="D977" s="271"/>
      <c r="E977" s="271"/>
      <c r="F977" s="118"/>
      <c r="G977" s="119"/>
      <c r="H977" s="118"/>
      <c r="I977" s="120"/>
      <c r="J977" s="120"/>
      <c r="K977" s="120"/>
      <c r="L977" s="120"/>
      <c r="M977" s="120"/>
      <c r="N977" s="120"/>
      <c r="O977" s="121"/>
      <c r="P977" s="121"/>
      <c r="Q977" s="117"/>
      <c r="R977" s="122"/>
      <c r="S977" s="117"/>
      <c r="T977" s="123"/>
      <c r="U977" s="299"/>
      <c r="V977" s="294" t="str">
        <f>IF(Tabela7[[#This Row],[C/V]]="c",Tabela7[[#This Row],[Preço Médio]],"")</f>
        <v/>
      </c>
      <c r="W977" s="294" t="str">
        <f>IF(Tabela7[[#This Row],[C/V]]="v",Tabela7[[#This Row],[Preço Médio]],"")</f>
        <v/>
      </c>
      <c r="X977" s="123" t="str">
        <f>Tabela7[[#This Row],[Código Negociação]]&amp;Tabela7[[#This Row],[C/V]]</f>
        <v/>
      </c>
      <c r="Y977" s="116"/>
      <c r="Z977" s="116"/>
      <c r="AA977" s="116"/>
      <c r="AB977" s="116"/>
      <c r="AC977" s="116"/>
      <c r="AD977" s="116"/>
      <c r="AE977" s="116"/>
      <c r="AF977" s="116"/>
      <c r="AG977" s="116"/>
      <c r="AH977" s="116"/>
      <c r="AI977" s="116"/>
      <c r="AJ977" s="116"/>
    </row>
    <row r="978" spans="3:36" ht="15.75" customHeight="1" x14ac:dyDescent="0.25">
      <c r="C978" s="262"/>
      <c r="D978" s="272"/>
      <c r="E978" s="272"/>
      <c r="F978" s="264"/>
      <c r="G978" s="265"/>
      <c r="H978" s="126"/>
      <c r="I978" s="125"/>
      <c r="J978" s="125"/>
      <c r="K978" s="125"/>
      <c r="L978" s="125"/>
      <c r="M978" s="125"/>
      <c r="N978" s="125"/>
      <c r="O978" s="266"/>
      <c r="P978" s="267"/>
      <c r="Q978" s="268"/>
      <c r="R978" s="269"/>
      <c r="S978" s="268"/>
      <c r="T978" s="263"/>
      <c r="U978" s="300"/>
      <c r="V978" s="294" t="str">
        <f>IF(Tabela7[[#This Row],[C/V]]="c",Tabela7[[#This Row],[Preço Médio]],"")</f>
        <v/>
      </c>
      <c r="W978" s="294" t="str">
        <f>IF(Tabela7[[#This Row],[C/V]]="v",Tabela7[[#This Row],[Preço Médio]],"")</f>
        <v/>
      </c>
      <c r="X978" s="123" t="str">
        <f>Tabela7[[#This Row],[Código Negociação]]&amp;Tabela7[[#This Row],[C/V]]</f>
        <v/>
      </c>
      <c r="Y978" s="124"/>
      <c r="Z978" s="124"/>
      <c r="AA978" s="124"/>
      <c r="AB978" s="124"/>
      <c r="AC978" s="124"/>
      <c r="AD978" s="124"/>
      <c r="AE978" s="124"/>
      <c r="AF978" s="124"/>
      <c r="AG978" s="124"/>
      <c r="AH978" s="124"/>
      <c r="AI978" s="124"/>
      <c r="AJ978" s="124"/>
    </row>
    <row r="979" spans="3:36" ht="15.75" customHeight="1" x14ac:dyDescent="0.25">
      <c r="C979" s="262"/>
      <c r="D979" s="272"/>
      <c r="E979" s="272"/>
      <c r="F979" s="264"/>
      <c r="G979" s="265"/>
      <c r="H979" s="126"/>
      <c r="I979" s="125"/>
      <c r="J979" s="125"/>
      <c r="K979" s="125"/>
      <c r="L979" s="125"/>
      <c r="M979" s="125"/>
      <c r="N979" s="125"/>
      <c r="O979" s="266"/>
      <c r="P979" s="267"/>
      <c r="Q979" s="267"/>
      <c r="R979" s="270"/>
      <c r="S979" s="267"/>
      <c r="T979" s="264"/>
      <c r="U979" s="300"/>
      <c r="V979" s="294" t="str">
        <f>IF(Tabela7[[#This Row],[C/V]]="c",Tabela7[[#This Row],[Preço Médio]],"")</f>
        <v/>
      </c>
      <c r="W979" s="294" t="str">
        <f>IF(Tabela7[[#This Row],[C/V]]="v",Tabela7[[#This Row],[Preço Médio]],"")</f>
        <v/>
      </c>
      <c r="X979" s="123" t="str">
        <f>Tabela7[[#This Row],[Código Negociação]]&amp;Tabela7[[#This Row],[C/V]]</f>
        <v/>
      </c>
      <c r="Y979" s="116"/>
      <c r="Z979" s="116"/>
      <c r="AA979" s="116"/>
      <c r="AB979" s="116"/>
      <c r="AC979" s="116"/>
      <c r="AD979" s="116"/>
      <c r="AE979" s="116"/>
      <c r="AF979" s="116"/>
      <c r="AG979" s="116"/>
      <c r="AH979" s="116"/>
      <c r="AI979" s="116"/>
      <c r="AJ979" s="116"/>
    </row>
    <row r="980" spans="3:36" ht="15.75" customHeight="1" x14ac:dyDescent="0.25">
      <c r="C980" s="141"/>
      <c r="D980" s="273"/>
      <c r="E980" s="273"/>
      <c r="F980" s="264"/>
      <c r="G980" s="274"/>
      <c r="H980" s="264"/>
      <c r="I980" s="275"/>
      <c r="J980" s="275"/>
      <c r="K980" s="275"/>
      <c r="L980" s="275"/>
      <c r="M980" s="275"/>
      <c r="N980" s="275"/>
      <c r="O980" s="267"/>
      <c r="P980" s="267"/>
      <c r="Q980" s="268"/>
      <c r="R980" s="269"/>
      <c r="S980" s="268"/>
      <c r="T980" s="263"/>
      <c r="U980" s="300"/>
      <c r="V980" s="294" t="str">
        <f>IF(Tabela7[[#This Row],[C/V]]="c",Tabela7[[#This Row],[Preço Médio]],"")</f>
        <v/>
      </c>
      <c r="W980" s="294" t="str">
        <f>IF(Tabela7[[#This Row],[C/V]]="v",Tabela7[[#This Row],[Preço Médio]],"")</f>
        <v/>
      </c>
      <c r="X980" s="123" t="str">
        <f>Tabela7[[#This Row],[Código Negociação]]&amp;Tabela7[[#This Row],[C/V]]</f>
        <v/>
      </c>
      <c r="Y980" s="124"/>
      <c r="Z980" s="124"/>
      <c r="AA980" s="124"/>
      <c r="AB980" s="124"/>
      <c r="AC980" s="124"/>
      <c r="AD980" s="124"/>
      <c r="AE980" s="124"/>
      <c r="AF980" s="124"/>
      <c r="AG980" s="124"/>
      <c r="AH980" s="124"/>
      <c r="AI980" s="124"/>
      <c r="AJ980" s="124"/>
    </row>
    <row r="981" spans="3:36" ht="15.75" customHeight="1" x14ac:dyDescent="0.25">
      <c r="C981" s="262"/>
      <c r="D981" s="272"/>
      <c r="E981" s="273"/>
      <c r="F981" s="264"/>
      <c r="G981" s="265"/>
      <c r="H981" s="126"/>
      <c r="I981" s="125"/>
      <c r="J981" s="125"/>
      <c r="K981" s="125"/>
      <c r="L981" s="125"/>
      <c r="M981" s="125"/>
      <c r="N981" s="125"/>
      <c r="O981" s="266"/>
      <c r="P981" s="267"/>
      <c r="Q981" s="268"/>
      <c r="R981" s="269"/>
      <c r="S981" s="268"/>
      <c r="T981" s="263"/>
      <c r="U981" s="300"/>
      <c r="V981" s="294" t="str">
        <f>IF(Tabela7[[#This Row],[C/V]]="c",Tabela7[[#This Row],[Preço Médio]],"")</f>
        <v/>
      </c>
      <c r="W981" s="294" t="str">
        <f>IF(Tabela7[[#This Row],[C/V]]="v",Tabela7[[#This Row],[Preço Médio]],"")</f>
        <v/>
      </c>
      <c r="X981" s="123" t="str">
        <f>Tabela7[[#This Row],[Código Negociação]]&amp;Tabela7[[#This Row],[C/V]]</f>
        <v/>
      </c>
      <c r="Y981" s="116"/>
      <c r="Z981" s="116"/>
      <c r="AA981" s="116"/>
      <c r="AB981" s="116"/>
      <c r="AC981" s="116"/>
      <c r="AD981" s="116"/>
      <c r="AE981" s="116"/>
      <c r="AF981" s="116"/>
      <c r="AG981" s="116"/>
      <c r="AH981" s="116"/>
      <c r="AI981" s="116"/>
      <c r="AJ981" s="116"/>
    </row>
    <row r="982" spans="3:36" ht="15.75" customHeight="1" x14ac:dyDescent="0.25">
      <c r="C982" s="262"/>
      <c r="D982" s="272"/>
      <c r="E982" s="273"/>
      <c r="F982" s="264"/>
      <c r="G982" s="265"/>
      <c r="H982" s="126"/>
      <c r="I982" s="125"/>
      <c r="J982" s="125"/>
      <c r="K982" s="125"/>
      <c r="L982" s="125"/>
      <c r="M982" s="125"/>
      <c r="N982" s="125"/>
      <c r="O982" s="266"/>
      <c r="P982" s="267"/>
      <c r="Q982" s="267"/>
      <c r="R982" s="270"/>
      <c r="S982" s="267"/>
      <c r="T982" s="264"/>
      <c r="U982" s="300"/>
      <c r="V982" s="294" t="str">
        <f>IF(Tabela7[[#This Row],[C/V]]="c",Tabela7[[#This Row],[Preço Médio]],"")</f>
        <v/>
      </c>
      <c r="W982" s="294" t="str">
        <f>IF(Tabela7[[#This Row],[C/V]]="v",Tabela7[[#This Row],[Preço Médio]],"")</f>
        <v/>
      </c>
      <c r="X982" s="123" t="str">
        <f>Tabela7[[#This Row],[Código Negociação]]&amp;Tabela7[[#This Row],[C/V]]</f>
        <v/>
      </c>
      <c r="Y982" s="124"/>
      <c r="Z982" s="124"/>
      <c r="AA982" s="124"/>
      <c r="AB982" s="124"/>
      <c r="AC982" s="124"/>
      <c r="AD982" s="124"/>
      <c r="AE982" s="124"/>
      <c r="AF982" s="124"/>
      <c r="AG982" s="124"/>
      <c r="AH982" s="124"/>
      <c r="AI982" s="124"/>
      <c r="AJ982" s="124"/>
    </row>
    <row r="983" spans="3:36" ht="15.75" customHeight="1" x14ac:dyDescent="0.25">
      <c r="C983" s="141"/>
      <c r="D983" s="271"/>
      <c r="E983" s="271"/>
      <c r="F983" s="118"/>
      <c r="G983" s="119"/>
      <c r="H983" s="118"/>
      <c r="I983" s="120"/>
      <c r="J983" s="120"/>
      <c r="K983" s="120"/>
      <c r="L983" s="120"/>
      <c r="M983" s="120"/>
      <c r="N983" s="120"/>
      <c r="O983" s="121"/>
      <c r="P983" s="121"/>
      <c r="Q983" s="117"/>
      <c r="R983" s="122"/>
      <c r="S983" s="117"/>
      <c r="T983" s="123"/>
      <c r="U983" s="299"/>
      <c r="V983" s="294" t="str">
        <f>IF(Tabela7[[#This Row],[C/V]]="c",Tabela7[[#This Row],[Preço Médio]],"")</f>
        <v/>
      </c>
      <c r="W983" s="294" t="str">
        <f>IF(Tabela7[[#This Row],[C/V]]="v",Tabela7[[#This Row],[Preço Médio]],"")</f>
        <v/>
      </c>
      <c r="X983" s="123" t="str">
        <f>Tabela7[[#This Row],[Código Negociação]]&amp;Tabela7[[#This Row],[C/V]]</f>
        <v/>
      </c>
      <c r="Y983" s="116"/>
      <c r="Z983" s="116"/>
      <c r="AA983" s="116"/>
      <c r="AB983" s="116"/>
      <c r="AC983" s="116"/>
      <c r="AD983" s="116"/>
      <c r="AE983" s="116"/>
      <c r="AF983" s="116"/>
      <c r="AG983" s="116"/>
      <c r="AH983" s="116"/>
      <c r="AI983" s="116"/>
      <c r="AJ983" s="116"/>
    </row>
    <row r="984" spans="3:36" ht="15.75" customHeight="1" x14ac:dyDescent="0.25">
      <c r="C984" s="262"/>
      <c r="D984" s="272"/>
      <c r="E984" s="272"/>
      <c r="F984" s="264"/>
      <c r="G984" s="265"/>
      <c r="H984" s="126"/>
      <c r="I984" s="125"/>
      <c r="J984" s="125"/>
      <c r="K984" s="125"/>
      <c r="L984" s="125"/>
      <c r="M984" s="125"/>
      <c r="N984" s="125"/>
      <c r="O984" s="266"/>
      <c r="P984" s="267"/>
      <c r="Q984" s="268"/>
      <c r="R984" s="269"/>
      <c r="S984" s="268"/>
      <c r="T984" s="263"/>
      <c r="U984" s="300"/>
      <c r="V984" s="294" t="str">
        <f>IF(Tabela7[[#This Row],[C/V]]="c",Tabela7[[#This Row],[Preço Médio]],"")</f>
        <v/>
      </c>
      <c r="W984" s="294" t="str">
        <f>IF(Tabela7[[#This Row],[C/V]]="v",Tabela7[[#This Row],[Preço Médio]],"")</f>
        <v/>
      </c>
      <c r="X984" s="123" t="str">
        <f>Tabela7[[#This Row],[Código Negociação]]&amp;Tabela7[[#This Row],[C/V]]</f>
        <v/>
      </c>
      <c r="Y984" s="124"/>
      <c r="Z984" s="124"/>
      <c r="AA984" s="124"/>
      <c r="AB984" s="124"/>
      <c r="AC984" s="124"/>
      <c r="AD984" s="124"/>
      <c r="AE984" s="124"/>
      <c r="AF984" s="124"/>
      <c r="AG984" s="124"/>
      <c r="AH984" s="124"/>
      <c r="AI984" s="124"/>
      <c r="AJ984" s="124"/>
    </row>
    <row r="985" spans="3:36" ht="15" customHeight="1" x14ac:dyDescent="0.25">
      <c r="C985" s="262"/>
      <c r="D985" s="272"/>
      <c r="E985" s="272"/>
      <c r="F985" s="264"/>
      <c r="G985" s="265"/>
      <c r="H985" s="126"/>
      <c r="I985" s="125"/>
      <c r="J985" s="125"/>
      <c r="K985" s="125"/>
      <c r="L985" s="125"/>
      <c r="M985" s="125"/>
      <c r="N985" s="125"/>
      <c r="O985" s="266"/>
      <c r="P985" s="267"/>
      <c r="Q985" s="267"/>
      <c r="R985" s="270"/>
      <c r="S985" s="267"/>
      <c r="T985" s="264"/>
      <c r="U985" s="300"/>
      <c r="V985" s="294" t="str">
        <f>IF(Tabela7[[#This Row],[C/V]]="c",Tabela7[[#This Row],[Preço Médio]],"")</f>
        <v/>
      </c>
      <c r="W985" s="294" t="str">
        <f>IF(Tabela7[[#This Row],[C/V]]="v",Tabela7[[#This Row],[Preço Médio]],"")</f>
        <v/>
      </c>
      <c r="X985" s="123" t="str">
        <f>Tabela7[[#This Row],[Código Negociação]]&amp;Tabela7[[#This Row],[C/V]]</f>
        <v/>
      </c>
    </row>
    <row r="986" spans="3:36" ht="15" customHeight="1" x14ac:dyDescent="0.25">
      <c r="C986" s="141"/>
      <c r="D986" s="273"/>
      <c r="E986" s="273"/>
      <c r="F986" s="264"/>
      <c r="G986" s="274"/>
      <c r="H986" s="264"/>
      <c r="I986" s="275"/>
      <c r="J986" s="275"/>
      <c r="K986" s="275"/>
      <c r="L986" s="275"/>
      <c r="M986" s="275"/>
      <c r="N986" s="275"/>
      <c r="O986" s="267"/>
      <c r="P986" s="267"/>
      <c r="Q986" s="268"/>
      <c r="R986" s="269"/>
      <c r="S986" s="268"/>
      <c r="T986" s="263"/>
      <c r="U986" s="300"/>
      <c r="V986" s="294" t="str">
        <f>IF(Tabela7[[#This Row],[C/V]]="c",Tabela7[[#This Row],[Preço Médio]],"")</f>
        <v/>
      </c>
      <c r="W986" s="294" t="str">
        <f>IF(Tabela7[[#This Row],[C/V]]="v",Tabela7[[#This Row],[Preço Médio]],"")</f>
        <v/>
      </c>
      <c r="X986" s="123" t="str">
        <f>Tabela7[[#This Row],[Código Negociação]]&amp;Tabela7[[#This Row],[C/V]]</f>
        <v/>
      </c>
    </row>
    <row r="987" spans="3:36" ht="15" customHeight="1" x14ac:dyDescent="0.25">
      <c r="C987" s="262"/>
      <c r="D987" s="272"/>
      <c r="E987" s="273"/>
      <c r="F987" s="264"/>
      <c r="G987" s="265"/>
      <c r="H987" s="126"/>
      <c r="I987" s="125"/>
      <c r="J987" s="125"/>
      <c r="K987" s="125"/>
      <c r="L987" s="125"/>
      <c r="M987" s="125"/>
      <c r="N987" s="125"/>
      <c r="O987" s="266"/>
      <c r="P987" s="267"/>
      <c r="Q987" s="268"/>
      <c r="R987" s="269"/>
      <c r="S987" s="268"/>
      <c r="T987" s="263"/>
      <c r="U987" s="300"/>
      <c r="V987" s="294" t="str">
        <f>IF(Tabela7[[#This Row],[C/V]]="c",Tabela7[[#This Row],[Preço Médio]],"")</f>
        <v/>
      </c>
      <c r="W987" s="294" t="str">
        <f>IF(Tabela7[[#This Row],[C/V]]="v",Tabela7[[#This Row],[Preço Médio]],"")</f>
        <v/>
      </c>
      <c r="X987" s="123" t="str">
        <f>Tabela7[[#This Row],[Código Negociação]]&amp;Tabela7[[#This Row],[C/V]]</f>
        <v/>
      </c>
    </row>
    <row r="988" spans="3:36" ht="15" customHeight="1" x14ac:dyDescent="0.25">
      <c r="C988" s="262"/>
      <c r="D988" s="272"/>
      <c r="E988" s="273"/>
      <c r="F988" s="264"/>
      <c r="G988" s="265"/>
      <c r="H988" s="126"/>
      <c r="I988" s="125"/>
      <c r="J988" s="125"/>
      <c r="K988" s="125"/>
      <c r="L988" s="125"/>
      <c r="M988" s="125"/>
      <c r="N988" s="125"/>
      <c r="O988" s="266"/>
      <c r="P988" s="267"/>
      <c r="Q988" s="267"/>
      <c r="R988" s="270"/>
      <c r="S988" s="267"/>
      <c r="T988" s="264"/>
      <c r="U988" s="300"/>
      <c r="V988" s="294" t="str">
        <f>IF(Tabela7[[#This Row],[C/V]]="c",Tabela7[[#This Row],[Preço Médio]],"")</f>
        <v/>
      </c>
      <c r="W988" s="294" t="str">
        <f>IF(Tabela7[[#This Row],[C/V]]="v",Tabela7[[#This Row],[Preço Médio]],"")</f>
        <v/>
      </c>
      <c r="X988" s="123" t="str">
        <f>Tabela7[[#This Row],[Código Negociação]]&amp;Tabela7[[#This Row],[C/V]]</f>
        <v/>
      </c>
    </row>
    <row r="989" spans="3:36" ht="15" customHeight="1" x14ac:dyDescent="0.25">
      <c r="C989" s="141"/>
      <c r="D989" s="271"/>
      <c r="E989" s="271"/>
      <c r="F989" s="118"/>
      <c r="G989" s="119"/>
      <c r="H989" s="118"/>
      <c r="I989" s="120"/>
      <c r="J989" s="120"/>
      <c r="K989" s="120"/>
      <c r="L989" s="120"/>
      <c r="M989" s="120"/>
      <c r="N989" s="120"/>
      <c r="O989" s="121"/>
      <c r="P989" s="121"/>
      <c r="Q989" s="117"/>
      <c r="R989" s="122"/>
      <c r="S989" s="117"/>
      <c r="T989" s="123"/>
      <c r="U989" s="299"/>
      <c r="V989" s="294" t="str">
        <f>IF(Tabela7[[#This Row],[C/V]]="c",Tabela7[[#This Row],[Preço Médio]],"")</f>
        <v/>
      </c>
      <c r="W989" s="294" t="str">
        <f>IF(Tabela7[[#This Row],[C/V]]="v",Tabela7[[#This Row],[Preço Médio]],"")</f>
        <v/>
      </c>
      <c r="X989" s="123" t="str">
        <f>Tabela7[[#This Row],[Código Negociação]]&amp;Tabela7[[#This Row],[C/V]]</f>
        <v/>
      </c>
    </row>
    <row r="990" spans="3:36" ht="15" customHeight="1" x14ac:dyDescent="0.25">
      <c r="C990" s="262"/>
      <c r="D990" s="272"/>
      <c r="E990" s="272"/>
      <c r="F990" s="264"/>
      <c r="G990" s="265"/>
      <c r="H990" s="126"/>
      <c r="I990" s="125"/>
      <c r="J990" s="125"/>
      <c r="K990" s="125"/>
      <c r="L990" s="125"/>
      <c r="M990" s="125"/>
      <c r="N990" s="125"/>
      <c r="O990" s="266"/>
      <c r="P990" s="267"/>
      <c r="Q990" s="268"/>
      <c r="R990" s="269"/>
      <c r="S990" s="268"/>
      <c r="T990" s="263"/>
      <c r="U990" s="300"/>
      <c r="V990" s="294" t="str">
        <f>IF(Tabela7[[#This Row],[C/V]]="c",Tabela7[[#This Row],[Preço Médio]],"")</f>
        <v/>
      </c>
      <c r="W990" s="294" t="str">
        <f>IF(Tabela7[[#This Row],[C/V]]="v",Tabela7[[#This Row],[Preço Médio]],"")</f>
        <v/>
      </c>
      <c r="X990" s="123" t="str">
        <f>Tabela7[[#This Row],[Código Negociação]]&amp;Tabela7[[#This Row],[C/V]]</f>
        <v/>
      </c>
    </row>
    <row r="991" spans="3:36" ht="15" customHeight="1" x14ac:dyDescent="0.25">
      <c r="C991" s="262"/>
      <c r="D991" s="272"/>
      <c r="E991" s="272"/>
      <c r="F991" s="264"/>
      <c r="G991" s="265"/>
      <c r="H991" s="126"/>
      <c r="I991" s="125"/>
      <c r="J991" s="125"/>
      <c r="K991" s="125"/>
      <c r="L991" s="125"/>
      <c r="M991" s="125"/>
      <c r="N991" s="125"/>
      <c r="O991" s="266"/>
      <c r="P991" s="267"/>
      <c r="Q991" s="267"/>
      <c r="R991" s="270"/>
      <c r="S991" s="267"/>
      <c r="T991" s="264"/>
      <c r="U991" s="300"/>
      <c r="V991" s="294" t="str">
        <f>IF(Tabela7[[#This Row],[C/V]]="c",Tabela7[[#This Row],[Preço Médio]],"")</f>
        <v/>
      </c>
      <c r="W991" s="294" t="str">
        <f>IF(Tabela7[[#This Row],[C/V]]="v",Tabela7[[#This Row],[Preço Médio]],"")</f>
        <v/>
      </c>
      <c r="X991" s="123" t="str">
        <f>Tabela7[[#This Row],[Código Negociação]]&amp;Tabela7[[#This Row],[C/V]]</f>
        <v/>
      </c>
    </row>
    <row r="992" spans="3:36" ht="15" customHeight="1" x14ac:dyDescent="0.25">
      <c r="C992" s="141"/>
      <c r="D992" s="273"/>
      <c r="E992" s="273"/>
      <c r="F992" s="264"/>
      <c r="G992" s="274"/>
      <c r="H992" s="264"/>
      <c r="I992" s="275"/>
      <c r="J992" s="275"/>
      <c r="K992" s="275"/>
      <c r="L992" s="275"/>
      <c r="M992" s="275"/>
      <c r="N992" s="275"/>
      <c r="O992" s="267"/>
      <c r="P992" s="267"/>
      <c r="Q992" s="268"/>
      <c r="R992" s="269"/>
      <c r="S992" s="268"/>
      <c r="T992" s="263"/>
      <c r="U992" s="300"/>
      <c r="V992" s="294" t="str">
        <f>IF(Tabela7[[#This Row],[C/V]]="c",Tabela7[[#This Row],[Preço Médio]],"")</f>
        <v/>
      </c>
      <c r="W992" s="294" t="str">
        <f>IF(Tabela7[[#This Row],[C/V]]="v",Tabela7[[#This Row],[Preço Médio]],"")</f>
        <v/>
      </c>
      <c r="X992" s="123" t="str">
        <f>Tabela7[[#This Row],[Código Negociação]]&amp;Tabela7[[#This Row],[C/V]]</f>
        <v/>
      </c>
    </row>
    <row r="993" spans="3:24" ht="15" customHeight="1" x14ac:dyDescent="0.25">
      <c r="C993" s="262"/>
      <c r="D993" s="272"/>
      <c r="E993" s="273"/>
      <c r="F993" s="264"/>
      <c r="G993" s="265"/>
      <c r="H993" s="126"/>
      <c r="I993" s="125"/>
      <c r="J993" s="125"/>
      <c r="K993" s="125"/>
      <c r="L993" s="125"/>
      <c r="M993" s="125"/>
      <c r="N993" s="125"/>
      <c r="O993" s="266"/>
      <c r="P993" s="267"/>
      <c r="Q993" s="268"/>
      <c r="R993" s="269"/>
      <c r="S993" s="268"/>
      <c r="T993" s="263"/>
      <c r="U993" s="300"/>
      <c r="V993" s="294" t="str">
        <f>IF(Tabela7[[#This Row],[C/V]]="c",Tabela7[[#This Row],[Preço Médio]],"")</f>
        <v/>
      </c>
      <c r="W993" s="294" t="str">
        <f>IF(Tabela7[[#This Row],[C/V]]="v",Tabela7[[#This Row],[Preço Médio]],"")</f>
        <v/>
      </c>
      <c r="X993" s="123" t="str">
        <f>Tabela7[[#This Row],[Código Negociação]]&amp;Tabela7[[#This Row],[C/V]]</f>
        <v/>
      </c>
    </row>
    <row r="994" spans="3:24" ht="15" customHeight="1" x14ac:dyDescent="0.25">
      <c r="C994" s="262"/>
      <c r="D994" s="272"/>
      <c r="E994" s="273"/>
      <c r="F994" s="264"/>
      <c r="G994" s="265"/>
      <c r="H994" s="126"/>
      <c r="I994" s="125"/>
      <c r="J994" s="125"/>
      <c r="K994" s="125"/>
      <c r="L994" s="125"/>
      <c r="M994" s="125"/>
      <c r="N994" s="125"/>
      <c r="O994" s="266"/>
      <c r="P994" s="267"/>
      <c r="Q994" s="267"/>
      <c r="R994" s="270"/>
      <c r="S994" s="267"/>
      <c r="T994" s="264"/>
      <c r="U994" s="300"/>
      <c r="V994" s="294" t="str">
        <f>IF(Tabela7[[#This Row],[C/V]]="c",Tabela7[[#This Row],[Preço Médio]],"")</f>
        <v/>
      </c>
      <c r="W994" s="294" t="str">
        <f>IF(Tabela7[[#This Row],[C/V]]="v",Tabela7[[#This Row],[Preço Médio]],"")</f>
        <v/>
      </c>
      <c r="X994" s="123" t="str">
        <f>Tabela7[[#This Row],[Código Negociação]]&amp;Tabela7[[#This Row],[C/V]]</f>
        <v/>
      </c>
    </row>
    <row r="995" spans="3:24" ht="15" customHeight="1" x14ac:dyDescent="0.25">
      <c r="C995" s="141"/>
      <c r="D995" s="271"/>
      <c r="E995" s="271"/>
      <c r="F995" s="118"/>
      <c r="G995" s="119"/>
      <c r="H995" s="118"/>
      <c r="I995" s="120"/>
      <c r="J995" s="120"/>
      <c r="K995" s="120"/>
      <c r="L995" s="120"/>
      <c r="M995" s="120"/>
      <c r="N995" s="120"/>
      <c r="O995" s="121"/>
      <c r="P995" s="121"/>
      <c r="Q995" s="117"/>
      <c r="R995" s="122"/>
      <c r="S995" s="117"/>
      <c r="T995" s="123"/>
      <c r="U995" s="299"/>
      <c r="V995" s="294" t="str">
        <f>IF(Tabela7[[#This Row],[C/V]]="c",Tabela7[[#This Row],[Preço Médio]],"")</f>
        <v/>
      </c>
      <c r="W995" s="294" t="str">
        <f>IF(Tabela7[[#This Row],[C/V]]="v",Tabela7[[#This Row],[Preço Médio]],"")</f>
        <v/>
      </c>
      <c r="X995" s="123" t="str">
        <f>Tabela7[[#This Row],[Código Negociação]]&amp;Tabela7[[#This Row],[C/V]]</f>
        <v/>
      </c>
    </row>
    <row r="996" spans="3:24" ht="15" customHeight="1" x14ac:dyDescent="0.25">
      <c r="C996" s="262"/>
      <c r="D996" s="272"/>
      <c r="E996" s="272"/>
      <c r="F996" s="264"/>
      <c r="G996" s="265"/>
      <c r="H996" s="126"/>
      <c r="I996" s="125"/>
      <c r="J996" s="125"/>
      <c r="K996" s="125"/>
      <c r="L996" s="125"/>
      <c r="M996" s="125"/>
      <c r="N996" s="125"/>
      <c r="O996" s="266"/>
      <c r="P996" s="267"/>
      <c r="Q996" s="268"/>
      <c r="R996" s="269"/>
      <c r="S996" s="268"/>
      <c r="T996" s="263"/>
      <c r="U996" s="300"/>
      <c r="V996" s="294" t="str">
        <f>IF(Tabela7[[#This Row],[C/V]]="c",Tabela7[[#This Row],[Preço Médio]],"")</f>
        <v/>
      </c>
      <c r="W996" s="294" t="str">
        <f>IF(Tabela7[[#This Row],[C/V]]="v",Tabela7[[#This Row],[Preço Médio]],"")</f>
        <v/>
      </c>
      <c r="X996" s="123" t="str">
        <f>Tabela7[[#This Row],[Código Negociação]]&amp;Tabela7[[#This Row],[C/V]]</f>
        <v/>
      </c>
    </row>
    <row r="997" spans="3:24" ht="15" customHeight="1" x14ac:dyDescent="0.25">
      <c r="C997" s="262"/>
      <c r="D997" s="272"/>
      <c r="E997" s="272"/>
      <c r="F997" s="264"/>
      <c r="G997" s="265"/>
      <c r="H997" s="126"/>
      <c r="I997" s="125"/>
      <c r="J997" s="125"/>
      <c r="K997" s="125"/>
      <c r="L997" s="125"/>
      <c r="M997" s="125"/>
      <c r="N997" s="125"/>
      <c r="O997" s="266"/>
      <c r="P997" s="267"/>
      <c r="Q997" s="267"/>
      <c r="R997" s="270"/>
      <c r="S997" s="267"/>
      <c r="T997" s="264"/>
      <c r="U997" s="300"/>
      <c r="V997" s="294" t="str">
        <f>IF(Tabela7[[#This Row],[C/V]]="c",Tabela7[[#This Row],[Preço Médio]],"")</f>
        <v/>
      </c>
      <c r="W997" s="294" t="str">
        <f>IF(Tabela7[[#This Row],[C/V]]="v",Tabela7[[#This Row],[Preço Médio]],"")</f>
        <v/>
      </c>
      <c r="X997" s="123" t="str">
        <f>Tabela7[[#This Row],[Código Negociação]]&amp;Tabela7[[#This Row],[C/V]]</f>
        <v/>
      </c>
    </row>
    <row r="998" spans="3:24" ht="15" customHeight="1" x14ac:dyDescent="0.25">
      <c r="C998" s="141"/>
      <c r="D998" s="273"/>
      <c r="E998" s="273"/>
      <c r="F998" s="264"/>
      <c r="G998" s="274"/>
      <c r="H998" s="264"/>
      <c r="I998" s="275"/>
      <c r="J998" s="275"/>
      <c r="K998" s="275"/>
      <c r="L998" s="275"/>
      <c r="M998" s="275"/>
      <c r="N998" s="275"/>
      <c r="O998" s="267"/>
      <c r="P998" s="267"/>
      <c r="Q998" s="268"/>
      <c r="R998" s="269"/>
      <c r="S998" s="268"/>
      <c r="T998" s="263"/>
      <c r="U998" s="300"/>
      <c r="V998" s="294" t="str">
        <f>IF(Tabela7[[#This Row],[C/V]]="c",Tabela7[[#This Row],[Preço Médio]],"")</f>
        <v/>
      </c>
      <c r="W998" s="294" t="str">
        <f>IF(Tabela7[[#This Row],[C/V]]="v",Tabela7[[#This Row],[Preço Médio]],"")</f>
        <v/>
      </c>
      <c r="X998" s="123" t="str">
        <f>Tabela7[[#This Row],[Código Negociação]]&amp;Tabela7[[#This Row],[C/V]]</f>
        <v/>
      </c>
    </row>
    <row r="999" spans="3:24" ht="15" customHeight="1" x14ac:dyDescent="0.25">
      <c r="C999" s="262"/>
      <c r="D999" s="272"/>
      <c r="E999" s="273"/>
      <c r="F999" s="264"/>
      <c r="G999" s="265"/>
      <c r="H999" s="126"/>
      <c r="I999" s="125"/>
      <c r="J999" s="125"/>
      <c r="K999" s="125"/>
      <c r="L999" s="125"/>
      <c r="M999" s="125"/>
      <c r="N999" s="125"/>
      <c r="O999" s="266"/>
      <c r="P999" s="267"/>
      <c r="Q999" s="268"/>
      <c r="R999" s="269"/>
      <c r="S999" s="268"/>
      <c r="T999" s="263"/>
      <c r="U999" s="300"/>
      <c r="V999" s="294" t="str">
        <f>IF(Tabela7[[#This Row],[C/V]]="c",Tabela7[[#This Row],[Preço Médio]],"")</f>
        <v/>
      </c>
      <c r="W999" s="294" t="str">
        <f>IF(Tabela7[[#This Row],[C/V]]="v",Tabela7[[#This Row],[Preço Médio]],"")</f>
        <v/>
      </c>
      <c r="X999" s="123" t="str">
        <f>Tabela7[[#This Row],[Código Negociação]]&amp;Tabela7[[#This Row],[C/V]]</f>
        <v/>
      </c>
    </row>
    <row r="1000" spans="3:24" ht="15" customHeight="1" x14ac:dyDescent="0.25">
      <c r="C1000" s="262"/>
      <c r="D1000" s="272"/>
      <c r="E1000" s="273"/>
      <c r="F1000" s="264"/>
      <c r="G1000" s="265"/>
      <c r="H1000" s="126"/>
      <c r="I1000" s="125"/>
      <c r="J1000" s="125"/>
      <c r="K1000" s="125"/>
      <c r="L1000" s="125"/>
      <c r="M1000" s="125"/>
      <c r="N1000" s="125"/>
      <c r="O1000" s="266"/>
      <c r="P1000" s="267"/>
      <c r="Q1000" s="267"/>
      <c r="R1000" s="270"/>
      <c r="S1000" s="267"/>
      <c r="T1000" s="264"/>
      <c r="U1000" s="300"/>
      <c r="V1000" s="294" t="str">
        <f>IF(Tabela7[[#This Row],[C/V]]="c",Tabela7[[#This Row],[Preço Médio]],"")</f>
        <v/>
      </c>
      <c r="W1000" s="294" t="str">
        <f>IF(Tabela7[[#This Row],[C/V]]="v",Tabela7[[#This Row],[Preço Médio]],"")</f>
        <v/>
      </c>
      <c r="X1000" s="123" t="str">
        <f>Tabela7[[#This Row],[Código Negociação]]&amp;Tabela7[[#This Row],[C/V]]</f>
        <v/>
      </c>
    </row>
    <row r="1001" spans="3:24" ht="15" customHeight="1" x14ac:dyDescent="0.25">
      <c r="C1001" s="141"/>
      <c r="D1001" s="271"/>
      <c r="E1001" s="271"/>
      <c r="F1001" s="118"/>
      <c r="G1001" s="119"/>
      <c r="H1001" s="118"/>
      <c r="I1001" s="120"/>
      <c r="J1001" s="120"/>
      <c r="K1001" s="120"/>
      <c r="L1001" s="120"/>
      <c r="M1001" s="120"/>
      <c r="N1001" s="120"/>
      <c r="O1001" s="121"/>
      <c r="P1001" s="121"/>
      <c r="Q1001" s="117"/>
      <c r="R1001" s="122"/>
      <c r="S1001" s="117"/>
      <c r="T1001" s="123"/>
      <c r="U1001" s="299"/>
      <c r="V1001" s="294" t="str">
        <f>IF(Tabela7[[#This Row],[C/V]]="c",Tabela7[[#This Row],[Preço Médio]],"")</f>
        <v/>
      </c>
      <c r="W1001" s="294" t="str">
        <f>IF(Tabela7[[#This Row],[C/V]]="v",Tabela7[[#This Row],[Preço Médio]],"")</f>
        <v/>
      </c>
      <c r="X1001" s="123" t="str">
        <f>Tabela7[[#This Row],[Código Negociação]]&amp;Tabela7[[#This Row],[C/V]]</f>
        <v/>
      </c>
    </row>
    <row r="1002" spans="3:24" ht="15" customHeight="1" x14ac:dyDescent="0.25">
      <c r="C1002" s="262"/>
      <c r="D1002" s="272"/>
      <c r="E1002" s="272"/>
      <c r="F1002" s="264"/>
      <c r="G1002" s="265"/>
      <c r="H1002" s="126"/>
      <c r="I1002" s="125"/>
      <c r="J1002" s="125"/>
      <c r="K1002" s="125"/>
      <c r="L1002" s="125"/>
      <c r="M1002" s="125"/>
      <c r="N1002" s="125"/>
      <c r="O1002" s="266"/>
      <c r="P1002" s="267"/>
      <c r="Q1002" s="268"/>
      <c r="R1002" s="269"/>
      <c r="S1002" s="268"/>
      <c r="T1002" s="263"/>
      <c r="U1002" s="300"/>
      <c r="V1002" s="294" t="str">
        <f>IF(Tabela7[[#This Row],[C/V]]="c",Tabela7[[#This Row],[Preço Médio]],"")</f>
        <v/>
      </c>
      <c r="W1002" s="294" t="str">
        <f>IF(Tabela7[[#This Row],[C/V]]="v",Tabela7[[#This Row],[Preço Médio]],"")</f>
        <v/>
      </c>
      <c r="X1002" s="123" t="str">
        <f>Tabela7[[#This Row],[Código Negociação]]&amp;Tabela7[[#This Row],[C/V]]</f>
        <v/>
      </c>
    </row>
    <row r="1003" spans="3:24" ht="15" customHeight="1" x14ac:dyDescent="0.25">
      <c r="C1003" s="262"/>
      <c r="D1003" s="272"/>
      <c r="E1003" s="272"/>
      <c r="F1003" s="264"/>
      <c r="G1003" s="265"/>
      <c r="H1003" s="126"/>
      <c r="I1003" s="125"/>
      <c r="J1003" s="125"/>
      <c r="K1003" s="125"/>
      <c r="L1003" s="125"/>
      <c r="M1003" s="125"/>
      <c r="N1003" s="125"/>
      <c r="O1003" s="266"/>
      <c r="P1003" s="267"/>
      <c r="Q1003" s="267"/>
      <c r="R1003" s="270"/>
      <c r="S1003" s="267"/>
      <c r="T1003" s="264"/>
      <c r="U1003" s="300"/>
      <c r="V1003" s="294" t="str">
        <f>IF(Tabela7[[#This Row],[C/V]]="c",Tabela7[[#This Row],[Preço Médio]],"")</f>
        <v/>
      </c>
      <c r="W1003" s="294" t="str">
        <f>IF(Tabela7[[#This Row],[C/V]]="v",Tabela7[[#This Row],[Preço Médio]],"")</f>
        <v/>
      </c>
      <c r="X1003" s="123" t="str">
        <f>Tabela7[[#This Row],[Código Negociação]]&amp;Tabela7[[#This Row],[C/V]]</f>
        <v/>
      </c>
    </row>
    <row r="1004" spans="3:24" ht="15" customHeight="1" x14ac:dyDescent="0.25">
      <c r="C1004" s="141"/>
      <c r="D1004" s="273"/>
      <c r="E1004" s="273"/>
      <c r="F1004" s="264"/>
      <c r="G1004" s="274"/>
      <c r="H1004" s="264"/>
      <c r="I1004" s="275"/>
      <c r="J1004" s="275"/>
      <c r="K1004" s="275"/>
      <c r="L1004" s="275"/>
      <c r="M1004" s="275"/>
      <c r="N1004" s="275"/>
      <c r="O1004" s="267"/>
      <c r="P1004" s="267"/>
      <c r="Q1004" s="268"/>
      <c r="R1004" s="269"/>
      <c r="S1004" s="268"/>
      <c r="T1004" s="263"/>
      <c r="U1004" s="300"/>
      <c r="V1004" s="294" t="str">
        <f>IF(Tabela7[[#This Row],[C/V]]="c",Tabela7[[#This Row],[Preço Médio]],"")</f>
        <v/>
      </c>
      <c r="W1004" s="294" t="str">
        <f>IF(Tabela7[[#This Row],[C/V]]="v",Tabela7[[#This Row],[Preço Médio]],"")</f>
        <v/>
      </c>
      <c r="X1004" s="123" t="str">
        <f>Tabela7[[#This Row],[Código Negociação]]&amp;Tabela7[[#This Row],[C/V]]</f>
        <v/>
      </c>
    </row>
    <row r="1005" spans="3:24" ht="15" customHeight="1" x14ac:dyDescent="0.25">
      <c r="C1005" s="262"/>
      <c r="D1005" s="272"/>
      <c r="E1005" s="273"/>
      <c r="F1005" s="264"/>
      <c r="G1005" s="265"/>
      <c r="H1005" s="126"/>
      <c r="I1005" s="125"/>
      <c r="J1005" s="125"/>
      <c r="K1005" s="125"/>
      <c r="L1005" s="125"/>
      <c r="M1005" s="125"/>
      <c r="N1005" s="125"/>
      <c r="O1005" s="266"/>
      <c r="P1005" s="267"/>
      <c r="Q1005" s="268"/>
      <c r="R1005" s="269"/>
      <c r="S1005" s="268"/>
      <c r="T1005" s="263"/>
      <c r="U1005" s="300"/>
      <c r="V1005" s="294" t="str">
        <f>IF(Tabela7[[#This Row],[C/V]]="c",Tabela7[[#This Row],[Preço Médio]],"")</f>
        <v/>
      </c>
      <c r="W1005" s="294" t="str">
        <f>IF(Tabela7[[#This Row],[C/V]]="v",Tabela7[[#This Row],[Preço Médio]],"")</f>
        <v/>
      </c>
      <c r="X1005" s="123" t="str">
        <f>Tabela7[[#This Row],[Código Negociação]]&amp;Tabela7[[#This Row],[C/V]]</f>
        <v/>
      </c>
    </row>
    <row r="1006" spans="3:24" ht="15" customHeight="1" x14ac:dyDescent="0.25">
      <c r="C1006" s="262"/>
      <c r="D1006" s="272"/>
      <c r="E1006" s="273"/>
      <c r="F1006" s="264"/>
      <c r="G1006" s="265"/>
      <c r="H1006" s="126"/>
      <c r="I1006" s="125"/>
      <c r="J1006" s="125"/>
      <c r="K1006" s="125"/>
      <c r="L1006" s="125"/>
      <c r="M1006" s="125"/>
      <c r="N1006" s="125"/>
      <c r="O1006" s="266"/>
      <c r="P1006" s="267"/>
      <c r="Q1006" s="267"/>
      <c r="R1006" s="270"/>
      <c r="S1006" s="267"/>
      <c r="T1006" s="264"/>
      <c r="U1006" s="300"/>
      <c r="V1006" s="294" t="str">
        <f>IF(Tabela7[[#This Row],[C/V]]="c",Tabela7[[#This Row],[Preço Médio]],"")</f>
        <v/>
      </c>
      <c r="W1006" s="294" t="str">
        <f>IF(Tabela7[[#This Row],[C/V]]="v",Tabela7[[#This Row],[Preço Médio]],"")</f>
        <v/>
      </c>
      <c r="X1006" s="123" t="str">
        <f>Tabela7[[#This Row],[Código Negociação]]&amp;Tabela7[[#This Row],[C/V]]</f>
        <v/>
      </c>
    </row>
    <row r="1007" spans="3:24" ht="15" customHeight="1" x14ac:dyDescent="0.25">
      <c r="C1007" s="141"/>
      <c r="D1007" s="271"/>
      <c r="E1007" s="271"/>
      <c r="F1007" s="118"/>
      <c r="G1007" s="119"/>
      <c r="H1007" s="118"/>
      <c r="I1007" s="120"/>
      <c r="J1007" s="120"/>
      <c r="K1007" s="120"/>
      <c r="L1007" s="120"/>
      <c r="M1007" s="120"/>
      <c r="N1007" s="120"/>
      <c r="O1007" s="121"/>
      <c r="P1007" s="121"/>
      <c r="Q1007" s="117"/>
      <c r="R1007" s="122"/>
      <c r="S1007" s="117"/>
      <c r="T1007" s="123"/>
      <c r="U1007" s="299"/>
      <c r="V1007" s="294" t="str">
        <f>IF(Tabela7[[#This Row],[C/V]]="c",Tabela7[[#This Row],[Preço Médio]],"")</f>
        <v/>
      </c>
      <c r="W1007" s="294" t="str">
        <f>IF(Tabela7[[#This Row],[C/V]]="v",Tabela7[[#This Row],[Preço Médio]],"")</f>
        <v/>
      </c>
      <c r="X1007" s="123" t="str">
        <f>Tabela7[[#This Row],[Código Negociação]]&amp;Tabela7[[#This Row],[C/V]]</f>
        <v/>
      </c>
    </row>
    <row r="1008" spans="3:24" ht="15" customHeight="1" x14ac:dyDescent="0.25">
      <c r="C1008" s="262"/>
      <c r="D1008" s="272"/>
      <c r="E1008" s="272"/>
      <c r="F1008" s="264"/>
      <c r="G1008" s="265"/>
      <c r="H1008" s="126"/>
      <c r="I1008" s="125"/>
      <c r="J1008" s="125"/>
      <c r="K1008" s="125"/>
      <c r="L1008" s="125"/>
      <c r="M1008" s="125"/>
      <c r="N1008" s="125"/>
      <c r="O1008" s="266"/>
      <c r="P1008" s="267"/>
      <c r="Q1008" s="268"/>
      <c r="R1008" s="269"/>
      <c r="S1008" s="268"/>
      <c r="T1008" s="263"/>
      <c r="U1008" s="300"/>
      <c r="V1008" s="294" t="str">
        <f>IF(Tabela7[[#This Row],[C/V]]="c",Tabela7[[#This Row],[Preço Médio]],"")</f>
        <v/>
      </c>
      <c r="W1008" s="294" t="str">
        <f>IF(Tabela7[[#This Row],[C/V]]="v",Tabela7[[#This Row],[Preço Médio]],"")</f>
        <v/>
      </c>
      <c r="X1008" s="123" t="str">
        <f>Tabela7[[#This Row],[Código Negociação]]&amp;Tabela7[[#This Row],[C/V]]</f>
        <v/>
      </c>
    </row>
    <row r="1009" spans="3:24" ht="15" customHeight="1" x14ac:dyDescent="0.25">
      <c r="C1009" s="262"/>
      <c r="D1009" s="272"/>
      <c r="E1009" s="272"/>
      <c r="F1009" s="264"/>
      <c r="G1009" s="265"/>
      <c r="H1009" s="126"/>
      <c r="I1009" s="125"/>
      <c r="J1009" s="125"/>
      <c r="K1009" s="125"/>
      <c r="L1009" s="125"/>
      <c r="M1009" s="125"/>
      <c r="N1009" s="125"/>
      <c r="O1009" s="266"/>
      <c r="P1009" s="267"/>
      <c r="Q1009" s="267"/>
      <c r="R1009" s="270"/>
      <c r="S1009" s="267"/>
      <c r="T1009" s="264"/>
      <c r="U1009" s="300"/>
      <c r="V1009" s="294" t="str">
        <f>IF(Tabela7[[#This Row],[C/V]]="c",Tabela7[[#This Row],[Preço Médio]],"")</f>
        <v/>
      </c>
      <c r="W1009" s="294" t="str">
        <f>IF(Tabela7[[#This Row],[C/V]]="v",Tabela7[[#This Row],[Preço Médio]],"")</f>
        <v/>
      </c>
      <c r="X1009" s="123" t="str">
        <f>Tabela7[[#This Row],[Código Negociação]]&amp;Tabela7[[#This Row],[C/V]]</f>
        <v/>
      </c>
    </row>
    <row r="1010" spans="3:24" ht="15" customHeight="1" x14ac:dyDescent="0.25">
      <c r="C1010" s="141"/>
      <c r="D1010" s="273"/>
      <c r="E1010" s="273"/>
      <c r="F1010" s="264"/>
      <c r="G1010" s="274"/>
      <c r="H1010" s="264"/>
      <c r="I1010" s="275"/>
      <c r="J1010" s="275"/>
      <c r="K1010" s="275"/>
      <c r="L1010" s="275"/>
      <c r="M1010" s="275"/>
      <c r="N1010" s="275"/>
      <c r="O1010" s="267"/>
      <c r="P1010" s="267"/>
      <c r="Q1010" s="268"/>
      <c r="R1010" s="269"/>
      <c r="S1010" s="268"/>
      <c r="T1010" s="263"/>
      <c r="U1010" s="300"/>
      <c r="V1010" s="294" t="str">
        <f>IF(Tabela7[[#This Row],[C/V]]="c",Tabela7[[#This Row],[Preço Médio]],"")</f>
        <v/>
      </c>
      <c r="W1010" s="294" t="str">
        <f>IF(Tabela7[[#This Row],[C/V]]="v",Tabela7[[#This Row],[Preço Médio]],"")</f>
        <v/>
      </c>
      <c r="X1010" s="123" t="str">
        <f>Tabela7[[#This Row],[Código Negociação]]&amp;Tabela7[[#This Row],[C/V]]</f>
        <v/>
      </c>
    </row>
    <row r="1011" spans="3:24" ht="15" customHeight="1" x14ac:dyDescent="0.25">
      <c r="C1011" s="262"/>
      <c r="D1011" s="272"/>
      <c r="E1011" s="273"/>
      <c r="F1011" s="264"/>
      <c r="G1011" s="265"/>
      <c r="H1011" s="126"/>
      <c r="I1011" s="125"/>
      <c r="J1011" s="125"/>
      <c r="K1011" s="125"/>
      <c r="L1011" s="125"/>
      <c r="M1011" s="125"/>
      <c r="N1011" s="125"/>
      <c r="O1011" s="266"/>
      <c r="P1011" s="267"/>
      <c r="Q1011" s="268"/>
      <c r="R1011" s="269"/>
      <c r="S1011" s="268"/>
      <c r="T1011" s="263"/>
      <c r="U1011" s="300"/>
      <c r="V1011" s="294" t="str">
        <f>IF(Tabela7[[#This Row],[C/V]]="c",Tabela7[[#This Row],[Preço Médio]],"")</f>
        <v/>
      </c>
      <c r="W1011" s="294" t="str">
        <f>IF(Tabela7[[#This Row],[C/V]]="v",Tabela7[[#This Row],[Preço Médio]],"")</f>
        <v/>
      </c>
      <c r="X1011" s="123" t="str">
        <f>Tabela7[[#This Row],[Código Negociação]]&amp;Tabela7[[#This Row],[C/V]]</f>
        <v/>
      </c>
    </row>
    <row r="1012" spans="3:24" ht="15" customHeight="1" x14ac:dyDescent="0.25">
      <c r="C1012" s="262"/>
      <c r="D1012" s="272"/>
      <c r="E1012" s="273"/>
      <c r="F1012" s="264"/>
      <c r="G1012" s="265"/>
      <c r="H1012" s="126"/>
      <c r="I1012" s="125"/>
      <c r="J1012" s="125"/>
      <c r="K1012" s="125"/>
      <c r="L1012" s="125"/>
      <c r="M1012" s="125"/>
      <c r="N1012" s="125"/>
      <c r="O1012" s="266"/>
      <c r="P1012" s="267"/>
      <c r="Q1012" s="267"/>
      <c r="R1012" s="270"/>
      <c r="S1012" s="267"/>
      <c r="T1012" s="264"/>
      <c r="U1012" s="300"/>
      <c r="V1012" s="294" t="str">
        <f>IF(Tabela7[[#This Row],[C/V]]="c",Tabela7[[#This Row],[Preço Médio]],"")</f>
        <v/>
      </c>
      <c r="W1012" s="294" t="str">
        <f>IF(Tabela7[[#This Row],[C/V]]="v",Tabela7[[#This Row],[Preço Médio]],"")</f>
        <v/>
      </c>
      <c r="X1012" s="123" t="str">
        <f>Tabela7[[#This Row],[Código Negociação]]&amp;Tabela7[[#This Row],[C/V]]</f>
        <v/>
      </c>
    </row>
    <row r="1013" spans="3:24" ht="15" customHeight="1" x14ac:dyDescent="0.25">
      <c r="C1013" s="141"/>
      <c r="D1013" s="271"/>
      <c r="E1013" s="271"/>
      <c r="F1013" s="118"/>
      <c r="G1013" s="119"/>
      <c r="H1013" s="118"/>
      <c r="I1013" s="120"/>
      <c r="J1013" s="120"/>
      <c r="K1013" s="120"/>
      <c r="L1013" s="120"/>
      <c r="M1013" s="120"/>
      <c r="N1013" s="120"/>
      <c r="O1013" s="121"/>
      <c r="P1013" s="121"/>
      <c r="Q1013" s="117"/>
      <c r="R1013" s="122"/>
      <c r="S1013" s="117"/>
      <c r="T1013" s="123"/>
      <c r="U1013" s="299"/>
      <c r="V1013" s="294" t="str">
        <f>IF(Tabela7[[#This Row],[C/V]]="c",Tabela7[[#This Row],[Preço Médio]],"")</f>
        <v/>
      </c>
      <c r="W1013" s="294" t="str">
        <f>IF(Tabela7[[#This Row],[C/V]]="v",Tabela7[[#This Row],[Preço Médio]],"")</f>
        <v/>
      </c>
      <c r="X1013" s="123" t="str">
        <f>Tabela7[[#This Row],[Código Negociação]]&amp;Tabela7[[#This Row],[C/V]]</f>
        <v/>
      </c>
    </row>
    <row r="1014" spans="3:24" ht="15" customHeight="1" x14ac:dyDescent="0.25">
      <c r="C1014" s="262"/>
      <c r="D1014" s="272"/>
      <c r="E1014" s="272"/>
      <c r="F1014" s="264"/>
      <c r="G1014" s="265"/>
      <c r="H1014" s="126"/>
      <c r="I1014" s="125"/>
      <c r="J1014" s="125"/>
      <c r="K1014" s="125"/>
      <c r="L1014" s="125"/>
      <c r="M1014" s="125"/>
      <c r="N1014" s="125"/>
      <c r="O1014" s="266"/>
      <c r="P1014" s="267"/>
      <c r="Q1014" s="268"/>
      <c r="R1014" s="269"/>
      <c r="S1014" s="268"/>
      <c r="T1014" s="263"/>
      <c r="U1014" s="300"/>
      <c r="V1014" s="294" t="str">
        <f>IF(Tabela7[[#This Row],[C/V]]="c",Tabela7[[#This Row],[Preço Médio]],"")</f>
        <v/>
      </c>
      <c r="W1014" s="294" t="str">
        <f>IF(Tabela7[[#This Row],[C/V]]="v",Tabela7[[#This Row],[Preço Médio]],"")</f>
        <v/>
      </c>
      <c r="X1014" s="123" t="str">
        <f>Tabela7[[#This Row],[Código Negociação]]&amp;Tabela7[[#This Row],[C/V]]</f>
        <v/>
      </c>
    </row>
    <row r="1015" spans="3:24" ht="15" customHeight="1" x14ac:dyDescent="0.25">
      <c r="C1015" s="262"/>
      <c r="D1015" s="272"/>
      <c r="E1015" s="272"/>
      <c r="F1015" s="264"/>
      <c r="G1015" s="265"/>
      <c r="H1015" s="126"/>
      <c r="I1015" s="125"/>
      <c r="J1015" s="125"/>
      <c r="K1015" s="125"/>
      <c r="L1015" s="125"/>
      <c r="M1015" s="125"/>
      <c r="N1015" s="125"/>
      <c r="O1015" s="266"/>
      <c r="P1015" s="267"/>
      <c r="Q1015" s="267"/>
      <c r="R1015" s="270"/>
      <c r="S1015" s="267"/>
      <c r="T1015" s="264"/>
      <c r="U1015" s="300"/>
      <c r="V1015" s="294" t="str">
        <f>IF(Tabela7[[#This Row],[C/V]]="c",Tabela7[[#This Row],[Preço Médio]],"")</f>
        <v/>
      </c>
      <c r="W1015" s="294" t="str">
        <f>IF(Tabela7[[#This Row],[C/V]]="v",Tabela7[[#This Row],[Preço Médio]],"")</f>
        <v/>
      </c>
      <c r="X1015" s="123" t="str">
        <f>Tabela7[[#This Row],[Código Negociação]]&amp;Tabela7[[#This Row],[C/V]]</f>
        <v/>
      </c>
    </row>
    <row r="1016" spans="3:24" ht="15" customHeight="1" x14ac:dyDescent="0.25">
      <c r="C1016" s="141"/>
      <c r="D1016" s="273"/>
      <c r="E1016" s="273"/>
      <c r="F1016" s="264"/>
      <c r="G1016" s="274"/>
      <c r="H1016" s="264"/>
      <c r="I1016" s="275"/>
      <c r="J1016" s="275"/>
      <c r="K1016" s="275"/>
      <c r="L1016" s="275"/>
      <c r="M1016" s="275"/>
      <c r="N1016" s="275"/>
      <c r="O1016" s="267"/>
      <c r="P1016" s="267"/>
      <c r="Q1016" s="268"/>
      <c r="R1016" s="269"/>
      <c r="S1016" s="268"/>
      <c r="T1016" s="263"/>
      <c r="U1016" s="300"/>
      <c r="V1016" s="294" t="str">
        <f>IF(Tabela7[[#This Row],[C/V]]="c",Tabela7[[#This Row],[Preço Médio]],"")</f>
        <v/>
      </c>
      <c r="W1016" s="294" t="str">
        <f>IF(Tabela7[[#This Row],[C/V]]="v",Tabela7[[#This Row],[Preço Médio]],"")</f>
        <v/>
      </c>
      <c r="X1016" s="123" t="str">
        <f>Tabela7[[#This Row],[Código Negociação]]&amp;Tabela7[[#This Row],[C/V]]</f>
        <v/>
      </c>
    </row>
    <row r="1017" spans="3:24" ht="15" customHeight="1" x14ac:dyDescent="0.25">
      <c r="C1017" s="262"/>
      <c r="D1017" s="272"/>
      <c r="E1017" s="273"/>
      <c r="F1017" s="264"/>
      <c r="G1017" s="265"/>
      <c r="H1017" s="126"/>
      <c r="I1017" s="125"/>
      <c r="J1017" s="125"/>
      <c r="K1017" s="125"/>
      <c r="L1017" s="125"/>
      <c r="M1017" s="125"/>
      <c r="N1017" s="125"/>
      <c r="O1017" s="266"/>
      <c r="P1017" s="267"/>
      <c r="Q1017" s="268"/>
      <c r="R1017" s="269"/>
      <c r="S1017" s="268"/>
      <c r="T1017" s="263"/>
      <c r="U1017" s="300"/>
      <c r="V1017" s="294" t="str">
        <f>IF(Tabela7[[#This Row],[C/V]]="c",Tabela7[[#This Row],[Preço Médio]],"")</f>
        <v/>
      </c>
      <c r="W1017" s="294" t="str">
        <f>IF(Tabela7[[#This Row],[C/V]]="v",Tabela7[[#This Row],[Preço Médio]],"")</f>
        <v/>
      </c>
      <c r="X1017" s="123" t="str">
        <f>Tabela7[[#This Row],[Código Negociação]]&amp;Tabela7[[#This Row],[C/V]]</f>
        <v/>
      </c>
    </row>
    <row r="1018" spans="3:24" ht="15" customHeight="1" x14ac:dyDescent="0.25">
      <c r="C1018" s="262"/>
      <c r="D1018" s="272"/>
      <c r="E1018" s="273"/>
      <c r="F1018" s="264"/>
      <c r="G1018" s="265"/>
      <c r="H1018" s="126"/>
      <c r="I1018" s="125"/>
      <c r="J1018" s="125"/>
      <c r="K1018" s="125"/>
      <c r="L1018" s="125"/>
      <c r="M1018" s="125"/>
      <c r="N1018" s="125"/>
      <c r="O1018" s="266"/>
      <c r="P1018" s="267"/>
      <c r="Q1018" s="267"/>
      <c r="R1018" s="270"/>
      <c r="S1018" s="267"/>
      <c r="T1018" s="264"/>
      <c r="U1018" s="300"/>
      <c r="V1018" s="294" t="str">
        <f>IF(Tabela7[[#This Row],[C/V]]="c",Tabela7[[#This Row],[Preço Médio]],"")</f>
        <v/>
      </c>
      <c r="W1018" s="294" t="str">
        <f>IF(Tabela7[[#This Row],[C/V]]="v",Tabela7[[#This Row],[Preço Médio]],"")</f>
        <v/>
      </c>
      <c r="X1018" s="123" t="str">
        <f>Tabela7[[#This Row],[Código Negociação]]&amp;Tabela7[[#This Row],[C/V]]</f>
        <v/>
      </c>
    </row>
    <row r="1019" spans="3:24" ht="15" customHeight="1" x14ac:dyDescent="0.25">
      <c r="C1019" s="141"/>
      <c r="D1019" s="271"/>
      <c r="E1019" s="271"/>
      <c r="F1019" s="118"/>
      <c r="G1019" s="119"/>
      <c r="H1019" s="118"/>
      <c r="I1019" s="120"/>
      <c r="J1019" s="120"/>
      <c r="K1019" s="120"/>
      <c r="L1019" s="120"/>
      <c r="M1019" s="120"/>
      <c r="N1019" s="120"/>
      <c r="O1019" s="121"/>
      <c r="P1019" s="121"/>
      <c r="Q1019" s="117"/>
      <c r="R1019" s="122"/>
      <c r="S1019" s="117"/>
      <c r="T1019" s="123"/>
      <c r="U1019" s="299"/>
      <c r="V1019" s="294" t="str">
        <f>IF(Tabela7[[#This Row],[C/V]]="c",Tabela7[[#This Row],[Preço Médio]],"")</f>
        <v/>
      </c>
      <c r="W1019" s="294" t="str">
        <f>IF(Tabela7[[#This Row],[C/V]]="v",Tabela7[[#This Row],[Preço Médio]],"")</f>
        <v/>
      </c>
      <c r="X1019" s="123" t="str">
        <f>Tabela7[[#This Row],[Código Negociação]]&amp;Tabela7[[#This Row],[C/V]]</f>
        <v/>
      </c>
    </row>
    <row r="1020" spans="3:24" ht="15" customHeight="1" x14ac:dyDescent="0.25">
      <c r="C1020" s="262"/>
      <c r="D1020" s="272"/>
      <c r="E1020" s="272"/>
      <c r="F1020" s="264"/>
      <c r="G1020" s="265"/>
      <c r="H1020" s="126"/>
      <c r="I1020" s="125"/>
      <c r="J1020" s="125"/>
      <c r="K1020" s="125"/>
      <c r="L1020" s="125"/>
      <c r="M1020" s="125"/>
      <c r="N1020" s="125"/>
      <c r="O1020" s="266"/>
      <c r="P1020" s="267"/>
      <c r="Q1020" s="268"/>
      <c r="R1020" s="269"/>
      <c r="S1020" s="268"/>
      <c r="T1020" s="263"/>
      <c r="U1020" s="300"/>
      <c r="V1020" s="294" t="str">
        <f>IF(Tabela7[[#This Row],[C/V]]="c",Tabela7[[#This Row],[Preço Médio]],"")</f>
        <v/>
      </c>
      <c r="W1020" s="294" t="str">
        <f>IF(Tabela7[[#This Row],[C/V]]="v",Tabela7[[#This Row],[Preço Médio]],"")</f>
        <v/>
      </c>
      <c r="X1020" s="123" t="str">
        <f>Tabela7[[#This Row],[Código Negociação]]&amp;Tabela7[[#This Row],[C/V]]</f>
        <v/>
      </c>
    </row>
    <row r="1021" spans="3:24" ht="15" customHeight="1" x14ac:dyDescent="0.25">
      <c r="C1021" s="262"/>
      <c r="D1021" s="272"/>
      <c r="E1021" s="272"/>
      <c r="F1021" s="264"/>
      <c r="G1021" s="265"/>
      <c r="H1021" s="126"/>
      <c r="I1021" s="125"/>
      <c r="J1021" s="125"/>
      <c r="K1021" s="125"/>
      <c r="L1021" s="125"/>
      <c r="M1021" s="125"/>
      <c r="N1021" s="125"/>
      <c r="O1021" s="266"/>
      <c r="P1021" s="267"/>
      <c r="Q1021" s="267"/>
      <c r="R1021" s="270"/>
      <c r="S1021" s="267"/>
      <c r="T1021" s="264"/>
      <c r="U1021" s="300"/>
      <c r="V1021" s="294" t="str">
        <f>IF(Tabela7[[#This Row],[C/V]]="c",Tabela7[[#This Row],[Preço Médio]],"")</f>
        <v/>
      </c>
      <c r="W1021" s="294" t="str">
        <f>IF(Tabela7[[#This Row],[C/V]]="v",Tabela7[[#This Row],[Preço Médio]],"")</f>
        <v/>
      </c>
      <c r="X1021" s="123" t="str">
        <f>Tabela7[[#This Row],[Código Negociação]]&amp;Tabela7[[#This Row],[C/V]]</f>
        <v/>
      </c>
    </row>
    <row r="1022" spans="3:24" ht="15" customHeight="1" x14ac:dyDescent="0.25">
      <c r="C1022" s="141"/>
      <c r="D1022" s="273"/>
      <c r="E1022" s="273"/>
      <c r="F1022" s="264"/>
      <c r="G1022" s="274"/>
      <c r="H1022" s="264"/>
      <c r="I1022" s="275"/>
      <c r="J1022" s="275"/>
      <c r="K1022" s="275"/>
      <c r="L1022" s="275"/>
      <c r="M1022" s="275"/>
      <c r="N1022" s="275"/>
      <c r="O1022" s="267"/>
      <c r="P1022" s="267"/>
      <c r="Q1022" s="268"/>
      <c r="R1022" s="269"/>
      <c r="S1022" s="268"/>
      <c r="T1022" s="263"/>
      <c r="U1022" s="300"/>
      <c r="V1022" s="294" t="str">
        <f>IF(Tabela7[[#This Row],[C/V]]="c",Tabela7[[#This Row],[Preço Médio]],"")</f>
        <v/>
      </c>
      <c r="W1022" s="294" t="str">
        <f>IF(Tabela7[[#This Row],[C/V]]="v",Tabela7[[#This Row],[Preço Médio]],"")</f>
        <v/>
      </c>
      <c r="X1022" s="123" t="str">
        <f>Tabela7[[#This Row],[Código Negociação]]&amp;Tabela7[[#This Row],[C/V]]</f>
        <v/>
      </c>
    </row>
    <row r="1023" spans="3:24" ht="15" customHeight="1" x14ac:dyDescent="0.25">
      <c r="C1023" s="262"/>
      <c r="D1023" s="272"/>
      <c r="E1023" s="273"/>
      <c r="F1023" s="264"/>
      <c r="G1023" s="265"/>
      <c r="H1023" s="126"/>
      <c r="I1023" s="125"/>
      <c r="J1023" s="125"/>
      <c r="K1023" s="125"/>
      <c r="L1023" s="125"/>
      <c r="M1023" s="125"/>
      <c r="N1023" s="125"/>
      <c r="O1023" s="266"/>
      <c r="P1023" s="267"/>
      <c r="Q1023" s="268"/>
      <c r="R1023" s="269"/>
      <c r="S1023" s="268"/>
      <c r="T1023" s="263"/>
      <c r="U1023" s="300"/>
      <c r="V1023" s="294" t="str">
        <f>IF(Tabela7[[#This Row],[C/V]]="c",Tabela7[[#This Row],[Preço Médio]],"")</f>
        <v/>
      </c>
      <c r="W1023" s="294" t="str">
        <f>IF(Tabela7[[#This Row],[C/V]]="v",Tabela7[[#This Row],[Preço Médio]],"")</f>
        <v/>
      </c>
      <c r="X1023" s="123" t="str">
        <f>Tabela7[[#This Row],[Código Negociação]]&amp;Tabela7[[#This Row],[C/V]]</f>
        <v/>
      </c>
    </row>
    <row r="1024" spans="3:24" ht="15" customHeight="1" x14ac:dyDescent="0.25">
      <c r="C1024" s="262"/>
      <c r="D1024" s="272"/>
      <c r="E1024" s="273"/>
      <c r="F1024" s="264"/>
      <c r="G1024" s="265"/>
      <c r="H1024" s="126"/>
      <c r="I1024" s="125"/>
      <c r="J1024" s="125"/>
      <c r="K1024" s="125"/>
      <c r="L1024" s="125"/>
      <c r="M1024" s="125"/>
      <c r="N1024" s="125"/>
      <c r="O1024" s="266"/>
      <c r="P1024" s="267"/>
      <c r="Q1024" s="267"/>
      <c r="R1024" s="270"/>
      <c r="S1024" s="267"/>
      <c r="T1024" s="264"/>
      <c r="U1024" s="300"/>
      <c r="V1024" s="294" t="str">
        <f>IF(Tabela7[[#This Row],[C/V]]="c",Tabela7[[#This Row],[Preço Médio]],"")</f>
        <v/>
      </c>
      <c r="W1024" s="294" t="str">
        <f>IF(Tabela7[[#This Row],[C/V]]="v",Tabela7[[#This Row],[Preço Médio]],"")</f>
        <v/>
      </c>
      <c r="X1024" s="123" t="str">
        <f>Tabela7[[#This Row],[Código Negociação]]&amp;Tabela7[[#This Row],[C/V]]</f>
        <v/>
      </c>
    </row>
    <row r="1025" spans="3:24" ht="15" customHeight="1" x14ac:dyDescent="0.25">
      <c r="C1025" s="141"/>
      <c r="D1025" s="271"/>
      <c r="E1025" s="271"/>
      <c r="F1025" s="118"/>
      <c r="G1025" s="119"/>
      <c r="H1025" s="118"/>
      <c r="I1025" s="120"/>
      <c r="J1025" s="120"/>
      <c r="K1025" s="120"/>
      <c r="L1025" s="120"/>
      <c r="M1025" s="120"/>
      <c r="N1025" s="120"/>
      <c r="O1025" s="121"/>
      <c r="P1025" s="121"/>
      <c r="Q1025" s="117"/>
      <c r="R1025" s="122"/>
      <c r="S1025" s="117"/>
      <c r="T1025" s="123"/>
      <c r="U1025" s="299"/>
      <c r="V1025" s="294" t="str">
        <f>IF(Tabela7[[#This Row],[C/V]]="c",Tabela7[[#This Row],[Preço Médio]],"")</f>
        <v/>
      </c>
      <c r="W1025" s="294" t="str">
        <f>IF(Tabela7[[#This Row],[C/V]]="v",Tabela7[[#This Row],[Preço Médio]],"")</f>
        <v/>
      </c>
      <c r="X1025" s="123" t="str">
        <f>Tabela7[[#This Row],[Código Negociação]]&amp;Tabela7[[#This Row],[C/V]]</f>
        <v/>
      </c>
    </row>
    <row r="1026" spans="3:24" ht="15" customHeight="1" x14ac:dyDescent="0.25">
      <c r="C1026" s="262"/>
      <c r="D1026" s="272"/>
      <c r="E1026" s="272"/>
      <c r="F1026" s="264"/>
      <c r="G1026" s="265"/>
      <c r="H1026" s="126"/>
      <c r="I1026" s="125"/>
      <c r="J1026" s="125"/>
      <c r="K1026" s="125"/>
      <c r="L1026" s="125"/>
      <c r="M1026" s="125"/>
      <c r="N1026" s="125"/>
      <c r="O1026" s="266"/>
      <c r="P1026" s="267"/>
      <c r="Q1026" s="268"/>
      <c r="R1026" s="269"/>
      <c r="S1026" s="268"/>
      <c r="T1026" s="263"/>
      <c r="U1026" s="300"/>
      <c r="V1026" s="294" t="str">
        <f>IF(Tabela7[[#This Row],[C/V]]="c",Tabela7[[#This Row],[Preço Médio]],"")</f>
        <v/>
      </c>
      <c r="W1026" s="294" t="str">
        <f>IF(Tabela7[[#This Row],[C/V]]="v",Tabela7[[#This Row],[Preço Médio]],"")</f>
        <v/>
      </c>
      <c r="X1026" s="123" t="str">
        <f>Tabela7[[#This Row],[Código Negociação]]&amp;Tabela7[[#This Row],[C/V]]</f>
        <v/>
      </c>
    </row>
    <row r="1027" spans="3:24" ht="15" customHeight="1" x14ac:dyDescent="0.25">
      <c r="C1027" s="262"/>
      <c r="D1027" s="272"/>
      <c r="E1027" s="272"/>
      <c r="F1027" s="264"/>
      <c r="G1027" s="265"/>
      <c r="H1027" s="126"/>
      <c r="I1027" s="125"/>
      <c r="J1027" s="125"/>
      <c r="K1027" s="125"/>
      <c r="L1027" s="125"/>
      <c r="M1027" s="125"/>
      <c r="N1027" s="125"/>
      <c r="O1027" s="266"/>
      <c r="P1027" s="267"/>
      <c r="Q1027" s="267"/>
      <c r="R1027" s="270"/>
      <c r="S1027" s="267"/>
      <c r="T1027" s="264"/>
      <c r="U1027" s="300"/>
      <c r="V1027" s="294" t="str">
        <f>IF(Tabela7[[#This Row],[C/V]]="c",Tabela7[[#This Row],[Preço Médio]],"")</f>
        <v/>
      </c>
      <c r="W1027" s="294" t="str">
        <f>IF(Tabela7[[#This Row],[C/V]]="v",Tabela7[[#This Row],[Preço Médio]],"")</f>
        <v/>
      </c>
      <c r="X1027" s="123" t="str">
        <f>Tabela7[[#This Row],[Código Negociação]]&amp;Tabela7[[#This Row],[C/V]]</f>
        <v/>
      </c>
    </row>
    <row r="1028" spans="3:24" ht="15" customHeight="1" x14ac:dyDescent="0.25">
      <c r="C1028" s="141"/>
      <c r="D1028" s="273"/>
      <c r="E1028" s="273"/>
      <c r="F1028" s="264"/>
      <c r="G1028" s="274"/>
      <c r="H1028" s="264"/>
      <c r="I1028" s="275"/>
      <c r="J1028" s="275"/>
      <c r="K1028" s="275"/>
      <c r="L1028" s="275"/>
      <c r="M1028" s="275"/>
      <c r="N1028" s="275"/>
      <c r="O1028" s="267"/>
      <c r="P1028" s="267"/>
      <c r="Q1028" s="268"/>
      <c r="R1028" s="269"/>
      <c r="S1028" s="268"/>
      <c r="T1028" s="263"/>
      <c r="U1028" s="300"/>
      <c r="V1028" s="294" t="str">
        <f>IF(Tabela7[[#This Row],[C/V]]="c",Tabela7[[#This Row],[Preço Médio]],"")</f>
        <v/>
      </c>
      <c r="W1028" s="294" t="str">
        <f>IF(Tabela7[[#This Row],[C/V]]="v",Tabela7[[#This Row],[Preço Médio]],"")</f>
        <v/>
      </c>
      <c r="X1028" s="123" t="str">
        <f>Tabela7[[#This Row],[Código Negociação]]&amp;Tabela7[[#This Row],[C/V]]</f>
        <v/>
      </c>
    </row>
    <row r="1029" spans="3:24" ht="15" customHeight="1" x14ac:dyDescent="0.25">
      <c r="C1029" s="262"/>
      <c r="D1029" s="272"/>
      <c r="E1029" s="273"/>
      <c r="F1029" s="264"/>
      <c r="G1029" s="265"/>
      <c r="H1029" s="126"/>
      <c r="I1029" s="125"/>
      <c r="J1029" s="125"/>
      <c r="K1029" s="125"/>
      <c r="L1029" s="125"/>
      <c r="M1029" s="125"/>
      <c r="N1029" s="125"/>
      <c r="O1029" s="266"/>
      <c r="P1029" s="267"/>
      <c r="Q1029" s="268"/>
      <c r="R1029" s="269"/>
      <c r="S1029" s="268"/>
      <c r="T1029" s="263"/>
      <c r="U1029" s="300"/>
      <c r="V1029" s="294" t="str">
        <f>IF(Tabela7[[#This Row],[C/V]]="c",Tabela7[[#This Row],[Preço Médio]],"")</f>
        <v/>
      </c>
      <c r="W1029" s="294" t="str">
        <f>IF(Tabela7[[#This Row],[C/V]]="v",Tabela7[[#This Row],[Preço Médio]],"")</f>
        <v/>
      </c>
      <c r="X1029" s="123" t="str">
        <f>Tabela7[[#This Row],[Código Negociação]]&amp;Tabela7[[#This Row],[C/V]]</f>
        <v/>
      </c>
    </row>
    <row r="1030" spans="3:24" ht="15" customHeight="1" x14ac:dyDescent="0.25">
      <c r="C1030" s="262"/>
      <c r="D1030" s="272"/>
      <c r="E1030" s="273"/>
      <c r="F1030" s="264"/>
      <c r="G1030" s="265"/>
      <c r="H1030" s="126"/>
      <c r="I1030" s="125"/>
      <c r="J1030" s="125"/>
      <c r="K1030" s="125"/>
      <c r="L1030" s="125"/>
      <c r="M1030" s="125"/>
      <c r="N1030" s="125"/>
      <c r="O1030" s="266"/>
      <c r="P1030" s="267"/>
      <c r="Q1030" s="267"/>
      <c r="R1030" s="270"/>
      <c r="S1030" s="267"/>
      <c r="T1030" s="264"/>
      <c r="U1030" s="300"/>
      <c r="V1030" s="294" t="str">
        <f>IF(Tabela7[[#This Row],[C/V]]="c",Tabela7[[#This Row],[Preço Médio]],"")</f>
        <v/>
      </c>
      <c r="W1030" s="294" t="str">
        <f>IF(Tabela7[[#This Row],[C/V]]="v",Tabela7[[#This Row],[Preço Médio]],"")</f>
        <v/>
      </c>
      <c r="X1030" s="123" t="str">
        <f>Tabela7[[#This Row],[Código Negociação]]&amp;Tabela7[[#This Row],[C/V]]</f>
        <v/>
      </c>
    </row>
    <row r="1031" spans="3:24" ht="15" customHeight="1" x14ac:dyDescent="0.25">
      <c r="C1031" s="141"/>
      <c r="D1031" s="271"/>
      <c r="E1031" s="271"/>
      <c r="F1031" s="118"/>
      <c r="G1031" s="119"/>
      <c r="H1031" s="118"/>
      <c r="I1031" s="120"/>
      <c r="J1031" s="120"/>
      <c r="K1031" s="120"/>
      <c r="L1031" s="120"/>
      <c r="M1031" s="120"/>
      <c r="N1031" s="120"/>
      <c r="O1031" s="121"/>
      <c r="P1031" s="121"/>
      <c r="Q1031" s="117"/>
      <c r="R1031" s="122"/>
      <c r="S1031" s="117"/>
      <c r="T1031" s="123"/>
      <c r="U1031" s="299"/>
      <c r="V1031" s="294" t="str">
        <f>IF(Tabela7[[#This Row],[C/V]]="c",Tabela7[[#This Row],[Preço Médio]],"")</f>
        <v/>
      </c>
      <c r="W1031" s="294" t="str">
        <f>IF(Tabela7[[#This Row],[C/V]]="v",Tabela7[[#This Row],[Preço Médio]],"")</f>
        <v/>
      </c>
      <c r="X1031" s="123" t="str">
        <f>Tabela7[[#This Row],[Código Negociação]]&amp;Tabela7[[#This Row],[C/V]]</f>
        <v/>
      </c>
    </row>
    <row r="1032" spans="3:24" ht="15" customHeight="1" x14ac:dyDescent="0.25">
      <c r="C1032" s="262"/>
      <c r="D1032" s="272"/>
      <c r="E1032" s="272"/>
      <c r="F1032" s="264"/>
      <c r="G1032" s="265"/>
      <c r="H1032" s="126"/>
      <c r="I1032" s="125"/>
      <c r="J1032" s="125"/>
      <c r="K1032" s="125"/>
      <c r="L1032" s="125"/>
      <c r="M1032" s="125"/>
      <c r="N1032" s="125"/>
      <c r="O1032" s="266"/>
      <c r="P1032" s="267"/>
      <c r="Q1032" s="268"/>
      <c r="R1032" s="269"/>
      <c r="S1032" s="268"/>
      <c r="T1032" s="263"/>
      <c r="U1032" s="300"/>
      <c r="V1032" s="294" t="str">
        <f>IF(Tabela7[[#This Row],[C/V]]="c",Tabela7[[#This Row],[Preço Médio]],"")</f>
        <v/>
      </c>
      <c r="W1032" s="294" t="str">
        <f>IF(Tabela7[[#This Row],[C/V]]="v",Tabela7[[#This Row],[Preço Médio]],"")</f>
        <v/>
      </c>
      <c r="X1032" s="123" t="str">
        <f>Tabela7[[#This Row],[Código Negociação]]&amp;Tabela7[[#This Row],[C/V]]</f>
        <v/>
      </c>
    </row>
    <row r="1033" spans="3:24" ht="15" customHeight="1" x14ac:dyDescent="0.25">
      <c r="C1033" s="262"/>
      <c r="D1033" s="272"/>
      <c r="E1033" s="272"/>
      <c r="F1033" s="264"/>
      <c r="G1033" s="265"/>
      <c r="H1033" s="126"/>
      <c r="I1033" s="125"/>
      <c r="J1033" s="125"/>
      <c r="K1033" s="125"/>
      <c r="L1033" s="125"/>
      <c r="M1033" s="125"/>
      <c r="N1033" s="125"/>
      <c r="O1033" s="266"/>
      <c r="P1033" s="267"/>
      <c r="Q1033" s="267"/>
      <c r="R1033" s="270"/>
      <c r="S1033" s="267"/>
      <c r="T1033" s="264"/>
      <c r="U1033" s="300"/>
      <c r="V1033" s="294" t="str">
        <f>IF(Tabela7[[#This Row],[C/V]]="c",Tabela7[[#This Row],[Preço Médio]],"")</f>
        <v/>
      </c>
      <c r="W1033" s="294" t="str">
        <f>IF(Tabela7[[#This Row],[C/V]]="v",Tabela7[[#This Row],[Preço Médio]],"")</f>
        <v/>
      </c>
      <c r="X1033" s="123" t="str">
        <f>Tabela7[[#This Row],[Código Negociação]]&amp;Tabela7[[#This Row],[C/V]]</f>
        <v/>
      </c>
    </row>
    <row r="1034" spans="3:24" ht="15" customHeight="1" x14ac:dyDescent="0.25">
      <c r="C1034" s="141"/>
      <c r="D1034" s="273"/>
      <c r="E1034" s="273"/>
      <c r="F1034" s="264"/>
      <c r="G1034" s="274"/>
      <c r="H1034" s="264"/>
      <c r="I1034" s="275"/>
      <c r="J1034" s="275"/>
      <c r="K1034" s="275"/>
      <c r="L1034" s="275"/>
      <c r="M1034" s="275"/>
      <c r="N1034" s="275"/>
      <c r="O1034" s="267"/>
      <c r="P1034" s="267"/>
      <c r="Q1034" s="268"/>
      <c r="R1034" s="269"/>
      <c r="S1034" s="268"/>
      <c r="T1034" s="263"/>
      <c r="U1034" s="300"/>
      <c r="V1034" s="294" t="str">
        <f>IF(Tabela7[[#This Row],[C/V]]="c",Tabela7[[#This Row],[Preço Médio]],"")</f>
        <v/>
      </c>
      <c r="W1034" s="294" t="str">
        <f>IF(Tabela7[[#This Row],[C/V]]="v",Tabela7[[#This Row],[Preço Médio]],"")</f>
        <v/>
      </c>
      <c r="X1034" s="123" t="str">
        <f>Tabela7[[#This Row],[Código Negociação]]&amp;Tabela7[[#This Row],[C/V]]</f>
        <v/>
      </c>
    </row>
    <row r="1035" spans="3:24" ht="15" customHeight="1" x14ac:dyDescent="0.25">
      <c r="C1035" s="262"/>
      <c r="D1035" s="272"/>
      <c r="E1035" s="273"/>
      <c r="F1035" s="264"/>
      <c r="G1035" s="265"/>
      <c r="H1035" s="126"/>
      <c r="I1035" s="125"/>
      <c r="J1035" s="125"/>
      <c r="K1035" s="125"/>
      <c r="L1035" s="125"/>
      <c r="M1035" s="125"/>
      <c r="N1035" s="125"/>
      <c r="O1035" s="266"/>
      <c r="P1035" s="267"/>
      <c r="Q1035" s="268"/>
      <c r="R1035" s="269"/>
      <c r="S1035" s="268"/>
      <c r="T1035" s="263"/>
      <c r="U1035" s="300"/>
      <c r="V1035" s="294" t="str">
        <f>IF(Tabela7[[#This Row],[C/V]]="c",Tabela7[[#This Row],[Preço Médio]],"")</f>
        <v/>
      </c>
      <c r="W1035" s="294" t="str">
        <f>IF(Tabela7[[#This Row],[C/V]]="v",Tabela7[[#This Row],[Preço Médio]],"")</f>
        <v/>
      </c>
      <c r="X1035" s="123" t="str">
        <f>Tabela7[[#This Row],[Código Negociação]]&amp;Tabela7[[#This Row],[C/V]]</f>
        <v/>
      </c>
    </row>
    <row r="1036" spans="3:24" ht="15" customHeight="1" x14ac:dyDescent="0.25">
      <c r="C1036" s="262"/>
      <c r="D1036" s="272"/>
      <c r="E1036" s="273"/>
      <c r="F1036" s="264"/>
      <c r="G1036" s="265"/>
      <c r="H1036" s="126"/>
      <c r="I1036" s="125"/>
      <c r="J1036" s="125"/>
      <c r="K1036" s="125"/>
      <c r="L1036" s="125"/>
      <c r="M1036" s="125"/>
      <c r="N1036" s="125"/>
      <c r="O1036" s="266"/>
      <c r="P1036" s="267"/>
      <c r="Q1036" s="267"/>
      <c r="R1036" s="270"/>
      <c r="S1036" s="267"/>
      <c r="T1036" s="264"/>
      <c r="U1036" s="300"/>
      <c r="V1036" s="294" t="str">
        <f>IF(Tabela7[[#This Row],[C/V]]="c",Tabela7[[#This Row],[Preço Médio]],"")</f>
        <v/>
      </c>
      <c r="W1036" s="294" t="str">
        <f>IF(Tabela7[[#This Row],[C/V]]="v",Tabela7[[#This Row],[Preço Médio]],"")</f>
        <v/>
      </c>
      <c r="X1036" s="123" t="str">
        <f>Tabela7[[#This Row],[Código Negociação]]&amp;Tabela7[[#This Row],[C/V]]</f>
        <v/>
      </c>
    </row>
    <row r="1037" spans="3:24" ht="15" customHeight="1" x14ac:dyDescent="0.25">
      <c r="C1037" s="141"/>
      <c r="D1037" s="271"/>
      <c r="E1037" s="271"/>
      <c r="F1037" s="118"/>
      <c r="G1037" s="119"/>
      <c r="H1037" s="118"/>
      <c r="I1037" s="120"/>
      <c r="J1037" s="120"/>
      <c r="K1037" s="120"/>
      <c r="L1037" s="120"/>
      <c r="M1037" s="120"/>
      <c r="N1037" s="120"/>
      <c r="O1037" s="121"/>
      <c r="P1037" s="121"/>
      <c r="Q1037" s="117"/>
      <c r="R1037" s="122"/>
      <c r="S1037" s="117"/>
      <c r="T1037" s="123"/>
      <c r="U1037" s="299"/>
      <c r="V1037" s="294" t="str">
        <f>IF(Tabela7[[#This Row],[C/V]]="c",Tabela7[[#This Row],[Preço Médio]],"")</f>
        <v/>
      </c>
      <c r="W1037" s="294" t="str">
        <f>IF(Tabela7[[#This Row],[C/V]]="v",Tabela7[[#This Row],[Preço Médio]],"")</f>
        <v/>
      </c>
      <c r="X1037" s="123" t="str">
        <f>Tabela7[[#This Row],[Código Negociação]]&amp;Tabela7[[#This Row],[C/V]]</f>
        <v/>
      </c>
    </row>
    <row r="1038" spans="3:24" ht="15" customHeight="1" x14ac:dyDescent="0.25">
      <c r="C1038" s="262"/>
      <c r="D1038" s="272"/>
      <c r="E1038" s="272"/>
      <c r="F1038" s="264"/>
      <c r="G1038" s="265"/>
      <c r="H1038" s="126"/>
      <c r="I1038" s="125"/>
      <c r="J1038" s="125"/>
      <c r="K1038" s="125"/>
      <c r="L1038" s="125"/>
      <c r="M1038" s="125"/>
      <c r="N1038" s="125"/>
      <c r="O1038" s="266"/>
      <c r="P1038" s="267"/>
      <c r="Q1038" s="268"/>
      <c r="R1038" s="269"/>
      <c r="S1038" s="268"/>
      <c r="T1038" s="263"/>
      <c r="U1038" s="300"/>
      <c r="V1038" s="294" t="str">
        <f>IF(Tabela7[[#This Row],[C/V]]="c",Tabela7[[#This Row],[Preço Médio]],"")</f>
        <v/>
      </c>
      <c r="W1038" s="294" t="str">
        <f>IF(Tabela7[[#This Row],[C/V]]="v",Tabela7[[#This Row],[Preço Médio]],"")</f>
        <v/>
      </c>
      <c r="X1038" s="123" t="str">
        <f>Tabela7[[#This Row],[Código Negociação]]&amp;Tabela7[[#This Row],[C/V]]</f>
        <v/>
      </c>
    </row>
    <row r="1039" spans="3:24" ht="15" customHeight="1" x14ac:dyDescent="0.25">
      <c r="C1039" s="262"/>
      <c r="D1039" s="272"/>
      <c r="E1039" s="272"/>
      <c r="F1039" s="264"/>
      <c r="G1039" s="265"/>
      <c r="H1039" s="126"/>
      <c r="I1039" s="125"/>
      <c r="J1039" s="125"/>
      <c r="K1039" s="125"/>
      <c r="L1039" s="125"/>
      <c r="M1039" s="125"/>
      <c r="N1039" s="125"/>
      <c r="O1039" s="266"/>
      <c r="P1039" s="267"/>
      <c r="Q1039" s="267"/>
      <c r="R1039" s="270"/>
      <c r="S1039" s="267"/>
      <c r="T1039" s="264"/>
      <c r="U1039" s="300"/>
      <c r="V1039" s="294" t="str">
        <f>IF(Tabela7[[#This Row],[C/V]]="c",Tabela7[[#This Row],[Preço Médio]],"")</f>
        <v/>
      </c>
      <c r="W1039" s="294" t="str">
        <f>IF(Tabela7[[#This Row],[C/V]]="v",Tabela7[[#This Row],[Preço Médio]],"")</f>
        <v/>
      </c>
      <c r="X1039" s="123" t="str">
        <f>Tabela7[[#This Row],[Código Negociação]]&amp;Tabela7[[#This Row],[C/V]]</f>
        <v/>
      </c>
    </row>
    <row r="1040" spans="3:24" ht="15" customHeight="1" x14ac:dyDescent="0.25">
      <c r="C1040" s="141"/>
      <c r="D1040" s="273"/>
      <c r="E1040" s="273"/>
      <c r="F1040" s="264"/>
      <c r="G1040" s="274"/>
      <c r="H1040" s="264"/>
      <c r="I1040" s="275"/>
      <c r="J1040" s="275"/>
      <c r="K1040" s="275"/>
      <c r="L1040" s="275"/>
      <c r="M1040" s="275"/>
      <c r="N1040" s="275"/>
      <c r="O1040" s="267"/>
      <c r="P1040" s="267"/>
      <c r="Q1040" s="268"/>
      <c r="R1040" s="269"/>
      <c r="S1040" s="268"/>
      <c r="T1040" s="263"/>
      <c r="U1040" s="300"/>
      <c r="V1040" s="294" t="str">
        <f>IF(Tabela7[[#This Row],[C/V]]="c",Tabela7[[#This Row],[Preço Médio]],"")</f>
        <v/>
      </c>
      <c r="W1040" s="294" t="str">
        <f>IF(Tabela7[[#This Row],[C/V]]="v",Tabela7[[#This Row],[Preço Médio]],"")</f>
        <v/>
      </c>
      <c r="X1040" s="123" t="str">
        <f>Tabela7[[#This Row],[Código Negociação]]&amp;Tabela7[[#This Row],[C/V]]</f>
        <v/>
      </c>
    </row>
    <row r="1041" spans="3:24" ht="15" customHeight="1" x14ac:dyDescent="0.25">
      <c r="C1041" s="262"/>
      <c r="D1041" s="272"/>
      <c r="E1041" s="273"/>
      <c r="F1041" s="264"/>
      <c r="G1041" s="265"/>
      <c r="H1041" s="126"/>
      <c r="I1041" s="125"/>
      <c r="J1041" s="125"/>
      <c r="K1041" s="125"/>
      <c r="L1041" s="125"/>
      <c r="M1041" s="125"/>
      <c r="N1041" s="125"/>
      <c r="O1041" s="266"/>
      <c r="P1041" s="267"/>
      <c r="Q1041" s="268"/>
      <c r="R1041" s="269"/>
      <c r="S1041" s="268"/>
      <c r="T1041" s="263"/>
      <c r="U1041" s="300"/>
      <c r="V1041" s="294" t="str">
        <f>IF(Tabela7[[#This Row],[C/V]]="c",Tabela7[[#This Row],[Preço Médio]],"")</f>
        <v/>
      </c>
      <c r="W1041" s="294" t="str">
        <f>IF(Tabela7[[#This Row],[C/V]]="v",Tabela7[[#This Row],[Preço Médio]],"")</f>
        <v/>
      </c>
      <c r="X1041" s="123" t="str">
        <f>Tabela7[[#This Row],[Código Negociação]]&amp;Tabela7[[#This Row],[C/V]]</f>
        <v/>
      </c>
    </row>
    <row r="1042" spans="3:24" ht="15" customHeight="1" x14ac:dyDescent="0.25">
      <c r="C1042" s="262"/>
      <c r="D1042" s="272"/>
      <c r="E1042" s="273"/>
      <c r="F1042" s="264"/>
      <c r="G1042" s="265"/>
      <c r="H1042" s="126"/>
      <c r="I1042" s="125"/>
      <c r="J1042" s="125"/>
      <c r="K1042" s="125"/>
      <c r="L1042" s="125"/>
      <c r="M1042" s="125"/>
      <c r="N1042" s="125"/>
      <c r="O1042" s="266"/>
      <c r="P1042" s="267"/>
      <c r="Q1042" s="267"/>
      <c r="R1042" s="270"/>
      <c r="S1042" s="267"/>
      <c r="T1042" s="264"/>
      <c r="U1042" s="300"/>
      <c r="V1042" s="294" t="str">
        <f>IF(Tabela7[[#This Row],[C/V]]="c",Tabela7[[#This Row],[Preço Médio]],"")</f>
        <v/>
      </c>
      <c r="W1042" s="294" t="str">
        <f>IF(Tabela7[[#This Row],[C/V]]="v",Tabela7[[#This Row],[Preço Médio]],"")</f>
        <v/>
      </c>
      <c r="X1042" s="123" t="str">
        <f>Tabela7[[#This Row],[Código Negociação]]&amp;Tabela7[[#This Row],[C/V]]</f>
        <v/>
      </c>
    </row>
    <row r="1043" spans="3:24" ht="15" customHeight="1" x14ac:dyDescent="0.25">
      <c r="C1043" s="141"/>
      <c r="D1043" s="271"/>
      <c r="E1043" s="271"/>
      <c r="F1043" s="118"/>
      <c r="G1043" s="119"/>
      <c r="H1043" s="118"/>
      <c r="I1043" s="120"/>
      <c r="J1043" s="120"/>
      <c r="K1043" s="120"/>
      <c r="L1043" s="120"/>
      <c r="M1043" s="120"/>
      <c r="N1043" s="120"/>
      <c r="O1043" s="121"/>
      <c r="P1043" s="121"/>
      <c r="Q1043" s="117"/>
      <c r="R1043" s="122"/>
      <c r="S1043" s="117"/>
      <c r="T1043" s="123"/>
      <c r="U1043" s="299"/>
      <c r="V1043" s="294" t="str">
        <f>IF(Tabela7[[#This Row],[C/V]]="c",Tabela7[[#This Row],[Preço Médio]],"")</f>
        <v/>
      </c>
      <c r="W1043" s="294" t="str">
        <f>IF(Tabela7[[#This Row],[C/V]]="v",Tabela7[[#This Row],[Preço Médio]],"")</f>
        <v/>
      </c>
      <c r="X1043" s="123" t="str">
        <f>Tabela7[[#This Row],[Código Negociação]]&amp;Tabela7[[#This Row],[C/V]]</f>
        <v/>
      </c>
    </row>
    <row r="1044" spans="3:24" ht="15" customHeight="1" x14ac:dyDescent="0.25">
      <c r="C1044" s="262"/>
      <c r="D1044" s="272"/>
      <c r="E1044" s="272"/>
      <c r="F1044" s="264"/>
      <c r="G1044" s="265"/>
      <c r="H1044" s="126"/>
      <c r="I1044" s="125"/>
      <c r="J1044" s="125"/>
      <c r="K1044" s="125"/>
      <c r="L1044" s="125"/>
      <c r="M1044" s="125"/>
      <c r="N1044" s="125"/>
      <c r="O1044" s="266"/>
      <c r="P1044" s="267"/>
      <c r="Q1044" s="268"/>
      <c r="R1044" s="269"/>
      <c r="S1044" s="268"/>
      <c r="T1044" s="263"/>
      <c r="U1044" s="300"/>
      <c r="V1044" s="294" t="str">
        <f>IF(Tabela7[[#This Row],[C/V]]="c",Tabela7[[#This Row],[Preço Médio]],"")</f>
        <v/>
      </c>
      <c r="W1044" s="294" t="str">
        <f>IF(Tabela7[[#This Row],[C/V]]="v",Tabela7[[#This Row],[Preço Médio]],"")</f>
        <v/>
      </c>
      <c r="X1044" s="123" t="str">
        <f>Tabela7[[#This Row],[Código Negociação]]&amp;Tabela7[[#This Row],[C/V]]</f>
        <v/>
      </c>
    </row>
    <row r="1045" spans="3:24" ht="15" customHeight="1" x14ac:dyDescent="0.25">
      <c r="C1045" s="262"/>
      <c r="D1045" s="272"/>
      <c r="E1045" s="272"/>
      <c r="F1045" s="264"/>
      <c r="G1045" s="265"/>
      <c r="H1045" s="126"/>
      <c r="I1045" s="125"/>
      <c r="J1045" s="125"/>
      <c r="K1045" s="125"/>
      <c r="L1045" s="125"/>
      <c r="M1045" s="125"/>
      <c r="N1045" s="125"/>
      <c r="O1045" s="266"/>
      <c r="P1045" s="267"/>
      <c r="Q1045" s="267"/>
      <c r="R1045" s="270"/>
      <c r="S1045" s="267"/>
      <c r="T1045" s="264"/>
      <c r="U1045" s="300"/>
      <c r="V1045" s="294" t="str">
        <f>IF(Tabela7[[#This Row],[C/V]]="c",Tabela7[[#This Row],[Preço Médio]],"")</f>
        <v/>
      </c>
      <c r="W1045" s="294" t="str">
        <f>IF(Tabela7[[#This Row],[C/V]]="v",Tabela7[[#This Row],[Preço Médio]],"")</f>
        <v/>
      </c>
      <c r="X1045" s="123" t="str">
        <f>Tabela7[[#This Row],[Código Negociação]]&amp;Tabela7[[#This Row],[C/V]]</f>
        <v/>
      </c>
    </row>
    <row r="1046" spans="3:24" ht="15" customHeight="1" x14ac:dyDescent="0.25">
      <c r="C1046" s="141"/>
      <c r="D1046" s="273"/>
      <c r="E1046" s="273"/>
      <c r="F1046" s="264"/>
      <c r="G1046" s="274"/>
      <c r="H1046" s="264"/>
      <c r="I1046" s="275"/>
      <c r="J1046" s="275"/>
      <c r="K1046" s="275"/>
      <c r="L1046" s="275"/>
      <c r="M1046" s="275"/>
      <c r="N1046" s="275"/>
      <c r="O1046" s="267"/>
      <c r="P1046" s="267"/>
      <c r="Q1046" s="268"/>
      <c r="R1046" s="269"/>
      <c r="S1046" s="268"/>
      <c r="T1046" s="263"/>
      <c r="U1046" s="300"/>
      <c r="V1046" s="294" t="str">
        <f>IF(Tabela7[[#This Row],[C/V]]="c",Tabela7[[#This Row],[Preço Médio]],"")</f>
        <v/>
      </c>
      <c r="W1046" s="294" t="str">
        <f>IF(Tabela7[[#This Row],[C/V]]="v",Tabela7[[#This Row],[Preço Médio]],"")</f>
        <v/>
      </c>
      <c r="X1046" s="123" t="str">
        <f>Tabela7[[#This Row],[Código Negociação]]&amp;Tabela7[[#This Row],[C/V]]</f>
        <v/>
      </c>
    </row>
    <row r="1047" spans="3:24" ht="15" customHeight="1" x14ac:dyDescent="0.25">
      <c r="C1047" s="262"/>
      <c r="D1047" s="272"/>
      <c r="E1047" s="273"/>
      <c r="F1047" s="264"/>
      <c r="G1047" s="265"/>
      <c r="H1047" s="126"/>
      <c r="I1047" s="125"/>
      <c r="J1047" s="125"/>
      <c r="K1047" s="125"/>
      <c r="L1047" s="125"/>
      <c r="M1047" s="125"/>
      <c r="N1047" s="125"/>
      <c r="O1047" s="266"/>
      <c r="P1047" s="267"/>
      <c r="Q1047" s="268"/>
      <c r="R1047" s="269"/>
      <c r="S1047" s="268"/>
      <c r="T1047" s="263"/>
      <c r="U1047" s="300"/>
      <c r="V1047" s="294" t="str">
        <f>IF(Tabela7[[#This Row],[C/V]]="c",Tabela7[[#This Row],[Preço Médio]],"")</f>
        <v/>
      </c>
      <c r="W1047" s="294" t="str">
        <f>IF(Tabela7[[#This Row],[C/V]]="v",Tabela7[[#This Row],[Preço Médio]],"")</f>
        <v/>
      </c>
      <c r="X1047" s="123" t="str">
        <f>Tabela7[[#This Row],[Código Negociação]]&amp;Tabela7[[#This Row],[C/V]]</f>
        <v/>
      </c>
    </row>
    <row r="1048" spans="3:24" ht="15" customHeight="1" x14ac:dyDescent="0.25">
      <c r="C1048" s="262"/>
      <c r="D1048" s="272"/>
      <c r="E1048" s="273"/>
      <c r="F1048" s="264"/>
      <c r="G1048" s="265"/>
      <c r="H1048" s="126"/>
      <c r="I1048" s="125"/>
      <c r="J1048" s="125"/>
      <c r="K1048" s="125"/>
      <c r="L1048" s="125"/>
      <c r="M1048" s="125"/>
      <c r="N1048" s="125"/>
      <c r="O1048" s="266"/>
      <c r="P1048" s="267"/>
      <c r="Q1048" s="267"/>
      <c r="R1048" s="270"/>
      <c r="S1048" s="267"/>
      <c r="T1048" s="264"/>
      <c r="U1048" s="300"/>
      <c r="V1048" s="294" t="str">
        <f>IF(Tabela7[[#This Row],[C/V]]="c",Tabela7[[#This Row],[Preço Médio]],"")</f>
        <v/>
      </c>
      <c r="W1048" s="294" t="str">
        <f>IF(Tabela7[[#This Row],[C/V]]="v",Tabela7[[#This Row],[Preço Médio]],"")</f>
        <v/>
      </c>
      <c r="X1048" s="123" t="str">
        <f>Tabela7[[#This Row],[Código Negociação]]&amp;Tabela7[[#This Row],[C/V]]</f>
        <v/>
      </c>
    </row>
    <row r="1049" spans="3:24" ht="15" customHeight="1" x14ac:dyDescent="0.25">
      <c r="C1049" s="141"/>
      <c r="D1049" s="271"/>
      <c r="E1049" s="271"/>
      <c r="F1049" s="118"/>
      <c r="G1049" s="119"/>
      <c r="H1049" s="118"/>
      <c r="I1049" s="120"/>
      <c r="J1049" s="120"/>
      <c r="K1049" s="120"/>
      <c r="L1049" s="120"/>
      <c r="M1049" s="120"/>
      <c r="N1049" s="120"/>
      <c r="O1049" s="121"/>
      <c r="P1049" s="121"/>
      <c r="Q1049" s="117"/>
      <c r="R1049" s="122"/>
      <c r="S1049" s="117"/>
      <c r="T1049" s="123"/>
      <c r="U1049" s="299"/>
      <c r="V1049" s="294" t="str">
        <f>IF(Tabela7[[#This Row],[C/V]]="c",Tabela7[[#This Row],[Preço Médio]],"")</f>
        <v/>
      </c>
      <c r="W1049" s="294" t="str">
        <f>IF(Tabela7[[#This Row],[C/V]]="v",Tabela7[[#This Row],[Preço Médio]],"")</f>
        <v/>
      </c>
      <c r="X1049" s="123" t="str">
        <f>Tabela7[[#This Row],[Código Negociação]]&amp;Tabela7[[#This Row],[C/V]]</f>
        <v/>
      </c>
    </row>
    <row r="1050" spans="3:24" ht="15" customHeight="1" x14ac:dyDescent="0.25">
      <c r="C1050" s="262"/>
      <c r="D1050" s="272"/>
      <c r="E1050" s="272"/>
      <c r="F1050" s="264"/>
      <c r="G1050" s="265"/>
      <c r="H1050" s="126"/>
      <c r="I1050" s="125"/>
      <c r="J1050" s="125"/>
      <c r="K1050" s="125"/>
      <c r="L1050" s="125"/>
      <c r="M1050" s="125"/>
      <c r="N1050" s="125"/>
      <c r="O1050" s="266"/>
      <c r="P1050" s="267"/>
      <c r="Q1050" s="268"/>
      <c r="R1050" s="269"/>
      <c r="S1050" s="268"/>
      <c r="T1050" s="263"/>
      <c r="U1050" s="300"/>
      <c r="V1050" s="294" t="str">
        <f>IF(Tabela7[[#This Row],[C/V]]="c",Tabela7[[#This Row],[Preço Médio]],"")</f>
        <v/>
      </c>
      <c r="W1050" s="294" t="str">
        <f>IF(Tabela7[[#This Row],[C/V]]="v",Tabela7[[#This Row],[Preço Médio]],"")</f>
        <v/>
      </c>
      <c r="X1050" s="123" t="str">
        <f>Tabela7[[#This Row],[Código Negociação]]&amp;Tabela7[[#This Row],[C/V]]</f>
        <v/>
      </c>
    </row>
    <row r="1051" spans="3:24" ht="15" customHeight="1" x14ac:dyDescent="0.25">
      <c r="C1051" s="262"/>
      <c r="D1051" s="272"/>
      <c r="E1051" s="272"/>
      <c r="F1051" s="264"/>
      <c r="G1051" s="265"/>
      <c r="H1051" s="126"/>
      <c r="I1051" s="125"/>
      <c r="J1051" s="125"/>
      <c r="K1051" s="125"/>
      <c r="L1051" s="125"/>
      <c r="M1051" s="125"/>
      <c r="N1051" s="125"/>
      <c r="O1051" s="266"/>
      <c r="P1051" s="267"/>
      <c r="Q1051" s="267"/>
      <c r="R1051" s="270"/>
      <c r="S1051" s="267"/>
      <c r="T1051" s="264"/>
      <c r="U1051" s="300"/>
      <c r="V1051" s="294" t="str">
        <f>IF(Tabela7[[#This Row],[C/V]]="c",Tabela7[[#This Row],[Preço Médio]],"")</f>
        <v/>
      </c>
      <c r="W1051" s="294" t="str">
        <f>IF(Tabela7[[#This Row],[C/V]]="v",Tabela7[[#This Row],[Preço Médio]],"")</f>
        <v/>
      </c>
      <c r="X1051" s="123" t="str">
        <f>Tabela7[[#This Row],[Código Negociação]]&amp;Tabela7[[#This Row],[C/V]]</f>
        <v/>
      </c>
    </row>
    <row r="1052" spans="3:24" ht="15" customHeight="1" x14ac:dyDescent="0.25">
      <c r="C1052" s="141"/>
      <c r="D1052" s="273"/>
      <c r="E1052" s="273"/>
      <c r="F1052" s="264"/>
      <c r="G1052" s="274"/>
      <c r="H1052" s="264"/>
      <c r="I1052" s="275"/>
      <c r="J1052" s="275"/>
      <c r="K1052" s="275"/>
      <c r="L1052" s="275"/>
      <c r="M1052" s="275"/>
      <c r="N1052" s="275"/>
      <c r="O1052" s="267"/>
      <c r="P1052" s="267"/>
      <c r="Q1052" s="268"/>
      <c r="R1052" s="269"/>
      <c r="S1052" s="268"/>
      <c r="T1052" s="263"/>
      <c r="U1052" s="300"/>
      <c r="V1052" s="294" t="str">
        <f>IF(Tabela7[[#This Row],[C/V]]="c",Tabela7[[#This Row],[Preço Médio]],"")</f>
        <v/>
      </c>
      <c r="W1052" s="294" t="str">
        <f>IF(Tabela7[[#This Row],[C/V]]="v",Tabela7[[#This Row],[Preço Médio]],"")</f>
        <v/>
      </c>
      <c r="X1052" s="123" t="str">
        <f>Tabela7[[#This Row],[Código Negociação]]&amp;Tabela7[[#This Row],[C/V]]</f>
        <v/>
      </c>
    </row>
    <row r="1053" spans="3:24" ht="15" customHeight="1" x14ac:dyDescent="0.25">
      <c r="C1053" s="262"/>
      <c r="D1053" s="272"/>
      <c r="E1053" s="273"/>
      <c r="F1053" s="264"/>
      <c r="G1053" s="265"/>
      <c r="H1053" s="126"/>
      <c r="I1053" s="125"/>
      <c r="J1053" s="125"/>
      <c r="K1053" s="125"/>
      <c r="L1053" s="125"/>
      <c r="M1053" s="125"/>
      <c r="N1053" s="125"/>
      <c r="O1053" s="266"/>
      <c r="P1053" s="267"/>
      <c r="Q1053" s="268"/>
      <c r="R1053" s="269"/>
      <c r="S1053" s="268"/>
      <c r="T1053" s="263"/>
      <c r="U1053" s="300"/>
      <c r="V1053" s="294" t="str">
        <f>IF(Tabela7[[#This Row],[C/V]]="c",Tabela7[[#This Row],[Preço Médio]],"")</f>
        <v/>
      </c>
      <c r="W1053" s="294" t="str">
        <f>IF(Tabela7[[#This Row],[C/V]]="v",Tabela7[[#This Row],[Preço Médio]],"")</f>
        <v/>
      </c>
      <c r="X1053" s="123" t="str">
        <f>Tabela7[[#This Row],[Código Negociação]]&amp;Tabela7[[#This Row],[C/V]]</f>
        <v/>
      </c>
    </row>
    <row r="1054" spans="3:24" ht="15" customHeight="1" x14ac:dyDescent="0.25">
      <c r="C1054" s="262"/>
      <c r="D1054" s="272"/>
      <c r="E1054" s="273"/>
      <c r="F1054" s="264"/>
      <c r="G1054" s="265"/>
      <c r="H1054" s="126"/>
      <c r="I1054" s="125"/>
      <c r="J1054" s="125"/>
      <c r="K1054" s="125"/>
      <c r="L1054" s="125"/>
      <c r="M1054" s="125"/>
      <c r="N1054" s="125"/>
      <c r="O1054" s="266"/>
      <c r="P1054" s="267"/>
      <c r="Q1054" s="267"/>
      <c r="R1054" s="270"/>
      <c r="S1054" s="267"/>
      <c r="T1054" s="264"/>
      <c r="U1054" s="300"/>
      <c r="V1054" s="294" t="str">
        <f>IF(Tabela7[[#This Row],[C/V]]="c",Tabela7[[#This Row],[Preço Médio]],"")</f>
        <v/>
      </c>
      <c r="W1054" s="294" t="str">
        <f>IF(Tabela7[[#This Row],[C/V]]="v",Tabela7[[#This Row],[Preço Médio]],"")</f>
        <v/>
      </c>
      <c r="X1054" s="123" t="str">
        <f>Tabela7[[#This Row],[Código Negociação]]&amp;Tabela7[[#This Row],[C/V]]</f>
        <v/>
      </c>
    </row>
    <row r="1055" spans="3:24" ht="15" customHeight="1" x14ac:dyDescent="0.25">
      <c r="C1055" s="141"/>
      <c r="D1055" s="271"/>
      <c r="E1055" s="271"/>
      <c r="F1055" s="118"/>
      <c r="G1055" s="119"/>
      <c r="H1055" s="118"/>
      <c r="I1055" s="120"/>
      <c r="J1055" s="120"/>
      <c r="K1055" s="120"/>
      <c r="L1055" s="120"/>
      <c r="M1055" s="120"/>
      <c r="N1055" s="120"/>
      <c r="O1055" s="121"/>
      <c r="P1055" s="121"/>
      <c r="Q1055" s="117"/>
      <c r="R1055" s="122"/>
      <c r="S1055" s="117"/>
      <c r="T1055" s="123"/>
      <c r="U1055" s="299"/>
      <c r="V1055" s="294" t="str">
        <f>IF(Tabela7[[#This Row],[C/V]]="c",Tabela7[[#This Row],[Preço Médio]],"")</f>
        <v/>
      </c>
      <c r="W1055" s="294" t="str">
        <f>IF(Tabela7[[#This Row],[C/V]]="v",Tabela7[[#This Row],[Preço Médio]],"")</f>
        <v/>
      </c>
      <c r="X1055" s="123" t="str">
        <f>Tabela7[[#This Row],[Código Negociação]]&amp;Tabela7[[#This Row],[C/V]]</f>
        <v/>
      </c>
    </row>
    <row r="1056" spans="3:24" ht="15" customHeight="1" x14ac:dyDescent="0.25">
      <c r="C1056" s="262"/>
      <c r="D1056" s="272"/>
      <c r="E1056" s="272"/>
      <c r="F1056" s="264"/>
      <c r="G1056" s="265"/>
      <c r="H1056" s="126"/>
      <c r="I1056" s="125"/>
      <c r="J1056" s="125"/>
      <c r="K1056" s="125"/>
      <c r="L1056" s="125"/>
      <c r="M1056" s="125"/>
      <c r="N1056" s="125"/>
      <c r="O1056" s="266"/>
      <c r="P1056" s="267"/>
      <c r="Q1056" s="268"/>
      <c r="R1056" s="269"/>
      <c r="S1056" s="268"/>
      <c r="T1056" s="263"/>
      <c r="U1056" s="300"/>
      <c r="V1056" s="294" t="str">
        <f>IF(Tabela7[[#This Row],[C/V]]="c",Tabela7[[#This Row],[Preço Médio]],"")</f>
        <v/>
      </c>
      <c r="W1056" s="294" t="str">
        <f>IF(Tabela7[[#This Row],[C/V]]="v",Tabela7[[#This Row],[Preço Médio]],"")</f>
        <v/>
      </c>
      <c r="X1056" s="123" t="str">
        <f>Tabela7[[#This Row],[Código Negociação]]&amp;Tabela7[[#This Row],[C/V]]</f>
        <v/>
      </c>
    </row>
    <row r="1057" spans="3:24" ht="15" customHeight="1" x14ac:dyDescent="0.25">
      <c r="C1057" s="262"/>
      <c r="D1057" s="272"/>
      <c r="E1057" s="272"/>
      <c r="F1057" s="264"/>
      <c r="G1057" s="265"/>
      <c r="H1057" s="126"/>
      <c r="I1057" s="125"/>
      <c r="J1057" s="125"/>
      <c r="K1057" s="125"/>
      <c r="L1057" s="125"/>
      <c r="M1057" s="125"/>
      <c r="N1057" s="125"/>
      <c r="O1057" s="266"/>
      <c r="P1057" s="267"/>
      <c r="Q1057" s="267"/>
      <c r="R1057" s="270"/>
      <c r="S1057" s="267"/>
      <c r="T1057" s="264"/>
      <c r="U1057" s="300"/>
      <c r="V1057" s="294" t="str">
        <f>IF(Tabela7[[#This Row],[C/V]]="c",Tabela7[[#This Row],[Preço Médio]],"")</f>
        <v/>
      </c>
      <c r="W1057" s="294" t="str">
        <f>IF(Tabela7[[#This Row],[C/V]]="v",Tabela7[[#This Row],[Preço Médio]],"")</f>
        <v/>
      </c>
      <c r="X1057" s="123" t="str">
        <f>Tabela7[[#This Row],[Código Negociação]]&amp;Tabela7[[#This Row],[C/V]]</f>
        <v/>
      </c>
    </row>
    <row r="1058" spans="3:24" ht="15" customHeight="1" x14ac:dyDescent="0.25">
      <c r="C1058" s="141"/>
      <c r="D1058" s="273"/>
      <c r="E1058" s="273"/>
      <c r="F1058" s="264"/>
      <c r="G1058" s="274"/>
      <c r="H1058" s="264"/>
      <c r="I1058" s="275"/>
      <c r="J1058" s="275"/>
      <c r="K1058" s="275"/>
      <c r="L1058" s="275"/>
      <c r="M1058" s="275"/>
      <c r="N1058" s="275"/>
      <c r="O1058" s="267"/>
      <c r="P1058" s="267"/>
      <c r="Q1058" s="268"/>
      <c r="R1058" s="269"/>
      <c r="S1058" s="268"/>
      <c r="T1058" s="263"/>
      <c r="U1058" s="300"/>
      <c r="V1058" s="294" t="str">
        <f>IF(Tabela7[[#This Row],[C/V]]="c",Tabela7[[#This Row],[Preço Médio]],"")</f>
        <v/>
      </c>
      <c r="W1058" s="294" t="str">
        <f>IF(Tabela7[[#This Row],[C/V]]="v",Tabela7[[#This Row],[Preço Médio]],"")</f>
        <v/>
      </c>
      <c r="X1058" s="123" t="str">
        <f>Tabela7[[#This Row],[Código Negociação]]&amp;Tabela7[[#This Row],[C/V]]</f>
        <v/>
      </c>
    </row>
    <row r="1059" spans="3:24" ht="15" customHeight="1" x14ac:dyDescent="0.25">
      <c r="C1059" s="262"/>
      <c r="D1059" s="272"/>
      <c r="E1059" s="273"/>
      <c r="F1059" s="264"/>
      <c r="G1059" s="265"/>
      <c r="H1059" s="126"/>
      <c r="I1059" s="125"/>
      <c r="J1059" s="125"/>
      <c r="K1059" s="125"/>
      <c r="L1059" s="125"/>
      <c r="M1059" s="125"/>
      <c r="N1059" s="125"/>
      <c r="O1059" s="266"/>
      <c r="P1059" s="267"/>
      <c r="Q1059" s="268"/>
      <c r="R1059" s="269"/>
      <c r="S1059" s="268"/>
      <c r="T1059" s="263"/>
      <c r="U1059" s="300"/>
      <c r="V1059" s="294" t="str">
        <f>IF(Tabela7[[#This Row],[C/V]]="c",Tabela7[[#This Row],[Preço Médio]],"")</f>
        <v/>
      </c>
      <c r="W1059" s="294" t="str">
        <f>IF(Tabela7[[#This Row],[C/V]]="v",Tabela7[[#This Row],[Preço Médio]],"")</f>
        <v/>
      </c>
      <c r="X1059" s="123" t="str">
        <f>Tabela7[[#This Row],[Código Negociação]]&amp;Tabela7[[#This Row],[C/V]]</f>
        <v/>
      </c>
    </row>
    <row r="1060" spans="3:24" ht="15" customHeight="1" x14ac:dyDescent="0.25">
      <c r="C1060" s="262"/>
      <c r="D1060" s="272"/>
      <c r="E1060" s="273"/>
      <c r="F1060" s="264"/>
      <c r="G1060" s="265"/>
      <c r="H1060" s="126"/>
      <c r="I1060" s="125"/>
      <c r="J1060" s="125"/>
      <c r="K1060" s="125"/>
      <c r="L1060" s="125"/>
      <c r="M1060" s="125"/>
      <c r="N1060" s="125"/>
      <c r="O1060" s="266"/>
      <c r="P1060" s="267"/>
      <c r="Q1060" s="267"/>
      <c r="R1060" s="270"/>
      <c r="S1060" s="267"/>
      <c r="T1060" s="264"/>
      <c r="U1060" s="300"/>
      <c r="V1060" s="294" t="str">
        <f>IF(Tabela7[[#This Row],[C/V]]="c",Tabela7[[#This Row],[Preço Médio]],"")</f>
        <v/>
      </c>
      <c r="W1060" s="294" t="str">
        <f>IF(Tabela7[[#This Row],[C/V]]="v",Tabela7[[#This Row],[Preço Médio]],"")</f>
        <v/>
      </c>
      <c r="X1060" s="123" t="str">
        <f>Tabela7[[#This Row],[Código Negociação]]&amp;Tabela7[[#This Row],[C/V]]</f>
        <v/>
      </c>
    </row>
    <row r="1061" spans="3:24" ht="15" customHeight="1" x14ac:dyDescent="0.25">
      <c r="C1061" s="141"/>
      <c r="D1061" s="271"/>
      <c r="E1061" s="271"/>
      <c r="F1061" s="118"/>
      <c r="G1061" s="119"/>
      <c r="H1061" s="118"/>
      <c r="I1061" s="120"/>
      <c r="J1061" s="120"/>
      <c r="K1061" s="120"/>
      <c r="L1061" s="120"/>
      <c r="M1061" s="120"/>
      <c r="N1061" s="120"/>
      <c r="O1061" s="121"/>
      <c r="P1061" s="121"/>
      <c r="Q1061" s="117"/>
      <c r="R1061" s="122"/>
      <c r="S1061" s="117"/>
      <c r="T1061" s="123"/>
      <c r="U1061" s="299"/>
      <c r="V1061" s="294" t="str">
        <f>IF(Tabela7[[#This Row],[C/V]]="c",Tabela7[[#This Row],[Preço Médio]],"")</f>
        <v/>
      </c>
      <c r="W1061" s="294" t="str">
        <f>IF(Tabela7[[#This Row],[C/V]]="v",Tabela7[[#This Row],[Preço Médio]],"")</f>
        <v/>
      </c>
      <c r="X1061" s="123" t="str">
        <f>Tabela7[[#This Row],[Código Negociação]]&amp;Tabela7[[#This Row],[C/V]]</f>
        <v/>
      </c>
    </row>
    <row r="1062" spans="3:24" ht="15" customHeight="1" x14ac:dyDescent="0.25">
      <c r="C1062" s="262"/>
      <c r="D1062" s="272"/>
      <c r="E1062" s="272"/>
      <c r="F1062" s="264"/>
      <c r="G1062" s="265"/>
      <c r="H1062" s="126"/>
      <c r="I1062" s="125"/>
      <c r="J1062" s="125"/>
      <c r="K1062" s="125"/>
      <c r="L1062" s="125"/>
      <c r="M1062" s="125"/>
      <c r="N1062" s="125"/>
      <c r="O1062" s="266"/>
      <c r="P1062" s="267"/>
      <c r="Q1062" s="268"/>
      <c r="R1062" s="269"/>
      <c r="S1062" s="268"/>
      <c r="T1062" s="263"/>
      <c r="U1062" s="300"/>
      <c r="V1062" s="294" t="str">
        <f>IF(Tabela7[[#This Row],[C/V]]="c",Tabela7[[#This Row],[Preço Médio]],"")</f>
        <v/>
      </c>
      <c r="W1062" s="294" t="str">
        <f>IF(Tabela7[[#This Row],[C/V]]="v",Tabela7[[#This Row],[Preço Médio]],"")</f>
        <v/>
      </c>
      <c r="X1062" s="123" t="str">
        <f>Tabela7[[#This Row],[Código Negociação]]&amp;Tabela7[[#This Row],[C/V]]</f>
        <v/>
      </c>
    </row>
    <row r="1063" spans="3:24" ht="15" customHeight="1" x14ac:dyDescent="0.25">
      <c r="C1063" s="262"/>
      <c r="D1063" s="272"/>
      <c r="E1063" s="272"/>
      <c r="F1063" s="264"/>
      <c r="G1063" s="265"/>
      <c r="H1063" s="126"/>
      <c r="I1063" s="125"/>
      <c r="J1063" s="125"/>
      <c r="K1063" s="125"/>
      <c r="L1063" s="125"/>
      <c r="M1063" s="125"/>
      <c r="N1063" s="125"/>
      <c r="O1063" s="266"/>
      <c r="P1063" s="267"/>
      <c r="Q1063" s="267"/>
      <c r="R1063" s="270"/>
      <c r="S1063" s="267"/>
      <c r="T1063" s="264"/>
      <c r="U1063" s="300"/>
      <c r="V1063" s="294" t="str">
        <f>IF(Tabela7[[#This Row],[C/V]]="c",Tabela7[[#This Row],[Preço Médio]],"")</f>
        <v/>
      </c>
      <c r="W1063" s="294" t="str">
        <f>IF(Tabela7[[#This Row],[C/V]]="v",Tabela7[[#This Row],[Preço Médio]],"")</f>
        <v/>
      </c>
      <c r="X1063" s="123" t="str">
        <f>Tabela7[[#This Row],[Código Negociação]]&amp;Tabela7[[#This Row],[C/V]]</f>
        <v/>
      </c>
    </row>
    <row r="1064" spans="3:24" ht="15" customHeight="1" x14ac:dyDescent="0.25">
      <c r="C1064" s="141"/>
      <c r="D1064" s="273"/>
      <c r="E1064" s="273"/>
      <c r="F1064" s="264"/>
      <c r="G1064" s="274"/>
      <c r="H1064" s="264"/>
      <c r="I1064" s="275"/>
      <c r="J1064" s="275"/>
      <c r="K1064" s="275"/>
      <c r="L1064" s="275"/>
      <c r="M1064" s="275"/>
      <c r="N1064" s="275"/>
      <c r="O1064" s="267"/>
      <c r="P1064" s="267"/>
      <c r="Q1064" s="268"/>
      <c r="R1064" s="269"/>
      <c r="S1064" s="268"/>
      <c r="T1064" s="263"/>
      <c r="U1064" s="300"/>
      <c r="V1064" s="294" t="str">
        <f>IF(Tabela7[[#This Row],[C/V]]="c",Tabela7[[#This Row],[Preço Médio]],"")</f>
        <v/>
      </c>
      <c r="W1064" s="294" t="str">
        <f>IF(Tabela7[[#This Row],[C/V]]="v",Tabela7[[#This Row],[Preço Médio]],"")</f>
        <v/>
      </c>
      <c r="X1064" s="123" t="str">
        <f>Tabela7[[#This Row],[Código Negociação]]&amp;Tabela7[[#This Row],[C/V]]</f>
        <v/>
      </c>
    </row>
    <row r="1065" spans="3:24" ht="15" customHeight="1" x14ac:dyDescent="0.25">
      <c r="C1065" s="262"/>
      <c r="D1065" s="272"/>
      <c r="E1065" s="273"/>
      <c r="F1065" s="264"/>
      <c r="G1065" s="265"/>
      <c r="H1065" s="126"/>
      <c r="I1065" s="125"/>
      <c r="J1065" s="125"/>
      <c r="K1065" s="125"/>
      <c r="L1065" s="125"/>
      <c r="M1065" s="125"/>
      <c r="N1065" s="125"/>
      <c r="O1065" s="266"/>
      <c r="P1065" s="267"/>
      <c r="Q1065" s="268"/>
      <c r="R1065" s="269"/>
      <c r="S1065" s="268"/>
      <c r="T1065" s="263"/>
      <c r="U1065" s="300"/>
      <c r="V1065" s="294" t="str">
        <f>IF(Tabela7[[#This Row],[C/V]]="c",Tabela7[[#This Row],[Preço Médio]],"")</f>
        <v/>
      </c>
      <c r="W1065" s="294" t="str">
        <f>IF(Tabela7[[#This Row],[C/V]]="v",Tabela7[[#This Row],[Preço Médio]],"")</f>
        <v/>
      </c>
      <c r="X1065" s="123" t="str">
        <f>Tabela7[[#This Row],[Código Negociação]]&amp;Tabela7[[#This Row],[C/V]]</f>
        <v/>
      </c>
    </row>
    <row r="1066" spans="3:24" ht="15" customHeight="1" x14ac:dyDescent="0.25">
      <c r="C1066" s="262"/>
      <c r="D1066" s="272"/>
      <c r="E1066" s="273"/>
      <c r="F1066" s="264"/>
      <c r="G1066" s="265"/>
      <c r="H1066" s="126"/>
      <c r="I1066" s="125"/>
      <c r="J1066" s="125"/>
      <c r="K1066" s="125"/>
      <c r="L1066" s="125"/>
      <c r="M1066" s="125"/>
      <c r="N1066" s="125"/>
      <c r="O1066" s="266"/>
      <c r="P1066" s="267"/>
      <c r="Q1066" s="267"/>
      <c r="R1066" s="270"/>
      <c r="S1066" s="267"/>
      <c r="T1066" s="264"/>
      <c r="U1066" s="300"/>
      <c r="V1066" s="294" t="str">
        <f>IF(Tabela7[[#This Row],[C/V]]="c",Tabela7[[#This Row],[Preço Médio]],"")</f>
        <v/>
      </c>
      <c r="W1066" s="294" t="str">
        <f>IF(Tabela7[[#This Row],[C/V]]="v",Tabela7[[#This Row],[Preço Médio]],"")</f>
        <v/>
      </c>
      <c r="X1066" s="123" t="str">
        <f>Tabela7[[#This Row],[Código Negociação]]&amp;Tabela7[[#This Row],[C/V]]</f>
        <v/>
      </c>
    </row>
    <row r="1067" spans="3:24" ht="15" customHeight="1" x14ac:dyDescent="0.25">
      <c r="C1067" s="141"/>
      <c r="D1067" s="271"/>
      <c r="E1067" s="271"/>
      <c r="F1067" s="118"/>
      <c r="G1067" s="119"/>
      <c r="H1067" s="118"/>
      <c r="I1067" s="120"/>
      <c r="J1067" s="120"/>
      <c r="K1067" s="120"/>
      <c r="L1067" s="120"/>
      <c r="M1067" s="120"/>
      <c r="N1067" s="120"/>
      <c r="O1067" s="121"/>
      <c r="P1067" s="121"/>
      <c r="Q1067" s="117"/>
      <c r="R1067" s="122"/>
      <c r="S1067" s="117"/>
      <c r="T1067" s="123"/>
      <c r="U1067" s="299"/>
      <c r="V1067" s="294" t="str">
        <f>IF(Tabela7[[#This Row],[C/V]]="c",Tabela7[[#This Row],[Preço Médio]],"")</f>
        <v/>
      </c>
      <c r="W1067" s="294" t="str">
        <f>IF(Tabela7[[#This Row],[C/V]]="v",Tabela7[[#This Row],[Preço Médio]],"")</f>
        <v/>
      </c>
      <c r="X1067" s="123" t="str">
        <f>Tabela7[[#This Row],[Código Negociação]]&amp;Tabela7[[#This Row],[C/V]]</f>
        <v/>
      </c>
    </row>
    <row r="1068" spans="3:24" ht="15" customHeight="1" x14ac:dyDescent="0.25">
      <c r="C1068" s="262"/>
      <c r="D1068" s="272"/>
      <c r="E1068" s="272"/>
      <c r="F1068" s="264"/>
      <c r="G1068" s="265"/>
      <c r="H1068" s="126"/>
      <c r="I1068" s="125"/>
      <c r="J1068" s="125"/>
      <c r="K1068" s="125"/>
      <c r="L1068" s="125"/>
      <c r="M1068" s="125"/>
      <c r="N1068" s="125"/>
      <c r="O1068" s="266"/>
      <c r="P1068" s="267"/>
      <c r="Q1068" s="268"/>
      <c r="R1068" s="269"/>
      <c r="S1068" s="268"/>
      <c r="T1068" s="263"/>
      <c r="U1068" s="300"/>
      <c r="V1068" s="294" t="str">
        <f>IF(Tabela7[[#This Row],[C/V]]="c",Tabela7[[#This Row],[Preço Médio]],"")</f>
        <v/>
      </c>
      <c r="W1068" s="294" t="str">
        <f>IF(Tabela7[[#This Row],[C/V]]="v",Tabela7[[#This Row],[Preço Médio]],"")</f>
        <v/>
      </c>
      <c r="X1068" s="123" t="str">
        <f>Tabela7[[#This Row],[Código Negociação]]&amp;Tabela7[[#This Row],[C/V]]</f>
        <v/>
      </c>
    </row>
    <row r="1069" spans="3:24" ht="15" customHeight="1" x14ac:dyDescent="0.25">
      <c r="C1069" s="262"/>
      <c r="D1069" s="272"/>
      <c r="E1069" s="272"/>
      <c r="F1069" s="264"/>
      <c r="G1069" s="265"/>
      <c r="H1069" s="126"/>
      <c r="I1069" s="125"/>
      <c r="J1069" s="125"/>
      <c r="K1069" s="125"/>
      <c r="L1069" s="125"/>
      <c r="M1069" s="125"/>
      <c r="N1069" s="125"/>
      <c r="O1069" s="266"/>
      <c r="P1069" s="267"/>
      <c r="Q1069" s="267"/>
      <c r="R1069" s="270"/>
      <c r="S1069" s="267"/>
      <c r="T1069" s="264"/>
      <c r="U1069" s="300"/>
      <c r="V1069" s="294" t="str">
        <f>IF(Tabela7[[#This Row],[C/V]]="c",Tabela7[[#This Row],[Preço Médio]],"")</f>
        <v/>
      </c>
      <c r="W1069" s="294" t="str">
        <f>IF(Tabela7[[#This Row],[C/V]]="v",Tabela7[[#This Row],[Preço Médio]],"")</f>
        <v/>
      </c>
      <c r="X1069" s="123" t="str">
        <f>Tabela7[[#This Row],[Código Negociação]]&amp;Tabela7[[#This Row],[C/V]]</f>
        <v/>
      </c>
    </row>
    <row r="1070" spans="3:24" ht="15" customHeight="1" x14ac:dyDescent="0.25">
      <c r="C1070" s="141"/>
      <c r="D1070" s="273"/>
      <c r="E1070" s="273"/>
      <c r="F1070" s="264"/>
      <c r="G1070" s="274"/>
      <c r="H1070" s="264"/>
      <c r="I1070" s="275"/>
      <c r="J1070" s="275"/>
      <c r="K1070" s="275"/>
      <c r="L1070" s="275"/>
      <c r="M1070" s="275"/>
      <c r="N1070" s="275"/>
      <c r="O1070" s="267"/>
      <c r="P1070" s="267"/>
      <c r="Q1070" s="268"/>
      <c r="R1070" s="269"/>
      <c r="S1070" s="268"/>
      <c r="T1070" s="263"/>
      <c r="U1070" s="300"/>
      <c r="V1070" s="294" t="str">
        <f>IF(Tabela7[[#This Row],[C/V]]="c",Tabela7[[#This Row],[Preço Médio]],"")</f>
        <v/>
      </c>
      <c r="W1070" s="294" t="str">
        <f>IF(Tabela7[[#This Row],[C/V]]="v",Tabela7[[#This Row],[Preço Médio]],"")</f>
        <v/>
      </c>
      <c r="X1070" s="123" t="str">
        <f>Tabela7[[#This Row],[Código Negociação]]&amp;Tabela7[[#This Row],[C/V]]</f>
        <v/>
      </c>
    </row>
    <row r="1071" spans="3:24" ht="15" customHeight="1" x14ac:dyDescent="0.25">
      <c r="C1071" s="262"/>
      <c r="D1071" s="272"/>
      <c r="E1071" s="273"/>
      <c r="F1071" s="264"/>
      <c r="G1071" s="265"/>
      <c r="H1071" s="126"/>
      <c r="I1071" s="125"/>
      <c r="J1071" s="125"/>
      <c r="K1071" s="125"/>
      <c r="L1071" s="125"/>
      <c r="M1071" s="125"/>
      <c r="N1071" s="125"/>
      <c r="O1071" s="266"/>
      <c r="P1071" s="267"/>
      <c r="Q1071" s="268"/>
      <c r="R1071" s="269"/>
      <c r="S1071" s="268"/>
      <c r="T1071" s="263"/>
      <c r="U1071" s="300"/>
      <c r="V1071" s="294" t="str">
        <f>IF(Tabela7[[#This Row],[C/V]]="c",Tabela7[[#This Row],[Preço Médio]],"")</f>
        <v/>
      </c>
      <c r="W1071" s="294" t="str">
        <f>IF(Tabela7[[#This Row],[C/V]]="v",Tabela7[[#This Row],[Preço Médio]],"")</f>
        <v/>
      </c>
      <c r="X1071" s="123" t="str">
        <f>Tabela7[[#This Row],[Código Negociação]]&amp;Tabela7[[#This Row],[C/V]]</f>
        <v/>
      </c>
    </row>
    <row r="1072" spans="3:24" ht="15" customHeight="1" x14ac:dyDescent="0.25">
      <c r="C1072" s="262"/>
      <c r="D1072" s="272"/>
      <c r="E1072" s="273"/>
      <c r="F1072" s="264"/>
      <c r="G1072" s="265"/>
      <c r="H1072" s="126"/>
      <c r="I1072" s="125"/>
      <c r="J1072" s="125"/>
      <c r="K1072" s="125"/>
      <c r="L1072" s="125"/>
      <c r="M1072" s="125"/>
      <c r="N1072" s="125"/>
      <c r="O1072" s="266"/>
      <c r="P1072" s="267"/>
      <c r="Q1072" s="267"/>
      <c r="R1072" s="270"/>
      <c r="S1072" s="267"/>
      <c r="T1072" s="264"/>
      <c r="U1072" s="300"/>
      <c r="V1072" s="294" t="str">
        <f>IF(Tabela7[[#This Row],[C/V]]="c",Tabela7[[#This Row],[Preço Médio]],"")</f>
        <v/>
      </c>
      <c r="W1072" s="294" t="str">
        <f>IF(Tabela7[[#This Row],[C/V]]="v",Tabela7[[#This Row],[Preço Médio]],"")</f>
        <v/>
      </c>
      <c r="X1072" s="123" t="str">
        <f>Tabela7[[#This Row],[Código Negociação]]&amp;Tabela7[[#This Row],[C/V]]</f>
        <v/>
      </c>
    </row>
    <row r="1073" spans="3:24" ht="15" customHeight="1" x14ac:dyDescent="0.25">
      <c r="C1073" s="141"/>
      <c r="D1073" s="271"/>
      <c r="E1073" s="271"/>
      <c r="F1073" s="118"/>
      <c r="G1073" s="119"/>
      <c r="H1073" s="118"/>
      <c r="I1073" s="120"/>
      <c r="J1073" s="120"/>
      <c r="K1073" s="120"/>
      <c r="L1073" s="120"/>
      <c r="M1073" s="120"/>
      <c r="N1073" s="120"/>
      <c r="O1073" s="121"/>
      <c r="P1073" s="121"/>
      <c r="Q1073" s="117"/>
      <c r="R1073" s="122"/>
      <c r="S1073" s="117"/>
      <c r="T1073" s="123"/>
      <c r="U1073" s="299"/>
      <c r="V1073" s="294" t="str">
        <f>IF(Tabela7[[#This Row],[C/V]]="c",Tabela7[[#This Row],[Preço Médio]],"")</f>
        <v/>
      </c>
      <c r="W1073" s="294" t="str">
        <f>IF(Tabela7[[#This Row],[C/V]]="v",Tabela7[[#This Row],[Preço Médio]],"")</f>
        <v/>
      </c>
      <c r="X1073" s="123" t="str">
        <f>Tabela7[[#This Row],[Código Negociação]]&amp;Tabela7[[#This Row],[C/V]]</f>
        <v/>
      </c>
    </row>
    <row r="1074" spans="3:24" ht="15" customHeight="1" x14ac:dyDescent="0.25">
      <c r="C1074" s="262"/>
      <c r="D1074" s="272"/>
      <c r="E1074" s="272"/>
      <c r="F1074" s="264"/>
      <c r="G1074" s="265"/>
      <c r="H1074" s="126"/>
      <c r="I1074" s="125"/>
      <c r="J1074" s="125"/>
      <c r="K1074" s="125"/>
      <c r="L1074" s="125"/>
      <c r="M1074" s="125"/>
      <c r="N1074" s="125"/>
      <c r="O1074" s="266"/>
      <c r="P1074" s="267"/>
      <c r="Q1074" s="268"/>
      <c r="R1074" s="269"/>
      <c r="S1074" s="268"/>
      <c r="T1074" s="263"/>
      <c r="U1074" s="300"/>
      <c r="V1074" s="294" t="str">
        <f>IF(Tabela7[[#This Row],[C/V]]="c",Tabela7[[#This Row],[Preço Médio]],"")</f>
        <v/>
      </c>
      <c r="W1074" s="294" t="str">
        <f>IF(Tabela7[[#This Row],[C/V]]="v",Tabela7[[#This Row],[Preço Médio]],"")</f>
        <v/>
      </c>
      <c r="X1074" s="123" t="str">
        <f>Tabela7[[#This Row],[Código Negociação]]&amp;Tabela7[[#This Row],[C/V]]</f>
        <v/>
      </c>
    </row>
    <row r="1075" spans="3:24" ht="15" customHeight="1" x14ac:dyDescent="0.25">
      <c r="C1075" s="262"/>
      <c r="D1075" s="272"/>
      <c r="E1075" s="272"/>
      <c r="F1075" s="264"/>
      <c r="G1075" s="265"/>
      <c r="H1075" s="126"/>
      <c r="I1075" s="125"/>
      <c r="J1075" s="125"/>
      <c r="K1075" s="125"/>
      <c r="L1075" s="125"/>
      <c r="M1075" s="125"/>
      <c r="N1075" s="125"/>
      <c r="O1075" s="266"/>
      <c r="P1075" s="267"/>
      <c r="Q1075" s="267"/>
      <c r="R1075" s="270"/>
      <c r="S1075" s="267"/>
      <c r="T1075" s="264"/>
      <c r="U1075" s="300"/>
      <c r="V1075" s="294" t="str">
        <f>IF(Tabela7[[#This Row],[C/V]]="c",Tabela7[[#This Row],[Preço Médio]],"")</f>
        <v/>
      </c>
      <c r="W1075" s="294" t="str">
        <f>IF(Tabela7[[#This Row],[C/V]]="v",Tabela7[[#This Row],[Preço Médio]],"")</f>
        <v/>
      </c>
      <c r="X1075" s="123" t="str">
        <f>Tabela7[[#This Row],[Código Negociação]]&amp;Tabela7[[#This Row],[C/V]]</f>
        <v/>
      </c>
    </row>
    <row r="1076" spans="3:24" ht="15" customHeight="1" x14ac:dyDescent="0.25">
      <c r="C1076" s="141"/>
      <c r="D1076" s="273"/>
      <c r="E1076" s="273"/>
      <c r="F1076" s="264"/>
      <c r="G1076" s="274"/>
      <c r="H1076" s="264"/>
      <c r="I1076" s="275"/>
      <c r="J1076" s="275"/>
      <c r="K1076" s="275"/>
      <c r="L1076" s="275"/>
      <c r="M1076" s="275"/>
      <c r="N1076" s="275"/>
      <c r="O1076" s="267"/>
      <c r="P1076" s="267"/>
      <c r="Q1076" s="268"/>
      <c r="R1076" s="269"/>
      <c r="S1076" s="268"/>
      <c r="T1076" s="263"/>
      <c r="U1076" s="300"/>
      <c r="V1076" s="294" t="str">
        <f>IF(Tabela7[[#This Row],[C/V]]="c",Tabela7[[#This Row],[Preço Médio]],"")</f>
        <v/>
      </c>
      <c r="W1076" s="294" t="str">
        <f>IF(Tabela7[[#This Row],[C/V]]="v",Tabela7[[#This Row],[Preço Médio]],"")</f>
        <v/>
      </c>
      <c r="X1076" s="123" t="str">
        <f>Tabela7[[#This Row],[Código Negociação]]&amp;Tabela7[[#This Row],[C/V]]</f>
        <v/>
      </c>
    </row>
    <row r="1077" spans="3:24" ht="15" customHeight="1" x14ac:dyDescent="0.25">
      <c r="C1077" s="262"/>
      <c r="D1077" s="272"/>
      <c r="E1077" s="273"/>
      <c r="F1077" s="264"/>
      <c r="G1077" s="265"/>
      <c r="H1077" s="126"/>
      <c r="I1077" s="125"/>
      <c r="J1077" s="125"/>
      <c r="K1077" s="125"/>
      <c r="L1077" s="125"/>
      <c r="M1077" s="125"/>
      <c r="N1077" s="125"/>
      <c r="O1077" s="266"/>
      <c r="P1077" s="267"/>
      <c r="Q1077" s="268"/>
      <c r="R1077" s="269"/>
      <c r="S1077" s="268"/>
      <c r="T1077" s="263"/>
      <c r="U1077" s="300"/>
      <c r="V1077" s="294" t="str">
        <f>IF(Tabela7[[#This Row],[C/V]]="c",Tabela7[[#This Row],[Preço Médio]],"")</f>
        <v/>
      </c>
      <c r="W1077" s="294" t="str">
        <f>IF(Tabela7[[#This Row],[C/V]]="v",Tabela7[[#This Row],[Preço Médio]],"")</f>
        <v/>
      </c>
      <c r="X1077" s="123" t="str">
        <f>Tabela7[[#This Row],[Código Negociação]]&amp;Tabela7[[#This Row],[C/V]]</f>
        <v/>
      </c>
    </row>
    <row r="1078" spans="3:24" ht="15" customHeight="1" x14ac:dyDescent="0.25">
      <c r="C1078" s="262"/>
      <c r="D1078" s="272"/>
      <c r="E1078" s="273"/>
      <c r="F1078" s="264"/>
      <c r="G1078" s="265"/>
      <c r="H1078" s="126"/>
      <c r="I1078" s="125"/>
      <c r="J1078" s="125"/>
      <c r="K1078" s="125"/>
      <c r="L1078" s="125"/>
      <c r="M1078" s="125"/>
      <c r="N1078" s="125"/>
      <c r="O1078" s="266"/>
      <c r="P1078" s="267"/>
      <c r="Q1078" s="267"/>
      <c r="R1078" s="270"/>
      <c r="S1078" s="267"/>
      <c r="T1078" s="264"/>
      <c r="U1078" s="300"/>
      <c r="V1078" s="294" t="str">
        <f>IF(Tabela7[[#This Row],[C/V]]="c",Tabela7[[#This Row],[Preço Médio]],"")</f>
        <v/>
      </c>
      <c r="W1078" s="294" t="str">
        <f>IF(Tabela7[[#This Row],[C/V]]="v",Tabela7[[#This Row],[Preço Médio]],"")</f>
        <v/>
      </c>
      <c r="X1078" s="123" t="str">
        <f>Tabela7[[#This Row],[Código Negociação]]&amp;Tabela7[[#This Row],[C/V]]</f>
        <v/>
      </c>
    </row>
    <row r="1079" spans="3:24" ht="15" customHeight="1" x14ac:dyDescent="0.25">
      <c r="C1079" s="141"/>
      <c r="D1079" s="271"/>
      <c r="E1079" s="271"/>
      <c r="F1079" s="118"/>
      <c r="G1079" s="119"/>
      <c r="H1079" s="118"/>
      <c r="I1079" s="120"/>
      <c r="J1079" s="120"/>
      <c r="K1079" s="120"/>
      <c r="L1079" s="120"/>
      <c r="M1079" s="120"/>
      <c r="N1079" s="120"/>
      <c r="O1079" s="121"/>
      <c r="P1079" s="121"/>
      <c r="Q1079" s="117"/>
      <c r="R1079" s="122"/>
      <c r="S1079" s="117"/>
      <c r="T1079" s="123"/>
      <c r="U1079" s="299"/>
      <c r="V1079" s="294" t="str">
        <f>IF(Tabela7[[#This Row],[C/V]]="c",Tabela7[[#This Row],[Preço Médio]],"")</f>
        <v/>
      </c>
      <c r="W1079" s="294" t="str">
        <f>IF(Tabela7[[#This Row],[C/V]]="v",Tabela7[[#This Row],[Preço Médio]],"")</f>
        <v/>
      </c>
      <c r="X1079" s="123" t="str">
        <f>Tabela7[[#This Row],[Código Negociação]]&amp;Tabela7[[#This Row],[C/V]]</f>
        <v/>
      </c>
    </row>
    <row r="1080" spans="3:24" ht="15" customHeight="1" x14ac:dyDescent="0.25">
      <c r="C1080" s="262"/>
      <c r="D1080" s="272"/>
      <c r="E1080" s="272"/>
      <c r="F1080" s="264"/>
      <c r="G1080" s="265"/>
      <c r="H1080" s="126"/>
      <c r="I1080" s="125"/>
      <c r="J1080" s="125"/>
      <c r="K1080" s="125"/>
      <c r="L1080" s="125"/>
      <c r="M1080" s="125"/>
      <c r="N1080" s="125"/>
      <c r="O1080" s="266"/>
      <c r="P1080" s="267"/>
      <c r="Q1080" s="268"/>
      <c r="R1080" s="269"/>
      <c r="S1080" s="268"/>
      <c r="T1080" s="263"/>
      <c r="U1080" s="300"/>
      <c r="V1080" s="294" t="str">
        <f>IF(Tabela7[[#This Row],[C/V]]="c",Tabela7[[#This Row],[Preço Médio]],"")</f>
        <v/>
      </c>
      <c r="W1080" s="294" t="str">
        <f>IF(Tabela7[[#This Row],[C/V]]="v",Tabela7[[#This Row],[Preço Médio]],"")</f>
        <v/>
      </c>
      <c r="X1080" s="123" t="str">
        <f>Tabela7[[#This Row],[Código Negociação]]&amp;Tabela7[[#This Row],[C/V]]</f>
        <v/>
      </c>
    </row>
    <row r="1081" spans="3:24" ht="15" customHeight="1" x14ac:dyDescent="0.25">
      <c r="C1081" s="262"/>
      <c r="D1081" s="272"/>
      <c r="E1081" s="272"/>
      <c r="F1081" s="264"/>
      <c r="G1081" s="265"/>
      <c r="H1081" s="126"/>
      <c r="I1081" s="125"/>
      <c r="J1081" s="125"/>
      <c r="K1081" s="125"/>
      <c r="L1081" s="125"/>
      <c r="M1081" s="125"/>
      <c r="N1081" s="125"/>
      <c r="O1081" s="266"/>
      <c r="P1081" s="267"/>
      <c r="Q1081" s="267"/>
      <c r="R1081" s="270"/>
      <c r="S1081" s="267"/>
      <c r="T1081" s="264"/>
      <c r="U1081" s="300"/>
      <c r="V1081" s="294" t="str">
        <f>IF(Tabela7[[#This Row],[C/V]]="c",Tabela7[[#This Row],[Preço Médio]],"")</f>
        <v/>
      </c>
      <c r="W1081" s="294" t="str">
        <f>IF(Tabela7[[#This Row],[C/V]]="v",Tabela7[[#This Row],[Preço Médio]],"")</f>
        <v/>
      </c>
      <c r="X1081" s="123" t="str">
        <f>Tabela7[[#This Row],[Código Negociação]]&amp;Tabela7[[#This Row],[C/V]]</f>
        <v/>
      </c>
    </row>
    <row r="1082" spans="3:24" ht="15" customHeight="1" x14ac:dyDescent="0.25">
      <c r="C1082" s="141"/>
      <c r="D1082" s="273"/>
      <c r="E1082" s="273"/>
      <c r="F1082" s="264"/>
      <c r="G1082" s="274"/>
      <c r="H1082" s="264"/>
      <c r="I1082" s="275"/>
      <c r="J1082" s="275"/>
      <c r="K1082" s="275"/>
      <c r="L1082" s="275"/>
      <c r="M1082" s="275"/>
      <c r="N1082" s="275"/>
      <c r="O1082" s="267"/>
      <c r="P1082" s="267"/>
      <c r="Q1082" s="268"/>
      <c r="R1082" s="269"/>
      <c r="S1082" s="268"/>
      <c r="T1082" s="263"/>
      <c r="U1082" s="300"/>
      <c r="V1082" s="294" t="str">
        <f>IF(Tabela7[[#This Row],[C/V]]="c",Tabela7[[#This Row],[Preço Médio]],"")</f>
        <v/>
      </c>
      <c r="W1082" s="294" t="str">
        <f>IF(Tabela7[[#This Row],[C/V]]="v",Tabela7[[#This Row],[Preço Médio]],"")</f>
        <v/>
      </c>
      <c r="X1082" s="123" t="str">
        <f>Tabela7[[#This Row],[Código Negociação]]&amp;Tabela7[[#This Row],[C/V]]</f>
        <v/>
      </c>
    </row>
    <row r="1083" spans="3:24" ht="15" customHeight="1" x14ac:dyDescent="0.25">
      <c r="C1083" s="262"/>
      <c r="D1083" s="272"/>
      <c r="E1083" s="273"/>
      <c r="F1083" s="264"/>
      <c r="G1083" s="265"/>
      <c r="H1083" s="126"/>
      <c r="I1083" s="125"/>
      <c r="J1083" s="125"/>
      <c r="K1083" s="125"/>
      <c r="L1083" s="125"/>
      <c r="M1083" s="125"/>
      <c r="N1083" s="125"/>
      <c r="O1083" s="266"/>
      <c r="P1083" s="267"/>
      <c r="Q1083" s="268"/>
      <c r="R1083" s="269"/>
      <c r="S1083" s="268"/>
      <c r="T1083" s="263"/>
      <c r="U1083" s="300"/>
      <c r="V1083" s="294" t="str">
        <f>IF(Tabela7[[#This Row],[C/V]]="c",Tabela7[[#This Row],[Preço Médio]],"")</f>
        <v/>
      </c>
      <c r="W1083" s="294" t="str">
        <f>IF(Tabela7[[#This Row],[C/V]]="v",Tabela7[[#This Row],[Preço Médio]],"")</f>
        <v/>
      </c>
      <c r="X1083" s="123" t="str">
        <f>Tabela7[[#This Row],[Código Negociação]]&amp;Tabela7[[#This Row],[C/V]]</f>
        <v/>
      </c>
    </row>
    <row r="1084" spans="3:24" ht="15" customHeight="1" x14ac:dyDescent="0.25">
      <c r="C1084" s="262"/>
      <c r="D1084" s="272"/>
      <c r="E1084" s="273"/>
      <c r="F1084" s="264"/>
      <c r="G1084" s="265"/>
      <c r="H1084" s="126"/>
      <c r="I1084" s="125"/>
      <c r="J1084" s="125"/>
      <c r="K1084" s="125"/>
      <c r="L1084" s="125"/>
      <c r="M1084" s="125"/>
      <c r="N1084" s="125"/>
      <c r="O1084" s="266"/>
      <c r="P1084" s="267"/>
      <c r="Q1084" s="267"/>
      <c r="R1084" s="270"/>
      <c r="S1084" s="267"/>
      <c r="T1084" s="264"/>
      <c r="U1084" s="300"/>
      <c r="V1084" s="294" t="str">
        <f>IF(Tabela7[[#This Row],[C/V]]="c",Tabela7[[#This Row],[Preço Médio]],"")</f>
        <v/>
      </c>
      <c r="W1084" s="294" t="str">
        <f>IF(Tabela7[[#This Row],[C/V]]="v",Tabela7[[#This Row],[Preço Médio]],"")</f>
        <v/>
      </c>
      <c r="X1084" s="123" t="str">
        <f>Tabela7[[#This Row],[Código Negociação]]&amp;Tabela7[[#This Row],[C/V]]</f>
        <v/>
      </c>
    </row>
    <row r="1085" spans="3:24" ht="15" customHeight="1" x14ac:dyDescent="0.25">
      <c r="C1085" s="141"/>
      <c r="D1085" s="271"/>
      <c r="E1085" s="271"/>
      <c r="F1085" s="118"/>
      <c r="G1085" s="119"/>
      <c r="H1085" s="118"/>
      <c r="I1085" s="120"/>
      <c r="J1085" s="120"/>
      <c r="K1085" s="120"/>
      <c r="L1085" s="120"/>
      <c r="M1085" s="120"/>
      <c r="N1085" s="120"/>
      <c r="O1085" s="121"/>
      <c r="P1085" s="121"/>
      <c r="Q1085" s="117"/>
      <c r="R1085" s="122"/>
      <c r="S1085" s="117"/>
      <c r="T1085" s="123"/>
      <c r="U1085" s="299"/>
      <c r="V1085" s="294" t="str">
        <f>IF(Tabela7[[#This Row],[C/V]]="c",Tabela7[[#This Row],[Preço Médio]],"")</f>
        <v/>
      </c>
      <c r="W1085" s="294" t="str">
        <f>IF(Tabela7[[#This Row],[C/V]]="v",Tabela7[[#This Row],[Preço Médio]],"")</f>
        <v/>
      </c>
      <c r="X1085" s="123" t="str">
        <f>Tabela7[[#This Row],[Código Negociação]]&amp;Tabela7[[#This Row],[C/V]]</f>
        <v/>
      </c>
    </row>
    <row r="1086" spans="3:24" ht="15" customHeight="1" x14ac:dyDescent="0.25">
      <c r="C1086" s="262"/>
      <c r="D1086" s="272"/>
      <c r="E1086" s="272"/>
      <c r="F1086" s="264"/>
      <c r="G1086" s="265"/>
      <c r="H1086" s="126"/>
      <c r="I1086" s="125"/>
      <c r="J1086" s="125"/>
      <c r="K1086" s="125"/>
      <c r="L1086" s="125"/>
      <c r="M1086" s="125"/>
      <c r="N1086" s="125"/>
      <c r="O1086" s="266"/>
      <c r="P1086" s="267"/>
      <c r="Q1086" s="268"/>
      <c r="R1086" s="269"/>
      <c r="S1086" s="268"/>
      <c r="T1086" s="263"/>
      <c r="U1086" s="300"/>
      <c r="V1086" s="294" t="str">
        <f>IF(Tabela7[[#This Row],[C/V]]="c",Tabela7[[#This Row],[Preço Médio]],"")</f>
        <v/>
      </c>
      <c r="W1086" s="294" t="str">
        <f>IF(Tabela7[[#This Row],[C/V]]="v",Tabela7[[#This Row],[Preço Médio]],"")</f>
        <v/>
      </c>
      <c r="X1086" s="123" t="str">
        <f>Tabela7[[#This Row],[Código Negociação]]&amp;Tabela7[[#This Row],[C/V]]</f>
        <v/>
      </c>
    </row>
    <row r="1087" spans="3:24" ht="15" customHeight="1" x14ac:dyDescent="0.25">
      <c r="C1087" s="262"/>
      <c r="D1087" s="272"/>
      <c r="E1087" s="272"/>
      <c r="F1087" s="264"/>
      <c r="G1087" s="265"/>
      <c r="H1087" s="126"/>
      <c r="I1087" s="125"/>
      <c r="J1087" s="125"/>
      <c r="K1087" s="125"/>
      <c r="L1087" s="125"/>
      <c r="M1087" s="125"/>
      <c r="N1087" s="125"/>
      <c r="O1087" s="266"/>
      <c r="P1087" s="267"/>
      <c r="Q1087" s="267"/>
      <c r="R1087" s="270"/>
      <c r="S1087" s="267"/>
      <c r="T1087" s="264"/>
      <c r="U1087" s="300"/>
      <c r="V1087" s="294" t="str">
        <f>IF(Tabela7[[#This Row],[C/V]]="c",Tabela7[[#This Row],[Preço Médio]],"")</f>
        <v/>
      </c>
      <c r="W1087" s="294" t="str">
        <f>IF(Tabela7[[#This Row],[C/V]]="v",Tabela7[[#This Row],[Preço Médio]],"")</f>
        <v/>
      </c>
      <c r="X1087" s="123" t="str">
        <f>Tabela7[[#This Row],[Código Negociação]]&amp;Tabela7[[#This Row],[C/V]]</f>
        <v/>
      </c>
    </row>
    <row r="1088" spans="3:24" ht="15" customHeight="1" x14ac:dyDescent="0.25">
      <c r="C1088" s="141"/>
      <c r="D1088" s="273"/>
      <c r="E1088" s="273"/>
      <c r="F1088" s="264"/>
      <c r="G1088" s="274"/>
      <c r="H1088" s="264"/>
      <c r="I1088" s="275"/>
      <c r="J1088" s="275"/>
      <c r="K1088" s="275"/>
      <c r="L1088" s="275"/>
      <c r="M1088" s="275"/>
      <c r="N1088" s="275"/>
      <c r="O1088" s="267"/>
      <c r="P1088" s="267"/>
      <c r="Q1088" s="268"/>
      <c r="R1088" s="269"/>
      <c r="S1088" s="268"/>
      <c r="T1088" s="263"/>
      <c r="U1088" s="300"/>
      <c r="V1088" s="294" t="str">
        <f>IF(Tabela7[[#This Row],[C/V]]="c",Tabela7[[#This Row],[Preço Médio]],"")</f>
        <v/>
      </c>
      <c r="W1088" s="294" t="str">
        <f>IF(Tabela7[[#This Row],[C/V]]="v",Tabela7[[#This Row],[Preço Médio]],"")</f>
        <v/>
      </c>
      <c r="X1088" s="123" t="str">
        <f>Tabela7[[#This Row],[Código Negociação]]&amp;Tabela7[[#This Row],[C/V]]</f>
        <v/>
      </c>
    </row>
    <row r="1089" spans="3:24" ht="15" customHeight="1" x14ac:dyDescent="0.25">
      <c r="C1089" s="262"/>
      <c r="D1089" s="272"/>
      <c r="E1089" s="273"/>
      <c r="F1089" s="264"/>
      <c r="G1089" s="265"/>
      <c r="H1089" s="126"/>
      <c r="I1089" s="125"/>
      <c r="J1089" s="125"/>
      <c r="K1089" s="125"/>
      <c r="L1089" s="125"/>
      <c r="M1089" s="125"/>
      <c r="N1089" s="125"/>
      <c r="O1089" s="266"/>
      <c r="P1089" s="267"/>
      <c r="Q1089" s="268"/>
      <c r="R1089" s="269"/>
      <c r="S1089" s="268"/>
      <c r="T1089" s="263"/>
      <c r="U1089" s="300"/>
      <c r="V1089" s="294" t="str">
        <f>IF(Tabela7[[#This Row],[C/V]]="c",Tabela7[[#This Row],[Preço Médio]],"")</f>
        <v/>
      </c>
      <c r="W1089" s="294" t="str">
        <f>IF(Tabela7[[#This Row],[C/V]]="v",Tabela7[[#This Row],[Preço Médio]],"")</f>
        <v/>
      </c>
      <c r="X1089" s="123" t="str">
        <f>Tabela7[[#This Row],[Código Negociação]]&amp;Tabela7[[#This Row],[C/V]]</f>
        <v/>
      </c>
    </row>
    <row r="1090" spans="3:24" ht="15" customHeight="1" x14ac:dyDescent="0.25">
      <c r="C1090" s="262"/>
      <c r="D1090" s="272"/>
      <c r="E1090" s="273"/>
      <c r="F1090" s="264"/>
      <c r="G1090" s="265"/>
      <c r="H1090" s="126"/>
      <c r="I1090" s="125"/>
      <c r="J1090" s="125"/>
      <c r="K1090" s="125"/>
      <c r="L1090" s="125"/>
      <c r="M1090" s="125"/>
      <c r="N1090" s="125"/>
      <c r="O1090" s="266"/>
      <c r="P1090" s="267"/>
      <c r="Q1090" s="267"/>
      <c r="R1090" s="270"/>
      <c r="S1090" s="267"/>
      <c r="T1090" s="264"/>
      <c r="U1090" s="300"/>
      <c r="V1090" s="294" t="str">
        <f>IF(Tabela7[[#This Row],[C/V]]="c",Tabela7[[#This Row],[Preço Médio]],"")</f>
        <v/>
      </c>
      <c r="W1090" s="294" t="str">
        <f>IF(Tabela7[[#This Row],[C/V]]="v",Tabela7[[#This Row],[Preço Médio]],"")</f>
        <v/>
      </c>
      <c r="X1090" s="123" t="str">
        <f>Tabela7[[#This Row],[Código Negociação]]&amp;Tabela7[[#This Row],[C/V]]</f>
        <v/>
      </c>
    </row>
    <row r="1091" spans="3:24" ht="15" customHeight="1" x14ac:dyDescent="0.25">
      <c r="C1091" s="141"/>
      <c r="D1091" s="271"/>
      <c r="E1091" s="271"/>
      <c r="F1091" s="118"/>
      <c r="G1091" s="119"/>
      <c r="H1091" s="118"/>
      <c r="I1091" s="120"/>
      <c r="J1091" s="120"/>
      <c r="K1091" s="120"/>
      <c r="L1091" s="120"/>
      <c r="M1091" s="120"/>
      <c r="N1091" s="120"/>
      <c r="O1091" s="121"/>
      <c r="P1091" s="121"/>
      <c r="Q1091" s="117"/>
      <c r="R1091" s="122"/>
      <c r="S1091" s="117"/>
      <c r="T1091" s="123"/>
      <c r="U1091" s="299"/>
      <c r="V1091" s="294" t="str">
        <f>IF(Tabela7[[#This Row],[C/V]]="c",Tabela7[[#This Row],[Preço Médio]],"")</f>
        <v/>
      </c>
      <c r="W1091" s="294" t="str">
        <f>IF(Tabela7[[#This Row],[C/V]]="v",Tabela7[[#This Row],[Preço Médio]],"")</f>
        <v/>
      </c>
      <c r="X1091" s="123" t="str">
        <f>Tabela7[[#This Row],[Código Negociação]]&amp;Tabela7[[#This Row],[C/V]]</f>
        <v/>
      </c>
    </row>
    <row r="1092" spans="3:24" ht="15" customHeight="1" x14ac:dyDescent="0.25">
      <c r="C1092" s="262"/>
      <c r="D1092" s="272"/>
      <c r="E1092" s="272"/>
      <c r="F1092" s="264"/>
      <c r="G1092" s="265"/>
      <c r="H1092" s="126"/>
      <c r="I1092" s="125"/>
      <c r="J1092" s="125"/>
      <c r="K1092" s="125"/>
      <c r="L1092" s="125"/>
      <c r="M1092" s="125"/>
      <c r="N1092" s="125"/>
      <c r="O1092" s="266"/>
      <c r="P1092" s="267"/>
      <c r="Q1092" s="268"/>
      <c r="R1092" s="269"/>
      <c r="S1092" s="268"/>
      <c r="T1092" s="263"/>
      <c r="U1092" s="300"/>
      <c r="V1092" s="294" t="str">
        <f>IF(Tabela7[[#This Row],[C/V]]="c",Tabela7[[#This Row],[Preço Médio]],"")</f>
        <v/>
      </c>
      <c r="W1092" s="294" t="str">
        <f>IF(Tabela7[[#This Row],[C/V]]="v",Tabela7[[#This Row],[Preço Médio]],"")</f>
        <v/>
      </c>
      <c r="X1092" s="123" t="str">
        <f>Tabela7[[#This Row],[Código Negociação]]&amp;Tabela7[[#This Row],[C/V]]</f>
        <v/>
      </c>
    </row>
    <row r="1093" spans="3:24" ht="15" customHeight="1" x14ac:dyDescent="0.25">
      <c r="C1093" s="262"/>
      <c r="D1093" s="272"/>
      <c r="E1093" s="272"/>
      <c r="F1093" s="264"/>
      <c r="G1093" s="265"/>
      <c r="H1093" s="126"/>
      <c r="I1093" s="125"/>
      <c r="J1093" s="125"/>
      <c r="K1093" s="125"/>
      <c r="L1093" s="125"/>
      <c r="M1093" s="125"/>
      <c r="N1093" s="125"/>
      <c r="O1093" s="266"/>
      <c r="P1093" s="267"/>
      <c r="Q1093" s="267"/>
      <c r="R1093" s="270"/>
      <c r="S1093" s="267"/>
      <c r="T1093" s="264"/>
      <c r="U1093" s="300"/>
      <c r="V1093" s="294" t="str">
        <f>IF(Tabela7[[#This Row],[C/V]]="c",Tabela7[[#This Row],[Preço Médio]],"")</f>
        <v/>
      </c>
      <c r="W1093" s="294" t="str">
        <f>IF(Tabela7[[#This Row],[C/V]]="v",Tabela7[[#This Row],[Preço Médio]],"")</f>
        <v/>
      </c>
      <c r="X1093" s="123" t="str">
        <f>Tabela7[[#This Row],[Código Negociação]]&amp;Tabela7[[#This Row],[C/V]]</f>
        <v/>
      </c>
    </row>
    <row r="1094" spans="3:24" ht="15" customHeight="1" x14ac:dyDescent="0.25">
      <c r="C1094" s="141"/>
      <c r="D1094" s="273"/>
      <c r="E1094" s="273"/>
      <c r="F1094" s="264"/>
      <c r="G1094" s="274"/>
      <c r="H1094" s="264"/>
      <c r="I1094" s="275"/>
      <c r="J1094" s="275"/>
      <c r="K1094" s="275"/>
      <c r="L1094" s="275"/>
      <c r="M1094" s="275"/>
      <c r="N1094" s="275"/>
      <c r="O1094" s="267"/>
      <c r="P1094" s="267"/>
      <c r="Q1094" s="268"/>
      <c r="R1094" s="269"/>
      <c r="S1094" s="268"/>
      <c r="T1094" s="263"/>
      <c r="U1094" s="300"/>
      <c r="V1094" s="294" t="str">
        <f>IF(Tabela7[[#This Row],[C/V]]="c",Tabela7[[#This Row],[Preço Médio]],"")</f>
        <v/>
      </c>
      <c r="W1094" s="294" t="str">
        <f>IF(Tabela7[[#This Row],[C/V]]="v",Tabela7[[#This Row],[Preço Médio]],"")</f>
        <v/>
      </c>
      <c r="X1094" s="123" t="str">
        <f>Tabela7[[#This Row],[Código Negociação]]&amp;Tabela7[[#This Row],[C/V]]</f>
        <v/>
      </c>
    </row>
    <row r="1095" spans="3:24" ht="15" customHeight="1" x14ac:dyDescent="0.25">
      <c r="C1095" s="262"/>
      <c r="D1095" s="272"/>
      <c r="E1095" s="273"/>
      <c r="F1095" s="264"/>
      <c r="G1095" s="265"/>
      <c r="H1095" s="126"/>
      <c r="I1095" s="125"/>
      <c r="J1095" s="125"/>
      <c r="K1095" s="125"/>
      <c r="L1095" s="125"/>
      <c r="M1095" s="125"/>
      <c r="N1095" s="125"/>
      <c r="O1095" s="266"/>
      <c r="P1095" s="267"/>
      <c r="Q1095" s="268"/>
      <c r="R1095" s="269"/>
      <c r="S1095" s="268"/>
      <c r="T1095" s="263"/>
      <c r="U1095" s="300"/>
      <c r="V1095" s="294" t="str">
        <f>IF(Tabela7[[#This Row],[C/V]]="c",Tabela7[[#This Row],[Preço Médio]],"")</f>
        <v/>
      </c>
      <c r="W1095" s="294" t="str">
        <f>IF(Tabela7[[#This Row],[C/V]]="v",Tabela7[[#This Row],[Preço Médio]],"")</f>
        <v/>
      </c>
      <c r="X1095" s="123" t="str">
        <f>Tabela7[[#This Row],[Código Negociação]]&amp;Tabela7[[#This Row],[C/V]]</f>
        <v/>
      </c>
    </row>
    <row r="1096" spans="3:24" ht="15" customHeight="1" x14ac:dyDescent="0.25">
      <c r="C1096" s="262"/>
      <c r="D1096" s="272"/>
      <c r="E1096" s="273"/>
      <c r="F1096" s="264"/>
      <c r="G1096" s="265"/>
      <c r="H1096" s="126"/>
      <c r="I1096" s="125"/>
      <c r="J1096" s="125"/>
      <c r="K1096" s="125"/>
      <c r="L1096" s="125"/>
      <c r="M1096" s="125"/>
      <c r="N1096" s="125"/>
      <c r="O1096" s="266"/>
      <c r="P1096" s="267"/>
      <c r="Q1096" s="267"/>
      <c r="R1096" s="270"/>
      <c r="S1096" s="267"/>
      <c r="T1096" s="264"/>
      <c r="U1096" s="300"/>
      <c r="V1096" s="294" t="str">
        <f>IF(Tabela7[[#This Row],[C/V]]="c",Tabela7[[#This Row],[Preço Médio]],"")</f>
        <v/>
      </c>
      <c r="W1096" s="294" t="str">
        <f>IF(Tabela7[[#This Row],[C/V]]="v",Tabela7[[#This Row],[Preço Médio]],"")</f>
        <v/>
      </c>
      <c r="X1096" s="123" t="str">
        <f>Tabela7[[#This Row],[Código Negociação]]&amp;Tabela7[[#This Row],[C/V]]</f>
        <v/>
      </c>
    </row>
    <row r="1097" spans="3:24" ht="15" customHeight="1" x14ac:dyDescent="0.25">
      <c r="C1097" s="141"/>
      <c r="D1097" s="271"/>
      <c r="E1097" s="271"/>
      <c r="F1097" s="118"/>
      <c r="G1097" s="119"/>
      <c r="H1097" s="118"/>
      <c r="I1097" s="120"/>
      <c r="J1097" s="120"/>
      <c r="K1097" s="120"/>
      <c r="L1097" s="120"/>
      <c r="M1097" s="120"/>
      <c r="N1097" s="120"/>
      <c r="O1097" s="121"/>
      <c r="P1097" s="121"/>
      <c r="Q1097" s="117"/>
      <c r="R1097" s="122"/>
      <c r="S1097" s="117"/>
      <c r="T1097" s="123"/>
      <c r="U1097" s="299"/>
      <c r="V1097" s="294" t="str">
        <f>IF(Tabela7[[#This Row],[C/V]]="c",Tabela7[[#This Row],[Preço Médio]],"")</f>
        <v/>
      </c>
      <c r="W1097" s="294" t="str">
        <f>IF(Tabela7[[#This Row],[C/V]]="v",Tabela7[[#This Row],[Preço Médio]],"")</f>
        <v/>
      </c>
      <c r="X1097" s="123" t="str">
        <f>Tabela7[[#This Row],[Código Negociação]]&amp;Tabela7[[#This Row],[C/V]]</f>
        <v/>
      </c>
    </row>
    <row r="1098" spans="3:24" ht="15" customHeight="1" x14ac:dyDescent="0.25">
      <c r="C1098" s="262"/>
      <c r="D1098" s="272"/>
      <c r="E1098" s="272"/>
      <c r="F1098" s="264"/>
      <c r="G1098" s="265"/>
      <c r="H1098" s="126"/>
      <c r="I1098" s="125"/>
      <c r="J1098" s="125"/>
      <c r="K1098" s="125"/>
      <c r="L1098" s="125"/>
      <c r="M1098" s="125"/>
      <c r="N1098" s="125"/>
      <c r="O1098" s="266"/>
      <c r="P1098" s="267"/>
      <c r="Q1098" s="268"/>
      <c r="R1098" s="269"/>
      <c r="S1098" s="268"/>
      <c r="T1098" s="263"/>
      <c r="U1098" s="300"/>
      <c r="V1098" s="294" t="str">
        <f>IF(Tabela7[[#This Row],[C/V]]="c",Tabela7[[#This Row],[Preço Médio]],"")</f>
        <v/>
      </c>
      <c r="W1098" s="294" t="str">
        <f>IF(Tabela7[[#This Row],[C/V]]="v",Tabela7[[#This Row],[Preço Médio]],"")</f>
        <v/>
      </c>
      <c r="X1098" s="123" t="str">
        <f>Tabela7[[#This Row],[Código Negociação]]&amp;Tabela7[[#This Row],[C/V]]</f>
        <v/>
      </c>
    </row>
    <row r="1099" spans="3:24" ht="15" customHeight="1" x14ac:dyDescent="0.25">
      <c r="C1099" s="262"/>
      <c r="D1099" s="272"/>
      <c r="E1099" s="272"/>
      <c r="F1099" s="264"/>
      <c r="G1099" s="265"/>
      <c r="H1099" s="126"/>
      <c r="I1099" s="125"/>
      <c r="J1099" s="125"/>
      <c r="K1099" s="125"/>
      <c r="L1099" s="125"/>
      <c r="M1099" s="125"/>
      <c r="N1099" s="125"/>
      <c r="O1099" s="266"/>
      <c r="P1099" s="267"/>
      <c r="Q1099" s="267"/>
      <c r="R1099" s="270"/>
      <c r="S1099" s="267"/>
      <c r="T1099" s="264"/>
      <c r="U1099" s="300"/>
      <c r="V1099" s="294" t="str">
        <f>IF(Tabela7[[#This Row],[C/V]]="c",Tabela7[[#This Row],[Preço Médio]],"")</f>
        <v/>
      </c>
      <c r="W1099" s="294" t="str">
        <f>IF(Tabela7[[#This Row],[C/V]]="v",Tabela7[[#This Row],[Preço Médio]],"")</f>
        <v/>
      </c>
      <c r="X1099" s="123" t="str">
        <f>Tabela7[[#This Row],[Código Negociação]]&amp;Tabela7[[#This Row],[C/V]]</f>
        <v/>
      </c>
    </row>
    <row r="1100" spans="3:24" ht="15" customHeight="1" x14ac:dyDescent="0.25">
      <c r="C1100" s="141"/>
      <c r="D1100" s="273"/>
      <c r="E1100" s="273"/>
      <c r="F1100" s="264"/>
      <c r="G1100" s="274"/>
      <c r="H1100" s="264"/>
      <c r="I1100" s="275"/>
      <c r="J1100" s="275"/>
      <c r="K1100" s="275"/>
      <c r="L1100" s="275"/>
      <c r="M1100" s="275"/>
      <c r="N1100" s="275"/>
      <c r="O1100" s="267"/>
      <c r="P1100" s="267"/>
      <c r="Q1100" s="268"/>
      <c r="R1100" s="269"/>
      <c r="S1100" s="268"/>
      <c r="T1100" s="263"/>
      <c r="U1100" s="300"/>
      <c r="V1100" s="294" t="str">
        <f>IF(Tabela7[[#This Row],[C/V]]="c",Tabela7[[#This Row],[Preço Médio]],"")</f>
        <v/>
      </c>
      <c r="W1100" s="294" t="str">
        <f>IF(Tabela7[[#This Row],[C/V]]="v",Tabela7[[#This Row],[Preço Médio]],"")</f>
        <v/>
      </c>
      <c r="X1100" s="123" t="str">
        <f>Tabela7[[#This Row],[Código Negociação]]&amp;Tabela7[[#This Row],[C/V]]</f>
        <v/>
      </c>
    </row>
    <row r="1101" spans="3:24" ht="15" customHeight="1" x14ac:dyDescent="0.25">
      <c r="C1101" s="262"/>
      <c r="D1101" s="272"/>
      <c r="E1101" s="273"/>
      <c r="F1101" s="264"/>
      <c r="G1101" s="265"/>
      <c r="H1101" s="126"/>
      <c r="I1101" s="125"/>
      <c r="J1101" s="125"/>
      <c r="K1101" s="125"/>
      <c r="L1101" s="125"/>
      <c r="M1101" s="125"/>
      <c r="N1101" s="125"/>
      <c r="O1101" s="266"/>
      <c r="P1101" s="267"/>
      <c r="Q1101" s="268"/>
      <c r="R1101" s="269"/>
      <c r="S1101" s="268"/>
      <c r="T1101" s="263"/>
      <c r="U1101" s="300"/>
      <c r="V1101" s="294" t="str">
        <f>IF(Tabela7[[#This Row],[C/V]]="c",Tabela7[[#This Row],[Preço Médio]],"")</f>
        <v/>
      </c>
      <c r="W1101" s="294" t="str">
        <f>IF(Tabela7[[#This Row],[C/V]]="v",Tabela7[[#This Row],[Preço Médio]],"")</f>
        <v/>
      </c>
      <c r="X1101" s="123" t="str">
        <f>Tabela7[[#This Row],[Código Negociação]]&amp;Tabela7[[#This Row],[C/V]]</f>
        <v/>
      </c>
    </row>
    <row r="1102" spans="3:24" ht="15" customHeight="1" x14ac:dyDescent="0.25">
      <c r="C1102" s="262"/>
      <c r="D1102" s="272"/>
      <c r="E1102" s="273"/>
      <c r="F1102" s="264"/>
      <c r="G1102" s="265"/>
      <c r="H1102" s="126"/>
      <c r="I1102" s="125"/>
      <c r="J1102" s="125"/>
      <c r="K1102" s="125"/>
      <c r="L1102" s="125"/>
      <c r="M1102" s="125"/>
      <c r="N1102" s="125"/>
      <c r="O1102" s="266"/>
      <c r="P1102" s="267"/>
      <c r="Q1102" s="267"/>
      <c r="R1102" s="270"/>
      <c r="S1102" s="267"/>
      <c r="T1102" s="264"/>
      <c r="U1102" s="300"/>
      <c r="V1102" s="294" t="str">
        <f>IF(Tabela7[[#This Row],[C/V]]="c",Tabela7[[#This Row],[Preço Médio]],"")</f>
        <v/>
      </c>
      <c r="W1102" s="294" t="str">
        <f>IF(Tabela7[[#This Row],[C/V]]="v",Tabela7[[#This Row],[Preço Médio]],"")</f>
        <v/>
      </c>
      <c r="X1102" s="123" t="str">
        <f>Tabela7[[#This Row],[Código Negociação]]&amp;Tabela7[[#This Row],[C/V]]</f>
        <v/>
      </c>
    </row>
    <row r="1103" spans="3:24" ht="15" customHeight="1" x14ac:dyDescent="0.25">
      <c r="C1103" s="141"/>
      <c r="D1103" s="271"/>
      <c r="E1103" s="271"/>
      <c r="F1103" s="118"/>
      <c r="G1103" s="119"/>
      <c r="H1103" s="118"/>
      <c r="I1103" s="120"/>
      <c r="J1103" s="120"/>
      <c r="K1103" s="120"/>
      <c r="L1103" s="120"/>
      <c r="M1103" s="120"/>
      <c r="N1103" s="120"/>
      <c r="O1103" s="121"/>
      <c r="P1103" s="121"/>
      <c r="Q1103" s="117"/>
      <c r="R1103" s="122"/>
      <c r="S1103" s="117"/>
      <c r="T1103" s="123"/>
      <c r="U1103" s="299"/>
      <c r="V1103" s="294" t="str">
        <f>IF(Tabela7[[#This Row],[C/V]]="c",Tabela7[[#This Row],[Preço Médio]],"")</f>
        <v/>
      </c>
      <c r="W1103" s="294" t="str">
        <f>IF(Tabela7[[#This Row],[C/V]]="v",Tabela7[[#This Row],[Preço Médio]],"")</f>
        <v/>
      </c>
      <c r="X1103" s="123" t="str">
        <f>Tabela7[[#This Row],[Código Negociação]]&amp;Tabela7[[#This Row],[C/V]]</f>
        <v/>
      </c>
    </row>
    <row r="1104" spans="3:24" ht="15" customHeight="1" x14ac:dyDescent="0.25">
      <c r="C1104" s="262"/>
      <c r="D1104" s="272"/>
      <c r="E1104" s="272"/>
      <c r="F1104" s="264"/>
      <c r="G1104" s="265"/>
      <c r="H1104" s="126"/>
      <c r="I1104" s="125"/>
      <c r="J1104" s="125"/>
      <c r="K1104" s="125"/>
      <c r="L1104" s="125"/>
      <c r="M1104" s="125"/>
      <c r="N1104" s="125"/>
      <c r="O1104" s="266"/>
      <c r="P1104" s="267"/>
      <c r="Q1104" s="268"/>
      <c r="R1104" s="269"/>
      <c r="S1104" s="268"/>
      <c r="T1104" s="263"/>
      <c r="U1104" s="300"/>
      <c r="V1104" s="294" t="str">
        <f>IF(Tabela7[[#This Row],[C/V]]="c",Tabela7[[#This Row],[Preço Médio]],"")</f>
        <v/>
      </c>
      <c r="W1104" s="294" t="str">
        <f>IF(Tabela7[[#This Row],[C/V]]="v",Tabela7[[#This Row],[Preço Médio]],"")</f>
        <v/>
      </c>
      <c r="X1104" s="123" t="str">
        <f>Tabela7[[#This Row],[Código Negociação]]&amp;Tabela7[[#This Row],[C/V]]</f>
        <v/>
      </c>
    </row>
    <row r="1105" spans="3:24" ht="15" customHeight="1" x14ac:dyDescent="0.25">
      <c r="C1105" s="262"/>
      <c r="D1105" s="272"/>
      <c r="E1105" s="272"/>
      <c r="F1105" s="264"/>
      <c r="G1105" s="265"/>
      <c r="H1105" s="126"/>
      <c r="I1105" s="125"/>
      <c r="J1105" s="125"/>
      <c r="K1105" s="125"/>
      <c r="L1105" s="125"/>
      <c r="M1105" s="125"/>
      <c r="N1105" s="125"/>
      <c r="O1105" s="266"/>
      <c r="P1105" s="267"/>
      <c r="Q1105" s="267"/>
      <c r="R1105" s="270"/>
      <c r="S1105" s="267"/>
      <c r="T1105" s="264"/>
      <c r="U1105" s="300"/>
      <c r="V1105" s="294" t="str">
        <f>IF(Tabela7[[#This Row],[C/V]]="c",Tabela7[[#This Row],[Preço Médio]],"")</f>
        <v/>
      </c>
      <c r="W1105" s="294" t="str">
        <f>IF(Tabela7[[#This Row],[C/V]]="v",Tabela7[[#This Row],[Preço Médio]],"")</f>
        <v/>
      </c>
      <c r="X1105" s="123" t="str">
        <f>Tabela7[[#This Row],[Código Negociação]]&amp;Tabela7[[#This Row],[C/V]]</f>
        <v/>
      </c>
    </row>
    <row r="1106" spans="3:24" ht="15" customHeight="1" x14ac:dyDescent="0.25">
      <c r="C1106" s="141"/>
      <c r="D1106" s="273"/>
      <c r="E1106" s="273"/>
      <c r="F1106" s="264"/>
      <c r="G1106" s="274"/>
      <c r="H1106" s="264"/>
      <c r="I1106" s="275"/>
      <c r="J1106" s="275"/>
      <c r="K1106" s="275"/>
      <c r="L1106" s="275"/>
      <c r="M1106" s="275"/>
      <c r="N1106" s="275"/>
      <c r="O1106" s="267"/>
      <c r="P1106" s="267"/>
      <c r="Q1106" s="268"/>
      <c r="R1106" s="269"/>
      <c r="S1106" s="268"/>
      <c r="T1106" s="263"/>
      <c r="U1106" s="300"/>
      <c r="V1106" s="294" t="str">
        <f>IF(Tabela7[[#This Row],[C/V]]="c",Tabela7[[#This Row],[Preço Médio]],"")</f>
        <v/>
      </c>
      <c r="W1106" s="294" t="str">
        <f>IF(Tabela7[[#This Row],[C/V]]="v",Tabela7[[#This Row],[Preço Médio]],"")</f>
        <v/>
      </c>
      <c r="X1106" s="123" t="str">
        <f>Tabela7[[#This Row],[Código Negociação]]&amp;Tabela7[[#This Row],[C/V]]</f>
        <v/>
      </c>
    </row>
    <row r="1107" spans="3:24" ht="15" customHeight="1" x14ac:dyDescent="0.25">
      <c r="C1107" s="262"/>
      <c r="D1107" s="272"/>
      <c r="E1107" s="273"/>
      <c r="F1107" s="264"/>
      <c r="G1107" s="265"/>
      <c r="H1107" s="126"/>
      <c r="I1107" s="125"/>
      <c r="J1107" s="125"/>
      <c r="K1107" s="125"/>
      <c r="L1107" s="125"/>
      <c r="M1107" s="125"/>
      <c r="N1107" s="125"/>
      <c r="O1107" s="266"/>
      <c r="P1107" s="267"/>
      <c r="Q1107" s="268"/>
      <c r="R1107" s="269"/>
      <c r="S1107" s="268"/>
      <c r="T1107" s="263"/>
      <c r="U1107" s="300"/>
      <c r="V1107" s="294" t="str">
        <f>IF(Tabela7[[#This Row],[C/V]]="c",Tabela7[[#This Row],[Preço Médio]],"")</f>
        <v/>
      </c>
      <c r="W1107" s="294" t="str">
        <f>IF(Tabela7[[#This Row],[C/V]]="v",Tabela7[[#This Row],[Preço Médio]],"")</f>
        <v/>
      </c>
      <c r="X1107" s="123" t="str">
        <f>Tabela7[[#This Row],[Código Negociação]]&amp;Tabela7[[#This Row],[C/V]]</f>
        <v/>
      </c>
    </row>
    <row r="1108" spans="3:24" ht="15" customHeight="1" x14ac:dyDescent="0.25">
      <c r="C1108" s="262"/>
      <c r="D1108" s="272"/>
      <c r="E1108" s="273"/>
      <c r="F1108" s="264"/>
      <c r="G1108" s="265"/>
      <c r="H1108" s="126"/>
      <c r="I1108" s="125"/>
      <c r="J1108" s="125"/>
      <c r="K1108" s="125"/>
      <c r="L1108" s="125"/>
      <c r="M1108" s="125"/>
      <c r="N1108" s="125"/>
      <c r="O1108" s="266"/>
      <c r="P1108" s="267"/>
      <c r="Q1108" s="267"/>
      <c r="R1108" s="270"/>
      <c r="S1108" s="267"/>
      <c r="T1108" s="264"/>
      <c r="U1108" s="300"/>
      <c r="V1108" s="294" t="str">
        <f>IF(Tabela7[[#This Row],[C/V]]="c",Tabela7[[#This Row],[Preço Médio]],"")</f>
        <v/>
      </c>
      <c r="W1108" s="294" t="str">
        <f>IF(Tabela7[[#This Row],[C/V]]="v",Tabela7[[#This Row],[Preço Médio]],"")</f>
        <v/>
      </c>
      <c r="X1108" s="123" t="str">
        <f>Tabela7[[#This Row],[Código Negociação]]&amp;Tabela7[[#This Row],[C/V]]</f>
        <v/>
      </c>
    </row>
    <row r="1109" spans="3:24" ht="15" customHeight="1" x14ac:dyDescent="0.25">
      <c r="C1109" s="141"/>
      <c r="D1109" s="271"/>
      <c r="E1109" s="271"/>
      <c r="F1109" s="118"/>
      <c r="G1109" s="119"/>
      <c r="H1109" s="118"/>
      <c r="I1109" s="120"/>
      <c r="J1109" s="120"/>
      <c r="K1109" s="120"/>
      <c r="L1109" s="120"/>
      <c r="M1109" s="120"/>
      <c r="N1109" s="120"/>
      <c r="O1109" s="121"/>
      <c r="P1109" s="121"/>
      <c r="Q1109" s="117"/>
      <c r="R1109" s="122"/>
      <c r="S1109" s="117"/>
      <c r="T1109" s="123"/>
      <c r="U1109" s="299"/>
      <c r="V1109" s="294" t="str">
        <f>IF(Tabela7[[#This Row],[C/V]]="c",Tabela7[[#This Row],[Preço Médio]],"")</f>
        <v/>
      </c>
      <c r="W1109" s="294" t="str">
        <f>IF(Tabela7[[#This Row],[C/V]]="v",Tabela7[[#This Row],[Preço Médio]],"")</f>
        <v/>
      </c>
      <c r="X1109" s="123" t="str">
        <f>Tabela7[[#This Row],[Código Negociação]]&amp;Tabela7[[#This Row],[C/V]]</f>
        <v/>
      </c>
    </row>
    <row r="1110" spans="3:24" ht="15" customHeight="1" x14ac:dyDescent="0.25">
      <c r="C1110" s="262"/>
      <c r="D1110" s="272"/>
      <c r="E1110" s="272"/>
      <c r="F1110" s="264"/>
      <c r="G1110" s="265"/>
      <c r="H1110" s="126"/>
      <c r="I1110" s="125"/>
      <c r="J1110" s="125"/>
      <c r="K1110" s="125"/>
      <c r="L1110" s="125"/>
      <c r="M1110" s="125"/>
      <c r="N1110" s="125"/>
      <c r="O1110" s="266"/>
      <c r="P1110" s="267"/>
      <c r="Q1110" s="268"/>
      <c r="R1110" s="269"/>
      <c r="S1110" s="268"/>
      <c r="T1110" s="263"/>
      <c r="U1110" s="300"/>
      <c r="V1110" s="294" t="str">
        <f>IF(Tabela7[[#This Row],[C/V]]="c",Tabela7[[#This Row],[Preço Médio]],"")</f>
        <v/>
      </c>
      <c r="W1110" s="294" t="str">
        <f>IF(Tabela7[[#This Row],[C/V]]="v",Tabela7[[#This Row],[Preço Médio]],"")</f>
        <v/>
      </c>
      <c r="X1110" s="123" t="str">
        <f>Tabela7[[#This Row],[Código Negociação]]&amp;Tabela7[[#This Row],[C/V]]</f>
        <v/>
      </c>
    </row>
    <row r="1111" spans="3:24" ht="15" customHeight="1" x14ac:dyDescent="0.25">
      <c r="C1111" s="262"/>
      <c r="D1111" s="272"/>
      <c r="E1111" s="272"/>
      <c r="F1111" s="264"/>
      <c r="G1111" s="265"/>
      <c r="H1111" s="126"/>
      <c r="I1111" s="125"/>
      <c r="J1111" s="125"/>
      <c r="K1111" s="125"/>
      <c r="L1111" s="125"/>
      <c r="M1111" s="125"/>
      <c r="N1111" s="125"/>
      <c r="O1111" s="266"/>
      <c r="P1111" s="267"/>
      <c r="Q1111" s="267"/>
      <c r="R1111" s="270"/>
      <c r="S1111" s="267"/>
      <c r="T1111" s="264"/>
      <c r="U1111" s="300"/>
      <c r="V1111" s="294" t="str">
        <f>IF(Tabela7[[#This Row],[C/V]]="c",Tabela7[[#This Row],[Preço Médio]],"")</f>
        <v/>
      </c>
      <c r="W1111" s="294" t="str">
        <f>IF(Tabela7[[#This Row],[C/V]]="v",Tabela7[[#This Row],[Preço Médio]],"")</f>
        <v/>
      </c>
      <c r="X1111" s="123" t="str">
        <f>Tabela7[[#This Row],[Código Negociação]]&amp;Tabela7[[#This Row],[C/V]]</f>
        <v/>
      </c>
    </row>
    <row r="1112" spans="3:24" ht="15" customHeight="1" x14ac:dyDescent="0.25">
      <c r="C1112" s="141"/>
      <c r="D1112" s="273"/>
      <c r="E1112" s="273"/>
      <c r="F1112" s="264"/>
      <c r="G1112" s="274"/>
      <c r="H1112" s="264"/>
      <c r="I1112" s="275"/>
      <c r="J1112" s="275"/>
      <c r="K1112" s="275"/>
      <c r="L1112" s="275"/>
      <c r="M1112" s="275"/>
      <c r="N1112" s="275"/>
      <c r="O1112" s="267"/>
      <c r="P1112" s="267"/>
      <c r="Q1112" s="268"/>
      <c r="R1112" s="269"/>
      <c r="S1112" s="268"/>
      <c r="T1112" s="263"/>
      <c r="U1112" s="300"/>
      <c r="V1112" s="294" t="str">
        <f>IF(Tabela7[[#This Row],[C/V]]="c",Tabela7[[#This Row],[Preço Médio]],"")</f>
        <v/>
      </c>
      <c r="W1112" s="294" t="str">
        <f>IF(Tabela7[[#This Row],[C/V]]="v",Tabela7[[#This Row],[Preço Médio]],"")</f>
        <v/>
      </c>
      <c r="X1112" s="123" t="str">
        <f>Tabela7[[#This Row],[Código Negociação]]&amp;Tabela7[[#This Row],[C/V]]</f>
        <v/>
      </c>
    </row>
    <row r="1113" spans="3:24" ht="15" customHeight="1" x14ac:dyDescent="0.25">
      <c r="C1113" s="262"/>
      <c r="D1113" s="272"/>
      <c r="E1113" s="273"/>
      <c r="F1113" s="264"/>
      <c r="G1113" s="265"/>
      <c r="H1113" s="126"/>
      <c r="I1113" s="125"/>
      <c r="J1113" s="125"/>
      <c r="K1113" s="125"/>
      <c r="L1113" s="125"/>
      <c r="M1113" s="125"/>
      <c r="N1113" s="125"/>
      <c r="O1113" s="266"/>
      <c r="P1113" s="267"/>
      <c r="Q1113" s="268"/>
      <c r="R1113" s="269"/>
      <c r="S1113" s="268"/>
      <c r="T1113" s="263"/>
      <c r="U1113" s="300"/>
      <c r="V1113" s="294" t="str">
        <f>IF(Tabela7[[#This Row],[C/V]]="c",Tabela7[[#This Row],[Preço Médio]],"")</f>
        <v/>
      </c>
      <c r="W1113" s="294" t="str">
        <f>IF(Tabela7[[#This Row],[C/V]]="v",Tabela7[[#This Row],[Preço Médio]],"")</f>
        <v/>
      </c>
      <c r="X1113" s="123" t="str">
        <f>Tabela7[[#This Row],[Código Negociação]]&amp;Tabela7[[#This Row],[C/V]]</f>
        <v/>
      </c>
    </row>
    <row r="1114" spans="3:24" ht="15" customHeight="1" x14ac:dyDescent="0.25">
      <c r="C1114" s="262"/>
      <c r="D1114" s="272"/>
      <c r="E1114" s="273"/>
      <c r="F1114" s="264"/>
      <c r="G1114" s="265"/>
      <c r="H1114" s="126"/>
      <c r="I1114" s="125"/>
      <c r="J1114" s="125"/>
      <c r="K1114" s="125"/>
      <c r="L1114" s="125"/>
      <c r="M1114" s="125"/>
      <c r="N1114" s="125"/>
      <c r="O1114" s="266"/>
      <c r="P1114" s="267"/>
      <c r="Q1114" s="267"/>
      <c r="R1114" s="270"/>
      <c r="S1114" s="267"/>
      <c r="T1114" s="264"/>
      <c r="U1114" s="300"/>
      <c r="V1114" s="294" t="str">
        <f>IF(Tabela7[[#This Row],[C/V]]="c",Tabela7[[#This Row],[Preço Médio]],"")</f>
        <v/>
      </c>
      <c r="W1114" s="294" t="str">
        <f>IF(Tabela7[[#This Row],[C/V]]="v",Tabela7[[#This Row],[Preço Médio]],"")</f>
        <v/>
      </c>
      <c r="X1114" s="123" t="str">
        <f>Tabela7[[#This Row],[Código Negociação]]&amp;Tabela7[[#This Row],[C/V]]</f>
        <v/>
      </c>
    </row>
    <row r="1115" spans="3:24" ht="15" customHeight="1" x14ac:dyDescent="0.25">
      <c r="C1115" s="141"/>
      <c r="D1115" s="271"/>
      <c r="E1115" s="271"/>
      <c r="F1115" s="118"/>
      <c r="G1115" s="119"/>
      <c r="H1115" s="118"/>
      <c r="I1115" s="120"/>
      <c r="J1115" s="120"/>
      <c r="K1115" s="120"/>
      <c r="L1115" s="120"/>
      <c r="M1115" s="120"/>
      <c r="N1115" s="120"/>
      <c r="O1115" s="121"/>
      <c r="P1115" s="121"/>
      <c r="Q1115" s="117"/>
      <c r="R1115" s="122"/>
      <c r="S1115" s="117"/>
      <c r="T1115" s="123"/>
      <c r="U1115" s="299"/>
      <c r="V1115" s="294" t="str">
        <f>IF(Tabela7[[#This Row],[C/V]]="c",Tabela7[[#This Row],[Preço Médio]],"")</f>
        <v/>
      </c>
      <c r="W1115" s="294" t="str">
        <f>IF(Tabela7[[#This Row],[C/V]]="v",Tabela7[[#This Row],[Preço Médio]],"")</f>
        <v/>
      </c>
      <c r="X1115" s="123" t="str">
        <f>Tabela7[[#This Row],[Código Negociação]]&amp;Tabela7[[#This Row],[C/V]]</f>
        <v/>
      </c>
    </row>
    <row r="1116" spans="3:24" ht="15" customHeight="1" x14ac:dyDescent="0.25">
      <c r="C1116" s="262"/>
      <c r="D1116" s="272"/>
      <c r="E1116" s="272"/>
      <c r="F1116" s="264"/>
      <c r="G1116" s="265"/>
      <c r="H1116" s="126"/>
      <c r="I1116" s="125"/>
      <c r="J1116" s="125"/>
      <c r="K1116" s="125"/>
      <c r="L1116" s="125"/>
      <c r="M1116" s="125"/>
      <c r="N1116" s="125"/>
      <c r="O1116" s="266"/>
      <c r="P1116" s="267"/>
      <c r="Q1116" s="268"/>
      <c r="R1116" s="269"/>
      <c r="S1116" s="268"/>
      <c r="T1116" s="263"/>
      <c r="U1116" s="300"/>
      <c r="V1116" s="294" t="str">
        <f>IF(Tabela7[[#This Row],[C/V]]="c",Tabela7[[#This Row],[Preço Médio]],"")</f>
        <v/>
      </c>
      <c r="W1116" s="294" t="str">
        <f>IF(Tabela7[[#This Row],[C/V]]="v",Tabela7[[#This Row],[Preço Médio]],"")</f>
        <v/>
      </c>
      <c r="X1116" s="123" t="str">
        <f>Tabela7[[#This Row],[Código Negociação]]&amp;Tabela7[[#This Row],[C/V]]</f>
        <v/>
      </c>
    </row>
    <row r="1117" spans="3:24" ht="15" customHeight="1" x14ac:dyDescent="0.25">
      <c r="C1117" s="262"/>
      <c r="D1117" s="272"/>
      <c r="E1117" s="272"/>
      <c r="F1117" s="264"/>
      <c r="G1117" s="265"/>
      <c r="H1117" s="126"/>
      <c r="I1117" s="125"/>
      <c r="J1117" s="125"/>
      <c r="K1117" s="125"/>
      <c r="L1117" s="125"/>
      <c r="M1117" s="125"/>
      <c r="N1117" s="125"/>
      <c r="O1117" s="266"/>
      <c r="P1117" s="267"/>
      <c r="Q1117" s="267"/>
      <c r="R1117" s="270"/>
      <c r="S1117" s="267"/>
      <c r="T1117" s="264"/>
      <c r="U1117" s="300"/>
      <c r="V1117" s="294" t="str">
        <f>IF(Tabela7[[#This Row],[C/V]]="c",Tabela7[[#This Row],[Preço Médio]],"")</f>
        <v/>
      </c>
      <c r="W1117" s="294" t="str">
        <f>IF(Tabela7[[#This Row],[C/V]]="v",Tabela7[[#This Row],[Preço Médio]],"")</f>
        <v/>
      </c>
      <c r="X1117" s="123" t="str">
        <f>Tabela7[[#This Row],[Código Negociação]]&amp;Tabela7[[#This Row],[C/V]]</f>
        <v/>
      </c>
    </row>
    <row r="1118" spans="3:24" ht="15" customHeight="1" x14ac:dyDescent="0.25">
      <c r="C1118" s="141"/>
      <c r="D1118" s="273"/>
      <c r="E1118" s="273"/>
      <c r="F1118" s="264"/>
      <c r="G1118" s="274"/>
      <c r="H1118" s="264"/>
      <c r="I1118" s="275"/>
      <c r="J1118" s="275"/>
      <c r="K1118" s="275"/>
      <c r="L1118" s="275"/>
      <c r="M1118" s="275"/>
      <c r="N1118" s="275"/>
      <c r="O1118" s="267"/>
      <c r="P1118" s="267"/>
      <c r="Q1118" s="268"/>
      <c r="R1118" s="269"/>
      <c r="S1118" s="268"/>
      <c r="T1118" s="263"/>
      <c r="U1118" s="300"/>
      <c r="V1118" s="294" t="str">
        <f>IF(Tabela7[[#This Row],[C/V]]="c",Tabela7[[#This Row],[Preço Médio]],"")</f>
        <v/>
      </c>
      <c r="W1118" s="294" t="str">
        <f>IF(Tabela7[[#This Row],[C/V]]="v",Tabela7[[#This Row],[Preço Médio]],"")</f>
        <v/>
      </c>
      <c r="X1118" s="123" t="str">
        <f>Tabela7[[#This Row],[Código Negociação]]&amp;Tabela7[[#This Row],[C/V]]</f>
        <v/>
      </c>
    </row>
    <row r="1119" spans="3:24" ht="15" customHeight="1" x14ac:dyDescent="0.25">
      <c r="C1119" s="262"/>
      <c r="D1119" s="272"/>
      <c r="E1119" s="273"/>
      <c r="F1119" s="264"/>
      <c r="G1119" s="265"/>
      <c r="H1119" s="126"/>
      <c r="I1119" s="125"/>
      <c r="J1119" s="125"/>
      <c r="K1119" s="125"/>
      <c r="L1119" s="125"/>
      <c r="M1119" s="125"/>
      <c r="N1119" s="125"/>
      <c r="O1119" s="266"/>
      <c r="P1119" s="267"/>
      <c r="Q1119" s="268"/>
      <c r="R1119" s="269"/>
      <c r="S1119" s="268"/>
      <c r="T1119" s="263"/>
      <c r="U1119" s="300"/>
      <c r="V1119" s="294" t="str">
        <f>IF(Tabela7[[#This Row],[C/V]]="c",Tabela7[[#This Row],[Preço Médio]],"")</f>
        <v/>
      </c>
      <c r="W1119" s="294" t="str">
        <f>IF(Tabela7[[#This Row],[C/V]]="v",Tabela7[[#This Row],[Preço Médio]],"")</f>
        <v/>
      </c>
      <c r="X1119" s="123" t="str">
        <f>Tabela7[[#This Row],[Código Negociação]]&amp;Tabela7[[#This Row],[C/V]]</f>
        <v/>
      </c>
    </row>
    <row r="1120" spans="3:24" ht="15" customHeight="1" x14ac:dyDescent="0.25">
      <c r="C1120" s="262"/>
      <c r="D1120" s="272"/>
      <c r="E1120" s="273"/>
      <c r="F1120" s="264"/>
      <c r="G1120" s="265"/>
      <c r="H1120" s="126"/>
      <c r="I1120" s="125"/>
      <c r="J1120" s="125"/>
      <c r="K1120" s="125"/>
      <c r="L1120" s="125"/>
      <c r="M1120" s="125"/>
      <c r="N1120" s="125"/>
      <c r="O1120" s="266"/>
      <c r="P1120" s="267"/>
      <c r="Q1120" s="267"/>
      <c r="R1120" s="270"/>
      <c r="S1120" s="267"/>
      <c r="T1120" s="264"/>
      <c r="U1120" s="300"/>
      <c r="V1120" s="294" t="str">
        <f>IF(Tabela7[[#This Row],[C/V]]="c",Tabela7[[#This Row],[Preço Médio]],"")</f>
        <v/>
      </c>
      <c r="W1120" s="294" t="str">
        <f>IF(Tabela7[[#This Row],[C/V]]="v",Tabela7[[#This Row],[Preço Médio]],"")</f>
        <v/>
      </c>
      <c r="X1120" s="123" t="str">
        <f>Tabela7[[#This Row],[Código Negociação]]&amp;Tabela7[[#This Row],[C/V]]</f>
        <v/>
      </c>
    </row>
    <row r="1121" spans="3:24" ht="15" customHeight="1" x14ac:dyDescent="0.25">
      <c r="C1121" s="141"/>
      <c r="D1121" s="271"/>
      <c r="E1121" s="271"/>
      <c r="F1121" s="118"/>
      <c r="G1121" s="119"/>
      <c r="H1121" s="118"/>
      <c r="I1121" s="120"/>
      <c r="J1121" s="120"/>
      <c r="K1121" s="120"/>
      <c r="L1121" s="120"/>
      <c r="M1121" s="120"/>
      <c r="N1121" s="120"/>
      <c r="O1121" s="121"/>
      <c r="P1121" s="121"/>
      <c r="Q1121" s="117"/>
      <c r="R1121" s="122"/>
      <c r="S1121" s="117"/>
      <c r="T1121" s="123"/>
      <c r="U1121" s="299"/>
      <c r="V1121" s="294" t="str">
        <f>IF(Tabela7[[#This Row],[C/V]]="c",Tabela7[[#This Row],[Preço Médio]],"")</f>
        <v/>
      </c>
      <c r="W1121" s="294" t="str">
        <f>IF(Tabela7[[#This Row],[C/V]]="v",Tabela7[[#This Row],[Preço Médio]],"")</f>
        <v/>
      </c>
      <c r="X1121" s="123" t="str">
        <f>Tabela7[[#This Row],[Código Negociação]]&amp;Tabela7[[#This Row],[C/V]]</f>
        <v/>
      </c>
    </row>
    <row r="1122" spans="3:24" ht="15" customHeight="1" x14ac:dyDescent="0.25">
      <c r="C1122" s="262"/>
      <c r="D1122" s="272"/>
      <c r="E1122" s="272"/>
      <c r="F1122" s="264"/>
      <c r="G1122" s="265"/>
      <c r="H1122" s="126"/>
      <c r="I1122" s="125"/>
      <c r="J1122" s="125"/>
      <c r="K1122" s="125"/>
      <c r="L1122" s="125"/>
      <c r="M1122" s="125"/>
      <c r="N1122" s="125"/>
      <c r="O1122" s="266"/>
      <c r="P1122" s="267"/>
      <c r="Q1122" s="268"/>
      <c r="R1122" s="269"/>
      <c r="S1122" s="268"/>
      <c r="T1122" s="263"/>
      <c r="U1122" s="300"/>
      <c r="V1122" s="294" t="str">
        <f>IF(Tabela7[[#This Row],[C/V]]="c",Tabela7[[#This Row],[Preço Médio]],"")</f>
        <v/>
      </c>
      <c r="W1122" s="294" t="str">
        <f>IF(Tabela7[[#This Row],[C/V]]="v",Tabela7[[#This Row],[Preço Médio]],"")</f>
        <v/>
      </c>
      <c r="X1122" s="123" t="str">
        <f>Tabela7[[#This Row],[Código Negociação]]&amp;Tabela7[[#This Row],[C/V]]</f>
        <v/>
      </c>
    </row>
    <row r="1123" spans="3:24" ht="15" customHeight="1" x14ac:dyDescent="0.25">
      <c r="C1123" s="262"/>
      <c r="D1123" s="272"/>
      <c r="E1123" s="272"/>
      <c r="F1123" s="264"/>
      <c r="G1123" s="265"/>
      <c r="H1123" s="126"/>
      <c r="I1123" s="125"/>
      <c r="J1123" s="125"/>
      <c r="K1123" s="125"/>
      <c r="L1123" s="125"/>
      <c r="M1123" s="125"/>
      <c r="N1123" s="125"/>
      <c r="O1123" s="266"/>
      <c r="P1123" s="267"/>
      <c r="Q1123" s="267"/>
      <c r="R1123" s="270"/>
      <c r="S1123" s="267"/>
      <c r="T1123" s="264"/>
      <c r="U1123" s="300"/>
      <c r="V1123" s="294" t="str">
        <f>IF(Tabela7[[#This Row],[C/V]]="c",Tabela7[[#This Row],[Preço Médio]],"")</f>
        <v/>
      </c>
      <c r="W1123" s="294" t="str">
        <f>IF(Tabela7[[#This Row],[C/V]]="v",Tabela7[[#This Row],[Preço Médio]],"")</f>
        <v/>
      </c>
      <c r="X1123" s="123" t="str">
        <f>Tabela7[[#This Row],[Código Negociação]]&amp;Tabela7[[#This Row],[C/V]]</f>
        <v/>
      </c>
    </row>
    <row r="1124" spans="3:24" ht="15" customHeight="1" x14ac:dyDescent="0.25">
      <c r="C1124" s="141"/>
      <c r="D1124" s="273"/>
      <c r="E1124" s="273"/>
      <c r="F1124" s="264"/>
      <c r="G1124" s="274"/>
      <c r="H1124" s="264"/>
      <c r="I1124" s="275"/>
      <c r="J1124" s="275"/>
      <c r="K1124" s="275"/>
      <c r="L1124" s="275"/>
      <c r="M1124" s="275"/>
      <c r="N1124" s="275"/>
      <c r="O1124" s="267"/>
      <c r="P1124" s="267"/>
      <c r="Q1124" s="268"/>
      <c r="R1124" s="269"/>
      <c r="S1124" s="268"/>
      <c r="T1124" s="263"/>
      <c r="U1124" s="300"/>
      <c r="V1124" s="294" t="str">
        <f>IF(Tabela7[[#This Row],[C/V]]="c",Tabela7[[#This Row],[Preço Médio]],"")</f>
        <v/>
      </c>
      <c r="W1124" s="294" t="str">
        <f>IF(Tabela7[[#This Row],[C/V]]="v",Tabela7[[#This Row],[Preço Médio]],"")</f>
        <v/>
      </c>
      <c r="X1124" s="123" t="str">
        <f>Tabela7[[#This Row],[Código Negociação]]&amp;Tabela7[[#This Row],[C/V]]</f>
        <v/>
      </c>
    </row>
    <row r="1125" spans="3:24" ht="15" customHeight="1" x14ac:dyDescent="0.25">
      <c r="C1125" s="262"/>
      <c r="D1125" s="272"/>
      <c r="E1125" s="273"/>
      <c r="F1125" s="264"/>
      <c r="G1125" s="265"/>
      <c r="H1125" s="126"/>
      <c r="I1125" s="125"/>
      <c r="J1125" s="125"/>
      <c r="K1125" s="125"/>
      <c r="L1125" s="125"/>
      <c r="M1125" s="125"/>
      <c r="N1125" s="125"/>
      <c r="O1125" s="266"/>
      <c r="P1125" s="267"/>
      <c r="Q1125" s="268"/>
      <c r="R1125" s="269"/>
      <c r="S1125" s="268"/>
      <c r="T1125" s="263"/>
      <c r="U1125" s="300"/>
      <c r="V1125" s="294" t="str">
        <f>IF(Tabela7[[#This Row],[C/V]]="c",Tabela7[[#This Row],[Preço Médio]],"")</f>
        <v/>
      </c>
      <c r="W1125" s="294" t="str">
        <f>IF(Tabela7[[#This Row],[C/V]]="v",Tabela7[[#This Row],[Preço Médio]],"")</f>
        <v/>
      </c>
      <c r="X1125" s="123" t="str">
        <f>Tabela7[[#This Row],[Código Negociação]]&amp;Tabela7[[#This Row],[C/V]]</f>
        <v/>
      </c>
    </row>
    <row r="1126" spans="3:24" ht="15" customHeight="1" x14ac:dyDescent="0.25">
      <c r="C1126" s="262"/>
      <c r="D1126" s="272"/>
      <c r="E1126" s="273"/>
      <c r="F1126" s="264"/>
      <c r="G1126" s="265"/>
      <c r="H1126" s="126"/>
      <c r="I1126" s="125"/>
      <c r="J1126" s="125"/>
      <c r="K1126" s="125"/>
      <c r="L1126" s="125"/>
      <c r="M1126" s="125"/>
      <c r="N1126" s="125"/>
      <c r="O1126" s="266"/>
      <c r="P1126" s="267"/>
      <c r="Q1126" s="267"/>
      <c r="R1126" s="270"/>
      <c r="S1126" s="267"/>
      <c r="T1126" s="264"/>
      <c r="U1126" s="300"/>
      <c r="V1126" s="294" t="str">
        <f>IF(Tabela7[[#This Row],[C/V]]="c",Tabela7[[#This Row],[Preço Médio]],"")</f>
        <v/>
      </c>
      <c r="W1126" s="294" t="str">
        <f>IF(Tabela7[[#This Row],[C/V]]="v",Tabela7[[#This Row],[Preço Médio]],"")</f>
        <v/>
      </c>
      <c r="X1126" s="123" t="str">
        <f>Tabela7[[#This Row],[Código Negociação]]&amp;Tabela7[[#This Row],[C/V]]</f>
        <v/>
      </c>
    </row>
    <row r="1127" spans="3:24" ht="15" customHeight="1" x14ac:dyDescent="0.25">
      <c r="C1127" s="141"/>
      <c r="D1127" s="271"/>
      <c r="E1127" s="271"/>
      <c r="F1127" s="118"/>
      <c r="G1127" s="119"/>
      <c r="H1127" s="118"/>
      <c r="I1127" s="120"/>
      <c r="J1127" s="120"/>
      <c r="K1127" s="120"/>
      <c r="L1127" s="120"/>
      <c r="M1127" s="120"/>
      <c r="N1127" s="120"/>
      <c r="O1127" s="121"/>
      <c r="P1127" s="121"/>
      <c r="Q1127" s="117"/>
      <c r="R1127" s="122"/>
      <c r="S1127" s="117"/>
      <c r="T1127" s="123"/>
      <c r="U1127" s="299"/>
      <c r="V1127" s="294" t="str">
        <f>IF(Tabela7[[#This Row],[C/V]]="c",Tabela7[[#This Row],[Preço Médio]],"")</f>
        <v/>
      </c>
      <c r="W1127" s="294" t="str">
        <f>IF(Tabela7[[#This Row],[C/V]]="v",Tabela7[[#This Row],[Preço Médio]],"")</f>
        <v/>
      </c>
      <c r="X1127" s="123" t="str">
        <f>Tabela7[[#This Row],[Código Negociação]]&amp;Tabela7[[#This Row],[C/V]]</f>
        <v/>
      </c>
    </row>
    <row r="1128" spans="3:24" ht="15" customHeight="1" x14ac:dyDescent="0.25">
      <c r="C1128" s="262"/>
      <c r="D1128" s="272"/>
      <c r="E1128" s="272"/>
      <c r="F1128" s="264"/>
      <c r="G1128" s="265"/>
      <c r="H1128" s="126"/>
      <c r="I1128" s="125"/>
      <c r="J1128" s="125"/>
      <c r="K1128" s="125"/>
      <c r="L1128" s="125"/>
      <c r="M1128" s="125"/>
      <c r="N1128" s="125"/>
      <c r="O1128" s="266"/>
      <c r="P1128" s="267"/>
      <c r="Q1128" s="268"/>
      <c r="R1128" s="269"/>
      <c r="S1128" s="268"/>
      <c r="T1128" s="263"/>
      <c r="U1128" s="300"/>
      <c r="V1128" s="294" t="str">
        <f>IF(Tabela7[[#This Row],[C/V]]="c",Tabela7[[#This Row],[Preço Médio]],"")</f>
        <v/>
      </c>
      <c r="W1128" s="294" t="str">
        <f>IF(Tabela7[[#This Row],[C/V]]="v",Tabela7[[#This Row],[Preço Médio]],"")</f>
        <v/>
      </c>
      <c r="X1128" s="123" t="str">
        <f>Tabela7[[#This Row],[Código Negociação]]&amp;Tabela7[[#This Row],[C/V]]</f>
        <v/>
      </c>
    </row>
    <row r="1129" spans="3:24" ht="15" customHeight="1" x14ac:dyDescent="0.25">
      <c r="C1129" s="262"/>
      <c r="D1129" s="272"/>
      <c r="E1129" s="272"/>
      <c r="F1129" s="264"/>
      <c r="G1129" s="265"/>
      <c r="H1129" s="126"/>
      <c r="I1129" s="125"/>
      <c r="J1129" s="125"/>
      <c r="K1129" s="125"/>
      <c r="L1129" s="125"/>
      <c r="M1129" s="125"/>
      <c r="N1129" s="125"/>
      <c r="O1129" s="266"/>
      <c r="P1129" s="267"/>
      <c r="Q1129" s="267"/>
      <c r="R1129" s="270"/>
      <c r="S1129" s="267"/>
      <c r="T1129" s="264"/>
      <c r="U1129" s="300"/>
      <c r="V1129" s="294" t="str">
        <f>IF(Tabela7[[#This Row],[C/V]]="c",Tabela7[[#This Row],[Preço Médio]],"")</f>
        <v/>
      </c>
      <c r="W1129" s="294" t="str">
        <f>IF(Tabela7[[#This Row],[C/V]]="v",Tabela7[[#This Row],[Preço Médio]],"")</f>
        <v/>
      </c>
      <c r="X1129" s="123" t="str">
        <f>Tabela7[[#This Row],[Código Negociação]]&amp;Tabela7[[#This Row],[C/V]]</f>
        <v/>
      </c>
    </row>
    <row r="1130" spans="3:24" ht="15" customHeight="1" x14ac:dyDescent="0.25">
      <c r="C1130" s="141"/>
      <c r="D1130" s="273"/>
      <c r="E1130" s="273"/>
      <c r="F1130" s="264"/>
      <c r="G1130" s="274"/>
      <c r="H1130" s="264"/>
      <c r="I1130" s="275"/>
      <c r="J1130" s="275"/>
      <c r="K1130" s="275"/>
      <c r="L1130" s="275"/>
      <c r="M1130" s="275"/>
      <c r="N1130" s="275"/>
      <c r="O1130" s="267"/>
      <c r="P1130" s="267"/>
      <c r="Q1130" s="268"/>
      <c r="R1130" s="269"/>
      <c r="S1130" s="268"/>
      <c r="T1130" s="263"/>
      <c r="U1130" s="300"/>
      <c r="V1130" s="294" t="str">
        <f>IF(Tabela7[[#This Row],[C/V]]="c",Tabela7[[#This Row],[Preço Médio]],"")</f>
        <v/>
      </c>
      <c r="W1130" s="294" t="str">
        <f>IF(Tabela7[[#This Row],[C/V]]="v",Tabela7[[#This Row],[Preço Médio]],"")</f>
        <v/>
      </c>
      <c r="X1130" s="123" t="str">
        <f>Tabela7[[#This Row],[Código Negociação]]&amp;Tabela7[[#This Row],[C/V]]</f>
        <v/>
      </c>
    </row>
    <row r="1131" spans="3:24" ht="15" customHeight="1" x14ac:dyDescent="0.25">
      <c r="C1131" s="262"/>
      <c r="D1131" s="272"/>
      <c r="E1131" s="273"/>
      <c r="F1131" s="264"/>
      <c r="G1131" s="265"/>
      <c r="H1131" s="126"/>
      <c r="I1131" s="125"/>
      <c r="J1131" s="125"/>
      <c r="K1131" s="125"/>
      <c r="L1131" s="125"/>
      <c r="M1131" s="125"/>
      <c r="N1131" s="125"/>
      <c r="O1131" s="266"/>
      <c r="P1131" s="267"/>
      <c r="Q1131" s="268"/>
      <c r="R1131" s="269"/>
      <c r="S1131" s="268"/>
      <c r="T1131" s="263"/>
      <c r="U1131" s="300"/>
      <c r="V1131" s="294" t="str">
        <f>IF(Tabela7[[#This Row],[C/V]]="c",Tabela7[[#This Row],[Preço Médio]],"")</f>
        <v/>
      </c>
      <c r="W1131" s="294" t="str">
        <f>IF(Tabela7[[#This Row],[C/V]]="v",Tabela7[[#This Row],[Preço Médio]],"")</f>
        <v/>
      </c>
      <c r="X1131" s="123" t="str">
        <f>Tabela7[[#This Row],[Código Negociação]]&amp;Tabela7[[#This Row],[C/V]]</f>
        <v/>
      </c>
    </row>
    <row r="1132" spans="3:24" ht="15" customHeight="1" x14ac:dyDescent="0.25">
      <c r="C1132" s="262"/>
      <c r="D1132" s="272"/>
      <c r="E1132" s="273"/>
      <c r="F1132" s="264"/>
      <c r="G1132" s="265"/>
      <c r="H1132" s="126"/>
      <c r="I1132" s="125"/>
      <c r="J1132" s="125"/>
      <c r="K1132" s="125"/>
      <c r="L1132" s="125"/>
      <c r="M1132" s="125"/>
      <c r="N1132" s="125"/>
      <c r="O1132" s="266"/>
      <c r="P1132" s="267"/>
      <c r="Q1132" s="267"/>
      <c r="R1132" s="270"/>
      <c r="S1132" s="267"/>
      <c r="T1132" s="264"/>
      <c r="U1132" s="300"/>
      <c r="V1132" s="294" t="str">
        <f>IF(Tabela7[[#This Row],[C/V]]="c",Tabela7[[#This Row],[Preço Médio]],"")</f>
        <v/>
      </c>
      <c r="W1132" s="294" t="str">
        <f>IF(Tabela7[[#This Row],[C/V]]="v",Tabela7[[#This Row],[Preço Médio]],"")</f>
        <v/>
      </c>
      <c r="X1132" s="123" t="str">
        <f>Tabela7[[#This Row],[Código Negociação]]&amp;Tabela7[[#This Row],[C/V]]</f>
        <v/>
      </c>
    </row>
    <row r="1133" spans="3:24" ht="15" customHeight="1" x14ac:dyDescent="0.25">
      <c r="C1133" s="141"/>
      <c r="D1133" s="271"/>
      <c r="E1133" s="271"/>
      <c r="F1133" s="118"/>
      <c r="G1133" s="119"/>
      <c r="H1133" s="118"/>
      <c r="I1133" s="120"/>
      <c r="J1133" s="120"/>
      <c r="K1133" s="120"/>
      <c r="L1133" s="120"/>
      <c r="M1133" s="120"/>
      <c r="N1133" s="120"/>
      <c r="O1133" s="121"/>
      <c r="P1133" s="121"/>
      <c r="Q1133" s="117"/>
      <c r="R1133" s="122"/>
      <c r="S1133" s="117"/>
      <c r="T1133" s="123"/>
      <c r="U1133" s="299"/>
      <c r="V1133" s="294" t="str">
        <f>IF(Tabela7[[#This Row],[C/V]]="c",Tabela7[[#This Row],[Preço Médio]],"")</f>
        <v/>
      </c>
      <c r="W1133" s="294" t="str">
        <f>IF(Tabela7[[#This Row],[C/V]]="v",Tabela7[[#This Row],[Preço Médio]],"")</f>
        <v/>
      </c>
      <c r="X1133" s="123" t="str">
        <f>Tabela7[[#This Row],[Código Negociação]]&amp;Tabela7[[#This Row],[C/V]]</f>
        <v/>
      </c>
    </row>
    <row r="1134" spans="3:24" ht="15" customHeight="1" x14ac:dyDescent="0.25">
      <c r="C1134" s="262"/>
      <c r="D1134" s="272"/>
      <c r="E1134" s="272"/>
      <c r="F1134" s="264"/>
      <c r="G1134" s="265"/>
      <c r="H1134" s="126"/>
      <c r="I1134" s="125"/>
      <c r="J1134" s="125"/>
      <c r="K1134" s="125"/>
      <c r="L1134" s="125"/>
      <c r="M1134" s="125"/>
      <c r="N1134" s="125"/>
      <c r="O1134" s="266"/>
      <c r="P1134" s="267"/>
      <c r="Q1134" s="268"/>
      <c r="R1134" s="269"/>
      <c r="S1134" s="268"/>
      <c r="T1134" s="263"/>
      <c r="U1134" s="300"/>
      <c r="V1134" s="294" t="str">
        <f>IF(Tabela7[[#This Row],[C/V]]="c",Tabela7[[#This Row],[Preço Médio]],"")</f>
        <v/>
      </c>
      <c r="W1134" s="294" t="str">
        <f>IF(Tabela7[[#This Row],[C/V]]="v",Tabela7[[#This Row],[Preço Médio]],"")</f>
        <v/>
      </c>
      <c r="X1134" s="123" t="str">
        <f>Tabela7[[#This Row],[Código Negociação]]&amp;Tabela7[[#This Row],[C/V]]</f>
        <v/>
      </c>
    </row>
    <row r="1135" spans="3:24" ht="15" customHeight="1" x14ac:dyDescent="0.25">
      <c r="C1135" s="262"/>
      <c r="D1135" s="272"/>
      <c r="E1135" s="272"/>
      <c r="F1135" s="264"/>
      <c r="G1135" s="265"/>
      <c r="H1135" s="126"/>
      <c r="I1135" s="125"/>
      <c r="J1135" s="125"/>
      <c r="K1135" s="125"/>
      <c r="L1135" s="125"/>
      <c r="M1135" s="125"/>
      <c r="N1135" s="125"/>
      <c r="O1135" s="266"/>
      <c r="P1135" s="267"/>
      <c r="Q1135" s="267"/>
      <c r="R1135" s="270"/>
      <c r="S1135" s="267"/>
      <c r="T1135" s="264"/>
      <c r="U1135" s="300"/>
      <c r="V1135" s="294" t="str">
        <f>IF(Tabela7[[#This Row],[C/V]]="c",Tabela7[[#This Row],[Preço Médio]],"")</f>
        <v/>
      </c>
      <c r="W1135" s="294" t="str">
        <f>IF(Tabela7[[#This Row],[C/V]]="v",Tabela7[[#This Row],[Preço Médio]],"")</f>
        <v/>
      </c>
      <c r="X1135" s="123" t="str">
        <f>Tabela7[[#This Row],[Código Negociação]]&amp;Tabela7[[#This Row],[C/V]]</f>
        <v/>
      </c>
    </row>
    <row r="1136" spans="3:24" ht="15" customHeight="1" x14ac:dyDescent="0.25">
      <c r="C1136" s="141"/>
      <c r="D1136" s="273"/>
      <c r="E1136" s="273"/>
      <c r="F1136" s="264"/>
      <c r="G1136" s="274"/>
      <c r="H1136" s="264"/>
      <c r="I1136" s="275"/>
      <c r="J1136" s="275"/>
      <c r="K1136" s="275"/>
      <c r="L1136" s="275"/>
      <c r="M1136" s="275"/>
      <c r="N1136" s="275"/>
      <c r="O1136" s="267"/>
      <c r="P1136" s="267"/>
      <c r="Q1136" s="268"/>
      <c r="R1136" s="269"/>
      <c r="S1136" s="268"/>
      <c r="T1136" s="263"/>
      <c r="U1136" s="300"/>
      <c r="V1136" s="294" t="str">
        <f>IF(Tabela7[[#This Row],[C/V]]="c",Tabela7[[#This Row],[Preço Médio]],"")</f>
        <v/>
      </c>
      <c r="W1136" s="294" t="str">
        <f>IF(Tabela7[[#This Row],[C/V]]="v",Tabela7[[#This Row],[Preço Médio]],"")</f>
        <v/>
      </c>
      <c r="X1136" s="123" t="str">
        <f>Tabela7[[#This Row],[Código Negociação]]&amp;Tabela7[[#This Row],[C/V]]</f>
        <v/>
      </c>
    </row>
    <row r="1137" spans="3:24" ht="15" customHeight="1" x14ac:dyDescent="0.25">
      <c r="C1137" s="262"/>
      <c r="D1137" s="272"/>
      <c r="E1137" s="273"/>
      <c r="F1137" s="264"/>
      <c r="G1137" s="265"/>
      <c r="H1137" s="126"/>
      <c r="I1137" s="125"/>
      <c r="J1137" s="125"/>
      <c r="K1137" s="125"/>
      <c r="L1137" s="125"/>
      <c r="M1137" s="125"/>
      <c r="N1137" s="125"/>
      <c r="O1137" s="266"/>
      <c r="P1137" s="267"/>
      <c r="Q1137" s="268"/>
      <c r="R1137" s="269"/>
      <c r="S1137" s="268"/>
      <c r="T1137" s="263"/>
      <c r="U1137" s="300"/>
      <c r="V1137" s="294" t="str">
        <f>IF(Tabela7[[#This Row],[C/V]]="c",Tabela7[[#This Row],[Preço Médio]],"")</f>
        <v/>
      </c>
      <c r="W1137" s="294" t="str">
        <f>IF(Tabela7[[#This Row],[C/V]]="v",Tabela7[[#This Row],[Preço Médio]],"")</f>
        <v/>
      </c>
      <c r="X1137" s="123" t="str">
        <f>Tabela7[[#This Row],[Código Negociação]]&amp;Tabela7[[#This Row],[C/V]]</f>
        <v/>
      </c>
    </row>
    <row r="1138" spans="3:24" ht="15" customHeight="1" x14ac:dyDescent="0.25">
      <c r="C1138" s="262"/>
      <c r="D1138" s="272"/>
      <c r="E1138" s="273"/>
      <c r="F1138" s="264"/>
      <c r="G1138" s="265"/>
      <c r="H1138" s="126"/>
      <c r="I1138" s="125"/>
      <c r="J1138" s="125"/>
      <c r="K1138" s="125"/>
      <c r="L1138" s="125"/>
      <c r="M1138" s="125"/>
      <c r="N1138" s="125"/>
      <c r="O1138" s="266"/>
      <c r="P1138" s="267"/>
      <c r="Q1138" s="267"/>
      <c r="R1138" s="270"/>
      <c r="S1138" s="267"/>
      <c r="T1138" s="264"/>
      <c r="U1138" s="300"/>
      <c r="V1138" s="294" t="str">
        <f>IF(Tabela7[[#This Row],[C/V]]="c",Tabela7[[#This Row],[Preço Médio]],"")</f>
        <v/>
      </c>
      <c r="W1138" s="294" t="str">
        <f>IF(Tabela7[[#This Row],[C/V]]="v",Tabela7[[#This Row],[Preço Médio]],"")</f>
        <v/>
      </c>
      <c r="X1138" s="123" t="str">
        <f>Tabela7[[#This Row],[Código Negociação]]&amp;Tabela7[[#This Row],[C/V]]</f>
        <v/>
      </c>
    </row>
    <row r="1139" spans="3:24" ht="15" customHeight="1" x14ac:dyDescent="0.25">
      <c r="C1139" s="141"/>
      <c r="D1139" s="271"/>
      <c r="E1139" s="271"/>
      <c r="F1139" s="118"/>
      <c r="G1139" s="119"/>
      <c r="H1139" s="118"/>
      <c r="I1139" s="120"/>
      <c r="J1139" s="120"/>
      <c r="K1139" s="120"/>
      <c r="L1139" s="120"/>
      <c r="M1139" s="120"/>
      <c r="N1139" s="120"/>
      <c r="O1139" s="121"/>
      <c r="P1139" s="121"/>
      <c r="Q1139" s="117"/>
      <c r="R1139" s="122"/>
      <c r="S1139" s="117"/>
      <c r="T1139" s="123"/>
      <c r="U1139" s="299"/>
      <c r="V1139" s="294" t="str">
        <f>IF(Tabela7[[#This Row],[C/V]]="c",Tabela7[[#This Row],[Preço Médio]],"")</f>
        <v/>
      </c>
      <c r="W1139" s="294" t="str">
        <f>IF(Tabela7[[#This Row],[C/V]]="v",Tabela7[[#This Row],[Preço Médio]],"")</f>
        <v/>
      </c>
      <c r="X1139" s="123" t="str">
        <f>Tabela7[[#This Row],[Código Negociação]]&amp;Tabela7[[#This Row],[C/V]]</f>
        <v/>
      </c>
    </row>
    <row r="1140" spans="3:24" ht="15" customHeight="1" x14ac:dyDescent="0.25">
      <c r="C1140" s="262"/>
      <c r="D1140" s="272"/>
      <c r="E1140" s="272"/>
      <c r="F1140" s="264"/>
      <c r="G1140" s="265"/>
      <c r="H1140" s="126"/>
      <c r="I1140" s="125"/>
      <c r="J1140" s="125"/>
      <c r="K1140" s="125"/>
      <c r="L1140" s="125"/>
      <c r="M1140" s="125"/>
      <c r="N1140" s="125"/>
      <c r="O1140" s="266"/>
      <c r="P1140" s="267"/>
      <c r="Q1140" s="268"/>
      <c r="R1140" s="269"/>
      <c r="S1140" s="268"/>
      <c r="T1140" s="263"/>
      <c r="U1140" s="300"/>
      <c r="V1140" s="294" t="str">
        <f>IF(Tabela7[[#This Row],[C/V]]="c",Tabela7[[#This Row],[Preço Médio]],"")</f>
        <v/>
      </c>
      <c r="W1140" s="294" t="str">
        <f>IF(Tabela7[[#This Row],[C/V]]="v",Tabela7[[#This Row],[Preço Médio]],"")</f>
        <v/>
      </c>
      <c r="X1140" s="123" t="str">
        <f>Tabela7[[#This Row],[Código Negociação]]&amp;Tabela7[[#This Row],[C/V]]</f>
        <v/>
      </c>
    </row>
    <row r="1141" spans="3:24" ht="15" customHeight="1" x14ac:dyDescent="0.25">
      <c r="C1141" s="262"/>
      <c r="D1141" s="272"/>
      <c r="E1141" s="272"/>
      <c r="F1141" s="264"/>
      <c r="G1141" s="265"/>
      <c r="H1141" s="126"/>
      <c r="I1141" s="125"/>
      <c r="J1141" s="125"/>
      <c r="K1141" s="125"/>
      <c r="L1141" s="125"/>
      <c r="M1141" s="125"/>
      <c r="N1141" s="125"/>
      <c r="O1141" s="266"/>
      <c r="P1141" s="267"/>
      <c r="Q1141" s="267"/>
      <c r="R1141" s="270"/>
      <c r="S1141" s="267"/>
      <c r="T1141" s="264"/>
      <c r="U1141" s="300"/>
      <c r="V1141" s="294" t="str">
        <f>IF(Tabela7[[#This Row],[C/V]]="c",Tabela7[[#This Row],[Preço Médio]],"")</f>
        <v/>
      </c>
      <c r="W1141" s="294" t="str">
        <f>IF(Tabela7[[#This Row],[C/V]]="v",Tabela7[[#This Row],[Preço Médio]],"")</f>
        <v/>
      </c>
      <c r="X1141" s="123" t="str">
        <f>Tabela7[[#This Row],[Código Negociação]]&amp;Tabela7[[#This Row],[C/V]]</f>
        <v/>
      </c>
    </row>
    <row r="1142" spans="3:24" ht="15" customHeight="1" x14ac:dyDescent="0.25">
      <c r="C1142" s="141"/>
      <c r="D1142" s="273"/>
      <c r="E1142" s="273"/>
      <c r="F1142" s="264"/>
      <c r="G1142" s="274"/>
      <c r="H1142" s="264"/>
      <c r="I1142" s="275"/>
      <c r="J1142" s="275"/>
      <c r="K1142" s="275"/>
      <c r="L1142" s="275"/>
      <c r="M1142" s="275"/>
      <c r="N1142" s="275"/>
      <c r="O1142" s="267"/>
      <c r="P1142" s="267"/>
      <c r="Q1142" s="268"/>
      <c r="R1142" s="269"/>
      <c r="S1142" s="268"/>
      <c r="T1142" s="263"/>
      <c r="U1142" s="300"/>
      <c r="V1142" s="294" t="str">
        <f>IF(Tabela7[[#This Row],[C/V]]="c",Tabela7[[#This Row],[Preço Médio]],"")</f>
        <v/>
      </c>
      <c r="W1142" s="294" t="str">
        <f>IF(Tabela7[[#This Row],[C/V]]="v",Tabela7[[#This Row],[Preço Médio]],"")</f>
        <v/>
      </c>
      <c r="X1142" s="123" t="str">
        <f>Tabela7[[#This Row],[Código Negociação]]&amp;Tabela7[[#This Row],[C/V]]</f>
        <v/>
      </c>
    </row>
    <row r="1143" spans="3:24" ht="15" customHeight="1" x14ac:dyDescent="0.25">
      <c r="C1143" s="262"/>
      <c r="D1143" s="272"/>
      <c r="E1143" s="273"/>
      <c r="F1143" s="264"/>
      <c r="G1143" s="265"/>
      <c r="H1143" s="126"/>
      <c r="I1143" s="125"/>
      <c r="J1143" s="125"/>
      <c r="K1143" s="125"/>
      <c r="L1143" s="125"/>
      <c r="M1143" s="125"/>
      <c r="N1143" s="125"/>
      <c r="O1143" s="266"/>
      <c r="P1143" s="267"/>
      <c r="Q1143" s="268"/>
      <c r="R1143" s="269"/>
      <c r="S1143" s="268"/>
      <c r="T1143" s="263"/>
      <c r="U1143" s="300"/>
      <c r="V1143" s="294" t="str">
        <f>IF(Tabela7[[#This Row],[C/V]]="c",Tabela7[[#This Row],[Preço Médio]],"")</f>
        <v/>
      </c>
      <c r="W1143" s="294" t="str">
        <f>IF(Tabela7[[#This Row],[C/V]]="v",Tabela7[[#This Row],[Preço Médio]],"")</f>
        <v/>
      </c>
      <c r="X1143" s="123" t="str">
        <f>Tabela7[[#This Row],[Código Negociação]]&amp;Tabela7[[#This Row],[C/V]]</f>
        <v/>
      </c>
    </row>
    <row r="1144" spans="3:24" ht="15" customHeight="1" x14ac:dyDescent="0.25">
      <c r="C1144" s="262"/>
      <c r="D1144" s="272"/>
      <c r="E1144" s="273"/>
      <c r="F1144" s="264"/>
      <c r="G1144" s="265"/>
      <c r="H1144" s="126"/>
      <c r="I1144" s="125"/>
      <c r="J1144" s="125"/>
      <c r="K1144" s="125"/>
      <c r="L1144" s="125"/>
      <c r="M1144" s="125"/>
      <c r="N1144" s="125"/>
      <c r="O1144" s="266"/>
      <c r="P1144" s="267"/>
      <c r="Q1144" s="267"/>
      <c r="R1144" s="270"/>
      <c r="S1144" s="267"/>
      <c r="T1144" s="264"/>
      <c r="U1144" s="300"/>
      <c r="V1144" s="294" t="str">
        <f>IF(Tabela7[[#This Row],[C/V]]="c",Tabela7[[#This Row],[Preço Médio]],"")</f>
        <v/>
      </c>
      <c r="W1144" s="294" t="str">
        <f>IF(Tabela7[[#This Row],[C/V]]="v",Tabela7[[#This Row],[Preço Médio]],"")</f>
        <v/>
      </c>
      <c r="X1144" s="123" t="str">
        <f>Tabela7[[#This Row],[Código Negociação]]&amp;Tabela7[[#This Row],[C/V]]</f>
        <v/>
      </c>
    </row>
    <row r="1145" spans="3:24" ht="15" customHeight="1" x14ac:dyDescent="0.25">
      <c r="C1145" s="141"/>
      <c r="D1145" s="271"/>
      <c r="E1145" s="271"/>
      <c r="F1145" s="118"/>
      <c r="G1145" s="119"/>
      <c r="H1145" s="118"/>
      <c r="I1145" s="120"/>
      <c r="J1145" s="120"/>
      <c r="K1145" s="120"/>
      <c r="L1145" s="120"/>
      <c r="M1145" s="120"/>
      <c r="N1145" s="120"/>
      <c r="O1145" s="121"/>
      <c r="P1145" s="121"/>
      <c r="Q1145" s="117"/>
      <c r="R1145" s="122"/>
      <c r="S1145" s="117"/>
      <c r="T1145" s="123"/>
      <c r="U1145" s="299"/>
      <c r="V1145" s="294" t="str">
        <f>IF(Tabela7[[#This Row],[C/V]]="c",Tabela7[[#This Row],[Preço Médio]],"")</f>
        <v/>
      </c>
      <c r="W1145" s="294" t="str">
        <f>IF(Tabela7[[#This Row],[C/V]]="v",Tabela7[[#This Row],[Preço Médio]],"")</f>
        <v/>
      </c>
      <c r="X1145" s="123" t="str">
        <f>Tabela7[[#This Row],[Código Negociação]]&amp;Tabela7[[#This Row],[C/V]]</f>
        <v/>
      </c>
    </row>
    <row r="1146" spans="3:24" ht="15" customHeight="1" x14ac:dyDescent="0.25">
      <c r="C1146" s="262"/>
      <c r="D1146" s="272"/>
      <c r="E1146" s="272"/>
      <c r="F1146" s="264"/>
      <c r="G1146" s="265"/>
      <c r="H1146" s="126"/>
      <c r="I1146" s="125"/>
      <c r="J1146" s="125"/>
      <c r="K1146" s="125"/>
      <c r="L1146" s="125"/>
      <c r="M1146" s="125"/>
      <c r="N1146" s="125"/>
      <c r="O1146" s="266"/>
      <c r="P1146" s="267"/>
      <c r="Q1146" s="268"/>
      <c r="R1146" s="269"/>
      <c r="S1146" s="268"/>
      <c r="T1146" s="263"/>
      <c r="U1146" s="300"/>
      <c r="V1146" s="294" t="str">
        <f>IF(Tabela7[[#This Row],[C/V]]="c",Tabela7[[#This Row],[Preço Médio]],"")</f>
        <v/>
      </c>
      <c r="W1146" s="294" t="str">
        <f>IF(Tabela7[[#This Row],[C/V]]="v",Tabela7[[#This Row],[Preço Médio]],"")</f>
        <v/>
      </c>
      <c r="X1146" s="123" t="str">
        <f>Tabela7[[#This Row],[Código Negociação]]&amp;Tabela7[[#This Row],[C/V]]</f>
        <v/>
      </c>
    </row>
    <row r="1147" spans="3:24" ht="15" customHeight="1" x14ac:dyDescent="0.25">
      <c r="C1147" s="262"/>
      <c r="D1147" s="272"/>
      <c r="E1147" s="272"/>
      <c r="F1147" s="264"/>
      <c r="G1147" s="265"/>
      <c r="H1147" s="126"/>
      <c r="I1147" s="125"/>
      <c r="J1147" s="125"/>
      <c r="K1147" s="125"/>
      <c r="L1147" s="125"/>
      <c r="M1147" s="125"/>
      <c r="N1147" s="125"/>
      <c r="O1147" s="266"/>
      <c r="P1147" s="267"/>
      <c r="Q1147" s="267"/>
      <c r="R1147" s="270"/>
      <c r="S1147" s="267"/>
      <c r="T1147" s="264"/>
      <c r="U1147" s="300"/>
      <c r="V1147" s="294" t="str">
        <f>IF(Tabela7[[#This Row],[C/V]]="c",Tabela7[[#This Row],[Preço Médio]],"")</f>
        <v/>
      </c>
      <c r="W1147" s="294" t="str">
        <f>IF(Tabela7[[#This Row],[C/V]]="v",Tabela7[[#This Row],[Preço Médio]],"")</f>
        <v/>
      </c>
      <c r="X1147" s="123" t="str">
        <f>Tabela7[[#This Row],[Código Negociação]]&amp;Tabela7[[#This Row],[C/V]]</f>
        <v/>
      </c>
    </row>
    <row r="1148" spans="3:24" ht="15" customHeight="1" x14ac:dyDescent="0.25">
      <c r="C1148" s="141"/>
      <c r="D1148" s="273"/>
      <c r="E1148" s="273"/>
      <c r="F1148" s="264"/>
      <c r="G1148" s="274"/>
      <c r="H1148" s="264"/>
      <c r="I1148" s="275"/>
      <c r="J1148" s="275"/>
      <c r="K1148" s="275"/>
      <c r="L1148" s="275"/>
      <c r="M1148" s="275"/>
      <c r="N1148" s="275"/>
      <c r="O1148" s="267"/>
      <c r="P1148" s="267"/>
      <c r="Q1148" s="268"/>
      <c r="R1148" s="269"/>
      <c r="S1148" s="268"/>
      <c r="T1148" s="263"/>
      <c r="U1148" s="300"/>
      <c r="V1148" s="294" t="str">
        <f>IF(Tabela7[[#This Row],[C/V]]="c",Tabela7[[#This Row],[Preço Médio]],"")</f>
        <v/>
      </c>
      <c r="W1148" s="294" t="str">
        <f>IF(Tabela7[[#This Row],[C/V]]="v",Tabela7[[#This Row],[Preço Médio]],"")</f>
        <v/>
      </c>
      <c r="X1148" s="123" t="str">
        <f>Tabela7[[#This Row],[Código Negociação]]&amp;Tabela7[[#This Row],[C/V]]</f>
        <v/>
      </c>
    </row>
    <row r="1149" spans="3:24" ht="15" customHeight="1" x14ac:dyDescent="0.25">
      <c r="C1149" s="262"/>
      <c r="D1149" s="272"/>
      <c r="E1149" s="273"/>
      <c r="F1149" s="264"/>
      <c r="G1149" s="265"/>
      <c r="H1149" s="126"/>
      <c r="I1149" s="125"/>
      <c r="J1149" s="125"/>
      <c r="K1149" s="125"/>
      <c r="L1149" s="125"/>
      <c r="M1149" s="125"/>
      <c r="N1149" s="125"/>
      <c r="O1149" s="266"/>
      <c r="P1149" s="267"/>
      <c r="Q1149" s="268"/>
      <c r="R1149" s="269"/>
      <c r="S1149" s="268"/>
      <c r="T1149" s="263"/>
      <c r="U1149" s="300"/>
      <c r="V1149" s="294" t="str">
        <f>IF(Tabela7[[#This Row],[C/V]]="c",Tabela7[[#This Row],[Preço Médio]],"")</f>
        <v/>
      </c>
      <c r="W1149" s="294" t="str">
        <f>IF(Tabela7[[#This Row],[C/V]]="v",Tabela7[[#This Row],[Preço Médio]],"")</f>
        <v/>
      </c>
      <c r="X1149" s="123" t="str">
        <f>Tabela7[[#This Row],[Código Negociação]]&amp;Tabela7[[#This Row],[C/V]]</f>
        <v/>
      </c>
    </row>
    <row r="1150" spans="3:24" ht="15" customHeight="1" x14ac:dyDescent="0.25">
      <c r="C1150" s="262"/>
      <c r="D1150" s="272"/>
      <c r="E1150" s="273"/>
      <c r="F1150" s="264"/>
      <c r="G1150" s="265"/>
      <c r="H1150" s="126"/>
      <c r="I1150" s="125"/>
      <c r="J1150" s="125"/>
      <c r="K1150" s="125"/>
      <c r="L1150" s="125"/>
      <c r="M1150" s="125"/>
      <c r="N1150" s="125"/>
      <c r="O1150" s="266"/>
      <c r="P1150" s="267"/>
      <c r="Q1150" s="267"/>
      <c r="R1150" s="270"/>
      <c r="S1150" s="267"/>
      <c r="T1150" s="264"/>
      <c r="U1150" s="300"/>
      <c r="V1150" s="294" t="str">
        <f>IF(Tabela7[[#This Row],[C/V]]="c",Tabela7[[#This Row],[Preço Médio]],"")</f>
        <v/>
      </c>
      <c r="W1150" s="294" t="str">
        <f>IF(Tabela7[[#This Row],[C/V]]="v",Tabela7[[#This Row],[Preço Médio]],"")</f>
        <v/>
      </c>
      <c r="X1150" s="123" t="str">
        <f>Tabela7[[#This Row],[Código Negociação]]&amp;Tabela7[[#This Row],[C/V]]</f>
        <v/>
      </c>
    </row>
    <row r="1151" spans="3:24" ht="15" customHeight="1" x14ac:dyDescent="0.25">
      <c r="C1151" s="141"/>
      <c r="D1151" s="271"/>
      <c r="E1151" s="271"/>
      <c r="F1151" s="118"/>
      <c r="G1151" s="119"/>
      <c r="H1151" s="118"/>
      <c r="I1151" s="120"/>
      <c r="J1151" s="120"/>
      <c r="K1151" s="120"/>
      <c r="L1151" s="120"/>
      <c r="M1151" s="120"/>
      <c r="N1151" s="120"/>
      <c r="O1151" s="121"/>
      <c r="P1151" s="121"/>
      <c r="Q1151" s="117"/>
      <c r="R1151" s="122"/>
      <c r="S1151" s="117"/>
      <c r="T1151" s="123"/>
      <c r="U1151" s="299"/>
      <c r="V1151" s="294" t="str">
        <f>IF(Tabela7[[#This Row],[C/V]]="c",Tabela7[[#This Row],[Preço Médio]],"")</f>
        <v/>
      </c>
      <c r="W1151" s="294" t="str">
        <f>IF(Tabela7[[#This Row],[C/V]]="v",Tabela7[[#This Row],[Preço Médio]],"")</f>
        <v/>
      </c>
      <c r="X1151" s="123" t="str">
        <f>Tabela7[[#This Row],[Código Negociação]]&amp;Tabela7[[#This Row],[C/V]]</f>
        <v/>
      </c>
    </row>
    <row r="1152" spans="3:24" ht="15" customHeight="1" x14ac:dyDescent="0.25">
      <c r="C1152" s="262"/>
      <c r="D1152" s="272"/>
      <c r="E1152" s="272"/>
      <c r="F1152" s="264"/>
      <c r="G1152" s="265"/>
      <c r="H1152" s="126"/>
      <c r="I1152" s="125"/>
      <c r="J1152" s="125"/>
      <c r="K1152" s="125"/>
      <c r="L1152" s="125"/>
      <c r="M1152" s="125"/>
      <c r="N1152" s="125"/>
      <c r="O1152" s="266"/>
      <c r="P1152" s="267"/>
      <c r="Q1152" s="268"/>
      <c r="R1152" s="269"/>
      <c r="S1152" s="268"/>
      <c r="T1152" s="263"/>
      <c r="U1152" s="300"/>
      <c r="V1152" s="294" t="str">
        <f>IF(Tabela7[[#This Row],[C/V]]="c",Tabela7[[#This Row],[Preço Médio]],"")</f>
        <v/>
      </c>
      <c r="W1152" s="294" t="str">
        <f>IF(Tabela7[[#This Row],[C/V]]="v",Tabela7[[#This Row],[Preço Médio]],"")</f>
        <v/>
      </c>
      <c r="X1152" s="123" t="str">
        <f>Tabela7[[#This Row],[Código Negociação]]&amp;Tabela7[[#This Row],[C/V]]</f>
        <v/>
      </c>
    </row>
    <row r="1153" spans="3:24" ht="15" customHeight="1" x14ac:dyDescent="0.25">
      <c r="C1153" s="262"/>
      <c r="D1153" s="272"/>
      <c r="E1153" s="272"/>
      <c r="F1153" s="264"/>
      <c r="G1153" s="265"/>
      <c r="H1153" s="126"/>
      <c r="I1153" s="125"/>
      <c r="J1153" s="125"/>
      <c r="K1153" s="125"/>
      <c r="L1153" s="125"/>
      <c r="M1153" s="125"/>
      <c r="N1153" s="125"/>
      <c r="O1153" s="266"/>
      <c r="P1153" s="267"/>
      <c r="Q1153" s="267"/>
      <c r="R1153" s="270"/>
      <c r="S1153" s="267"/>
      <c r="T1153" s="264"/>
      <c r="U1153" s="300"/>
      <c r="V1153" s="294" t="str">
        <f>IF(Tabela7[[#This Row],[C/V]]="c",Tabela7[[#This Row],[Preço Médio]],"")</f>
        <v/>
      </c>
      <c r="W1153" s="294" t="str">
        <f>IF(Tabela7[[#This Row],[C/V]]="v",Tabela7[[#This Row],[Preço Médio]],"")</f>
        <v/>
      </c>
      <c r="X1153" s="123" t="str">
        <f>Tabela7[[#This Row],[Código Negociação]]&amp;Tabela7[[#This Row],[C/V]]</f>
        <v/>
      </c>
    </row>
    <row r="1154" spans="3:24" ht="15" customHeight="1" x14ac:dyDescent="0.25">
      <c r="C1154" s="141"/>
      <c r="D1154" s="273"/>
      <c r="E1154" s="273"/>
      <c r="F1154" s="264"/>
      <c r="G1154" s="274"/>
      <c r="H1154" s="264"/>
      <c r="I1154" s="275"/>
      <c r="J1154" s="275"/>
      <c r="K1154" s="275"/>
      <c r="L1154" s="275"/>
      <c r="M1154" s="275"/>
      <c r="N1154" s="275"/>
      <c r="O1154" s="267"/>
      <c r="P1154" s="267"/>
      <c r="Q1154" s="268"/>
      <c r="R1154" s="269"/>
      <c r="S1154" s="268"/>
      <c r="T1154" s="263"/>
      <c r="U1154" s="300"/>
      <c r="V1154" s="294" t="str">
        <f>IF(Tabela7[[#This Row],[C/V]]="c",Tabela7[[#This Row],[Preço Médio]],"")</f>
        <v/>
      </c>
      <c r="W1154" s="294" t="str">
        <f>IF(Tabela7[[#This Row],[C/V]]="v",Tabela7[[#This Row],[Preço Médio]],"")</f>
        <v/>
      </c>
      <c r="X1154" s="123" t="str">
        <f>Tabela7[[#This Row],[Código Negociação]]&amp;Tabela7[[#This Row],[C/V]]</f>
        <v/>
      </c>
    </row>
    <row r="1155" spans="3:24" ht="15" customHeight="1" x14ac:dyDescent="0.25">
      <c r="C1155" s="262"/>
      <c r="D1155" s="272"/>
      <c r="E1155" s="273"/>
      <c r="F1155" s="264"/>
      <c r="G1155" s="265"/>
      <c r="H1155" s="126"/>
      <c r="I1155" s="125"/>
      <c r="J1155" s="125"/>
      <c r="K1155" s="125"/>
      <c r="L1155" s="125"/>
      <c r="M1155" s="125"/>
      <c r="N1155" s="125"/>
      <c r="O1155" s="266"/>
      <c r="P1155" s="267"/>
      <c r="Q1155" s="268"/>
      <c r="R1155" s="269"/>
      <c r="S1155" s="268"/>
      <c r="T1155" s="263"/>
      <c r="U1155" s="300"/>
      <c r="V1155" s="294" t="str">
        <f>IF(Tabela7[[#This Row],[C/V]]="c",Tabela7[[#This Row],[Preço Médio]],"")</f>
        <v/>
      </c>
      <c r="W1155" s="294" t="str">
        <f>IF(Tabela7[[#This Row],[C/V]]="v",Tabela7[[#This Row],[Preço Médio]],"")</f>
        <v/>
      </c>
      <c r="X1155" s="123" t="str">
        <f>Tabela7[[#This Row],[Código Negociação]]&amp;Tabela7[[#This Row],[C/V]]</f>
        <v/>
      </c>
    </row>
    <row r="1156" spans="3:24" ht="15" customHeight="1" x14ac:dyDescent="0.25">
      <c r="C1156" s="262"/>
      <c r="D1156" s="272"/>
      <c r="E1156" s="273"/>
      <c r="F1156" s="264"/>
      <c r="G1156" s="265"/>
      <c r="H1156" s="126"/>
      <c r="I1156" s="125"/>
      <c r="J1156" s="125"/>
      <c r="K1156" s="125"/>
      <c r="L1156" s="125"/>
      <c r="M1156" s="125"/>
      <c r="N1156" s="125"/>
      <c r="O1156" s="266"/>
      <c r="P1156" s="267"/>
      <c r="Q1156" s="267"/>
      <c r="R1156" s="270"/>
      <c r="S1156" s="267"/>
      <c r="T1156" s="264"/>
      <c r="U1156" s="300"/>
      <c r="V1156" s="294" t="str">
        <f>IF(Tabela7[[#This Row],[C/V]]="c",Tabela7[[#This Row],[Preço Médio]],"")</f>
        <v/>
      </c>
      <c r="W1156" s="294" t="str">
        <f>IF(Tabela7[[#This Row],[C/V]]="v",Tabela7[[#This Row],[Preço Médio]],"")</f>
        <v/>
      </c>
      <c r="X1156" s="123" t="str">
        <f>Tabela7[[#This Row],[Código Negociação]]&amp;Tabela7[[#This Row],[C/V]]</f>
        <v/>
      </c>
    </row>
    <row r="1157" spans="3:24" ht="15" customHeight="1" x14ac:dyDescent="0.25">
      <c r="C1157" s="141"/>
      <c r="D1157" s="271"/>
      <c r="E1157" s="271"/>
      <c r="F1157" s="118"/>
      <c r="G1157" s="119"/>
      <c r="H1157" s="118"/>
      <c r="I1157" s="120"/>
      <c r="J1157" s="120"/>
      <c r="K1157" s="120"/>
      <c r="L1157" s="120"/>
      <c r="M1157" s="120"/>
      <c r="N1157" s="120"/>
      <c r="O1157" s="121"/>
      <c r="P1157" s="121"/>
      <c r="Q1157" s="117"/>
      <c r="R1157" s="122"/>
      <c r="S1157" s="117"/>
      <c r="T1157" s="123"/>
      <c r="U1157" s="299"/>
      <c r="V1157" s="294" t="str">
        <f>IF(Tabela7[[#This Row],[C/V]]="c",Tabela7[[#This Row],[Preço Médio]],"")</f>
        <v/>
      </c>
      <c r="W1157" s="294" t="str">
        <f>IF(Tabela7[[#This Row],[C/V]]="v",Tabela7[[#This Row],[Preço Médio]],"")</f>
        <v/>
      </c>
      <c r="X1157" s="123" t="str">
        <f>Tabela7[[#This Row],[Código Negociação]]&amp;Tabela7[[#This Row],[C/V]]</f>
        <v/>
      </c>
    </row>
    <row r="1158" spans="3:24" ht="15" customHeight="1" x14ac:dyDescent="0.25">
      <c r="C1158" s="262"/>
      <c r="D1158" s="272"/>
      <c r="E1158" s="272"/>
      <c r="F1158" s="264"/>
      <c r="G1158" s="265"/>
      <c r="H1158" s="126"/>
      <c r="I1158" s="125"/>
      <c r="J1158" s="125"/>
      <c r="K1158" s="125"/>
      <c r="L1158" s="125"/>
      <c r="M1158" s="125"/>
      <c r="N1158" s="125"/>
      <c r="O1158" s="266"/>
      <c r="P1158" s="267"/>
      <c r="Q1158" s="268"/>
      <c r="R1158" s="269"/>
      <c r="S1158" s="268"/>
      <c r="T1158" s="263"/>
      <c r="U1158" s="300"/>
      <c r="V1158" s="294" t="str">
        <f>IF(Tabela7[[#This Row],[C/V]]="c",Tabela7[[#This Row],[Preço Médio]],"")</f>
        <v/>
      </c>
      <c r="W1158" s="294" t="str">
        <f>IF(Tabela7[[#This Row],[C/V]]="v",Tabela7[[#This Row],[Preço Médio]],"")</f>
        <v/>
      </c>
      <c r="X1158" s="123" t="str">
        <f>Tabela7[[#This Row],[Código Negociação]]&amp;Tabela7[[#This Row],[C/V]]</f>
        <v/>
      </c>
    </row>
    <row r="1159" spans="3:24" ht="15" customHeight="1" x14ac:dyDescent="0.25">
      <c r="C1159" s="262"/>
      <c r="D1159" s="272"/>
      <c r="E1159" s="272"/>
      <c r="F1159" s="264"/>
      <c r="G1159" s="265"/>
      <c r="H1159" s="126"/>
      <c r="I1159" s="125"/>
      <c r="J1159" s="125"/>
      <c r="K1159" s="125"/>
      <c r="L1159" s="125"/>
      <c r="M1159" s="125"/>
      <c r="N1159" s="125"/>
      <c r="O1159" s="266"/>
      <c r="P1159" s="267"/>
      <c r="Q1159" s="267"/>
      <c r="R1159" s="270"/>
      <c r="S1159" s="267"/>
      <c r="T1159" s="264"/>
      <c r="U1159" s="300"/>
      <c r="V1159" s="294" t="str">
        <f>IF(Tabela7[[#This Row],[C/V]]="c",Tabela7[[#This Row],[Preço Médio]],"")</f>
        <v/>
      </c>
      <c r="W1159" s="294" t="str">
        <f>IF(Tabela7[[#This Row],[C/V]]="v",Tabela7[[#This Row],[Preço Médio]],"")</f>
        <v/>
      </c>
      <c r="X1159" s="123" t="str">
        <f>Tabela7[[#This Row],[Código Negociação]]&amp;Tabela7[[#This Row],[C/V]]</f>
        <v/>
      </c>
    </row>
    <row r="1160" spans="3:24" ht="15" customHeight="1" x14ac:dyDescent="0.25">
      <c r="C1160" s="141"/>
      <c r="D1160" s="273"/>
      <c r="E1160" s="273"/>
      <c r="F1160" s="264"/>
      <c r="G1160" s="274"/>
      <c r="H1160" s="264"/>
      <c r="I1160" s="275"/>
      <c r="J1160" s="275"/>
      <c r="K1160" s="275"/>
      <c r="L1160" s="275"/>
      <c r="M1160" s="275"/>
      <c r="N1160" s="275"/>
      <c r="O1160" s="267"/>
      <c r="P1160" s="267"/>
      <c r="Q1160" s="268"/>
      <c r="R1160" s="269"/>
      <c r="S1160" s="268"/>
      <c r="T1160" s="263"/>
      <c r="U1160" s="300"/>
      <c r="V1160" s="294" t="str">
        <f>IF(Tabela7[[#This Row],[C/V]]="c",Tabela7[[#This Row],[Preço Médio]],"")</f>
        <v/>
      </c>
      <c r="W1160" s="294" t="str">
        <f>IF(Tabela7[[#This Row],[C/V]]="v",Tabela7[[#This Row],[Preço Médio]],"")</f>
        <v/>
      </c>
      <c r="X1160" s="123" t="str">
        <f>Tabela7[[#This Row],[Código Negociação]]&amp;Tabela7[[#This Row],[C/V]]</f>
        <v/>
      </c>
    </row>
    <row r="1161" spans="3:24" ht="15" customHeight="1" x14ac:dyDescent="0.25">
      <c r="C1161" s="262"/>
      <c r="D1161" s="272"/>
      <c r="E1161" s="273"/>
      <c r="F1161" s="264"/>
      <c r="G1161" s="265"/>
      <c r="H1161" s="126"/>
      <c r="I1161" s="125"/>
      <c r="J1161" s="125"/>
      <c r="K1161" s="125"/>
      <c r="L1161" s="125"/>
      <c r="M1161" s="125"/>
      <c r="N1161" s="125"/>
      <c r="O1161" s="266"/>
      <c r="P1161" s="267"/>
      <c r="Q1161" s="268"/>
      <c r="R1161" s="269"/>
      <c r="S1161" s="268"/>
      <c r="T1161" s="263"/>
      <c r="U1161" s="300"/>
      <c r="V1161" s="294" t="str">
        <f>IF(Tabela7[[#This Row],[C/V]]="c",Tabela7[[#This Row],[Preço Médio]],"")</f>
        <v/>
      </c>
      <c r="W1161" s="294" t="str">
        <f>IF(Tabela7[[#This Row],[C/V]]="v",Tabela7[[#This Row],[Preço Médio]],"")</f>
        <v/>
      </c>
      <c r="X1161" s="123" t="str">
        <f>Tabela7[[#This Row],[Código Negociação]]&amp;Tabela7[[#This Row],[C/V]]</f>
        <v/>
      </c>
    </row>
    <row r="1162" spans="3:24" ht="15" customHeight="1" x14ac:dyDescent="0.25">
      <c r="C1162" s="262"/>
      <c r="D1162" s="272"/>
      <c r="E1162" s="273"/>
      <c r="F1162" s="264"/>
      <c r="G1162" s="265"/>
      <c r="H1162" s="126"/>
      <c r="I1162" s="125"/>
      <c r="J1162" s="125"/>
      <c r="K1162" s="125"/>
      <c r="L1162" s="125"/>
      <c r="M1162" s="125"/>
      <c r="N1162" s="125"/>
      <c r="O1162" s="266"/>
      <c r="P1162" s="267"/>
      <c r="Q1162" s="267"/>
      <c r="R1162" s="270"/>
      <c r="S1162" s="267"/>
      <c r="T1162" s="264"/>
      <c r="U1162" s="300"/>
      <c r="V1162" s="294" t="str">
        <f>IF(Tabela7[[#This Row],[C/V]]="c",Tabela7[[#This Row],[Preço Médio]],"")</f>
        <v/>
      </c>
      <c r="W1162" s="294" t="str">
        <f>IF(Tabela7[[#This Row],[C/V]]="v",Tabela7[[#This Row],[Preço Médio]],"")</f>
        <v/>
      </c>
      <c r="X1162" s="123" t="str">
        <f>Tabela7[[#This Row],[Código Negociação]]&amp;Tabela7[[#This Row],[C/V]]</f>
        <v/>
      </c>
    </row>
    <row r="1163" spans="3:24" ht="15" customHeight="1" x14ac:dyDescent="0.25">
      <c r="C1163" s="141"/>
      <c r="D1163" s="271"/>
      <c r="E1163" s="271"/>
      <c r="F1163" s="118"/>
      <c r="G1163" s="119"/>
      <c r="H1163" s="118"/>
      <c r="I1163" s="120"/>
      <c r="J1163" s="120"/>
      <c r="K1163" s="120"/>
      <c r="L1163" s="120"/>
      <c r="M1163" s="120"/>
      <c r="N1163" s="120"/>
      <c r="O1163" s="121"/>
      <c r="P1163" s="121"/>
      <c r="Q1163" s="117"/>
      <c r="R1163" s="122"/>
      <c r="S1163" s="117"/>
      <c r="T1163" s="123"/>
      <c r="U1163" s="299"/>
      <c r="V1163" s="294" t="str">
        <f>IF(Tabela7[[#This Row],[C/V]]="c",Tabela7[[#This Row],[Preço Médio]],"")</f>
        <v/>
      </c>
      <c r="W1163" s="294" t="str">
        <f>IF(Tabela7[[#This Row],[C/V]]="v",Tabela7[[#This Row],[Preço Médio]],"")</f>
        <v/>
      </c>
      <c r="X1163" s="123" t="str">
        <f>Tabela7[[#This Row],[Código Negociação]]&amp;Tabela7[[#This Row],[C/V]]</f>
        <v/>
      </c>
    </row>
    <row r="1164" spans="3:24" ht="15" customHeight="1" x14ac:dyDescent="0.25">
      <c r="C1164" s="262"/>
      <c r="D1164" s="272"/>
      <c r="E1164" s="272"/>
      <c r="F1164" s="264"/>
      <c r="G1164" s="265"/>
      <c r="H1164" s="126"/>
      <c r="I1164" s="125"/>
      <c r="J1164" s="125"/>
      <c r="K1164" s="125"/>
      <c r="L1164" s="125"/>
      <c r="M1164" s="125"/>
      <c r="N1164" s="125"/>
      <c r="O1164" s="266"/>
      <c r="P1164" s="267"/>
      <c r="Q1164" s="268"/>
      <c r="R1164" s="269"/>
      <c r="S1164" s="268"/>
      <c r="T1164" s="263"/>
      <c r="U1164" s="300"/>
      <c r="V1164" s="294" t="str">
        <f>IF(Tabela7[[#This Row],[C/V]]="c",Tabela7[[#This Row],[Preço Médio]],"")</f>
        <v/>
      </c>
      <c r="W1164" s="294" t="str">
        <f>IF(Tabela7[[#This Row],[C/V]]="v",Tabela7[[#This Row],[Preço Médio]],"")</f>
        <v/>
      </c>
      <c r="X1164" s="123" t="str">
        <f>Tabela7[[#This Row],[Código Negociação]]&amp;Tabela7[[#This Row],[C/V]]</f>
        <v/>
      </c>
    </row>
    <row r="1165" spans="3:24" ht="15" customHeight="1" x14ac:dyDescent="0.25">
      <c r="C1165" s="262"/>
      <c r="D1165" s="272"/>
      <c r="E1165" s="272"/>
      <c r="F1165" s="264"/>
      <c r="G1165" s="265"/>
      <c r="H1165" s="126"/>
      <c r="I1165" s="125"/>
      <c r="J1165" s="125"/>
      <c r="K1165" s="125"/>
      <c r="L1165" s="125"/>
      <c r="M1165" s="125"/>
      <c r="N1165" s="125"/>
      <c r="O1165" s="266"/>
      <c r="P1165" s="267"/>
      <c r="Q1165" s="267"/>
      <c r="R1165" s="270"/>
      <c r="S1165" s="267"/>
      <c r="T1165" s="264"/>
      <c r="U1165" s="300"/>
      <c r="V1165" s="294" t="str">
        <f>IF(Tabela7[[#This Row],[C/V]]="c",Tabela7[[#This Row],[Preço Médio]],"")</f>
        <v/>
      </c>
      <c r="W1165" s="294" t="str">
        <f>IF(Tabela7[[#This Row],[C/V]]="v",Tabela7[[#This Row],[Preço Médio]],"")</f>
        <v/>
      </c>
      <c r="X1165" s="123" t="str">
        <f>Tabela7[[#This Row],[Código Negociação]]&amp;Tabela7[[#This Row],[C/V]]</f>
        <v/>
      </c>
    </row>
    <row r="1166" spans="3:24" ht="15" customHeight="1" x14ac:dyDescent="0.25">
      <c r="C1166" s="141"/>
      <c r="D1166" s="273"/>
      <c r="E1166" s="273"/>
      <c r="F1166" s="264"/>
      <c r="G1166" s="274"/>
      <c r="H1166" s="264"/>
      <c r="I1166" s="275"/>
      <c r="J1166" s="275"/>
      <c r="K1166" s="275"/>
      <c r="L1166" s="275"/>
      <c r="M1166" s="275"/>
      <c r="N1166" s="275"/>
      <c r="O1166" s="267"/>
      <c r="P1166" s="267"/>
      <c r="Q1166" s="268"/>
      <c r="R1166" s="269"/>
      <c r="S1166" s="268"/>
      <c r="T1166" s="263"/>
      <c r="U1166" s="300"/>
      <c r="V1166" s="294" t="str">
        <f>IF(Tabela7[[#This Row],[C/V]]="c",Tabela7[[#This Row],[Preço Médio]],"")</f>
        <v/>
      </c>
      <c r="W1166" s="294" t="str">
        <f>IF(Tabela7[[#This Row],[C/V]]="v",Tabela7[[#This Row],[Preço Médio]],"")</f>
        <v/>
      </c>
      <c r="X1166" s="123" t="str">
        <f>Tabela7[[#This Row],[Código Negociação]]&amp;Tabela7[[#This Row],[C/V]]</f>
        <v/>
      </c>
    </row>
    <row r="1167" spans="3:24" ht="15" customHeight="1" x14ac:dyDescent="0.25">
      <c r="C1167" s="262"/>
      <c r="D1167" s="272"/>
      <c r="E1167" s="273"/>
      <c r="F1167" s="264"/>
      <c r="G1167" s="265"/>
      <c r="H1167" s="126"/>
      <c r="I1167" s="125"/>
      <c r="J1167" s="125"/>
      <c r="K1167" s="125"/>
      <c r="L1167" s="125"/>
      <c r="M1167" s="125"/>
      <c r="N1167" s="125"/>
      <c r="O1167" s="266"/>
      <c r="P1167" s="267"/>
      <c r="Q1167" s="268"/>
      <c r="R1167" s="269"/>
      <c r="S1167" s="268"/>
      <c r="T1167" s="263"/>
      <c r="U1167" s="300"/>
      <c r="V1167" s="294" t="str">
        <f>IF(Tabela7[[#This Row],[C/V]]="c",Tabela7[[#This Row],[Preço Médio]],"")</f>
        <v/>
      </c>
      <c r="W1167" s="294" t="str">
        <f>IF(Tabela7[[#This Row],[C/V]]="v",Tabela7[[#This Row],[Preço Médio]],"")</f>
        <v/>
      </c>
      <c r="X1167" s="123" t="str">
        <f>Tabela7[[#This Row],[Código Negociação]]&amp;Tabela7[[#This Row],[C/V]]</f>
        <v/>
      </c>
    </row>
    <row r="1168" spans="3:24" ht="15" customHeight="1" x14ac:dyDescent="0.25">
      <c r="C1168" s="262"/>
      <c r="D1168" s="272"/>
      <c r="E1168" s="273"/>
      <c r="F1168" s="264"/>
      <c r="G1168" s="265"/>
      <c r="H1168" s="126"/>
      <c r="I1168" s="125"/>
      <c r="J1168" s="125"/>
      <c r="K1168" s="125"/>
      <c r="L1168" s="125"/>
      <c r="M1168" s="125"/>
      <c r="N1168" s="125"/>
      <c r="O1168" s="266"/>
      <c r="P1168" s="267"/>
      <c r="Q1168" s="267"/>
      <c r="R1168" s="270"/>
      <c r="S1168" s="267"/>
      <c r="T1168" s="264"/>
      <c r="U1168" s="300"/>
      <c r="V1168" s="294" t="str">
        <f>IF(Tabela7[[#This Row],[C/V]]="c",Tabela7[[#This Row],[Preço Médio]],"")</f>
        <v/>
      </c>
      <c r="W1168" s="294" t="str">
        <f>IF(Tabela7[[#This Row],[C/V]]="v",Tabela7[[#This Row],[Preço Médio]],"")</f>
        <v/>
      </c>
      <c r="X1168" s="123" t="str">
        <f>Tabela7[[#This Row],[Código Negociação]]&amp;Tabela7[[#This Row],[C/V]]</f>
        <v/>
      </c>
    </row>
    <row r="1169" spans="3:24" ht="15" customHeight="1" x14ac:dyDescent="0.25">
      <c r="C1169" s="141"/>
      <c r="D1169" s="271"/>
      <c r="E1169" s="271"/>
      <c r="F1169" s="118"/>
      <c r="G1169" s="119"/>
      <c r="H1169" s="118"/>
      <c r="I1169" s="120"/>
      <c r="J1169" s="120"/>
      <c r="K1169" s="120"/>
      <c r="L1169" s="120"/>
      <c r="M1169" s="120"/>
      <c r="N1169" s="120"/>
      <c r="O1169" s="121"/>
      <c r="P1169" s="121"/>
      <c r="Q1169" s="117"/>
      <c r="R1169" s="122"/>
      <c r="S1169" s="117"/>
      <c r="T1169" s="123"/>
      <c r="U1169" s="299"/>
      <c r="V1169" s="294" t="str">
        <f>IF(Tabela7[[#This Row],[C/V]]="c",Tabela7[[#This Row],[Preço Médio]],"")</f>
        <v/>
      </c>
      <c r="W1169" s="294" t="str">
        <f>IF(Tabela7[[#This Row],[C/V]]="v",Tabela7[[#This Row],[Preço Médio]],"")</f>
        <v/>
      </c>
      <c r="X1169" s="123" t="str">
        <f>Tabela7[[#This Row],[Código Negociação]]&amp;Tabela7[[#This Row],[C/V]]</f>
        <v/>
      </c>
    </row>
    <row r="1170" spans="3:24" ht="15" customHeight="1" x14ac:dyDescent="0.25">
      <c r="C1170" s="262"/>
      <c r="D1170" s="272"/>
      <c r="E1170" s="272"/>
      <c r="F1170" s="264"/>
      <c r="G1170" s="265"/>
      <c r="H1170" s="126"/>
      <c r="I1170" s="125"/>
      <c r="J1170" s="125"/>
      <c r="K1170" s="125"/>
      <c r="L1170" s="125"/>
      <c r="M1170" s="125"/>
      <c r="N1170" s="125"/>
      <c r="O1170" s="266"/>
      <c r="P1170" s="267"/>
      <c r="Q1170" s="268"/>
      <c r="R1170" s="269"/>
      <c r="S1170" s="268"/>
      <c r="T1170" s="263"/>
      <c r="U1170" s="300"/>
      <c r="V1170" s="294" t="str">
        <f>IF(Tabela7[[#This Row],[C/V]]="c",Tabela7[[#This Row],[Preço Médio]],"")</f>
        <v/>
      </c>
      <c r="W1170" s="294" t="str">
        <f>IF(Tabela7[[#This Row],[C/V]]="v",Tabela7[[#This Row],[Preço Médio]],"")</f>
        <v/>
      </c>
      <c r="X1170" s="123" t="str">
        <f>Tabela7[[#This Row],[Código Negociação]]&amp;Tabela7[[#This Row],[C/V]]</f>
        <v/>
      </c>
    </row>
    <row r="1171" spans="3:24" ht="15" customHeight="1" x14ac:dyDescent="0.25">
      <c r="C1171" s="262"/>
      <c r="D1171" s="272"/>
      <c r="E1171" s="272"/>
      <c r="F1171" s="264"/>
      <c r="G1171" s="265"/>
      <c r="H1171" s="126"/>
      <c r="I1171" s="125"/>
      <c r="J1171" s="125"/>
      <c r="K1171" s="125"/>
      <c r="L1171" s="125"/>
      <c r="M1171" s="125"/>
      <c r="N1171" s="125"/>
      <c r="O1171" s="266"/>
      <c r="P1171" s="267"/>
      <c r="Q1171" s="267"/>
      <c r="R1171" s="270"/>
      <c r="S1171" s="267"/>
      <c r="T1171" s="264"/>
      <c r="U1171" s="300"/>
      <c r="V1171" s="294" t="str">
        <f>IF(Tabela7[[#This Row],[C/V]]="c",Tabela7[[#This Row],[Preço Médio]],"")</f>
        <v/>
      </c>
      <c r="W1171" s="294" t="str">
        <f>IF(Tabela7[[#This Row],[C/V]]="v",Tabela7[[#This Row],[Preço Médio]],"")</f>
        <v/>
      </c>
      <c r="X1171" s="123" t="str">
        <f>Tabela7[[#This Row],[Código Negociação]]&amp;Tabela7[[#This Row],[C/V]]</f>
        <v/>
      </c>
    </row>
    <row r="1172" spans="3:24" ht="15" customHeight="1" x14ac:dyDescent="0.25">
      <c r="C1172" s="141"/>
      <c r="D1172" s="273"/>
      <c r="E1172" s="273"/>
      <c r="F1172" s="264"/>
      <c r="G1172" s="274"/>
      <c r="H1172" s="264"/>
      <c r="I1172" s="275"/>
      <c r="J1172" s="275"/>
      <c r="K1172" s="275"/>
      <c r="L1172" s="275"/>
      <c r="M1172" s="275"/>
      <c r="N1172" s="275"/>
      <c r="O1172" s="267"/>
      <c r="P1172" s="267"/>
      <c r="Q1172" s="268"/>
      <c r="R1172" s="269"/>
      <c r="S1172" s="268"/>
      <c r="T1172" s="263"/>
      <c r="U1172" s="300"/>
      <c r="V1172" s="294" t="str">
        <f>IF(Tabela7[[#This Row],[C/V]]="c",Tabela7[[#This Row],[Preço Médio]],"")</f>
        <v/>
      </c>
      <c r="W1172" s="294" t="str">
        <f>IF(Tabela7[[#This Row],[C/V]]="v",Tabela7[[#This Row],[Preço Médio]],"")</f>
        <v/>
      </c>
      <c r="X1172" s="123" t="str">
        <f>Tabela7[[#This Row],[Código Negociação]]&amp;Tabela7[[#This Row],[C/V]]</f>
        <v/>
      </c>
    </row>
    <row r="1173" spans="3:24" ht="15" customHeight="1" x14ac:dyDescent="0.25">
      <c r="C1173" s="262"/>
      <c r="D1173" s="272"/>
      <c r="E1173" s="273"/>
      <c r="F1173" s="264"/>
      <c r="G1173" s="265"/>
      <c r="H1173" s="126"/>
      <c r="I1173" s="125"/>
      <c r="J1173" s="125"/>
      <c r="K1173" s="125"/>
      <c r="L1173" s="125"/>
      <c r="M1173" s="125"/>
      <c r="N1173" s="125"/>
      <c r="O1173" s="266"/>
      <c r="P1173" s="267"/>
      <c r="Q1173" s="268"/>
      <c r="R1173" s="269"/>
      <c r="S1173" s="268"/>
      <c r="T1173" s="263"/>
      <c r="U1173" s="300"/>
      <c r="V1173" s="294" t="str">
        <f>IF(Tabela7[[#This Row],[C/V]]="c",Tabela7[[#This Row],[Preço Médio]],"")</f>
        <v/>
      </c>
      <c r="W1173" s="294" t="str">
        <f>IF(Tabela7[[#This Row],[C/V]]="v",Tabela7[[#This Row],[Preço Médio]],"")</f>
        <v/>
      </c>
      <c r="X1173" s="123" t="str">
        <f>Tabela7[[#This Row],[Código Negociação]]&amp;Tabela7[[#This Row],[C/V]]</f>
        <v/>
      </c>
    </row>
    <row r="1174" spans="3:24" ht="15" customHeight="1" x14ac:dyDescent="0.25">
      <c r="C1174" s="262"/>
      <c r="D1174" s="272"/>
      <c r="E1174" s="273"/>
      <c r="F1174" s="264"/>
      <c r="G1174" s="265"/>
      <c r="H1174" s="126"/>
      <c r="I1174" s="125"/>
      <c r="J1174" s="125"/>
      <c r="K1174" s="125"/>
      <c r="L1174" s="125"/>
      <c r="M1174" s="125"/>
      <c r="N1174" s="125"/>
      <c r="O1174" s="266"/>
      <c r="P1174" s="267"/>
      <c r="Q1174" s="267"/>
      <c r="R1174" s="270"/>
      <c r="S1174" s="267"/>
      <c r="T1174" s="264"/>
      <c r="U1174" s="300"/>
      <c r="V1174" s="294" t="str">
        <f>IF(Tabela7[[#This Row],[C/V]]="c",Tabela7[[#This Row],[Preço Médio]],"")</f>
        <v/>
      </c>
      <c r="W1174" s="294" t="str">
        <f>IF(Tabela7[[#This Row],[C/V]]="v",Tabela7[[#This Row],[Preço Médio]],"")</f>
        <v/>
      </c>
      <c r="X1174" s="123" t="str">
        <f>Tabela7[[#This Row],[Código Negociação]]&amp;Tabela7[[#This Row],[C/V]]</f>
        <v/>
      </c>
    </row>
    <row r="1175" spans="3:24" ht="15" customHeight="1" x14ac:dyDescent="0.25">
      <c r="C1175" s="141"/>
      <c r="D1175" s="271"/>
      <c r="E1175" s="271"/>
      <c r="F1175" s="118"/>
      <c r="G1175" s="119"/>
      <c r="H1175" s="118"/>
      <c r="I1175" s="120"/>
      <c r="J1175" s="120"/>
      <c r="K1175" s="120"/>
      <c r="L1175" s="120"/>
      <c r="M1175" s="120"/>
      <c r="N1175" s="120"/>
      <c r="O1175" s="121"/>
      <c r="P1175" s="121"/>
      <c r="Q1175" s="117"/>
      <c r="R1175" s="122"/>
      <c r="S1175" s="117"/>
      <c r="T1175" s="123"/>
      <c r="U1175" s="299"/>
      <c r="V1175" s="294" t="str">
        <f>IF(Tabela7[[#This Row],[C/V]]="c",Tabela7[[#This Row],[Preço Médio]],"")</f>
        <v/>
      </c>
      <c r="W1175" s="294" t="str">
        <f>IF(Tabela7[[#This Row],[C/V]]="v",Tabela7[[#This Row],[Preço Médio]],"")</f>
        <v/>
      </c>
      <c r="X1175" s="123" t="str">
        <f>Tabela7[[#This Row],[Código Negociação]]&amp;Tabela7[[#This Row],[C/V]]</f>
        <v/>
      </c>
    </row>
    <row r="1176" spans="3:24" ht="15" customHeight="1" x14ac:dyDescent="0.25">
      <c r="C1176" s="262"/>
      <c r="D1176" s="272"/>
      <c r="E1176" s="272"/>
      <c r="F1176" s="264"/>
      <c r="G1176" s="265"/>
      <c r="H1176" s="126"/>
      <c r="I1176" s="125"/>
      <c r="J1176" s="125"/>
      <c r="K1176" s="125"/>
      <c r="L1176" s="125"/>
      <c r="M1176" s="125"/>
      <c r="N1176" s="125"/>
      <c r="O1176" s="266"/>
      <c r="P1176" s="267"/>
      <c r="Q1176" s="268"/>
      <c r="R1176" s="269"/>
      <c r="S1176" s="268"/>
      <c r="T1176" s="263"/>
      <c r="U1176" s="300"/>
      <c r="V1176" s="294" t="str">
        <f>IF(Tabela7[[#This Row],[C/V]]="c",Tabela7[[#This Row],[Preço Médio]],"")</f>
        <v/>
      </c>
      <c r="W1176" s="294" t="str">
        <f>IF(Tabela7[[#This Row],[C/V]]="v",Tabela7[[#This Row],[Preço Médio]],"")</f>
        <v/>
      </c>
      <c r="X1176" s="123" t="str">
        <f>Tabela7[[#This Row],[Código Negociação]]&amp;Tabela7[[#This Row],[C/V]]</f>
        <v/>
      </c>
    </row>
    <row r="1177" spans="3:24" ht="15" customHeight="1" x14ac:dyDescent="0.25">
      <c r="C1177" s="262"/>
      <c r="D1177" s="272"/>
      <c r="E1177" s="272"/>
      <c r="F1177" s="264"/>
      <c r="G1177" s="265"/>
      <c r="H1177" s="126"/>
      <c r="I1177" s="125"/>
      <c r="J1177" s="125"/>
      <c r="K1177" s="125"/>
      <c r="L1177" s="125"/>
      <c r="M1177" s="125"/>
      <c r="N1177" s="125"/>
      <c r="O1177" s="266"/>
      <c r="P1177" s="267"/>
      <c r="Q1177" s="267"/>
      <c r="R1177" s="270"/>
      <c r="S1177" s="267"/>
      <c r="T1177" s="264"/>
      <c r="U1177" s="300"/>
      <c r="V1177" s="294" t="str">
        <f>IF(Tabela7[[#This Row],[C/V]]="c",Tabela7[[#This Row],[Preço Médio]],"")</f>
        <v/>
      </c>
      <c r="W1177" s="294" t="str">
        <f>IF(Tabela7[[#This Row],[C/V]]="v",Tabela7[[#This Row],[Preço Médio]],"")</f>
        <v/>
      </c>
      <c r="X1177" s="123" t="str">
        <f>Tabela7[[#This Row],[Código Negociação]]&amp;Tabela7[[#This Row],[C/V]]</f>
        <v/>
      </c>
    </row>
    <row r="1178" spans="3:24" ht="15" customHeight="1" x14ac:dyDescent="0.25">
      <c r="C1178" s="141"/>
      <c r="D1178" s="273"/>
      <c r="E1178" s="273"/>
      <c r="F1178" s="264"/>
      <c r="G1178" s="274"/>
      <c r="H1178" s="264"/>
      <c r="I1178" s="275"/>
      <c r="J1178" s="275"/>
      <c r="K1178" s="275"/>
      <c r="L1178" s="275"/>
      <c r="M1178" s="275"/>
      <c r="N1178" s="275"/>
      <c r="O1178" s="267"/>
      <c r="P1178" s="267"/>
      <c r="Q1178" s="268"/>
      <c r="R1178" s="269"/>
      <c r="S1178" s="268"/>
      <c r="T1178" s="263"/>
      <c r="U1178" s="300"/>
      <c r="V1178" s="294" t="str">
        <f>IF(Tabela7[[#This Row],[C/V]]="c",Tabela7[[#This Row],[Preço Médio]],"")</f>
        <v/>
      </c>
      <c r="W1178" s="294" t="str">
        <f>IF(Tabela7[[#This Row],[C/V]]="v",Tabela7[[#This Row],[Preço Médio]],"")</f>
        <v/>
      </c>
      <c r="X1178" s="123" t="str">
        <f>Tabela7[[#This Row],[Código Negociação]]&amp;Tabela7[[#This Row],[C/V]]</f>
        <v/>
      </c>
    </row>
    <row r="1179" spans="3:24" ht="15" customHeight="1" x14ac:dyDescent="0.25">
      <c r="C1179" s="262"/>
      <c r="D1179" s="272"/>
      <c r="E1179" s="273"/>
      <c r="F1179" s="264"/>
      <c r="G1179" s="265"/>
      <c r="H1179" s="126"/>
      <c r="I1179" s="125"/>
      <c r="J1179" s="125"/>
      <c r="K1179" s="125"/>
      <c r="L1179" s="125"/>
      <c r="M1179" s="125"/>
      <c r="N1179" s="125"/>
      <c r="O1179" s="266"/>
      <c r="P1179" s="267"/>
      <c r="Q1179" s="268"/>
      <c r="R1179" s="269"/>
      <c r="S1179" s="268"/>
      <c r="T1179" s="263"/>
      <c r="U1179" s="300"/>
      <c r="V1179" s="294" t="str">
        <f>IF(Tabela7[[#This Row],[C/V]]="c",Tabela7[[#This Row],[Preço Médio]],"")</f>
        <v/>
      </c>
      <c r="W1179" s="294" t="str">
        <f>IF(Tabela7[[#This Row],[C/V]]="v",Tabela7[[#This Row],[Preço Médio]],"")</f>
        <v/>
      </c>
      <c r="X1179" s="123" t="str">
        <f>Tabela7[[#This Row],[Código Negociação]]&amp;Tabela7[[#This Row],[C/V]]</f>
        <v/>
      </c>
    </row>
    <row r="1180" spans="3:24" ht="15" customHeight="1" x14ac:dyDescent="0.25">
      <c r="C1180" s="262"/>
      <c r="D1180" s="272"/>
      <c r="E1180" s="273"/>
      <c r="F1180" s="264"/>
      <c r="G1180" s="265"/>
      <c r="H1180" s="126"/>
      <c r="I1180" s="125"/>
      <c r="J1180" s="125"/>
      <c r="K1180" s="125"/>
      <c r="L1180" s="125"/>
      <c r="M1180" s="125"/>
      <c r="N1180" s="125"/>
      <c r="O1180" s="266"/>
      <c r="P1180" s="267"/>
      <c r="Q1180" s="267"/>
      <c r="R1180" s="270"/>
      <c r="S1180" s="267"/>
      <c r="T1180" s="264"/>
      <c r="U1180" s="300"/>
      <c r="V1180" s="294" t="str">
        <f>IF(Tabela7[[#This Row],[C/V]]="c",Tabela7[[#This Row],[Preço Médio]],"")</f>
        <v/>
      </c>
      <c r="W1180" s="294" t="str">
        <f>IF(Tabela7[[#This Row],[C/V]]="v",Tabela7[[#This Row],[Preço Médio]],"")</f>
        <v/>
      </c>
      <c r="X1180" s="123" t="str">
        <f>Tabela7[[#This Row],[Código Negociação]]&amp;Tabela7[[#This Row],[C/V]]</f>
        <v/>
      </c>
    </row>
    <row r="1181" spans="3:24" ht="15" customHeight="1" x14ac:dyDescent="0.25">
      <c r="C1181" s="141"/>
      <c r="D1181" s="271"/>
      <c r="E1181" s="271"/>
      <c r="F1181" s="118"/>
      <c r="G1181" s="119"/>
      <c r="H1181" s="118"/>
      <c r="I1181" s="120"/>
      <c r="J1181" s="120"/>
      <c r="K1181" s="120"/>
      <c r="L1181" s="120"/>
      <c r="M1181" s="120"/>
      <c r="N1181" s="120"/>
      <c r="O1181" s="121"/>
      <c r="P1181" s="121"/>
      <c r="Q1181" s="117"/>
      <c r="R1181" s="122"/>
      <c r="S1181" s="117"/>
      <c r="T1181" s="123"/>
      <c r="U1181" s="299"/>
      <c r="V1181" s="294" t="str">
        <f>IF(Tabela7[[#This Row],[C/V]]="c",Tabela7[[#This Row],[Preço Médio]],"")</f>
        <v/>
      </c>
      <c r="W1181" s="294" t="str">
        <f>IF(Tabela7[[#This Row],[C/V]]="v",Tabela7[[#This Row],[Preço Médio]],"")</f>
        <v/>
      </c>
      <c r="X1181" s="123" t="str">
        <f>Tabela7[[#This Row],[Código Negociação]]&amp;Tabela7[[#This Row],[C/V]]</f>
        <v/>
      </c>
    </row>
    <row r="1182" spans="3:24" ht="15" customHeight="1" x14ac:dyDescent="0.25">
      <c r="C1182" s="262"/>
      <c r="D1182" s="272"/>
      <c r="E1182" s="272"/>
      <c r="F1182" s="264"/>
      <c r="G1182" s="265"/>
      <c r="H1182" s="126"/>
      <c r="I1182" s="125"/>
      <c r="J1182" s="125"/>
      <c r="K1182" s="125"/>
      <c r="L1182" s="125"/>
      <c r="M1182" s="125"/>
      <c r="N1182" s="125"/>
      <c r="O1182" s="266"/>
      <c r="P1182" s="267"/>
      <c r="Q1182" s="268"/>
      <c r="R1182" s="269"/>
      <c r="S1182" s="268"/>
      <c r="T1182" s="263"/>
      <c r="U1182" s="300"/>
      <c r="V1182" s="294" t="str">
        <f>IF(Tabela7[[#This Row],[C/V]]="c",Tabela7[[#This Row],[Preço Médio]],"")</f>
        <v/>
      </c>
      <c r="W1182" s="294" t="str">
        <f>IF(Tabela7[[#This Row],[C/V]]="v",Tabela7[[#This Row],[Preço Médio]],"")</f>
        <v/>
      </c>
      <c r="X1182" s="123" t="str">
        <f>Tabela7[[#This Row],[Código Negociação]]&amp;Tabela7[[#This Row],[C/V]]</f>
        <v/>
      </c>
    </row>
    <row r="1183" spans="3:24" ht="15" customHeight="1" x14ac:dyDescent="0.25">
      <c r="C1183" s="262"/>
      <c r="D1183" s="272"/>
      <c r="E1183" s="272"/>
      <c r="F1183" s="264"/>
      <c r="G1183" s="265"/>
      <c r="H1183" s="126"/>
      <c r="I1183" s="125"/>
      <c r="J1183" s="125"/>
      <c r="K1183" s="125"/>
      <c r="L1183" s="125"/>
      <c r="M1183" s="125"/>
      <c r="N1183" s="125"/>
      <c r="O1183" s="266"/>
      <c r="P1183" s="267"/>
      <c r="Q1183" s="267"/>
      <c r="R1183" s="270"/>
      <c r="S1183" s="267"/>
      <c r="T1183" s="264"/>
      <c r="U1183" s="300"/>
      <c r="V1183" s="294" t="str">
        <f>IF(Tabela7[[#This Row],[C/V]]="c",Tabela7[[#This Row],[Preço Médio]],"")</f>
        <v/>
      </c>
      <c r="W1183" s="294" t="str">
        <f>IF(Tabela7[[#This Row],[C/V]]="v",Tabela7[[#This Row],[Preço Médio]],"")</f>
        <v/>
      </c>
      <c r="X1183" s="123" t="str">
        <f>Tabela7[[#This Row],[Código Negociação]]&amp;Tabela7[[#This Row],[C/V]]</f>
        <v/>
      </c>
    </row>
    <row r="1184" spans="3:24" ht="15" customHeight="1" x14ac:dyDescent="0.25">
      <c r="C1184" s="141"/>
      <c r="D1184" s="273"/>
      <c r="E1184" s="273"/>
      <c r="F1184" s="264"/>
      <c r="G1184" s="274"/>
      <c r="H1184" s="264"/>
      <c r="I1184" s="275"/>
      <c r="J1184" s="275"/>
      <c r="K1184" s="275"/>
      <c r="L1184" s="275"/>
      <c r="M1184" s="275"/>
      <c r="N1184" s="275"/>
      <c r="O1184" s="267"/>
      <c r="P1184" s="267"/>
      <c r="Q1184" s="268"/>
      <c r="R1184" s="269"/>
      <c r="S1184" s="268"/>
      <c r="T1184" s="263"/>
      <c r="U1184" s="300"/>
      <c r="V1184" s="294" t="str">
        <f>IF(Tabela7[[#This Row],[C/V]]="c",Tabela7[[#This Row],[Preço Médio]],"")</f>
        <v/>
      </c>
      <c r="W1184" s="294" t="str">
        <f>IF(Tabela7[[#This Row],[C/V]]="v",Tabela7[[#This Row],[Preço Médio]],"")</f>
        <v/>
      </c>
      <c r="X1184" s="123" t="str">
        <f>Tabela7[[#This Row],[Código Negociação]]&amp;Tabela7[[#This Row],[C/V]]</f>
        <v/>
      </c>
    </row>
    <row r="1185" spans="3:24" ht="15" customHeight="1" x14ac:dyDescent="0.25">
      <c r="C1185" s="262"/>
      <c r="D1185" s="272"/>
      <c r="E1185" s="273"/>
      <c r="F1185" s="264"/>
      <c r="G1185" s="265"/>
      <c r="H1185" s="126"/>
      <c r="I1185" s="125"/>
      <c r="J1185" s="125"/>
      <c r="K1185" s="125"/>
      <c r="L1185" s="125"/>
      <c r="M1185" s="125"/>
      <c r="N1185" s="125"/>
      <c r="O1185" s="266"/>
      <c r="P1185" s="267"/>
      <c r="Q1185" s="268"/>
      <c r="R1185" s="269"/>
      <c r="S1185" s="268"/>
      <c r="T1185" s="263"/>
      <c r="U1185" s="300"/>
      <c r="V1185" s="294" t="str">
        <f>IF(Tabela7[[#This Row],[C/V]]="c",Tabela7[[#This Row],[Preço Médio]],"")</f>
        <v/>
      </c>
      <c r="W1185" s="294" t="str">
        <f>IF(Tabela7[[#This Row],[C/V]]="v",Tabela7[[#This Row],[Preço Médio]],"")</f>
        <v/>
      </c>
      <c r="X1185" s="123" t="str">
        <f>Tabela7[[#This Row],[Código Negociação]]&amp;Tabela7[[#This Row],[C/V]]</f>
        <v/>
      </c>
    </row>
    <row r="1186" spans="3:24" ht="15" customHeight="1" x14ac:dyDescent="0.25">
      <c r="C1186" s="262"/>
      <c r="D1186" s="272"/>
      <c r="E1186" s="273"/>
      <c r="F1186" s="264"/>
      <c r="G1186" s="265"/>
      <c r="H1186" s="126"/>
      <c r="I1186" s="125"/>
      <c r="J1186" s="125"/>
      <c r="K1186" s="125"/>
      <c r="L1186" s="125"/>
      <c r="M1186" s="125"/>
      <c r="N1186" s="125"/>
      <c r="O1186" s="266"/>
      <c r="P1186" s="267"/>
      <c r="Q1186" s="267"/>
      <c r="R1186" s="270"/>
      <c r="S1186" s="267"/>
      <c r="T1186" s="264"/>
      <c r="U1186" s="300"/>
      <c r="V1186" s="294" t="str">
        <f>IF(Tabela7[[#This Row],[C/V]]="c",Tabela7[[#This Row],[Preço Médio]],"")</f>
        <v/>
      </c>
      <c r="W1186" s="294" t="str">
        <f>IF(Tabela7[[#This Row],[C/V]]="v",Tabela7[[#This Row],[Preço Médio]],"")</f>
        <v/>
      </c>
      <c r="X1186" s="123" t="str">
        <f>Tabela7[[#This Row],[Código Negociação]]&amp;Tabela7[[#This Row],[C/V]]</f>
        <v/>
      </c>
    </row>
    <row r="1187" spans="3:24" ht="15" customHeight="1" x14ac:dyDescent="0.25">
      <c r="C1187" s="141"/>
      <c r="D1187" s="271"/>
      <c r="E1187" s="271"/>
      <c r="F1187" s="118"/>
      <c r="G1187" s="119"/>
      <c r="H1187" s="118"/>
      <c r="I1187" s="120"/>
      <c r="J1187" s="120"/>
      <c r="K1187" s="120"/>
      <c r="L1187" s="120"/>
      <c r="M1187" s="120"/>
      <c r="N1187" s="120"/>
      <c r="O1187" s="121"/>
      <c r="P1187" s="121"/>
      <c r="Q1187" s="117"/>
      <c r="R1187" s="122"/>
      <c r="S1187" s="117"/>
      <c r="T1187" s="123"/>
      <c r="U1187" s="299"/>
      <c r="V1187" s="294" t="str">
        <f>IF(Tabela7[[#This Row],[C/V]]="c",Tabela7[[#This Row],[Preço Médio]],"")</f>
        <v/>
      </c>
      <c r="W1187" s="294" t="str">
        <f>IF(Tabela7[[#This Row],[C/V]]="v",Tabela7[[#This Row],[Preço Médio]],"")</f>
        <v/>
      </c>
      <c r="X1187" s="123" t="str">
        <f>Tabela7[[#This Row],[Código Negociação]]&amp;Tabela7[[#This Row],[C/V]]</f>
        <v/>
      </c>
    </row>
    <row r="1188" spans="3:24" ht="15" customHeight="1" x14ac:dyDescent="0.25">
      <c r="C1188" s="262"/>
      <c r="D1188" s="272"/>
      <c r="E1188" s="272"/>
      <c r="F1188" s="264"/>
      <c r="G1188" s="265"/>
      <c r="H1188" s="126"/>
      <c r="I1188" s="125"/>
      <c r="J1188" s="125"/>
      <c r="K1188" s="125"/>
      <c r="L1188" s="125"/>
      <c r="M1188" s="125"/>
      <c r="N1188" s="125"/>
      <c r="O1188" s="266"/>
      <c r="P1188" s="267"/>
      <c r="Q1188" s="268"/>
      <c r="R1188" s="269"/>
      <c r="S1188" s="268"/>
      <c r="T1188" s="263"/>
      <c r="U1188" s="300"/>
      <c r="V1188" s="294" t="str">
        <f>IF(Tabela7[[#This Row],[C/V]]="c",Tabela7[[#This Row],[Preço Médio]],"")</f>
        <v/>
      </c>
      <c r="W1188" s="294" t="str">
        <f>IF(Tabela7[[#This Row],[C/V]]="v",Tabela7[[#This Row],[Preço Médio]],"")</f>
        <v/>
      </c>
      <c r="X1188" s="123" t="str">
        <f>Tabela7[[#This Row],[Código Negociação]]&amp;Tabela7[[#This Row],[C/V]]</f>
        <v/>
      </c>
    </row>
    <row r="1189" spans="3:24" ht="15" customHeight="1" x14ac:dyDescent="0.25">
      <c r="C1189" s="262"/>
      <c r="D1189" s="272"/>
      <c r="E1189" s="272"/>
      <c r="F1189" s="264"/>
      <c r="G1189" s="265"/>
      <c r="H1189" s="126"/>
      <c r="I1189" s="125"/>
      <c r="J1189" s="125"/>
      <c r="K1189" s="125"/>
      <c r="L1189" s="125"/>
      <c r="M1189" s="125"/>
      <c r="N1189" s="125"/>
      <c r="O1189" s="266"/>
      <c r="P1189" s="267"/>
      <c r="Q1189" s="267"/>
      <c r="R1189" s="270"/>
      <c r="S1189" s="267"/>
      <c r="T1189" s="264"/>
      <c r="U1189" s="300"/>
      <c r="V1189" s="294" t="str">
        <f>IF(Tabela7[[#This Row],[C/V]]="c",Tabela7[[#This Row],[Preço Médio]],"")</f>
        <v/>
      </c>
      <c r="W1189" s="294" t="str">
        <f>IF(Tabela7[[#This Row],[C/V]]="v",Tabela7[[#This Row],[Preço Médio]],"")</f>
        <v/>
      </c>
      <c r="X1189" s="123" t="str">
        <f>Tabela7[[#This Row],[Código Negociação]]&amp;Tabela7[[#This Row],[C/V]]</f>
        <v/>
      </c>
    </row>
    <row r="1190" spans="3:24" ht="15" customHeight="1" x14ac:dyDescent="0.25">
      <c r="C1190" s="141"/>
      <c r="D1190" s="273"/>
      <c r="E1190" s="273"/>
      <c r="F1190" s="264"/>
      <c r="G1190" s="274"/>
      <c r="H1190" s="264"/>
      <c r="I1190" s="275"/>
      <c r="J1190" s="275"/>
      <c r="K1190" s="275"/>
      <c r="L1190" s="275"/>
      <c r="M1190" s="275"/>
      <c r="N1190" s="275"/>
      <c r="O1190" s="267"/>
      <c r="P1190" s="267"/>
      <c r="Q1190" s="268"/>
      <c r="R1190" s="269"/>
      <c r="S1190" s="268"/>
      <c r="T1190" s="263"/>
      <c r="U1190" s="300"/>
      <c r="V1190" s="294" t="str">
        <f>IF(Tabela7[[#This Row],[C/V]]="c",Tabela7[[#This Row],[Preço Médio]],"")</f>
        <v/>
      </c>
      <c r="W1190" s="294" t="str">
        <f>IF(Tabela7[[#This Row],[C/V]]="v",Tabela7[[#This Row],[Preço Médio]],"")</f>
        <v/>
      </c>
      <c r="X1190" s="123" t="str">
        <f>Tabela7[[#This Row],[Código Negociação]]&amp;Tabela7[[#This Row],[C/V]]</f>
        <v/>
      </c>
    </row>
    <row r="1191" spans="3:24" ht="15" customHeight="1" x14ac:dyDescent="0.25">
      <c r="C1191" s="262"/>
      <c r="D1191" s="272"/>
      <c r="E1191" s="273"/>
      <c r="F1191" s="264"/>
      <c r="G1191" s="265"/>
      <c r="H1191" s="126"/>
      <c r="I1191" s="125"/>
      <c r="J1191" s="125"/>
      <c r="K1191" s="125"/>
      <c r="L1191" s="125"/>
      <c r="M1191" s="125"/>
      <c r="N1191" s="125"/>
      <c r="O1191" s="266"/>
      <c r="P1191" s="267"/>
      <c r="Q1191" s="268"/>
      <c r="R1191" s="269"/>
      <c r="S1191" s="268"/>
      <c r="T1191" s="263"/>
      <c r="U1191" s="300"/>
      <c r="V1191" s="294" t="str">
        <f>IF(Tabela7[[#This Row],[C/V]]="c",Tabela7[[#This Row],[Preço Médio]],"")</f>
        <v/>
      </c>
      <c r="W1191" s="294" t="str">
        <f>IF(Tabela7[[#This Row],[C/V]]="v",Tabela7[[#This Row],[Preço Médio]],"")</f>
        <v/>
      </c>
      <c r="X1191" s="123" t="str">
        <f>Tabela7[[#This Row],[Código Negociação]]&amp;Tabela7[[#This Row],[C/V]]</f>
        <v/>
      </c>
    </row>
    <row r="1192" spans="3:24" ht="15" customHeight="1" x14ac:dyDescent="0.25">
      <c r="C1192" s="262"/>
      <c r="D1192" s="272"/>
      <c r="E1192" s="273"/>
      <c r="F1192" s="264"/>
      <c r="G1192" s="265"/>
      <c r="H1192" s="126"/>
      <c r="I1192" s="125"/>
      <c r="J1192" s="125"/>
      <c r="K1192" s="125"/>
      <c r="L1192" s="125"/>
      <c r="M1192" s="125"/>
      <c r="N1192" s="125"/>
      <c r="O1192" s="266"/>
      <c r="P1192" s="267"/>
      <c r="Q1192" s="267"/>
      <c r="R1192" s="270"/>
      <c r="S1192" s="267"/>
      <c r="T1192" s="264"/>
      <c r="U1192" s="300"/>
      <c r="V1192" s="294" t="str">
        <f>IF(Tabela7[[#This Row],[C/V]]="c",Tabela7[[#This Row],[Preço Médio]],"")</f>
        <v/>
      </c>
      <c r="W1192" s="294" t="str">
        <f>IF(Tabela7[[#This Row],[C/V]]="v",Tabela7[[#This Row],[Preço Médio]],"")</f>
        <v/>
      </c>
      <c r="X1192" s="123" t="str">
        <f>Tabela7[[#This Row],[Código Negociação]]&amp;Tabela7[[#This Row],[C/V]]</f>
        <v/>
      </c>
    </row>
    <row r="1193" spans="3:24" ht="15" customHeight="1" x14ac:dyDescent="0.25">
      <c r="C1193" s="141"/>
      <c r="D1193" s="271"/>
      <c r="E1193" s="271"/>
      <c r="F1193" s="118"/>
      <c r="G1193" s="119"/>
      <c r="H1193" s="118"/>
      <c r="I1193" s="120"/>
      <c r="J1193" s="120"/>
      <c r="K1193" s="120"/>
      <c r="L1193" s="120"/>
      <c r="M1193" s="120"/>
      <c r="N1193" s="120"/>
      <c r="O1193" s="121"/>
      <c r="P1193" s="121"/>
      <c r="Q1193" s="117"/>
      <c r="R1193" s="122"/>
      <c r="S1193" s="117"/>
      <c r="T1193" s="123"/>
      <c r="U1193" s="299"/>
      <c r="V1193" s="294" t="str">
        <f>IF(Tabela7[[#This Row],[C/V]]="c",Tabela7[[#This Row],[Preço Médio]],"")</f>
        <v/>
      </c>
      <c r="W1193" s="294" t="str">
        <f>IF(Tabela7[[#This Row],[C/V]]="v",Tabela7[[#This Row],[Preço Médio]],"")</f>
        <v/>
      </c>
      <c r="X1193" s="123" t="str">
        <f>Tabela7[[#This Row],[Código Negociação]]&amp;Tabela7[[#This Row],[C/V]]</f>
        <v/>
      </c>
    </row>
    <row r="1194" spans="3:24" ht="15" customHeight="1" x14ac:dyDescent="0.25">
      <c r="C1194" s="262"/>
      <c r="D1194" s="272"/>
      <c r="E1194" s="272"/>
      <c r="F1194" s="264"/>
      <c r="G1194" s="265"/>
      <c r="H1194" s="126"/>
      <c r="I1194" s="125"/>
      <c r="J1194" s="125"/>
      <c r="K1194" s="125"/>
      <c r="L1194" s="125"/>
      <c r="M1194" s="125"/>
      <c r="N1194" s="125"/>
      <c r="O1194" s="266"/>
      <c r="P1194" s="267"/>
      <c r="Q1194" s="268"/>
      <c r="R1194" s="269"/>
      <c r="S1194" s="268"/>
      <c r="T1194" s="263"/>
      <c r="U1194" s="300"/>
      <c r="V1194" s="294" t="str">
        <f>IF(Tabela7[[#This Row],[C/V]]="c",Tabela7[[#This Row],[Preço Médio]],"")</f>
        <v/>
      </c>
      <c r="W1194" s="294" t="str">
        <f>IF(Tabela7[[#This Row],[C/V]]="v",Tabela7[[#This Row],[Preço Médio]],"")</f>
        <v/>
      </c>
      <c r="X1194" s="123" t="str">
        <f>Tabela7[[#This Row],[Código Negociação]]&amp;Tabela7[[#This Row],[C/V]]</f>
        <v/>
      </c>
    </row>
    <row r="1195" spans="3:24" ht="15" customHeight="1" x14ac:dyDescent="0.25">
      <c r="C1195" s="262"/>
      <c r="D1195" s="272"/>
      <c r="E1195" s="272"/>
      <c r="F1195" s="264"/>
      <c r="G1195" s="265"/>
      <c r="H1195" s="126"/>
      <c r="I1195" s="125"/>
      <c r="J1195" s="125"/>
      <c r="K1195" s="125"/>
      <c r="L1195" s="125"/>
      <c r="M1195" s="125"/>
      <c r="N1195" s="125"/>
      <c r="O1195" s="266"/>
      <c r="P1195" s="267"/>
      <c r="Q1195" s="267"/>
      <c r="R1195" s="270"/>
      <c r="S1195" s="267"/>
      <c r="T1195" s="264"/>
      <c r="U1195" s="300"/>
      <c r="V1195" s="294" t="str">
        <f>IF(Tabela7[[#This Row],[C/V]]="c",Tabela7[[#This Row],[Preço Médio]],"")</f>
        <v/>
      </c>
      <c r="W1195" s="294" t="str">
        <f>IF(Tabela7[[#This Row],[C/V]]="v",Tabela7[[#This Row],[Preço Médio]],"")</f>
        <v/>
      </c>
      <c r="X1195" s="123" t="str">
        <f>Tabela7[[#This Row],[Código Negociação]]&amp;Tabela7[[#This Row],[C/V]]</f>
        <v/>
      </c>
    </row>
    <row r="1196" spans="3:24" ht="15" customHeight="1" x14ac:dyDescent="0.25">
      <c r="C1196" s="141"/>
      <c r="D1196" s="273"/>
      <c r="E1196" s="273"/>
      <c r="F1196" s="264"/>
      <c r="G1196" s="274"/>
      <c r="H1196" s="264"/>
      <c r="I1196" s="275"/>
      <c r="J1196" s="275"/>
      <c r="K1196" s="275"/>
      <c r="L1196" s="275"/>
      <c r="M1196" s="275"/>
      <c r="N1196" s="275"/>
      <c r="O1196" s="267"/>
      <c r="P1196" s="267"/>
      <c r="Q1196" s="268"/>
      <c r="R1196" s="269"/>
      <c r="S1196" s="268"/>
      <c r="T1196" s="263"/>
      <c r="U1196" s="300"/>
      <c r="V1196" s="294" t="str">
        <f>IF(Tabela7[[#This Row],[C/V]]="c",Tabela7[[#This Row],[Preço Médio]],"")</f>
        <v/>
      </c>
      <c r="W1196" s="294" t="str">
        <f>IF(Tabela7[[#This Row],[C/V]]="v",Tabela7[[#This Row],[Preço Médio]],"")</f>
        <v/>
      </c>
      <c r="X1196" s="123" t="str">
        <f>Tabela7[[#This Row],[Código Negociação]]&amp;Tabela7[[#This Row],[C/V]]</f>
        <v/>
      </c>
    </row>
    <row r="1197" spans="3:24" ht="15" customHeight="1" x14ac:dyDescent="0.25">
      <c r="C1197" s="262"/>
      <c r="D1197" s="272"/>
      <c r="E1197" s="273"/>
      <c r="F1197" s="264"/>
      <c r="G1197" s="265"/>
      <c r="H1197" s="126"/>
      <c r="I1197" s="125"/>
      <c r="J1197" s="125"/>
      <c r="K1197" s="125"/>
      <c r="L1197" s="125"/>
      <c r="M1197" s="125"/>
      <c r="N1197" s="125"/>
      <c r="O1197" s="266"/>
      <c r="P1197" s="267"/>
      <c r="Q1197" s="268"/>
      <c r="R1197" s="269"/>
      <c r="S1197" s="268"/>
      <c r="T1197" s="263"/>
      <c r="U1197" s="300"/>
      <c r="V1197" s="294" t="str">
        <f>IF(Tabela7[[#This Row],[C/V]]="c",Tabela7[[#This Row],[Preço Médio]],"")</f>
        <v/>
      </c>
      <c r="W1197" s="294" t="str">
        <f>IF(Tabela7[[#This Row],[C/V]]="v",Tabela7[[#This Row],[Preço Médio]],"")</f>
        <v/>
      </c>
      <c r="X1197" s="123" t="str">
        <f>Tabela7[[#This Row],[Código Negociação]]&amp;Tabela7[[#This Row],[C/V]]</f>
        <v/>
      </c>
    </row>
    <row r="1198" spans="3:24" ht="15" customHeight="1" x14ac:dyDescent="0.25">
      <c r="C1198" s="262"/>
      <c r="D1198" s="272"/>
      <c r="E1198" s="273"/>
      <c r="F1198" s="264"/>
      <c r="G1198" s="265"/>
      <c r="H1198" s="126"/>
      <c r="I1198" s="125"/>
      <c r="J1198" s="125"/>
      <c r="K1198" s="125"/>
      <c r="L1198" s="125"/>
      <c r="M1198" s="125"/>
      <c r="N1198" s="125"/>
      <c r="O1198" s="266"/>
      <c r="P1198" s="267"/>
      <c r="Q1198" s="267"/>
      <c r="R1198" s="270"/>
      <c r="S1198" s="267"/>
      <c r="T1198" s="264"/>
      <c r="U1198" s="300"/>
      <c r="V1198" s="294" t="str">
        <f>IF(Tabela7[[#This Row],[C/V]]="c",Tabela7[[#This Row],[Preço Médio]],"")</f>
        <v/>
      </c>
      <c r="W1198" s="294" t="str">
        <f>IF(Tabela7[[#This Row],[C/V]]="v",Tabela7[[#This Row],[Preço Médio]],"")</f>
        <v/>
      </c>
      <c r="X1198" s="123" t="str">
        <f>Tabela7[[#This Row],[Código Negociação]]&amp;Tabela7[[#This Row],[C/V]]</f>
        <v/>
      </c>
    </row>
    <row r="1199" spans="3:24" ht="15" customHeight="1" x14ac:dyDescent="0.25">
      <c r="C1199" s="141"/>
      <c r="D1199" s="271"/>
      <c r="E1199" s="271"/>
      <c r="F1199" s="118"/>
      <c r="G1199" s="119"/>
      <c r="H1199" s="118"/>
      <c r="I1199" s="120"/>
      <c r="J1199" s="120"/>
      <c r="K1199" s="120"/>
      <c r="L1199" s="120"/>
      <c r="M1199" s="120"/>
      <c r="N1199" s="120"/>
      <c r="O1199" s="121"/>
      <c r="P1199" s="121"/>
      <c r="Q1199" s="117"/>
      <c r="R1199" s="122"/>
      <c r="S1199" s="117"/>
      <c r="T1199" s="123"/>
      <c r="U1199" s="299"/>
      <c r="V1199" s="294" t="str">
        <f>IF(Tabela7[[#This Row],[C/V]]="c",Tabela7[[#This Row],[Preço Médio]],"")</f>
        <v/>
      </c>
      <c r="W1199" s="294" t="str">
        <f>IF(Tabela7[[#This Row],[C/V]]="v",Tabela7[[#This Row],[Preço Médio]],"")</f>
        <v/>
      </c>
      <c r="X1199" s="123" t="str">
        <f>Tabela7[[#This Row],[Código Negociação]]&amp;Tabela7[[#This Row],[C/V]]</f>
        <v/>
      </c>
    </row>
    <row r="1200" spans="3:24" ht="15" customHeight="1" x14ac:dyDescent="0.25">
      <c r="C1200" s="262"/>
      <c r="D1200" s="272"/>
      <c r="E1200" s="272"/>
      <c r="F1200" s="264"/>
      <c r="G1200" s="265"/>
      <c r="H1200" s="126"/>
      <c r="I1200" s="125"/>
      <c r="J1200" s="125"/>
      <c r="K1200" s="125"/>
      <c r="L1200" s="125"/>
      <c r="M1200" s="125"/>
      <c r="N1200" s="125"/>
      <c r="O1200" s="266"/>
      <c r="P1200" s="267"/>
      <c r="Q1200" s="268"/>
      <c r="R1200" s="269"/>
      <c r="S1200" s="268"/>
      <c r="T1200" s="263"/>
      <c r="U1200" s="300"/>
      <c r="V1200" s="294" t="str">
        <f>IF(Tabela7[[#This Row],[C/V]]="c",Tabela7[[#This Row],[Preço Médio]],"")</f>
        <v/>
      </c>
      <c r="W1200" s="294" t="str">
        <f>IF(Tabela7[[#This Row],[C/V]]="v",Tabela7[[#This Row],[Preço Médio]],"")</f>
        <v/>
      </c>
      <c r="X1200" s="123" t="str">
        <f>Tabela7[[#This Row],[Código Negociação]]&amp;Tabela7[[#This Row],[C/V]]</f>
        <v/>
      </c>
    </row>
    <row r="1201" spans="3:24" ht="15" customHeight="1" x14ac:dyDescent="0.25">
      <c r="C1201" s="262"/>
      <c r="D1201" s="272"/>
      <c r="E1201" s="272"/>
      <c r="F1201" s="264"/>
      <c r="G1201" s="265"/>
      <c r="H1201" s="126"/>
      <c r="I1201" s="125"/>
      <c r="J1201" s="125"/>
      <c r="K1201" s="125"/>
      <c r="L1201" s="125"/>
      <c r="M1201" s="125"/>
      <c r="N1201" s="125"/>
      <c r="O1201" s="266"/>
      <c r="P1201" s="267"/>
      <c r="Q1201" s="267"/>
      <c r="R1201" s="270"/>
      <c r="S1201" s="267"/>
      <c r="T1201" s="264"/>
      <c r="U1201" s="300"/>
      <c r="V1201" s="294" t="str">
        <f>IF(Tabela7[[#This Row],[C/V]]="c",Tabela7[[#This Row],[Preço Médio]],"")</f>
        <v/>
      </c>
      <c r="W1201" s="294" t="str">
        <f>IF(Tabela7[[#This Row],[C/V]]="v",Tabela7[[#This Row],[Preço Médio]],"")</f>
        <v/>
      </c>
      <c r="X1201" s="123" t="str">
        <f>Tabela7[[#This Row],[Código Negociação]]&amp;Tabela7[[#This Row],[C/V]]</f>
        <v/>
      </c>
    </row>
    <row r="1202" spans="3:24" ht="15" customHeight="1" x14ac:dyDescent="0.25">
      <c r="C1202" s="141"/>
      <c r="D1202" s="273"/>
      <c r="E1202" s="273"/>
      <c r="F1202" s="264"/>
      <c r="G1202" s="274"/>
      <c r="H1202" s="264"/>
      <c r="I1202" s="275"/>
      <c r="J1202" s="275"/>
      <c r="K1202" s="275"/>
      <c r="L1202" s="275"/>
      <c r="M1202" s="275"/>
      <c r="N1202" s="275"/>
      <c r="O1202" s="267"/>
      <c r="P1202" s="267"/>
      <c r="Q1202" s="268"/>
      <c r="R1202" s="269"/>
      <c r="S1202" s="268"/>
      <c r="T1202" s="263"/>
      <c r="U1202" s="300"/>
      <c r="V1202" s="294" t="str">
        <f>IF(Tabela7[[#This Row],[C/V]]="c",Tabela7[[#This Row],[Preço Médio]],"")</f>
        <v/>
      </c>
      <c r="W1202" s="294" t="str">
        <f>IF(Tabela7[[#This Row],[C/V]]="v",Tabela7[[#This Row],[Preço Médio]],"")</f>
        <v/>
      </c>
      <c r="X1202" s="123" t="str">
        <f>Tabela7[[#This Row],[Código Negociação]]&amp;Tabela7[[#This Row],[C/V]]</f>
        <v/>
      </c>
    </row>
    <row r="1203" spans="3:24" ht="15" customHeight="1" x14ac:dyDescent="0.25">
      <c r="C1203" s="262"/>
      <c r="D1203" s="272"/>
      <c r="E1203" s="273"/>
      <c r="F1203" s="264"/>
      <c r="G1203" s="265"/>
      <c r="H1203" s="126"/>
      <c r="I1203" s="125"/>
      <c r="J1203" s="125"/>
      <c r="K1203" s="125"/>
      <c r="L1203" s="125"/>
      <c r="M1203" s="125"/>
      <c r="N1203" s="125"/>
      <c r="O1203" s="266"/>
      <c r="P1203" s="267"/>
      <c r="Q1203" s="268"/>
      <c r="R1203" s="269"/>
      <c r="S1203" s="268"/>
      <c r="T1203" s="263"/>
      <c r="U1203" s="300"/>
      <c r="V1203" s="294" t="str">
        <f>IF(Tabela7[[#This Row],[C/V]]="c",Tabela7[[#This Row],[Preço Médio]],"")</f>
        <v/>
      </c>
      <c r="W1203" s="294" t="str">
        <f>IF(Tabela7[[#This Row],[C/V]]="v",Tabela7[[#This Row],[Preço Médio]],"")</f>
        <v/>
      </c>
      <c r="X1203" s="123" t="str">
        <f>Tabela7[[#This Row],[Código Negociação]]&amp;Tabela7[[#This Row],[C/V]]</f>
        <v/>
      </c>
    </row>
    <row r="1204" spans="3:24" ht="15" customHeight="1" x14ac:dyDescent="0.25">
      <c r="C1204" s="262"/>
      <c r="D1204" s="272"/>
      <c r="E1204" s="273"/>
      <c r="F1204" s="264"/>
      <c r="G1204" s="265"/>
      <c r="H1204" s="126"/>
      <c r="I1204" s="125"/>
      <c r="J1204" s="125"/>
      <c r="K1204" s="125"/>
      <c r="L1204" s="125"/>
      <c r="M1204" s="125"/>
      <c r="N1204" s="125"/>
      <c r="O1204" s="266"/>
      <c r="P1204" s="267"/>
      <c r="Q1204" s="267"/>
      <c r="R1204" s="270"/>
      <c r="S1204" s="267"/>
      <c r="T1204" s="264"/>
      <c r="U1204" s="300"/>
      <c r="V1204" s="294" t="str">
        <f>IF(Tabela7[[#This Row],[C/V]]="c",Tabela7[[#This Row],[Preço Médio]],"")</f>
        <v/>
      </c>
      <c r="W1204" s="294" t="str">
        <f>IF(Tabela7[[#This Row],[C/V]]="v",Tabela7[[#This Row],[Preço Médio]],"")</f>
        <v/>
      </c>
      <c r="X1204" s="123" t="str">
        <f>Tabela7[[#This Row],[Código Negociação]]&amp;Tabela7[[#This Row],[C/V]]</f>
        <v/>
      </c>
    </row>
    <row r="1205" spans="3:24" ht="15" customHeight="1" x14ac:dyDescent="0.25">
      <c r="C1205" s="141"/>
      <c r="D1205" s="271"/>
      <c r="E1205" s="271"/>
      <c r="F1205" s="118"/>
      <c r="G1205" s="119"/>
      <c r="H1205" s="118"/>
      <c r="I1205" s="120"/>
      <c r="J1205" s="120"/>
      <c r="K1205" s="120"/>
      <c r="L1205" s="120"/>
      <c r="M1205" s="120"/>
      <c r="N1205" s="120"/>
      <c r="O1205" s="121"/>
      <c r="P1205" s="121"/>
      <c r="Q1205" s="117"/>
      <c r="R1205" s="122"/>
      <c r="S1205" s="117"/>
      <c r="T1205" s="123"/>
      <c r="U1205" s="299"/>
      <c r="V1205" s="294" t="str">
        <f>IF(Tabela7[[#This Row],[C/V]]="c",Tabela7[[#This Row],[Preço Médio]],"")</f>
        <v/>
      </c>
      <c r="W1205" s="294" t="str">
        <f>IF(Tabela7[[#This Row],[C/V]]="v",Tabela7[[#This Row],[Preço Médio]],"")</f>
        <v/>
      </c>
      <c r="X1205" s="123" t="str">
        <f>Tabela7[[#This Row],[Código Negociação]]&amp;Tabela7[[#This Row],[C/V]]</f>
        <v/>
      </c>
    </row>
    <row r="1206" spans="3:24" ht="15" customHeight="1" x14ac:dyDescent="0.25">
      <c r="C1206" s="262"/>
      <c r="D1206" s="272"/>
      <c r="E1206" s="272"/>
      <c r="F1206" s="264"/>
      <c r="G1206" s="265"/>
      <c r="H1206" s="126"/>
      <c r="I1206" s="125"/>
      <c r="J1206" s="125"/>
      <c r="K1206" s="125"/>
      <c r="L1206" s="125"/>
      <c r="M1206" s="125"/>
      <c r="N1206" s="125"/>
      <c r="O1206" s="266"/>
      <c r="P1206" s="267"/>
      <c r="Q1206" s="268"/>
      <c r="R1206" s="269"/>
      <c r="S1206" s="268"/>
      <c r="T1206" s="263"/>
      <c r="U1206" s="300"/>
      <c r="V1206" s="294" t="str">
        <f>IF(Tabela7[[#This Row],[C/V]]="c",Tabela7[[#This Row],[Preço Médio]],"")</f>
        <v/>
      </c>
      <c r="W1206" s="294" t="str">
        <f>IF(Tabela7[[#This Row],[C/V]]="v",Tabela7[[#This Row],[Preço Médio]],"")</f>
        <v/>
      </c>
      <c r="X1206" s="123" t="str">
        <f>Tabela7[[#This Row],[Código Negociação]]&amp;Tabela7[[#This Row],[C/V]]</f>
        <v/>
      </c>
    </row>
    <row r="1207" spans="3:24" ht="15" customHeight="1" x14ac:dyDescent="0.25">
      <c r="C1207" s="262"/>
      <c r="D1207" s="272"/>
      <c r="E1207" s="272"/>
      <c r="F1207" s="264"/>
      <c r="G1207" s="265"/>
      <c r="H1207" s="126"/>
      <c r="I1207" s="125"/>
      <c r="J1207" s="125"/>
      <c r="K1207" s="125"/>
      <c r="L1207" s="125"/>
      <c r="M1207" s="125"/>
      <c r="N1207" s="125"/>
      <c r="O1207" s="266"/>
      <c r="P1207" s="267"/>
      <c r="Q1207" s="267"/>
      <c r="R1207" s="270"/>
      <c r="S1207" s="267"/>
      <c r="T1207" s="264"/>
      <c r="U1207" s="300"/>
      <c r="V1207" s="294" t="str">
        <f>IF(Tabela7[[#This Row],[C/V]]="c",Tabela7[[#This Row],[Preço Médio]],"")</f>
        <v/>
      </c>
      <c r="W1207" s="294" t="str">
        <f>IF(Tabela7[[#This Row],[C/V]]="v",Tabela7[[#This Row],[Preço Médio]],"")</f>
        <v/>
      </c>
      <c r="X1207" s="123" t="str">
        <f>Tabela7[[#This Row],[Código Negociação]]&amp;Tabela7[[#This Row],[C/V]]</f>
        <v/>
      </c>
    </row>
    <row r="1208" spans="3:24" ht="15" customHeight="1" x14ac:dyDescent="0.25">
      <c r="C1208" s="141"/>
      <c r="D1208" s="273"/>
      <c r="E1208" s="273"/>
      <c r="F1208" s="264"/>
      <c r="G1208" s="274"/>
      <c r="H1208" s="264"/>
      <c r="I1208" s="275"/>
      <c r="J1208" s="275"/>
      <c r="K1208" s="275"/>
      <c r="L1208" s="275"/>
      <c r="M1208" s="275"/>
      <c r="N1208" s="275"/>
      <c r="O1208" s="267"/>
      <c r="P1208" s="267"/>
      <c r="Q1208" s="268"/>
      <c r="R1208" s="269"/>
      <c r="S1208" s="268"/>
      <c r="T1208" s="263"/>
      <c r="U1208" s="300"/>
      <c r="V1208" s="294" t="str">
        <f>IF(Tabela7[[#This Row],[C/V]]="c",Tabela7[[#This Row],[Preço Médio]],"")</f>
        <v/>
      </c>
      <c r="W1208" s="294" t="str">
        <f>IF(Tabela7[[#This Row],[C/V]]="v",Tabela7[[#This Row],[Preço Médio]],"")</f>
        <v/>
      </c>
      <c r="X1208" s="123" t="str">
        <f>Tabela7[[#This Row],[Código Negociação]]&amp;Tabela7[[#This Row],[C/V]]</f>
        <v/>
      </c>
    </row>
    <row r="1209" spans="3:24" ht="15" customHeight="1" x14ac:dyDescent="0.25">
      <c r="C1209" s="262"/>
      <c r="D1209" s="272"/>
      <c r="E1209" s="273"/>
      <c r="F1209" s="264"/>
      <c r="G1209" s="265"/>
      <c r="H1209" s="126"/>
      <c r="I1209" s="125"/>
      <c r="J1209" s="125"/>
      <c r="K1209" s="125"/>
      <c r="L1209" s="125"/>
      <c r="M1209" s="125"/>
      <c r="N1209" s="125"/>
      <c r="O1209" s="266"/>
      <c r="P1209" s="267"/>
      <c r="Q1209" s="268"/>
      <c r="R1209" s="269"/>
      <c r="S1209" s="268"/>
      <c r="T1209" s="263"/>
      <c r="U1209" s="300"/>
      <c r="V1209" s="294" t="str">
        <f>IF(Tabela7[[#This Row],[C/V]]="c",Tabela7[[#This Row],[Preço Médio]],"")</f>
        <v/>
      </c>
      <c r="W1209" s="294" t="str">
        <f>IF(Tabela7[[#This Row],[C/V]]="v",Tabela7[[#This Row],[Preço Médio]],"")</f>
        <v/>
      </c>
      <c r="X1209" s="123" t="str">
        <f>Tabela7[[#This Row],[Código Negociação]]&amp;Tabela7[[#This Row],[C/V]]</f>
        <v/>
      </c>
    </row>
    <row r="1210" spans="3:24" ht="15" customHeight="1" x14ac:dyDescent="0.25">
      <c r="C1210" s="262"/>
      <c r="D1210" s="272"/>
      <c r="E1210" s="273"/>
      <c r="F1210" s="264"/>
      <c r="G1210" s="265"/>
      <c r="H1210" s="126"/>
      <c r="I1210" s="125"/>
      <c r="J1210" s="125"/>
      <c r="K1210" s="125"/>
      <c r="L1210" s="125"/>
      <c r="M1210" s="125"/>
      <c r="N1210" s="125"/>
      <c r="O1210" s="266"/>
      <c r="P1210" s="267"/>
      <c r="Q1210" s="267"/>
      <c r="R1210" s="270"/>
      <c r="S1210" s="267"/>
      <c r="T1210" s="264"/>
      <c r="U1210" s="300"/>
      <c r="V1210" s="294" t="str">
        <f>IF(Tabela7[[#This Row],[C/V]]="c",Tabela7[[#This Row],[Preço Médio]],"")</f>
        <v/>
      </c>
      <c r="W1210" s="294" t="str">
        <f>IF(Tabela7[[#This Row],[C/V]]="v",Tabela7[[#This Row],[Preço Médio]],"")</f>
        <v/>
      </c>
      <c r="X1210" s="123" t="str">
        <f>Tabela7[[#This Row],[Código Negociação]]&amp;Tabela7[[#This Row],[C/V]]</f>
        <v/>
      </c>
    </row>
    <row r="1211" spans="3:24" ht="15" customHeight="1" x14ac:dyDescent="0.25">
      <c r="C1211" s="141"/>
      <c r="D1211" s="271"/>
      <c r="E1211" s="271"/>
      <c r="F1211" s="118"/>
      <c r="G1211" s="119"/>
      <c r="H1211" s="118"/>
      <c r="I1211" s="120"/>
      <c r="J1211" s="120"/>
      <c r="K1211" s="120"/>
      <c r="L1211" s="120"/>
      <c r="M1211" s="120"/>
      <c r="N1211" s="120"/>
      <c r="O1211" s="121"/>
      <c r="P1211" s="121"/>
      <c r="Q1211" s="117"/>
      <c r="R1211" s="122"/>
      <c r="S1211" s="117"/>
      <c r="T1211" s="123"/>
      <c r="U1211" s="299"/>
      <c r="V1211" s="294" t="str">
        <f>IF(Tabela7[[#This Row],[C/V]]="c",Tabela7[[#This Row],[Preço Médio]],"")</f>
        <v/>
      </c>
      <c r="W1211" s="294" t="str">
        <f>IF(Tabela7[[#This Row],[C/V]]="v",Tabela7[[#This Row],[Preço Médio]],"")</f>
        <v/>
      </c>
      <c r="X1211" s="123" t="str">
        <f>Tabela7[[#This Row],[Código Negociação]]&amp;Tabela7[[#This Row],[C/V]]</f>
        <v/>
      </c>
    </row>
    <row r="1212" spans="3:24" ht="15" customHeight="1" x14ac:dyDescent="0.25">
      <c r="C1212" s="262"/>
      <c r="D1212" s="272"/>
      <c r="E1212" s="272"/>
      <c r="F1212" s="264"/>
      <c r="G1212" s="265"/>
      <c r="H1212" s="126"/>
      <c r="I1212" s="125"/>
      <c r="J1212" s="125"/>
      <c r="K1212" s="125"/>
      <c r="L1212" s="125"/>
      <c r="M1212" s="125"/>
      <c r="N1212" s="125"/>
      <c r="O1212" s="266"/>
      <c r="P1212" s="267"/>
      <c r="Q1212" s="268"/>
      <c r="R1212" s="269"/>
      <c r="S1212" s="268"/>
      <c r="T1212" s="263"/>
      <c r="U1212" s="300"/>
      <c r="V1212" s="294" t="str">
        <f>IF(Tabela7[[#This Row],[C/V]]="c",Tabela7[[#This Row],[Preço Médio]],"")</f>
        <v/>
      </c>
      <c r="W1212" s="294" t="str">
        <f>IF(Tabela7[[#This Row],[C/V]]="v",Tabela7[[#This Row],[Preço Médio]],"")</f>
        <v/>
      </c>
      <c r="X1212" s="123" t="str">
        <f>Tabela7[[#This Row],[Código Negociação]]&amp;Tabela7[[#This Row],[C/V]]</f>
        <v/>
      </c>
    </row>
    <row r="1213" spans="3:24" ht="15" customHeight="1" x14ac:dyDescent="0.25">
      <c r="C1213" s="262"/>
      <c r="D1213" s="272"/>
      <c r="E1213" s="272"/>
      <c r="F1213" s="264"/>
      <c r="G1213" s="265"/>
      <c r="H1213" s="126"/>
      <c r="I1213" s="125"/>
      <c r="J1213" s="125"/>
      <c r="K1213" s="125"/>
      <c r="L1213" s="125"/>
      <c r="M1213" s="125"/>
      <c r="N1213" s="125"/>
      <c r="O1213" s="266"/>
      <c r="P1213" s="267"/>
      <c r="Q1213" s="267"/>
      <c r="R1213" s="270"/>
      <c r="S1213" s="267"/>
      <c r="T1213" s="264"/>
      <c r="U1213" s="300"/>
      <c r="V1213" s="294" t="str">
        <f>IF(Tabela7[[#This Row],[C/V]]="c",Tabela7[[#This Row],[Preço Médio]],"")</f>
        <v/>
      </c>
      <c r="W1213" s="294" t="str">
        <f>IF(Tabela7[[#This Row],[C/V]]="v",Tabela7[[#This Row],[Preço Médio]],"")</f>
        <v/>
      </c>
      <c r="X1213" s="123" t="str">
        <f>Tabela7[[#This Row],[Código Negociação]]&amp;Tabela7[[#This Row],[C/V]]</f>
        <v/>
      </c>
    </row>
    <row r="1214" spans="3:24" ht="15" customHeight="1" x14ac:dyDescent="0.25">
      <c r="C1214" s="141"/>
      <c r="D1214" s="273"/>
      <c r="E1214" s="273"/>
      <c r="F1214" s="264"/>
      <c r="G1214" s="274"/>
      <c r="H1214" s="264"/>
      <c r="I1214" s="275"/>
      <c r="J1214" s="275"/>
      <c r="K1214" s="275"/>
      <c r="L1214" s="275"/>
      <c r="M1214" s="275"/>
      <c r="N1214" s="275"/>
      <c r="O1214" s="267"/>
      <c r="P1214" s="267"/>
      <c r="Q1214" s="268"/>
      <c r="R1214" s="269"/>
      <c r="S1214" s="268"/>
      <c r="T1214" s="263"/>
      <c r="U1214" s="300"/>
      <c r="V1214" s="294" t="str">
        <f>IF(Tabela7[[#This Row],[C/V]]="c",Tabela7[[#This Row],[Preço Médio]],"")</f>
        <v/>
      </c>
      <c r="W1214" s="294" t="str">
        <f>IF(Tabela7[[#This Row],[C/V]]="v",Tabela7[[#This Row],[Preço Médio]],"")</f>
        <v/>
      </c>
      <c r="X1214" s="123" t="str">
        <f>Tabela7[[#This Row],[Código Negociação]]&amp;Tabela7[[#This Row],[C/V]]</f>
        <v/>
      </c>
    </row>
    <row r="1215" spans="3:24" ht="15" customHeight="1" x14ac:dyDescent="0.25">
      <c r="C1215" s="262"/>
      <c r="D1215" s="272"/>
      <c r="E1215" s="273"/>
      <c r="F1215" s="264"/>
      <c r="G1215" s="265"/>
      <c r="H1215" s="126"/>
      <c r="I1215" s="125"/>
      <c r="J1215" s="125"/>
      <c r="K1215" s="125"/>
      <c r="L1215" s="125"/>
      <c r="M1215" s="125"/>
      <c r="N1215" s="125"/>
      <c r="O1215" s="266"/>
      <c r="P1215" s="267"/>
      <c r="Q1215" s="268"/>
      <c r="R1215" s="269"/>
      <c r="S1215" s="268"/>
      <c r="T1215" s="263"/>
      <c r="U1215" s="300"/>
      <c r="V1215" s="294" t="str">
        <f>IF(Tabela7[[#This Row],[C/V]]="c",Tabela7[[#This Row],[Preço Médio]],"")</f>
        <v/>
      </c>
      <c r="W1215" s="294" t="str">
        <f>IF(Tabela7[[#This Row],[C/V]]="v",Tabela7[[#This Row],[Preço Médio]],"")</f>
        <v/>
      </c>
      <c r="X1215" s="123" t="str">
        <f>Tabela7[[#This Row],[Código Negociação]]&amp;Tabela7[[#This Row],[C/V]]</f>
        <v/>
      </c>
    </row>
    <row r="1216" spans="3:24" ht="15" customHeight="1" x14ac:dyDescent="0.25">
      <c r="C1216" s="262"/>
      <c r="D1216" s="272"/>
      <c r="E1216" s="273"/>
      <c r="F1216" s="264"/>
      <c r="G1216" s="265"/>
      <c r="H1216" s="126"/>
      <c r="I1216" s="125"/>
      <c r="J1216" s="125"/>
      <c r="K1216" s="125"/>
      <c r="L1216" s="125"/>
      <c r="M1216" s="125"/>
      <c r="N1216" s="125"/>
      <c r="O1216" s="266"/>
      <c r="P1216" s="267"/>
      <c r="Q1216" s="267"/>
      <c r="R1216" s="270"/>
      <c r="S1216" s="267"/>
      <c r="T1216" s="264"/>
      <c r="U1216" s="300"/>
      <c r="V1216" s="294" t="str">
        <f>IF(Tabela7[[#This Row],[C/V]]="c",Tabela7[[#This Row],[Preço Médio]],"")</f>
        <v/>
      </c>
      <c r="W1216" s="294" t="str">
        <f>IF(Tabela7[[#This Row],[C/V]]="v",Tabela7[[#This Row],[Preço Médio]],"")</f>
        <v/>
      </c>
      <c r="X1216" s="123" t="str">
        <f>Tabela7[[#This Row],[Código Negociação]]&amp;Tabela7[[#This Row],[C/V]]</f>
        <v/>
      </c>
    </row>
    <row r="1217" spans="3:24" ht="15" customHeight="1" x14ac:dyDescent="0.25">
      <c r="C1217" s="141"/>
      <c r="D1217" s="271"/>
      <c r="E1217" s="271"/>
      <c r="F1217" s="118"/>
      <c r="G1217" s="119"/>
      <c r="H1217" s="118"/>
      <c r="I1217" s="120"/>
      <c r="J1217" s="120"/>
      <c r="K1217" s="120"/>
      <c r="L1217" s="120"/>
      <c r="M1217" s="120"/>
      <c r="N1217" s="120"/>
      <c r="O1217" s="121"/>
      <c r="P1217" s="121"/>
      <c r="Q1217" s="117"/>
      <c r="R1217" s="122"/>
      <c r="S1217" s="117"/>
      <c r="T1217" s="123"/>
      <c r="U1217" s="299"/>
      <c r="V1217" s="294" t="str">
        <f>IF(Tabela7[[#This Row],[C/V]]="c",Tabela7[[#This Row],[Preço Médio]],"")</f>
        <v/>
      </c>
      <c r="W1217" s="294" t="str">
        <f>IF(Tabela7[[#This Row],[C/V]]="v",Tabela7[[#This Row],[Preço Médio]],"")</f>
        <v/>
      </c>
      <c r="X1217" s="123" t="str">
        <f>Tabela7[[#This Row],[Código Negociação]]&amp;Tabela7[[#This Row],[C/V]]</f>
        <v/>
      </c>
    </row>
    <row r="1218" spans="3:24" ht="15" customHeight="1" x14ac:dyDescent="0.25">
      <c r="C1218" s="262"/>
      <c r="D1218" s="272"/>
      <c r="E1218" s="272"/>
      <c r="F1218" s="264"/>
      <c r="G1218" s="265"/>
      <c r="H1218" s="126"/>
      <c r="I1218" s="125"/>
      <c r="J1218" s="125"/>
      <c r="K1218" s="125"/>
      <c r="L1218" s="125"/>
      <c r="M1218" s="125"/>
      <c r="N1218" s="125"/>
      <c r="O1218" s="266"/>
      <c r="P1218" s="267"/>
      <c r="Q1218" s="268"/>
      <c r="R1218" s="269"/>
      <c r="S1218" s="268"/>
      <c r="T1218" s="263"/>
      <c r="U1218" s="300"/>
      <c r="V1218" s="294" t="str">
        <f>IF(Tabela7[[#This Row],[C/V]]="c",Tabela7[[#This Row],[Preço Médio]],"")</f>
        <v/>
      </c>
      <c r="W1218" s="294" t="str">
        <f>IF(Tabela7[[#This Row],[C/V]]="v",Tabela7[[#This Row],[Preço Médio]],"")</f>
        <v/>
      </c>
      <c r="X1218" s="123" t="str">
        <f>Tabela7[[#This Row],[Código Negociação]]&amp;Tabela7[[#This Row],[C/V]]</f>
        <v/>
      </c>
    </row>
    <row r="1219" spans="3:24" ht="15" customHeight="1" x14ac:dyDescent="0.25">
      <c r="C1219" s="262"/>
      <c r="D1219" s="272"/>
      <c r="E1219" s="272"/>
      <c r="F1219" s="264"/>
      <c r="G1219" s="265"/>
      <c r="H1219" s="126"/>
      <c r="I1219" s="125"/>
      <c r="J1219" s="125"/>
      <c r="K1219" s="125"/>
      <c r="L1219" s="125"/>
      <c r="M1219" s="125"/>
      <c r="N1219" s="125"/>
      <c r="O1219" s="266"/>
      <c r="P1219" s="267"/>
      <c r="Q1219" s="267"/>
      <c r="R1219" s="270"/>
      <c r="S1219" s="267"/>
      <c r="T1219" s="264"/>
      <c r="U1219" s="300"/>
      <c r="V1219" s="294" t="str">
        <f>IF(Tabela7[[#This Row],[C/V]]="c",Tabela7[[#This Row],[Preço Médio]],"")</f>
        <v/>
      </c>
      <c r="W1219" s="294" t="str">
        <f>IF(Tabela7[[#This Row],[C/V]]="v",Tabela7[[#This Row],[Preço Médio]],"")</f>
        <v/>
      </c>
      <c r="X1219" s="123" t="str">
        <f>Tabela7[[#This Row],[Código Negociação]]&amp;Tabela7[[#This Row],[C/V]]</f>
        <v/>
      </c>
    </row>
    <row r="1220" spans="3:24" ht="15" customHeight="1" x14ac:dyDescent="0.25">
      <c r="C1220" s="141"/>
      <c r="D1220" s="273"/>
      <c r="E1220" s="273"/>
      <c r="F1220" s="264"/>
      <c r="G1220" s="274"/>
      <c r="H1220" s="264"/>
      <c r="I1220" s="275"/>
      <c r="J1220" s="275"/>
      <c r="K1220" s="275"/>
      <c r="L1220" s="275"/>
      <c r="M1220" s="275"/>
      <c r="N1220" s="275"/>
      <c r="O1220" s="267"/>
      <c r="P1220" s="267"/>
      <c r="Q1220" s="268"/>
      <c r="R1220" s="269"/>
      <c r="S1220" s="268"/>
      <c r="T1220" s="263"/>
      <c r="U1220" s="300"/>
      <c r="V1220" s="294" t="str">
        <f>IF(Tabela7[[#This Row],[C/V]]="c",Tabela7[[#This Row],[Preço Médio]],"")</f>
        <v/>
      </c>
      <c r="W1220" s="294" t="str">
        <f>IF(Tabela7[[#This Row],[C/V]]="v",Tabela7[[#This Row],[Preço Médio]],"")</f>
        <v/>
      </c>
      <c r="X1220" s="123" t="str">
        <f>Tabela7[[#This Row],[Código Negociação]]&amp;Tabela7[[#This Row],[C/V]]</f>
        <v/>
      </c>
    </row>
    <row r="1221" spans="3:24" ht="15" customHeight="1" x14ac:dyDescent="0.25">
      <c r="C1221" s="262"/>
      <c r="D1221" s="272"/>
      <c r="E1221" s="273"/>
      <c r="F1221" s="264"/>
      <c r="G1221" s="265"/>
      <c r="H1221" s="126"/>
      <c r="I1221" s="125"/>
      <c r="J1221" s="125"/>
      <c r="K1221" s="125"/>
      <c r="L1221" s="125"/>
      <c r="M1221" s="125"/>
      <c r="N1221" s="125"/>
      <c r="O1221" s="266"/>
      <c r="P1221" s="267"/>
      <c r="Q1221" s="268"/>
      <c r="R1221" s="269"/>
      <c r="S1221" s="268"/>
      <c r="T1221" s="263"/>
      <c r="U1221" s="300"/>
      <c r="V1221" s="294" t="str">
        <f>IF(Tabela7[[#This Row],[C/V]]="c",Tabela7[[#This Row],[Preço Médio]],"")</f>
        <v/>
      </c>
      <c r="W1221" s="294" t="str">
        <f>IF(Tabela7[[#This Row],[C/V]]="v",Tabela7[[#This Row],[Preço Médio]],"")</f>
        <v/>
      </c>
      <c r="X1221" s="123" t="str">
        <f>Tabela7[[#This Row],[Código Negociação]]&amp;Tabela7[[#This Row],[C/V]]</f>
        <v/>
      </c>
    </row>
    <row r="1222" spans="3:24" ht="15" customHeight="1" x14ac:dyDescent="0.25">
      <c r="C1222" s="262"/>
      <c r="D1222" s="272"/>
      <c r="E1222" s="273"/>
      <c r="F1222" s="264"/>
      <c r="G1222" s="265"/>
      <c r="H1222" s="126"/>
      <c r="I1222" s="125"/>
      <c r="J1222" s="125"/>
      <c r="K1222" s="125"/>
      <c r="L1222" s="125"/>
      <c r="M1222" s="125"/>
      <c r="N1222" s="125"/>
      <c r="O1222" s="266"/>
      <c r="P1222" s="267"/>
      <c r="Q1222" s="267"/>
      <c r="R1222" s="270"/>
      <c r="S1222" s="267"/>
      <c r="T1222" s="264"/>
      <c r="U1222" s="300"/>
      <c r="V1222" s="294" t="str">
        <f>IF(Tabela7[[#This Row],[C/V]]="c",Tabela7[[#This Row],[Preço Médio]],"")</f>
        <v/>
      </c>
      <c r="W1222" s="294" t="str">
        <f>IF(Tabela7[[#This Row],[C/V]]="v",Tabela7[[#This Row],[Preço Médio]],"")</f>
        <v/>
      </c>
      <c r="X1222" s="123" t="str">
        <f>Tabela7[[#This Row],[Código Negociação]]&amp;Tabela7[[#This Row],[C/V]]</f>
        <v/>
      </c>
    </row>
    <row r="1223" spans="3:24" ht="15" customHeight="1" x14ac:dyDescent="0.25">
      <c r="C1223" s="141"/>
      <c r="D1223" s="271"/>
      <c r="E1223" s="271"/>
      <c r="F1223" s="118"/>
      <c r="G1223" s="119"/>
      <c r="H1223" s="118"/>
      <c r="I1223" s="120"/>
      <c r="J1223" s="120"/>
      <c r="K1223" s="120"/>
      <c r="L1223" s="120"/>
      <c r="M1223" s="120"/>
      <c r="N1223" s="120"/>
      <c r="O1223" s="121"/>
      <c r="P1223" s="121"/>
      <c r="Q1223" s="117"/>
      <c r="R1223" s="122"/>
      <c r="S1223" s="117"/>
      <c r="T1223" s="123"/>
      <c r="U1223" s="299"/>
      <c r="V1223" s="294" t="str">
        <f>IF(Tabela7[[#This Row],[C/V]]="c",Tabela7[[#This Row],[Preço Médio]],"")</f>
        <v/>
      </c>
      <c r="W1223" s="294" t="str">
        <f>IF(Tabela7[[#This Row],[C/V]]="v",Tabela7[[#This Row],[Preço Médio]],"")</f>
        <v/>
      </c>
      <c r="X1223" s="123" t="str">
        <f>Tabela7[[#This Row],[Código Negociação]]&amp;Tabela7[[#This Row],[C/V]]</f>
        <v/>
      </c>
    </row>
    <row r="1224" spans="3:24" ht="15" customHeight="1" x14ac:dyDescent="0.25">
      <c r="C1224" s="262"/>
      <c r="D1224" s="272"/>
      <c r="E1224" s="272"/>
      <c r="F1224" s="264"/>
      <c r="G1224" s="265"/>
      <c r="H1224" s="126"/>
      <c r="I1224" s="125"/>
      <c r="J1224" s="125"/>
      <c r="K1224" s="125"/>
      <c r="L1224" s="125"/>
      <c r="M1224" s="125"/>
      <c r="N1224" s="125"/>
      <c r="O1224" s="266"/>
      <c r="P1224" s="267"/>
      <c r="Q1224" s="268"/>
      <c r="R1224" s="269"/>
      <c r="S1224" s="268"/>
      <c r="T1224" s="263"/>
      <c r="U1224" s="300"/>
      <c r="V1224" s="294" t="str">
        <f>IF(Tabela7[[#This Row],[C/V]]="c",Tabela7[[#This Row],[Preço Médio]],"")</f>
        <v/>
      </c>
      <c r="W1224" s="294" t="str">
        <f>IF(Tabela7[[#This Row],[C/V]]="v",Tabela7[[#This Row],[Preço Médio]],"")</f>
        <v/>
      </c>
      <c r="X1224" s="123" t="str">
        <f>Tabela7[[#This Row],[Código Negociação]]&amp;Tabela7[[#This Row],[C/V]]</f>
        <v/>
      </c>
    </row>
    <row r="1225" spans="3:24" ht="15" customHeight="1" x14ac:dyDescent="0.25">
      <c r="C1225" s="262"/>
      <c r="D1225" s="272"/>
      <c r="E1225" s="272"/>
      <c r="F1225" s="264"/>
      <c r="G1225" s="265"/>
      <c r="H1225" s="126"/>
      <c r="I1225" s="125"/>
      <c r="J1225" s="125"/>
      <c r="K1225" s="125"/>
      <c r="L1225" s="125"/>
      <c r="M1225" s="125"/>
      <c r="N1225" s="125"/>
      <c r="O1225" s="266"/>
      <c r="P1225" s="267"/>
      <c r="Q1225" s="267"/>
      <c r="R1225" s="270"/>
      <c r="S1225" s="267"/>
      <c r="T1225" s="264"/>
      <c r="U1225" s="300"/>
      <c r="V1225" s="294" t="str">
        <f>IF(Tabela7[[#This Row],[C/V]]="c",Tabela7[[#This Row],[Preço Médio]],"")</f>
        <v/>
      </c>
      <c r="W1225" s="294" t="str">
        <f>IF(Tabela7[[#This Row],[C/V]]="v",Tabela7[[#This Row],[Preço Médio]],"")</f>
        <v/>
      </c>
      <c r="X1225" s="123" t="str">
        <f>Tabela7[[#This Row],[Código Negociação]]&amp;Tabela7[[#This Row],[C/V]]</f>
        <v/>
      </c>
    </row>
    <row r="1226" spans="3:24" ht="15" customHeight="1" x14ac:dyDescent="0.25">
      <c r="C1226" s="141"/>
      <c r="D1226" s="273"/>
      <c r="E1226" s="273"/>
      <c r="F1226" s="264"/>
      <c r="G1226" s="274"/>
      <c r="H1226" s="264"/>
      <c r="I1226" s="275"/>
      <c r="J1226" s="275"/>
      <c r="K1226" s="275"/>
      <c r="L1226" s="275"/>
      <c r="M1226" s="275"/>
      <c r="N1226" s="275"/>
      <c r="O1226" s="267"/>
      <c r="P1226" s="267"/>
      <c r="Q1226" s="268"/>
      <c r="R1226" s="269"/>
      <c r="S1226" s="268"/>
      <c r="T1226" s="263"/>
      <c r="U1226" s="300"/>
      <c r="V1226" s="294" t="str">
        <f>IF(Tabela7[[#This Row],[C/V]]="c",Tabela7[[#This Row],[Preço Médio]],"")</f>
        <v/>
      </c>
      <c r="W1226" s="294" t="str">
        <f>IF(Tabela7[[#This Row],[C/V]]="v",Tabela7[[#This Row],[Preço Médio]],"")</f>
        <v/>
      </c>
      <c r="X1226" s="123" t="str">
        <f>Tabela7[[#This Row],[Código Negociação]]&amp;Tabela7[[#This Row],[C/V]]</f>
        <v/>
      </c>
    </row>
    <row r="1227" spans="3:24" ht="15" customHeight="1" x14ac:dyDescent="0.25">
      <c r="C1227" s="262"/>
      <c r="D1227" s="272"/>
      <c r="E1227" s="273"/>
      <c r="F1227" s="264"/>
      <c r="G1227" s="265"/>
      <c r="H1227" s="126"/>
      <c r="I1227" s="125"/>
      <c r="J1227" s="125"/>
      <c r="K1227" s="125"/>
      <c r="L1227" s="125"/>
      <c r="M1227" s="125"/>
      <c r="N1227" s="125"/>
      <c r="O1227" s="266"/>
      <c r="P1227" s="267"/>
      <c r="Q1227" s="268"/>
      <c r="R1227" s="269"/>
      <c r="S1227" s="268"/>
      <c r="T1227" s="263"/>
      <c r="U1227" s="300"/>
      <c r="V1227" s="294" t="str">
        <f>IF(Tabela7[[#This Row],[C/V]]="c",Tabela7[[#This Row],[Preço Médio]],"")</f>
        <v/>
      </c>
      <c r="W1227" s="294" t="str">
        <f>IF(Tabela7[[#This Row],[C/V]]="v",Tabela7[[#This Row],[Preço Médio]],"")</f>
        <v/>
      </c>
      <c r="X1227" s="123" t="str">
        <f>Tabela7[[#This Row],[Código Negociação]]&amp;Tabela7[[#This Row],[C/V]]</f>
        <v/>
      </c>
    </row>
    <row r="1228" spans="3:24" ht="15" customHeight="1" x14ac:dyDescent="0.25">
      <c r="C1228" s="262"/>
      <c r="D1228" s="272"/>
      <c r="E1228" s="273"/>
      <c r="F1228" s="264"/>
      <c r="G1228" s="265"/>
      <c r="H1228" s="126"/>
      <c r="I1228" s="125"/>
      <c r="J1228" s="125"/>
      <c r="K1228" s="125"/>
      <c r="L1228" s="125"/>
      <c r="M1228" s="125"/>
      <c r="N1228" s="125"/>
      <c r="O1228" s="266"/>
      <c r="P1228" s="267"/>
      <c r="Q1228" s="267"/>
      <c r="R1228" s="270"/>
      <c r="S1228" s="267"/>
      <c r="T1228" s="264"/>
      <c r="U1228" s="300"/>
      <c r="V1228" s="294" t="str">
        <f>IF(Tabela7[[#This Row],[C/V]]="c",Tabela7[[#This Row],[Preço Médio]],"")</f>
        <v/>
      </c>
      <c r="W1228" s="294" t="str">
        <f>IF(Tabela7[[#This Row],[C/V]]="v",Tabela7[[#This Row],[Preço Médio]],"")</f>
        <v/>
      </c>
      <c r="X1228" s="123" t="str">
        <f>Tabela7[[#This Row],[Código Negociação]]&amp;Tabela7[[#This Row],[C/V]]</f>
        <v/>
      </c>
    </row>
    <row r="1229" spans="3:24" ht="15" customHeight="1" x14ac:dyDescent="0.25">
      <c r="C1229" s="141"/>
      <c r="D1229" s="271"/>
      <c r="E1229" s="271"/>
      <c r="F1229" s="118"/>
      <c r="G1229" s="119"/>
      <c r="H1229" s="118"/>
      <c r="I1229" s="120"/>
      <c r="J1229" s="120"/>
      <c r="K1229" s="120"/>
      <c r="L1229" s="120"/>
      <c r="M1229" s="120"/>
      <c r="N1229" s="120"/>
      <c r="O1229" s="121"/>
      <c r="P1229" s="121"/>
      <c r="Q1229" s="117"/>
      <c r="R1229" s="122"/>
      <c r="S1229" s="117"/>
      <c r="T1229" s="123"/>
      <c r="U1229" s="299"/>
      <c r="V1229" s="294" t="str">
        <f>IF(Tabela7[[#This Row],[C/V]]="c",Tabela7[[#This Row],[Preço Médio]],"")</f>
        <v/>
      </c>
      <c r="W1229" s="294" t="str">
        <f>IF(Tabela7[[#This Row],[C/V]]="v",Tabela7[[#This Row],[Preço Médio]],"")</f>
        <v/>
      </c>
      <c r="X1229" s="123" t="str">
        <f>Tabela7[[#This Row],[Código Negociação]]&amp;Tabela7[[#This Row],[C/V]]</f>
        <v/>
      </c>
    </row>
    <row r="1230" spans="3:24" ht="15" customHeight="1" x14ac:dyDescent="0.25">
      <c r="C1230" s="262"/>
      <c r="D1230" s="272"/>
      <c r="E1230" s="272"/>
      <c r="F1230" s="264"/>
      <c r="G1230" s="265"/>
      <c r="H1230" s="126"/>
      <c r="I1230" s="125"/>
      <c r="J1230" s="125"/>
      <c r="K1230" s="125"/>
      <c r="L1230" s="125"/>
      <c r="M1230" s="125"/>
      <c r="N1230" s="125"/>
      <c r="O1230" s="266"/>
      <c r="P1230" s="267"/>
      <c r="Q1230" s="268"/>
      <c r="R1230" s="269"/>
      <c r="S1230" s="268"/>
      <c r="T1230" s="263"/>
      <c r="U1230" s="300"/>
      <c r="V1230" s="294" t="str">
        <f>IF(Tabela7[[#This Row],[C/V]]="c",Tabela7[[#This Row],[Preço Médio]],"")</f>
        <v/>
      </c>
      <c r="W1230" s="294" t="str">
        <f>IF(Tabela7[[#This Row],[C/V]]="v",Tabela7[[#This Row],[Preço Médio]],"")</f>
        <v/>
      </c>
      <c r="X1230" s="123" t="str">
        <f>Tabela7[[#This Row],[Código Negociação]]&amp;Tabela7[[#This Row],[C/V]]</f>
        <v/>
      </c>
    </row>
    <row r="1231" spans="3:24" ht="15" customHeight="1" x14ac:dyDescent="0.25">
      <c r="C1231" s="262"/>
      <c r="D1231" s="272"/>
      <c r="E1231" s="272"/>
      <c r="F1231" s="264"/>
      <c r="G1231" s="265"/>
      <c r="H1231" s="126"/>
      <c r="I1231" s="125"/>
      <c r="J1231" s="125"/>
      <c r="K1231" s="125"/>
      <c r="L1231" s="125"/>
      <c r="M1231" s="125"/>
      <c r="N1231" s="125"/>
      <c r="O1231" s="266"/>
      <c r="P1231" s="267"/>
      <c r="Q1231" s="267"/>
      <c r="R1231" s="270"/>
      <c r="S1231" s="267"/>
      <c r="T1231" s="264"/>
      <c r="U1231" s="300"/>
      <c r="V1231" s="294" t="str">
        <f>IF(Tabela7[[#This Row],[C/V]]="c",Tabela7[[#This Row],[Preço Médio]],"")</f>
        <v/>
      </c>
      <c r="W1231" s="294" t="str">
        <f>IF(Tabela7[[#This Row],[C/V]]="v",Tabela7[[#This Row],[Preço Médio]],"")</f>
        <v/>
      </c>
      <c r="X1231" s="123" t="str">
        <f>Tabela7[[#This Row],[Código Negociação]]&amp;Tabela7[[#This Row],[C/V]]</f>
        <v/>
      </c>
    </row>
    <row r="1232" spans="3:24" ht="15" customHeight="1" x14ac:dyDescent="0.25">
      <c r="C1232" s="141"/>
      <c r="D1232" s="273"/>
      <c r="E1232" s="273"/>
      <c r="F1232" s="264"/>
      <c r="G1232" s="274"/>
      <c r="H1232" s="264"/>
      <c r="I1232" s="275"/>
      <c r="J1232" s="275"/>
      <c r="K1232" s="275"/>
      <c r="L1232" s="275"/>
      <c r="M1232" s="275"/>
      <c r="N1232" s="275"/>
      <c r="O1232" s="267"/>
      <c r="P1232" s="267"/>
      <c r="Q1232" s="268"/>
      <c r="R1232" s="269"/>
      <c r="S1232" s="268"/>
      <c r="T1232" s="263"/>
      <c r="U1232" s="300"/>
      <c r="V1232" s="294" t="str">
        <f>IF(Tabela7[[#This Row],[C/V]]="c",Tabela7[[#This Row],[Preço Médio]],"")</f>
        <v/>
      </c>
      <c r="W1232" s="294" t="str">
        <f>IF(Tabela7[[#This Row],[C/V]]="v",Tabela7[[#This Row],[Preço Médio]],"")</f>
        <v/>
      </c>
      <c r="X1232" s="123" t="str">
        <f>Tabela7[[#This Row],[Código Negociação]]&amp;Tabela7[[#This Row],[C/V]]</f>
        <v/>
      </c>
    </row>
    <row r="1233" spans="3:24" ht="15" customHeight="1" x14ac:dyDescent="0.25">
      <c r="C1233" s="262"/>
      <c r="D1233" s="272"/>
      <c r="E1233" s="273"/>
      <c r="F1233" s="264"/>
      <c r="G1233" s="265"/>
      <c r="H1233" s="126"/>
      <c r="I1233" s="125"/>
      <c r="J1233" s="125"/>
      <c r="K1233" s="125"/>
      <c r="L1233" s="125"/>
      <c r="M1233" s="125"/>
      <c r="N1233" s="125"/>
      <c r="O1233" s="266"/>
      <c r="P1233" s="267"/>
      <c r="Q1233" s="268"/>
      <c r="R1233" s="269"/>
      <c r="S1233" s="268"/>
      <c r="T1233" s="263"/>
      <c r="U1233" s="300"/>
      <c r="V1233" s="294" t="str">
        <f>IF(Tabela7[[#This Row],[C/V]]="c",Tabela7[[#This Row],[Preço Médio]],"")</f>
        <v/>
      </c>
      <c r="W1233" s="294" t="str">
        <f>IF(Tabela7[[#This Row],[C/V]]="v",Tabela7[[#This Row],[Preço Médio]],"")</f>
        <v/>
      </c>
      <c r="X1233" s="123" t="str">
        <f>Tabela7[[#This Row],[Código Negociação]]&amp;Tabela7[[#This Row],[C/V]]</f>
        <v/>
      </c>
    </row>
    <row r="1234" spans="3:24" ht="15" customHeight="1" x14ac:dyDescent="0.25">
      <c r="C1234" s="262"/>
      <c r="D1234" s="272"/>
      <c r="E1234" s="273"/>
      <c r="F1234" s="264"/>
      <c r="G1234" s="265"/>
      <c r="H1234" s="126"/>
      <c r="I1234" s="125"/>
      <c r="J1234" s="125"/>
      <c r="K1234" s="125"/>
      <c r="L1234" s="125"/>
      <c r="M1234" s="125"/>
      <c r="N1234" s="125"/>
      <c r="O1234" s="266"/>
      <c r="P1234" s="267"/>
      <c r="Q1234" s="267"/>
      <c r="R1234" s="270"/>
      <c r="S1234" s="267"/>
      <c r="T1234" s="264"/>
      <c r="U1234" s="300"/>
      <c r="V1234" s="294" t="str">
        <f>IF(Tabela7[[#This Row],[C/V]]="c",Tabela7[[#This Row],[Preço Médio]],"")</f>
        <v/>
      </c>
      <c r="W1234" s="294" t="str">
        <f>IF(Tabela7[[#This Row],[C/V]]="v",Tabela7[[#This Row],[Preço Médio]],"")</f>
        <v/>
      </c>
      <c r="X1234" s="123" t="str">
        <f>Tabela7[[#This Row],[Código Negociação]]&amp;Tabela7[[#This Row],[C/V]]</f>
        <v/>
      </c>
    </row>
    <row r="1235" spans="3:24" ht="15" customHeight="1" x14ac:dyDescent="0.25">
      <c r="C1235" s="141"/>
      <c r="D1235" s="271"/>
      <c r="E1235" s="271"/>
      <c r="F1235" s="118"/>
      <c r="G1235" s="119"/>
      <c r="H1235" s="118"/>
      <c r="I1235" s="120"/>
      <c r="J1235" s="120"/>
      <c r="K1235" s="120"/>
      <c r="L1235" s="120"/>
      <c r="M1235" s="120"/>
      <c r="N1235" s="120"/>
      <c r="O1235" s="121"/>
      <c r="P1235" s="121"/>
      <c r="Q1235" s="117"/>
      <c r="R1235" s="122"/>
      <c r="S1235" s="117"/>
      <c r="T1235" s="123"/>
      <c r="U1235" s="299"/>
      <c r="V1235" s="294" t="str">
        <f>IF(Tabela7[[#This Row],[C/V]]="c",Tabela7[[#This Row],[Preço Médio]],"")</f>
        <v/>
      </c>
      <c r="W1235" s="294" t="str">
        <f>IF(Tabela7[[#This Row],[C/V]]="v",Tabela7[[#This Row],[Preço Médio]],"")</f>
        <v/>
      </c>
      <c r="X1235" s="123" t="str">
        <f>Tabela7[[#This Row],[Código Negociação]]&amp;Tabela7[[#This Row],[C/V]]</f>
        <v/>
      </c>
    </row>
    <row r="1236" spans="3:24" ht="15" customHeight="1" x14ac:dyDescent="0.25">
      <c r="C1236" s="262"/>
      <c r="D1236" s="272"/>
      <c r="E1236" s="272"/>
      <c r="F1236" s="264"/>
      <c r="G1236" s="265"/>
      <c r="H1236" s="126"/>
      <c r="I1236" s="125"/>
      <c r="J1236" s="125"/>
      <c r="K1236" s="125"/>
      <c r="L1236" s="125"/>
      <c r="M1236" s="125"/>
      <c r="N1236" s="125"/>
      <c r="O1236" s="266"/>
      <c r="P1236" s="267"/>
      <c r="Q1236" s="268"/>
      <c r="R1236" s="269"/>
      <c r="S1236" s="268"/>
      <c r="T1236" s="263"/>
      <c r="U1236" s="300"/>
      <c r="V1236" s="294" t="str">
        <f>IF(Tabela7[[#This Row],[C/V]]="c",Tabela7[[#This Row],[Preço Médio]],"")</f>
        <v/>
      </c>
      <c r="W1236" s="294" t="str">
        <f>IF(Tabela7[[#This Row],[C/V]]="v",Tabela7[[#This Row],[Preço Médio]],"")</f>
        <v/>
      </c>
      <c r="X1236" s="123" t="str">
        <f>Tabela7[[#This Row],[Código Negociação]]&amp;Tabela7[[#This Row],[C/V]]</f>
        <v/>
      </c>
    </row>
    <row r="1237" spans="3:24" ht="15" customHeight="1" x14ac:dyDescent="0.25">
      <c r="C1237" s="262"/>
      <c r="D1237" s="272"/>
      <c r="E1237" s="272"/>
      <c r="F1237" s="264"/>
      <c r="G1237" s="265"/>
      <c r="H1237" s="126"/>
      <c r="I1237" s="125"/>
      <c r="J1237" s="125"/>
      <c r="K1237" s="125"/>
      <c r="L1237" s="125"/>
      <c r="M1237" s="125"/>
      <c r="N1237" s="125"/>
      <c r="O1237" s="266"/>
      <c r="P1237" s="267"/>
      <c r="Q1237" s="267"/>
      <c r="R1237" s="270"/>
      <c r="S1237" s="267"/>
      <c r="T1237" s="264"/>
      <c r="U1237" s="300"/>
      <c r="V1237" s="294" t="str">
        <f>IF(Tabela7[[#This Row],[C/V]]="c",Tabela7[[#This Row],[Preço Médio]],"")</f>
        <v/>
      </c>
      <c r="W1237" s="294" t="str">
        <f>IF(Tabela7[[#This Row],[C/V]]="v",Tabela7[[#This Row],[Preço Médio]],"")</f>
        <v/>
      </c>
      <c r="X1237" s="123" t="str">
        <f>Tabela7[[#This Row],[Código Negociação]]&amp;Tabela7[[#This Row],[C/V]]</f>
        <v/>
      </c>
    </row>
    <row r="1238" spans="3:24" ht="15" customHeight="1" x14ac:dyDescent="0.25">
      <c r="C1238" s="141"/>
      <c r="D1238" s="273"/>
      <c r="E1238" s="273"/>
      <c r="F1238" s="264"/>
      <c r="G1238" s="274"/>
      <c r="H1238" s="264"/>
      <c r="I1238" s="275"/>
      <c r="J1238" s="275"/>
      <c r="K1238" s="275"/>
      <c r="L1238" s="275"/>
      <c r="M1238" s="275"/>
      <c r="N1238" s="275"/>
      <c r="O1238" s="267"/>
      <c r="P1238" s="267"/>
      <c r="Q1238" s="268"/>
      <c r="R1238" s="269"/>
      <c r="S1238" s="268"/>
      <c r="T1238" s="263"/>
      <c r="U1238" s="300"/>
      <c r="V1238" s="294" t="str">
        <f>IF(Tabela7[[#This Row],[C/V]]="c",Tabela7[[#This Row],[Preço Médio]],"")</f>
        <v/>
      </c>
      <c r="W1238" s="294" t="str">
        <f>IF(Tabela7[[#This Row],[C/V]]="v",Tabela7[[#This Row],[Preço Médio]],"")</f>
        <v/>
      </c>
      <c r="X1238" s="123" t="str">
        <f>Tabela7[[#This Row],[Código Negociação]]&amp;Tabela7[[#This Row],[C/V]]</f>
        <v/>
      </c>
    </row>
    <row r="1239" spans="3:24" ht="15" customHeight="1" x14ac:dyDescent="0.25">
      <c r="C1239" s="262"/>
      <c r="D1239" s="272"/>
      <c r="E1239" s="273"/>
      <c r="F1239" s="264"/>
      <c r="G1239" s="265"/>
      <c r="H1239" s="126"/>
      <c r="I1239" s="125"/>
      <c r="J1239" s="125"/>
      <c r="K1239" s="125"/>
      <c r="L1239" s="125"/>
      <c r="M1239" s="125"/>
      <c r="N1239" s="125"/>
      <c r="O1239" s="266"/>
      <c r="P1239" s="267"/>
      <c r="Q1239" s="268"/>
      <c r="R1239" s="269"/>
      <c r="S1239" s="268"/>
      <c r="T1239" s="263"/>
      <c r="U1239" s="300"/>
      <c r="V1239" s="294" t="str">
        <f>IF(Tabela7[[#This Row],[C/V]]="c",Tabela7[[#This Row],[Preço Médio]],"")</f>
        <v/>
      </c>
      <c r="W1239" s="294" t="str">
        <f>IF(Tabela7[[#This Row],[C/V]]="v",Tabela7[[#This Row],[Preço Médio]],"")</f>
        <v/>
      </c>
      <c r="X1239" s="123" t="str">
        <f>Tabela7[[#This Row],[Código Negociação]]&amp;Tabela7[[#This Row],[C/V]]</f>
        <v/>
      </c>
    </row>
    <row r="1240" spans="3:24" ht="15" customHeight="1" x14ac:dyDescent="0.25">
      <c r="C1240" s="262"/>
      <c r="D1240" s="272"/>
      <c r="E1240" s="273"/>
      <c r="F1240" s="264"/>
      <c r="G1240" s="265"/>
      <c r="H1240" s="126"/>
      <c r="I1240" s="125"/>
      <c r="J1240" s="125"/>
      <c r="K1240" s="125"/>
      <c r="L1240" s="125"/>
      <c r="M1240" s="125"/>
      <c r="N1240" s="125"/>
      <c r="O1240" s="266"/>
      <c r="P1240" s="267"/>
      <c r="Q1240" s="267"/>
      <c r="R1240" s="270"/>
      <c r="S1240" s="267"/>
      <c r="T1240" s="264"/>
      <c r="U1240" s="300"/>
      <c r="V1240" s="294" t="str">
        <f>IF(Tabela7[[#This Row],[C/V]]="c",Tabela7[[#This Row],[Preço Médio]],"")</f>
        <v/>
      </c>
      <c r="W1240" s="294" t="str">
        <f>IF(Tabela7[[#This Row],[C/V]]="v",Tabela7[[#This Row],[Preço Médio]],"")</f>
        <v/>
      </c>
      <c r="X1240" s="123" t="str">
        <f>Tabela7[[#This Row],[Código Negociação]]&amp;Tabela7[[#This Row],[C/V]]</f>
        <v/>
      </c>
    </row>
    <row r="1241" spans="3:24" ht="15" customHeight="1" x14ac:dyDescent="0.25">
      <c r="C1241" s="141"/>
      <c r="D1241" s="271"/>
      <c r="E1241" s="271"/>
      <c r="F1241" s="118"/>
      <c r="G1241" s="119"/>
      <c r="H1241" s="118"/>
      <c r="I1241" s="120"/>
      <c r="J1241" s="120"/>
      <c r="K1241" s="120"/>
      <c r="L1241" s="120"/>
      <c r="M1241" s="120"/>
      <c r="N1241" s="120"/>
      <c r="O1241" s="121"/>
      <c r="P1241" s="121"/>
      <c r="Q1241" s="117"/>
      <c r="R1241" s="122"/>
      <c r="S1241" s="117"/>
      <c r="T1241" s="123"/>
      <c r="U1241" s="299"/>
      <c r="V1241" s="294" t="str">
        <f>IF(Tabela7[[#This Row],[C/V]]="c",Tabela7[[#This Row],[Preço Médio]],"")</f>
        <v/>
      </c>
      <c r="W1241" s="294" t="str">
        <f>IF(Tabela7[[#This Row],[C/V]]="v",Tabela7[[#This Row],[Preço Médio]],"")</f>
        <v/>
      </c>
      <c r="X1241" s="123" t="str">
        <f>Tabela7[[#This Row],[Código Negociação]]&amp;Tabela7[[#This Row],[C/V]]</f>
        <v/>
      </c>
    </row>
    <row r="1242" spans="3:24" ht="15" customHeight="1" x14ac:dyDescent="0.25">
      <c r="C1242" s="262"/>
      <c r="D1242" s="272"/>
      <c r="E1242" s="272"/>
      <c r="F1242" s="264"/>
      <c r="G1242" s="265"/>
      <c r="H1242" s="126"/>
      <c r="I1242" s="125"/>
      <c r="J1242" s="125"/>
      <c r="K1242" s="125"/>
      <c r="L1242" s="125"/>
      <c r="M1242" s="125"/>
      <c r="N1242" s="125"/>
      <c r="O1242" s="266"/>
      <c r="P1242" s="267"/>
      <c r="Q1242" s="268"/>
      <c r="R1242" s="269"/>
      <c r="S1242" s="268"/>
      <c r="T1242" s="263"/>
      <c r="U1242" s="300"/>
      <c r="V1242" s="294" t="str">
        <f>IF(Tabela7[[#This Row],[C/V]]="c",Tabela7[[#This Row],[Preço Médio]],"")</f>
        <v/>
      </c>
      <c r="W1242" s="294" t="str">
        <f>IF(Tabela7[[#This Row],[C/V]]="v",Tabela7[[#This Row],[Preço Médio]],"")</f>
        <v/>
      </c>
      <c r="X1242" s="123" t="str">
        <f>Tabela7[[#This Row],[Código Negociação]]&amp;Tabela7[[#This Row],[C/V]]</f>
        <v/>
      </c>
    </row>
    <row r="1243" spans="3:24" ht="15" customHeight="1" x14ac:dyDescent="0.25">
      <c r="C1243" s="262"/>
      <c r="D1243" s="272"/>
      <c r="E1243" s="272"/>
      <c r="F1243" s="264"/>
      <c r="G1243" s="265"/>
      <c r="H1243" s="126"/>
      <c r="I1243" s="125"/>
      <c r="J1243" s="125"/>
      <c r="K1243" s="125"/>
      <c r="L1243" s="125"/>
      <c r="M1243" s="125"/>
      <c r="N1243" s="125"/>
      <c r="O1243" s="266"/>
      <c r="P1243" s="267"/>
      <c r="Q1243" s="267"/>
      <c r="R1243" s="270"/>
      <c r="S1243" s="267"/>
      <c r="T1243" s="264"/>
      <c r="U1243" s="300"/>
      <c r="V1243" s="294" t="str">
        <f>IF(Tabela7[[#This Row],[C/V]]="c",Tabela7[[#This Row],[Preço Médio]],"")</f>
        <v/>
      </c>
      <c r="W1243" s="294" t="str">
        <f>IF(Tabela7[[#This Row],[C/V]]="v",Tabela7[[#This Row],[Preço Médio]],"")</f>
        <v/>
      </c>
      <c r="X1243" s="123" t="str">
        <f>Tabela7[[#This Row],[Código Negociação]]&amp;Tabela7[[#This Row],[C/V]]</f>
        <v/>
      </c>
    </row>
    <row r="1244" spans="3:24" ht="15" customHeight="1" x14ac:dyDescent="0.25">
      <c r="C1244" s="141"/>
      <c r="D1244" s="273"/>
      <c r="E1244" s="273"/>
      <c r="F1244" s="264"/>
      <c r="G1244" s="274"/>
      <c r="H1244" s="264"/>
      <c r="I1244" s="275"/>
      <c r="J1244" s="275"/>
      <c r="K1244" s="275"/>
      <c r="L1244" s="275"/>
      <c r="M1244" s="275"/>
      <c r="N1244" s="275"/>
      <c r="O1244" s="267"/>
      <c r="P1244" s="267"/>
      <c r="Q1244" s="268"/>
      <c r="R1244" s="269"/>
      <c r="S1244" s="268"/>
      <c r="T1244" s="263"/>
      <c r="U1244" s="300"/>
      <c r="V1244" s="294" t="str">
        <f>IF(Tabela7[[#This Row],[C/V]]="c",Tabela7[[#This Row],[Preço Médio]],"")</f>
        <v/>
      </c>
      <c r="W1244" s="294" t="str">
        <f>IF(Tabela7[[#This Row],[C/V]]="v",Tabela7[[#This Row],[Preço Médio]],"")</f>
        <v/>
      </c>
      <c r="X1244" s="123" t="str">
        <f>Tabela7[[#This Row],[Código Negociação]]&amp;Tabela7[[#This Row],[C/V]]</f>
        <v/>
      </c>
    </row>
    <row r="1245" spans="3:24" ht="15" customHeight="1" x14ac:dyDescent="0.25">
      <c r="C1245" s="262"/>
      <c r="D1245" s="272"/>
      <c r="E1245" s="273"/>
      <c r="F1245" s="264"/>
      <c r="G1245" s="265"/>
      <c r="H1245" s="126"/>
      <c r="I1245" s="125"/>
      <c r="J1245" s="125"/>
      <c r="K1245" s="125"/>
      <c r="L1245" s="125"/>
      <c r="M1245" s="125"/>
      <c r="N1245" s="125"/>
      <c r="O1245" s="266"/>
      <c r="P1245" s="267"/>
      <c r="Q1245" s="268"/>
      <c r="R1245" s="269"/>
      <c r="S1245" s="268"/>
      <c r="T1245" s="263"/>
      <c r="U1245" s="300"/>
      <c r="V1245" s="294" t="str">
        <f>IF(Tabela7[[#This Row],[C/V]]="c",Tabela7[[#This Row],[Preço Médio]],"")</f>
        <v/>
      </c>
      <c r="W1245" s="294" t="str">
        <f>IF(Tabela7[[#This Row],[C/V]]="v",Tabela7[[#This Row],[Preço Médio]],"")</f>
        <v/>
      </c>
      <c r="X1245" s="123" t="str">
        <f>Tabela7[[#This Row],[Código Negociação]]&amp;Tabela7[[#This Row],[C/V]]</f>
        <v/>
      </c>
    </row>
    <row r="1246" spans="3:24" ht="15" customHeight="1" x14ac:dyDescent="0.25">
      <c r="C1246" s="262"/>
      <c r="D1246" s="272"/>
      <c r="E1246" s="273"/>
      <c r="F1246" s="264"/>
      <c r="G1246" s="265"/>
      <c r="H1246" s="126"/>
      <c r="I1246" s="125"/>
      <c r="J1246" s="125"/>
      <c r="K1246" s="125"/>
      <c r="L1246" s="125"/>
      <c r="M1246" s="125"/>
      <c r="N1246" s="125"/>
      <c r="O1246" s="266"/>
      <c r="P1246" s="267"/>
      <c r="Q1246" s="267"/>
      <c r="R1246" s="270"/>
      <c r="S1246" s="267"/>
      <c r="T1246" s="264"/>
      <c r="U1246" s="300"/>
      <c r="V1246" s="294" t="str">
        <f>IF(Tabela7[[#This Row],[C/V]]="c",Tabela7[[#This Row],[Preço Médio]],"")</f>
        <v/>
      </c>
      <c r="W1246" s="294" t="str">
        <f>IF(Tabela7[[#This Row],[C/V]]="v",Tabela7[[#This Row],[Preço Médio]],"")</f>
        <v/>
      </c>
      <c r="X1246" s="123" t="str">
        <f>Tabela7[[#This Row],[Código Negociação]]&amp;Tabela7[[#This Row],[C/V]]</f>
        <v/>
      </c>
    </row>
    <row r="1247" spans="3:24" ht="15" customHeight="1" x14ac:dyDescent="0.25">
      <c r="C1247" s="141"/>
      <c r="D1247" s="271"/>
      <c r="E1247" s="271"/>
      <c r="F1247" s="118"/>
      <c r="G1247" s="119"/>
      <c r="H1247" s="118"/>
      <c r="I1247" s="120"/>
      <c r="J1247" s="120"/>
      <c r="K1247" s="120"/>
      <c r="L1247" s="120"/>
      <c r="M1247" s="120"/>
      <c r="N1247" s="120"/>
      <c r="O1247" s="121"/>
      <c r="P1247" s="121"/>
      <c r="Q1247" s="117"/>
      <c r="R1247" s="122"/>
      <c r="S1247" s="117"/>
      <c r="T1247" s="123"/>
      <c r="U1247" s="299"/>
      <c r="V1247" s="294" t="str">
        <f>IF(Tabela7[[#This Row],[C/V]]="c",Tabela7[[#This Row],[Preço Médio]],"")</f>
        <v/>
      </c>
      <c r="W1247" s="294" t="str">
        <f>IF(Tabela7[[#This Row],[C/V]]="v",Tabela7[[#This Row],[Preço Médio]],"")</f>
        <v/>
      </c>
      <c r="X1247" s="123" t="str">
        <f>Tabela7[[#This Row],[Código Negociação]]&amp;Tabela7[[#This Row],[C/V]]</f>
        <v/>
      </c>
    </row>
    <row r="1248" spans="3:24" ht="15" customHeight="1" x14ac:dyDescent="0.25">
      <c r="C1248" s="262"/>
      <c r="D1248" s="272"/>
      <c r="E1248" s="272"/>
      <c r="F1248" s="264"/>
      <c r="G1248" s="265"/>
      <c r="H1248" s="126"/>
      <c r="I1248" s="125"/>
      <c r="J1248" s="125"/>
      <c r="K1248" s="125"/>
      <c r="L1248" s="125"/>
      <c r="M1248" s="125"/>
      <c r="N1248" s="125"/>
      <c r="O1248" s="266"/>
      <c r="P1248" s="267"/>
      <c r="Q1248" s="268"/>
      <c r="R1248" s="269"/>
      <c r="S1248" s="268"/>
      <c r="T1248" s="263"/>
      <c r="U1248" s="300"/>
      <c r="V1248" s="294" t="str">
        <f>IF(Tabela7[[#This Row],[C/V]]="c",Tabela7[[#This Row],[Preço Médio]],"")</f>
        <v/>
      </c>
      <c r="W1248" s="294" t="str">
        <f>IF(Tabela7[[#This Row],[C/V]]="v",Tabela7[[#This Row],[Preço Médio]],"")</f>
        <v/>
      </c>
      <c r="X1248" s="123" t="str">
        <f>Tabela7[[#This Row],[Código Negociação]]&amp;Tabela7[[#This Row],[C/V]]</f>
        <v/>
      </c>
    </row>
    <row r="1249" spans="3:24" ht="15" customHeight="1" x14ac:dyDescent="0.25">
      <c r="C1249" s="262"/>
      <c r="D1249" s="272"/>
      <c r="E1249" s="272"/>
      <c r="F1249" s="264"/>
      <c r="G1249" s="265"/>
      <c r="H1249" s="126"/>
      <c r="I1249" s="125"/>
      <c r="J1249" s="125"/>
      <c r="K1249" s="125"/>
      <c r="L1249" s="125"/>
      <c r="M1249" s="125"/>
      <c r="N1249" s="125"/>
      <c r="O1249" s="266"/>
      <c r="P1249" s="267"/>
      <c r="Q1249" s="267"/>
      <c r="R1249" s="270"/>
      <c r="S1249" s="267"/>
      <c r="T1249" s="264"/>
      <c r="U1249" s="300"/>
      <c r="V1249" s="294" t="str">
        <f>IF(Tabela7[[#This Row],[C/V]]="c",Tabela7[[#This Row],[Preço Médio]],"")</f>
        <v/>
      </c>
      <c r="W1249" s="294" t="str">
        <f>IF(Tabela7[[#This Row],[C/V]]="v",Tabela7[[#This Row],[Preço Médio]],"")</f>
        <v/>
      </c>
      <c r="X1249" s="123" t="str">
        <f>Tabela7[[#This Row],[Código Negociação]]&amp;Tabela7[[#This Row],[C/V]]</f>
        <v/>
      </c>
    </row>
    <row r="1250" spans="3:24" ht="15" customHeight="1" x14ac:dyDescent="0.25">
      <c r="C1250" s="141"/>
      <c r="D1250" s="273"/>
      <c r="E1250" s="273"/>
      <c r="F1250" s="264"/>
      <c r="G1250" s="274"/>
      <c r="H1250" s="264"/>
      <c r="I1250" s="275"/>
      <c r="J1250" s="275"/>
      <c r="K1250" s="275"/>
      <c r="L1250" s="275"/>
      <c r="M1250" s="275"/>
      <c r="N1250" s="275"/>
      <c r="O1250" s="267"/>
      <c r="P1250" s="267"/>
      <c r="Q1250" s="268"/>
      <c r="R1250" s="269"/>
      <c r="S1250" s="268"/>
      <c r="T1250" s="263"/>
      <c r="U1250" s="300"/>
      <c r="V1250" s="294" t="str">
        <f>IF(Tabela7[[#This Row],[C/V]]="c",Tabela7[[#This Row],[Preço Médio]],"")</f>
        <v/>
      </c>
      <c r="W1250" s="294" t="str">
        <f>IF(Tabela7[[#This Row],[C/V]]="v",Tabela7[[#This Row],[Preço Médio]],"")</f>
        <v/>
      </c>
      <c r="X1250" s="123" t="str">
        <f>Tabela7[[#This Row],[Código Negociação]]&amp;Tabela7[[#This Row],[C/V]]</f>
        <v/>
      </c>
    </row>
    <row r="1251" spans="3:24" ht="15" customHeight="1" x14ac:dyDescent="0.25">
      <c r="C1251" s="262"/>
      <c r="D1251" s="272"/>
      <c r="E1251" s="273"/>
      <c r="F1251" s="264"/>
      <c r="G1251" s="265"/>
      <c r="H1251" s="126"/>
      <c r="I1251" s="125"/>
      <c r="J1251" s="125"/>
      <c r="K1251" s="125"/>
      <c r="L1251" s="125"/>
      <c r="M1251" s="125"/>
      <c r="N1251" s="125"/>
      <c r="O1251" s="266"/>
      <c r="P1251" s="267"/>
      <c r="Q1251" s="268"/>
      <c r="R1251" s="269"/>
      <c r="S1251" s="268"/>
      <c r="T1251" s="263"/>
      <c r="U1251" s="300"/>
      <c r="V1251" s="294" t="str">
        <f>IF(Tabela7[[#This Row],[C/V]]="c",Tabela7[[#This Row],[Preço Médio]],"")</f>
        <v/>
      </c>
      <c r="W1251" s="294" t="str">
        <f>IF(Tabela7[[#This Row],[C/V]]="v",Tabela7[[#This Row],[Preço Médio]],"")</f>
        <v/>
      </c>
      <c r="X1251" s="123" t="str">
        <f>Tabela7[[#This Row],[Código Negociação]]&amp;Tabela7[[#This Row],[C/V]]</f>
        <v/>
      </c>
    </row>
    <row r="1252" spans="3:24" ht="15" customHeight="1" x14ac:dyDescent="0.25">
      <c r="C1252" s="262"/>
      <c r="D1252" s="272"/>
      <c r="E1252" s="273"/>
      <c r="F1252" s="264"/>
      <c r="G1252" s="265"/>
      <c r="H1252" s="126"/>
      <c r="I1252" s="125"/>
      <c r="J1252" s="125"/>
      <c r="K1252" s="125"/>
      <c r="L1252" s="125"/>
      <c r="M1252" s="125"/>
      <c r="N1252" s="125"/>
      <c r="O1252" s="266"/>
      <c r="P1252" s="267"/>
      <c r="Q1252" s="267"/>
      <c r="R1252" s="270"/>
      <c r="S1252" s="267"/>
      <c r="T1252" s="264"/>
      <c r="U1252" s="300"/>
      <c r="V1252" s="294" t="str">
        <f>IF(Tabela7[[#This Row],[C/V]]="c",Tabela7[[#This Row],[Preço Médio]],"")</f>
        <v/>
      </c>
      <c r="W1252" s="294" t="str">
        <f>IF(Tabela7[[#This Row],[C/V]]="v",Tabela7[[#This Row],[Preço Médio]],"")</f>
        <v/>
      </c>
      <c r="X1252" s="123" t="str">
        <f>Tabela7[[#This Row],[Código Negociação]]&amp;Tabela7[[#This Row],[C/V]]</f>
        <v/>
      </c>
    </row>
    <row r="1253" spans="3:24" ht="15" customHeight="1" x14ac:dyDescent="0.25">
      <c r="C1253" s="141"/>
      <c r="D1253" s="271"/>
      <c r="E1253" s="271"/>
      <c r="F1253" s="118"/>
      <c r="G1253" s="119"/>
      <c r="H1253" s="118"/>
      <c r="I1253" s="120"/>
      <c r="J1253" s="120"/>
      <c r="K1253" s="120"/>
      <c r="L1253" s="120"/>
      <c r="M1253" s="120"/>
      <c r="N1253" s="120"/>
      <c r="O1253" s="121"/>
      <c r="P1253" s="121"/>
      <c r="Q1253" s="117"/>
      <c r="R1253" s="122"/>
      <c r="S1253" s="117"/>
      <c r="T1253" s="123"/>
      <c r="U1253" s="299"/>
      <c r="V1253" s="294" t="str">
        <f>IF(Tabela7[[#This Row],[C/V]]="c",Tabela7[[#This Row],[Preço Médio]],"")</f>
        <v/>
      </c>
      <c r="W1253" s="294" t="str">
        <f>IF(Tabela7[[#This Row],[C/V]]="v",Tabela7[[#This Row],[Preço Médio]],"")</f>
        <v/>
      </c>
      <c r="X1253" s="123" t="str">
        <f>Tabela7[[#This Row],[Código Negociação]]&amp;Tabela7[[#This Row],[C/V]]</f>
        <v/>
      </c>
    </row>
    <row r="1254" spans="3:24" ht="15" customHeight="1" x14ac:dyDescent="0.25">
      <c r="C1254" s="262"/>
      <c r="D1254" s="272"/>
      <c r="E1254" s="272"/>
      <c r="F1254" s="264"/>
      <c r="G1254" s="265"/>
      <c r="H1254" s="126"/>
      <c r="I1254" s="125"/>
      <c r="J1254" s="125"/>
      <c r="K1254" s="125"/>
      <c r="L1254" s="125"/>
      <c r="M1254" s="125"/>
      <c r="N1254" s="125"/>
      <c r="O1254" s="266"/>
      <c r="P1254" s="267"/>
      <c r="Q1254" s="268"/>
      <c r="R1254" s="269"/>
      <c r="S1254" s="268"/>
      <c r="T1254" s="263"/>
      <c r="U1254" s="300"/>
      <c r="V1254" s="294" t="str">
        <f>IF(Tabela7[[#This Row],[C/V]]="c",Tabela7[[#This Row],[Preço Médio]],"")</f>
        <v/>
      </c>
      <c r="W1254" s="294" t="str">
        <f>IF(Tabela7[[#This Row],[C/V]]="v",Tabela7[[#This Row],[Preço Médio]],"")</f>
        <v/>
      </c>
      <c r="X1254" s="123" t="str">
        <f>Tabela7[[#This Row],[Código Negociação]]&amp;Tabela7[[#This Row],[C/V]]</f>
        <v/>
      </c>
    </row>
    <row r="1255" spans="3:24" ht="15" customHeight="1" x14ac:dyDescent="0.25">
      <c r="C1255" s="262"/>
      <c r="D1255" s="272"/>
      <c r="E1255" s="272"/>
      <c r="F1255" s="264"/>
      <c r="G1255" s="265"/>
      <c r="H1255" s="126"/>
      <c r="I1255" s="125"/>
      <c r="J1255" s="125"/>
      <c r="K1255" s="125"/>
      <c r="L1255" s="125"/>
      <c r="M1255" s="125"/>
      <c r="N1255" s="125"/>
      <c r="O1255" s="266"/>
      <c r="P1255" s="267"/>
      <c r="Q1255" s="267"/>
      <c r="R1255" s="270"/>
      <c r="S1255" s="267"/>
      <c r="T1255" s="264"/>
      <c r="U1255" s="300"/>
      <c r="V1255" s="294" t="str">
        <f>IF(Tabela7[[#This Row],[C/V]]="c",Tabela7[[#This Row],[Preço Médio]],"")</f>
        <v/>
      </c>
      <c r="W1255" s="294" t="str">
        <f>IF(Tabela7[[#This Row],[C/V]]="v",Tabela7[[#This Row],[Preço Médio]],"")</f>
        <v/>
      </c>
      <c r="X1255" s="123" t="str">
        <f>Tabela7[[#This Row],[Código Negociação]]&amp;Tabela7[[#This Row],[C/V]]</f>
        <v/>
      </c>
    </row>
    <row r="1256" spans="3:24" ht="15" customHeight="1" x14ac:dyDescent="0.25">
      <c r="C1256" s="141"/>
      <c r="D1256" s="273"/>
      <c r="E1256" s="273"/>
      <c r="F1256" s="264"/>
      <c r="G1256" s="274"/>
      <c r="H1256" s="264"/>
      <c r="I1256" s="275"/>
      <c r="J1256" s="275"/>
      <c r="K1256" s="275"/>
      <c r="L1256" s="275"/>
      <c r="M1256" s="275"/>
      <c r="N1256" s="275"/>
      <c r="O1256" s="267"/>
      <c r="P1256" s="267"/>
      <c r="Q1256" s="268"/>
      <c r="R1256" s="269"/>
      <c r="S1256" s="268"/>
      <c r="T1256" s="263"/>
      <c r="U1256" s="300"/>
      <c r="V1256" s="294" t="str">
        <f>IF(Tabela7[[#This Row],[C/V]]="c",Tabela7[[#This Row],[Preço Médio]],"")</f>
        <v/>
      </c>
      <c r="W1256" s="294" t="str">
        <f>IF(Tabela7[[#This Row],[C/V]]="v",Tabela7[[#This Row],[Preço Médio]],"")</f>
        <v/>
      </c>
      <c r="X1256" s="123" t="str">
        <f>Tabela7[[#This Row],[Código Negociação]]&amp;Tabela7[[#This Row],[C/V]]</f>
        <v/>
      </c>
    </row>
    <row r="1257" spans="3:24" ht="15" customHeight="1" x14ac:dyDescent="0.25">
      <c r="C1257" s="262"/>
      <c r="D1257" s="272"/>
      <c r="E1257" s="273"/>
      <c r="F1257" s="264"/>
      <c r="G1257" s="265"/>
      <c r="H1257" s="126"/>
      <c r="I1257" s="125"/>
      <c r="J1257" s="125"/>
      <c r="K1257" s="125"/>
      <c r="L1257" s="125"/>
      <c r="M1257" s="125"/>
      <c r="N1257" s="125"/>
      <c r="O1257" s="266"/>
      <c r="P1257" s="267"/>
      <c r="Q1257" s="268"/>
      <c r="R1257" s="269"/>
      <c r="S1257" s="268"/>
      <c r="T1257" s="263"/>
      <c r="U1257" s="300"/>
      <c r="V1257" s="294" t="str">
        <f>IF(Tabela7[[#This Row],[C/V]]="c",Tabela7[[#This Row],[Preço Médio]],"")</f>
        <v/>
      </c>
      <c r="W1257" s="294" t="str">
        <f>IF(Tabela7[[#This Row],[C/V]]="v",Tabela7[[#This Row],[Preço Médio]],"")</f>
        <v/>
      </c>
      <c r="X1257" s="123" t="str">
        <f>Tabela7[[#This Row],[Código Negociação]]&amp;Tabela7[[#This Row],[C/V]]</f>
        <v/>
      </c>
    </row>
    <row r="1258" spans="3:24" ht="15" customHeight="1" x14ac:dyDescent="0.25">
      <c r="C1258" s="262"/>
      <c r="D1258" s="272"/>
      <c r="E1258" s="273"/>
      <c r="F1258" s="264"/>
      <c r="G1258" s="265"/>
      <c r="H1258" s="126"/>
      <c r="I1258" s="125"/>
      <c r="J1258" s="125"/>
      <c r="K1258" s="125"/>
      <c r="L1258" s="125"/>
      <c r="M1258" s="125"/>
      <c r="N1258" s="125"/>
      <c r="O1258" s="266"/>
      <c r="P1258" s="267"/>
      <c r="Q1258" s="267"/>
      <c r="R1258" s="270"/>
      <c r="S1258" s="267"/>
      <c r="T1258" s="264"/>
      <c r="U1258" s="300"/>
      <c r="V1258" s="294" t="str">
        <f>IF(Tabela7[[#This Row],[C/V]]="c",Tabela7[[#This Row],[Preço Médio]],"")</f>
        <v/>
      </c>
      <c r="W1258" s="294" t="str">
        <f>IF(Tabela7[[#This Row],[C/V]]="v",Tabela7[[#This Row],[Preço Médio]],"")</f>
        <v/>
      </c>
      <c r="X1258" s="123" t="str">
        <f>Tabela7[[#This Row],[Código Negociação]]&amp;Tabela7[[#This Row],[C/V]]</f>
        <v/>
      </c>
    </row>
    <row r="1259" spans="3:24" ht="15" customHeight="1" x14ac:dyDescent="0.25">
      <c r="C1259" s="141"/>
      <c r="D1259" s="271"/>
      <c r="E1259" s="271"/>
      <c r="F1259" s="118"/>
      <c r="G1259" s="119"/>
      <c r="H1259" s="118"/>
      <c r="I1259" s="120"/>
      <c r="J1259" s="120"/>
      <c r="K1259" s="120"/>
      <c r="L1259" s="120"/>
      <c r="M1259" s="120"/>
      <c r="N1259" s="120"/>
      <c r="O1259" s="121"/>
      <c r="P1259" s="121"/>
      <c r="Q1259" s="117"/>
      <c r="R1259" s="122"/>
      <c r="S1259" s="117"/>
      <c r="T1259" s="123"/>
      <c r="U1259" s="299"/>
      <c r="V1259" s="294" t="str">
        <f>IF(Tabela7[[#This Row],[C/V]]="c",Tabela7[[#This Row],[Preço Médio]],"")</f>
        <v/>
      </c>
      <c r="W1259" s="294" t="str">
        <f>IF(Tabela7[[#This Row],[C/V]]="v",Tabela7[[#This Row],[Preço Médio]],"")</f>
        <v/>
      </c>
      <c r="X1259" s="123" t="str">
        <f>Tabela7[[#This Row],[Código Negociação]]&amp;Tabela7[[#This Row],[C/V]]</f>
        <v/>
      </c>
    </row>
    <row r="1260" spans="3:24" ht="15" customHeight="1" x14ac:dyDescent="0.25">
      <c r="C1260" s="262"/>
      <c r="D1260" s="272"/>
      <c r="E1260" s="272"/>
      <c r="F1260" s="264"/>
      <c r="G1260" s="265"/>
      <c r="H1260" s="126"/>
      <c r="I1260" s="125"/>
      <c r="J1260" s="125"/>
      <c r="K1260" s="125"/>
      <c r="L1260" s="125"/>
      <c r="M1260" s="125"/>
      <c r="N1260" s="125"/>
      <c r="O1260" s="266"/>
      <c r="P1260" s="267"/>
      <c r="Q1260" s="268"/>
      <c r="R1260" s="269"/>
      <c r="S1260" s="268"/>
      <c r="T1260" s="263"/>
      <c r="U1260" s="300"/>
      <c r="V1260" s="294" t="str">
        <f>IF(Tabela7[[#This Row],[C/V]]="c",Tabela7[[#This Row],[Preço Médio]],"")</f>
        <v/>
      </c>
      <c r="W1260" s="294" t="str">
        <f>IF(Tabela7[[#This Row],[C/V]]="v",Tabela7[[#This Row],[Preço Médio]],"")</f>
        <v/>
      </c>
      <c r="X1260" s="123" t="str">
        <f>Tabela7[[#This Row],[Código Negociação]]&amp;Tabela7[[#This Row],[C/V]]</f>
        <v/>
      </c>
    </row>
    <row r="1261" spans="3:24" ht="15" customHeight="1" x14ac:dyDescent="0.25">
      <c r="C1261" s="262"/>
      <c r="D1261" s="272"/>
      <c r="E1261" s="272"/>
      <c r="F1261" s="264"/>
      <c r="G1261" s="265"/>
      <c r="H1261" s="126"/>
      <c r="I1261" s="125"/>
      <c r="J1261" s="125"/>
      <c r="K1261" s="125"/>
      <c r="L1261" s="125"/>
      <c r="M1261" s="125"/>
      <c r="N1261" s="125"/>
      <c r="O1261" s="266"/>
      <c r="P1261" s="267"/>
      <c r="Q1261" s="267"/>
      <c r="R1261" s="270"/>
      <c r="S1261" s="267"/>
      <c r="T1261" s="264"/>
      <c r="U1261" s="300"/>
      <c r="V1261" s="294" t="str">
        <f>IF(Tabela7[[#This Row],[C/V]]="c",Tabela7[[#This Row],[Preço Médio]],"")</f>
        <v/>
      </c>
      <c r="W1261" s="294" t="str">
        <f>IF(Tabela7[[#This Row],[C/V]]="v",Tabela7[[#This Row],[Preço Médio]],"")</f>
        <v/>
      </c>
      <c r="X1261" s="123" t="str">
        <f>Tabela7[[#This Row],[Código Negociação]]&amp;Tabela7[[#This Row],[C/V]]</f>
        <v/>
      </c>
    </row>
    <row r="1262" spans="3:24" ht="15" customHeight="1" x14ac:dyDescent="0.25">
      <c r="C1262" s="141"/>
      <c r="D1262" s="273"/>
      <c r="E1262" s="273"/>
      <c r="F1262" s="264"/>
      <c r="G1262" s="274"/>
      <c r="H1262" s="264"/>
      <c r="I1262" s="275"/>
      <c r="J1262" s="275"/>
      <c r="K1262" s="275"/>
      <c r="L1262" s="275"/>
      <c r="M1262" s="275"/>
      <c r="N1262" s="275"/>
      <c r="O1262" s="267"/>
      <c r="P1262" s="267"/>
      <c r="Q1262" s="268"/>
      <c r="R1262" s="269"/>
      <c r="S1262" s="268"/>
      <c r="T1262" s="263"/>
      <c r="U1262" s="300"/>
      <c r="V1262" s="294" t="str">
        <f>IF(Tabela7[[#This Row],[C/V]]="c",Tabela7[[#This Row],[Preço Médio]],"")</f>
        <v/>
      </c>
      <c r="W1262" s="294" t="str">
        <f>IF(Tabela7[[#This Row],[C/V]]="v",Tabela7[[#This Row],[Preço Médio]],"")</f>
        <v/>
      </c>
      <c r="X1262" s="123" t="str">
        <f>Tabela7[[#This Row],[Código Negociação]]&amp;Tabela7[[#This Row],[C/V]]</f>
        <v/>
      </c>
    </row>
    <row r="1263" spans="3:24" ht="15" customHeight="1" x14ac:dyDescent="0.25">
      <c r="C1263" s="262"/>
      <c r="D1263" s="272"/>
      <c r="E1263" s="273"/>
      <c r="F1263" s="264"/>
      <c r="G1263" s="265"/>
      <c r="H1263" s="126"/>
      <c r="I1263" s="125"/>
      <c r="J1263" s="125"/>
      <c r="K1263" s="125"/>
      <c r="L1263" s="125"/>
      <c r="M1263" s="125"/>
      <c r="N1263" s="125"/>
      <c r="O1263" s="266"/>
      <c r="P1263" s="267"/>
      <c r="Q1263" s="268"/>
      <c r="R1263" s="269"/>
      <c r="S1263" s="268"/>
      <c r="T1263" s="263"/>
      <c r="U1263" s="300"/>
      <c r="V1263" s="294" t="str">
        <f>IF(Tabela7[[#This Row],[C/V]]="c",Tabela7[[#This Row],[Preço Médio]],"")</f>
        <v/>
      </c>
      <c r="W1263" s="294" t="str">
        <f>IF(Tabela7[[#This Row],[C/V]]="v",Tabela7[[#This Row],[Preço Médio]],"")</f>
        <v/>
      </c>
      <c r="X1263" s="123" t="str">
        <f>Tabela7[[#This Row],[Código Negociação]]&amp;Tabela7[[#This Row],[C/V]]</f>
        <v/>
      </c>
    </row>
    <row r="1264" spans="3:24" ht="15" customHeight="1" x14ac:dyDescent="0.25">
      <c r="C1264" s="262"/>
      <c r="D1264" s="272"/>
      <c r="E1264" s="273"/>
      <c r="F1264" s="264"/>
      <c r="G1264" s="265"/>
      <c r="H1264" s="126"/>
      <c r="I1264" s="125"/>
      <c r="J1264" s="125"/>
      <c r="K1264" s="125"/>
      <c r="L1264" s="125"/>
      <c r="M1264" s="125"/>
      <c r="N1264" s="125"/>
      <c r="O1264" s="266"/>
      <c r="P1264" s="267"/>
      <c r="Q1264" s="267"/>
      <c r="R1264" s="270"/>
      <c r="S1264" s="267"/>
      <c r="T1264" s="264"/>
      <c r="U1264" s="300"/>
      <c r="V1264" s="294" t="str">
        <f>IF(Tabela7[[#This Row],[C/V]]="c",Tabela7[[#This Row],[Preço Médio]],"")</f>
        <v/>
      </c>
      <c r="W1264" s="294" t="str">
        <f>IF(Tabela7[[#This Row],[C/V]]="v",Tabela7[[#This Row],[Preço Médio]],"")</f>
        <v/>
      </c>
      <c r="X1264" s="123" t="str">
        <f>Tabela7[[#This Row],[Código Negociação]]&amp;Tabela7[[#This Row],[C/V]]</f>
        <v/>
      </c>
    </row>
    <row r="1265" spans="3:24" ht="15" customHeight="1" x14ac:dyDescent="0.25">
      <c r="C1265" s="141"/>
      <c r="D1265" s="271"/>
      <c r="E1265" s="271"/>
      <c r="F1265" s="118"/>
      <c r="G1265" s="119"/>
      <c r="H1265" s="118"/>
      <c r="I1265" s="120"/>
      <c r="J1265" s="120"/>
      <c r="K1265" s="120"/>
      <c r="L1265" s="120"/>
      <c r="M1265" s="120"/>
      <c r="N1265" s="120"/>
      <c r="O1265" s="121"/>
      <c r="P1265" s="121"/>
      <c r="Q1265" s="117"/>
      <c r="R1265" s="122"/>
      <c r="S1265" s="117"/>
      <c r="T1265" s="123"/>
      <c r="U1265" s="299"/>
      <c r="V1265" s="294" t="str">
        <f>IF(Tabela7[[#This Row],[C/V]]="c",Tabela7[[#This Row],[Preço Médio]],"")</f>
        <v/>
      </c>
      <c r="W1265" s="294" t="str">
        <f>IF(Tabela7[[#This Row],[C/V]]="v",Tabela7[[#This Row],[Preço Médio]],"")</f>
        <v/>
      </c>
      <c r="X1265" s="123" t="str">
        <f>Tabela7[[#This Row],[Código Negociação]]&amp;Tabela7[[#This Row],[C/V]]</f>
        <v/>
      </c>
    </row>
    <row r="1266" spans="3:24" ht="15" customHeight="1" x14ac:dyDescent="0.25">
      <c r="C1266" s="262"/>
      <c r="D1266" s="272"/>
      <c r="E1266" s="272"/>
      <c r="F1266" s="264"/>
      <c r="G1266" s="265"/>
      <c r="H1266" s="126"/>
      <c r="I1266" s="125"/>
      <c r="J1266" s="125"/>
      <c r="K1266" s="125"/>
      <c r="L1266" s="125"/>
      <c r="M1266" s="125"/>
      <c r="N1266" s="125"/>
      <c r="O1266" s="266"/>
      <c r="P1266" s="267"/>
      <c r="Q1266" s="268"/>
      <c r="R1266" s="269"/>
      <c r="S1266" s="268"/>
      <c r="T1266" s="263"/>
      <c r="U1266" s="300"/>
      <c r="V1266" s="294" t="str">
        <f>IF(Tabela7[[#This Row],[C/V]]="c",Tabela7[[#This Row],[Preço Médio]],"")</f>
        <v/>
      </c>
      <c r="W1266" s="294" t="str">
        <f>IF(Tabela7[[#This Row],[C/V]]="v",Tabela7[[#This Row],[Preço Médio]],"")</f>
        <v/>
      </c>
      <c r="X1266" s="123" t="str">
        <f>Tabela7[[#This Row],[Código Negociação]]&amp;Tabela7[[#This Row],[C/V]]</f>
        <v/>
      </c>
    </row>
    <row r="1267" spans="3:24" ht="15" customHeight="1" x14ac:dyDescent="0.25">
      <c r="C1267" s="262"/>
      <c r="D1267" s="272"/>
      <c r="E1267" s="272"/>
      <c r="F1267" s="264"/>
      <c r="G1267" s="265"/>
      <c r="H1267" s="126"/>
      <c r="I1267" s="125"/>
      <c r="J1267" s="125"/>
      <c r="K1267" s="125"/>
      <c r="L1267" s="125"/>
      <c r="M1267" s="125"/>
      <c r="N1267" s="125"/>
      <c r="O1267" s="266"/>
      <c r="P1267" s="267"/>
      <c r="Q1267" s="267"/>
      <c r="R1267" s="270"/>
      <c r="S1267" s="267"/>
      <c r="T1267" s="264"/>
      <c r="U1267" s="300"/>
      <c r="V1267" s="294" t="str">
        <f>IF(Tabela7[[#This Row],[C/V]]="c",Tabela7[[#This Row],[Preço Médio]],"")</f>
        <v/>
      </c>
      <c r="W1267" s="294" t="str">
        <f>IF(Tabela7[[#This Row],[C/V]]="v",Tabela7[[#This Row],[Preço Médio]],"")</f>
        <v/>
      </c>
      <c r="X1267" s="123" t="str">
        <f>Tabela7[[#This Row],[Código Negociação]]&amp;Tabela7[[#This Row],[C/V]]</f>
        <v/>
      </c>
    </row>
    <row r="1268" spans="3:24" ht="15" customHeight="1" x14ac:dyDescent="0.25">
      <c r="C1268" s="141"/>
      <c r="D1268" s="273"/>
      <c r="E1268" s="273"/>
      <c r="F1268" s="264"/>
      <c r="G1268" s="274"/>
      <c r="H1268" s="264"/>
      <c r="I1268" s="275"/>
      <c r="J1268" s="275"/>
      <c r="K1268" s="275"/>
      <c r="L1268" s="275"/>
      <c r="M1268" s="275"/>
      <c r="N1268" s="275"/>
      <c r="O1268" s="267"/>
      <c r="P1268" s="267"/>
      <c r="Q1268" s="268"/>
      <c r="R1268" s="269"/>
      <c r="S1268" s="268"/>
      <c r="T1268" s="263"/>
      <c r="U1268" s="300"/>
      <c r="V1268" s="294" t="str">
        <f>IF(Tabela7[[#This Row],[C/V]]="c",Tabela7[[#This Row],[Preço Médio]],"")</f>
        <v/>
      </c>
      <c r="W1268" s="294" t="str">
        <f>IF(Tabela7[[#This Row],[C/V]]="v",Tabela7[[#This Row],[Preço Médio]],"")</f>
        <v/>
      </c>
      <c r="X1268" s="123" t="str">
        <f>Tabela7[[#This Row],[Código Negociação]]&amp;Tabela7[[#This Row],[C/V]]</f>
        <v/>
      </c>
    </row>
    <row r="1269" spans="3:24" ht="15" customHeight="1" x14ac:dyDescent="0.25">
      <c r="C1269" s="262"/>
      <c r="D1269" s="272"/>
      <c r="E1269" s="273"/>
      <c r="F1269" s="264"/>
      <c r="G1269" s="265"/>
      <c r="H1269" s="126"/>
      <c r="I1269" s="125"/>
      <c r="J1269" s="125"/>
      <c r="K1269" s="125"/>
      <c r="L1269" s="125"/>
      <c r="M1269" s="125"/>
      <c r="N1269" s="125"/>
      <c r="O1269" s="266"/>
      <c r="P1269" s="267"/>
      <c r="Q1269" s="268"/>
      <c r="R1269" s="269"/>
      <c r="S1269" s="268"/>
      <c r="T1269" s="263"/>
      <c r="U1269" s="300"/>
      <c r="V1269" s="294" t="str">
        <f>IF(Tabela7[[#This Row],[C/V]]="c",Tabela7[[#This Row],[Preço Médio]],"")</f>
        <v/>
      </c>
      <c r="W1269" s="294" t="str">
        <f>IF(Tabela7[[#This Row],[C/V]]="v",Tabela7[[#This Row],[Preço Médio]],"")</f>
        <v/>
      </c>
      <c r="X1269" s="123" t="str">
        <f>Tabela7[[#This Row],[Código Negociação]]&amp;Tabela7[[#This Row],[C/V]]</f>
        <v/>
      </c>
    </row>
    <row r="1270" spans="3:24" ht="15" customHeight="1" x14ac:dyDescent="0.25">
      <c r="C1270" s="262"/>
      <c r="D1270" s="272"/>
      <c r="E1270" s="273"/>
      <c r="F1270" s="264"/>
      <c r="G1270" s="265"/>
      <c r="H1270" s="126"/>
      <c r="I1270" s="125"/>
      <c r="J1270" s="125"/>
      <c r="K1270" s="125"/>
      <c r="L1270" s="125"/>
      <c r="M1270" s="125"/>
      <c r="N1270" s="125"/>
      <c r="O1270" s="266"/>
      <c r="P1270" s="267"/>
      <c r="Q1270" s="267"/>
      <c r="R1270" s="270"/>
      <c r="S1270" s="267"/>
      <c r="T1270" s="264"/>
      <c r="U1270" s="300"/>
      <c r="V1270" s="294" t="str">
        <f>IF(Tabela7[[#This Row],[C/V]]="c",Tabela7[[#This Row],[Preço Médio]],"")</f>
        <v/>
      </c>
      <c r="W1270" s="294" t="str">
        <f>IF(Tabela7[[#This Row],[C/V]]="v",Tabela7[[#This Row],[Preço Médio]],"")</f>
        <v/>
      </c>
      <c r="X1270" s="123" t="str">
        <f>Tabela7[[#This Row],[Código Negociação]]&amp;Tabela7[[#This Row],[C/V]]</f>
        <v/>
      </c>
    </row>
    <row r="1271" spans="3:24" ht="15" customHeight="1" x14ac:dyDescent="0.25">
      <c r="C1271" s="141"/>
      <c r="D1271" s="271"/>
      <c r="E1271" s="271"/>
      <c r="F1271" s="118"/>
      <c r="G1271" s="119"/>
      <c r="H1271" s="118"/>
      <c r="I1271" s="120"/>
      <c r="J1271" s="120"/>
      <c r="K1271" s="120"/>
      <c r="L1271" s="120"/>
      <c r="M1271" s="120"/>
      <c r="N1271" s="120"/>
      <c r="O1271" s="121"/>
      <c r="P1271" s="121"/>
      <c r="Q1271" s="117"/>
      <c r="R1271" s="122"/>
      <c r="S1271" s="117"/>
      <c r="T1271" s="123"/>
      <c r="U1271" s="299"/>
      <c r="V1271" s="294" t="str">
        <f>IF(Tabela7[[#This Row],[C/V]]="c",Tabela7[[#This Row],[Preço Médio]],"")</f>
        <v/>
      </c>
      <c r="W1271" s="294" t="str">
        <f>IF(Tabela7[[#This Row],[C/V]]="v",Tabela7[[#This Row],[Preço Médio]],"")</f>
        <v/>
      </c>
      <c r="X1271" s="123" t="str">
        <f>Tabela7[[#This Row],[Código Negociação]]&amp;Tabela7[[#This Row],[C/V]]</f>
        <v/>
      </c>
    </row>
    <row r="1272" spans="3:24" ht="15" customHeight="1" x14ac:dyDescent="0.25">
      <c r="C1272" s="262"/>
      <c r="D1272" s="272"/>
      <c r="E1272" s="272"/>
      <c r="F1272" s="264"/>
      <c r="G1272" s="265"/>
      <c r="H1272" s="126"/>
      <c r="I1272" s="125"/>
      <c r="J1272" s="125"/>
      <c r="K1272" s="125"/>
      <c r="L1272" s="125"/>
      <c r="M1272" s="125"/>
      <c r="N1272" s="125"/>
      <c r="O1272" s="266"/>
      <c r="P1272" s="267"/>
      <c r="Q1272" s="268"/>
      <c r="R1272" s="269"/>
      <c r="S1272" s="268"/>
      <c r="T1272" s="263"/>
      <c r="U1272" s="300"/>
      <c r="V1272" s="294" t="str">
        <f>IF(Tabela7[[#This Row],[C/V]]="c",Tabela7[[#This Row],[Preço Médio]],"")</f>
        <v/>
      </c>
      <c r="W1272" s="294" t="str">
        <f>IF(Tabela7[[#This Row],[C/V]]="v",Tabela7[[#This Row],[Preço Médio]],"")</f>
        <v/>
      </c>
      <c r="X1272" s="123" t="str">
        <f>Tabela7[[#This Row],[Código Negociação]]&amp;Tabela7[[#This Row],[C/V]]</f>
        <v/>
      </c>
    </row>
    <row r="1273" spans="3:24" ht="15" customHeight="1" x14ac:dyDescent="0.25">
      <c r="C1273" s="262"/>
      <c r="D1273" s="272"/>
      <c r="E1273" s="272"/>
      <c r="F1273" s="264"/>
      <c r="G1273" s="265"/>
      <c r="H1273" s="126"/>
      <c r="I1273" s="125"/>
      <c r="J1273" s="125"/>
      <c r="K1273" s="125"/>
      <c r="L1273" s="125"/>
      <c r="M1273" s="125"/>
      <c r="N1273" s="125"/>
      <c r="O1273" s="266"/>
      <c r="P1273" s="267"/>
      <c r="Q1273" s="267"/>
      <c r="R1273" s="270"/>
      <c r="S1273" s="267"/>
      <c r="T1273" s="264"/>
      <c r="U1273" s="300"/>
      <c r="V1273" s="294" t="str">
        <f>IF(Tabela7[[#This Row],[C/V]]="c",Tabela7[[#This Row],[Preço Médio]],"")</f>
        <v/>
      </c>
      <c r="W1273" s="294" t="str">
        <f>IF(Tabela7[[#This Row],[C/V]]="v",Tabela7[[#This Row],[Preço Médio]],"")</f>
        <v/>
      </c>
      <c r="X1273" s="123" t="str">
        <f>Tabela7[[#This Row],[Código Negociação]]&amp;Tabela7[[#This Row],[C/V]]</f>
        <v/>
      </c>
    </row>
    <row r="1274" spans="3:24" ht="15" customHeight="1" x14ac:dyDescent="0.25">
      <c r="C1274" s="141"/>
      <c r="D1274" s="273"/>
      <c r="E1274" s="273"/>
      <c r="F1274" s="264"/>
      <c r="G1274" s="274"/>
      <c r="H1274" s="264"/>
      <c r="I1274" s="275"/>
      <c r="J1274" s="275"/>
      <c r="K1274" s="275"/>
      <c r="L1274" s="275"/>
      <c r="M1274" s="275"/>
      <c r="N1274" s="275"/>
      <c r="O1274" s="267"/>
      <c r="P1274" s="267"/>
      <c r="Q1274" s="268"/>
      <c r="R1274" s="269"/>
      <c r="S1274" s="268"/>
      <c r="T1274" s="263"/>
      <c r="U1274" s="300"/>
      <c r="V1274" s="294" t="str">
        <f>IF(Tabela7[[#This Row],[C/V]]="c",Tabela7[[#This Row],[Preço Médio]],"")</f>
        <v/>
      </c>
      <c r="W1274" s="294" t="str">
        <f>IF(Tabela7[[#This Row],[C/V]]="v",Tabela7[[#This Row],[Preço Médio]],"")</f>
        <v/>
      </c>
      <c r="X1274" s="123" t="str">
        <f>Tabela7[[#This Row],[Código Negociação]]&amp;Tabela7[[#This Row],[C/V]]</f>
        <v/>
      </c>
    </row>
    <row r="1275" spans="3:24" ht="15" customHeight="1" x14ac:dyDescent="0.25">
      <c r="C1275" s="262"/>
      <c r="D1275" s="272"/>
      <c r="E1275" s="273"/>
      <c r="F1275" s="264"/>
      <c r="G1275" s="265"/>
      <c r="H1275" s="126"/>
      <c r="I1275" s="125"/>
      <c r="J1275" s="125"/>
      <c r="K1275" s="125"/>
      <c r="L1275" s="125"/>
      <c r="M1275" s="125"/>
      <c r="N1275" s="125"/>
      <c r="O1275" s="266"/>
      <c r="P1275" s="267"/>
      <c r="Q1275" s="268"/>
      <c r="R1275" s="269"/>
      <c r="S1275" s="268"/>
      <c r="T1275" s="263"/>
      <c r="U1275" s="300"/>
      <c r="V1275" s="294" t="str">
        <f>IF(Tabela7[[#This Row],[C/V]]="c",Tabela7[[#This Row],[Preço Médio]],"")</f>
        <v/>
      </c>
      <c r="W1275" s="294" t="str">
        <f>IF(Tabela7[[#This Row],[C/V]]="v",Tabela7[[#This Row],[Preço Médio]],"")</f>
        <v/>
      </c>
      <c r="X1275" s="123" t="str">
        <f>Tabela7[[#This Row],[Código Negociação]]&amp;Tabela7[[#This Row],[C/V]]</f>
        <v/>
      </c>
    </row>
    <row r="1276" spans="3:24" ht="15" customHeight="1" x14ac:dyDescent="0.25">
      <c r="C1276" s="262"/>
      <c r="D1276" s="272"/>
      <c r="E1276" s="273"/>
      <c r="F1276" s="264"/>
      <c r="G1276" s="265"/>
      <c r="H1276" s="126"/>
      <c r="I1276" s="125"/>
      <c r="J1276" s="125"/>
      <c r="K1276" s="125"/>
      <c r="L1276" s="125"/>
      <c r="M1276" s="125"/>
      <c r="N1276" s="125"/>
      <c r="O1276" s="266"/>
      <c r="P1276" s="267"/>
      <c r="Q1276" s="267"/>
      <c r="R1276" s="270"/>
      <c r="S1276" s="267"/>
      <c r="T1276" s="264"/>
      <c r="U1276" s="300"/>
      <c r="V1276" s="294" t="str">
        <f>IF(Tabela7[[#This Row],[C/V]]="c",Tabela7[[#This Row],[Preço Médio]],"")</f>
        <v/>
      </c>
      <c r="W1276" s="294" t="str">
        <f>IF(Tabela7[[#This Row],[C/V]]="v",Tabela7[[#This Row],[Preço Médio]],"")</f>
        <v/>
      </c>
      <c r="X1276" s="123" t="str">
        <f>Tabela7[[#This Row],[Código Negociação]]&amp;Tabela7[[#This Row],[C/V]]</f>
        <v/>
      </c>
    </row>
    <row r="1277" spans="3:24" ht="15" customHeight="1" x14ac:dyDescent="0.25">
      <c r="C1277" s="141"/>
      <c r="D1277" s="271"/>
      <c r="E1277" s="271"/>
      <c r="F1277" s="118"/>
      <c r="G1277" s="119"/>
      <c r="H1277" s="118"/>
      <c r="I1277" s="120"/>
      <c r="J1277" s="120"/>
      <c r="K1277" s="120"/>
      <c r="L1277" s="120"/>
      <c r="M1277" s="120"/>
      <c r="N1277" s="120"/>
      <c r="O1277" s="121"/>
      <c r="P1277" s="121"/>
      <c r="Q1277" s="117"/>
      <c r="R1277" s="122"/>
      <c r="S1277" s="117"/>
      <c r="T1277" s="123"/>
      <c r="U1277" s="299"/>
      <c r="V1277" s="294" t="str">
        <f>IF(Tabela7[[#This Row],[C/V]]="c",Tabela7[[#This Row],[Preço Médio]],"")</f>
        <v/>
      </c>
      <c r="W1277" s="294" t="str">
        <f>IF(Tabela7[[#This Row],[C/V]]="v",Tabela7[[#This Row],[Preço Médio]],"")</f>
        <v/>
      </c>
      <c r="X1277" s="123" t="str">
        <f>Tabela7[[#This Row],[Código Negociação]]&amp;Tabela7[[#This Row],[C/V]]</f>
        <v/>
      </c>
    </row>
    <row r="1278" spans="3:24" ht="15" customHeight="1" x14ac:dyDescent="0.25">
      <c r="C1278" s="262"/>
      <c r="D1278" s="272"/>
      <c r="E1278" s="272"/>
      <c r="F1278" s="264"/>
      <c r="G1278" s="265"/>
      <c r="H1278" s="126"/>
      <c r="I1278" s="125"/>
      <c r="J1278" s="125"/>
      <c r="K1278" s="125"/>
      <c r="L1278" s="125"/>
      <c r="M1278" s="125"/>
      <c r="N1278" s="125"/>
      <c r="O1278" s="266"/>
      <c r="P1278" s="267"/>
      <c r="Q1278" s="268"/>
      <c r="R1278" s="269"/>
      <c r="S1278" s="268"/>
      <c r="T1278" s="263"/>
      <c r="U1278" s="300"/>
      <c r="V1278" s="294" t="str">
        <f>IF(Tabela7[[#This Row],[C/V]]="c",Tabela7[[#This Row],[Preço Médio]],"")</f>
        <v/>
      </c>
      <c r="W1278" s="294" t="str">
        <f>IF(Tabela7[[#This Row],[C/V]]="v",Tabela7[[#This Row],[Preço Médio]],"")</f>
        <v/>
      </c>
      <c r="X1278" s="123" t="str">
        <f>Tabela7[[#This Row],[Código Negociação]]&amp;Tabela7[[#This Row],[C/V]]</f>
        <v/>
      </c>
    </row>
    <row r="1279" spans="3:24" ht="15" customHeight="1" x14ac:dyDescent="0.25">
      <c r="C1279" s="262"/>
      <c r="D1279" s="272"/>
      <c r="E1279" s="272"/>
      <c r="F1279" s="264"/>
      <c r="G1279" s="265"/>
      <c r="H1279" s="126"/>
      <c r="I1279" s="125"/>
      <c r="J1279" s="125"/>
      <c r="K1279" s="125"/>
      <c r="L1279" s="125"/>
      <c r="M1279" s="125"/>
      <c r="N1279" s="125"/>
      <c r="O1279" s="266"/>
      <c r="P1279" s="267"/>
      <c r="Q1279" s="267"/>
      <c r="R1279" s="270"/>
      <c r="S1279" s="267"/>
      <c r="T1279" s="264"/>
      <c r="U1279" s="300"/>
      <c r="V1279" s="294" t="str">
        <f>IF(Tabela7[[#This Row],[C/V]]="c",Tabela7[[#This Row],[Preço Médio]],"")</f>
        <v/>
      </c>
      <c r="W1279" s="294" t="str">
        <f>IF(Tabela7[[#This Row],[C/V]]="v",Tabela7[[#This Row],[Preço Médio]],"")</f>
        <v/>
      </c>
      <c r="X1279" s="123" t="str">
        <f>Tabela7[[#This Row],[Código Negociação]]&amp;Tabela7[[#This Row],[C/V]]</f>
        <v/>
      </c>
    </row>
    <row r="1280" spans="3:24" ht="15" customHeight="1" x14ac:dyDescent="0.25">
      <c r="C1280" s="141"/>
      <c r="D1280" s="273"/>
      <c r="E1280" s="273"/>
      <c r="F1280" s="264"/>
      <c r="G1280" s="274"/>
      <c r="H1280" s="264"/>
      <c r="I1280" s="275"/>
      <c r="J1280" s="275"/>
      <c r="K1280" s="275"/>
      <c r="L1280" s="275"/>
      <c r="M1280" s="275"/>
      <c r="N1280" s="275"/>
      <c r="O1280" s="267"/>
      <c r="P1280" s="267"/>
      <c r="Q1280" s="268"/>
      <c r="R1280" s="269"/>
      <c r="S1280" s="268"/>
      <c r="T1280" s="263"/>
      <c r="U1280" s="300"/>
      <c r="V1280" s="294" t="str">
        <f>IF(Tabela7[[#This Row],[C/V]]="c",Tabela7[[#This Row],[Preço Médio]],"")</f>
        <v/>
      </c>
      <c r="W1280" s="294" t="str">
        <f>IF(Tabela7[[#This Row],[C/V]]="v",Tabela7[[#This Row],[Preço Médio]],"")</f>
        <v/>
      </c>
      <c r="X1280" s="123" t="str">
        <f>Tabela7[[#This Row],[Código Negociação]]&amp;Tabela7[[#This Row],[C/V]]</f>
        <v/>
      </c>
    </row>
    <row r="1281" spans="3:24" ht="15" customHeight="1" x14ac:dyDescent="0.25">
      <c r="C1281" s="262"/>
      <c r="D1281" s="272"/>
      <c r="E1281" s="273"/>
      <c r="F1281" s="264"/>
      <c r="G1281" s="265"/>
      <c r="H1281" s="126"/>
      <c r="I1281" s="125"/>
      <c r="J1281" s="125"/>
      <c r="K1281" s="125"/>
      <c r="L1281" s="125"/>
      <c r="M1281" s="125"/>
      <c r="N1281" s="125"/>
      <c r="O1281" s="266"/>
      <c r="P1281" s="267"/>
      <c r="Q1281" s="268"/>
      <c r="R1281" s="269"/>
      <c r="S1281" s="268"/>
      <c r="T1281" s="263"/>
      <c r="U1281" s="300"/>
      <c r="V1281" s="294" t="str">
        <f>IF(Tabela7[[#This Row],[C/V]]="c",Tabela7[[#This Row],[Preço Médio]],"")</f>
        <v/>
      </c>
      <c r="W1281" s="294" t="str">
        <f>IF(Tabela7[[#This Row],[C/V]]="v",Tabela7[[#This Row],[Preço Médio]],"")</f>
        <v/>
      </c>
      <c r="X1281" s="123" t="str">
        <f>Tabela7[[#This Row],[Código Negociação]]&amp;Tabela7[[#This Row],[C/V]]</f>
        <v/>
      </c>
    </row>
    <row r="1282" spans="3:24" ht="15" customHeight="1" x14ac:dyDescent="0.25">
      <c r="C1282" s="262"/>
      <c r="D1282" s="272"/>
      <c r="E1282" s="273"/>
      <c r="F1282" s="264"/>
      <c r="G1282" s="265"/>
      <c r="H1282" s="126"/>
      <c r="I1282" s="125"/>
      <c r="J1282" s="125"/>
      <c r="K1282" s="125"/>
      <c r="L1282" s="125"/>
      <c r="M1282" s="125"/>
      <c r="N1282" s="125"/>
      <c r="O1282" s="266"/>
      <c r="P1282" s="267"/>
      <c r="Q1282" s="267"/>
      <c r="R1282" s="270"/>
      <c r="S1282" s="267"/>
      <c r="T1282" s="264"/>
      <c r="U1282" s="300"/>
      <c r="V1282" s="294" t="str">
        <f>IF(Tabela7[[#This Row],[C/V]]="c",Tabela7[[#This Row],[Preço Médio]],"")</f>
        <v/>
      </c>
      <c r="W1282" s="294" t="str">
        <f>IF(Tabela7[[#This Row],[C/V]]="v",Tabela7[[#This Row],[Preço Médio]],"")</f>
        <v/>
      </c>
      <c r="X1282" s="123" t="str">
        <f>Tabela7[[#This Row],[Código Negociação]]&amp;Tabela7[[#This Row],[C/V]]</f>
        <v/>
      </c>
    </row>
    <row r="1283" spans="3:24" ht="15" customHeight="1" x14ac:dyDescent="0.25">
      <c r="C1283" s="141"/>
      <c r="D1283" s="271"/>
      <c r="E1283" s="271"/>
      <c r="F1283" s="118"/>
      <c r="G1283" s="119"/>
      <c r="H1283" s="118"/>
      <c r="I1283" s="120"/>
      <c r="J1283" s="120"/>
      <c r="K1283" s="120"/>
      <c r="L1283" s="120"/>
      <c r="M1283" s="120"/>
      <c r="N1283" s="120"/>
      <c r="O1283" s="121"/>
      <c r="P1283" s="121"/>
      <c r="Q1283" s="117"/>
      <c r="R1283" s="122"/>
      <c r="S1283" s="117"/>
      <c r="T1283" s="123"/>
      <c r="U1283" s="299"/>
      <c r="V1283" s="294" t="str">
        <f>IF(Tabela7[[#This Row],[C/V]]="c",Tabela7[[#This Row],[Preço Médio]],"")</f>
        <v/>
      </c>
      <c r="W1283" s="294" t="str">
        <f>IF(Tabela7[[#This Row],[C/V]]="v",Tabela7[[#This Row],[Preço Médio]],"")</f>
        <v/>
      </c>
      <c r="X1283" s="123" t="str">
        <f>Tabela7[[#This Row],[Código Negociação]]&amp;Tabela7[[#This Row],[C/V]]</f>
        <v/>
      </c>
    </row>
    <row r="1284" spans="3:24" ht="15" customHeight="1" x14ac:dyDescent="0.25">
      <c r="C1284" s="262"/>
      <c r="D1284" s="272"/>
      <c r="E1284" s="272"/>
      <c r="F1284" s="264"/>
      <c r="G1284" s="265"/>
      <c r="H1284" s="126"/>
      <c r="I1284" s="125"/>
      <c r="J1284" s="125"/>
      <c r="K1284" s="125"/>
      <c r="L1284" s="125"/>
      <c r="M1284" s="125"/>
      <c r="N1284" s="125"/>
      <c r="O1284" s="266"/>
      <c r="P1284" s="267"/>
      <c r="Q1284" s="268"/>
      <c r="R1284" s="269"/>
      <c r="S1284" s="268"/>
      <c r="T1284" s="263"/>
      <c r="U1284" s="300"/>
      <c r="V1284" s="294" t="str">
        <f>IF(Tabela7[[#This Row],[C/V]]="c",Tabela7[[#This Row],[Preço Médio]],"")</f>
        <v/>
      </c>
      <c r="W1284" s="294" t="str">
        <f>IF(Tabela7[[#This Row],[C/V]]="v",Tabela7[[#This Row],[Preço Médio]],"")</f>
        <v/>
      </c>
      <c r="X1284" s="123" t="str">
        <f>Tabela7[[#This Row],[Código Negociação]]&amp;Tabela7[[#This Row],[C/V]]</f>
        <v/>
      </c>
    </row>
    <row r="1285" spans="3:24" ht="15" customHeight="1" x14ac:dyDescent="0.25">
      <c r="C1285" s="262"/>
      <c r="D1285" s="272"/>
      <c r="E1285" s="272"/>
      <c r="F1285" s="264"/>
      <c r="G1285" s="265"/>
      <c r="H1285" s="126"/>
      <c r="I1285" s="125"/>
      <c r="J1285" s="125"/>
      <c r="K1285" s="125"/>
      <c r="L1285" s="125"/>
      <c r="M1285" s="125"/>
      <c r="N1285" s="125"/>
      <c r="O1285" s="266"/>
      <c r="P1285" s="267"/>
      <c r="Q1285" s="267"/>
      <c r="R1285" s="270"/>
      <c r="S1285" s="267"/>
      <c r="T1285" s="264"/>
      <c r="U1285" s="300"/>
      <c r="V1285" s="294" t="str">
        <f>IF(Tabela7[[#This Row],[C/V]]="c",Tabela7[[#This Row],[Preço Médio]],"")</f>
        <v/>
      </c>
      <c r="W1285" s="294" t="str">
        <f>IF(Tabela7[[#This Row],[C/V]]="v",Tabela7[[#This Row],[Preço Médio]],"")</f>
        <v/>
      </c>
      <c r="X1285" s="123" t="str">
        <f>Tabela7[[#This Row],[Código Negociação]]&amp;Tabela7[[#This Row],[C/V]]</f>
        <v/>
      </c>
    </row>
    <row r="1286" spans="3:24" ht="15" customHeight="1" x14ac:dyDescent="0.25">
      <c r="C1286" s="141"/>
      <c r="D1286" s="273"/>
      <c r="E1286" s="273"/>
      <c r="F1286" s="264"/>
      <c r="G1286" s="274"/>
      <c r="H1286" s="264"/>
      <c r="I1286" s="275"/>
      <c r="J1286" s="275"/>
      <c r="K1286" s="275"/>
      <c r="L1286" s="275"/>
      <c r="M1286" s="275"/>
      <c r="N1286" s="275"/>
      <c r="O1286" s="267"/>
      <c r="P1286" s="267"/>
      <c r="Q1286" s="268"/>
      <c r="R1286" s="269"/>
      <c r="S1286" s="268"/>
      <c r="T1286" s="263"/>
      <c r="U1286" s="300"/>
      <c r="V1286" s="294" t="str">
        <f>IF(Tabela7[[#This Row],[C/V]]="c",Tabela7[[#This Row],[Preço Médio]],"")</f>
        <v/>
      </c>
      <c r="W1286" s="294" t="str">
        <f>IF(Tabela7[[#This Row],[C/V]]="v",Tabela7[[#This Row],[Preço Médio]],"")</f>
        <v/>
      </c>
      <c r="X1286" s="123" t="str">
        <f>Tabela7[[#This Row],[Código Negociação]]&amp;Tabela7[[#This Row],[C/V]]</f>
        <v/>
      </c>
    </row>
    <row r="1287" spans="3:24" ht="15" customHeight="1" x14ac:dyDescent="0.25">
      <c r="C1287" s="262"/>
      <c r="D1287" s="272"/>
      <c r="E1287" s="273"/>
      <c r="F1287" s="264"/>
      <c r="G1287" s="265"/>
      <c r="H1287" s="126"/>
      <c r="I1287" s="125"/>
      <c r="J1287" s="125"/>
      <c r="K1287" s="125"/>
      <c r="L1287" s="125"/>
      <c r="M1287" s="125"/>
      <c r="N1287" s="125"/>
      <c r="O1287" s="266"/>
      <c r="P1287" s="267"/>
      <c r="Q1287" s="268"/>
      <c r="R1287" s="269"/>
      <c r="S1287" s="268"/>
      <c r="T1287" s="263"/>
      <c r="U1287" s="300"/>
      <c r="V1287" s="294" t="str">
        <f>IF(Tabela7[[#This Row],[C/V]]="c",Tabela7[[#This Row],[Preço Médio]],"")</f>
        <v/>
      </c>
      <c r="W1287" s="294" t="str">
        <f>IF(Tabela7[[#This Row],[C/V]]="v",Tabela7[[#This Row],[Preço Médio]],"")</f>
        <v/>
      </c>
      <c r="X1287" s="123" t="str">
        <f>Tabela7[[#This Row],[Código Negociação]]&amp;Tabela7[[#This Row],[C/V]]</f>
        <v/>
      </c>
    </row>
    <row r="1288" spans="3:24" ht="15" customHeight="1" x14ac:dyDescent="0.25">
      <c r="C1288" s="262"/>
      <c r="D1288" s="272"/>
      <c r="E1288" s="273"/>
      <c r="F1288" s="264"/>
      <c r="G1288" s="265"/>
      <c r="H1288" s="126"/>
      <c r="I1288" s="125"/>
      <c r="J1288" s="125"/>
      <c r="K1288" s="125"/>
      <c r="L1288" s="125"/>
      <c r="M1288" s="125"/>
      <c r="N1288" s="125"/>
      <c r="O1288" s="266"/>
      <c r="P1288" s="267"/>
      <c r="Q1288" s="267"/>
      <c r="R1288" s="270"/>
      <c r="S1288" s="267"/>
      <c r="T1288" s="264"/>
      <c r="U1288" s="300"/>
      <c r="V1288" s="294" t="str">
        <f>IF(Tabela7[[#This Row],[C/V]]="c",Tabela7[[#This Row],[Preço Médio]],"")</f>
        <v/>
      </c>
      <c r="W1288" s="294" t="str">
        <f>IF(Tabela7[[#This Row],[C/V]]="v",Tabela7[[#This Row],[Preço Médio]],"")</f>
        <v/>
      </c>
      <c r="X1288" s="123" t="str">
        <f>Tabela7[[#This Row],[Código Negociação]]&amp;Tabela7[[#This Row],[C/V]]</f>
        <v/>
      </c>
    </row>
    <row r="1289" spans="3:24" ht="15" customHeight="1" x14ac:dyDescent="0.25">
      <c r="C1289" s="141"/>
      <c r="D1289" s="271"/>
      <c r="E1289" s="271"/>
      <c r="F1289" s="118"/>
      <c r="G1289" s="119"/>
      <c r="H1289" s="118"/>
      <c r="I1289" s="120"/>
      <c r="J1289" s="120"/>
      <c r="K1289" s="120"/>
      <c r="L1289" s="120"/>
      <c r="M1289" s="120"/>
      <c r="N1289" s="120"/>
      <c r="O1289" s="121"/>
      <c r="P1289" s="121"/>
      <c r="Q1289" s="117"/>
      <c r="R1289" s="122"/>
      <c r="S1289" s="117"/>
      <c r="T1289" s="123"/>
      <c r="U1289" s="299"/>
      <c r="V1289" s="294" t="str">
        <f>IF(Tabela7[[#This Row],[C/V]]="c",Tabela7[[#This Row],[Preço Médio]],"")</f>
        <v/>
      </c>
      <c r="W1289" s="294" t="str">
        <f>IF(Tabela7[[#This Row],[C/V]]="v",Tabela7[[#This Row],[Preço Médio]],"")</f>
        <v/>
      </c>
      <c r="X1289" s="123" t="str">
        <f>Tabela7[[#This Row],[Código Negociação]]&amp;Tabela7[[#This Row],[C/V]]</f>
        <v/>
      </c>
    </row>
    <row r="1290" spans="3:24" ht="15" customHeight="1" x14ac:dyDescent="0.25">
      <c r="C1290" s="262"/>
      <c r="D1290" s="272"/>
      <c r="E1290" s="272"/>
      <c r="F1290" s="264"/>
      <c r="G1290" s="265"/>
      <c r="H1290" s="126"/>
      <c r="I1290" s="125"/>
      <c r="J1290" s="125"/>
      <c r="K1290" s="125"/>
      <c r="L1290" s="125"/>
      <c r="M1290" s="125"/>
      <c r="N1290" s="125"/>
      <c r="O1290" s="266"/>
      <c r="P1290" s="267"/>
      <c r="Q1290" s="268"/>
      <c r="R1290" s="269"/>
      <c r="S1290" s="268"/>
      <c r="T1290" s="263"/>
      <c r="U1290" s="300"/>
      <c r="V1290" s="294" t="str">
        <f>IF(Tabela7[[#This Row],[C/V]]="c",Tabela7[[#This Row],[Preço Médio]],"")</f>
        <v/>
      </c>
      <c r="W1290" s="294" t="str">
        <f>IF(Tabela7[[#This Row],[C/V]]="v",Tabela7[[#This Row],[Preço Médio]],"")</f>
        <v/>
      </c>
      <c r="X1290" s="123" t="str">
        <f>Tabela7[[#This Row],[Código Negociação]]&amp;Tabela7[[#This Row],[C/V]]</f>
        <v/>
      </c>
    </row>
    <row r="1291" spans="3:24" ht="15" customHeight="1" x14ac:dyDescent="0.25">
      <c r="C1291" s="262"/>
      <c r="D1291" s="272"/>
      <c r="E1291" s="272"/>
      <c r="F1291" s="264"/>
      <c r="G1291" s="265"/>
      <c r="H1291" s="126"/>
      <c r="I1291" s="125"/>
      <c r="J1291" s="125"/>
      <c r="K1291" s="125"/>
      <c r="L1291" s="125"/>
      <c r="M1291" s="125"/>
      <c r="N1291" s="125"/>
      <c r="O1291" s="266"/>
      <c r="P1291" s="267"/>
      <c r="Q1291" s="267"/>
      <c r="R1291" s="270"/>
      <c r="S1291" s="267"/>
      <c r="T1291" s="264"/>
      <c r="U1291" s="300"/>
      <c r="V1291" s="294" t="str">
        <f>IF(Tabela7[[#This Row],[C/V]]="c",Tabela7[[#This Row],[Preço Médio]],"")</f>
        <v/>
      </c>
      <c r="W1291" s="294" t="str">
        <f>IF(Tabela7[[#This Row],[C/V]]="v",Tabela7[[#This Row],[Preço Médio]],"")</f>
        <v/>
      </c>
      <c r="X1291" s="123" t="str">
        <f>Tabela7[[#This Row],[Código Negociação]]&amp;Tabela7[[#This Row],[C/V]]</f>
        <v/>
      </c>
    </row>
    <row r="1292" spans="3:24" ht="15" customHeight="1" x14ac:dyDescent="0.25">
      <c r="C1292" s="141"/>
      <c r="D1292" s="273"/>
      <c r="E1292" s="273"/>
      <c r="F1292" s="264"/>
      <c r="G1292" s="274"/>
      <c r="H1292" s="264"/>
      <c r="I1292" s="275"/>
      <c r="J1292" s="275"/>
      <c r="K1292" s="275"/>
      <c r="L1292" s="275"/>
      <c r="M1292" s="275"/>
      <c r="N1292" s="275"/>
      <c r="O1292" s="267"/>
      <c r="P1292" s="267"/>
      <c r="Q1292" s="268"/>
      <c r="R1292" s="269"/>
      <c r="S1292" s="268"/>
      <c r="T1292" s="263"/>
      <c r="U1292" s="300"/>
      <c r="V1292" s="294" t="str">
        <f>IF(Tabela7[[#This Row],[C/V]]="c",Tabela7[[#This Row],[Preço Médio]],"")</f>
        <v/>
      </c>
      <c r="W1292" s="294" t="str">
        <f>IF(Tabela7[[#This Row],[C/V]]="v",Tabela7[[#This Row],[Preço Médio]],"")</f>
        <v/>
      </c>
      <c r="X1292" s="123" t="str">
        <f>Tabela7[[#This Row],[Código Negociação]]&amp;Tabela7[[#This Row],[C/V]]</f>
        <v/>
      </c>
    </row>
    <row r="1293" spans="3:24" ht="15" customHeight="1" x14ac:dyDescent="0.25">
      <c r="C1293" s="262"/>
      <c r="D1293" s="272"/>
      <c r="E1293" s="273"/>
      <c r="F1293" s="264"/>
      <c r="G1293" s="265"/>
      <c r="H1293" s="126"/>
      <c r="I1293" s="125"/>
      <c r="J1293" s="125"/>
      <c r="K1293" s="125"/>
      <c r="L1293" s="125"/>
      <c r="M1293" s="125"/>
      <c r="N1293" s="125"/>
      <c r="O1293" s="266"/>
      <c r="P1293" s="267"/>
      <c r="Q1293" s="268"/>
      <c r="R1293" s="269"/>
      <c r="S1293" s="268"/>
      <c r="T1293" s="263"/>
      <c r="U1293" s="300"/>
      <c r="V1293" s="294" t="str">
        <f>IF(Tabela7[[#This Row],[C/V]]="c",Tabela7[[#This Row],[Preço Médio]],"")</f>
        <v/>
      </c>
      <c r="W1293" s="294" t="str">
        <f>IF(Tabela7[[#This Row],[C/V]]="v",Tabela7[[#This Row],[Preço Médio]],"")</f>
        <v/>
      </c>
      <c r="X1293" s="123" t="str">
        <f>Tabela7[[#This Row],[Código Negociação]]&amp;Tabela7[[#This Row],[C/V]]</f>
        <v/>
      </c>
    </row>
    <row r="1294" spans="3:24" ht="15" customHeight="1" x14ac:dyDescent="0.25">
      <c r="C1294" s="262"/>
      <c r="D1294" s="272"/>
      <c r="E1294" s="273"/>
      <c r="F1294" s="264"/>
      <c r="G1294" s="265"/>
      <c r="H1294" s="126"/>
      <c r="I1294" s="125"/>
      <c r="J1294" s="125"/>
      <c r="K1294" s="125"/>
      <c r="L1294" s="125"/>
      <c r="M1294" s="125"/>
      <c r="N1294" s="125"/>
      <c r="O1294" s="266"/>
      <c r="P1294" s="267"/>
      <c r="Q1294" s="267"/>
      <c r="R1294" s="270"/>
      <c r="S1294" s="267"/>
      <c r="T1294" s="264"/>
      <c r="U1294" s="300"/>
      <c r="V1294" s="294" t="str">
        <f>IF(Tabela7[[#This Row],[C/V]]="c",Tabela7[[#This Row],[Preço Médio]],"")</f>
        <v/>
      </c>
      <c r="W1294" s="294" t="str">
        <f>IF(Tabela7[[#This Row],[C/V]]="v",Tabela7[[#This Row],[Preço Médio]],"")</f>
        <v/>
      </c>
      <c r="X1294" s="123" t="str">
        <f>Tabela7[[#This Row],[Código Negociação]]&amp;Tabela7[[#This Row],[C/V]]</f>
        <v/>
      </c>
    </row>
    <row r="1295" spans="3:24" ht="15" customHeight="1" x14ac:dyDescent="0.25">
      <c r="C1295" s="141"/>
      <c r="D1295" s="271"/>
      <c r="E1295" s="271"/>
      <c r="F1295" s="118"/>
      <c r="G1295" s="119"/>
      <c r="H1295" s="118"/>
      <c r="I1295" s="120"/>
      <c r="J1295" s="120"/>
      <c r="K1295" s="120"/>
      <c r="L1295" s="120"/>
      <c r="M1295" s="120"/>
      <c r="N1295" s="120"/>
      <c r="O1295" s="121"/>
      <c r="P1295" s="121"/>
      <c r="Q1295" s="117"/>
      <c r="R1295" s="122"/>
      <c r="S1295" s="117"/>
      <c r="T1295" s="123"/>
      <c r="U1295" s="299"/>
      <c r="V1295" s="294" t="str">
        <f>IF(Tabela7[[#This Row],[C/V]]="c",Tabela7[[#This Row],[Preço Médio]],"")</f>
        <v/>
      </c>
      <c r="W1295" s="294" t="str">
        <f>IF(Tabela7[[#This Row],[C/V]]="v",Tabela7[[#This Row],[Preço Médio]],"")</f>
        <v/>
      </c>
      <c r="X1295" s="123" t="str">
        <f>Tabela7[[#This Row],[Código Negociação]]&amp;Tabela7[[#This Row],[C/V]]</f>
        <v/>
      </c>
    </row>
    <row r="1296" spans="3:24" ht="15" customHeight="1" x14ac:dyDescent="0.25">
      <c r="C1296" s="262"/>
      <c r="D1296" s="272"/>
      <c r="E1296" s="272"/>
      <c r="F1296" s="264"/>
      <c r="G1296" s="265"/>
      <c r="H1296" s="126"/>
      <c r="I1296" s="125"/>
      <c r="J1296" s="125"/>
      <c r="K1296" s="125"/>
      <c r="L1296" s="125"/>
      <c r="M1296" s="125"/>
      <c r="N1296" s="125"/>
      <c r="O1296" s="266"/>
      <c r="P1296" s="267"/>
      <c r="Q1296" s="268"/>
      <c r="R1296" s="269"/>
      <c r="S1296" s="268"/>
      <c r="T1296" s="263"/>
      <c r="U1296" s="300"/>
      <c r="V1296" s="294" t="str">
        <f>IF(Tabela7[[#This Row],[C/V]]="c",Tabela7[[#This Row],[Preço Médio]],"")</f>
        <v/>
      </c>
      <c r="W1296" s="294" t="str">
        <f>IF(Tabela7[[#This Row],[C/V]]="v",Tabela7[[#This Row],[Preço Médio]],"")</f>
        <v/>
      </c>
      <c r="X1296" s="123" t="str">
        <f>Tabela7[[#This Row],[Código Negociação]]&amp;Tabela7[[#This Row],[C/V]]</f>
        <v/>
      </c>
    </row>
    <row r="1297" spans="3:24" ht="15" customHeight="1" x14ac:dyDescent="0.25">
      <c r="C1297" s="262"/>
      <c r="D1297" s="272"/>
      <c r="E1297" s="272"/>
      <c r="F1297" s="264"/>
      <c r="G1297" s="265"/>
      <c r="H1297" s="126"/>
      <c r="I1297" s="125"/>
      <c r="J1297" s="125"/>
      <c r="K1297" s="125"/>
      <c r="L1297" s="125"/>
      <c r="M1297" s="125"/>
      <c r="N1297" s="125"/>
      <c r="O1297" s="266"/>
      <c r="P1297" s="267"/>
      <c r="Q1297" s="267"/>
      <c r="R1297" s="270"/>
      <c r="S1297" s="267"/>
      <c r="T1297" s="264"/>
      <c r="U1297" s="300"/>
      <c r="V1297" s="294" t="str">
        <f>IF(Tabela7[[#This Row],[C/V]]="c",Tabela7[[#This Row],[Preço Médio]],"")</f>
        <v/>
      </c>
      <c r="W1297" s="294" t="str">
        <f>IF(Tabela7[[#This Row],[C/V]]="v",Tabela7[[#This Row],[Preço Médio]],"")</f>
        <v/>
      </c>
      <c r="X1297" s="123" t="str">
        <f>Tabela7[[#This Row],[Código Negociação]]&amp;Tabela7[[#This Row],[C/V]]</f>
        <v/>
      </c>
    </row>
    <row r="1298" spans="3:24" ht="15" customHeight="1" x14ac:dyDescent="0.25">
      <c r="C1298" s="141"/>
      <c r="D1298" s="273"/>
      <c r="E1298" s="273"/>
      <c r="F1298" s="264"/>
      <c r="G1298" s="274"/>
      <c r="H1298" s="264"/>
      <c r="I1298" s="275"/>
      <c r="J1298" s="275"/>
      <c r="K1298" s="275"/>
      <c r="L1298" s="275"/>
      <c r="M1298" s="275"/>
      <c r="N1298" s="275"/>
      <c r="O1298" s="267"/>
      <c r="P1298" s="267"/>
      <c r="Q1298" s="268"/>
      <c r="R1298" s="269"/>
      <c r="S1298" s="268"/>
      <c r="T1298" s="263"/>
      <c r="U1298" s="300"/>
      <c r="V1298" s="294" t="str">
        <f>IF(Tabela7[[#This Row],[C/V]]="c",Tabela7[[#This Row],[Preço Médio]],"")</f>
        <v/>
      </c>
      <c r="W1298" s="294" t="str">
        <f>IF(Tabela7[[#This Row],[C/V]]="v",Tabela7[[#This Row],[Preço Médio]],"")</f>
        <v/>
      </c>
      <c r="X1298" s="123" t="str">
        <f>Tabela7[[#This Row],[Código Negociação]]&amp;Tabela7[[#This Row],[C/V]]</f>
        <v/>
      </c>
    </row>
    <row r="1299" spans="3:24" ht="15" customHeight="1" x14ac:dyDescent="0.25">
      <c r="C1299" s="262"/>
      <c r="D1299" s="272"/>
      <c r="E1299" s="273"/>
      <c r="F1299" s="264"/>
      <c r="G1299" s="265"/>
      <c r="H1299" s="126"/>
      <c r="I1299" s="125"/>
      <c r="J1299" s="125"/>
      <c r="K1299" s="125"/>
      <c r="L1299" s="125"/>
      <c r="M1299" s="125"/>
      <c r="N1299" s="125"/>
      <c r="O1299" s="266"/>
      <c r="P1299" s="267"/>
      <c r="Q1299" s="268"/>
      <c r="R1299" s="269"/>
      <c r="S1299" s="268"/>
      <c r="T1299" s="263"/>
      <c r="U1299" s="300"/>
      <c r="V1299" s="294" t="str">
        <f>IF(Tabela7[[#This Row],[C/V]]="c",Tabela7[[#This Row],[Preço Médio]],"")</f>
        <v/>
      </c>
      <c r="W1299" s="294" t="str">
        <f>IF(Tabela7[[#This Row],[C/V]]="v",Tabela7[[#This Row],[Preço Médio]],"")</f>
        <v/>
      </c>
      <c r="X1299" s="123" t="str">
        <f>Tabela7[[#This Row],[Código Negociação]]&amp;Tabela7[[#This Row],[C/V]]</f>
        <v/>
      </c>
    </row>
    <row r="1300" spans="3:24" ht="15" customHeight="1" x14ac:dyDescent="0.25">
      <c r="C1300" s="262"/>
      <c r="D1300" s="272"/>
      <c r="E1300" s="273"/>
      <c r="F1300" s="264"/>
      <c r="G1300" s="265"/>
      <c r="H1300" s="126"/>
      <c r="I1300" s="125"/>
      <c r="J1300" s="125"/>
      <c r="K1300" s="125"/>
      <c r="L1300" s="125"/>
      <c r="M1300" s="125"/>
      <c r="N1300" s="125"/>
      <c r="O1300" s="266"/>
      <c r="P1300" s="267"/>
      <c r="Q1300" s="267"/>
      <c r="R1300" s="270"/>
      <c r="S1300" s="267"/>
      <c r="T1300" s="264"/>
      <c r="U1300" s="300"/>
      <c r="V1300" s="294" t="str">
        <f>IF(Tabela7[[#This Row],[C/V]]="c",Tabela7[[#This Row],[Preço Médio]],"")</f>
        <v/>
      </c>
      <c r="W1300" s="294" t="str">
        <f>IF(Tabela7[[#This Row],[C/V]]="v",Tabela7[[#This Row],[Preço Médio]],"")</f>
        <v/>
      </c>
      <c r="X1300" s="123" t="str">
        <f>Tabela7[[#This Row],[Código Negociação]]&amp;Tabela7[[#This Row],[C/V]]</f>
        <v/>
      </c>
    </row>
    <row r="1301" spans="3:24" ht="15" customHeight="1" x14ac:dyDescent="0.25">
      <c r="C1301" s="141"/>
      <c r="D1301" s="271"/>
      <c r="E1301" s="271"/>
      <c r="F1301" s="118"/>
      <c r="G1301" s="119"/>
      <c r="H1301" s="118"/>
      <c r="I1301" s="120"/>
      <c r="J1301" s="120"/>
      <c r="K1301" s="120"/>
      <c r="L1301" s="120"/>
      <c r="M1301" s="120"/>
      <c r="N1301" s="120"/>
      <c r="O1301" s="121"/>
      <c r="P1301" s="121"/>
      <c r="Q1301" s="117"/>
      <c r="R1301" s="122"/>
      <c r="S1301" s="117"/>
      <c r="T1301" s="123"/>
      <c r="U1301" s="299"/>
      <c r="V1301" s="294" t="str">
        <f>IF(Tabela7[[#This Row],[C/V]]="c",Tabela7[[#This Row],[Preço Médio]],"")</f>
        <v/>
      </c>
      <c r="W1301" s="294" t="str">
        <f>IF(Tabela7[[#This Row],[C/V]]="v",Tabela7[[#This Row],[Preço Médio]],"")</f>
        <v/>
      </c>
      <c r="X1301" s="123" t="str">
        <f>Tabela7[[#This Row],[Código Negociação]]&amp;Tabela7[[#This Row],[C/V]]</f>
        <v/>
      </c>
    </row>
    <row r="1302" spans="3:24" ht="15" customHeight="1" x14ac:dyDescent="0.25">
      <c r="C1302" s="262"/>
      <c r="D1302" s="272"/>
      <c r="E1302" s="272"/>
      <c r="F1302" s="264"/>
      <c r="G1302" s="265"/>
      <c r="H1302" s="126"/>
      <c r="I1302" s="125"/>
      <c r="J1302" s="125"/>
      <c r="K1302" s="125"/>
      <c r="L1302" s="125"/>
      <c r="M1302" s="125"/>
      <c r="N1302" s="125"/>
      <c r="O1302" s="266"/>
      <c r="P1302" s="267"/>
      <c r="Q1302" s="268"/>
      <c r="R1302" s="269"/>
      <c r="S1302" s="268"/>
      <c r="T1302" s="263"/>
      <c r="U1302" s="300"/>
      <c r="V1302" s="294" t="str">
        <f>IF(Tabela7[[#This Row],[C/V]]="c",Tabela7[[#This Row],[Preço Médio]],"")</f>
        <v/>
      </c>
      <c r="W1302" s="294" t="str">
        <f>IF(Tabela7[[#This Row],[C/V]]="v",Tabela7[[#This Row],[Preço Médio]],"")</f>
        <v/>
      </c>
      <c r="X1302" s="123" t="str">
        <f>Tabela7[[#This Row],[Código Negociação]]&amp;Tabela7[[#This Row],[C/V]]</f>
        <v/>
      </c>
    </row>
    <row r="1303" spans="3:24" ht="15" customHeight="1" x14ac:dyDescent="0.25">
      <c r="C1303" s="262"/>
      <c r="D1303" s="272"/>
      <c r="E1303" s="272"/>
      <c r="F1303" s="264"/>
      <c r="G1303" s="265"/>
      <c r="H1303" s="126"/>
      <c r="I1303" s="125"/>
      <c r="J1303" s="125"/>
      <c r="K1303" s="125"/>
      <c r="L1303" s="125"/>
      <c r="M1303" s="125"/>
      <c r="N1303" s="125"/>
      <c r="O1303" s="266"/>
      <c r="P1303" s="267"/>
      <c r="Q1303" s="267"/>
      <c r="R1303" s="270"/>
      <c r="S1303" s="267"/>
      <c r="T1303" s="264"/>
      <c r="U1303" s="300"/>
      <c r="V1303" s="294" t="str">
        <f>IF(Tabela7[[#This Row],[C/V]]="c",Tabela7[[#This Row],[Preço Médio]],"")</f>
        <v/>
      </c>
      <c r="W1303" s="294" t="str">
        <f>IF(Tabela7[[#This Row],[C/V]]="v",Tabela7[[#This Row],[Preço Médio]],"")</f>
        <v/>
      </c>
      <c r="X1303" s="123" t="str">
        <f>Tabela7[[#This Row],[Código Negociação]]&amp;Tabela7[[#This Row],[C/V]]</f>
        <v/>
      </c>
    </row>
    <row r="1304" spans="3:24" ht="15" customHeight="1" x14ac:dyDescent="0.25">
      <c r="C1304" s="141"/>
      <c r="D1304" s="273"/>
      <c r="E1304" s="273"/>
      <c r="F1304" s="264"/>
      <c r="G1304" s="274"/>
      <c r="H1304" s="264"/>
      <c r="I1304" s="275"/>
      <c r="J1304" s="275"/>
      <c r="K1304" s="275"/>
      <c r="L1304" s="275"/>
      <c r="M1304" s="275"/>
      <c r="N1304" s="275"/>
      <c r="O1304" s="267"/>
      <c r="P1304" s="267"/>
      <c r="Q1304" s="268"/>
      <c r="R1304" s="269"/>
      <c r="S1304" s="268"/>
      <c r="T1304" s="263"/>
      <c r="U1304" s="300"/>
      <c r="V1304" s="294" t="str">
        <f>IF(Tabela7[[#This Row],[C/V]]="c",Tabela7[[#This Row],[Preço Médio]],"")</f>
        <v/>
      </c>
      <c r="W1304" s="294" t="str">
        <f>IF(Tabela7[[#This Row],[C/V]]="v",Tabela7[[#This Row],[Preço Médio]],"")</f>
        <v/>
      </c>
      <c r="X1304" s="123" t="str">
        <f>Tabela7[[#This Row],[Código Negociação]]&amp;Tabela7[[#This Row],[C/V]]</f>
        <v/>
      </c>
    </row>
    <row r="1305" spans="3:24" ht="15" customHeight="1" x14ac:dyDescent="0.25">
      <c r="C1305" s="262"/>
      <c r="D1305" s="272"/>
      <c r="E1305" s="273"/>
      <c r="F1305" s="264"/>
      <c r="G1305" s="265"/>
      <c r="H1305" s="126"/>
      <c r="I1305" s="125"/>
      <c r="J1305" s="125"/>
      <c r="K1305" s="125"/>
      <c r="L1305" s="125"/>
      <c r="M1305" s="125"/>
      <c r="N1305" s="125"/>
      <c r="O1305" s="266"/>
      <c r="P1305" s="267"/>
      <c r="Q1305" s="268"/>
      <c r="R1305" s="269"/>
      <c r="S1305" s="268"/>
      <c r="T1305" s="263"/>
      <c r="U1305" s="300"/>
      <c r="V1305" s="294" t="str">
        <f>IF(Tabela7[[#This Row],[C/V]]="c",Tabela7[[#This Row],[Preço Médio]],"")</f>
        <v/>
      </c>
      <c r="W1305" s="294" t="str">
        <f>IF(Tabela7[[#This Row],[C/V]]="v",Tabela7[[#This Row],[Preço Médio]],"")</f>
        <v/>
      </c>
      <c r="X1305" s="123" t="str">
        <f>Tabela7[[#This Row],[Código Negociação]]&amp;Tabela7[[#This Row],[C/V]]</f>
        <v/>
      </c>
    </row>
    <row r="1306" spans="3:24" ht="15" customHeight="1" x14ac:dyDescent="0.25">
      <c r="C1306" s="262"/>
      <c r="D1306" s="272"/>
      <c r="E1306" s="273"/>
      <c r="F1306" s="264"/>
      <c r="G1306" s="265"/>
      <c r="H1306" s="126"/>
      <c r="I1306" s="125"/>
      <c r="J1306" s="125"/>
      <c r="K1306" s="125"/>
      <c r="L1306" s="125"/>
      <c r="M1306" s="125"/>
      <c r="N1306" s="125"/>
      <c r="O1306" s="266"/>
      <c r="P1306" s="267"/>
      <c r="Q1306" s="267"/>
      <c r="R1306" s="270"/>
      <c r="S1306" s="267"/>
      <c r="T1306" s="264"/>
      <c r="U1306" s="300"/>
      <c r="V1306" s="294" t="str">
        <f>IF(Tabela7[[#This Row],[C/V]]="c",Tabela7[[#This Row],[Preço Médio]],"")</f>
        <v/>
      </c>
      <c r="W1306" s="294" t="str">
        <f>IF(Tabela7[[#This Row],[C/V]]="v",Tabela7[[#This Row],[Preço Médio]],"")</f>
        <v/>
      </c>
      <c r="X1306" s="123" t="str">
        <f>Tabela7[[#This Row],[Código Negociação]]&amp;Tabela7[[#This Row],[C/V]]</f>
        <v/>
      </c>
    </row>
    <row r="1307" spans="3:24" ht="15" customHeight="1" x14ac:dyDescent="0.25">
      <c r="C1307" s="141"/>
      <c r="D1307" s="271"/>
      <c r="E1307" s="271"/>
      <c r="F1307" s="118"/>
      <c r="G1307" s="119"/>
      <c r="H1307" s="118"/>
      <c r="I1307" s="120"/>
      <c r="J1307" s="120"/>
      <c r="K1307" s="120"/>
      <c r="L1307" s="120"/>
      <c r="M1307" s="120"/>
      <c r="N1307" s="120"/>
      <c r="O1307" s="121"/>
      <c r="P1307" s="121"/>
      <c r="Q1307" s="117"/>
      <c r="R1307" s="122"/>
      <c r="S1307" s="117"/>
      <c r="T1307" s="123"/>
      <c r="U1307" s="299"/>
      <c r="V1307" s="294" t="str">
        <f>IF(Tabela7[[#This Row],[C/V]]="c",Tabela7[[#This Row],[Preço Médio]],"")</f>
        <v/>
      </c>
      <c r="W1307" s="294" t="str">
        <f>IF(Tabela7[[#This Row],[C/V]]="v",Tabela7[[#This Row],[Preço Médio]],"")</f>
        <v/>
      </c>
      <c r="X1307" s="123" t="str">
        <f>Tabela7[[#This Row],[Código Negociação]]&amp;Tabela7[[#This Row],[C/V]]</f>
        <v/>
      </c>
    </row>
    <row r="1308" spans="3:24" ht="15" customHeight="1" x14ac:dyDescent="0.25">
      <c r="C1308" s="262"/>
      <c r="D1308" s="272"/>
      <c r="E1308" s="272"/>
      <c r="F1308" s="264"/>
      <c r="G1308" s="265"/>
      <c r="H1308" s="126"/>
      <c r="I1308" s="125"/>
      <c r="J1308" s="125"/>
      <c r="K1308" s="125"/>
      <c r="L1308" s="125"/>
      <c r="M1308" s="125"/>
      <c r="N1308" s="125"/>
      <c r="O1308" s="266"/>
      <c r="P1308" s="267"/>
      <c r="Q1308" s="268"/>
      <c r="R1308" s="269"/>
      <c r="S1308" s="268"/>
      <c r="T1308" s="263"/>
      <c r="U1308" s="300"/>
      <c r="V1308" s="294" t="str">
        <f>IF(Tabela7[[#This Row],[C/V]]="c",Tabela7[[#This Row],[Preço Médio]],"")</f>
        <v/>
      </c>
      <c r="W1308" s="294" t="str">
        <f>IF(Tabela7[[#This Row],[C/V]]="v",Tabela7[[#This Row],[Preço Médio]],"")</f>
        <v/>
      </c>
      <c r="X1308" s="123" t="str">
        <f>Tabela7[[#This Row],[Código Negociação]]&amp;Tabela7[[#This Row],[C/V]]</f>
        <v/>
      </c>
    </row>
    <row r="1309" spans="3:24" ht="15" customHeight="1" x14ac:dyDescent="0.25">
      <c r="C1309" s="262"/>
      <c r="D1309" s="272"/>
      <c r="E1309" s="272"/>
      <c r="F1309" s="264"/>
      <c r="G1309" s="265"/>
      <c r="H1309" s="126"/>
      <c r="I1309" s="125"/>
      <c r="J1309" s="125"/>
      <c r="K1309" s="125"/>
      <c r="L1309" s="125"/>
      <c r="M1309" s="125"/>
      <c r="N1309" s="125"/>
      <c r="O1309" s="266"/>
      <c r="P1309" s="267"/>
      <c r="Q1309" s="267"/>
      <c r="R1309" s="270"/>
      <c r="S1309" s="267"/>
      <c r="T1309" s="264"/>
      <c r="U1309" s="300"/>
      <c r="V1309" s="294" t="str">
        <f>IF(Tabela7[[#This Row],[C/V]]="c",Tabela7[[#This Row],[Preço Médio]],"")</f>
        <v/>
      </c>
      <c r="W1309" s="294" t="str">
        <f>IF(Tabela7[[#This Row],[C/V]]="v",Tabela7[[#This Row],[Preço Médio]],"")</f>
        <v/>
      </c>
      <c r="X1309" s="123" t="str">
        <f>Tabela7[[#This Row],[Código Negociação]]&amp;Tabela7[[#This Row],[C/V]]</f>
        <v/>
      </c>
    </row>
    <row r="1310" spans="3:24" ht="15" customHeight="1" x14ac:dyDescent="0.25">
      <c r="C1310" s="141"/>
      <c r="D1310" s="273"/>
      <c r="E1310" s="273"/>
      <c r="F1310" s="264"/>
      <c r="G1310" s="274"/>
      <c r="H1310" s="264"/>
      <c r="I1310" s="275"/>
      <c r="J1310" s="275"/>
      <c r="K1310" s="275"/>
      <c r="L1310" s="275"/>
      <c r="M1310" s="275"/>
      <c r="N1310" s="275"/>
      <c r="O1310" s="267"/>
      <c r="P1310" s="267"/>
      <c r="Q1310" s="268"/>
      <c r="R1310" s="269"/>
      <c r="S1310" s="268"/>
      <c r="T1310" s="263"/>
      <c r="U1310" s="300"/>
      <c r="V1310" s="294" t="str">
        <f>IF(Tabela7[[#This Row],[C/V]]="c",Tabela7[[#This Row],[Preço Médio]],"")</f>
        <v/>
      </c>
      <c r="W1310" s="294" t="str">
        <f>IF(Tabela7[[#This Row],[C/V]]="v",Tabela7[[#This Row],[Preço Médio]],"")</f>
        <v/>
      </c>
      <c r="X1310" s="123" t="str">
        <f>Tabela7[[#This Row],[Código Negociação]]&amp;Tabela7[[#This Row],[C/V]]</f>
        <v/>
      </c>
    </row>
    <row r="1311" spans="3:24" ht="15" customHeight="1" x14ac:dyDescent="0.25">
      <c r="C1311" s="262"/>
      <c r="D1311" s="272"/>
      <c r="E1311" s="273"/>
      <c r="F1311" s="264"/>
      <c r="G1311" s="265"/>
      <c r="H1311" s="126"/>
      <c r="I1311" s="125"/>
      <c r="J1311" s="125"/>
      <c r="K1311" s="125"/>
      <c r="L1311" s="125"/>
      <c r="M1311" s="125"/>
      <c r="N1311" s="125"/>
      <c r="O1311" s="266"/>
      <c r="P1311" s="267"/>
      <c r="Q1311" s="268"/>
      <c r="R1311" s="269"/>
      <c r="S1311" s="268"/>
      <c r="T1311" s="263"/>
      <c r="U1311" s="300"/>
      <c r="V1311" s="294" t="str">
        <f>IF(Tabela7[[#This Row],[C/V]]="c",Tabela7[[#This Row],[Preço Médio]],"")</f>
        <v/>
      </c>
      <c r="W1311" s="294" t="str">
        <f>IF(Tabela7[[#This Row],[C/V]]="v",Tabela7[[#This Row],[Preço Médio]],"")</f>
        <v/>
      </c>
      <c r="X1311" s="123" t="str">
        <f>Tabela7[[#This Row],[Código Negociação]]&amp;Tabela7[[#This Row],[C/V]]</f>
        <v/>
      </c>
    </row>
    <row r="1312" spans="3:24" ht="15" customHeight="1" x14ac:dyDescent="0.25">
      <c r="C1312" s="262"/>
      <c r="D1312" s="272"/>
      <c r="E1312" s="273"/>
      <c r="F1312" s="264"/>
      <c r="G1312" s="265"/>
      <c r="H1312" s="126"/>
      <c r="I1312" s="125"/>
      <c r="J1312" s="125"/>
      <c r="K1312" s="125"/>
      <c r="L1312" s="125"/>
      <c r="M1312" s="125"/>
      <c r="N1312" s="125"/>
      <c r="O1312" s="266"/>
      <c r="P1312" s="267"/>
      <c r="Q1312" s="267"/>
      <c r="R1312" s="270"/>
      <c r="S1312" s="267"/>
      <c r="T1312" s="264"/>
      <c r="U1312" s="300"/>
      <c r="V1312" s="294" t="str">
        <f>IF(Tabela7[[#This Row],[C/V]]="c",Tabela7[[#This Row],[Preço Médio]],"")</f>
        <v/>
      </c>
      <c r="W1312" s="294" t="str">
        <f>IF(Tabela7[[#This Row],[C/V]]="v",Tabela7[[#This Row],[Preço Médio]],"")</f>
        <v/>
      </c>
      <c r="X1312" s="123" t="str">
        <f>Tabela7[[#This Row],[Código Negociação]]&amp;Tabela7[[#This Row],[C/V]]</f>
        <v/>
      </c>
    </row>
    <row r="1313" spans="3:24" ht="15" customHeight="1" x14ac:dyDescent="0.25">
      <c r="C1313" s="141"/>
      <c r="D1313" s="271"/>
      <c r="E1313" s="271"/>
      <c r="F1313" s="118"/>
      <c r="G1313" s="119"/>
      <c r="H1313" s="118"/>
      <c r="I1313" s="120"/>
      <c r="J1313" s="120"/>
      <c r="K1313" s="120"/>
      <c r="L1313" s="120"/>
      <c r="M1313" s="120"/>
      <c r="N1313" s="120"/>
      <c r="O1313" s="121"/>
      <c r="P1313" s="121"/>
      <c r="Q1313" s="117"/>
      <c r="R1313" s="122"/>
      <c r="S1313" s="117"/>
      <c r="T1313" s="123"/>
      <c r="U1313" s="299"/>
      <c r="V1313" s="294" t="str">
        <f>IF(Tabela7[[#This Row],[C/V]]="c",Tabela7[[#This Row],[Preço Médio]],"")</f>
        <v/>
      </c>
      <c r="W1313" s="294" t="str">
        <f>IF(Tabela7[[#This Row],[C/V]]="v",Tabela7[[#This Row],[Preço Médio]],"")</f>
        <v/>
      </c>
      <c r="X1313" s="123" t="str">
        <f>Tabela7[[#This Row],[Código Negociação]]&amp;Tabela7[[#This Row],[C/V]]</f>
        <v/>
      </c>
    </row>
    <row r="1314" spans="3:24" ht="15" customHeight="1" x14ac:dyDescent="0.25">
      <c r="C1314" s="262"/>
      <c r="D1314" s="272"/>
      <c r="E1314" s="272"/>
      <c r="F1314" s="264"/>
      <c r="G1314" s="265"/>
      <c r="H1314" s="126"/>
      <c r="I1314" s="125"/>
      <c r="J1314" s="125"/>
      <c r="K1314" s="125"/>
      <c r="L1314" s="125"/>
      <c r="M1314" s="125"/>
      <c r="N1314" s="125"/>
      <c r="O1314" s="266"/>
      <c r="P1314" s="267"/>
      <c r="Q1314" s="268"/>
      <c r="R1314" s="269"/>
      <c r="S1314" s="268"/>
      <c r="T1314" s="263"/>
      <c r="U1314" s="300"/>
      <c r="V1314" s="294" t="str">
        <f>IF(Tabela7[[#This Row],[C/V]]="c",Tabela7[[#This Row],[Preço Médio]],"")</f>
        <v/>
      </c>
      <c r="W1314" s="294" t="str">
        <f>IF(Tabela7[[#This Row],[C/V]]="v",Tabela7[[#This Row],[Preço Médio]],"")</f>
        <v/>
      </c>
      <c r="X1314" s="123" t="str">
        <f>Tabela7[[#This Row],[Código Negociação]]&amp;Tabela7[[#This Row],[C/V]]</f>
        <v/>
      </c>
    </row>
    <row r="1315" spans="3:24" ht="15" customHeight="1" x14ac:dyDescent="0.25">
      <c r="C1315" s="262"/>
      <c r="D1315" s="272"/>
      <c r="E1315" s="272"/>
      <c r="F1315" s="264"/>
      <c r="G1315" s="265"/>
      <c r="H1315" s="126"/>
      <c r="I1315" s="125"/>
      <c r="J1315" s="125"/>
      <c r="K1315" s="125"/>
      <c r="L1315" s="125"/>
      <c r="M1315" s="125"/>
      <c r="N1315" s="125"/>
      <c r="O1315" s="266"/>
      <c r="P1315" s="267"/>
      <c r="Q1315" s="267"/>
      <c r="R1315" s="270"/>
      <c r="S1315" s="267"/>
      <c r="T1315" s="264"/>
      <c r="U1315" s="300"/>
      <c r="V1315" s="294" t="str">
        <f>IF(Tabela7[[#This Row],[C/V]]="c",Tabela7[[#This Row],[Preço Médio]],"")</f>
        <v/>
      </c>
      <c r="W1315" s="294" t="str">
        <f>IF(Tabela7[[#This Row],[C/V]]="v",Tabela7[[#This Row],[Preço Médio]],"")</f>
        <v/>
      </c>
      <c r="X1315" s="123" t="str">
        <f>Tabela7[[#This Row],[Código Negociação]]&amp;Tabela7[[#This Row],[C/V]]</f>
        <v/>
      </c>
    </row>
    <row r="1316" spans="3:24" ht="15" customHeight="1" x14ac:dyDescent="0.25">
      <c r="C1316" s="141"/>
      <c r="D1316" s="273"/>
      <c r="E1316" s="273"/>
      <c r="F1316" s="264"/>
      <c r="G1316" s="274"/>
      <c r="H1316" s="264"/>
      <c r="I1316" s="275"/>
      <c r="J1316" s="275"/>
      <c r="K1316" s="275"/>
      <c r="L1316" s="275"/>
      <c r="M1316" s="275"/>
      <c r="N1316" s="275"/>
      <c r="O1316" s="267"/>
      <c r="P1316" s="267"/>
      <c r="Q1316" s="268"/>
      <c r="R1316" s="269"/>
      <c r="S1316" s="268"/>
      <c r="T1316" s="263"/>
      <c r="U1316" s="300"/>
      <c r="V1316" s="294" t="str">
        <f>IF(Tabela7[[#This Row],[C/V]]="c",Tabela7[[#This Row],[Preço Médio]],"")</f>
        <v/>
      </c>
      <c r="W1316" s="294" t="str">
        <f>IF(Tabela7[[#This Row],[C/V]]="v",Tabela7[[#This Row],[Preço Médio]],"")</f>
        <v/>
      </c>
      <c r="X1316" s="123" t="str">
        <f>Tabela7[[#This Row],[Código Negociação]]&amp;Tabela7[[#This Row],[C/V]]</f>
        <v/>
      </c>
    </row>
    <row r="1317" spans="3:24" ht="15" customHeight="1" x14ac:dyDescent="0.25">
      <c r="C1317" s="262"/>
      <c r="D1317" s="272"/>
      <c r="E1317" s="273"/>
      <c r="F1317" s="264"/>
      <c r="G1317" s="265"/>
      <c r="H1317" s="126"/>
      <c r="I1317" s="125"/>
      <c r="J1317" s="125"/>
      <c r="K1317" s="125"/>
      <c r="L1317" s="125"/>
      <c r="M1317" s="125"/>
      <c r="N1317" s="125"/>
      <c r="O1317" s="266"/>
      <c r="P1317" s="267"/>
      <c r="Q1317" s="268"/>
      <c r="R1317" s="269"/>
      <c r="S1317" s="268"/>
      <c r="T1317" s="263"/>
      <c r="U1317" s="300"/>
      <c r="V1317" s="294" t="str">
        <f>IF(Tabela7[[#This Row],[C/V]]="c",Tabela7[[#This Row],[Preço Médio]],"")</f>
        <v/>
      </c>
      <c r="W1317" s="294" t="str">
        <f>IF(Tabela7[[#This Row],[C/V]]="v",Tabela7[[#This Row],[Preço Médio]],"")</f>
        <v/>
      </c>
      <c r="X1317" s="123" t="str">
        <f>Tabela7[[#This Row],[Código Negociação]]&amp;Tabela7[[#This Row],[C/V]]</f>
        <v/>
      </c>
    </row>
    <row r="1318" spans="3:24" ht="15" customHeight="1" x14ac:dyDescent="0.25">
      <c r="C1318" s="262"/>
      <c r="D1318" s="272"/>
      <c r="E1318" s="273"/>
      <c r="F1318" s="264"/>
      <c r="G1318" s="265"/>
      <c r="H1318" s="126"/>
      <c r="I1318" s="125"/>
      <c r="J1318" s="125"/>
      <c r="K1318" s="125"/>
      <c r="L1318" s="125"/>
      <c r="M1318" s="125"/>
      <c r="N1318" s="125"/>
      <c r="O1318" s="266"/>
      <c r="P1318" s="267"/>
      <c r="Q1318" s="267"/>
      <c r="R1318" s="270"/>
      <c r="S1318" s="267"/>
      <c r="T1318" s="264"/>
      <c r="U1318" s="300"/>
      <c r="V1318" s="294" t="str">
        <f>IF(Tabela7[[#This Row],[C/V]]="c",Tabela7[[#This Row],[Preço Médio]],"")</f>
        <v/>
      </c>
      <c r="W1318" s="294" t="str">
        <f>IF(Tabela7[[#This Row],[C/V]]="v",Tabela7[[#This Row],[Preço Médio]],"")</f>
        <v/>
      </c>
      <c r="X1318" s="123" t="str">
        <f>Tabela7[[#This Row],[Código Negociação]]&amp;Tabela7[[#This Row],[C/V]]</f>
        <v/>
      </c>
    </row>
    <row r="1319" spans="3:24" ht="15" customHeight="1" x14ac:dyDescent="0.25">
      <c r="C1319" s="141"/>
      <c r="D1319" s="271"/>
      <c r="E1319" s="271"/>
      <c r="F1319" s="118"/>
      <c r="G1319" s="119"/>
      <c r="H1319" s="118"/>
      <c r="I1319" s="120"/>
      <c r="J1319" s="120"/>
      <c r="K1319" s="120"/>
      <c r="L1319" s="120"/>
      <c r="M1319" s="120"/>
      <c r="N1319" s="120"/>
      <c r="O1319" s="121"/>
      <c r="P1319" s="121"/>
      <c r="Q1319" s="117"/>
      <c r="R1319" s="122"/>
      <c r="S1319" s="117"/>
      <c r="T1319" s="123"/>
      <c r="U1319" s="299"/>
      <c r="V1319" s="294" t="str">
        <f>IF(Tabela7[[#This Row],[C/V]]="c",Tabela7[[#This Row],[Preço Médio]],"")</f>
        <v/>
      </c>
      <c r="W1319" s="294" t="str">
        <f>IF(Tabela7[[#This Row],[C/V]]="v",Tabela7[[#This Row],[Preço Médio]],"")</f>
        <v/>
      </c>
      <c r="X1319" s="123" t="str">
        <f>Tabela7[[#This Row],[Código Negociação]]&amp;Tabela7[[#This Row],[C/V]]</f>
        <v/>
      </c>
    </row>
    <row r="1320" spans="3:24" ht="15" customHeight="1" x14ac:dyDescent="0.25">
      <c r="C1320" s="262"/>
      <c r="D1320" s="272"/>
      <c r="E1320" s="272"/>
      <c r="F1320" s="264"/>
      <c r="G1320" s="265"/>
      <c r="H1320" s="126"/>
      <c r="I1320" s="125"/>
      <c r="J1320" s="125"/>
      <c r="K1320" s="125"/>
      <c r="L1320" s="125"/>
      <c r="M1320" s="125"/>
      <c r="N1320" s="125"/>
      <c r="O1320" s="266"/>
      <c r="P1320" s="267"/>
      <c r="Q1320" s="268"/>
      <c r="R1320" s="269"/>
      <c r="S1320" s="268"/>
      <c r="T1320" s="263"/>
      <c r="U1320" s="300"/>
      <c r="V1320" s="294" t="str">
        <f>IF(Tabela7[[#This Row],[C/V]]="c",Tabela7[[#This Row],[Preço Médio]],"")</f>
        <v/>
      </c>
      <c r="W1320" s="294" t="str">
        <f>IF(Tabela7[[#This Row],[C/V]]="v",Tabela7[[#This Row],[Preço Médio]],"")</f>
        <v/>
      </c>
      <c r="X1320" s="123" t="str">
        <f>Tabela7[[#This Row],[Código Negociação]]&amp;Tabela7[[#This Row],[C/V]]</f>
        <v/>
      </c>
    </row>
    <row r="1321" spans="3:24" ht="15" customHeight="1" x14ac:dyDescent="0.25">
      <c r="C1321" s="262"/>
      <c r="D1321" s="272"/>
      <c r="E1321" s="272"/>
      <c r="F1321" s="264"/>
      <c r="G1321" s="265"/>
      <c r="H1321" s="126"/>
      <c r="I1321" s="125"/>
      <c r="J1321" s="125"/>
      <c r="K1321" s="125"/>
      <c r="L1321" s="125"/>
      <c r="M1321" s="125"/>
      <c r="N1321" s="125"/>
      <c r="O1321" s="266"/>
      <c r="P1321" s="267"/>
      <c r="Q1321" s="267"/>
      <c r="R1321" s="270"/>
      <c r="S1321" s="267"/>
      <c r="T1321" s="264"/>
      <c r="U1321" s="300"/>
      <c r="V1321" s="294" t="str">
        <f>IF(Tabela7[[#This Row],[C/V]]="c",Tabela7[[#This Row],[Preço Médio]],"")</f>
        <v/>
      </c>
      <c r="W1321" s="294" t="str">
        <f>IF(Tabela7[[#This Row],[C/V]]="v",Tabela7[[#This Row],[Preço Médio]],"")</f>
        <v/>
      </c>
      <c r="X1321" s="123" t="str">
        <f>Tabela7[[#This Row],[Código Negociação]]&amp;Tabela7[[#This Row],[C/V]]</f>
        <v/>
      </c>
    </row>
    <row r="1322" spans="3:24" ht="15" customHeight="1" x14ac:dyDescent="0.25">
      <c r="C1322" s="141"/>
      <c r="D1322" s="273"/>
      <c r="E1322" s="273"/>
      <c r="F1322" s="264"/>
      <c r="G1322" s="274"/>
      <c r="H1322" s="264"/>
      <c r="I1322" s="275"/>
      <c r="J1322" s="275"/>
      <c r="K1322" s="275"/>
      <c r="L1322" s="275"/>
      <c r="M1322" s="275"/>
      <c r="N1322" s="275"/>
      <c r="O1322" s="267"/>
      <c r="P1322" s="267"/>
      <c r="Q1322" s="268"/>
      <c r="R1322" s="269"/>
      <c r="S1322" s="268"/>
      <c r="T1322" s="263"/>
      <c r="U1322" s="300"/>
      <c r="V1322" s="294" t="str">
        <f>IF(Tabela7[[#This Row],[C/V]]="c",Tabela7[[#This Row],[Preço Médio]],"")</f>
        <v/>
      </c>
      <c r="W1322" s="294" t="str">
        <f>IF(Tabela7[[#This Row],[C/V]]="v",Tabela7[[#This Row],[Preço Médio]],"")</f>
        <v/>
      </c>
      <c r="X1322" s="123" t="str">
        <f>Tabela7[[#This Row],[Código Negociação]]&amp;Tabela7[[#This Row],[C/V]]</f>
        <v/>
      </c>
    </row>
    <row r="1323" spans="3:24" ht="15" customHeight="1" x14ac:dyDescent="0.25">
      <c r="C1323" s="262"/>
      <c r="D1323" s="272"/>
      <c r="E1323" s="273"/>
      <c r="F1323" s="264"/>
      <c r="G1323" s="265"/>
      <c r="H1323" s="126"/>
      <c r="I1323" s="125"/>
      <c r="J1323" s="125"/>
      <c r="K1323" s="125"/>
      <c r="L1323" s="125"/>
      <c r="M1323" s="125"/>
      <c r="N1323" s="125"/>
      <c r="O1323" s="266"/>
      <c r="P1323" s="267"/>
      <c r="Q1323" s="268"/>
      <c r="R1323" s="269"/>
      <c r="S1323" s="268"/>
      <c r="T1323" s="263"/>
      <c r="U1323" s="300"/>
      <c r="V1323" s="294" t="str">
        <f>IF(Tabela7[[#This Row],[C/V]]="c",Tabela7[[#This Row],[Preço Médio]],"")</f>
        <v/>
      </c>
      <c r="W1323" s="294" t="str">
        <f>IF(Tabela7[[#This Row],[C/V]]="v",Tabela7[[#This Row],[Preço Médio]],"")</f>
        <v/>
      </c>
      <c r="X1323" s="123" t="str">
        <f>Tabela7[[#This Row],[Código Negociação]]&amp;Tabela7[[#This Row],[C/V]]</f>
        <v/>
      </c>
    </row>
    <row r="1324" spans="3:24" ht="15" customHeight="1" x14ac:dyDescent="0.25">
      <c r="C1324" s="262"/>
      <c r="D1324" s="272"/>
      <c r="E1324" s="273"/>
      <c r="F1324" s="264"/>
      <c r="G1324" s="265"/>
      <c r="H1324" s="126"/>
      <c r="I1324" s="125"/>
      <c r="J1324" s="125"/>
      <c r="K1324" s="125"/>
      <c r="L1324" s="125"/>
      <c r="M1324" s="125"/>
      <c r="N1324" s="125"/>
      <c r="O1324" s="266"/>
      <c r="P1324" s="267"/>
      <c r="Q1324" s="267"/>
      <c r="R1324" s="270"/>
      <c r="S1324" s="267"/>
      <c r="T1324" s="264"/>
      <c r="U1324" s="300"/>
      <c r="V1324" s="294" t="str">
        <f>IF(Tabela7[[#This Row],[C/V]]="c",Tabela7[[#This Row],[Preço Médio]],"")</f>
        <v/>
      </c>
      <c r="W1324" s="294" t="str">
        <f>IF(Tabela7[[#This Row],[C/V]]="v",Tabela7[[#This Row],[Preço Médio]],"")</f>
        <v/>
      </c>
      <c r="X1324" s="123" t="str">
        <f>Tabela7[[#This Row],[Código Negociação]]&amp;Tabela7[[#This Row],[C/V]]</f>
        <v/>
      </c>
    </row>
    <row r="1325" spans="3:24" ht="15" customHeight="1" x14ac:dyDescent="0.25">
      <c r="C1325" s="141"/>
      <c r="D1325" s="271"/>
      <c r="E1325" s="271"/>
      <c r="F1325" s="118"/>
      <c r="G1325" s="119"/>
      <c r="H1325" s="118"/>
      <c r="I1325" s="120"/>
      <c r="J1325" s="120"/>
      <c r="K1325" s="120"/>
      <c r="L1325" s="120"/>
      <c r="M1325" s="120"/>
      <c r="N1325" s="120"/>
      <c r="O1325" s="121"/>
      <c r="P1325" s="121"/>
      <c r="Q1325" s="117"/>
      <c r="R1325" s="122"/>
      <c r="S1325" s="117"/>
      <c r="T1325" s="123"/>
      <c r="U1325" s="299"/>
      <c r="V1325" s="294" t="str">
        <f>IF(Tabela7[[#This Row],[C/V]]="c",Tabela7[[#This Row],[Preço Médio]],"")</f>
        <v/>
      </c>
      <c r="W1325" s="294" t="str">
        <f>IF(Tabela7[[#This Row],[C/V]]="v",Tabela7[[#This Row],[Preço Médio]],"")</f>
        <v/>
      </c>
      <c r="X1325" s="123" t="str">
        <f>Tabela7[[#This Row],[Código Negociação]]&amp;Tabela7[[#This Row],[C/V]]</f>
        <v/>
      </c>
    </row>
    <row r="1326" spans="3:24" ht="15" customHeight="1" x14ac:dyDescent="0.25">
      <c r="C1326" s="262"/>
      <c r="D1326" s="272"/>
      <c r="E1326" s="272"/>
      <c r="F1326" s="264"/>
      <c r="G1326" s="265"/>
      <c r="H1326" s="126"/>
      <c r="I1326" s="125"/>
      <c r="J1326" s="125"/>
      <c r="K1326" s="125"/>
      <c r="L1326" s="125"/>
      <c r="M1326" s="125"/>
      <c r="N1326" s="125"/>
      <c r="O1326" s="266"/>
      <c r="P1326" s="267"/>
      <c r="Q1326" s="268"/>
      <c r="R1326" s="269"/>
      <c r="S1326" s="268"/>
      <c r="T1326" s="263"/>
      <c r="U1326" s="300"/>
      <c r="V1326" s="294" t="str">
        <f>IF(Tabela7[[#This Row],[C/V]]="c",Tabela7[[#This Row],[Preço Médio]],"")</f>
        <v/>
      </c>
      <c r="W1326" s="294" t="str">
        <f>IF(Tabela7[[#This Row],[C/V]]="v",Tabela7[[#This Row],[Preço Médio]],"")</f>
        <v/>
      </c>
      <c r="X1326" s="123" t="str">
        <f>Tabela7[[#This Row],[Código Negociação]]&amp;Tabela7[[#This Row],[C/V]]</f>
        <v/>
      </c>
    </row>
    <row r="1327" spans="3:24" ht="15" customHeight="1" x14ac:dyDescent="0.25">
      <c r="C1327" s="262"/>
      <c r="D1327" s="272"/>
      <c r="E1327" s="272"/>
      <c r="F1327" s="264"/>
      <c r="G1327" s="265"/>
      <c r="H1327" s="126"/>
      <c r="I1327" s="125"/>
      <c r="J1327" s="125"/>
      <c r="K1327" s="125"/>
      <c r="L1327" s="125"/>
      <c r="M1327" s="125"/>
      <c r="N1327" s="125"/>
      <c r="O1327" s="266"/>
      <c r="P1327" s="267"/>
      <c r="Q1327" s="267"/>
      <c r="R1327" s="270"/>
      <c r="S1327" s="267"/>
      <c r="T1327" s="264"/>
      <c r="U1327" s="300"/>
      <c r="V1327" s="294" t="str">
        <f>IF(Tabela7[[#This Row],[C/V]]="c",Tabela7[[#This Row],[Preço Médio]],"")</f>
        <v/>
      </c>
      <c r="W1327" s="294" t="str">
        <f>IF(Tabela7[[#This Row],[C/V]]="v",Tabela7[[#This Row],[Preço Médio]],"")</f>
        <v/>
      </c>
      <c r="X1327" s="123" t="str">
        <f>Tabela7[[#This Row],[Código Negociação]]&amp;Tabela7[[#This Row],[C/V]]</f>
        <v/>
      </c>
    </row>
    <row r="1328" spans="3:24" ht="15" customHeight="1" x14ac:dyDescent="0.25">
      <c r="C1328" s="141"/>
      <c r="D1328" s="273"/>
      <c r="E1328" s="273"/>
      <c r="F1328" s="264"/>
      <c r="G1328" s="274"/>
      <c r="H1328" s="264"/>
      <c r="I1328" s="275"/>
      <c r="J1328" s="275"/>
      <c r="K1328" s="275"/>
      <c r="L1328" s="275"/>
      <c r="M1328" s="275"/>
      <c r="N1328" s="275"/>
      <c r="O1328" s="267"/>
      <c r="P1328" s="267"/>
      <c r="Q1328" s="268"/>
      <c r="R1328" s="269"/>
      <c r="S1328" s="268"/>
      <c r="T1328" s="263"/>
      <c r="U1328" s="300"/>
      <c r="V1328" s="294" t="str">
        <f>IF(Tabela7[[#This Row],[C/V]]="c",Tabela7[[#This Row],[Preço Médio]],"")</f>
        <v/>
      </c>
      <c r="W1328" s="294" t="str">
        <f>IF(Tabela7[[#This Row],[C/V]]="v",Tabela7[[#This Row],[Preço Médio]],"")</f>
        <v/>
      </c>
      <c r="X1328" s="123" t="str">
        <f>Tabela7[[#This Row],[Código Negociação]]&amp;Tabela7[[#This Row],[C/V]]</f>
        <v/>
      </c>
    </row>
    <row r="1329" spans="3:24" ht="15" customHeight="1" x14ac:dyDescent="0.25">
      <c r="C1329" s="262"/>
      <c r="D1329" s="272"/>
      <c r="E1329" s="273"/>
      <c r="F1329" s="264"/>
      <c r="G1329" s="265"/>
      <c r="H1329" s="126"/>
      <c r="I1329" s="125"/>
      <c r="J1329" s="125"/>
      <c r="K1329" s="125"/>
      <c r="L1329" s="125"/>
      <c r="M1329" s="125"/>
      <c r="N1329" s="125"/>
      <c r="O1329" s="266"/>
      <c r="P1329" s="267"/>
      <c r="Q1329" s="268"/>
      <c r="R1329" s="269"/>
      <c r="S1329" s="268"/>
      <c r="T1329" s="263"/>
      <c r="U1329" s="300"/>
      <c r="V1329" s="294" t="str">
        <f>IF(Tabela7[[#This Row],[C/V]]="c",Tabela7[[#This Row],[Preço Médio]],"")</f>
        <v/>
      </c>
      <c r="W1329" s="294" t="str">
        <f>IF(Tabela7[[#This Row],[C/V]]="v",Tabela7[[#This Row],[Preço Médio]],"")</f>
        <v/>
      </c>
      <c r="X1329" s="123" t="str">
        <f>Tabela7[[#This Row],[Código Negociação]]&amp;Tabela7[[#This Row],[C/V]]</f>
        <v/>
      </c>
    </row>
    <row r="1330" spans="3:24" ht="15" customHeight="1" x14ac:dyDescent="0.25">
      <c r="C1330" s="262"/>
      <c r="D1330" s="272"/>
      <c r="E1330" s="273"/>
      <c r="F1330" s="264"/>
      <c r="G1330" s="265"/>
      <c r="H1330" s="126"/>
      <c r="I1330" s="125"/>
      <c r="J1330" s="125"/>
      <c r="K1330" s="125"/>
      <c r="L1330" s="125"/>
      <c r="M1330" s="125"/>
      <c r="N1330" s="125"/>
      <c r="O1330" s="266"/>
      <c r="P1330" s="267"/>
      <c r="Q1330" s="267"/>
      <c r="R1330" s="270"/>
      <c r="S1330" s="267"/>
      <c r="T1330" s="264"/>
      <c r="U1330" s="300"/>
      <c r="V1330" s="294" t="str">
        <f>IF(Tabela7[[#This Row],[C/V]]="c",Tabela7[[#This Row],[Preço Médio]],"")</f>
        <v/>
      </c>
      <c r="W1330" s="294" t="str">
        <f>IF(Tabela7[[#This Row],[C/V]]="v",Tabela7[[#This Row],[Preço Médio]],"")</f>
        <v/>
      </c>
      <c r="X1330" s="123" t="str">
        <f>Tabela7[[#This Row],[Código Negociação]]&amp;Tabela7[[#This Row],[C/V]]</f>
        <v/>
      </c>
    </row>
    <row r="1331" spans="3:24" ht="15" customHeight="1" x14ac:dyDescent="0.25">
      <c r="C1331" s="141"/>
      <c r="D1331" s="271"/>
      <c r="E1331" s="271"/>
      <c r="F1331" s="118"/>
      <c r="G1331" s="119"/>
      <c r="H1331" s="118"/>
      <c r="I1331" s="120"/>
      <c r="J1331" s="120"/>
      <c r="K1331" s="120"/>
      <c r="L1331" s="120"/>
      <c r="M1331" s="120"/>
      <c r="N1331" s="120"/>
      <c r="O1331" s="121"/>
      <c r="P1331" s="121"/>
      <c r="Q1331" s="117"/>
      <c r="R1331" s="122"/>
      <c r="S1331" s="117"/>
      <c r="T1331" s="123"/>
      <c r="U1331" s="299"/>
      <c r="V1331" s="294" t="str">
        <f>IF(Tabela7[[#This Row],[C/V]]="c",Tabela7[[#This Row],[Preço Médio]],"")</f>
        <v/>
      </c>
      <c r="W1331" s="294" t="str">
        <f>IF(Tabela7[[#This Row],[C/V]]="v",Tabela7[[#This Row],[Preço Médio]],"")</f>
        <v/>
      </c>
      <c r="X1331" s="123" t="str">
        <f>Tabela7[[#This Row],[Código Negociação]]&amp;Tabela7[[#This Row],[C/V]]</f>
        <v/>
      </c>
    </row>
    <row r="1332" spans="3:24" ht="15" customHeight="1" x14ac:dyDescent="0.25">
      <c r="C1332" s="262"/>
      <c r="D1332" s="272"/>
      <c r="E1332" s="272"/>
      <c r="F1332" s="264"/>
      <c r="G1332" s="265"/>
      <c r="H1332" s="126"/>
      <c r="I1332" s="125"/>
      <c r="J1332" s="125"/>
      <c r="K1332" s="125"/>
      <c r="L1332" s="125"/>
      <c r="M1332" s="125"/>
      <c r="N1332" s="125"/>
      <c r="O1332" s="266"/>
      <c r="P1332" s="267"/>
      <c r="Q1332" s="268"/>
      <c r="R1332" s="269"/>
      <c r="S1332" s="268"/>
      <c r="T1332" s="263"/>
      <c r="U1332" s="300"/>
      <c r="V1332" s="294" t="str">
        <f>IF(Tabela7[[#This Row],[C/V]]="c",Tabela7[[#This Row],[Preço Médio]],"")</f>
        <v/>
      </c>
      <c r="W1332" s="294" t="str">
        <f>IF(Tabela7[[#This Row],[C/V]]="v",Tabela7[[#This Row],[Preço Médio]],"")</f>
        <v/>
      </c>
      <c r="X1332" s="123" t="str">
        <f>Tabela7[[#This Row],[Código Negociação]]&amp;Tabela7[[#This Row],[C/V]]</f>
        <v/>
      </c>
    </row>
    <row r="1333" spans="3:24" ht="15" customHeight="1" x14ac:dyDescent="0.25">
      <c r="C1333" s="262"/>
      <c r="D1333" s="272"/>
      <c r="E1333" s="272"/>
      <c r="F1333" s="264"/>
      <c r="G1333" s="265"/>
      <c r="H1333" s="126"/>
      <c r="I1333" s="125"/>
      <c r="J1333" s="125"/>
      <c r="K1333" s="125"/>
      <c r="L1333" s="125"/>
      <c r="M1333" s="125"/>
      <c r="N1333" s="125"/>
      <c r="O1333" s="266"/>
      <c r="P1333" s="267"/>
      <c r="Q1333" s="267"/>
      <c r="R1333" s="270"/>
      <c r="S1333" s="267"/>
      <c r="T1333" s="264"/>
      <c r="U1333" s="300"/>
      <c r="V1333" s="294" t="str">
        <f>IF(Tabela7[[#This Row],[C/V]]="c",Tabela7[[#This Row],[Preço Médio]],"")</f>
        <v/>
      </c>
      <c r="W1333" s="294" t="str">
        <f>IF(Tabela7[[#This Row],[C/V]]="v",Tabela7[[#This Row],[Preço Médio]],"")</f>
        <v/>
      </c>
      <c r="X1333" s="123" t="str">
        <f>Tabela7[[#This Row],[Código Negociação]]&amp;Tabela7[[#This Row],[C/V]]</f>
        <v/>
      </c>
    </row>
    <row r="1334" spans="3:24" ht="15" customHeight="1" x14ac:dyDescent="0.25">
      <c r="C1334" s="141"/>
      <c r="D1334" s="273"/>
      <c r="E1334" s="273"/>
      <c r="F1334" s="264"/>
      <c r="G1334" s="274"/>
      <c r="H1334" s="264"/>
      <c r="I1334" s="275"/>
      <c r="J1334" s="275"/>
      <c r="K1334" s="275"/>
      <c r="L1334" s="275"/>
      <c r="M1334" s="275"/>
      <c r="N1334" s="275"/>
      <c r="O1334" s="267"/>
      <c r="P1334" s="267"/>
      <c r="Q1334" s="268"/>
      <c r="R1334" s="269"/>
      <c r="S1334" s="268"/>
      <c r="T1334" s="263"/>
      <c r="U1334" s="300"/>
      <c r="V1334" s="294" t="str">
        <f>IF(Tabela7[[#This Row],[C/V]]="c",Tabela7[[#This Row],[Preço Médio]],"")</f>
        <v/>
      </c>
      <c r="W1334" s="294" t="str">
        <f>IF(Tabela7[[#This Row],[C/V]]="v",Tabela7[[#This Row],[Preço Médio]],"")</f>
        <v/>
      </c>
      <c r="X1334" s="123" t="str">
        <f>Tabela7[[#This Row],[Código Negociação]]&amp;Tabela7[[#This Row],[C/V]]</f>
        <v/>
      </c>
    </row>
    <row r="1335" spans="3:24" ht="15" customHeight="1" x14ac:dyDescent="0.25">
      <c r="C1335" s="262"/>
      <c r="D1335" s="272"/>
      <c r="E1335" s="273"/>
      <c r="F1335" s="264"/>
      <c r="G1335" s="265"/>
      <c r="H1335" s="126"/>
      <c r="I1335" s="125"/>
      <c r="J1335" s="125"/>
      <c r="K1335" s="125"/>
      <c r="L1335" s="125"/>
      <c r="M1335" s="125"/>
      <c r="N1335" s="125"/>
      <c r="O1335" s="266"/>
      <c r="P1335" s="267"/>
      <c r="Q1335" s="268"/>
      <c r="R1335" s="269"/>
      <c r="S1335" s="268"/>
      <c r="T1335" s="263"/>
      <c r="U1335" s="300"/>
      <c r="V1335" s="294" t="str">
        <f>IF(Tabela7[[#This Row],[C/V]]="c",Tabela7[[#This Row],[Preço Médio]],"")</f>
        <v/>
      </c>
      <c r="W1335" s="294" t="str">
        <f>IF(Tabela7[[#This Row],[C/V]]="v",Tabela7[[#This Row],[Preço Médio]],"")</f>
        <v/>
      </c>
      <c r="X1335" s="123" t="str">
        <f>Tabela7[[#This Row],[Código Negociação]]&amp;Tabela7[[#This Row],[C/V]]</f>
        <v/>
      </c>
    </row>
    <row r="1336" spans="3:24" ht="15" customHeight="1" x14ac:dyDescent="0.25">
      <c r="C1336" s="262"/>
      <c r="D1336" s="272"/>
      <c r="E1336" s="273"/>
      <c r="F1336" s="264"/>
      <c r="G1336" s="265"/>
      <c r="H1336" s="126"/>
      <c r="I1336" s="125"/>
      <c r="J1336" s="125"/>
      <c r="K1336" s="125"/>
      <c r="L1336" s="125"/>
      <c r="M1336" s="125"/>
      <c r="N1336" s="125"/>
      <c r="O1336" s="266"/>
      <c r="P1336" s="267"/>
      <c r="Q1336" s="267"/>
      <c r="R1336" s="270"/>
      <c r="S1336" s="267"/>
      <c r="T1336" s="264"/>
      <c r="U1336" s="300"/>
      <c r="V1336" s="294" t="str">
        <f>IF(Tabela7[[#This Row],[C/V]]="c",Tabela7[[#This Row],[Preço Médio]],"")</f>
        <v/>
      </c>
      <c r="W1336" s="294" t="str">
        <f>IF(Tabela7[[#This Row],[C/V]]="v",Tabela7[[#This Row],[Preço Médio]],"")</f>
        <v/>
      </c>
      <c r="X1336" s="123" t="str">
        <f>Tabela7[[#This Row],[Código Negociação]]&amp;Tabela7[[#This Row],[C/V]]</f>
        <v/>
      </c>
    </row>
    <row r="1337" spans="3:24" ht="15" customHeight="1" x14ac:dyDescent="0.25">
      <c r="C1337" s="141"/>
      <c r="D1337" s="271"/>
      <c r="E1337" s="271"/>
      <c r="F1337" s="118"/>
      <c r="G1337" s="119"/>
      <c r="H1337" s="118"/>
      <c r="I1337" s="120"/>
      <c r="J1337" s="120"/>
      <c r="K1337" s="120"/>
      <c r="L1337" s="120"/>
      <c r="M1337" s="120"/>
      <c r="N1337" s="120"/>
      <c r="O1337" s="121"/>
      <c r="P1337" s="121"/>
      <c r="Q1337" s="117"/>
      <c r="R1337" s="122"/>
      <c r="S1337" s="117"/>
      <c r="T1337" s="123"/>
      <c r="U1337" s="299"/>
      <c r="V1337" s="294" t="str">
        <f>IF(Tabela7[[#This Row],[C/V]]="c",Tabela7[[#This Row],[Preço Médio]],"")</f>
        <v/>
      </c>
      <c r="W1337" s="294" t="str">
        <f>IF(Tabela7[[#This Row],[C/V]]="v",Tabela7[[#This Row],[Preço Médio]],"")</f>
        <v/>
      </c>
      <c r="X1337" s="123" t="str">
        <f>Tabela7[[#This Row],[Código Negociação]]&amp;Tabela7[[#This Row],[C/V]]</f>
        <v/>
      </c>
    </row>
    <row r="1338" spans="3:24" ht="15" customHeight="1" x14ac:dyDescent="0.25">
      <c r="C1338" s="262"/>
      <c r="D1338" s="272"/>
      <c r="E1338" s="272"/>
      <c r="F1338" s="264"/>
      <c r="G1338" s="265"/>
      <c r="H1338" s="126"/>
      <c r="I1338" s="125"/>
      <c r="J1338" s="125"/>
      <c r="K1338" s="125"/>
      <c r="L1338" s="125"/>
      <c r="M1338" s="125"/>
      <c r="N1338" s="125"/>
      <c r="O1338" s="266"/>
      <c r="P1338" s="267"/>
      <c r="Q1338" s="268"/>
      <c r="R1338" s="269"/>
      <c r="S1338" s="268"/>
      <c r="T1338" s="263"/>
      <c r="U1338" s="300"/>
      <c r="V1338" s="294" t="str">
        <f>IF(Tabela7[[#This Row],[C/V]]="c",Tabela7[[#This Row],[Preço Médio]],"")</f>
        <v/>
      </c>
      <c r="W1338" s="294" t="str">
        <f>IF(Tabela7[[#This Row],[C/V]]="v",Tabela7[[#This Row],[Preço Médio]],"")</f>
        <v/>
      </c>
      <c r="X1338" s="123" t="str">
        <f>Tabela7[[#This Row],[Código Negociação]]&amp;Tabela7[[#This Row],[C/V]]</f>
        <v/>
      </c>
    </row>
    <row r="1339" spans="3:24" ht="15" customHeight="1" x14ac:dyDescent="0.25">
      <c r="C1339" s="262"/>
      <c r="D1339" s="272"/>
      <c r="E1339" s="272"/>
      <c r="F1339" s="264"/>
      <c r="G1339" s="265"/>
      <c r="H1339" s="126"/>
      <c r="I1339" s="125"/>
      <c r="J1339" s="125"/>
      <c r="K1339" s="125"/>
      <c r="L1339" s="125"/>
      <c r="M1339" s="125"/>
      <c r="N1339" s="125"/>
      <c r="O1339" s="266"/>
      <c r="P1339" s="267"/>
      <c r="Q1339" s="267"/>
      <c r="R1339" s="270"/>
      <c r="S1339" s="267"/>
      <c r="T1339" s="264"/>
      <c r="U1339" s="300"/>
      <c r="V1339" s="294" t="str">
        <f>IF(Tabela7[[#This Row],[C/V]]="c",Tabela7[[#This Row],[Preço Médio]],"")</f>
        <v/>
      </c>
      <c r="W1339" s="294" t="str">
        <f>IF(Tabela7[[#This Row],[C/V]]="v",Tabela7[[#This Row],[Preço Médio]],"")</f>
        <v/>
      </c>
      <c r="X1339" s="123" t="str">
        <f>Tabela7[[#This Row],[Código Negociação]]&amp;Tabela7[[#This Row],[C/V]]</f>
        <v/>
      </c>
    </row>
    <row r="1340" spans="3:24" ht="15" customHeight="1" x14ac:dyDescent="0.25">
      <c r="C1340" s="141"/>
      <c r="D1340" s="273"/>
      <c r="E1340" s="273"/>
      <c r="F1340" s="264"/>
      <c r="G1340" s="274"/>
      <c r="H1340" s="264"/>
      <c r="I1340" s="275"/>
      <c r="J1340" s="275"/>
      <c r="K1340" s="275"/>
      <c r="L1340" s="275"/>
      <c r="M1340" s="275"/>
      <c r="N1340" s="275"/>
      <c r="O1340" s="267"/>
      <c r="P1340" s="267"/>
      <c r="Q1340" s="268"/>
      <c r="R1340" s="269"/>
      <c r="S1340" s="268"/>
      <c r="T1340" s="263"/>
      <c r="U1340" s="300"/>
      <c r="V1340" s="294" t="str">
        <f>IF(Tabela7[[#This Row],[C/V]]="c",Tabela7[[#This Row],[Preço Médio]],"")</f>
        <v/>
      </c>
      <c r="W1340" s="294" t="str">
        <f>IF(Tabela7[[#This Row],[C/V]]="v",Tabela7[[#This Row],[Preço Médio]],"")</f>
        <v/>
      </c>
      <c r="X1340" s="123" t="str">
        <f>Tabela7[[#This Row],[Código Negociação]]&amp;Tabela7[[#This Row],[C/V]]</f>
        <v/>
      </c>
    </row>
    <row r="1341" spans="3:24" ht="15" customHeight="1" x14ac:dyDescent="0.25">
      <c r="C1341" s="262"/>
      <c r="D1341" s="272"/>
      <c r="E1341" s="273"/>
      <c r="F1341" s="264"/>
      <c r="G1341" s="265"/>
      <c r="H1341" s="126"/>
      <c r="I1341" s="125"/>
      <c r="J1341" s="125"/>
      <c r="K1341" s="125"/>
      <c r="L1341" s="125"/>
      <c r="M1341" s="125"/>
      <c r="N1341" s="125"/>
      <c r="O1341" s="266"/>
      <c r="P1341" s="267"/>
      <c r="Q1341" s="268"/>
      <c r="R1341" s="269"/>
      <c r="S1341" s="268"/>
      <c r="T1341" s="263"/>
      <c r="U1341" s="300"/>
      <c r="V1341" s="294" t="str">
        <f>IF(Tabela7[[#This Row],[C/V]]="c",Tabela7[[#This Row],[Preço Médio]],"")</f>
        <v/>
      </c>
      <c r="W1341" s="294" t="str">
        <f>IF(Tabela7[[#This Row],[C/V]]="v",Tabela7[[#This Row],[Preço Médio]],"")</f>
        <v/>
      </c>
      <c r="X1341" s="123" t="str">
        <f>Tabela7[[#This Row],[Código Negociação]]&amp;Tabela7[[#This Row],[C/V]]</f>
        <v/>
      </c>
    </row>
    <row r="1342" spans="3:24" ht="15" customHeight="1" x14ac:dyDescent="0.25">
      <c r="C1342" s="262"/>
      <c r="D1342" s="272"/>
      <c r="E1342" s="273"/>
      <c r="F1342" s="264"/>
      <c r="G1342" s="265"/>
      <c r="H1342" s="126"/>
      <c r="I1342" s="125"/>
      <c r="J1342" s="125"/>
      <c r="K1342" s="125"/>
      <c r="L1342" s="125"/>
      <c r="M1342" s="125"/>
      <c r="N1342" s="125"/>
      <c r="O1342" s="266"/>
      <c r="P1342" s="267"/>
      <c r="Q1342" s="267"/>
      <c r="R1342" s="270"/>
      <c r="S1342" s="267"/>
      <c r="T1342" s="264"/>
      <c r="U1342" s="300"/>
      <c r="V1342" s="294" t="str">
        <f>IF(Tabela7[[#This Row],[C/V]]="c",Tabela7[[#This Row],[Preço Médio]],"")</f>
        <v/>
      </c>
      <c r="W1342" s="294" t="str">
        <f>IF(Tabela7[[#This Row],[C/V]]="v",Tabela7[[#This Row],[Preço Médio]],"")</f>
        <v/>
      </c>
      <c r="X1342" s="123" t="str">
        <f>Tabela7[[#This Row],[Código Negociação]]&amp;Tabela7[[#This Row],[C/V]]</f>
        <v/>
      </c>
    </row>
    <row r="1343" spans="3:24" ht="15" customHeight="1" x14ac:dyDescent="0.25">
      <c r="C1343" s="141"/>
      <c r="D1343" s="271"/>
      <c r="E1343" s="271"/>
      <c r="F1343" s="118"/>
      <c r="G1343" s="119"/>
      <c r="H1343" s="118"/>
      <c r="I1343" s="120"/>
      <c r="J1343" s="120"/>
      <c r="K1343" s="120"/>
      <c r="L1343" s="120"/>
      <c r="M1343" s="120"/>
      <c r="N1343" s="120"/>
      <c r="O1343" s="121"/>
      <c r="P1343" s="121"/>
      <c r="Q1343" s="117"/>
      <c r="R1343" s="122"/>
      <c r="S1343" s="117"/>
      <c r="T1343" s="123"/>
      <c r="U1343" s="299"/>
      <c r="V1343" s="294" t="str">
        <f>IF(Tabela7[[#This Row],[C/V]]="c",Tabela7[[#This Row],[Preço Médio]],"")</f>
        <v/>
      </c>
      <c r="W1343" s="294" t="str">
        <f>IF(Tabela7[[#This Row],[C/V]]="v",Tabela7[[#This Row],[Preço Médio]],"")</f>
        <v/>
      </c>
      <c r="X1343" s="123" t="str">
        <f>Tabela7[[#This Row],[Código Negociação]]&amp;Tabela7[[#This Row],[C/V]]</f>
        <v/>
      </c>
    </row>
    <row r="1344" spans="3:24" ht="15" customHeight="1" x14ac:dyDescent="0.25">
      <c r="C1344" s="262"/>
      <c r="D1344" s="272"/>
      <c r="E1344" s="272"/>
      <c r="F1344" s="264"/>
      <c r="G1344" s="265"/>
      <c r="H1344" s="126"/>
      <c r="I1344" s="125"/>
      <c r="J1344" s="125"/>
      <c r="K1344" s="125"/>
      <c r="L1344" s="125"/>
      <c r="M1344" s="125"/>
      <c r="N1344" s="125"/>
      <c r="O1344" s="266"/>
      <c r="P1344" s="267"/>
      <c r="Q1344" s="268"/>
      <c r="R1344" s="269"/>
      <c r="S1344" s="268"/>
      <c r="T1344" s="263"/>
      <c r="U1344" s="300"/>
      <c r="V1344" s="294" t="str">
        <f>IF(Tabela7[[#This Row],[C/V]]="c",Tabela7[[#This Row],[Preço Médio]],"")</f>
        <v/>
      </c>
      <c r="W1344" s="294" t="str">
        <f>IF(Tabela7[[#This Row],[C/V]]="v",Tabela7[[#This Row],[Preço Médio]],"")</f>
        <v/>
      </c>
      <c r="X1344" s="123" t="str">
        <f>Tabela7[[#This Row],[Código Negociação]]&amp;Tabela7[[#This Row],[C/V]]</f>
        <v/>
      </c>
    </row>
    <row r="1345" spans="3:24" ht="15" customHeight="1" x14ac:dyDescent="0.25">
      <c r="C1345" s="262"/>
      <c r="D1345" s="272"/>
      <c r="E1345" s="272"/>
      <c r="F1345" s="264"/>
      <c r="G1345" s="265"/>
      <c r="H1345" s="126"/>
      <c r="I1345" s="125"/>
      <c r="J1345" s="125"/>
      <c r="K1345" s="125"/>
      <c r="L1345" s="125"/>
      <c r="M1345" s="125"/>
      <c r="N1345" s="125"/>
      <c r="O1345" s="266"/>
      <c r="P1345" s="267"/>
      <c r="Q1345" s="267"/>
      <c r="R1345" s="270"/>
      <c r="S1345" s="267"/>
      <c r="T1345" s="264"/>
      <c r="U1345" s="300"/>
      <c r="V1345" s="294" t="str">
        <f>IF(Tabela7[[#This Row],[C/V]]="c",Tabela7[[#This Row],[Preço Médio]],"")</f>
        <v/>
      </c>
      <c r="W1345" s="294" t="str">
        <f>IF(Tabela7[[#This Row],[C/V]]="v",Tabela7[[#This Row],[Preço Médio]],"")</f>
        <v/>
      </c>
      <c r="X1345" s="123" t="str">
        <f>Tabela7[[#This Row],[Código Negociação]]&amp;Tabela7[[#This Row],[C/V]]</f>
        <v/>
      </c>
    </row>
    <row r="1346" spans="3:24" ht="15" customHeight="1" x14ac:dyDescent="0.25">
      <c r="C1346" s="141"/>
      <c r="D1346" s="273"/>
      <c r="E1346" s="273"/>
      <c r="F1346" s="264"/>
      <c r="G1346" s="274"/>
      <c r="H1346" s="264"/>
      <c r="I1346" s="275"/>
      <c r="J1346" s="275"/>
      <c r="K1346" s="275"/>
      <c r="L1346" s="275"/>
      <c r="M1346" s="275"/>
      <c r="N1346" s="275"/>
      <c r="O1346" s="267"/>
      <c r="P1346" s="267"/>
      <c r="Q1346" s="268"/>
      <c r="R1346" s="269"/>
      <c r="S1346" s="268"/>
      <c r="T1346" s="263"/>
      <c r="U1346" s="300"/>
      <c r="V1346" s="294" t="str">
        <f>IF(Tabela7[[#This Row],[C/V]]="c",Tabela7[[#This Row],[Preço Médio]],"")</f>
        <v/>
      </c>
      <c r="W1346" s="294" t="str">
        <f>IF(Tabela7[[#This Row],[C/V]]="v",Tabela7[[#This Row],[Preço Médio]],"")</f>
        <v/>
      </c>
      <c r="X1346" s="123" t="str">
        <f>Tabela7[[#This Row],[Código Negociação]]&amp;Tabela7[[#This Row],[C/V]]</f>
        <v/>
      </c>
    </row>
    <row r="1347" spans="3:24" ht="15" customHeight="1" x14ac:dyDescent="0.25">
      <c r="C1347" s="262"/>
      <c r="D1347" s="272"/>
      <c r="E1347" s="273"/>
      <c r="F1347" s="264"/>
      <c r="G1347" s="265"/>
      <c r="H1347" s="126"/>
      <c r="I1347" s="125"/>
      <c r="J1347" s="125"/>
      <c r="K1347" s="125"/>
      <c r="L1347" s="125"/>
      <c r="M1347" s="125"/>
      <c r="N1347" s="125"/>
      <c r="O1347" s="266"/>
      <c r="P1347" s="267"/>
      <c r="Q1347" s="268"/>
      <c r="R1347" s="269"/>
      <c r="S1347" s="268"/>
      <c r="T1347" s="263"/>
      <c r="U1347" s="300"/>
      <c r="V1347" s="294" t="str">
        <f>IF(Tabela7[[#This Row],[C/V]]="c",Tabela7[[#This Row],[Preço Médio]],"")</f>
        <v/>
      </c>
      <c r="W1347" s="294" t="str">
        <f>IF(Tabela7[[#This Row],[C/V]]="v",Tabela7[[#This Row],[Preço Médio]],"")</f>
        <v/>
      </c>
      <c r="X1347" s="123" t="str">
        <f>Tabela7[[#This Row],[Código Negociação]]&amp;Tabela7[[#This Row],[C/V]]</f>
        <v/>
      </c>
    </row>
    <row r="1348" spans="3:24" ht="15" customHeight="1" x14ac:dyDescent="0.25">
      <c r="C1348" s="262"/>
      <c r="D1348" s="272"/>
      <c r="E1348" s="273"/>
      <c r="F1348" s="264"/>
      <c r="G1348" s="265"/>
      <c r="H1348" s="126"/>
      <c r="I1348" s="125"/>
      <c r="J1348" s="125"/>
      <c r="K1348" s="125"/>
      <c r="L1348" s="125"/>
      <c r="M1348" s="125"/>
      <c r="N1348" s="125"/>
      <c r="O1348" s="266"/>
      <c r="P1348" s="267"/>
      <c r="Q1348" s="267"/>
      <c r="R1348" s="270"/>
      <c r="S1348" s="267"/>
      <c r="T1348" s="264"/>
      <c r="U1348" s="300"/>
      <c r="V1348" s="294" t="str">
        <f>IF(Tabela7[[#This Row],[C/V]]="c",Tabela7[[#This Row],[Preço Médio]],"")</f>
        <v/>
      </c>
      <c r="W1348" s="294" t="str">
        <f>IF(Tabela7[[#This Row],[C/V]]="v",Tabela7[[#This Row],[Preço Médio]],"")</f>
        <v/>
      </c>
      <c r="X1348" s="123" t="str">
        <f>Tabela7[[#This Row],[Código Negociação]]&amp;Tabela7[[#This Row],[C/V]]</f>
        <v/>
      </c>
    </row>
    <row r="1349" spans="3:24" ht="15" customHeight="1" x14ac:dyDescent="0.25">
      <c r="C1349" s="141"/>
      <c r="D1349" s="271"/>
      <c r="E1349" s="271"/>
      <c r="F1349" s="118"/>
      <c r="G1349" s="119"/>
      <c r="H1349" s="118"/>
      <c r="I1349" s="120"/>
      <c r="J1349" s="120"/>
      <c r="K1349" s="120"/>
      <c r="L1349" s="120"/>
      <c r="M1349" s="120"/>
      <c r="N1349" s="120"/>
      <c r="O1349" s="121"/>
      <c r="P1349" s="121"/>
      <c r="Q1349" s="117"/>
      <c r="R1349" s="122"/>
      <c r="S1349" s="117"/>
      <c r="T1349" s="123"/>
      <c r="U1349" s="299"/>
      <c r="V1349" s="294" t="str">
        <f>IF(Tabela7[[#This Row],[C/V]]="c",Tabela7[[#This Row],[Preço Médio]],"")</f>
        <v/>
      </c>
      <c r="W1349" s="294" t="str">
        <f>IF(Tabela7[[#This Row],[C/V]]="v",Tabela7[[#This Row],[Preço Médio]],"")</f>
        <v/>
      </c>
      <c r="X1349" s="123" t="str">
        <f>Tabela7[[#This Row],[Código Negociação]]&amp;Tabela7[[#This Row],[C/V]]</f>
        <v/>
      </c>
    </row>
    <row r="1350" spans="3:24" ht="15" customHeight="1" x14ac:dyDescent="0.25">
      <c r="C1350" s="262"/>
      <c r="D1350" s="272"/>
      <c r="E1350" s="272"/>
      <c r="F1350" s="264"/>
      <c r="G1350" s="265"/>
      <c r="H1350" s="126"/>
      <c r="I1350" s="125"/>
      <c r="J1350" s="125"/>
      <c r="K1350" s="125"/>
      <c r="L1350" s="125"/>
      <c r="M1350" s="125"/>
      <c r="N1350" s="125"/>
      <c r="O1350" s="266"/>
      <c r="P1350" s="267"/>
      <c r="Q1350" s="268"/>
      <c r="R1350" s="269"/>
      <c r="S1350" s="268"/>
      <c r="T1350" s="263"/>
      <c r="U1350" s="300"/>
      <c r="V1350" s="294" t="str">
        <f>IF(Tabela7[[#This Row],[C/V]]="c",Tabela7[[#This Row],[Preço Médio]],"")</f>
        <v/>
      </c>
      <c r="W1350" s="294" t="str">
        <f>IF(Tabela7[[#This Row],[C/V]]="v",Tabela7[[#This Row],[Preço Médio]],"")</f>
        <v/>
      </c>
      <c r="X1350" s="123" t="str">
        <f>Tabela7[[#This Row],[Código Negociação]]&amp;Tabela7[[#This Row],[C/V]]</f>
        <v/>
      </c>
    </row>
    <row r="1351" spans="3:24" ht="15" customHeight="1" x14ac:dyDescent="0.25">
      <c r="C1351" s="262"/>
      <c r="D1351" s="272"/>
      <c r="E1351" s="272"/>
      <c r="F1351" s="264"/>
      <c r="G1351" s="265"/>
      <c r="H1351" s="126"/>
      <c r="I1351" s="125"/>
      <c r="J1351" s="125"/>
      <c r="K1351" s="125"/>
      <c r="L1351" s="125"/>
      <c r="M1351" s="125"/>
      <c r="N1351" s="125"/>
      <c r="O1351" s="266"/>
      <c r="P1351" s="267"/>
      <c r="Q1351" s="267"/>
      <c r="R1351" s="270"/>
      <c r="S1351" s="267"/>
      <c r="T1351" s="264"/>
      <c r="U1351" s="300"/>
      <c r="V1351" s="294" t="str">
        <f>IF(Tabela7[[#This Row],[C/V]]="c",Tabela7[[#This Row],[Preço Médio]],"")</f>
        <v/>
      </c>
      <c r="W1351" s="294" t="str">
        <f>IF(Tabela7[[#This Row],[C/V]]="v",Tabela7[[#This Row],[Preço Médio]],"")</f>
        <v/>
      </c>
      <c r="X1351" s="123" t="str">
        <f>Tabela7[[#This Row],[Código Negociação]]&amp;Tabela7[[#This Row],[C/V]]</f>
        <v/>
      </c>
    </row>
    <row r="1352" spans="3:24" ht="15" customHeight="1" x14ac:dyDescent="0.25">
      <c r="C1352" s="141"/>
      <c r="D1352" s="273"/>
      <c r="E1352" s="273"/>
      <c r="F1352" s="264"/>
      <c r="G1352" s="274"/>
      <c r="H1352" s="264"/>
      <c r="I1352" s="275"/>
      <c r="J1352" s="275"/>
      <c r="K1352" s="275"/>
      <c r="L1352" s="275"/>
      <c r="M1352" s="275"/>
      <c r="N1352" s="275"/>
      <c r="O1352" s="267"/>
      <c r="P1352" s="267"/>
      <c r="Q1352" s="268"/>
      <c r="R1352" s="269"/>
      <c r="S1352" s="268"/>
      <c r="T1352" s="263"/>
      <c r="U1352" s="300"/>
      <c r="V1352" s="294" t="str">
        <f>IF(Tabela7[[#This Row],[C/V]]="c",Tabela7[[#This Row],[Preço Médio]],"")</f>
        <v/>
      </c>
      <c r="W1352" s="294" t="str">
        <f>IF(Tabela7[[#This Row],[C/V]]="v",Tabela7[[#This Row],[Preço Médio]],"")</f>
        <v/>
      </c>
      <c r="X1352" s="123" t="str">
        <f>Tabela7[[#This Row],[Código Negociação]]&amp;Tabela7[[#This Row],[C/V]]</f>
        <v/>
      </c>
    </row>
    <row r="1353" spans="3:24" ht="15" customHeight="1" x14ac:dyDescent="0.25">
      <c r="C1353" s="262"/>
      <c r="D1353" s="272"/>
      <c r="E1353" s="273"/>
      <c r="F1353" s="264"/>
      <c r="G1353" s="265"/>
      <c r="H1353" s="126"/>
      <c r="I1353" s="125"/>
      <c r="J1353" s="125"/>
      <c r="K1353" s="125"/>
      <c r="L1353" s="125"/>
      <c r="M1353" s="125"/>
      <c r="N1353" s="125"/>
      <c r="O1353" s="266"/>
      <c r="P1353" s="267"/>
      <c r="Q1353" s="268"/>
      <c r="R1353" s="269"/>
      <c r="S1353" s="268"/>
      <c r="T1353" s="263"/>
      <c r="U1353" s="300"/>
      <c r="V1353" s="294" t="str">
        <f>IF(Tabela7[[#This Row],[C/V]]="c",Tabela7[[#This Row],[Preço Médio]],"")</f>
        <v/>
      </c>
      <c r="W1353" s="294" t="str">
        <f>IF(Tabela7[[#This Row],[C/V]]="v",Tabela7[[#This Row],[Preço Médio]],"")</f>
        <v/>
      </c>
      <c r="X1353" s="123" t="str">
        <f>Tabela7[[#This Row],[Código Negociação]]&amp;Tabela7[[#This Row],[C/V]]</f>
        <v/>
      </c>
    </row>
    <row r="1354" spans="3:24" ht="15" customHeight="1" x14ac:dyDescent="0.25">
      <c r="C1354" s="262"/>
      <c r="D1354" s="272"/>
      <c r="E1354" s="273"/>
      <c r="F1354" s="264"/>
      <c r="G1354" s="265"/>
      <c r="H1354" s="126"/>
      <c r="I1354" s="125"/>
      <c r="J1354" s="125"/>
      <c r="K1354" s="125"/>
      <c r="L1354" s="125"/>
      <c r="M1354" s="125"/>
      <c r="N1354" s="125"/>
      <c r="O1354" s="266"/>
      <c r="P1354" s="267"/>
      <c r="Q1354" s="267"/>
      <c r="R1354" s="270"/>
      <c r="S1354" s="267"/>
      <c r="T1354" s="264"/>
      <c r="U1354" s="300"/>
      <c r="V1354" s="294" t="str">
        <f>IF(Tabela7[[#This Row],[C/V]]="c",Tabela7[[#This Row],[Preço Médio]],"")</f>
        <v/>
      </c>
      <c r="W1354" s="294" t="str">
        <f>IF(Tabela7[[#This Row],[C/V]]="v",Tabela7[[#This Row],[Preço Médio]],"")</f>
        <v/>
      </c>
      <c r="X1354" s="123" t="str">
        <f>Tabela7[[#This Row],[Código Negociação]]&amp;Tabela7[[#This Row],[C/V]]</f>
        <v/>
      </c>
    </row>
    <row r="1355" spans="3:24" ht="15" customHeight="1" x14ac:dyDescent="0.25">
      <c r="C1355" s="141"/>
      <c r="D1355" s="271"/>
      <c r="E1355" s="271"/>
      <c r="F1355" s="118"/>
      <c r="G1355" s="119"/>
      <c r="H1355" s="118"/>
      <c r="I1355" s="120"/>
      <c r="J1355" s="120"/>
      <c r="K1355" s="120"/>
      <c r="L1355" s="120"/>
      <c r="M1355" s="120"/>
      <c r="N1355" s="120"/>
      <c r="O1355" s="121"/>
      <c r="P1355" s="121"/>
      <c r="Q1355" s="117"/>
      <c r="R1355" s="122"/>
      <c r="S1355" s="117"/>
      <c r="T1355" s="123"/>
      <c r="U1355" s="299"/>
      <c r="V1355" s="294" t="str">
        <f>IF(Tabela7[[#This Row],[C/V]]="c",Tabela7[[#This Row],[Preço Médio]],"")</f>
        <v/>
      </c>
      <c r="W1355" s="294" t="str">
        <f>IF(Tabela7[[#This Row],[C/V]]="v",Tabela7[[#This Row],[Preço Médio]],"")</f>
        <v/>
      </c>
      <c r="X1355" s="123" t="str">
        <f>Tabela7[[#This Row],[Código Negociação]]&amp;Tabela7[[#This Row],[C/V]]</f>
        <v/>
      </c>
    </row>
    <row r="1356" spans="3:24" ht="15" customHeight="1" x14ac:dyDescent="0.25">
      <c r="C1356" s="262"/>
      <c r="D1356" s="272"/>
      <c r="E1356" s="272"/>
      <c r="F1356" s="264"/>
      <c r="G1356" s="265"/>
      <c r="H1356" s="126"/>
      <c r="I1356" s="125"/>
      <c r="J1356" s="125"/>
      <c r="K1356" s="125"/>
      <c r="L1356" s="125"/>
      <c r="M1356" s="125"/>
      <c r="N1356" s="125"/>
      <c r="O1356" s="266"/>
      <c r="P1356" s="267"/>
      <c r="Q1356" s="268"/>
      <c r="R1356" s="269"/>
      <c r="S1356" s="268"/>
      <c r="T1356" s="263"/>
      <c r="U1356" s="300"/>
      <c r="V1356" s="294" t="str">
        <f>IF(Tabela7[[#This Row],[C/V]]="c",Tabela7[[#This Row],[Preço Médio]],"")</f>
        <v/>
      </c>
      <c r="W1356" s="294" t="str">
        <f>IF(Tabela7[[#This Row],[C/V]]="v",Tabela7[[#This Row],[Preço Médio]],"")</f>
        <v/>
      </c>
      <c r="X1356" s="123" t="str">
        <f>Tabela7[[#This Row],[Código Negociação]]&amp;Tabela7[[#This Row],[C/V]]</f>
        <v/>
      </c>
    </row>
    <row r="1357" spans="3:24" ht="15" customHeight="1" x14ac:dyDescent="0.25">
      <c r="C1357" s="262"/>
      <c r="D1357" s="272"/>
      <c r="E1357" s="272"/>
      <c r="F1357" s="264"/>
      <c r="G1357" s="265"/>
      <c r="H1357" s="126"/>
      <c r="I1357" s="125"/>
      <c r="J1357" s="125"/>
      <c r="K1357" s="125"/>
      <c r="L1357" s="125"/>
      <c r="M1357" s="125"/>
      <c r="N1357" s="125"/>
      <c r="O1357" s="266"/>
      <c r="P1357" s="267"/>
      <c r="Q1357" s="267"/>
      <c r="R1357" s="270"/>
      <c r="S1357" s="267"/>
      <c r="T1357" s="264"/>
      <c r="U1357" s="300"/>
      <c r="V1357" s="294" t="str">
        <f>IF(Tabela7[[#This Row],[C/V]]="c",Tabela7[[#This Row],[Preço Médio]],"")</f>
        <v/>
      </c>
      <c r="W1357" s="294" t="str">
        <f>IF(Tabela7[[#This Row],[C/V]]="v",Tabela7[[#This Row],[Preço Médio]],"")</f>
        <v/>
      </c>
      <c r="X1357" s="123" t="str">
        <f>Tabela7[[#This Row],[Código Negociação]]&amp;Tabela7[[#This Row],[C/V]]</f>
        <v/>
      </c>
    </row>
    <row r="1358" spans="3:24" ht="15" customHeight="1" x14ac:dyDescent="0.25">
      <c r="C1358" s="141"/>
      <c r="D1358" s="273"/>
      <c r="E1358" s="273"/>
      <c r="F1358" s="264"/>
      <c r="G1358" s="274"/>
      <c r="H1358" s="264"/>
      <c r="I1358" s="275"/>
      <c r="J1358" s="275"/>
      <c r="K1358" s="275"/>
      <c r="L1358" s="275"/>
      <c r="M1358" s="275"/>
      <c r="N1358" s="275"/>
      <c r="O1358" s="267"/>
      <c r="P1358" s="267"/>
      <c r="Q1358" s="268"/>
      <c r="R1358" s="269"/>
      <c r="S1358" s="268"/>
      <c r="T1358" s="263"/>
      <c r="U1358" s="300"/>
      <c r="V1358" s="294" t="str">
        <f>IF(Tabela7[[#This Row],[C/V]]="c",Tabela7[[#This Row],[Preço Médio]],"")</f>
        <v/>
      </c>
      <c r="W1358" s="294" t="str">
        <f>IF(Tabela7[[#This Row],[C/V]]="v",Tabela7[[#This Row],[Preço Médio]],"")</f>
        <v/>
      </c>
      <c r="X1358" s="123" t="str">
        <f>Tabela7[[#This Row],[Código Negociação]]&amp;Tabela7[[#This Row],[C/V]]</f>
        <v/>
      </c>
    </row>
    <row r="1359" spans="3:24" ht="15" customHeight="1" x14ac:dyDescent="0.25">
      <c r="C1359" s="262"/>
      <c r="D1359" s="272"/>
      <c r="E1359" s="273"/>
      <c r="F1359" s="264"/>
      <c r="G1359" s="265"/>
      <c r="H1359" s="126"/>
      <c r="I1359" s="125"/>
      <c r="J1359" s="125"/>
      <c r="K1359" s="125"/>
      <c r="L1359" s="125"/>
      <c r="M1359" s="125"/>
      <c r="N1359" s="125"/>
      <c r="O1359" s="266"/>
      <c r="P1359" s="267"/>
      <c r="Q1359" s="268"/>
      <c r="R1359" s="269"/>
      <c r="S1359" s="268"/>
      <c r="T1359" s="263"/>
      <c r="U1359" s="300"/>
      <c r="V1359" s="294" t="str">
        <f>IF(Tabela7[[#This Row],[C/V]]="c",Tabela7[[#This Row],[Preço Médio]],"")</f>
        <v/>
      </c>
      <c r="W1359" s="294" t="str">
        <f>IF(Tabela7[[#This Row],[C/V]]="v",Tabela7[[#This Row],[Preço Médio]],"")</f>
        <v/>
      </c>
      <c r="X1359" s="123" t="str">
        <f>Tabela7[[#This Row],[Código Negociação]]&amp;Tabela7[[#This Row],[C/V]]</f>
        <v/>
      </c>
    </row>
    <row r="1360" spans="3:24" ht="15" customHeight="1" x14ac:dyDescent="0.25">
      <c r="C1360" s="262"/>
      <c r="D1360" s="272"/>
      <c r="E1360" s="273"/>
      <c r="F1360" s="264"/>
      <c r="G1360" s="265"/>
      <c r="H1360" s="126"/>
      <c r="I1360" s="125"/>
      <c r="J1360" s="125"/>
      <c r="K1360" s="125"/>
      <c r="L1360" s="125"/>
      <c r="M1360" s="125"/>
      <c r="N1360" s="125"/>
      <c r="O1360" s="266"/>
      <c r="P1360" s="267"/>
      <c r="Q1360" s="267"/>
      <c r="R1360" s="270"/>
      <c r="S1360" s="267"/>
      <c r="T1360" s="264"/>
      <c r="U1360" s="300"/>
      <c r="V1360" s="294" t="str">
        <f>IF(Tabela7[[#This Row],[C/V]]="c",Tabela7[[#This Row],[Preço Médio]],"")</f>
        <v/>
      </c>
      <c r="W1360" s="294" t="str">
        <f>IF(Tabela7[[#This Row],[C/V]]="v",Tabela7[[#This Row],[Preço Médio]],"")</f>
        <v/>
      </c>
      <c r="X1360" s="123" t="str">
        <f>Tabela7[[#This Row],[Código Negociação]]&amp;Tabela7[[#This Row],[C/V]]</f>
        <v/>
      </c>
    </row>
    <row r="1361" spans="3:24" ht="15" customHeight="1" x14ac:dyDescent="0.25">
      <c r="C1361" s="141"/>
      <c r="D1361" s="271"/>
      <c r="E1361" s="271"/>
      <c r="F1361" s="118"/>
      <c r="G1361" s="119"/>
      <c r="H1361" s="118"/>
      <c r="I1361" s="120"/>
      <c r="J1361" s="120"/>
      <c r="K1361" s="120"/>
      <c r="L1361" s="120"/>
      <c r="M1361" s="120"/>
      <c r="N1361" s="120"/>
      <c r="O1361" s="121"/>
      <c r="P1361" s="121"/>
      <c r="Q1361" s="117"/>
      <c r="R1361" s="122"/>
      <c r="S1361" s="117"/>
      <c r="T1361" s="123"/>
      <c r="U1361" s="299"/>
      <c r="V1361" s="294" t="str">
        <f>IF(Tabela7[[#This Row],[C/V]]="c",Tabela7[[#This Row],[Preço Médio]],"")</f>
        <v/>
      </c>
      <c r="W1361" s="294" t="str">
        <f>IF(Tabela7[[#This Row],[C/V]]="v",Tabela7[[#This Row],[Preço Médio]],"")</f>
        <v/>
      </c>
      <c r="X1361" s="123" t="str">
        <f>Tabela7[[#This Row],[Código Negociação]]&amp;Tabela7[[#This Row],[C/V]]</f>
        <v/>
      </c>
    </row>
    <row r="1362" spans="3:24" ht="15" customHeight="1" x14ac:dyDescent="0.25">
      <c r="C1362" s="262"/>
      <c r="D1362" s="272"/>
      <c r="E1362" s="272"/>
      <c r="F1362" s="264"/>
      <c r="G1362" s="265"/>
      <c r="H1362" s="126"/>
      <c r="I1362" s="125"/>
      <c r="J1362" s="125"/>
      <c r="K1362" s="125"/>
      <c r="L1362" s="125"/>
      <c r="M1362" s="125"/>
      <c r="N1362" s="125"/>
      <c r="O1362" s="266"/>
      <c r="P1362" s="267"/>
      <c r="Q1362" s="268"/>
      <c r="R1362" s="269"/>
      <c r="S1362" s="268"/>
      <c r="T1362" s="263"/>
      <c r="U1362" s="300"/>
      <c r="V1362" s="294" t="str">
        <f>IF(Tabela7[[#This Row],[C/V]]="c",Tabela7[[#This Row],[Preço Médio]],"")</f>
        <v/>
      </c>
      <c r="W1362" s="294" t="str">
        <f>IF(Tabela7[[#This Row],[C/V]]="v",Tabela7[[#This Row],[Preço Médio]],"")</f>
        <v/>
      </c>
      <c r="X1362" s="123" t="str">
        <f>Tabela7[[#This Row],[Código Negociação]]&amp;Tabela7[[#This Row],[C/V]]</f>
        <v/>
      </c>
    </row>
    <row r="1363" spans="3:24" ht="15" customHeight="1" x14ac:dyDescent="0.25">
      <c r="C1363" s="262"/>
      <c r="D1363" s="272"/>
      <c r="E1363" s="272"/>
      <c r="F1363" s="264"/>
      <c r="G1363" s="265"/>
      <c r="H1363" s="126"/>
      <c r="I1363" s="125"/>
      <c r="J1363" s="125"/>
      <c r="K1363" s="125"/>
      <c r="L1363" s="125"/>
      <c r="M1363" s="125"/>
      <c r="N1363" s="125"/>
      <c r="O1363" s="266"/>
      <c r="P1363" s="267"/>
      <c r="Q1363" s="267"/>
      <c r="R1363" s="270"/>
      <c r="S1363" s="267"/>
      <c r="T1363" s="264"/>
      <c r="U1363" s="300"/>
      <c r="V1363" s="294" t="str">
        <f>IF(Tabela7[[#This Row],[C/V]]="c",Tabela7[[#This Row],[Preço Médio]],"")</f>
        <v/>
      </c>
      <c r="W1363" s="294" t="str">
        <f>IF(Tabela7[[#This Row],[C/V]]="v",Tabela7[[#This Row],[Preço Médio]],"")</f>
        <v/>
      </c>
      <c r="X1363" s="123" t="str">
        <f>Tabela7[[#This Row],[Código Negociação]]&amp;Tabela7[[#This Row],[C/V]]</f>
        <v/>
      </c>
    </row>
    <row r="1364" spans="3:24" ht="15" customHeight="1" x14ac:dyDescent="0.25">
      <c r="C1364" s="141"/>
      <c r="D1364" s="273"/>
      <c r="E1364" s="273"/>
      <c r="F1364" s="264"/>
      <c r="G1364" s="274"/>
      <c r="H1364" s="264"/>
      <c r="I1364" s="275"/>
      <c r="J1364" s="275"/>
      <c r="K1364" s="275"/>
      <c r="L1364" s="275"/>
      <c r="M1364" s="275"/>
      <c r="N1364" s="275"/>
      <c r="O1364" s="267"/>
      <c r="P1364" s="267"/>
      <c r="Q1364" s="268"/>
      <c r="R1364" s="269"/>
      <c r="S1364" s="268"/>
      <c r="T1364" s="263"/>
      <c r="U1364" s="300"/>
      <c r="V1364" s="294" t="str">
        <f>IF(Tabela7[[#This Row],[C/V]]="c",Tabela7[[#This Row],[Preço Médio]],"")</f>
        <v/>
      </c>
      <c r="W1364" s="294" t="str">
        <f>IF(Tabela7[[#This Row],[C/V]]="v",Tabela7[[#This Row],[Preço Médio]],"")</f>
        <v/>
      </c>
      <c r="X1364" s="123" t="str">
        <f>Tabela7[[#This Row],[Código Negociação]]&amp;Tabela7[[#This Row],[C/V]]</f>
        <v/>
      </c>
    </row>
    <row r="1365" spans="3:24" ht="15" customHeight="1" x14ac:dyDescent="0.25">
      <c r="C1365" s="262"/>
      <c r="D1365" s="272"/>
      <c r="E1365" s="273"/>
      <c r="F1365" s="264"/>
      <c r="G1365" s="265"/>
      <c r="H1365" s="126"/>
      <c r="I1365" s="125"/>
      <c r="J1365" s="125"/>
      <c r="K1365" s="125"/>
      <c r="L1365" s="125"/>
      <c r="M1365" s="125"/>
      <c r="N1365" s="125"/>
      <c r="O1365" s="266"/>
      <c r="P1365" s="267"/>
      <c r="Q1365" s="268"/>
      <c r="R1365" s="269"/>
      <c r="S1365" s="268"/>
      <c r="T1365" s="263"/>
      <c r="U1365" s="300"/>
      <c r="V1365" s="294" t="str">
        <f>IF(Tabela7[[#This Row],[C/V]]="c",Tabela7[[#This Row],[Preço Médio]],"")</f>
        <v/>
      </c>
      <c r="W1365" s="294" t="str">
        <f>IF(Tabela7[[#This Row],[C/V]]="v",Tabela7[[#This Row],[Preço Médio]],"")</f>
        <v/>
      </c>
      <c r="X1365" s="123" t="str">
        <f>Tabela7[[#This Row],[Código Negociação]]&amp;Tabela7[[#This Row],[C/V]]</f>
        <v/>
      </c>
    </row>
    <row r="1366" spans="3:24" ht="15" customHeight="1" x14ac:dyDescent="0.25">
      <c r="C1366" s="262"/>
      <c r="D1366" s="272"/>
      <c r="E1366" s="273"/>
      <c r="F1366" s="264"/>
      <c r="G1366" s="265"/>
      <c r="H1366" s="126"/>
      <c r="I1366" s="125"/>
      <c r="J1366" s="125"/>
      <c r="K1366" s="125"/>
      <c r="L1366" s="125"/>
      <c r="M1366" s="125"/>
      <c r="N1366" s="125"/>
      <c r="O1366" s="266"/>
      <c r="P1366" s="267"/>
      <c r="Q1366" s="267"/>
      <c r="R1366" s="270"/>
      <c r="S1366" s="267"/>
      <c r="T1366" s="264"/>
      <c r="U1366" s="300"/>
      <c r="V1366" s="294" t="str">
        <f>IF(Tabela7[[#This Row],[C/V]]="c",Tabela7[[#This Row],[Preço Médio]],"")</f>
        <v/>
      </c>
      <c r="W1366" s="294" t="str">
        <f>IF(Tabela7[[#This Row],[C/V]]="v",Tabela7[[#This Row],[Preço Médio]],"")</f>
        <v/>
      </c>
      <c r="X1366" s="123" t="str">
        <f>Tabela7[[#This Row],[Código Negociação]]&amp;Tabela7[[#This Row],[C/V]]</f>
        <v/>
      </c>
    </row>
    <row r="1367" spans="3:24" ht="15" customHeight="1" x14ac:dyDescent="0.25">
      <c r="C1367" s="141"/>
      <c r="D1367" s="271"/>
      <c r="E1367" s="271"/>
      <c r="F1367" s="118"/>
      <c r="G1367" s="119"/>
      <c r="H1367" s="118"/>
      <c r="I1367" s="120"/>
      <c r="J1367" s="120"/>
      <c r="K1367" s="120"/>
      <c r="L1367" s="120"/>
      <c r="M1367" s="120"/>
      <c r="N1367" s="120"/>
      <c r="O1367" s="121"/>
      <c r="P1367" s="121"/>
      <c r="Q1367" s="117"/>
      <c r="R1367" s="122"/>
      <c r="S1367" s="117"/>
      <c r="T1367" s="123"/>
      <c r="U1367" s="299"/>
      <c r="V1367" s="294" t="str">
        <f>IF(Tabela7[[#This Row],[C/V]]="c",Tabela7[[#This Row],[Preço Médio]],"")</f>
        <v/>
      </c>
      <c r="W1367" s="294" t="str">
        <f>IF(Tabela7[[#This Row],[C/V]]="v",Tabela7[[#This Row],[Preço Médio]],"")</f>
        <v/>
      </c>
      <c r="X1367" s="123" t="str">
        <f>Tabela7[[#This Row],[Código Negociação]]&amp;Tabela7[[#This Row],[C/V]]</f>
        <v/>
      </c>
    </row>
    <row r="1368" spans="3:24" ht="15" customHeight="1" x14ac:dyDescent="0.25">
      <c r="C1368" s="262"/>
      <c r="D1368" s="272"/>
      <c r="E1368" s="272"/>
      <c r="F1368" s="264"/>
      <c r="G1368" s="265"/>
      <c r="H1368" s="126"/>
      <c r="I1368" s="125"/>
      <c r="J1368" s="125"/>
      <c r="K1368" s="125"/>
      <c r="L1368" s="125"/>
      <c r="M1368" s="125"/>
      <c r="N1368" s="125"/>
      <c r="O1368" s="266"/>
      <c r="P1368" s="267"/>
      <c r="Q1368" s="268"/>
      <c r="R1368" s="269"/>
      <c r="S1368" s="268"/>
      <c r="T1368" s="263"/>
      <c r="U1368" s="300"/>
      <c r="V1368" s="294" t="str">
        <f>IF(Tabela7[[#This Row],[C/V]]="c",Tabela7[[#This Row],[Preço Médio]],"")</f>
        <v/>
      </c>
      <c r="W1368" s="294" t="str">
        <f>IF(Tabela7[[#This Row],[C/V]]="v",Tabela7[[#This Row],[Preço Médio]],"")</f>
        <v/>
      </c>
      <c r="X1368" s="123" t="str">
        <f>Tabela7[[#This Row],[Código Negociação]]&amp;Tabela7[[#This Row],[C/V]]</f>
        <v/>
      </c>
    </row>
    <row r="1369" spans="3:24" ht="15" customHeight="1" x14ac:dyDescent="0.25">
      <c r="C1369" s="262"/>
      <c r="D1369" s="272"/>
      <c r="E1369" s="272"/>
      <c r="F1369" s="264"/>
      <c r="G1369" s="265"/>
      <c r="H1369" s="126"/>
      <c r="I1369" s="125"/>
      <c r="J1369" s="125"/>
      <c r="K1369" s="125"/>
      <c r="L1369" s="125"/>
      <c r="M1369" s="125"/>
      <c r="N1369" s="125"/>
      <c r="O1369" s="266"/>
      <c r="P1369" s="267"/>
      <c r="Q1369" s="267"/>
      <c r="R1369" s="270"/>
      <c r="S1369" s="267"/>
      <c r="T1369" s="264"/>
      <c r="U1369" s="300"/>
      <c r="V1369" s="294" t="str">
        <f>IF(Tabela7[[#This Row],[C/V]]="c",Tabela7[[#This Row],[Preço Médio]],"")</f>
        <v/>
      </c>
      <c r="W1369" s="294" t="str">
        <f>IF(Tabela7[[#This Row],[C/V]]="v",Tabela7[[#This Row],[Preço Médio]],"")</f>
        <v/>
      </c>
      <c r="X1369" s="123" t="str">
        <f>Tabela7[[#This Row],[Código Negociação]]&amp;Tabela7[[#This Row],[C/V]]</f>
        <v/>
      </c>
    </row>
    <row r="1370" spans="3:24" ht="15" customHeight="1" x14ac:dyDescent="0.25">
      <c r="C1370" s="141"/>
      <c r="D1370" s="273"/>
      <c r="E1370" s="273"/>
      <c r="F1370" s="264"/>
      <c r="G1370" s="274"/>
      <c r="H1370" s="264"/>
      <c r="I1370" s="275"/>
      <c r="J1370" s="275"/>
      <c r="K1370" s="275"/>
      <c r="L1370" s="275"/>
      <c r="M1370" s="275"/>
      <c r="N1370" s="275"/>
      <c r="O1370" s="267"/>
      <c r="P1370" s="267"/>
      <c r="Q1370" s="268"/>
      <c r="R1370" s="269"/>
      <c r="S1370" s="268"/>
      <c r="T1370" s="263"/>
      <c r="U1370" s="300"/>
      <c r="V1370" s="294" t="str">
        <f>IF(Tabela7[[#This Row],[C/V]]="c",Tabela7[[#This Row],[Preço Médio]],"")</f>
        <v/>
      </c>
      <c r="W1370" s="294" t="str">
        <f>IF(Tabela7[[#This Row],[C/V]]="v",Tabela7[[#This Row],[Preço Médio]],"")</f>
        <v/>
      </c>
      <c r="X1370" s="123" t="str">
        <f>Tabela7[[#This Row],[Código Negociação]]&amp;Tabela7[[#This Row],[C/V]]</f>
        <v/>
      </c>
    </row>
    <row r="1371" spans="3:24" ht="15" customHeight="1" x14ac:dyDescent="0.25">
      <c r="C1371" s="262"/>
      <c r="D1371" s="272"/>
      <c r="E1371" s="273"/>
      <c r="F1371" s="264"/>
      <c r="G1371" s="265"/>
      <c r="H1371" s="126"/>
      <c r="I1371" s="125"/>
      <c r="J1371" s="125"/>
      <c r="K1371" s="125"/>
      <c r="L1371" s="125"/>
      <c r="M1371" s="125"/>
      <c r="N1371" s="125"/>
      <c r="O1371" s="266"/>
      <c r="P1371" s="267"/>
      <c r="Q1371" s="268"/>
      <c r="R1371" s="269"/>
      <c r="S1371" s="268"/>
      <c r="T1371" s="263"/>
      <c r="U1371" s="300"/>
      <c r="V1371" s="294" t="str">
        <f>IF(Tabela7[[#This Row],[C/V]]="c",Tabela7[[#This Row],[Preço Médio]],"")</f>
        <v/>
      </c>
      <c r="W1371" s="294" t="str">
        <f>IF(Tabela7[[#This Row],[C/V]]="v",Tabela7[[#This Row],[Preço Médio]],"")</f>
        <v/>
      </c>
      <c r="X1371" s="123" t="str">
        <f>Tabela7[[#This Row],[Código Negociação]]&amp;Tabela7[[#This Row],[C/V]]</f>
        <v/>
      </c>
    </row>
    <row r="1372" spans="3:24" ht="15" customHeight="1" x14ac:dyDescent="0.25">
      <c r="C1372" s="262"/>
      <c r="D1372" s="272"/>
      <c r="E1372" s="273"/>
      <c r="F1372" s="264"/>
      <c r="G1372" s="265"/>
      <c r="H1372" s="126"/>
      <c r="I1372" s="125"/>
      <c r="J1372" s="125"/>
      <c r="K1372" s="125"/>
      <c r="L1372" s="125"/>
      <c r="M1372" s="125"/>
      <c r="N1372" s="125"/>
      <c r="O1372" s="266"/>
      <c r="P1372" s="267"/>
      <c r="Q1372" s="267"/>
      <c r="R1372" s="270"/>
      <c r="S1372" s="267"/>
      <c r="T1372" s="264"/>
      <c r="U1372" s="300"/>
      <c r="V1372" s="294" t="str">
        <f>IF(Tabela7[[#This Row],[C/V]]="c",Tabela7[[#This Row],[Preço Médio]],"")</f>
        <v/>
      </c>
      <c r="W1372" s="294" t="str">
        <f>IF(Tabela7[[#This Row],[C/V]]="v",Tabela7[[#This Row],[Preço Médio]],"")</f>
        <v/>
      </c>
      <c r="X1372" s="123" t="str">
        <f>Tabela7[[#This Row],[Código Negociação]]&amp;Tabela7[[#This Row],[C/V]]</f>
        <v/>
      </c>
    </row>
    <row r="1373" spans="3:24" ht="15" customHeight="1" x14ac:dyDescent="0.25">
      <c r="C1373" s="141"/>
      <c r="D1373" s="271"/>
      <c r="E1373" s="271"/>
      <c r="F1373" s="118"/>
      <c r="G1373" s="119"/>
      <c r="H1373" s="118"/>
      <c r="I1373" s="120"/>
      <c r="J1373" s="120"/>
      <c r="K1373" s="120"/>
      <c r="L1373" s="120"/>
      <c r="M1373" s="120"/>
      <c r="N1373" s="120"/>
      <c r="O1373" s="121"/>
      <c r="P1373" s="121"/>
      <c r="Q1373" s="117"/>
      <c r="R1373" s="122"/>
      <c r="S1373" s="117"/>
      <c r="T1373" s="123"/>
      <c r="U1373" s="299"/>
      <c r="V1373" s="294" t="str">
        <f>IF(Tabela7[[#This Row],[C/V]]="c",Tabela7[[#This Row],[Preço Médio]],"")</f>
        <v/>
      </c>
      <c r="W1373" s="294" t="str">
        <f>IF(Tabela7[[#This Row],[C/V]]="v",Tabela7[[#This Row],[Preço Médio]],"")</f>
        <v/>
      </c>
      <c r="X1373" s="123" t="str">
        <f>Tabela7[[#This Row],[Código Negociação]]&amp;Tabela7[[#This Row],[C/V]]</f>
        <v/>
      </c>
    </row>
    <row r="1374" spans="3:24" ht="15" customHeight="1" x14ac:dyDescent="0.25">
      <c r="C1374" s="262"/>
      <c r="D1374" s="272"/>
      <c r="E1374" s="272"/>
      <c r="F1374" s="264"/>
      <c r="G1374" s="265"/>
      <c r="H1374" s="126"/>
      <c r="I1374" s="125"/>
      <c r="J1374" s="125"/>
      <c r="K1374" s="125"/>
      <c r="L1374" s="125"/>
      <c r="M1374" s="125"/>
      <c r="N1374" s="125"/>
      <c r="O1374" s="266"/>
      <c r="P1374" s="267"/>
      <c r="Q1374" s="268"/>
      <c r="R1374" s="269"/>
      <c r="S1374" s="268"/>
      <c r="T1374" s="263"/>
      <c r="U1374" s="300"/>
      <c r="V1374" s="294" t="str">
        <f>IF(Tabela7[[#This Row],[C/V]]="c",Tabela7[[#This Row],[Preço Médio]],"")</f>
        <v/>
      </c>
      <c r="W1374" s="294" t="str">
        <f>IF(Tabela7[[#This Row],[C/V]]="v",Tabela7[[#This Row],[Preço Médio]],"")</f>
        <v/>
      </c>
      <c r="X1374" s="123" t="str">
        <f>Tabela7[[#This Row],[Código Negociação]]&amp;Tabela7[[#This Row],[C/V]]</f>
        <v/>
      </c>
    </row>
    <row r="1375" spans="3:24" ht="15" customHeight="1" x14ac:dyDescent="0.25">
      <c r="C1375" s="262"/>
      <c r="D1375" s="272"/>
      <c r="E1375" s="272"/>
      <c r="F1375" s="264"/>
      <c r="G1375" s="265"/>
      <c r="H1375" s="126"/>
      <c r="I1375" s="125"/>
      <c r="J1375" s="125"/>
      <c r="K1375" s="125"/>
      <c r="L1375" s="125"/>
      <c r="M1375" s="125"/>
      <c r="N1375" s="125"/>
      <c r="O1375" s="266"/>
      <c r="P1375" s="267"/>
      <c r="Q1375" s="267"/>
      <c r="R1375" s="270"/>
      <c r="S1375" s="267"/>
      <c r="T1375" s="264"/>
      <c r="U1375" s="300"/>
      <c r="V1375" s="294" t="str">
        <f>IF(Tabela7[[#This Row],[C/V]]="c",Tabela7[[#This Row],[Preço Médio]],"")</f>
        <v/>
      </c>
      <c r="W1375" s="294" t="str">
        <f>IF(Tabela7[[#This Row],[C/V]]="v",Tabela7[[#This Row],[Preço Médio]],"")</f>
        <v/>
      </c>
      <c r="X1375" s="123" t="str">
        <f>Tabela7[[#This Row],[Código Negociação]]&amp;Tabela7[[#This Row],[C/V]]</f>
        <v/>
      </c>
    </row>
    <row r="1376" spans="3:24" ht="15" customHeight="1" x14ac:dyDescent="0.25">
      <c r="C1376" s="141"/>
      <c r="D1376" s="273"/>
      <c r="E1376" s="273"/>
      <c r="F1376" s="264"/>
      <c r="G1376" s="274"/>
      <c r="H1376" s="264"/>
      <c r="I1376" s="275"/>
      <c r="J1376" s="275"/>
      <c r="K1376" s="275"/>
      <c r="L1376" s="275"/>
      <c r="M1376" s="275"/>
      <c r="N1376" s="275"/>
      <c r="O1376" s="267"/>
      <c r="P1376" s="267"/>
      <c r="Q1376" s="268"/>
      <c r="R1376" s="269"/>
      <c r="S1376" s="268"/>
      <c r="T1376" s="263"/>
      <c r="U1376" s="300"/>
      <c r="V1376" s="294" t="str">
        <f>IF(Tabela7[[#This Row],[C/V]]="c",Tabela7[[#This Row],[Preço Médio]],"")</f>
        <v/>
      </c>
      <c r="W1376" s="294" t="str">
        <f>IF(Tabela7[[#This Row],[C/V]]="v",Tabela7[[#This Row],[Preço Médio]],"")</f>
        <v/>
      </c>
      <c r="X1376" s="123" t="str">
        <f>Tabela7[[#This Row],[Código Negociação]]&amp;Tabela7[[#This Row],[C/V]]</f>
        <v/>
      </c>
    </row>
    <row r="1377" spans="3:24" ht="15" customHeight="1" x14ac:dyDescent="0.25">
      <c r="C1377" s="262"/>
      <c r="D1377" s="272"/>
      <c r="E1377" s="273"/>
      <c r="F1377" s="264"/>
      <c r="G1377" s="265"/>
      <c r="H1377" s="126"/>
      <c r="I1377" s="125"/>
      <c r="J1377" s="125"/>
      <c r="K1377" s="125"/>
      <c r="L1377" s="125"/>
      <c r="M1377" s="125"/>
      <c r="N1377" s="125"/>
      <c r="O1377" s="266"/>
      <c r="P1377" s="267"/>
      <c r="Q1377" s="268"/>
      <c r="R1377" s="269"/>
      <c r="S1377" s="268"/>
      <c r="T1377" s="263"/>
      <c r="U1377" s="300"/>
      <c r="V1377" s="294" t="str">
        <f>IF(Tabela7[[#This Row],[C/V]]="c",Tabela7[[#This Row],[Preço Médio]],"")</f>
        <v/>
      </c>
      <c r="W1377" s="294" t="str">
        <f>IF(Tabela7[[#This Row],[C/V]]="v",Tabela7[[#This Row],[Preço Médio]],"")</f>
        <v/>
      </c>
      <c r="X1377" s="123" t="str">
        <f>Tabela7[[#This Row],[Código Negociação]]&amp;Tabela7[[#This Row],[C/V]]</f>
        <v/>
      </c>
    </row>
    <row r="1378" spans="3:24" ht="15" customHeight="1" x14ac:dyDescent="0.25">
      <c r="C1378" s="262"/>
      <c r="D1378" s="272"/>
      <c r="E1378" s="273"/>
      <c r="F1378" s="264"/>
      <c r="G1378" s="265"/>
      <c r="H1378" s="126"/>
      <c r="I1378" s="125"/>
      <c r="J1378" s="125"/>
      <c r="K1378" s="125"/>
      <c r="L1378" s="125"/>
      <c r="M1378" s="125"/>
      <c r="N1378" s="125"/>
      <c r="O1378" s="266"/>
      <c r="P1378" s="267"/>
      <c r="Q1378" s="267"/>
      <c r="R1378" s="270"/>
      <c r="S1378" s="267"/>
      <c r="T1378" s="264"/>
      <c r="U1378" s="300"/>
      <c r="V1378" s="294" t="str">
        <f>IF(Tabela7[[#This Row],[C/V]]="c",Tabela7[[#This Row],[Preço Médio]],"")</f>
        <v/>
      </c>
      <c r="W1378" s="294" t="str">
        <f>IF(Tabela7[[#This Row],[C/V]]="v",Tabela7[[#This Row],[Preço Médio]],"")</f>
        <v/>
      </c>
      <c r="X1378" s="123" t="str">
        <f>Tabela7[[#This Row],[Código Negociação]]&amp;Tabela7[[#This Row],[C/V]]</f>
        <v/>
      </c>
    </row>
    <row r="1379" spans="3:24" ht="15" customHeight="1" x14ac:dyDescent="0.25">
      <c r="C1379" s="141"/>
      <c r="D1379" s="271"/>
      <c r="E1379" s="271"/>
      <c r="F1379" s="118"/>
      <c r="G1379" s="119"/>
      <c r="H1379" s="118"/>
      <c r="I1379" s="120"/>
      <c r="J1379" s="120"/>
      <c r="K1379" s="120"/>
      <c r="L1379" s="120"/>
      <c r="M1379" s="120"/>
      <c r="N1379" s="120"/>
      <c r="O1379" s="121"/>
      <c r="P1379" s="121"/>
      <c r="Q1379" s="117"/>
      <c r="R1379" s="122"/>
      <c r="S1379" s="117"/>
      <c r="T1379" s="123"/>
      <c r="U1379" s="299"/>
      <c r="V1379" s="294" t="str">
        <f>IF(Tabela7[[#This Row],[C/V]]="c",Tabela7[[#This Row],[Preço Médio]],"")</f>
        <v/>
      </c>
      <c r="W1379" s="294" t="str">
        <f>IF(Tabela7[[#This Row],[C/V]]="v",Tabela7[[#This Row],[Preço Médio]],"")</f>
        <v/>
      </c>
      <c r="X1379" s="123" t="str">
        <f>Tabela7[[#This Row],[Código Negociação]]&amp;Tabela7[[#This Row],[C/V]]</f>
        <v/>
      </c>
    </row>
    <row r="1380" spans="3:24" ht="15" customHeight="1" x14ac:dyDescent="0.25">
      <c r="C1380" s="262"/>
      <c r="D1380" s="272"/>
      <c r="E1380" s="272"/>
      <c r="F1380" s="264"/>
      <c r="G1380" s="265"/>
      <c r="H1380" s="126"/>
      <c r="I1380" s="125"/>
      <c r="J1380" s="125"/>
      <c r="K1380" s="125"/>
      <c r="L1380" s="125"/>
      <c r="M1380" s="125"/>
      <c r="N1380" s="125"/>
      <c r="O1380" s="266"/>
      <c r="P1380" s="267"/>
      <c r="Q1380" s="268"/>
      <c r="R1380" s="269"/>
      <c r="S1380" s="268"/>
      <c r="T1380" s="263"/>
      <c r="U1380" s="300"/>
      <c r="V1380" s="294" t="str">
        <f>IF(Tabela7[[#This Row],[C/V]]="c",Tabela7[[#This Row],[Preço Médio]],"")</f>
        <v/>
      </c>
      <c r="W1380" s="294" t="str">
        <f>IF(Tabela7[[#This Row],[C/V]]="v",Tabela7[[#This Row],[Preço Médio]],"")</f>
        <v/>
      </c>
      <c r="X1380" s="123" t="str">
        <f>Tabela7[[#This Row],[Código Negociação]]&amp;Tabela7[[#This Row],[C/V]]</f>
        <v/>
      </c>
    </row>
    <row r="1381" spans="3:24" ht="15" customHeight="1" x14ac:dyDescent="0.25">
      <c r="C1381" s="262"/>
      <c r="D1381" s="272"/>
      <c r="E1381" s="272"/>
      <c r="F1381" s="264"/>
      <c r="G1381" s="265"/>
      <c r="H1381" s="126"/>
      <c r="I1381" s="125"/>
      <c r="J1381" s="125"/>
      <c r="K1381" s="125"/>
      <c r="L1381" s="125"/>
      <c r="M1381" s="125"/>
      <c r="N1381" s="125"/>
      <c r="O1381" s="266"/>
      <c r="P1381" s="267"/>
      <c r="Q1381" s="267"/>
      <c r="R1381" s="270"/>
      <c r="S1381" s="267"/>
      <c r="T1381" s="264"/>
      <c r="U1381" s="300"/>
      <c r="V1381" s="294" t="str">
        <f>IF(Tabela7[[#This Row],[C/V]]="c",Tabela7[[#This Row],[Preço Médio]],"")</f>
        <v/>
      </c>
      <c r="W1381" s="294" t="str">
        <f>IF(Tabela7[[#This Row],[C/V]]="v",Tabela7[[#This Row],[Preço Médio]],"")</f>
        <v/>
      </c>
      <c r="X1381" s="123" t="str">
        <f>Tabela7[[#This Row],[Código Negociação]]&amp;Tabela7[[#This Row],[C/V]]</f>
        <v/>
      </c>
    </row>
    <row r="1382" spans="3:24" ht="15" customHeight="1" x14ac:dyDescent="0.25">
      <c r="C1382" s="141"/>
      <c r="D1382" s="273"/>
      <c r="E1382" s="273"/>
      <c r="F1382" s="264"/>
      <c r="G1382" s="274"/>
      <c r="H1382" s="264"/>
      <c r="I1382" s="275"/>
      <c r="J1382" s="275"/>
      <c r="K1382" s="275"/>
      <c r="L1382" s="275"/>
      <c r="M1382" s="275"/>
      <c r="N1382" s="275"/>
      <c r="O1382" s="267"/>
      <c r="P1382" s="267"/>
      <c r="Q1382" s="268"/>
      <c r="R1382" s="269"/>
      <c r="S1382" s="268"/>
      <c r="T1382" s="263"/>
      <c r="U1382" s="300"/>
      <c r="V1382" s="294" t="str">
        <f>IF(Tabela7[[#This Row],[C/V]]="c",Tabela7[[#This Row],[Preço Médio]],"")</f>
        <v/>
      </c>
      <c r="W1382" s="294" t="str">
        <f>IF(Tabela7[[#This Row],[C/V]]="v",Tabela7[[#This Row],[Preço Médio]],"")</f>
        <v/>
      </c>
      <c r="X1382" s="123" t="str">
        <f>Tabela7[[#This Row],[Código Negociação]]&amp;Tabela7[[#This Row],[C/V]]</f>
        <v/>
      </c>
    </row>
    <row r="1383" spans="3:24" ht="15" customHeight="1" x14ac:dyDescent="0.25">
      <c r="C1383" s="262"/>
      <c r="D1383" s="272"/>
      <c r="E1383" s="273"/>
      <c r="F1383" s="264"/>
      <c r="G1383" s="265"/>
      <c r="H1383" s="126"/>
      <c r="I1383" s="125"/>
      <c r="J1383" s="125"/>
      <c r="K1383" s="125"/>
      <c r="L1383" s="125"/>
      <c r="M1383" s="125"/>
      <c r="N1383" s="125"/>
      <c r="O1383" s="266"/>
      <c r="P1383" s="267"/>
      <c r="Q1383" s="268"/>
      <c r="R1383" s="269"/>
      <c r="S1383" s="268"/>
      <c r="T1383" s="263"/>
      <c r="U1383" s="300"/>
      <c r="V1383" s="294" t="str">
        <f>IF(Tabela7[[#This Row],[C/V]]="c",Tabela7[[#This Row],[Preço Médio]],"")</f>
        <v/>
      </c>
      <c r="W1383" s="294" t="str">
        <f>IF(Tabela7[[#This Row],[C/V]]="v",Tabela7[[#This Row],[Preço Médio]],"")</f>
        <v/>
      </c>
      <c r="X1383" s="123" t="str">
        <f>Tabela7[[#This Row],[Código Negociação]]&amp;Tabela7[[#This Row],[C/V]]</f>
        <v/>
      </c>
    </row>
    <row r="1384" spans="3:24" ht="15" customHeight="1" x14ac:dyDescent="0.25">
      <c r="C1384" s="262"/>
      <c r="D1384" s="272"/>
      <c r="E1384" s="273"/>
      <c r="F1384" s="264"/>
      <c r="G1384" s="265"/>
      <c r="H1384" s="126"/>
      <c r="I1384" s="125"/>
      <c r="J1384" s="125"/>
      <c r="K1384" s="125"/>
      <c r="L1384" s="125"/>
      <c r="M1384" s="125"/>
      <c r="N1384" s="125"/>
      <c r="O1384" s="266"/>
      <c r="P1384" s="267"/>
      <c r="Q1384" s="267"/>
      <c r="R1384" s="270"/>
      <c r="S1384" s="267"/>
      <c r="T1384" s="264"/>
      <c r="U1384" s="300"/>
      <c r="V1384" s="294" t="str">
        <f>IF(Tabela7[[#This Row],[C/V]]="c",Tabela7[[#This Row],[Preço Médio]],"")</f>
        <v/>
      </c>
      <c r="W1384" s="294" t="str">
        <f>IF(Tabela7[[#This Row],[C/V]]="v",Tabela7[[#This Row],[Preço Médio]],"")</f>
        <v/>
      </c>
      <c r="X1384" s="123" t="str">
        <f>Tabela7[[#This Row],[Código Negociação]]&amp;Tabela7[[#This Row],[C/V]]</f>
        <v/>
      </c>
    </row>
    <row r="1385" spans="3:24" ht="15" customHeight="1" x14ac:dyDescent="0.25">
      <c r="C1385" s="141"/>
      <c r="D1385" s="271"/>
      <c r="E1385" s="271"/>
      <c r="F1385" s="118"/>
      <c r="G1385" s="119"/>
      <c r="H1385" s="118"/>
      <c r="I1385" s="120"/>
      <c r="J1385" s="120"/>
      <c r="K1385" s="120"/>
      <c r="L1385" s="120"/>
      <c r="M1385" s="120"/>
      <c r="N1385" s="120"/>
      <c r="O1385" s="121"/>
      <c r="P1385" s="121"/>
      <c r="Q1385" s="117"/>
      <c r="R1385" s="122"/>
      <c r="S1385" s="117"/>
      <c r="T1385" s="123"/>
      <c r="U1385" s="299"/>
      <c r="V1385" s="294" t="str">
        <f>IF(Tabela7[[#This Row],[C/V]]="c",Tabela7[[#This Row],[Preço Médio]],"")</f>
        <v/>
      </c>
      <c r="W1385" s="294" t="str">
        <f>IF(Tabela7[[#This Row],[C/V]]="v",Tabela7[[#This Row],[Preço Médio]],"")</f>
        <v/>
      </c>
      <c r="X1385" s="123" t="str">
        <f>Tabela7[[#This Row],[Código Negociação]]&amp;Tabela7[[#This Row],[C/V]]</f>
        <v/>
      </c>
    </row>
    <row r="1386" spans="3:24" ht="15" customHeight="1" x14ac:dyDescent="0.25">
      <c r="C1386" s="262"/>
      <c r="D1386" s="272"/>
      <c r="E1386" s="272"/>
      <c r="F1386" s="264"/>
      <c r="G1386" s="265"/>
      <c r="H1386" s="126"/>
      <c r="I1386" s="125"/>
      <c r="J1386" s="125"/>
      <c r="K1386" s="125"/>
      <c r="L1386" s="125"/>
      <c r="M1386" s="125"/>
      <c r="N1386" s="125"/>
      <c r="O1386" s="266"/>
      <c r="P1386" s="267"/>
      <c r="Q1386" s="268"/>
      <c r="R1386" s="269"/>
      <c r="S1386" s="268"/>
      <c r="T1386" s="263"/>
      <c r="U1386" s="300"/>
      <c r="V1386" s="294" t="str">
        <f>IF(Tabela7[[#This Row],[C/V]]="c",Tabela7[[#This Row],[Preço Médio]],"")</f>
        <v/>
      </c>
      <c r="W1386" s="294" t="str">
        <f>IF(Tabela7[[#This Row],[C/V]]="v",Tabela7[[#This Row],[Preço Médio]],"")</f>
        <v/>
      </c>
      <c r="X1386" s="123" t="str">
        <f>Tabela7[[#This Row],[Código Negociação]]&amp;Tabela7[[#This Row],[C/V]]</f>
        <v/>
      </c>
    </row>
    <row r="1387" spans="3:24" ht="15" customHeight="1" x14ac:dyDescent="0.25">
      <c r="C1387" s="262"/>
      <c r="D1387" s="272"/>
      <c r="E1387" s="272"/>
      <c r="F1387" s="264"/>
      <c r="G1387" s="265"/>
      <c r="H1387" s="126"/>
      <c r="I1387" s="125"/>
      <c r="J1387" s="125"/>
      <c r="K1387" s="125"/>
      <c r="L1387" s="125"/>
      <c r="M1387" s="125"/>
      <c r="N1387" s="125"/>
      <c r="O1387" s="266"/>
      <c r="P1387" s="267"/>
      <c r="Q1387" s="267"/>
      <c r="R1387" s="270"/>
      <c r="S1387" s="267"/>
      <c r="T1387" s="264"/>
      <c r="U1387" s="300"/>
      <c r="V1387" s="294" t="str">
        <f>IF(Tabela7[[#This Row],[C/V]]="c",Tabela7[[#This Row],[Preço Médio]],"")</f>
        <v/>
      </c>
      <c r="W1387" s="294" t="str">
        <f>IF(Tabela7[[#This Row],[C/V]]="v",Tabela7[[#This Row],[Preço Médio]],"")</f>
        <v/>
      </c>
      <c r="X1387" s="123" t="str">
        <f>Tabela7[[#This Row],[Código Negociação]]&amp;Tabela7[[#This Row],[C/V]]</f>
        <v/>
      </c>
    </row>
    <row r="1388" spans="3:24" ht="15" customHeight="1" x14ac:dyDescent="0.25">
      <c r="C1388" s="141"/>
      <c r="D1388" s="273"/>
      <c r="E1388" s="273"/>
      <c r="F1388" s="264"/>
      <c r="G1388" s="274"/>
      <c r="H1388" s="264"/>
      <c r="I1388" s="275"/>
      <c r="J1388" s="275"/>
      <c r="K1388" s="275"/>
      <c r="L1388" s="275"/>
      <c r="M1388" s="275"/>
      <c r="N1388" s="275"/>
      <c r="O1388" s="267"/>
      <c r="P1388" s="267"/>
      <c r="Q1388" s="268"/>
      <c r="R1388" s="269"/>
      <c r="S1388" s="268"/>
      <c r="T1388" s="263"/>
      <c r="U1388" s="300"/>
      <c r="V1388" s="294" t="str">
        <f>IF(Tabela7[[#This Row],[C/V]]="c",Tabela7[[#This Row],[Preço Médio]],"")</f>
        <v/>
      </c>
      <c r="W1388" s="294" t="str">
        <f>IF(Tabela7[[#This Row],[C/V]]="v",Tabela7[[#This Row],[Preço Médio]],"")</f>
        <v/>
      </c>
      <c r="X1388" s="123" t="str">
        <f>Tabela7[[#This Row],[Código Negociação]]&amp;Tabela7[[#This Row],[C/V]]</f>
        <v/>
      </c>
    </row>
    <row r="1389" spans="3:24" ht="15" customHeight="1" x14ac:dyDescent="0.25">
      <c r="C1389" s="262"/>
      <c r="D1389" s="272"/>
      <c r="E1389" s="273"/>
      <c r="F1389" s="264"/>
      <c r="G1389" s="265"/>
      <c r="H1389" s="126"/>
      <c r="I1389" s="125"/>
      <c r="J1389" s="125"/>
      <c r="K1389" s="125"/>
      <c r="L1389" s="125"/>
      <c r="M1389" s="125"/>
      <c r="N1389" s="125"/>
      <c r="O1389" s="266"/>
      <c r="P1389" s="267"/>
      <c r="Q1389" s="268"/>
      <c r="R1389" s="269"/>
      <c r="S1389" s="268"/>
      <c r="T1389" s="263"/>
      <c r="U1389" s="300"/>
      <c r="V1389" s="294" t="str">
        <f>IF(Tabela7[[#This Row],[C/V]]="c",Tabela7[[#This Row],[Preço Médio]],"")</f>
        <v/>
      </c>
      <c r="W1389" s="294" t="str">
        <f>IF(Tabela7[[#This Row],[C/V]]="v",Tabela7[[#This Row],[Preço Médio]],"")</f>
        <v/>
      </c>
      <c r="X1389" s="123" t="str">
        <f>Tabela7[[#This Row],[Código Negociação]]&amp;Tabela7[[#This Row],[C/V]]</f>
        <v/>
      </c>
    </row>
    <row r="1390" spans="3:24" ht="15" customHeight="1" x14ac:dyDescent="0.25">
      <c r="C1390" s="262"/>
      <c r="D1390" s="272"/>
      <c r="E1390" s="273"/>
      <c r="F1390" s="264"/>
      <c r="G1390" s="265"/>
      <c r="H1390" s="126"/>
      <c r="I1390" s="125"/>
      <c r="J1390" s="125"/>
      <c r="K1390" s="125"/>
      <c r="L1390" s="125"/>
      <c r="M1390" s="125"/>
      <c r="N1390" s="125"/>
      <c r="O1390" s="266"/>
      <c r="P1390" s="267"/>
      <c r="Q1390" s="267"/>
      <c r="R1390" s="270"/>
      <c r="S1390" s="267"/>
      <c r="T1390" s="264"/>
      <c r="U1390" s="300"/>
      <c r="V1390" s="294" t="str">
        <f>IF(Tabela7[[#This Row],[C/V]]="c",Tabela7[[#This Row],[Preço Médio]],"")</f>
        <v/>
      </c>
      <c r="W1390" s="294" t="str">
        <f>IF(Tabela7[[#This Row],[C/V]]="v",Tabela7[[#This Row],[Preço Médio]],"")</f>
        <v/>
      </c>
      <c r="X1390" s="123" t="str">
        <f>Tabela7[[#This Row],[Código Negociação]]&amp;Tabela7[[#This Row],[C/V]]</f>
        <v/>
      </c>
    </row>
    <row r="1391" spans="3:24" ht="15" customHeight="1" x14ac:dyDescent="0.25">
      <c r="C1391" s="141"/>
      <c r="D1391" s="271"/>
      <c r="E1391" s="271"/>
      <c r="F1391" s="118"/>
      <c r="G1391" s="119"/>
      <c r="H1391" s="118"/>
      <c r="I1391" s="120"/>
      <c r="J1391" s="120"/>
      <c r="K1391" s="120"/>
      <c r="L1391" s="120"/>
      <c r="M1391" s="120"/>
      <c r="N1391" s="120"/>
      <c r="O1391" s="121"/>
      <c r="P1391" s="121"/>
      <c r="Q1391" s="117"/>
      <c r="R1391" s="122"/>
      <c r="S1391" s="117"/>
      <c r="T1391" s="123"/>
      <c r="U1391" s="299"/>
      <c r="V1391" s="294" t="str">
        <f>IF(Tabela7[[#This Row],[C/V]]="c",Tabela7[[#This Row],[Preço Médio]],"")</f>
        <v/>
      </c>
      <c r="W1391" s="294" t="str">
        <f>IF(Tabela7[[#This Row],[C/V]]="v",Tabela7[[#This Row],[Preço Médio]],"")</f>
        <v/>
      </c>
      <c r="X1391" s="123" t="str">
        <f>Tabela7[[#This Row],[Código Negociação]]&amp;Tabela7[[#This Row],[C/V]]</f>
        <v/>
      </c>
    </row>
    <row r="1392" spans="3:24" ht="15" customHeight="1" x14ac:dyDescent="0.25">
      <c r="C1392" s="262"/>
      <c r="D1392" s="272"/>
      <c r="E1392" s="272"/>
      <c r="F1392" s="264"/>
      <c r="G1392" s="265"/>
      <c r="H1392" s="126"/>
      <c r="I1392" s="125"/>
      <c r="J1392" s="125"/>
      <c r="K1392" s="125"/>
      <c r="L1392" s="125"/>
      <c r="M1392" s="125"/>
      <c r="N1392" s="125"/>
      <c r="O1392" s="266"/>
      <c r="P1392" s="267"/>
      <c r="Q1392" s="268"/>
      <c r="R1392" s="269"/>
      <c r="S1392" s="268"/>
      <c r="T1392" s="263"/>
      <c r="U1392" s="300"/>
      <c r="V1392" s="294" t="str">
        <f>IF(Tabela7[[#This Row],[C/V]]="c",Tabela7[[#This Row],[Preço Médio]],"")</f>
        <v/>
      </c>
      <c r="W1392" s="294" t="str">
        <f>IF(Tabela7[[#This Row],[C/V]]="v",Tabela7[[#This Row],[Preço Médio]],"")</f>
        <v/>
      </c>
      <c r="X1392" s="123" t="str">
        <f>Tabela7[[#This Row],[Código Negociação]]&amp;Tabela7[[#This Row],[C/V]]</f>
        <v/>
      </c>
    </row>
    <row r="1393" spans="3:24" ht="15" customHeight="1" x14ac:dyDescent="0.25">
      <c r="C1393" s="262"/>
      <c r="D1393" s="272"/>
      <c r="E1393" s="272"/>
      <c r="F1393" s="264"/>
      <c r="G1393" s="265"/>
      <c r="H1393" s="126"/>
      <c r="I1393" s="125"/>
      <c r="J1393" s="125"/>
      <c r="K1393" s="125"/>
      <c r="L1393" s="125"/>
      <c r="M1393" s="125"/>
      <c r="N1393" s="125"/>
      <c r="O1393" s="266"/>
      <c r="P1393" s="267"/>
      <c r="Q1393" s="267"/>
      <c r="R1393" s="270"/>
      <c r="S1393" s="267"/>
      <c r="T1393" s="264"/>
      <c r="U1393" s="300"/>
      <c r="V1393" s="294" t="str">
        <f>IF(Tabela7[[#This Row],[C/V]]="c",Tabela7[[#This Row],[Preço Médio]],"")</f>
        <v/>
      </c>
      <c r="W1393" s="294" t="str">
        <f>IF(Tabela7[[#This Row],[C/V]]="v",Tabela7[[#This Row],[Preço Médio]],"")</f>
        <v/>
      </c>
      <c r="X1393" s="123" t="str">
        <f>Tabela7[[#This Row],[Código Negociação]]&amp;Tabela7[[#This Row],[C/V]]</f>
        <v/>
      </c>
    </row>
    <row r="1394" spans="3:24" ht="15" customHeight="1" x14ac:dyDescent="0.25">
      <c r="C1394" s="141"/>
      <c r="D1394" s="273"/>
      <c r="E1394" s="273"/>
      <c r="F1394" s="264"/>
      <c r="G1394" s="274"/>
      <c r="H1394" s="264"/>
      <c r="I1394" s="275"/>
      <c r="J1394" s="275"/>
      <c r="K1394" s="275"/>
      <c r="L1394" s="275"/>
      <c r="M1394" s="275"/>
      <c r="N1394" s="275"/>
      <c r="O1394" s="267"/>
      <c r="P1394" s="267"/>
      <c r="Q1394" s="268"/>
      <c r="R1394" s="269"/>
      <c r="S1394" s="268"/>
      <c r="T1394" s="263"/>
      <c r="U1394" s="300"/>
      <c r="V1394" s="294" t="str">
        <f>IF(Tabela7[[#This Row],[C/V]]="c",Tabela7[[#This Row],[Preço Médio]],"")</f>
        <v/>
      </c>
      <c r="W1394" s="294" t="str">
        <f>IF(Tabela7[[#This Row],[C/V]]="v",Tabela7[[#This Row],[Preço Médio]],"")</f>
        <v/>
      </c>
      <c r="X1394" s="123" t="str">
        <f>Tabela7[[#This Row],[Código Negociação]]&amp;Tabela7[[#This Row],[C/V]]</f>
        <v/>
      </c>
    </row>
    <row r="1395" spans="3:24" ht="15" customHeight="1" x14ac:dyDescent="0.25">
      <c r="C1395" s="262"/>
      <c r="D1395" s="272"/>
      <c r="E1395" s="273"/>
      <c r="F1395" s="264"/>
      <c r="G1395" s="265"/>
      <c r="H1395" s="126"/>
      <c r="I1395" s="125"/>
      <c r="J1395" s="125"/>
      <c r="K1395" s="125"/>
      <c r="L1395" s="125"/>
      <c r="M1395" s="125"/>
      <c r="N1395" s="125"/>
      <c r="O1395" s="266"/>
      <c r="P1395" s="267"/>
      <c r="Q1395" s="268"/>
      <c r="R1395" s="269"/>
      <c r="S1395" s="268"/>
      <c r="T1395" s="263"/>
      <c r="U1395" s="300"/>
      <c r="V1395" s="294" t="str">
        <f>IF(Tabela7[[#This Row],[C/V]]="c",Tabela7[[#This Row],[Preço Médio]],"")</f>
        <v/>
      </c>
      <c r="W1395" s="294" t="str">
        <f>IF(Tabela7[[#This Row],[C/V]]="v",Tabela7[[#This Row],[Preço Médio]],"")</f>
        <v/>
      </c>
      <c r="X1395" s="123" t="str">
        <f>Tabela7[[#This Row],[Código Negociação]]&amp;Tabela7[[#This Row],[C/V]]</f>
        <v/>
      </c>
    </row>
    <row r="1396" spans="3:24" ht="15" customHeight="1" x14ac:dyDescent="0.25">
      <c r="C1396" s="262"/>
      <c r="D1396" s="272"/>
      <c r="E1396" s="273"/>
      <c r="F1396" s="264"/>
      <c r="G1396" s="265"/>
      <c r="H1396" s="126"/>
      <c r="I1396" s="125"/>
      <c r="J1396" s="125"/>
      <c r="K1396" s="125"/>
      <c r="L1396" s="125"/>
      <c r="M1396" s="125"/>
      <c r="N1396" s="125"/>
      <c r="O1396" s="266"/>
      <c r="P1396" s="267"/>
      <c r="Q1396" s="267"/>
      <c r="R1396" s="270"/>
      <c r="S1396" s="267"/>
      <c r="T1396" s="264"/>
      <c r="U1396" s="300"/>
      <c r="V1396" s="294" t="str">
        <f>IF(Tabela7[[#This Row],[C/V]]="c",Tabela7[[#This Row],[Preço Médio]],"")</f>
        <v/>
      </c>
      <c r="W1396" s="294" t="str">
        <f>IF(Tabela7[[#This Row],[C/V]]="v",Tabela7[[#This Row],[Preço Médio]],"")</f>
        <v/>
      </c>
      <c r="X1396" s="123" t="str">
        <f>Tabela7[[#This Row],[Código Negociação]]&amp;Tabela7[[#This Row],[C/V]]</f>
        <v/>
      </c>
    </row>
    <row r="1397" spans="3:24" ht="15" customHeight="1" x14ac:dyDescent="0.25">
      <c r="C1397" s="141"/>
      <c r="D1397" s="271"/>
      <c r="E1397" s="271"/>
      <c r="F1397" s="118"/>
      <c r="G1397" s="119"/>
      <c r="H1397" s="118"/>
      <c r="I1397" s="120"/>
      <c r="J1397" s="120"/>
      <c r="K1397" s="120"/>
      <c r="L1397" s="120"/>
      <c r="M1397" s="120"/>
      <c r="N1397" s="120"/>
      <c r="O1397" s="121"/>
      <c r="P1397" s="121"/>
      <c r="Q1397" s="117"/>
      <c r="R1397" s="122"/>
      <c r="S1397" s="117"/>
      <c r="T1397" s="123"/>
      <c r="U1397" s="299"/>
      <c r="V1397" s="294" t="str">
        <f>IF(Tabela7[[#This Row],[C/V]]="c",Tabela7[[#This Row],[Preço Médio]],"")</f>
        <v/>
      </c>
      <c r="W1397" s="294" t="str">
        <f>IF(Tabela7[[#This Row],[C/V]]="v",Tabela7[[#This Row],[Preço Médio]],"")</f>
        <v/>
      </c>
      <c r="X1397" s="123" t="str">
        <f>Tabela7[[#This Row],[Código Negociação]]&amp;Tabela7[[#This Row],[C/V]]</f>
        <v/>
      </c>
    </row>
    <row r="1398" spans="3:24" ht="15" customHeight="1" x14ac:dyDescent="0.25">
      <c r="C1398" s="262"/>
      <c r="D1398" s="272"/>
      <c r="E1398" s="272"/>
      <c r="F1398" s="264"/>
      <c r="G1398" s="265"/>
      <c r="H1398" s="126"/>
      <c r="I1398" s="125"/>
      <c r="J1398" s="125"/>
      <c r="K1398" s="125"/>
      <c r="L1398" s="125"/>
      <c r="M1398" s="125"/>
      <c r="N1398" s="125"/>
      <c r="O1398" s="266"/>
      <c r="P1398" s="267"/>
      <c r="Q1398" s="268"/>
      <c r="R1398" s="269"/>
      <c r="S1398" s="268"/>
      <c r="T1398" s="263"/>
      <c r="U1398" s="300"/>
      <c r="V1398" s="294" t="str">
        <f>IF(Tabela7[[#This Row],[C/V]]="c",Tabela7[[#This Row],[Preço Médio]],"")</f>
        <v/>
      </c>
      <c r="W1398" s="294" t="str">
        <f>IF(Tabela7[[#This Row],[C/V]]="v",Tabela7[[#This Row],[Preço Médio]],"")</f>
        <v/>
      </c>
      <c r="X1398" s="123" t="str">
        <f>Tabela7[[#This Row],[Código Negociação]]&amp;Tabela7[[#This Row],[C/V]]</f>
        <v/>
      </c>
    </row>
    <row r="1399" spans="3:24" ht="15" customHeight="1" x14ac:dyDescent="0.25">
      <c r="C1399" s="262"/>
      <c r="D1399" s="272"/>
      <c r="E1399" s="272"/>
      <c r="F1399" s="264"/>
      <c r="G1399" s="265"/>
      <c r="H1399" s="126"/>
      <c r="I1399" s="125"/>
      <c r="J1399" s="125"/>
      <c r="K1399" s="125"/>
      <c r="L1399" s="125"/>
      <c r="M1399" s="125"/>
      <c r="N1399" s="125"/>
      <c r="O1399" s="266"/>
      <c r="P1399" s="267"/>
      <c r="Q1399" s="267"/>
      <c r="R1399" s="270"/>
      <c r="S1399" s="267"/>
      <c r="T1399" s="264"/>
      <c r="U1399" s="300"/>
      <c r="V1399" s="294" t="str">
        <f>IF(Tabela7[[#This Row],[C/V]]="c",Tabela7[[#This Row],[Preço Médio]],"")</f>
        <v/>
      </c>
      <c r="W1399" s="294" t="str">
        <f>IF(Tabela7[[#This Row],[C/V]]="v",Tabela7[[#This Row],[Preço Médio]],"")</f>
        <v/>
      </c>
      <c r="X1399" s="123" t="str">
        <f>Tabela7[[#This Row],[Código Negociação]]&amp;Tabela7[[#This Row],[C/V]]</f>
        <v/>
      </c>
    </row>
    <row r="1400" spans="3:24" ht="15" customHeight="1" x14ac:dyDescent="0.25">
      <c r="C1400" s="141"/>
      <c r="D1400" s="273"/>
      <c r="E1400" s="273"/>
      <c r="F1400" s="264"/>
      <c r="G1400" s="274"/>
      <c r="H1400" s="264"/>
      <c r="I1400" s="275"/>
      <c r="J1400" s="275"/>
      <c r="K1400" s="275"/>
      <c r="L1400" s="275"/>
      <c r="M1400" s="275"/>
      <c r="N1400" s="275"/>
      <c r="O1400" s="267"/>
      <c r="P1400" s="267"/>
      <c r="Q1400" s="268"/>
      <c r="R1400" s="269"/>
      <c r="S1400" s="268"/>
      <c r="T1400" s="263"/>
      <c r="U1400" s="300"/>
      <c r="V1400" s="294" t="str">
        <f>IF(Tabela7[[#This Row],[C/V]]="c",Tabela7[[#This Row],[Preço Médio]],"")</f>
        <v/>
      </c>
      <c r="W1400" s="294" t="str">
        <f>IF(Tabela7[[#This Row],[C/V]]="v",Tabela7[[#This Row],[Preço Médio]],"")</f>
        <v/>
      </c>
      <c r="X1400" s="123" t="str">
        <f>Tabela7[[#This Row],[Código Negociação]]&amp;Tabela7[[#This Row],[C/V]]</f>
        <v/>
      </c>
    </row>
    <row r="1401" spans="3:24" ht="15" customHeight="1" x14ac:dyDescent="0.25">
      <c r="C1401" s="262"/>
      <c r="D1401" s="272"/>
      <c r="E1401" s="273"/>
      <c r="F1401" s="264"/>
      <c r="G1401" s="265"/>
      <c r="H1401" s="126"/>
      <c r="I1401" s="125"/>
      <c r="J1401" s="125"/>
      <c r="K1401" s="125"/>
      <c r="L1401" s="125"/>
      <c r="M1401" s="125"/>
      <c r="N1401" s="125"/>
      <c r="O1401" s="266"/>
      <c r="P1401" s="267"/>
      <c r="Q1401" s="268"/>
      <c r="R1401" s="269"/>
      <c r="S1401" s="268"/>
      <c r="T1401" s="263"/>
      <c r="U1401" s="300"/>
      <c r="V1401" s="294" t="str">
        <f>IF(Tabela7[[#This Row],[C/V]]="c",Tabela7[[#This Row],[Preço Médio]],"")</f>
        <v/>
      </c>
      <c r="W1401" s="294" t="str">
        <f>IF(Tabela7[[#This Row],[C/V]]="v",Tabela7[[#This Row],[Preço Médio]],"")</f>
        <v/>
      </c>
      <c r="X1401" s="123" t="str">
        <f>Tabela7[[#This Row],[Código Negociação]]&amp;Tabela7[[#This Row],[C/V]]</f>
        <v/>
      </c>
    </row>
    <row r="1402" spans="3:24" ht="15" customHeight="1" x14ac:dyDescent="0.25">
      <c r="C1402" s="262"/>
      <c r="D1402" s="272"/>
      <c r="E1402" s="273"/>
      <c r="F1402" s="264"/>
      <c r="G1402" s="265"/>
      <c r="H1402" s="126"/>
      <c r="I1402" s="125"/>
      <c r="J1402" s="125"/>
      <c r="K1402" s="125"/>
      <c r="L1402" s="125"/>
      <c r="M1402" s="125"/>
      <c r="N1402" s="125"/>
      <c r="O1402" s="266"/>
      <c r="P1402" s="267"/>
      <c r="Q1402" s="267"/>
      <c r="R1402" s="270"/>
      <c r="S1402" s="267"/>
      <c r="T1402" s="264"/>
      <c r="U1402" s="300"/>
      <c r="V1402" s="294" t="str">
        <f>IF(Tabela7[[#This Row],[C/V]]="c",Tabela7[[#This Row],[Preço Médio]],"")</f>
        <v/>
      </c>
      <c r="W1402" s="294" t="str">
        <f>IF(Tabela7[[#This Row],[C/V]]="v",Tabela7[[#This Row],[Preço Médio]],"")</f>
        <v/>
      </c>
      <c r="X1402" s="123" t="str">
        <f>Tabela7[[#This Row],[Código Negociação]]&amp;Tabela7[[#This Row],[C/V]]</f>
        <v/>
      </c>
    </row>
    <row r="1403" spans="3:24" ht="15" customHeight="1" x14ac:dyDescent="0.25">
      <c r="C1403" s="141"/>
      <c r="D1403" s="271"/>
      <c r="E1403" s="271"/>
      <c r="F1403" s="118"/>
      <c r="G1403" s="119"/>
      <c r="H1403" s="118"/>
      <c r="I1403" s="120"/>
      <c r="J1403" s="120"/>
      <c r="K1403" s="120"/>
      <c r="L1403" s="120"/>
      <c r="M1403" s="120"/>
      <c r="N1403" s="120"/>
      <c r="O1403" s="121"/>
      <c r="P1403" s="121"/>
      <c r="Q1403" s="117"/>
      <c r="R1403" s="122"/>
      <c r="S1403" s="117"/>
      <c r="T1403" s="123"/>
      <c r="U1403" s="299"/>
      <c r="V1403" s="294" t="str">
        <f>IF(Tabela7[[#This Row],[C/V]]="c",Tabela7[[#This Row],[Preço Médio]],"")</f>
        <v/>
      </c>
      <c r="W1403" s="294" t="str">
        <f>IF(Tabela7[[#This Row],[C/V]]="v",Tabela7[[#This Row],[Preço Médio]],"")</f>
        <v/>
      </c>
      <c r="X1403" s="123" t="str">
        <f>Tabela7[[#This Row],[Código Negociação]]&amp;Tabela7[[#This Row],[C/V]]</f>
        <v/>
      </c>
    </row>
    <row r="1404" spans="3:24" ht="15" customHeight="1" x14ac:dyDescent="0.25">
      <c r="C1404" s="262"/>
      <c r="D1404" s="272"/>
      <c r="E1404" s="272"/>
      <c r="F1404" s="264"/>
      <c r="G1404" s="265"/>
      <c r="H1404" s="126"/>
      <c r="I1404" s="125"/>
      <c r="J1404" s="125"/>
      <c r="K1404" s="125"/>
      <c r="L1404" s="125"/>
      <c r="M1404" s="125"/>
      <c r="N1404" s="125"/>
      <c r="O1404" s="266"/>
      <c r="P1404" s="267"/>
      <c r="Q1404" s="268"/>
      <c r="R1404" s="269"/>
      <c r="S1404" s="268"/>
      <c r="T1404" s="263"/>
      <c r="U1404" s="300"/>
      <c r="V1404" s="294" t="str">
        <f>IF(Tabela7[[#This Row],[C/V]]="c",Tabela7[[#This Row],[Preço Médio]],"")</f>
        <v/>
      </c>
      <c r="W1404" s="294" t="str">
        <f>IF(Tabela7[[#This Row],[C/V]]="v",Tabela7[[#This Row],[Preço Médio]],"")</f>
        <v/>
      </c>
      <c r="X1404" s="123" t="str">
        <f>Tabela7[[#This Row],[Código Negociação]]&amp;Tabela7[[#This Row],[C/V]]</f>
        <v/>
      </c>
    </row>
    <row r="1405" spans="3:24" ht="15" customHeight="1" x14ac:dyDescent="0.25">
      <c r="C1405" s="262"/>
      <c r="D1405" s="272"/>
      <c r="E1405" s="272"/>
      <c r="F1405" s="264"/>
      <c r="G1405" s="265"/>
      <c r="H1405" s="126"/>
      <c r="I1405" s="125"/>
      <c r="J1405" s="125"/>
      <c r="K1405" s="125"/>
      <c r="L1405" s="125"/>
      <c r="M1405" s="125"/>
      <c r="N1405" s="125"/>
      <c r="O1405" s="266"/>
      <c r="P1405" s="267"/>
      <c r="Q1405" s="267"/>
      <c r="R1405" s="270"/>
      <c r="S1405" s="267"/>
      <c r="T1405" s="264"/>
      <c r="U1405" s="300"/>
      <c r="V1405" s="294" t="str">
        <f>IF(Tabela7[[#This Row],[C/V]]="c",Tabela7[[#This Row],[Preço Médio]],"")</f>
        <v/>
      </c>
      <c r="W1405" s="294" t="str">
        <f>IF(Tabela7[[#This Row],[C/V]]="v",Tabela7[[#This Row],[Preço Médio]],"")</f>
        <v/>
      </c>
      <c r="X1405" s="123" t="str">
        <f>Tabela7[[#This Row],[Código Negociação]]&amp;Tabela7[[#This Row],[C/V]]</f>
        <v/>
      </c>
    </row>
    <row r="1406" spans="3:24" ht="15" customHeight="1" x14ac:dyDescent="0.25">
      <c r="C1406" s="141"/>
      <c r="D1406" s="273"/>
      <c r="E1406" s="273"/>
      <c r="F1406" s="264"/>
      <c r="G1406" s="274"/>
      <c r="H1406" s="264"/>
      <c r="I1406" s="275"/>
      <c r="J1406" s="275"/>
      <c r="K1406" s="275"/>
      <c r="L1406" s="275"/>
      <c r="M1406" s="275"/>
      <c r="N1406" s="275"/>
      <c r="O1406" s="267"/>
      <c r="P1406" s="267"/>
      <c r="Q1406" s="268"/>
      <c r="R1406" s="269"/>
      <c r="S1406" s="268"/>
      <c r="T1406" s="263"/>
      <c r="U1406" s="300"/>
      <c r="V1406" s="294" t="str">
        <f>IF(Tabela7[[#This Row],[C/V]]="c",Tabela7[[#This Row],[Preço Médio]],"")</f>
        <v/>
      </c>
      <c r="W1406" s="294" t="str">
        <f>IF(Tabela7[[#This Row],[C/V]]="v",Tabela7[[#This Row],[Preço Médio]],"")</f>
        <v/>
      </c>
      <c r="X1406" s="123" t="str">
        <f>Tabela7[[#This Row],[Código Negociação]]&amp;Tabela7[[#This Row],[C/V]]</f>
        <v/>
      </c>
    </row>
    <row r="1407" spans="3:24" ht="15" customHeight="1" x14ac:dyDescent="0.25">
      <c r="C1407" s="262"/>
      <c r="D1407" s="272"/>
      <c r="E1407" s="273"/>
      <c r="F1407" s="264"/>
      <c r="G1407" s="265"/>
      <c r="H1407" s="126"/>
      <c r="I1407" s="125"/>
      <c r="J1407" s="125"/>
      <c r="K1407" s="125"/>
      <c r="L1407" s="125"/>
      <c r="M1407" s="125"/>
      <c r="N1407" s="125"/>
      <c r="O1407" s="266"/>
      <c r="P1407" s="267"/>
      <c r="Q1407" s="268"/>
      <c r="R1407" s="269"/>
      <c r="S1407" s="268"/>
      <c r="T1407" s="263"/>
      <c r="U1407" s="300"/>
      <c r="V1407" s="294" t="str">
        <f>IF(Tabela7[[#This Row],[C/V]]="c",Tabela7[[#This Row],[Preço Médio]],"")</f>
        <v/>
      </c>
      <c r="W1407" s="294" t="str">
        <f>IF(Tabela7[[#This Row],[C/V]]="v",Tabela7[[#This Row],[Preço Médio]],"")</f>
        <v/>
      </c>
      <c r="X1407" s="123" t="str">
        <f>Tabela7[[#This Row],[Código Negociação]]&amp;Tabela7[[#This Row],[C/V]]</f>
        <v/>
      </c>
    </row>
    <row r="1408" spans="3:24" ht="15" customHeight="1" x14ac:dyDescent="0.25">
      <c r="C1408" s="262"/>
      <c r="D1408" s="272"/>
      <c r="E1408" s="273"/>
      <c r="F1408" s="264"/>
      <c r="G1408" s="265"/>
      <c r="H1408" s="126"/>
      <c r="I1408" s="125"/>
      <c r="J1408" s="125"/>
      <c r="K1408" s="125"/>
      <c r="L1408" s="125"/>
      <c r="M1408" s="125"/>
      <c r="N1408" s="125"/>
      <c r="O1408" s="266"/>
      <c r="P1408" s="267"/>
      <c r="Q1408" s="267"/>
      <c r="R1408" s="270"/>
      <c r="S1408" s="267"/>
      <c r="T1408" s="264"/>
      <c r="U1408" s="300"/>
      <c r="V1408" s="294" t="str">
        <f>IF(Tabela7[[#This Row],[C/V]]="c",Tabela7[[#This Row],[Preço Médio]],"")</f>
        <v/>
      </c>
      <c r="W1408" s="294" t="str">
        <f>IF(Tabela7[[#This Row],[C/V]]="v",Tabela7[[#This Row],[Preço Médio]],"")</f>
        <v/>
      </c>
      <c r="X1408" s="123" t="str">
        <f>Tabela7[[#This Row],[Código Negociação]]&amp;Tabela7[[#This Row],[C/V]]</f>
        <v/>
      </c>
    </row>
    <row r="1409" spans="3:24" ht="15" customHeight="1" x14ac:dyDescent="0.25">
      <c r="C1409" s="141"/>
      <c r="D1409" s="271"/>
      <c r="E1409" s="271"/>
      <c r="F1409" s="118"/>
      <c r="G1409" s="119"/>
      <c r="H1409" s="118"/>
      <c r="I1409" s="120"/>
      <c r="J1409" s="120"/>
      <c r="K1409" s="120"/>
      <c r="L1409" s="120"/>
      <c r="M1409" s="120"/>
      <c r="N1409" s="120"/>
      <c r="O1409" s="121"/>
      <c r="P1409" s="121"/>
      <c r="Q1409" s="117"/>
      <c r="R1409" s="122"/>
      <c r="S1409" s="117"/>
      <c r="T1409" s="123"/>
      <c r="U1409" s="299"/>
      <c r="V1409" s="294" t="str">
        <f>IF(Tabela7[[#This Row],[C/V]]="c",Tabela7[[#This Row],[Preço Médio]],"")</f>
        <v/>
      </c>
      <c r="W1409" s="294" t="str">
        <f>IF(Tabela7[[#This Row],[C/V]]="v",Tabela7[[#This Row],[Preço Médio]],"")</f>
        <v/>
      </c>
      <c r="X1409" s="123" t="str">
        <f>Tabela7[[#This Row],[Código Negociação]]&amp;Tabela7[[#This Row],[C/V]]</f>
        <v/>
      </c>
    </row>
    <row r="1410" spans="3:24" ht="15" customHeight="1" x14ac:dyDescent="0.25">
      <c r="C1410" s="262"/>
      <c r="D1410" s="272"/>
      <c r="E1410" s="272"/>
      <c r="F1410" s="264"/>
      <c r="G1410" s="265"/>
      <c r="H1410" s="126"/>
      <c r="I1410" s="125"/>
      <c r="J1410" s="125"/>
      <c r="K1410" s="125"/>
      <c r="L1410" s="125"/>
      <c r="M1410" s="125"/>
      <c r="N1410" s="125"/>
      <c r="O1410" s="266"/>
      <c r="P1410" s="267"/>
      <c r="Q1410" s="268"/>
      <c r="R1410" s="269"/>
      <c r="S1410" s="268"/>
      <c r="T1410" s="263"/>
      <c r="U1410" s="300"/>
      <c r="V1410" s="294" t="str">
        <f>IF(Tabela7[[#This Row],[C/V]]="c",Tabela7[[#This Row],[Preço Médio]],"")</f>
        <v/>
      </c>
      <c r="W1410" s="294" t="str">
        <f>IF(Tabela7[[#This Row],[C/V]]="v",Tabela7[[#This Row],[Preço Médio]],"")</f>
        <v/>
      </c>
      <c r="X1410" s="123" t="str">
        <f>Tabela7[[#This Row],[Código Negociação]]&amp;Tabela7[[#This Row],[C/V]]</f>
        <v/>
      </c>
    </row>
    <row r="1411" spans="3:24" ht="15" customHeight="1" x14ac:dyDescent="0.25">
      <c r="C1411" s="262"/>
      <c r="D1411" s="272"/>
      <c r="E1411" s="272"/>
      <c r="F1411" s="264"/>
      <c r="G1411" s="265"/>
      <c r="H1411" s="126"/>
      <c r="I1411" s="125"/>
      <c r="J1411" s="125"/>
      <c r="K1411" s="125"/>
      <c r="L1411" s="125"/>
      <c r="M1411" s="125"/>
      <c r="N1411" s="125"/>
      <c r="O1411" s="266"/>
      <c r="P1411" s="267"/>
      <c r="Q1411" s="267"/>
      <c r="R1411" s="270"/>
      <c r="S1411" s="267"/>
      <c r="T1411" s="264"/>
      <c r="U1411" s="300"/>
      <c r="V1411" s="294" t="str">
        <f>IF(Tabela7[[#This Row],[C/V]]="c",Tabela7[[#This Row],[Preço Médio]],"")</f>
        <v/>
      </c>
      <c r="W1411" s="294" t="str">
        <f>IF(Tabela7[[#This Row],[C/V]]="v",Tabela7[[#This Row],[Preço Médio]],"")</f>
        <v/>
      </c>
      <c r="X1411" s="123" t="str">
        <f>Tabela7[[#This Row],[Código Negociação]]&amp;Tabela7[[#This Row],[C/V]]</f>
        <v/>
      </c>
    </row>
    <row r="1412" spans="3:24" ht="15" customHeight="1" x14ac:dyDescent="0.25">
      <c r="C1412" s="141"/>
      <c r="D1412" s="273"/>
      <c r="E1412" s="273"/>
      <c r="F1412" s="264"/>
      <c r="G1412" s="274"/>
      <c r="H1412" s="264"/>
      <c r="I1412" s="275"/>
      <c r="J1412" s="275"/>
      <c r="K1412" s="275"/>
      <c r="L1412" s="275"/>
      <c r="M1412" s="275"/>
      <c r="N1412" s="275"/>
      <c r="O1412" s="267"/>
      <c r="P1412" s="267"/>
      <c r="Q1412" s="268"/>
      <c r="R1412" s="269"/>
      <c r="S1412" s="268"/>
      <c r="T1412" s="263"/>
      <c r="U1412" s="300"/>
      <c r="V1412" s="294" t="str">
        <f>IF(Tabela7[[#This Row],[C/V]]="c",Tabela7[[#This Row],[Preço Médio]],"")</f>
        <v/>
      </c>
      <c r="W1412" s="294" t="str">
        <f>IF(Tabela7[[#This Row],[C/V]]="v",Tabela7[[#This Row],[Preço Médio]],"")</f>
        <v/>
      </c>
      <c r="X1412" s="123" t="str">
        <f>Tabela7[[#This Row],[Código Negociação]]&amp;Tabela7[[#This Row],[C/V]]</f>
        <v/>
      </c>
    </row>
    <row r="1413" spans="3:24" ht="15" customHeight="1" x14ac:dyDescent="0.25">
      <c r="C1413" s="262"/>
      <c r="D1413" s="272"/>
      <c r="E1413" s="273"/>
      <c r="F1413" s="264"/>
      <c r="G1413" s="265"/>
      <c r="H1413" s="126"/>
      <c r="I1413" s="125"/>
      <c r="J1413" s="125"/>
      <c r="K1413" s="125"/>
      <c r="L1413" s="125"/>
      <c r="M1413" s="125"/>
      <c r="N1413" s="125"/>
      <c r="O1413" s="266"/>
      <c r="P1413" s="267"/>
      <c r="Q1413" s="268"/>
      <c r="R1413" s="269"/>
      <c r="S1413" s="268"/>
      <c r="T1413" s="263"/>
      <c r="U1413" s="300"/>
      <c r="V1413" s="294" t="str">
        <f>IF(Tabela7[[#This Row],[C/V]]="c",Tabela7[[#This Row],[Preço Médio]],"")</f>
        <v/>
      </c>
      <c r="W1413" s="294" t="str">
        <f>IF(Tabela7[[#This Row],[C/V]]="v",Tabela7[[#This Row],[Preço Médio]],"")</f>
        <v/>
      </c>
      <c r="X1413" s="123" t="str">
        <f>Tabela7[[#This Row],[Código Negociação]]&amp;Tabela7[[#This Row],[C/V]]</f>
        <v/>
      </c>
    </row>
    <row r="1414" spans="3:24" ht="15" customHeight="1" x14ac:dyDescent="0.25">
      <c r="C1414" s="262"/>
      <c r="D1414" s="272"/>
      <c r="E1414" s="273"/>
      <c r="F1414" s="264"/>
      <c r="G1414" s="265"/>
      <c r="H1414" s="126"/>
      <c r="I1414" s="125"/>
      <c r="J1414" s="125"/>
      <c r="K1414" s="125"/>
      <c r="L1414" s="125"/>
      <c r="M1414" s="125"/>
      <c r="N1414" s="125"/>
      <c r="O1414" s="266"/>
      <c r="P1414" s="267"/>
      <c r="Q1414" s="267"/>
      <c r="R1414" s="270"/>
      <c r="S1414" s="267"/>
      <c r="T1414" s="264"/>
      <c r="U1414" s="300"/>
      <c r="V1414" s="294" t="str">
        <f>IF(Tabela7[[#This Row],[C/V]]="c",Tabela7[[#This Row],[Preço Médio]],"")</f>
        <v/>
      </c>
      <c r="W1414" s="294" t="str">
        <f>IF(Tabela7[[#This Row],[C/V]]="v",Tabela7[[#This Row],[Preço Médio]],"")</f>
        <v/>
      </c>
      <c r="X1414" s="123" t="str">
        <f>Tabela7[[#This Row],[Código Negociação]]&amp;Tabela7[[#This Row],[C/V]]</f>
        <v/>
      </c>
    </row>
    <row r="1415" spans="3:24" ht="15" customHeight="1" x14ac:dyDescent="0.25">
      <c r="C1415" s="141"/>
      <c r="D1415" s="271"/>
      <c r="E1415" s="271"/>
      <c r="F1415" s="118"/>
      <c r="G1415" s="119"/>
      <c r="H1415" s="118"/>
      <c r="I1415" s="120"/>
      <c r="J1415" s="120"/>
      <c r="K1415" s="120"/>
      <c r="L1415" s="120"/>
      <c r="M1415" s="120"/>
      <c r="N1415" s="120"/>
      <c r="O1415" s="121"/>
      <c r="P1415" s="121"/>
      <c r="Q1415" s="117"/>
      <c r="R1415" s="122"/>
      <c r="S1415" s="117"/>
      <c r="T1415" s="123"/>
      <c r="U1415" s="299"/>
      <c r="V1415" s="294" t="str">
        <f>IF(Tabela7[[#This Row],[C/V]]="c",Tabela7[[#This Row],[Preço Médio]],"")</f>
        <v/>
      </c>
      <c r="W1415" s="294" t="str">
        <f>IF(Tabela7[[#This Row],[C/V]]="v",Tabela7[[#This Row],[Preço Médio]],"")</f>
        <v/>
      </c>
      <c r="X1415" s="123" t="str">
        <f>Tabela7[[#This Row],[Código Negociação]]&amp;Tabela7[[#This Row],[C/V]]</f>
        <v/>
      </c>
    </row>
    <row r="1416" spans="3:24" ht="15" customHeight="1" x14ac:dyDescent="0.25">
      <c r="C1416" s="262"/>
      <c r="D1416" s="272"/>
      <c r="E1416" s="272"/>
      <c r="F1416" s="264"/>
      <c r="G1416" s="265"/>
      <c r="H1416" s="126"/>
      <c r="I1416" s="125"/>
      <c r="J1416" s="125"/>
      <c r="K1416" s="125"/>
      <c r="L1416" s="125"/>
      <c r="M1416" s="125"/>
      <c r="N1416" s="125"/>
      <c r="O1416" s="266"/>
      <c r="P1416" s="267"/>
      <c r="Q1416" s="268"/>
      <c r="R1416" s="269"/>
      <c r="S1416" s="268"/>
      <c r="T1416" s="263"/>
      <c r="U1416" s="300"/>
      <c r="V1416" s="294" t="str">
        <f>IF(Tabela7[[#This Row],[C/V]]="c",Tabela7[[#This Row],[Preço Médio]],"")</f>
        <v/>
      </c>
      <c r="W1416" s="294" t="str">
        <f>IF(Tabela7[[#This Row],[C/V]]="v",Tabela7[[#This Row],[Preço Médio]],"")</f>
        <v/>
      </c>
      <c r="X1416" s="123" t="str">
        <f>Tabela7[[#This Row],[Código Negociação]]&amp;Tabela7[[#This Row],[C/V]]</f>
        <v/>
      </c>
    </row>
    <row r="1417" spans="3:24" ht="15" customHeight="1" x14ac:dyDescent="0.25">
      <c r="C1417" s="262"/>
      <c r="D1417" s="272"/>
      <c r="E1417" s="272"/>
      <c r="F1417" s="264"/>
      <c r="G1417" s="265"/>
      <c r="H1417" s="126"/>
      <c r="I1417" s="125"/>
      <c r="J1417" s="125"/>
      <c r="K1417" s="125"/>
      <c r="L1417" s="125"/>
      <c r="M1417" s="125"/>
      <c r="N1417" s="125"/>
      <c r="O1417" s="266"/>
      <c r="P1417" s="267"/>
      <c r="Q1417" s="267"/>
      <c r="R1417" s="270"/>
      <c r="S1417" s="267"/>
      <c r="T1417" s="264"/>
      <c r="U1417" s="300"/>
      <c r="V1417" s="294" t="str">
        <f>IF(Tabela7[[#This Row],[C/V]]="c",Tabela7[[#This Row],[Preço Médio]],"")</f>
        <v/>
      </c>
      <c r="W1417" s="294" t="str">
        <f>IF(Tabela7[[#This Row],[C/V]]="v",Tabela7[[#This Row],[Preço Médio]],"")</f>
        <v/>
      </c>
      <c r="X1417" s="123" t="str">
        <f>Tabela7[[#This Row],[Código Negociação]]&amp;Tabela7[[#This Row],[C/V]]</f>
        <v/>
      </c>
    </row>
    <row r="1418" spans="3:24" ht="15" customHeight="1" x14ac:dyDescent="0.25">
      <c r="C1418" s="141"/>
      <c r="D1418" s="273"/>
      <c r="E1418" s="273"/>
      <c r="F1418" s="264"/>
      <c r="G1418" s="274"/>
      <c r="H1418" s="264"/>
      <c r="I1418" s="275"/>
      <c r="J1418" s="275"/>
      <c r="K1418" s="275"/>
      <c r="L1418" s="275"/>
      <c r="M1418" s="275"/>
      <c r="N1418" s="275"/>
      <c r="O1418" s="267"/>
      <c r="P1418" s="267"/>
      <c r="Q1418" s="268"/>
      <c r="R1418" s="269"/>
      <c r="S1418" s="268"/>
      <c r="T1418" s="263"/>
      <c r="U1418" s="300"/>
      <c r="V1418" s="294" t="str">
        <f>IF(Tabela7[[#This Row],[C/V]]="c",Tabela7[[#This Row],[Preço Médio]],"")</f>
        <v/>
      </c>
      <c r="W1418" s="294" t="str">
        <f>IF(Tabela7[[#This Row],[C/V]]="v",Tabela7[[#This Row],[Preço Médio]],"")</f>
        <v/>
      </c>
      <c r="X1418" s="123" t="str">
        <f>Tabela7[[#This Row],[Código Negociação]]&amp;Tabela7[[#This Row],[C/V]]</f>
        <v/>
      </c>
    </row>
    <row r="1419" spans="3:24" ht="15" customHeight="1" x14ac:dyDescent="0.25">
      <c r="C1419" s="262"/>
      <c r="D1419" s="272"/>
      <c r="E1419" s="273"/>
      <c r="F1419" s="264"/>
      <c r="G1419" s="265"/>
      <c r="H1419" s="126"/>
      <c r="I1419" s="125"/>
      <c r="J1419" s="125"/>
      <c r="K1419" s="125"/>
      <c r="L1419" s="125"/>
      <c r="M1419" s="125"/>
      <c r="N1419" s="125"/>
      <c r="O1419" s="266"/>
      <c r="P1419" s="267"/>
      <c r="Q1419" s="268"/>
      <c r="R1419" s="269"/>
      <c r="S1419" s="268"/>
      <c r="T1419" s="263"/>
      <c r="U1419" s="300"/>
      <c r="V1419" s="294" t="str">
        <f>IF(Tabela7[[#This Row],[C/V]]="c",Tabela7[[#This Row],[Preço Médio]],"")</f>
        <v/>
      </c>
      <c r="W1419" s="294" t="str">
        <f>IF(Tabela7[[#This Row],[C/V]]="v",Tabela7[[#This Row],[Preço Médio]],"")</f>
        <v/>
      </c>
      <c r="X1419" s="123" t="str">
        <f>Tabela7[[#This Row],[Código Negociação]]&amp;Tabela7[[#This Row],[C/V]]</f>
        <v/>
      </c>
    </row>
    <row r="1420" spans="3:24" ht="15" customHeight="1" x14ac:dyDescent="0.25">
      <c r="C1420" s="262"/>
      <c r="D1420" s="272"/>
      <c r="E1420" s="273"/>
      <c r="F1420" s="264"/>
      <c r="G1420" s="265"/>
      <c r="H1420" s="126"/>
      <c r="I1420" s="125"/>
      <c r="J1420" s="125"/>
      <c r="K1420" s="125"/>
      <c r="L1420" s="125"/>
      <c r="M1420" s="125"/>
      <c r="N1420" s="125"/>
      <c r="O1420" s="266"/>
      <c r="P1420" s="267"/>
      <c r="Q1420" s="267"/>
      <c r="R1420" s="270"/>
      <c r="S1420" s="267"/>
      <c r="T1420" s="264"/>
      <c r="U1420" s="300"/>
      <c r="V1420" s="294" t="str">
        <f>IF(Tabela7[[#This Row],[C/V]]="c",Tabela7[[#This Row],[Preço Médio]],"")</f>
        <v/>
      </c>
      <c r="W1420" s="294" t="str">
        <f>IF(Tabela7[[#This Row],[C/V]]="v",Tabela7[[#This Row],[Preço Médio]],"")</f>
        <v/>
      </c>
      <c r="X1420" s="123" t="str">
        <f>Tabela7[[#This Row],[Código Negociação]]&amp;Tabela7[[#This Row],[C/V]]</f>
        <v/>
      </c>
    </row>
    <row r="1421" spans="3:24" ht="15" customHeight="1" x14ac:dyDescent="0.25">
      <c r="C1421" s="141"/>
      <c r="D1421" s="271"/>
      <c r="E1421" s="271"/>
      <c r="F1421" s="118"/>
      <c r="G1421" s="119"/>
      <c r="H1421" s="118"/>
      <c r="I1421" s="120"/>
      <c r="J1421" s="120"/>
      <c r="K1421" s="120"/>
      <c r="L1421" s="120"/>
      <c r="M1421" s="120"/>
      <c r="N1421" s="120"/>
      <c r="O1421" s="121"/>
      <c r="P1421" s="121"/>
      <c r="Q1421" s="117"/>
      <c r="R1421" s="122"/>
      <c r="S1421" s="117"/>
      <c r="T1421" s="123"/>
      <c r="U1421" s="299"/>
      <c r="V1421" s="294" t="str">
        <f>IF(Tabela7[[#This Row],[C/V]]="c",Tabela7[[#This Row],[Preço Médio]],"")</f>
        <v/>
      </c>
      <c r="W1421" s="294" t="str">
        <f>IF(Tabela7[[#This Row],[C/V]]="v",Tabela7[[#This Row],[Preço Médio]],"")</f>
        <v/>
      </c>
      <c r="X1421" s="123" t="str">
        <f>Tabela7[[#This Row],[Código Negociação]]&amp;Tabela7[[#This Row],[C/V]]</f>
        <v/>
      </c>
    </row>
    <row r="1422" spans="3:24" ht="15" customHeight="1" x14ac:dyDescent="0.25">
      <c r="C1422" s="262"/>
      <c r="D1422" s="272"/>
      <c r="E1422" s="272"/>
      <c r="F1422" s="264"/>
      <c r="G1422" s="265"/>
      <c r="H1422" s="126"/>
      <c r="I1422" s="125"/>
      <c r="J1422" s="125"/>
      <c r="K1422" s="125"/>
      <c r="L1422" s="125"/>
      <c r="M1422" s="125"/>
      <c r="N1422" s="125"/>
      <c r="O1422" s="266"/>
      <c r="P1422" s="267"/>
      <c r="Q1422" s="268"/>
      <c r="R1422" s="269"/>
      <c r="S1422" s="268"/>
      <c r="T1422" s="263"/>
      <c r="U1422" s="300"/>
      <c r="V1422" s="294" t="str">
        <f>IF(Tabela7[[#This Row],[C/V]]="c",Tabela7[[#This Row],[Preço Médio]],"")</f>
        <v/>
      </c>
      <c r="W1422" s="294" t="str">
        <f>IF(Tabela7[[#This Row],[C/V]]="v",Tabela7[[#This Row],[Preço Médio]],"")</f>
        <v/>
      </c>
      <c r="X1422" s="123" t="str">
        <f>Tabela7[[#This Row],[Código Negociação]]&amp;Tabela7[[#This Row],[C/V]]</f>
        <v/>
      </c>
    </row>
    <row r="1423" spans="3:24" ht="15" customHeight="1" x14ac:dyDescent="0.25">
      <c r="C1423" s="262"/>
      <c r="D1423" s="272"/>
      <c r="E1423" s="272"/>
      <c r="F1423" s="264"/>
      <c r="G1423" s="265"/>
      <c r="H1423" s="126"/>
      <c r="I1423" s="125"/>
      <c r="J1423" s="125"/>
      <c r="K1423" s="125"/>
      <c r="L1423" s="125"/>
      <c r="M1423" s="125"/>
      <c r="N1423" s="125"/>
      <c r="O1423" s="266"/>
      <c r="P1423" s="267"/>
      <c r="Q1423" s="267"/>
      <c r="R1423" s="270"/>
      <c r="S1423" s="267"/>
      <c r="T1423" s="264"/>
      <c r="U1423" s="300"/>
      <c r="V1423" s="294" t="str">
        <f>IF(Tabela7[[#This Row],[C/V]]="c",Tabela7[[#This Row],[Preço Médio]],"")</f>
        <v/>
      </c>
      <c r="W1423" s="294" t="str">
        <f>IF(Tabela7[[#This Row],[C/V]]="v",Tabela7[[#This Row],[Preço Médio]],"")</f>
        <v/>
      </c>
      <c r="X1423" s="123" t="str">
        <f>Tabela7[[#This Row],[Código Negociação]]&amp;Tabela7[[#This Row],[C/V]]</f>
        <v/>
      </c>
    </row>
    <row r="1424" spans="3:24" ht="15" customHeight="1" x14ac:dyDescent="0.25">
      <c r="C1424" s="141"/>
      <c r="D1424" s="273"/>
      <c r="E1424" s="273"/>
      <c r="F1424" s="264"/>
      <c r="G1424" s="274"/>
      <c r="H1424" s="264"/>
      <c r="I1424" s="275"/>
      <c r="J1424" s="275"/>
      <c r="K1424" s="275"/>
      <c r="L1424" s="275"/>
      <c r="M1424" s="275"/>
      <c r="N1424" s="275"/>
      <c r="O1424" s="267"/>
      <c r="P1424" s="267"/>
      <c r="Q1424" s="268"/>
      <c r="R1424" s="269"/>
      <c r="S1424" s="268"/>
      <c r="T1424" s="263"/>
      <c r="U1424" s="300"/>
      <c r="V1424" s="294" t="str">
        <f>IF(Tabela7[[#This Row],[C/V]]="c",Tabela7[[#This Row],[Preço Médio]],"")</f>
        <v/>
      </c>
      <c r="W1424" s="294" t="str">
        <f>IF(Tabela7[[#This Row],[C/V]]="v",Tabela7[[#This Row],[Preço Médio]],"")</f>
        <v/>
      </c>
      <c r="X1424" s="123" t="str">
        <f>Tabela7[[#This Row],[Código Negociação]]&amp;Tabela7[[#This Row],[C/V]]</f>
        <v/>
      </c>
    </row>
    <row r="1425" spans="3:24" ht="15" customHeight="1" x14ac:dyDescent="0.25">
      <c r="C1425" s="262"/>
      <c r="D1425" s="272"/>
      <c r="E1425" s="273"/>
      <c r="F1425" s="264"/>
      <c r="G1425" s="265"/>
      <c r="H1425" s="126"/>
      <c r="I1425" s="125"/>
      <c r="J1425" s="125"/>
      <c r="K1425" s="125"/>
      <c r="L1425" s="125"/>
      <c r="M1425" s="125"/>
      <c r="N1425" s="125"/>
      <c r="O1425" s="266"/>
      <c r="P1425" s="267"/>
      <c r="Q1425" s="268"/>
      <c r="R1425" s="269"/>
      <c r="S1425" s="268"/>
      <c r="T1425" s="263"/>
      <c r="U1425" s="300"/>
      <c r="V1425" s="294" t="str">
        <f>IF(Tabela7[[#This Row],[C/V]]="c",Tabela7[[#This Row],[Preço Médio]],"")</f>
        <v/>
      </c>
      <c r="W1425" s="294" t="str">
        <f>IF(Tabela7[[#This Row],[C/V]]="v",Tabela7[[#This Row],[Preço Médio]],"")</f>
        <v/>
      </c>
      <c r="X1425" s="123" t="str">
        <f>Tabela7[[#This Row],[Código Negociação]]&amp;Tabela7[[#This Row],[C/V]]</f>
        <v/>
      </c>
    </row>
    <row r="1426" spans="3:24" ht="15" customHeight="1" x14ac:dyDescent="0.25">
      <c r="C1426" s="262"/>
      <c r="D1426" s="272"/>
      <c r="E1426" s="273"/>
      <c r="F1426" s="264"/>
      <c r="G1426" s="265"/>
      <c r="H1426" s="126"/>
      <c r="I1426" s="125"/>
      <c r="J1426" s="125"/>
      <c r="K1426" s="125"/>
      <c r="L1426" s="125"/>
      <c r="M1426" s="125"/>
      <c r="N1426" s="125"/>
      <c r="O1426" s="266"/>
      <c r="P1426" s="267"/>
      <c r="Q1426" s="267"/>
      <c r="R1426" s="270"/>
      <c r="S1426" s="267"/>
      <c r="T1426" s="264"/>
      <c r="U1426" s="300"/>
      <c r="V1426" s="294" t="str">
        <f>IF(Tabela7[[#This Row],[C/V]]="c",Tabela7[[#This Row],[Preço Médio]],"")</f>
        <v/>
      </c>
      <c r="W1426" s="294" t="str">
        <f>IF(Tabela7[[#This Row],[C/V]]="v",Tabela7[[#This Row],[Preço Médio]],"")</f>
        <v/>
      </c>
      <c r="X1426" s="123" t="str">
        <f>Tabela7[[#This Row],[Código Negociação]]&amp;Tabela7[[#This Row],[C/V]]</f>
        <v/>
      </c>
    </row>
    <row r="1427" spans="3:24" ht="15" customHeight="1" x14ac:dyDescent="0.25">
      <c r="C1427" s="141"/>
      <c r="D1427" s="271"/>
      <c r="E1427" s="271"/>
      <c r="F1427" s="118"/>
      <c r="G1427" s="119"/>
      <c r="H1427" s="118"/>
      <c r="I1427" s="120"/>
      <c r="J1427" s="120"/>
      <c r="K1427" s="120"/>
      <c r="L1427" s="120"/>
      <c r="M1427" s="120"/>
      <c r="N1427" s="120"/>
      <c r="O1427" s="121"/>
      <c r="P1427" s="121"/>
      <c r="Q1427" s="117"/>
      <c r="R1427" s="122"/>
      <c r="S1427" s="117"/>
      <c r="T1427" s="123"/>
      <c r="U1427" s="299"/>
      <c r="V1427" s="294" t="str">
        <f>IF(Tabela7[[#This Row],[C/V]]="c",Tabela7[[#This Row],[Preço Médio]],"")</f>
        <v/>
      </c>
      <c r="W1427" s="294" t="str">
        <f>IF(Tabela7[[#This Row],[C/V]]="v",Tabela7[[#This Row],[Preço Médio]],"")</f>
        <v/>
      </c>
      <c r="X1427" s="123" t="str">
        <f>Tabela7[[#This Row],[Código Negociação]]&amp;Tabela7[[#This Row],[C/V]]</f>
        <v/>
      </c>
    </row>
    <row r="1428" spans="3:24" ht="15" customHeight="1" x14ac:dyDescent="0.25">
      <c r="C1428" s="262"/>
      <c r="D1428" s="272"/>
      <c r="E1428" s="272"/>
      <c r="F1428" s="264"/>
      <c r="G1428" s="265"/>
      <c r="H1428" s="126"/>
      <c r="I1428" s="125"/>
      <c r="J1428" s="125"/>
      <c r="K1428" s="125"/>
      <c r="L1428" s="125"/>
      <c r="M1428" s="125"/>
      <c r="N1428" s="125"/>
      <c r="O1428" s="266"/>
      <c r="P1428" s="267"/>
      <c r="Q1428" s="268"/>
      <c r="R1428" s="269"/>
      <c r="S1428" s="268"/>
      <c r="T1428" s="263"/>
      <c r="U1428" s="300"/>
      <c r="V1428" s="294" t="str">
        <f>IF(Tabela7[[#This Row],[C/V]]="c",Tabela7[[#This Row],[Preço Médio]],"")</f>
        <v/>
      </c>
      <c r="W1428" s="294" t="str">
        <f>IF(Tabela7[[#This Row],[C/V]]="v",Tabela7[[#This Row],[Preço Médio]],"")</f>
        <v/>
      </c>
      <c r="X1428" s="123" t="str">
        <f>Tabela7[[#This Row],[Código Negociação]]&amp;Tabela7[[#This Row],[C/V]]</f>
        <v/>
      </c>
    </row>
    <row r="1429" spans="3:24" ht="15" customHeight="1" x14ac:dyDescent="0.25">
      <c r="C1429" s="262"/>
      <c r="D1429" s="272"/>
      <c r="E1429" s="272"/>
      <c r="F1429" s="264"/>
      <c r="G1429" s="265"/>
      <c r="H1429" s="126"/>
      <c r="I1429" s="125"/>
      <c r="J1429" s="125"/>
      <c r="K1429" s="125"/>
      <c r="L1429" s="125"/>
      <c r="M1429" s="125"/>
      <c r="N1429" s="125"/>
      <c r="O1429" s="266"/>
      <c r="P1429" s="267"/>
      <c r="Q1429" s="267"/>
      <c r="R1429" s="270"/>
      <c r="S1429" s="267"/>
      <c r="T1429" s="264"/>
      <c r="U1429" s="300"/>
      <c r="V1429" s="294" t="str">
        <f>IF(Tabela7[[#This Row],[C/V]]="c",Tabela7[[#This Row],[Preço Médio]],"")</f>
        <v/>
      </c>
      <c r="W1429" s="294" t="str">
        <f>IF(Tabela7[[#This Row],[C/V]]="v",Tabela7[[#This Row],[Preço Médio]],"")</f>
        <v/>
      </c>
      <c r="X1429" s="123" t="str">
        <f>Tabela7[[#This Row],[Código Negociação]]&amp;Tabela7[[#This Row],[C/V]]</f>
        <v/>
      </c>
    </row>
    <row r="1430" spans="3:24" ht="15" customHeight="1" x14ac:dyDescent="0.25">
      <c r="C1430" s="141"/>
      <c r="D1430" s="273"/>
      <c r="E1430" s="273"/>
      <c r="F1430" s="264"/>
      <c r="G1430" s="274"/>
      <c r="H1430" s="264"/>
      <c r="I1430" s="275"/>
      <c r="J1430" s="275"/>
      <c r="K1430" s="275"/>
      <c r="L1430" s="275"/>
      <c r="M1430" s="275"/>
      <c r="N1430" s="275"/>
      <c r="O1430" s="267"/>
      <c r="P1430" s="267"/>
      <c r="Q1430" s="268"/>
      <c r="R1430" s="269"/>
      <c r="S1430" s="268"/>
      <c r="T1430" s="263"/>
      <c r="U1430" s="300"/>
      <c r="V1430" s="294" t="str">
        <f>IF(Tabela7[[#This Row],[C/V]]="c",Tabela7[[#This Row],[Preço Médio]],"")</f>
        <v/>
      </c>
      <c r="W1430" s="294" t="str">
        <f>IF(Tabela7[[#This Row],[C/V]]="v",Tabela7[[#This Row],[Preço Médio]],"")</f>
        <v/>
      </c>
      <c r="X1430" s="123" t="str">
        <f>Tabela7[[#This Row],[Código Negociação]]&amp;Tabela7[[#This Row],[C/V]]</f>
        <v/>
      </c>
    </row>
    <row r="1431" spans="3:24" ht="15" customHeight="1" x14ac:dyDescent="0.25">
      <c r="C1431" s="262"/>
      <c r="D1431" s="272"/>
      <c r="E1431" s="273"/>
      <c r="F1431" s="264"/>
      <c r="G1431" s="265"/>
      <c r="H1431" s="126"/>
      <c r="I1431" s="125"/>
      <c r="J1431" s="125"/>
      <c r="K1431" s="125"/>
      <c r="L1431" s="125"/>
      <c r="M1431" s="125"/>
      <c r="N1431" s="125"/>
      <c r="O1431" s="266"/>
      <c r="P1431" s="267"/>
      <c r="Q1431" s="268"/>
      <c r="R1431" s="269"/>
      <c r="S1431" s="268"/>
      <c r="T1431" s="263"/>
      <c r="U1431" s="300"/>
      <c r="V1431" s="294" t="str">
        <f>IF(Tabela7[[#This Row],[C/V]]="c",Tabela7[[#This Row],[Preço Médio]],"")</f>
        <v/>
      </c>
      <c r="W1431" s="294" t="str">
        <f>IF(Tabela7[[#This Row],[C/V]]="v",Tabela7[[#This Row],[Preço Médio]],"")</f>
        <v/>
      </c>
      <c r="X1431" s="123" t="str">
        <f>Tabela7[[#This Row],[Código Negociação]]&amp;Tabela7[[#This Row],[C/V]]</f>
        <v/>
      </c>
    </row>
    <row r="1432" spans="3:24" ht="15" customHeight="1" x14ac:dyDescent="0.25">
      <c r="C1432" s="262"/>
      <c r="D1432" s="272"/>
      <c r="E1432" s="273"/>
      <c r="F1432" s="264"/>
      <c r="G1432" s="265"/>
      <c r="H1432" s="126"/>
      <c r="I1432" s="125"/>
      <c r="J1432" s="125"/>
      <c r="K1432" s="125"/>
      <c r="L1432" s="125"/>
      <c r="M1432" s="125"/>
      <c r="N1432" s="125"/>
      <c r="O1432" s="266"/>
      <c r="P1432" s="267"/>
      <c r="Q1432" s="267"/>
      <c r="R1432" s="270"/>
      <c r="S1432" s="267"/>
      <c r="T1432" s="264"/>
      <c r="U1432" s="300"/>
      <c r="V1432" s="294" t="str">
        <f>IF(Tabela7[[#This Row],[C/V]]="c",Tabela7[[#This Row],[Preço Médio]],"")</f>
        <v/>
      </c>
      <c r="W1432" s="294" t="str">
        <f>IF(Tabela7[[#This Row],[C/V]]="v",Tabela7[[#This Row],[Preço Médio]],"")</f>
        <v/>
      </c>
      <c r="X1432" s="123" t="str">
        <f>Tabela7[[#This Row],[Código Negociação]]&amp;Tabela7[[#This Row],[C/V]]</f>
        <v/>
      </c>
    </row>
    <row r="1433" spans="3:24" ht="15" customHeight="1" x14ac:dyDescent="0.25">
      <c r="C1433" s="141"/>
      <c r="D1433" s="271"/>
      <c r="E1433" s="271"/>
      <c r="F1433" s="118"/>
      <c r="G1433" s="119"/>
      <c r="H1433" s="118"/>
      <c r="I1433" s="120"/>
      <c r="J1433" s="120"/>
      <c r="K1433" s="120"/>
      <c r="L1433" s="120"/>
      <c r="M1433" s="120"/>
      <c r="N1433" s="120"/>
      <c r="O1433" s="121"/>
      <c r="P1433" s="121"/>
      <c r="Q1433" s="117"/>
      <c r="R1433" s="122"/>
      <c r="S1433" s="117"/>
      <c r="T1433" s="123"/>
      <c r="U1433" s="299"/>
      <c r="V1433" s="294" t="str">
        <f>IF(Tabela7[[#This Row],[C/V]]="c",Tabela7[[#This Row],[Preço Médio]],"")</f>
        <v/>
      </c>
      <c r="W1433" s="294" t="str">
        <f>IF(Tabela7[[#This Row],[C/V]]="v",Tabela7[[#This Row],[Preço Médio]],"")</f>
        <v/>
      </c>
      <c r="X1433" s="123" t="str">
        <f>Tabela7[[#This Row],[Código Negociação]]&amp;Tabela7[[#This Row],[C/V]]</f>
        <v/>
      </c>
    </row>
    <row r="1434" spans="3:24" ht="15" customHeight="1" x14ac:dyDescent="0.25">
      <c r="C1434" s="262"/>
      <c r="D1434" s="272"/>
      <c r="E1434" s="272"/>
      <c r="F1434" s="264"/>
      <c r="G1434" s="265"/>
      <c r="H1434" s="126"/>
      <c r="I1434" s="125"/>
      <c r="J1434" s="125"/>
      <c r="K1434" s="125"/>
      <c r="L1434" s="125"/>
      <c r="M1434" s="125"/>
      <c r="N1434" s="125"/>
      <c r="O1434" s="266"/>
      <c r="P1434" s="267"/>
      <c r="Q1434" s="268"/>
      <c r="R1434" s="269"/>
      <c r="S1434" s="268"/>
      <c r="T1434" s="263"/>
      <c r="U1434" s="300"/>
      <c r="V1434" s="294" t="str">
        <f>IF(Tabela7[[#This Row],[C/V]]="c",Tabela7[[#This Row],[Preço Médio]],"")</f>
        <v/>
      </c>
      <c r="W1434" s="294" t="str">
        <f>IF(Tabela7[[#This Row],[C/V]]="v",Tabela7[[#This Row],[Preço Médio]],"")</f>
        <v/>
      </c>
      <c r="X1434" s="123" t="str">
        <f>Tabela7[[#This Row],[Código Negociação]]&amp;Tabela7[[#This Row],[C/V]]</f>
        <v/>
      </c>
    </row>
    <row r="1435" spans="3:24" ht="15" customHeight="1" x14ac:dyDescent="0.25">
      <c r="C1435" s="262"/>
      <c r="D1435" s="272"/>
      <c r="E1435" s="272"/>
      <c r="F1435" s="264"/>
      <c r="G1435" s="265"/>
      <c r="H1435" s="126"/>
      <c r="I1435" s="125"/>
      <c r="J1435" s="125"/>
      <c r="K1435" s="125"/>
      <c r="L1435" s="125"/>
      <c r="M1435" s="125"/>
      <c r="N1435" s="125"/>
      <c r="O1435" s="266"/>
      <c r="P1435" s="267"/>
      <c r="Q1435" s="267"/>
      <c r="R1435" s="270"/>
      <c r="S1435" s="267"/>
      <c r="T1435" s="264"/>
      <c r="U1435" s="300"/>
      <c r="V1435" s="294" t="str">
        <f>IF(Tabela7[[#This Row],[C/V]]="c",Tabela7[[#This Row],[Preço Médio]],"")</f>
        <v/>
      </c>
      <c r="W1435" s="294" t="str">
        <f>IF(Tabela7[[#This Row],[C/V]]="v",Tabela7[[#This Row],[Preço Médio]],"")</f>
        <v/>
      </c>
      <c r="X1435" s="123" t="str">
        <f>Tabela7[[#This Row],[Código Negociação]]&amp;Tabela7[[#This Row],[C/V]]</f>
        <v/>
      </c>
    </row>
    <row r="1436" spans="3:24" ht="15" customHeight="1" x14ac:dyDescent="0.25">
      <c r="C1436" s="141"/>
      <c r="D1436" s="273"/>
      <c r="E1436" s="273"/>
      <c r="F1436" s="264"/>
      <c r="G1436" s="274"/>
      <c r="H1436" s="264"/>
      <c r="I1436" s="275"/>
      <c r="J1436" s="275"/>
      <c r="K1436" s="275"/>
      <c r="L1436" s="275"/>
      <c r="M1436" s="275"/>
      <c r="N1436" s="275"/>
      <c r="O1436" s="267"/>
      <c r="P1436" s="267"/>
      <c r="Q1436" s="268"/>
      <c r="R1436" s="269"/>
      <c r="S1436" s="268"/>
      <c r="T1436" s="263"/>
      <c r="U1436" s="300"/>
      <c r="V1436" s="294" t="str">
        <f>IF(Tabela7[[#This Row],[C/V]]="c",Tabela7[[#This Row],[Preço Médio]],"")</f>
        <v/>
      </c>
      <c r="W1436" s="294" t="str">
        <f>IF(Tabela7[[#This Row],[C/V]]="v",Tabela7[[#This Row],[Preço Médio]],"")</f>
        <v/>
      </c>
      <c r="X1436" s="123" t="str">
        <f>Tabela7[[#This Row],[Código Negociação]]&amp;Tabela7[[#This Row],[C/V]]</f>
        <v/>
      </c>
    </row>
    <row r="1437" spans="3:24" ht="15" customHeight="1" x14ac:dyDescent="0.25">
      <c r="C1437" s="262"/>
      <c r="D1437" s="272"/>
      <c r="E1437" s="273"/>
      <c r="F1437" s="264"/>
      <c r="G1437" s="265"/>
      <c r="H1437" s="126"/>
      <c r="I1437" s="125"/>
      <c r="J1437" s="125"/>
      <c r="K1437" s="125"/>
      <c r="L1437" s="125"/>
      <c r="M1437" s="125"/>
      <c r="N1437" s="125"/>
      <c r="O1437" s="266"/>
      <c r="P1437" s="267"/>
      <c r="Q1437" s="268"/>
      <c r="R1437" s="269"/>
      <c r="S1437" s="268"/>
      <c r="T1437" s="263"/>
      <c r="U1437" s="300"/>
      <c r="V1437" s="294" t="str">
        <f>IF(Tabela7[[#This Row],[C/V]]="c",Tabela7[[#This Row],[Preço Médio]],"")</f>
        <v/>
      </c>
      <c r="W1437" s="294" t="str">
        <f>IF(Tabela7[[#This Row],[C/V]]="v",Tabela7[[#This Row],[Preço Médio]],"")</f>
        <v/>
      </c>
      <c r="X1437" s="123" t="str">
        <f>Tabela7[[#This Row],[Código Negociação]]&amp;Tabela7[[#This Row],[C/V]]</f>
        <v/>
      </c>
    </row>
    <row r="1438" spans="3:24" ht="15" customHeight="1" x14ac:dyDescent="0.25">
      <c r="C1438" s="262"/>
      <c r="D1438" s="272"/>
      <c r="E1438" s="273"/>
      <c r="F1438" s="264"/>
      <c r="G1438" s="265"/>
      <c r="H1438" s="126"/>
      <c r="I1438" s="125"/>
      <c r="J1438" s="125"/>
      <c r="K1438" s="125"/>
      <c r="L1438" s="125"/>
      <c r="M1438" s="125"/>
      <c r="N1438" s="125"/>
      <c r="O1438" s="266"/>
      <c r="P1438" s="267"/>
      <c r="Q1438" s="267"/>
      <c r="R1438" s="270"/>
      <c r="S1438" s="267"/>
      <c r="T1438" s="264"/>
      <c r="U1438" s="300"/>
      <c r="V1438" s="294" t="str">
        <f>IF(Tabela7[[#This Row],[C/V]]="c",Tabela7[[#This Row],[Preço Médio]],"")</f>
        <v/>
      </c>
      <c r="W1438" s="294" t="str">
        <f>IF(Tabela7[[#This Row],[C/V]]="v",Tabela7[[#This Row],[Preço Médio]],"")</f>
        <v/>
      </c>
      <c r="X1438" s="123" t="str">
        <f>Tabela7[[#This Row],[Código Negociação]]&amp;Tabela7[[#This Row],[C/V]]</f>
        <v/>
      </c>
    </row>
    <row r="1439" spans="3:24" ht="15" customHeight="1" x14ac:dyDescent="0.25">
      <c r="C1439" s="141"/>
      <c r="D1439" s="271"/>
      <c r="E1439" s="271"/>
      <c r="F1439" s="118"/>
      <c r="G1439" s="119"/>
      <c r="H1439" s="118"/>
      <c r="I1439" s="120"/>
      <c r="J1439" s="120"/>
      <c r="K1439" s="120"/>
      <c r="L1439" s="120"/>
      <c r="M1439" s="120"/>
      <c r="N1439" s="120"/>
      <c r="O1439" s="121"/>
      <c r="P1439" s="121"/>
      <c r="Q1439" s="117"/>
      <c r="R1439" s="122"/>
      <c r="S1439" s="117"/>
      <c r="T1439" s="123"/>
      <c r="U1439" s="299"/>
      <c r="V1439" s="294" t="str">
        <f>IF(Tabela7[[#This Row],[C/V]]="c",Tabela7[[#This Row],[Preço Médio]],"")</f>
        <v/>
      </c>
      <c r="W1439" s="294" t="str">
        <f>IF(Tabela7[[#This Row],[C/V]]="v",Tabela7[[#This Row],[Preço Médio]],"")</f>
        <v/>
      </c>
      <c r="X1439" s="123" t="str">
        <f>Tabela7[[#This Row],[Código Negociação]]&amp;Tabela7[[#This Row],[C/V]]</f>
        <v/>
      </c>
    </row>
    <row r="1440" spans="3:24" ht="15" customHeight="1" x14ac:dyDescent="0.25">
      <c r="C1440" s="262"/>
      <c r="D1440" s="272"/>
      <c r="E1440" s="272"/>
      <c r="F1440" s="264"/>
      <c r="G1440" s="265"/>
      <c r="H1440" s="126"/>
      <c r="I1440" s="125"/>
      <c r="J1440" s="125"/>
      <c r="K1440" s="125"/>
      <c r="L1440" s="125"/>
      <c r="M1440" s="125"/>
      <c r="N1440" s="125"/>
      <c r="O1440" s="266"/>
      <c r="P1440" s="267"/>
      <c r="Q1440" s="268"/>
      <c r="R1440" s="269"/>
      <c r="S1440" s="268"/>
      <c r="T1440" s="263"/>
      <c r="U1440" s="300"/>
      <c r="V1440" s="294" t="str">
        <f>IF(Tabela7[[#This Row],[C/V]]="c",Tabela7[[#This Row],[Preço Médio]],"")</f>
        <v/>
      </c>
      <c r="W1440" s="294" t="str">
        <f>IF(Tabela7[[#This Row],[C/V]]="v",Tabela7[[#This Row],[Preço Médio]],"")</f>
        <v/>
      </c>
      <c r="X1440" s="123" t="str">
        <f>Tabela7[[#This Row],[Código Negociação]]&amp;Tabela7[[#This Row],[C/V]]</f>
        <v/>
      </c>
    </row>
    <row r="1441" spans="3:24" ht="15" customHeight="1" x14ac:dyDescent="0.25">
      <c r="C1441" s="262"/>
      <c r="D1441" s="272"/>
      <c r="E1441" s="272"/>
      <c r="F1441" s="264"/>
      <c r="G1441" s="265"/>
      <c r="H1441" s="126"/>
      <c r="I1441" s="125"/>
      <c r="J1441" s="125"/>
      <c r="K1441" s="125"/>
      <c r="L1441" s="125"/>
      <c r="M1441" s="125"/>
      <c r="N1441" s="125"/>
      <c r="O1441" s="266"/>
      <c r="P1441" s="267"/>
      <c r="Q1441" s="267"/>
      <c r="R1441" s="270"/>
      <c r="S1441" s="267"/>
      <c r="T1441" s="264"/>
      <c r="U1441" s="300"/>
      <c r="V1441" s="294" t="str">
        <f>IF(Tabela7[[#This Row],[C/V]]="c",Tabela7[[#This Row],[Preço Médio]],"")</f>
        <v/>
      </c>
      <c r="W1441" s="294" t="str">
        <f>IF(Tabela7[[#This Row],[C/V]]="v",Tabela7[[#This Row],[Preço Médio]],"")</f>
        <v/>
      </c>
      <c r="X1441" s="123" t="str">
        <f>Tabela7[[#This Row],[Código Negociação]]&amp;Tabela7[[#This Row],[C/V]]</f>
        <v/>
      </c>
    </row>
    <row r="1442" spans="3:24" ht="15" customHeight="1" x14ac:dyDescent="0.25">
      <c r="C1442" s="141"/>
      <c r="D1442" s="273"/>
      <c r="E1442" s="273"/>
      <c r="F1442" s="264"/>
      <c r="G1442" s="274"/>
      <c r="H1442" s="264"/>
      <c r="I1442" s="275"/>
      <c r="J1442" s="275"/>
      <c r="K1442" s="275"/>
      <c r="L1442" s="275"/>
      <c r="M1442" s="275"/>
      <c r="N1442" s="275"/>
      <c r="O1442" s="267"/>
      <c r="P1442" s="267"/>
      <c r="Q1442" s="268"/>
      <c r="R1442" s="269"/>
      <c r="S1442" s="268"/>
      <c r="T1442" s="263"/>
      <c r="U1442" s="300"/>
      <c r="V1442" s="294" t="str">
        <f>IF(Tabela7[[#This Row],[C/V]]="c",Tabela7[[#This Row],[Preço Médio]],"")</f>
        <v/>
      </c>
      <c r="W1442" s="294" t="str">
        <f>IF(Tabela7[[#This Row],[C/V]]="v",Tabela7[[#This Row],[Preço Médio]],"")</f>
        <v/>
      </c>
      <c r="X1442" s="123" t="str">
        <f>Tabela7[[#This Row],[Código Negociação]]&amp;Tabela7[[#This Row],[C/V]]</f>
        <v/>
      </c>
    </row>
    <row r="1443" spans="3:24" ht="15" customHeight="1" x14ac:dyDescent="0.25">
      <c r="C1443" s="262"/>
      <c r="D1443" s="272"/>
      <c r="E1443" s="273"/>
      <c r="F1443" s="264"/>
      <c r="G1443" s="265"/>
      <c r="H1443" s="126"/>
      <c r="I1443" s="125"/>
      <c r="J1443" s="125"/>
      <c r="K1443" s="125"/>
      <c r="L1443" s="125"/>
      <c r="M1443" s="125"/>
      <c r="N1443" s="125"/>
      <c r="O1443" s="266"/>
      <c r="P1443" s="267"/>
      <c r="Q1443" s="268"/>
      <c r="R1443" s="269"/>
      <c r="S1443" s="268"/>
      <c r="T1443" s="263"/>
      <c r="U1443" s="300"/>
      <c r="V1443" s="294" t="str">
        <f>IF(Tabela7[[#This Row],[C/V]]="c",Tabela7[[#This Row],[Preço Médio]],"")</f>
        <v/>
      </c>
      <c r="W1443" s="294" t="str">
        <f>IF(Tabela7[[#This Row],[C/V]]="v",Tabela7[[#This Row],[Preço Médio]],"")</f>
        <v/>
      </c>
      <c r="X1443" s="123" t="str">
        <f>Tabela7[[#This Row],[Código Negociação]]&amp;Tabela7[[#This Row],[C/V]]</f>
        <v/>
      </c>
    </row>
    <row r="1444" spans="3:24" ht="15" customHeight="1" x14ac:dyDescent="0.25">
      <c r="C1444" s="262"/>
      <c r="D1444" s="272"/>
      <c r="E1444" s="273"/>
      <c r="F1444" s="264"/>
      <c r="G1444" s="265"/>
      <c r="H1444" s="126"/>
      <c r="I1444" s="125"/>
      <c r="J1444" s="125"/>
      <c r="K1444" s="125"/>
      <c r="L1444" s="125"/>
      <c r="M1444" s="125"/>
      <c r="N1444" s="125"/>
      <c r="O1444" s="266"/>
      <c r="P1444" s="267"/>
      <c r="Q1444" s="267"/>
      <c r="R1444" s="270"/>
      <c r="S1444" s="267"/>
      <c r="T1444" s="264"/>
      <c r="U1444" s="300"/>
      <c r="V1444" s="294" t="str">
        <f>IF(Tabela7[[#This Row],[C/V]]="c",Tabela7[[#This Row],[Preço Médio]],"")</f>
        <v/>
      </c>
      <c r="W1444" s="294" t="str">
        <f>IF(Tabela7[[#This Row],[C/V]]="v",Tabela7[[#This Row],[Preço Médio]],"")</f>
        <v/>
      </c>
      <c r="X1444" s="123" t="str">
        <f>Tabela7[[#This Row],[Código Negociação]]&amp;Tabela7[[#This Row],[C/V]]</f>
        <v/>
      </c>
    </row>
    <row r="1445" spans="3:24" ht="15" customHeight="1" x14ac:dyDescent="0.25">
      <c r="C1445" s="141"/>
      <c r="D1445" s="271"/>
      <c r="E1445" s="271"/>
      <c r="F1445" s="118"/>
      <c r="G1445" s="119"/>
      <c r="H1445" s="118"/>
      <c r="I1445" s="120"/>
      <c r="J1445" s="120"/>
      <c r="K1445" s="120"/>
      <c r="L1445" s="120"/>
      <c r="M1445" s="120"/>
      <c r="N1445" s="120"/>
      <c r="O1445" s="121"/>
      <c r="P1445" s="121"/>
      <c r="Q1445" s="117"/>
      <c r="R1445" s="122"/>
      <c r="S1445" s="117"/>
      <c r="T1445" s="123"/>
      <c r="U1445" s="299"/>
      <c r="V1445" s="294" t="str">
        <f>IF(Tabela7[[#This Row],[C/V]]="c",Tabela7[[#This Row],[Preço Médio]],"")</f>
        <v/>
      </c>
      <c r="W1445" s="294" t="str">
        <f>IF(Tabela7[[#This Row],[C/V]]="v",Tabela7[[#This Row],[Preço Médio]],"")</f>
        <v/>
      </c>
      <c r="X1445" s="123" t="str">
        <f>Tabela7[[#This Row],[Código Negociação]]&amp;Tabela7[[#This Row],[C/V]]</f>
        <v/>
      </c>
    </row>
    <row r="1446" spans="3:24" ht="15" customHeight="1" x14ac:dyDescent="0.25">
      <c r="C1446" s="262"/>
      <c r="D1446" s="272"/>
      <c r="E1446" s="272"/>
      <c r="F1446" s="264"/>
      <c r="G1446" s="265"/>
      <c r="H1446" s="126"/>
      <c r="I1446" s="125"/>
      <c r="J1446" s="125"/>
      <c r="K1446" s="125"/>
      <c r="L1446" s="125"/>
      <c r="M1446" s="125"/>
      <c r="N1446" s="125"/>
      <c r="O1446" s="266"/>
      <c r="P1446" s="267"/>
      <c r="Q1446" s="268"/>
      <c r="R1446" s="269"/>
      <c r="S1446" s="268"/>
      <c r="T1446" s="263"/>
      <c r="U1446" s="300"/>
      <c r="V1446" s="294" t="str">
        <f>IF(Tabela7[[#This Row],[C/V]]="c",Tabela7[[#This Row],[Preço Médio]],"")</f>
        <v/>
      </c>
      <c r="W1446" s="294" t="str">
        <f>IF(Tabela7[[#This Row],[C/V]]="v",Tabela7[[#This Row],[Preço Médio]],"")</f>
        <v/>
      </c>
      <c r="X1446" s="123" t="str">
        <f>Tabela7[[#This Row],[Código Negociação]]&amp;Tabela7[[#This Row],[C/V]]</f>
        <v/>
      </c>
    </row>
    <row r="1447" spans="3:24" ht="15" customHeight="1" x14ac:dyDescent="0.25">
      <c r="C1447" s="262"/>
      <c r="D1447" s="272"/>
      <c r="E1447" s="272"/>
      <c r="F1447" s="264"/>
      <c r="G1447" s="265"/>
      <c r="H1447" s="126"/>
      <c r="I1447" s="125"/>
      <c r="J1447" s="125"/>
      <c r="K1447" s="125"/>
      <c r="L1447" s="125"/>
      <c r="M1447" s="125"/>
      <c r="N1447" s="125"/>
      <c r="O1447" s="266"/>
      <c r="P1447" s="267"/>
      <c r="Q1447" s="267"/>
      <c r="R1447" s="270"/>
      <c r="S1447" s="267"/>
      <c r="T1447" s="264"/>
      <c r="U1447" s="300"/>
      <c r="V1447" s="294" t="str">
        <f>IF(Tabela7[[#This Row],[C/V]]="c",Tabela7[[#This Row],[Preço Médio]],"")</f>
        <v/>
      </c>
      <c r="W1447" s="294" t="str">
        <f>IF(Tabela7[[#This Row],[C/V]]="v",Tabela7[[#This Row],[Preço Médio]],"")</f>
        <v/>
      </c>
      <c r="X1447" s="123" t="str">
        <f>Tabela7[[#This Row],[Código Negociação]]&amp;Tabela7[[#This Row],[C/V]]</f>
        <v/>
      </c>
    </row>
    <row r="1448" spans="3:24" ht="15" customHeight="1" x14ac:dyDescent="0.25">
      <c r="C1448" s="141"/>
      <c r="D1448" s="273"/>
      <c r="E1448" s="273"/>
      <c r="F1448" s="264"/>
      <c r="G1448" s="274"/>
      <c r="H1448" s="264"/>
      <c r="I1448" s="275"/>
      <c r="J1448" s="275"/>
      <c r="K1448" s="275"/>
      <c r="L1448" s="275"/>
      <c r="M1448" s="275"/>
      <c r="N1448" s="275"/>
      <c r="O1448" s="267"/>
      <c r="P1448" s="267"/>
      <c r="Q1448" s="268"/>
      <c r="R1448" s="269"/>
      <c r="S1448" s="268"/>
      <c r="T1448" s="263"/>
      <c r="U1448" s="300"/>
      <c r="V1448" s="294" t="str">
        <f>IF(Tabela7[[#This Row],[C/V]]="c",Tabela7[[#This Row],[Preço Médio]],"")</f>
        <v/>
      </c>
      <c r="W1448" s="294" t="str">
        <f>IF(Tabela7[[#This Row],[C/V]]="v",Tabela7[[#This Row],[Preço Médio]],"")</f>
        <v/>
      </c>
      <c r="X1448" s="123" t="str">
        <f>Tabela7[[#This Row],[Código Negociação]]&amp;Tabela7[[#This Row],[C/V]]</f>
        <v/>
      </c>
    </row>
    <row r="1449" spans="3:24" ht="15" customHeight="1" x14ac:dyDescent="0.25">
      <c r="C1449" s="262"/>
      <c r="D1449" s="272"/>
      <c r="E1449" s="273"/>
      <c r="F1449" s="264"/>
      <c r="G1449" s="265"/>
      <c r="H1449" s="126"/>
      <c r="I1449" s="125"/>
      <c r="J1449" s="125"/>
      <c r="K1449" s="125"/>
      <c r="L1449" s="125"/>
      <c r="M1449" s="125"/>
      <c r="N1449" s="125"/>
      <c r="O1449" s="266"/>
      <c r="P1449" s="267"/>
      <c r="Q1449" s="268"/>
      <c r="R1449" s="269"/>
      <c r="S1449" s="268"/>
      <c r="T1449" s="263"/>
      <c r="U1449" s="300"/>
      <c r="V1449" s="294" t="str">
        <f>IF(Tabela7[[#This Row],[C/V]]="c",Tabela7[[#This Row],[Preço Médio]],"")</f>
        <v/>
      </c>
      <c r="W1449" s="294" t="str">
        <f>IF(Tabela7[[#This Row],[C/V]]="v",Tabela7[[#This Row],[Preço Médio]],"")</f>
        <v/>
      </c>
      <c r="X1449" s="123" t="str">
        <f>Tabela7[[#This Row],[Código Negociação]]&amp;Tabela7[[#This Row],[C/V]]</f>
        <v/>
      </c>
    </row>
    <row r="1450" spans="3:24" ht="15" customHeight="1" x14ac:dyDescent="0.25">
      <c r="C1450" s="262"/>
      <c r="D1450" s="272"/>
      <c r="E1450" s="273"/>
      <c r="F1450" s="264"/>
      <c r="G1450" s="265"/>
      <c r="H1450" s="126"/>
      <c r="I1450" s="125"/>
      <c r="J1450" s="125"/>
      <c r="K1450" s="125"/>
      <c r="L1450" s="125"/>
      <c r="M1450" s="125"/>
      <c r="N1450" s="125"/>
      <c r="O1450" s="266"/>
      <c r="P1450" s="267"/>
      <c r="Q1450" s="267"/>
      <c r="R1450" s="270"/>
      <c r="S1450" s="267"/>
      <c r="T1450" s="264"/>
      <c r="U1450" s="300"/>
      <c r="V1450" s="294" t="str">
        <f>IF(Tabela7[[#This Row],[C/V]]="c",Tabela7[[#This Row],[Preço Médio]],"")</f>
        <v/>
      </c>
      <c r="W1450" s="294" t="str">
        <f>IF(Tabela7[[#This Row],[C/V]]="v",Tabela7[[#This Row],[Preço Médio]],"")</f>
        <v/>
      </c>
      <c r="X1450" s="123" t="str">
        <f>Tabela7[[#This Row],[Código Negociação]]&amp;Tabela7[[#This Row],[C/V]]</f>
        <v/>
      </c>
    </row>
    <row r="1451" spans="3:24" ht="15" customHeight="1" x14ac:dyDescent="0.25">
      <c r="C1451" s="141"/>
      <c r="D1451" s="271"/>
      <c r="E1451" s="271"/>
      <c r="F1451" s="118"/>
      <c r="G1451" s="119"/>
      <c r="H1451" s="118"/>
      <c r="I1451" s="120"/>
      <c r="J1451" s="120"/>
      <c r="K1451" s="120"/>
      <c r="L1451" s="120"/>
      <c r="M1451" s="120"/>
      <c r="N1451" s="120"/>
      <c r="O1451" s="121"/>
      <c r="P1451" s="121"/>
      <c r="Q1451" s="117"/>
      <c r="R1451" s="122"/>
      <c r="S1451" s="117"/>
      <c r="T1451" s="123"/>
      <c r="U1451" s="299"/>
      <c r="V1451" s="294" t="str">
        <f>IF(Tabela7[[#This Row],[C/V]]="c",Tabela7[[#This Row],[Preço Médio]],"")</f>
        <v/>
      </c>
      <c r="W1451" s="294" t="str">
        <f>IF(Tabela7[[#This Row],[C/V]]="v",Tabela7[[#This Row],[Preço Médio]],"")</f>
        <v/>
      </c>
      <c r="X1451" s="123" t="str">
        <f>Tabela7[[#This Row],[Código Negociação]]&amp;Tabela7[[#This Row],[C/V]]</f>
        <v/>
      </c>
    </row>
    <row r="1452" spans="3:24" ht="15" customHeight="1" x14ac:dyDescent="0.25">
      <c r="C1452" s="262"/>
      <c r="D1452" s="272"/>
      <c r="E1452" s="272"/>
      <c r="F1452" s="264"/>
      <c r="G1452" s="265"/>
      <c r="H1452" s="126"/>
      <c r="I1452" s="125"/>
      <c r="J1452" s="125"/>
      <c r="K1452" s="125"/>
      <c r="L1452" s="125"/>
      <c r="M1452" s="125"/>
      <c r="N1452" s="125"/>
      <c r="O1452" s="266"/>
      <c r="P1452" s="267"/>
      <c r="Q1452" s="268"/>
      <c r="R1452" s="269"/>
      <c r="S1452" s="268"/>
      <c r="T1452" s="263"/>
      <c r="U1452" s="300"/>
      <c r="V1452" s="294" t="str">
        <f>IF(Tabela7[[#This Row],[C/V]]="c",Tabela7[[#This Row],[Preço Médio]],"")</f>
        <v/>
      </c>
      <c r="W1452" s="294" t="str">
        <f>IF(Tabela7[[#This Row],[C/V]]="v",Tabela7[[#This Row],[Preço Médio]],"")</f>
        <v/>
      </c>
      <c r="X1452" s="123" t="str">
        <f>Tabela7[[#This Row],[Código Negociação]]&amp;Tabela7[[#This Row],[C/V]]</f>
        <v/>
      </c>
    </row>
    <row r="1453" spans="3:24" ht="15" customHeight="1" x14ac:dyDescent="0.25">
      <c r="C1453" s="262"/>
      <c r="D1453" s="272"/>
      <c r="E1453" s="272"/>
      <c r="F1453" s="264"/>
      <c r="G1453" s="265"/>
      <c r="H1453" s="126"/>
      <c r="I1453" s="125"/>
      <c r="J1453" s="125"/>
      <c r="K1453" s="125"/>
      <c r="L1453" s="125"/>
      <c r="M1453" s="125"/>
      <c r="N1453" s="125"/>
      <c r="O1453" s="266"/>
      <c r="P1453" s="267"/>
      <c r="Q1453" s="267"/>
      <c r="R1453" s="270"/>
      <c r="S1453" s="267"/>
      <c r="T1453" s="264"/>
      <c r="U1453" s="300"/>
      <c r="V1453" s="294" t="str">
        <f>IF(Tabela7[[#This Row],[C/V]]="c",Tabela7[[#This Row],[Preço Médio]],"")</f>
        <v/>
      </c>
      <c r="W1453" s="294" t="str">
        <f>IF(Tabela7[[#This Row],[C/V]]="v",Tabela7[[#This Row],[Preço Médio]],"")</f>
        <v/>
      </c>
      <c r="X1453" s="123" t="str">
        <f>Tabela7[[#This Row],[Código Negociação]]&amp;Tabela7[[#This Row],[C/V]]</f>
        <v/>
      </c>
    </row>
    <row r="1454" spans="3:24" ht="15" customHeight="1" x14ac:dyDescent="0.25">
      <c r="C1454" s="141"/>
      <c r="D1454" s="273"/>
      <c r="E1454" s="273"/>
      <c r="F1454" s="264"/>
      <c r="G1454" s="274"/>
      <c r="H1454" s="264"/>
      <c r="I1454" s="275"/>
      <c r="J1454" s="275"/>
      <c r="K1454" s="275"/>
      <c r="L1454" s="275"/>
      <c r="M1454" s="275"/>
      <c r="N1454" s="275"/>
      <c r="O1454" s="267"/>
      <c r="P1454" s="267"/>
      <c r="Q1454" s="268"/>
      <c r="R1454" s="269"/>
      <c r="S1454" s="268"/>
      <c r="T1454" s="263"/>
      <c r="U1454" s="300"/>
      <c r="V1454" s="294" t="str">
        <f>IF(Tabela7[[#This Row],[C/V]]="c",Tabela7[[#This Row],[Preço Médio]],"")</f>
        <v/>
      </c>
      <c r="W1454" s="294" t="str">
        <f>IF(Tabela7[[#This Row],[C/V]]="v",Tabela7[[#This Row],[Preço Médio]],"")</f>
        <v/>
      </c>
      <c r="X1454" s="123" t="str">
        <f>Tabela7[[#This Row],[Código Negociação]]&amp;Tabela7[[#This Row],[C/V]]</f>
        <v/>
      </c>
    </row>
    <row r="1455" spans="3:24" ht="15" customHeight="1" x14ac:dyDescent="0.25">
      <c r="C1455" s="262"/>
      <c r="D1455" s="272"/>
      <c r="E1455" s="273"/>
      <c r="F1455" s="264"/>
      <c r="G1455" s="265"/>
      <c r="H1455" s="126"/>
      <c r="I1455" s="125"/>
      <c r="J1455" s="125"/>
      <c r="K1455" s="125"/>
      <c r="L1455" s="125"/>
      <c r="M1455" s="125"/>
      <c r="N1455" s="125"/>
      <c r="O1455" s="266"/>
      <c r="P1455" s="267"/>
      <c r="Q1455" s="268"/>
      <c r="R1455" s="269"/>
      <c r="S1455" s="268"/>
      <c r="T1455" s="263"/>
      <c r="U1455" s="300"/>
      <c r="V1455" s="294" t="str">
        <f>IF(Tabela7[[#This Row],[C/V]]="c",Tabela7[[#This Row],[Preço Médio]],"")</f>
        <v/>
      </c>
      <c r="W1455" s="294" t="str">
        <f>IF(Tabela7[[#This Row],[C/V]]="v",Tabela7[[#This Row],[Preço Médio]],"")</f>
        <v/>
      </c>
      <c r="X1455" s="123" t="str">
        <f>Tabela7[[#This Row],[Código Negociação]]&amp;Tabela7[[#This Row],[C/V]]</f>
        <v/>
      </c>
    </row>
    <row r="1456" spans="3:24" ht="15" customHeight="1" x14ac:dyDescent="0.25">
      <c r="C1456" s="262"/>
      <c r="D1456" s="272"/>
      <c r="E1456" s="273"/>
      <c r="F1456" s="264"/>
      <c r="G1456" s="265"/>
      <c r="H1456" s="126"/>
      <c r="I1456" s="125"/>
      <c r="J1456" s="125"/>
      <c r="K1456" s="125"/>
      <c r="L1456" s="125"/>
      <c r="M1456" s="125"/>
      <c r="N1456" s="125"/>
      <c r="O1456" s="266"/>
      <c r="P1456" s="267"/>
      <c r="Q1456" s="267"/>
      <c r="R1456" s="270"/>
      <c r="S1456" s="267"/>
      <c r="T1456" s="264"/>
      <c r="U1456" s="300"/>
      <c r="V1456" s="294" t="str">
        <f>IF(Tabela7[[#This Row],[C/V]]="c",Tabela7[[#This Row],[Preço Médio]],"")</f>
        <v/>
      </c>
      <c r="W1456" s="294" t="str">
        <f>IF(Tabela7[[#This Row],[C/V]]="v",Tabela7[[#This Row],[Preço Médio]],"")</f>
        <v/>
      </c>
      <c r="X1456" s="123" t="str">
        <f>Tabela7[[#This Row],[Código Negociação]]&amp;Tabela7[[#This Row],[C/V]]</f>
        <v/>
      </c>
    </row>
    <row r="1457" spans="3:24" ht="15" customHeight="1" x14ac:dyDescent="0.25">
      <c r="C1457" s="141"/>
      <c r="D1457" s="271"/>
      <c r="E1457" s="271"/>
      <c r="F1457" s="118"/>
      <c r="G1457" s="119"/>
      <c r="H1457" s="118"/>
      <c r="I1457" s="120"/>
      <c r="J1457" s="120"/>
      <c r="K1457" s="120"/>
      <c r="L1457" s="120"/>
      <c r="M1457" s="120"/>
      <c r="N1457" s="120"/>
      <c r="O1457" s="121"/>
      <c r="P1457" s="121"/>
      <c r="Q1457" s="117"/>
      <c r="R1457" s="122"/>
      <c r="S1457" s="117"/>
      <c r="T1457" s="123"/>
      <c r="U1457" s="299"/>
      <c r="V1457" s="294" t="str">
        <f>IF(Tabela7[[#This Row],[C/V]]="c",Tabela7[[#This Row],[Preço Médio]],"")</f>
        <v/>
      </c>
      <c r="W1457" s="294" t="str">
        <f>IF(Tabela7[[#This Row],[C/V]]="v",Tabela7[[#This Row],[Preço Médio]],"")</f>
        <v/>
      </c>
      <c r="X1457" s="123" t="str">
        <f>Tabela7[[#This Row],[Código Negociação]]&amp;Tabela7[[#This Row],[C/V]]</f>
        <v/>
      </c>
    </row>
    <row r="1458" spans="3:24" ht="15" customHeight="1" x14ac:dyDescent="0.25">
      <c r="C1458" s="262"/>
      <c r="D1458" s="272"/>
      <c r="E1458" s="272"/>
      <c r="F1458" s="264"/>
      <c r="G1458" s="265"/>
      <c r="H1458" s="126"/>
      <c r="I1458" s="125"/>
      <c r="J1458" s="125"/>
      <c r="K1458" s="125"/>
      <c r="L1458" s="125"/>
      <c r="M1458" s="125"/>
      <c r="N1458" s="125"/>
      <c r="O1458" s="266"/>
      <c r="P1458" s="267"/>
      <c r="Q1458" s="268"/>
      <c r="R1458" s="269"/>
      <c r="S1458" s="268"/>
      <c r="T1458" s="263"/>
      <c r="U1458" s="300"/>
      <c r="V1458" s="294" t="str">
        <f>IF(Tabela7[[#This Row],[C/V]]="c",Tabela7[[#This Row],[Preço Médio]],"")</f>
        <v/>
      </c>
      <c r="W1458" s="294" t="str">
        <f>IF(Tabela7[[#This Row],[C/V]]="v",Tabela7[[#This Row],[Preço Médio]],"")</f>
        <v/>
      </c>
      <c r="X1458" s="123" t="str">
        <f>Tabela7[[#This Row],[Código Negociação]]&amp;Tabela7[[#This Row],[C/V]]</f>
        <v/>
      </c>
    </row>
    <row r="1459" spans="3:24" ht="15" customHeight="1" x14ac:dyDescent="0.25">
      <c r="C1459" s="262"/>
      <c r="D1459" s="272"/>
      <c r="E1459" s="272"/>
      <c r="F1459" s="264"/>
      <c r="G1459" s="265"/>
      <c r="H1459" s="126"/>
      <c r="I1459" s="125"/>
      <c r="J1459" s="125"/>
      <c r="K1459" s="125"/>
      <c r="L1459" s="125"/>
      <c r="M1459" s="125"/>
      <c r="N1459" s="125"/>
      <c r="O1459" s="266"/>
      <c r="P1459" s="267"/>
      <c r="Q1459" s="267"/>
      <c r="R1459" s="270"/>
      <c r="S1459" s="267"/>
      <c r="T1459" s="264"/>
      <c r="U1459" s="300"/>
      <c r="V1459" s="294" t="str">
        <f>IF(Tabela7[[#This Row],[C/V]]="c",Tabela7[[#This Row],[Preço Médio]],"")</f>
        <v/>
      </c>
      <c r="W1459" s="294" t="str">
        <f>IF(Tabela7[[#This Row],[C/V]]="v",Tabela7[[#This Row],[Preço Médio]],"")</f>
        <v/>
      </c>
      <c r="X1459" s="123" t="str">
        <f>Tabela7[[#This Row],[Código Negociação]]&amp;Tabela7[[#This Row],[C/V]]</f>
        <v/>
      </c>
    </row>
    <row r="1460" spans="3:24" ht="15" customHeight="1" x14ac:dyDescent="0.25">
      <c r="C1460" s="141"/>
      <c r="D1460" s="273"/>
      <c r="E1460" s="273"/>
      <c r="F1460" s="264"/>
      <c r="G1460" s="274"/>
      <c r="H1460" s="264"/>
      <c r="I1460" s="275"/>
      <c r="J1460" s="275"/>
      <c r="K1460" s="275"/>
      <c r="L1460" s="275"/>
      <c r="M1460" s="275"/>
      <c r="N1460" s="275"/>
      <c r="O1460" s="267"/>
      <c r="P1460" s="267"/>
      <c r="Q1460" s="268"/>
      <c r="R1460" s="269"/>
      <c r="S1460" s="268"/>
      <c r="T1460" s="263"/>
      <c r="U1460" s="300"/>
      <c r="V1460" s="294" t="str">
        <f>IF(Tabela7[[#This Row],[C/V]]="c",Tabela7[[#This Row],[Preço Médio]],"")</f>
        <v/>
      </c>
      <c r="W1460" s="294" t="str">
        <f>IF(Tabela7[[#This Row],[C/V]]="v",Tabela7[[#This Row],[Preço Médio]],"")</f>
        <v/>
      </c>
      <c r="X1460" s="123" t="str">
        <f>Tabela7[[#This Row],[Código Negociação]]&amp;Tabela7[[#This Row],[C/V]]</f>
        <v/>
      </c>
    </row>
    <row r="1461" spans="3:24" ht="15" customHeight="1" x14ac:dyDescent="0.25">
      <c r="C1461" s="262"/>
      <c r="D1461" s="272"/>
      <c r="E1461" s="273"/>
      <c r="F1461" s="264"/>
      <c r="G1461" s="265"/>
      <c r="H1461" s="126"/>
      <c r="I1461" s="125"/>
      <c r="J1461" s="125"/>
      <c r="K1461" s="125"/>
      <c r="L1461" s="125"/>
      <c r="M1461" s="125"/>
      <c r="N1461" s="125"/>
      <c r="O1461" s="266"/>
      <c r="P1461" s="267"/>
      <c r="Q1461" s="268"/>
      <c r="R1461" s="269"/>
      <c r="S1461" s="268"/>
      <c r="T1461" s="263"/>
      <c r="U1461" s="300"/>
      <c r="V1461" s="294" t="str">
        <f>IF(Tabela7[[#This Row],[C/V]]="c",Tabela7[[#This Row],[Preço Médio]],"")</f>
        <v/>
      </c>
      <c r="W1461" s="294" t="str">
        <f>IF(Tabela7[[#This Row],[C/V]]="v",Tabela7[[#This Row],[Preço Médio]],"")</f>
        <v/>
      </c>
      <c r="X1461" s="123" t="str">
        <f>Tabela7[[#This Row],[Código Negociação]]&amp;Tabela7[[#This Row],[C/V]]</f>
        <v/>
      </c>
    </row>
    <row r="1462" spans="3:24" ht="15" customHeight="1" x14ac:dyDescent="0.25">
      <c r="C1462" s="262"/>
      <c r="D1462" s="272"/>
      <c r="E1462" s="273"/>
      <c r="F1462" s="264"/>
      <c r="G1462" s="265"/>
      <c r="H1462" s="126"/>
      <c r="I1462" s="125"/>
      <c r="J1462" s="125"/>
      <c r="K1462" s="125"/>
      <c r="L1462" s="125"/>
      <c r="M1462" s="125"/>
      <c r="N1462" s="125"/>
      <c r="O1462" s="266"/>
      <c r="P1462" s="267"/>
      <c r="Q1462" s="267"/>
      <c r="R1462" s="270"/>
      <c r="S1462" s="267"/>
      <c r="T1462" s="264"/>
      <c r="U1462" s="300"/>
      <c r="V1462" s="294" t="str">
        <f>IF(Tabela7[[#This Row],[C/V]]="c",Tabela7[[#This Row],[Preço Médio]],"")</f>
        <v/>
      </c>
      <c r="W1462" s="294" t="str">
        <f>IF(Tabela7[[#This Row],[C/V]]="v",Tabela7[[#This Row],[Preço Médio]],"")</f>
        <v/>
      </c>
      <c r="X1462" s="123" t="str">
        <f>Tabela7[[#This Row],[Código Negociação]]&amp;Tabela7[[#This Row],[C/V]]</f>
        <v/>
      </c>
    </row>
    <row r="1463" spans="3:24" ht="15" customHeight="1" x14ac:dyDescent="0.25">
      <c r="C1463" s="141"/>
      <c r="D1463" s="271"/>
      <c r="E1463" s="271"/>
      <c r="F1463" s="118"/>
      <c r="G1463" s="119"/>
      <c r="H1463" s="118"/>
      <c r="I1463" s="120"/>
      <c r="J1463" s="120"/>
      <c r="K1463" s="120"/>
      <c r="L1463" s="120"/>
      <c r="M1463" s="120"/>
      <c r="N1463" s="120"/>
      <c r="O1463" s="121"/>
      <c r="P1463" s="121"/>
      <c r="Q1463" s="117"/>
      <c r="R1463" s="122"/>
      <c r="S1463" s="117"/>
      <c r="T1463" s="123"/>
      <c r="U1463" s="299"/>
      <c r="V1463" s="294" t="str">
        <f>IF(Tabela7[[#This Row],[C/V]]="c",Tabela7[[#This Row],[Preço Médio]],"")</f>
        <v/>
      </c>
      <c r="W1463" s="294" t="str">
        <f>IF(Tabela7[[#This Row],[C/V]]="v",Tabela7[[#This Row],[Preço Médio]],"")</f>
        <v/>
      </c>
      <c r="X1463" s="123" t="str">
        <f>Tabela7[[#This Row],[Código Negociação]]&amp;Tabela7[[#This Row],[C/V]]</f>
        <v/>
      </c>
    </row>
    <row r="1464" spans="3:24" ht="15" customHeight="1" x14ac:dyDescent="0.25">
      <c r="C1464" s="262"/>
      <c r="D1464" s="272"/>
      <c r="E1464" s="272"/>
      <c r="F1464" s="264"/>
      <c r="G1464" s="265"/>
      <c r="H1464" s="126"/>
      <c r="I1464" s="125"/>
      <c r="J1464" s="125"/>
      <c r="K1464" s="125"/>
      <c r="L1464" s="125"/>
      <c r="M1464" s="125"/>
      <c r="N1464" s="125"/>
      <c r="O1464" s="266"/>
      <c r="P1464" s="267"/>
      <c r="Q1464" s="268"/>
      <c r="R1464" s="269"/>
      <c r="S1464" s="268"/>
      <c r="T1464" s="263"/>
      <c r="U1464" s="300"/>
      <c r="V1464" s="294" t="str">
        <f>IF(Tabela7[[#This Row],[C/V]]="c",Tabela7[[#This Row],[Preço Médio]],"")</f>
        <v/>
      </c>
      <c r="W1464" s="294" t="str">
        <f>IF(Tabela7[[#This Row],[C/V]]="v",Tabela7[[#This Row],[Preço Médio]],"")</f>
        <v/>
      </c>
      <c r="X1464" s="123" t="str">
        <f>Tabela7[[#This Row],[Código Negociação]]&amp;Tabela7[[#This Row],[C/V]]</f>
        <v/>
      </c>
    </row>
    <row r="1465" spans="3:24" ht="15" customHeight="1" x14ac:dyDescent="0.25">
      <c r="C1465" s="262"/>
      <c r="D1465" s="272"/>
      <c r="E1465" s="272"/>
      <c r="F1465" s="264"/>
      <c r="G1465" s="265"/>
      <c r="H1465" s="126"/>
      <c r="I1465" s="125"/>
      <c r="J1465" s="125"/>
      <c r="K1465" s="125"/>
      <c r="L1465" s="125"/>
      <c r="M1465" s="125"/>
      <c r="N1465" s="125"/>
      <c r="O1465" s="266"/>
      <c r="P1465" s="267"/>
      <c r="Q1465" s="267"/>
      <c r="R1465" s="270"/>
      <c r="S1465" s="267"/>
      <c r="T1465" s="264"/>
      <c r="U1465" s="300"/>
      <c r="V1465" s="294" t="str">
        <f>IF(Tabela7[[#This Row],[C/V]]="c",Tabela7[[#This Row],[Preço Médio]],"")</f>
        <v/>
      </c>
      <c r="W1465" s="294" t="str">
        <f>IF(Tabela7[[#This Row],[C/V]]="v",Tabela7[[#This Row],[Preço Médio]],"")</f>
        <v/>
      </c>
      <c r="X1465" s="123" t="str">
        <f>Tabela7[[#This Row],[Código Negociação]]&amp;Tabela7[[#This Row],[C/V]]</f>
        <v/>
      </c>
    </row>
    <row r="1466" spans="3:24" ht="15" customHeight="1" x14ac:dyDescent="0.25">
      <c r="C1466" s="141"/>
      <c r="D1466" s="273"/>
      <c r="E1466" s="273"/>
      <c r="F1466" s="264"/>
      <c r="G1466" s="274"/>
      <c r="H1466" s="264"/>
      <c r="I1466" s="275"/>
      <c r="J1466" s="275"/>
      <c r="K1466" s="275"/>
      <c r="L1466" s="275"/>
      <c r="M1466" s="275"/>
      <c r="N1466" s="275"/>
      <c r="O1466" s="267"/>
      <c r="P1466" s="267"/>
      <c r="Q1466" s="268"/>
      <c r="R1466" s="269"/>
      <c r="S1466" s="268"/>
      <c r="T1466" s="263"/>
      <c r="U1466" s="300"/>
      <c r="V1466" s="294" t="str">
        <f>IF(Tabela7[[#This Row],[C/V]]="c",Tabela7[[#This Row],[Preço Médio]],"")</f>
        <v/>
      </c>
      <c r="W1466" s="294" t="str">
        <f>IF(Tabela7[[#This Row],[C/V]]="v",Tabela7[[#This Row],[Preço Médio]],"")</f>
        <v/>
      </c>
      <c r="X1466" s="123" t="str">
        <f>Tabela7[[#This Row],[Código Negociação]]&amp;Tabela7[[#This Row],[C/V]]</f>
        <v/>
      </c>
    </row>
    <row r="1467" spans="3:24" ht="15" customHeight="1" x14ac:dyDescent="0.25">
      <c r="C1467" s="262"/>
      <c r="D1467" s="272"/>
      <c r="E1467" s="273"/>
      <c r="F1467" s="264"/>
      <c r="G1467" s="265"/>
      <c r="H1467" s="126"/>
      <c r="I1467" s="125"/>
      <c r="J1467" s="125"/>
      <c r="K1467" s="125"/>
      <c r="L1467" s="125"/>
      <c r="M1467" s="125"/>
      <c r="N1467" s="125"/>
      <c r="O1467" s="266"/>
      <c r="P1467" s="267"/>
      <c r="Q1467" s="268"/>
      <c r="R1467" s="269"/>
      <c r="S1467" s="268"/>
      <c r="T1467" s="263"/>
      <c r="U1467" s="300"/>
      <c r="V1467" s="294" t="str">
        <f>IF(Tabela7[[#This Row],[C/V]]="c",Tabela7[[#This Row],[Preço Médio]],"")</f>
        <v/>
      </c>
      <c r="W1467" s="294" t="str">
        <f>IF(Tabela7[[#This Row],[C/V]]="v",Tabela7[[#This Row],[Preço Médio]],"")</f>
        <v/>
      </c>
      <c r="X1467" s="123" t="str">
        <f>Tabela7[[#This Row],[Código Negociação]]&amp;Tabela7[[#This Row],[C/V]]</f>
        <v/>
      </c>
    </row>
    <row r="1468" spans="3:24" ht="15" customHeight="1" x14ac:dyDescent="0.25">
      <c r="C1468" s="262"/>
      <c r="D1468" s="272"/>
      <c r="E1468" s="273"/>
      <c r="F1468" s="264"/>
      <c r="G1468" s="265"/>
      <c r="H1468" s="126"/>
      <c r="I1468" s="125"/>
      <c r="J1468" s="125"/>
      <c r="K1468" s="125"/>
      <c r="L1468" s="125"/>
      <c r="M1468" s="125"/>
      <c r="N1468" s="125"/>
      <c r="O1468" s="266"/>
      <c r="P1468" s="267"/>
      <c r="Q1468" s="267"/>
      <c r="R1468" s="270"/>
      <c r="S1468" s="267"/>
      <c r="T1468" s="264"/>
      <c r="U1468" s="300"/>
      <c r="V1468" s="294" t="str">
        <f>IF(Tabela7[[#This Row],[C/V]]="c",Tabela7[[#This Row],[Preço Médio]],"")</f>
        <v/>
      </c>
      <c r="W1468" s="294" t="str">
        <f>IF(Tabela7[[#This Row],[C/V]]="v",Tabela7[[#This Row],[Preço Médio]],"")</f>
        <v/>
      </c>
      <c r="X1468" s="123" t="str">
        <f>Tabela7[[#This Row],[Código Negociação]]&amp;Tabela7[[#This Row],[C/V]]</f>
        <v/>
      </c>
    </row>
    <row r="1469" spans="3:24" ht="15" customHeight="1" x14ac:dyDescent="0.25">
      <c r="C1469" s="141"/>
      <c r="D1469" s="271"/>
      <c r="E1469" s="271"/>
      <c r="F1469" s="118"/>
      <c r="G1469" s="119"/>
      <c r="H1469" s="118"/>
      <c r="I1469" s="120"/>
      <c r="J1469" s="120"/>
      <c r="K1469" s="120"/>
      <c r="L1469" s="120"/>
      <c r="M1469" s="120"/>
      <c r="N1469" s="120"/>
      <c r="O1469" s="121"/>
      <c r="P1469" s="121"/>
      <c r="Q1469" s="117"/>
      <c r="R1469" s="122"/>
      <c r="S1469" s="117"/>
      <c r="T1469" s="123"/>
      <c r="U1469" s="299"/>
      <c r="V1469" s="294" t="str">
        <f>IF(Tabela7[[#This Row],[C/V]]="c",Tabela7[[#This Row],[Preço Médio]],"")</f>
        <v/>
      </c>
      <c r="W1469" s="294" t="str">
        <f>IF(Tabela7[[#This Row],[C/V]]="v",Tabela7[[#This Row],[Preço Médio]],"")</f>
        <v/>
      </c>
      <c r="X1469" s="123" t="str">
        <f>Tabela7[[#This Row],[Código Negociação]]&amp;Tabela7[[#This Row],[C/V]]</f>
        <v/>
      </c>
    </row>
    <row r="1470" spans="3:24" ht="15" customHeight="1" x14ac:dyDescent="0.25">
      <c r="C1470" s="262"/>
      <c r="D1470" s="272"/>
      <c r="E1470" s="272"/>
      <c r="F1470" s="264"/>
      <c r="G1470" s="265"/>
      <c r="H1470" s="126"/>
      <c r="I1470" s="125"/>
      <c r="J1470" s="125"/>
      <c r="K1470" s="125"/>
      <c r="L1470" s="125"/>
      <c r="M1470" s="125"/>
      <c r="N1470" s="125"/>
      <c r="O1470" s="266"/>
      <c r="P1470" s="267"/>
      <c r="Q1470" s="268"/>
      <c r="R1470" s="269"/>
      <c r="S1470" s="268"/>
      <c r="T1470" s="263"/>
      <c r="U1470" s="300"/>
      <c r="V1470" s="294" t="str">
        <f>IF(Tabela7[[#This Row],[C/V]]="c",Tabela7[[#This Row],[Preço Médio]],"")</f>
        <v/>
      </c>
      <c r="W1470" s="294" t="str">
        <f>IF(Tabela7[[#This Row],[C/V]]="v",Tabela7[[#This Row],[Preço Médio]],"")</f>
        <v/>
      </c>
      <c r="X1470" s="123" t="str">
        <f>Tabela7[[#This Row],[Código Negociação]]&amp;Tabela7[[#This Row],[C/V]]</f>
        <v/>
      </c>
    </row>
    <row r="1471" spans="3:24" ht="15" customHeight="1" x14ac:dyDescent="0.25">
      <c r="C1471" s="262"/>
      <c r="D1471" s="272"/>
      <c r="E1471" s="272"/>
      <c r="F1471" s="264"/>
      <c r="G1471" s="265"/>
      <c r="H1471" s="126"/>
      <c r="I1471" s="125"/>
      <c r="J1471" s="125"/>
      <c r="K1471" s="125"/>
      <c r="L1471" s="125"/>
      <c r="M1471" s="125"/>
      <c r="N1471" s="125"/>
      <c r="O1471" s="266"/>
      <c r="P1471" s="267"/>
      <c r="Q1471" s="267"/>
      <c r="R1471" s="270"/>
      <c r="S1471" s="267"/>
      <c r="T1471" s="264"/>
      <c r="U1471" s="300"/>
      <c r="V1471" s="294" t="str">
        <f>IF(Tabela7[[#This Row],[C/V]]="c",Tabela7[[#This Row],[Preço Médio]],"")</f>
        <v/>
      </c>
      <c r="W1471" s="294" t="str">
        <f>IF(Tabela7[[#This Row],[C/V]]="v",Tabela7[[#This Row],[Preço Médio]],"")</f>
        <v/>
      </c>
      <c r="X1471" s="123" t="str">
        <f>Tabela7[[#This Row],[Código Negociação]]&amp;Tabela7[[#This Row],[C/V]]</f>
        <v/>
      </c>
    </row>
    <row r="1472" spans="3:24" ht="15" customHeight="1" x14ac:dyDescent="0.25">
      <c r="C1472" s="141"/>
      <c r="D1472" s="273"/>
      <c r="E1472" s="273"/>
      <c r="F1472" s="264"/>
      <c r="G1472" s="274"/>
      <c r="H1472" s="264"/>
      <c r="I1472" s="275"/>
      <c r="J1472" s="275"/>
      <c r="K1472" s="275"/>
      <c r="L1472" s="275"/>
      <c r="M1472" s="275"/>
      <c r="N1472" s="275"/>
      <c r="O1472" s="267"/>
      <c r="P1472" s="267"/>
      <c r="Q1472" s="268"/>
      <c r="R1472" s="269"/>
      <c r="S1472" s="268"/>
      <c r="T1472" s="263"/>
      <c r="U1472" s="300"/>
      <c r="V1472" s="294" t="str">
        <f>IF(Tabela7[[#This Row],[C/V]]="c",Tabela7[[#This Row],[Preço Médio]],"")</f>
        <v/>
      </c>
      <c r="W1472" s="294" t="str">
        <f>IF(Tabela7[[#This Row],[C/V]]="v",Tabela7[[#This Row],[Preço Médio]],"")</f>
        <v/>
      </c>
      <c r="X1472" s="123" t="str">
        <f>Tabela7[[#This Row],[Código Negociação]]&amp;Tabela7[[#This Row],[C/V]]</f>
        <v/>
      </c>
    </row>
    <row r="1473" spans="3:24" ht="15" customHeight="1" x14ac:dyDescent="0.25">
      <c r="C1473" s="262"/>
      <c r="D1473" s="272"/>
      <c r="E1473" s="273"/>
      <c r="F1473" s="264"/>
      <c r="G1473" s="265"/>
      <c r="H1473" s="126"/>
      <c r="I1473" s="125"/>
      <c r="J1473" s="125"/>
      <c r="K1473" s="125"/>
      <c r="L1473" s="125"/>
      <c r="M1473" s="125"/>
      <c r="N1473" s="125"/>
      <c r="O1473" s="266"/>
      <c r="P1473" s="267"/>
      <c r="Q1473" s="268"/>
      <c r="R1473" s="269"/>
      <c r="S1473" s="268"/>
      <c r="T1473" s="263"/>
      <c r="U1473" s="300"/>
      <c r="V1473" s="294" t="str">
        <f>IF(Tabela7[[#This Row],[C/V]]="c",Tabela7[[#This Row],[Preço Médio]],"")</f>
        <v/>
      </c>
      <c r="W1473" s="294" t="str">
        <f>IF(Tabela7[[#This Row],[C/V]]="v",Tabela7[[#This Row],[Preço Médio]],"")</f>
        <v/>
      </c>
      <c r="X1473" s="123" t="str">
        <f>Tabela7[[#This Row],[Código Negociação]]&amp;Tabela7[[#This Row],[C/V]]</f>
        <v/>
      </c>
    </row>
    <row r="1474" spans="3:24" ht="15" customHeight="1" x14ac:dyDescent="0.25">
      <c r="C1474" s="262"/>
      <c r="D1474" s="272"/>
      <c r="E1474" s="273"/>
      <c r="F1474" s="264"/>
      <c r="G1474" s="265"/>
      <c r="H1474" s="126"/>
      <c r="I1474" s="125"/>
      <c r="J1474" s="125"/>
      <c r="K1474" s="125"/>
      <c r="L1474" s="125"/>
      <c r="M1474" s="125"/>
      <c r="N1474" s="125"/>
      <c r="O1474" s="266"/>
      <c r="P1474" s="267"/>
      <c r="Q1474" s="267"/>
      <c r="R1474" s="270"/>
      <c r="S1474" s="267"/>
      <c r="T1474" s="264"/>
      <c r="U1474" s="300"/>
      <c r="V1474" s="294" t="str">
        <f>IF(Tabela7[[#This Row],[C/V]]="c",Tabela7[[#This Row],[Preço Médio]],"")</f>
        <v/>
      </c>
      <c r="W1474" s="294" t="str">
        <f>IF(Tabela7[[#This Row],[C/V]]="v",Tabela7[[#This Row],[Preço Médio]],"")</f>
        <v/>
      </c>
      <c r="X1474" s="123" t="str">
        <f>Tabela7[[#This Row],[Código Negociação]]&amp;Tabela7[[#This Row],[C/V]]</f>
        <v/>
      </c>
    </row>
    <row r="1475" spans="3:24" ht="15" customHeight="1" x14ac:dyDescent="0.25">
      <c r="C1475" s="141"/>
      <c r="D1475" s="271"/>
      <c r="E1475" s="271"/>
      <c r="F1475" s="118"/>
      <c r="G1475" s="119"/>
      <c r="H1475" s="118"/>
      <c r="I1475" s="120"/>
      <c r="J1475" s="120"/>
      <c r="K1475" s="120"/>
      <c r="L1475" s="120"/>
      <c r="M1475" s="120"/>
      <c r="N1475" s="120"/>
      <c r="O1475" s="121"/>
      <c r="P1475" s="121"/>
      <c r="Q1475" s="117"/>
      <c r="R1475" s="122"/>
      <c r="S1475" s="117"/>
      <c r="T1475" s="123"/>
      <c r="U1475" s="299"/>
      <c r="V1475" s="294" t="str">
        <f>IF(Tabela7[[#This Row],[C/V]]="c",Tabela7[[#This Row],[Preço Médio]],"")</f>
        <v/>
      </c>
      <c r="W1475" s="294" t="str">
        <f>IF(Tabela7[[#This Row],[C/V]]="v",Tabela7[[#This Row],[Preço Médio]],"")</f>
        <v/>
      </c>
      <c r="X1475" s="123" t="str">
        <f>Tabela7[[#This Row],[Código Negociação]]&amp;Tabela7[[#This Row],[C/V]]</f>
        <v/>
      </c>
    </row>
    <row r="1476" spans="3:24" ht="15" customHeight="1" x14ac:dyDescent="0.25">
      <c r="C1476" s="262"/>
      <c r="D1476" s="272"/>
      <c r="E1476" s="272"/>
      <c r="F1476" s="264"/>
      <c r="G1476" s="265"/>
      <c r="H1476" s="126"/>
      <c r="I1476" s="125"/>
      <c r="J1476" s="125"/>
      <c r="K1476" s="125"/>
      <c r="L1476" s="125"/>
      <c r="M1476" s="125"/>
      <c r="N1476" s="125"/>
      <c r="O1476" s="266"/>
      <c r="P1476" s="267"/>
      <c r="Q1476" s="268"/>
      <c r="R1476" s="269"/>
      <c r="S1476" s="268"/>
      <c r="T1476" s="263"/>
      <c r="U1476" s="300"/>
      <c r="V1476" s="294" t="str">
        <f>IF(Tabela7[[#This Row],[C/V]]="c",Tabela7[[#This Row],[Preço Médio]],"")</f>
        <v/>
      </c>
      <c r="W1476" s="294" t="str">
        <f>IF(Tabela7[[#This Row],[C/V]]="v",Tabela7[[#This Row],[Preço Médio]],"")</f>
        <v/>
      </c>
      <c r="X1476" s="123" t="str">
        <f>Tabela7[[#This Row],[Código Negociação]]&amp;Tabela7[[#This Row],[C/V]]</f>
        <v/>
      </c>
    </row>
    <row r="1477" spans="3:24" ht="15" customHeight="1" x14ac:dyDescent="0.25">
      <c r="C1477" s="262"/>
      <c r="D1477" s="272"/>
      <c r="E1477" s="272"/>
      <c r="F1477" s="264"/>
      <c r="G1477" s="265"/>
      <c r="H1477" s="126"/>
      <c r="I1477" s="125"/>
      <c r="J1477" s="125"/>
      <c r="K1477" s="125"/>
      <c r="L1477" s="125"/>
      <c r="M1477" s="125"/>
      <c r="N1477" s="125"/>
      <c r="O1477" s="266"/>
      <c r="P1477" s="267"/>
      <c r="Q1477" s="267"/>
      <c r="R1477" s="270"/>
      <c r="S1477" s="267"/>
      <c r="T1477" s="264"/>
      <c r="U1477" s="300"/>
      <c r="V1477" s="294" t="str">
        <f>IF(Tabela7[[#This Row],[C/V]]="c",Tabela7[[#This Row],[Preço Médio]],"")</f>
        <v/>
      </c>
      <c r="W1477" s="294" t="str">
        <f>IF(Tabela7[[#This Row],[C/V]]="v",Tabela7[[#This Row],[Preço Médio]],"")</f>
        <v/>
      </c>
      <c r="X1477" s="123" t="str">
        <f>Tabela7[[#This Row],[Código Negociação]]&amp;Tabela7[[#This Row],[C/V]]</f>
        <v/>
      </c>
    </row>
    <row r="1478" spans="3:24" ht="15" customHeight="1" x14ac:dyDescent="0.25">
      <c r="C1478" s="141"/>
      <c r="D1478" s="273"/>
      <c r="E1478" s="273"/>
      <c r="F1478" s="264"/>
      <c r="G1478" s="274"/>
      <c r="H1478" s="264"/>
      <c r="I1478" s="275"/>
      <c r="J1478" s="275"/>
      <c r="K1478" s="275"/>
      <c r="L1478" s="275"/>
      <c r="M1478" s="275"/>
      <c r="N1478" s="275"/>
      <c r="O1478" s="267"/>
      <c r="P1478" s="267"/>
      <c r="Q1478" s="268"/>
      <c r="R1478" s="269"/>
      <c r="S1478" s="268"/>
      <c r="T1478" s="263"/>
      <c r="U1478" s="300"/>
      <c r="V1478" s="294" t="str">
        <f>IF(Tabela7[[#This Row],[C/V]]="c",Tabela7[[#This Row],[Preço Médio]],"")</f>
        <v/>
      </c>
      <c r="W1478" s="294" t="str">
        <f>IF(Tabela7[[#This Row],[C/V]]="v",Tabela7[[#This Row],[Preço Médio]],"")</f>
        <v/>
      </c>
      <c r="X1478" s="123" t="str">
        <f>Tabela7[[#This Row],[Código Negociação]]&amp;Tabela7[[#This Row],[C/V]]</f>
        <v/>
      </c>
    </row>
    <row r="1479" spans="3:24" ht="15" customHeight="1" x14ac:dyDescent="0.25">
      <c r="C1479" s="262"/>
      <c r="D1479" s="272"/>
      <c r="E1479" s="273"/>
      <c r="F1479" s="264"/>
      <c r="G1479" s="265"/>
      <c r="H1479" s="126"/>
      <c r="I1479" s="125"/>
      <c r="J1479" s="125"/>
      <c r="K1479" s="125"/>
      <c r="L1479" s="125"/>
      <c r="M1479" s="125"/>
      <c r="N1479" s="125"/>
      <c r="O1479" s="266"/>
      <c r="P1479" s="267"/>
      <c r="Q1479" s="268"/>
      <c r="R1479" s="269"/>
      <c r="S1479" s="268"/>
      <c r="T1479" s="263"/>
      <c r="U1479" s="300"/>
      <c r="V1479" s="294" t="str">
        <f>IF(Tabela7[[#This Row],[C/V]]="c",Tabela7[[#This Row],[Preço Médio]],"")</f>
        <v/>
      </c>
      <c r="W1479" s="294" t="str">
        <f>IF(Tabela7[[#This Row],[C/V]]="v",Tabela7[[#This Row],[Preço Médio]],"")</f>
        <v/>
      </c>
      <c r="X1479" s="123" t="str">
        <f>Tabela7[[#This Row],[Código Negociação]]&amp;Tabela7[[#This Row],[C/V]]</f>
        <v/>
      </c>
    </row>
    <row r="1480" spans="3:24" ht="15" customHeight="1" x14ac:dyDescent="0.25">
      <c r="C1480" s="262"/>
      <c r="D1480" s="272"/>
      <c r="E1480" s="273"/>
      <c r="F1480" s="264"/>
      <c r="G1480" s="265"/>
      <c r="H1480" s="126"/>
      <c r="I1480" s="125"/>
      <c r="J1480" s="125"/>
      <c r="K1480" s="125"/>
      <c r="L1480" s="125"/>
      <c r="M1480" s="125"/>
      <c r="N1480" s="125"/>
      <c r="O1480" s="266"/>
      <c r="P1480" s="267"/>
      <c r="Q1480" s="267"/>
      <c r="R1480" s="270"/>
      <c r="S1480" s="267"/>
      <c r="T1480" s="264"/>
      <c r="U1480" s="300"/>
      <c r="V1480" s="294" t="str">
        <f>IF(Tabela7[[#This Row],[C/V]]="c",Tabela7[[#This Row],[Preço Médio]],"")</f>
        <v/>
      </c>
      <c r="W1480" s="294" t="str">
        <f>IF(Tabela7[[#This Row],[C/V]]="v",Tabela7[[#This Row],[Preço Médio]],"")</f>
        <v/>
      </c>
      <c r="X1480" s="123" t="str">
        <f>Tabela7[[#This Row],[Código Negociação]]&amp;Tabela7[[#This Row],[C/V]]</f>
        <v/>
      </c>
    </row>
    <row r="1481" spans="3:24" ht="15" customHeight="1" x14ac:dyDescent="0.25">
      <c r="C1481" s="141"/>
      <c r="D1481" s="271"/>
      <c r="E1481" s="271"/>
      <c r="F1481" s="118"/>
      <c r="G1481" s="119"/>
      <c r="H1481" s="118"/>
      <c r="I1481" s="120"/>
      <c r="J1481" s="120"/>
      <c r="K1481" s="120"/>
      <c r="L1481" s="120"/>
      <c r="M1481" s="120"/>
      <c r="N1481" s="120"/>
      <c r="O1481" s="121"/>
      <c r="P1481" s="121"/>
      <c r="Q1481" s="117"/>
      <c r="R1481" s="122"/>
      <c r="S1481" s="117"/>
      <c r="T1481" s="123"/>
      <c r="U1481" s="299"/>
      <c r="V1481" s="294" t="str">
        <f>IF(Tabela7[[#This Row],[C/V]]="c",Tabela7[[#This Row],[Preço Médio]],"")</f>
        <v/>
      </c>
      <c r="W1481" s="294" t="str">
        <f>IF(Tabela7[[#This Row],[C/V]]="v",Tabela7[[#This Row],[Preço Médio]],"")</f>
        <v/>
      </c>
      <c r="X1481" s="123" t="str">
        <f>Tabela7[[#This Row],[Código Negociação]]&amp;Tabela7[[#This Row],[C/V]]</f>
        <v/>
      </c>
    </row>
    <row r="1482" spans="3:24" ht="15" customHeight="1" x14ac:dyDescent="0.25">
      <c r="C1482" s="262"/>
      <c r="D1482" s="272"/>
      <c r="E1482" s="272"/>
      <c r="F1482" s="264"/>
      <c r="G1482" s="265"/>
      <c r="H1482" s="126"/>
      <c r="I1482" s="125"/>
      <c r="J1482" s="125"/>
      <c r="K1482" s="125"/>
      <c r="L1482" s="125"/>
      <c r="M1482" s="125"/>
      <c r="N1482" s="125"/>
      <c r="O1482" s="266"/>
      <c r="P1482" s="267"/>
      <c r="Q1482" s="268"/>
      <c r="R1482" s="269"/>
      <c r="S1482" s="268"/>
      <c r="T1482" s="263"/>
      <c r="U1482" s="300"/>
      <c r="V1482" s="294" t="str">
        <f>IF(Tabela7[[#This Row],[C/V]]="c",Tabela7[[#This Row],[Preço Médio]],"")</f>
        <v/>
      </c>
      <c r="W1482" s="294" t="str">
        <f>IF(Tabela7[[#This Row],[C/V]]="v",Tabela7[[#This Row],[Preço Médio]],"")</f>
        <v/>
      </c>
      <c r="X1482" s="123" t="str">
        <f>Tabela7[[#This Row],[Código Negociação]]&amp;Tabela7[[#This Row],[C/V]]</f>
        <v/>
      </c>
    </row>
    <row r="1483" spans="3:24" ht="15" customHeight="1" x14ac:dyDescent="0.25">
      <c r="C1483" s="262"/>
      <c r="D1483" s="272"/>
      <c r="E1483" s="272"/>
      <c r="F1483" s="264"/>
      <c r="G1483" s="265"/>
      <c r="H1483" s="126"/>
      <c r="I1483" s="125"/>
      <c r="J1483" s="125"/>
      <c r="K1483" s="125"/>
      <c r="L1483" s="125"/>
      <c r="M1483" s="125"/>
      <c r="N1483" s="125"/>
      <c r="O1483" s="266"/>
      <c r="P1483" s="267"/>
      <c r="Q1483" s="267"/>
      <c r="R1483" s="270"/>
      <c r="S1483" s="267"/>
      <c r="T1483" s="264"/>
      <c r="U1483" s="300"/>
      <c r="V1483" s="294" t="str">
        <f>IF(Tabela7[[#This Row],[C/V]]="c",Tabela7[[#This Row],[Preço Médio]],"")</f>
        <v/>
      </c>
      <c r="W1483" s="294" t="str">
        <f>IF(Tabela7[[#This Row],[C/V]]="v",Tabela7[[#This Row],[Preço Médio]],"")</f>
        <v/>
      </c>
      <c r="X1483" s="123" t="str">
        <f>Tabela7[[#This Row],[Código Negociação]]&amp;Tabela7[[#This Row],[C/V]]</f>
        <v/>
      </c>
    </row>
    <row r="1484" spans="3:24" ht="15" customHeight="1" x14ac:dyDescent="0.25">
      <c r="C1484" s="141"/>
      <c r="D1484" s="273"/>
      <c r="E1484" s="273"/>
      <c r="F1484" s="264"/>
      <c r="G1484" s="274"/>
      <c r="H1484" s="264"/>
      <c r="I1484" s="275"/>
      <c r="J1484" s="275"/>
      <c r="K1484" s="275"/>
      <c r="L1484" s="275"/>
      <c r="M1484" s="275"/>
      <c r="N1484" s="275"/>
      <c r="O1484" s="267"/>
      <c r="P1484" s="267"/>
      <c r="Q1484" s="268"/>
      <c r="R1484" s="269"/>
      <c r="S1484" s="268"/>
      <c r="T1484" s="263"/>
      <c r="U1484" s="300"/>
      <c r="V1484" s="294" t="str">
        <f>IF(Tabela7[[#This Row],[C/V]]="c",Tabela7[[#This Row],[Preço Médio]],"")</f>
        <v/>
      </c>
      <c r="W1484" s="294" t="str">
        <f>IF(Tabela7[[#This Row],[C/V]]="v",Tabela7[[#This Row],[Preço Médio]],"")</f>
        <v/>
      </c>
      <c r="X1484" s="123" t="str">
        <f>Tabela7[[#This Row],[Código Negociação]]&amp;Tabela7[[#This Row],[C/V]]</f>
        <v/>
      </c>
    </row>
    <row r="1485" spans="3:24" ht="15" customHeight="1" x14ac:dyDescent="0.25">
      <c r="C1485" s="262"/>
      <c r="D1485" s="272"/>
      <c r="E1485" s="273"/>
      <c r="F1485" s="264"/>
      <c r="G1485" s="265"/>
      <c r="H1485" s="126"/>
      <c r="I1485" s="125"/>
      <c r="J1485" s="125"/>
      <c r="K1485" s="125"/>
      <c r="L1485" s="125"/>
      <c r="M1485" s="125"/>
      <c r="N1485" s="125"/>
      <c r="O1485" s="266"/>
      <c r="P1485" s="267"/>
      <c r="Q1485" s="268"/>
      <c r="R1485" s="269"/>
      <c r="S1485" s="268"/>
      <c r="T1485" s="263"/>
      <c r="U1485" s="300"/>
      <c r="V1485" s="294" t="str">
        <f>IF(Tabela7[[#This Row],[C/V]]="c",Tabela7[[#This Row],[Preço Médio]],"")</f>
        <v/>
      </c>
      <c r="W1485" s="294" t="str">
        <f>IF(Tabela7[[#This Row],[C/V]]="v",Tabela7[[#This Row],[Preço Médio]],"")</f>
        <v/>
      </c>
      <c r="X1485" s="123" t="str">
        <f>Tabela7[[#This Row],[Código Negociação]]&amp;Tabela7[[#This Row],[C/V]]</f>
        <v/>
      </c>
    </row>
    <row r="1486" spans="3:24" ht="15" customHeight="1" x14ac:dyDescent="0.25">
      <c r="C1486" s="262"/>
      <c r="D1486" s="272"/>
      <c r="E1486" s="273"/>
      <c r="F1486" s="264"/>
      <c r="G1486" s="265"/>
      <c r="H1486" s="126"/>
      <c r="I1486" s="125"/>
      <c r="J1486" s="125"/>
      <c r="K1486" s="125"/>
      <c r="L1486" s="125"/>
      <c r="M1486" s="125"/>
      <c r="N1486" s="125"/>
      <c r="O1486" s="266"/>
      <c r="P1486" s="267"/>
      <c r="Q1486" s="267"/>
      <c r="R1486" s="270"/>
      <c r="S1486" s="267"/>
      <c r="T1486" s="264"/>
      <c r="U1486" s="300"/>
      <c r="V1486" s="294" t="str">
        <f>IF(Tabela7[[#This Row],[C/V]]="c",Tabela7[[#This Row],[Preço Médio]],"")</f>
        <v/>
      </c>
      <c r="W1486" s="294" t="str">
        <f>IF(Tabela7[[#This Row],[C/V]]="v",Tabela7[[#This Row],[Preço Médio]],"")</f>
        <v/>
      </c>
      <c r="X1486" s="123" t="str">
        <f>Tabela7[[#This Row],[Código Negociação]]&amp;Tabela7[[#This Row],[C/V]]</f>
        <v/>
      </c>
    </row>
    <row r="1487" spans="3:24" ht="15" customHeight="1" x14ac:dyDescent="0.25">
      <c r="C1487" s="141"/>
      <c r="D1487" s="271"/>
      <c r="E1487" s="271"/>
      <c r="F1487" s="118"/>
      <c r="G1487" s="119"/>
      <c r="H1487" s="118"/>
      <c r="I1487" s="120"/>
      <c r="J1487" s="120"/>
      <c r="K1487" s="120"/>
      <c r="L1487" s="120"/>
      <c r="M1487" s="120"/>
      <c r="N1487" s="120"/>
      <c r="O1487" s="121"/>
      <c r="P1487" s="121"/>
      <c r="Q1487" s="117"/>
      <c r="R1487" s="122"/>
      <c r="S1487" s="117"/>
      <c r="T1487" s="123"/>
      <c r="U1487" s="299"/>
      <c r="V1487" s="294" t="str">
        <f>IF(Tabela7[[#This Row],[C/V]]="c",Tabela7[[#This Row],[Preço Médio]],"")</f>
        <v/>
      </c>
      <c r="W1487" s="294" t="str">
        <f>IF(Tabela7[[#This Row],[C/V]]="v",Tabela7[[#This Row],[Preço Médio]],"")</f>
        <v/>
      </c>
      <c r="X1487" s="123" t="str">
        <f>Tabela7[[#This Row],[Código Negociação]]&amp;Tabela7[[#This Row],[C/V]]</f>
        <v/>
      </c>
    </row>
    <row r="1488" spans="3:24" ht="15" customHeight="1" x14ac:dyDescent="0.25">
      <c r="C1488" s="262"/>
      <c r="D1488" s="272"/>
      <c r="E1488" s="272"/>
      <c r="F1488" s="264"/>
      <c r="G1488" s="265"/>
      <c r="H1488" s="126"/>
      <c r="I1488" s="125"/>
      <c r="J1488" s="125"/>
      <c r="K1488" s="125"/>
      <c r="L1488" s="125"/>
      <c r="M1488" s="125"/>
      <c r="N1488" s="125"/>
      <c r="O1488" s="266"/>
      <c r="P1488" s="267"/>
      <c r="Q1488" s="268"/>
      <c r="R1488" s="269"/>
      <c r="S1488" s="268"/>
      <c r="T1488" s="263"/>
      <c r="U1488" s="300"/>
      <c r="V1488" s="294" t="str">
        <f>IF(Tabela7[[#This Row],[C/V]]="c",Tabela7[[#This Row],[Preço Médio]],"")</f>
        <v/>
      </c>
      <c r="W1488" s="294" t="str">
        <f>IF(Tabela7[[#This Row],[C/V]]="v",Tabela7[[#This Row],[Preço Médio]],"")</f>
        <v/>
      </c>
      <c r="X1488" s="123" t="str">
        <f>Tabela7[[#This Row],[Código Negociação]]&amp;Tabela7[[#This Row],[C/V]]</f>
        <v/>
      </c>
    </row>
    <row r="1489" spans="3:24" ht="15" customHeight="1" x14ac:dyDescent="0.25">
      <c r="C1489" s="262"/>
      <c r="D1489" s="272"/>
      <c r="E1489" s="272"/>
      <c r="F1489" s="264"/>
      <c r="G1489" s="265"/>
      <c r="H1489" s="126"/>
      <c r="I1489" s="125"/>
      <c r="J1489" s="125"/>
      <c r="K1489" s="125"/>
      <c r="L1489" s="125"/>
      <c r="M1489" s="125"/>
      <c r="N1489" s="125"/>
      <c r="O1489" s="266"/>
      <c r="P1489" s="267"/>
      <c r="Q1489" s="267"/>
      <c r="R1489" s="270"/>
      <c r="S1489" s="267"/>
      <c r="T1489" s="264"/>
      <c r="U1489" s="300"/>
      <c r="V1489" s="294" t="str">
        <f>IF(Tabela7[[#This Row],[C/V]]="c",Tabela7[[#This Row],[Preço Médio]],"")</f>
        <v/>
      </c>
      <c r="W1489" s="294" t="str">
        <f>IF(Tabela7[[#This Row],[C/V]]="v",Tabela7[[#This Row],[Preço Médio]],"")</f>
        <v/>
      </c>
      <c r="X1489" s="123" t="str">
        <f>Tabela7[[#This Row],[Código Negociação]]&amp;Tabela7[[#This Row],[C/V]]</f>
        <v/>
      </c>
    </row>
    <row r="1490" spans="3:24" ht="15" customHeight="1" x14ac:dyDescent="0.25">
      <c r="C1490" s="141"/>
      <c r="D1490" s="273"/>
      <c r="E1490" s="273"/>
      <c r="F1490" s="264"/>
      <c r="G1490" s="274"/>
      <c r="H1490" s="264"/>
      <c r="I1490" s="275"/>
      <c r="J1490" s="275"/>
      <c r="K1490" s="275"/>
      <c r="L1490" s="275"/>
      <c r="M1490" s="275"/>
      <c r="N1490" s="275"/>
      <c r="O1490" s="267"/>
      <c r="P1490" s="267"/>
      <c r="Q1490" s="268"/>
      <c r="R1490" s="269"/>
      <c r="S1490" s="268"/>
      <c r="T1490" s="263"/>
      <c r="U1490" s="300"/>
      <c r="V1490" s="294" t="str">
        <f>IF(Tabela7[[#This Row],[C/V]]="c",Tabela7[[#This Row],[Preço Médio]],"")</f>
        <v/>
      </c>
      <c r="W1490" s="294" t="str">
        <f>IF(Tabela7[[#This Row],[C/V]]="v",Tabela7[[#This Row],[Preço Médio]],"")</f>
        <v/>
      </c>
      <c r="X1490" s="123" t="str">
        <f>Tabela7[[#This Row],[Código Negociação]]&amp;Tabela7[[#This Row],[C/V]]</f>
        <v/>
      </c>
    </row>
    <row r="1491" spans="3:24" ht="15" customHeight="1" x14ac:dyDescent="0.25">
      <c r="C1491" s="262"/>
      <c r="D1491" s="272"/>
      <c r="E1491" s="273"/>
      <c r="F1491" s="264"/>
      <c r="G1491" s="265"/>
      <c r="H1491" s="126"/>
      <c r="I1491" s="125"/>
      <c r="J1491" s="125"/>
      <c r="K1491" s="125"/>
      <c r="L1491" s="125"/>
      <c r="M1491" s="125"/>
      <c r="N1491" s="125"/>
      <c r="O1491" s="266"/>
      <c r="P1491" s="267"/>
      <c r="Q1491" s="268"/>
      <c r="R1491" s="269"/>
      <c r="S1491" s="268"/>
      <c r="T1491" s="263"/>
      <c r="U1491" s="300"/>
      <c r="V1491" s="294" t="str">
        <f>IF(Tabela7[[#This Row],[C/V]]="c",Tabela7[[#This Row],[Preço Médio]],"")</f>
        <v/>
      </c>
      <c r="W1491" s="294" t="str">
        <f>IF(Tabela7[[#This Row],[C/V]]="v",Tabela7[[#This Row],[Preço Médio]],"")</f>
        <v/>
      </c>
      <c r="X1491" s="123" t="str">
        <f>Tabela7[[#This Row],[Código Negociação]]&amp;Tabela7[[#This Row],[C/V]]</f>
        <v/>
      </c>
    </row>
    <row r="1492" spans="3:24" ht="15" customHeight="1" x14ac:dyDescent="0.25">
      <c r="C1492" s="262"/>
      <c r="D1492" s="272"/>
      <c r="E1492" s="273"/>
      <c r="F1492" s="264"/>
      <c r="G1492" s="265"/>
      <c r="H1492" s="126"/>
      <c r="I1492" s="125"/>
      <c r="J1492" s="125"/>
      <c r="K1492" s="125"/>
      <c r="L1492" s="125"/>
      <c r="M1492" s="125"/>
      <c r="N1492" s="125"/>
      <c r="O1492" s="266"/>
      <c r="P1492" s="267"/>
      <c r="Q1492" s="267"/>
      <c r="R1492" s="270"/>
      <c r="S1492" s="267"/>
      <c r="T1492" s="264"/>
      <c r="U1492" s="300"/>
      <c r="V1492" s="294" t="str">
        <f>IF(Tabela7[[#This Row],[C/V]]="c",Tabela7[[#This Row],[Preço Médio]],"")</f>
        <v/>
      </c>
      <c r="W1492" s="294" t="str">
        <f>IF(Tabela7[[#This Row],[C/V]]="v",Tabela7[[#This Row],[Preço Médio]],"")</f>
        <v/>
      </c>
      <c r="X1492" s="123" t="str">
        <f>Tabela7[[#This Row],[Código Negociação]]&amp;Tabela7[[#This Row],[C/V]]</f>
        <v/>
      </c>
    </row>
    <row r="1493" spans="3:24" ht="15" customHeight="1" x14ac:dyDescent="0.25">
      <c r="C1493" s="141"/>
      <c r="D1493" s="271"/>
      <c r="E1493" s="271"/>
      <c r="F1493" s="118"/>
      <c r="G1493" s="119"/>
      <c r="H1493" s="118"/>
      <c r="I1493" s="120"/>
      <c r="J1493" s="120"/>
      <c r="K1493" s="120"/>
      <c r="L1493" s="120"/>
      <c r="M1493" s="120"/>
      <c r="N1493" s="120"/>
      <c r="O1493" s="121"/>
      <c r="P1493" s="121"/>
      <c r="Q1493" s="117"/>
      <c r="R1493" s="122"/>
      <c r="S1493" s="117"/>
      <c r="T1493" s="123"/>
      <c r="U1493" s="299"/>
      <c r="V1493" s="294" t="str">
        <f>IF(Tabela7[[#This Row],[C/V]]="c",Tabela7[[#This Row],[Preço Médio]],"")</f>
        <v/>
      </c>
      <c r="W1493" s="294" t="str">
        <f>IF(Tabela7[[#This Row],[C/V]]="v",Tabela7[[#This Row],[Preço Médio]],"")</f>
        <v/>
      </c>
      <c r="X1493" s="123" t="str">
        <f>Tabela7[[#This Row],[Código Negociação]]&amp;Tabela7[[#This Row],[C/V]]</f>
        <v/>
      </c>
    </row>
    <row r="1494" spans="3:24" ht="15" customHeight="1" x14ac:dyDescent="0.25">
      <c r="C1494" s="262"/>
      <c r="D1494" s="272"/>
      <c r="E1494" s="272"/>
      <c r="F1494" s="264"/>
      <c r="G1494" s="265"/>
      <c r="H1494" s="126"/>
      <c r="I1494" s="125"/>
      <c r="J1494" s="125"/>
      <c r="K1494" s="125"/>
      <c r="L1494" s="125"/>
      <c r="M1494" s="125"/>
      <c r="N1494" s="125"/>
      <c r="O1494" s="266"/>
      <c r="P1494" s="267"/>
      <c r="Q1494" s="268"/>
      <c r="R1494" s="269"/>
      <c r="S1494" s="268"/>
      <c r="T1494" s="263"/>
      <c r="U1494" s="300"/>
      <c r="V1494" s="294" t="str">
        <f>IF(Tabela7[[#This Row],[C/V]]="c",Tabela7[[#This Row],[Preço Médio]],"")</f>
        <v/>
      </c>
      <c r="W1494" s="294" t="str">
        <f>IF(Tabela7[[#This Row],[C/V]]="v",Tabela7[[#This Row],[Preço Médio]],"")</f>
        <v/>
      </c>
      <c r="X1494" s="123" t="str">
        <f>Tabela7[[#This Row],[Código Negociação]]&amp;Tabela7[[#This Row],[C/V]]</f>
        <v/>
      </c>
    </row>
    <row r="1495" spans="3:24" ht="15" customHeight="1" x14ac:dyDescent="0.25">
      <c r="C1495" s="262"/>
      <c r="D1495" s="272"/>
      <c r="E1495" s="272"/>
      <c r="F1495" s="264"/>
      <c r="G1495" s="265"/>
      <c r="H1495" s="126"/>
      <c r="I1495" s="125"/>
      <c r="J1495" s="125"/>
      <c r="K1495" s="125"/>
      <c r="L1495" s="125"/>
      <c r="M1495" s="125"/>
      <c r="N1495" s="125"/>
      <c r="O1495" s="266"/>
      <c r="P1495" s="267"/>
      <c r="Q1495" s="267"/>
      <c r="R1495" s="270"/>
      <c r="S1495" s="267"/>
      <c r="T1495" s="264"/>
      <c r="U1495" s="300"/>
      <c r="V1495" s="294" t="str">
        <f>IF(Tabela7[[#This Row],[C/V]]="c",Tabela7[[#This Row],[Preço Médio]],"")</f>
        <v/>
      </c>
      <c r="W1495" s="294" t="str">
        <f>IF(Tabela7[[#This Row],[C/V]]="v",Tabela7[[#This Row],[Preço Médio]],"")</f>
        <v/>
      </c>
      <c r="X1495" s="123" t="str">
        <f>Tabela7[[#This Row],[Código Negociação]]&amp;Tabela7[[#This Row],[C/V]]</f>
        <v/>
      </c>
    </row>
    <row r="1496" spans="3:24" ht="15" customHeight="1" x14ac:dyDescent="0.25">
      <c r="C1496" s="141"/>
      <c r="D1496" s="273"/>
      <c r="E1496" s="273"/>
      <c r="F1496" s="264"/>
      <c r="G1496" s="274"/>
      <c r="H1496" s="264"/>
      <c r="I1496" s="275"/>
      <c r="J1496" s="275"/>
      <c r="K1496" s="275"/>
      <c r="L1496" s="275"/>
      <c r="M1496" s="275"/>
      <c r="N1496" s="275"/>
      <c r="O1496" s="267"/>
      <c r="P1496" s="267"/>
      <c r="Q1496" s="268"/>
      <c r="R1496" s="269"/>
      <c r="S1496" s="268"/>
      <c r="T1496" s="263"/>
      <c r="U1496" s="300"/>
      <c r="V1496" s="294" t="str">
        <f>IF(Tabela7[[#This Row],[C/V]]="c",Tabela7[[#This Row],[Preço Médio]],"")</f>
        <v/>
      </c>
      <c r="W1496" s="294" t="str">
        <f>IF(Tabela7[[#This Row],[C/V]]="v",Tabela7[[#This Row],[Preço Médio]],"")</f>
        <v/>
      </c>
      <c r="X1496" s="123" t="str">
        <f>Tabela7[[#This Row],[Código Negociação]]&amp;Tabela7[[#This Row],[C/V]]</f>
        <v/>
      </c>
    </row>
    <row r="1497" spans="3:24" ht="15" customHeight="1" x14ac:dyDescent="0.25">
      <c r="C1497" s="262"/>
      <c r="D1497" s="272"/>
      <c r="E1497" s="273"/>
      <c r="F1497" s="264"/>
      <c r="G1497" s="265"/>
      <c r="H1497" s="126"/>
      <c r="I1497" s="125"/>
      <c r="J1497" s="125"/>
      <c r="K1497" s="125"/>
      <c r="L1497" s="125"/>
      <c r="M1497" s="125"/>
      <c r="N1497" s="125"/>
      <c r="O1497" s="266"/>
      <c r="P1497" s="267"/>
      <c r="Q1497" s="268"/>
      <c r="R1497" s="269"/>
      <c r="S1497" s="268"/>
      <c r="T1497" s="263"/>
      <c r="U1497" s="300"/>
      <c r="V1497" s="294" t="str">
        <f>IF(Tabela7[[#This Row],[C/V]]="c",Tabela7[[#This Row],[Preço Médio]],"")</f>
        <v/>
      </c>
      <c r="W1497" s="294" t="str">
        <f>IF(Tabela7[[#This Row],[C/V]]="v",Tabela7[[#This Row],[Preço Médio]],"")</f>
        <v/>
      </c>
      <c r="X1497" s="123" t="str">
        <f>Tabela7[[#This Row],[Código Negociação]]&amp;Tabela7[[#This Row],[C/V]]</f>
        <v/>
      </c>
    </row>
    <row r="1498" spans="3:24" ht="15" customHeight="1" x14ac:dyDescent="0.25">
      <c r="C1498" s="262"/>
      <c r="D1498" s="272"/>
      <c r="E1498" s="273"/>
      <c r="F1498" s="264"/>
      <c r="G1498" s="265"/>
      <c r="H1498" s="126"/>
      <c r="I1498" s="125"/>
      <c r="J1498" s="125"/>
      <c r="K1498" s="125"/>
      <c r="L1498" s="125"/>
      <c r="M1498" s="125"/>
      <c r="N1498" s="125"/>
      <c r="O1498" s="266"/>
      <c r="P1498" s="267"/>
      <c r="Q1498" s="267"/>
      <c r="R1498" s="270"/>
      <c r="S1498" s="267"/>
      <c r="T1498" s="264"/>
      <c r="U1498" s="300"/>
      <c r="V1498" s="294" t="str">
        <f>IF(Tabela7[[#This Row],[C/V]]="c",Tabela7[[#This Row],[Preço Médio]],"")</f>
        <v/>
      </c>
      <c r="W1498" s="294" t="str">
        <f>IF(Tabela7[[#This Row],[C/V]]="v",Tabela7[[#This Row],[Preço Médio]],"")</f>
        <v/>
      </c>
      <c r="X1498" s="123" t="str">
        <f>Tabela7[[#This Row],[Código Negociação]]&amp;Tabela7[[#This Row],[C/V]]</f>
        <v/>
      </c>
    </row>
    <row r="1499" spans="3:24" ht="15" customHeight="1" x14ac:dyDescent="0.25">
      <c r="C1499" s="141"/>
      <c r="D1499" s="271"/>
      <c r="E1499" s="271"/>
      <c r="F1499" s="118"/>
      <c r="G1499" s="119"/>
      <c r="H1499" s="118"/>
      <c r="I1499" s="120"/>
      <c r="J1499" s="120"/>
      <c r="K1499" s="120"/>
      <c r="L1499" s="120"/>
      <c r="M1499" s="120"/>
      <c r="N1499" s="120"/>
      <c r="O1499" s="121"/>
      <c r="P1499" s="121"/>
      <c r="Q1499" s="117"/>
      <c r="R1499" s="122"/>
      <c r="S1499" s="117"/>
      <c r="T1499" s="123"/>
      <c r="U1499" s="299"/>
      <c r="V1499" s="294" t="str">
        <f>IF(Tabela7[[#This Row],[C/V]]="c",Tabela7[[#This Row],[Preço Médio]],"")</f>
        <v/>
      </c>
      <c r="W1499" s="294" t="str">
        <f>IF(Tabela7[[#This Row],[C/V]]="v",Tabela7[[#This Row],[Preço Médio]],"")</f>
        <v/>
      </c>
      <c r="X1499" s="123" t="str">
        <f>Tabela7[[#This Row],[Código Negociação]]&amp;Tabela7[[#This Row],[C/V]]</f>
        <v/>
      </c>
    </row>
    <row r="1500" spans="3:24" ht="15" customHeight="1" x14ac:dyDescent="0.25">
      <c r="C1500" s="262"/>
      <c r="D1500" s="272"/>
      <c r="E1500" s="272"/>
      <c r="F1500" s="264"/>
      <c r="G1500" s="265"/>
      <c r="H1500" s="126"/>
      <c r="I1500" s="125"/>
      <c r="J1500" s="125"/>
      <c r="K1500" s="125"/>
      <c r="L1500" s="125"/>
      <c r="M1500" s="125"/>
      <c r="N1500" s="125"/>
      <c r="O1500" s="266"/>
      <c r="P1500" s="267"/>
      <c r="Q1500" s="268"/>
      <c r="R1500" s="269"/>
      <c r="S1500" s="268"/>
      <c r="T1500" s="263"/>
      <c r="U1500" s="300"/>
      <c r="V1500" s="294" t="str">
        <f>IF(Tabela7[[#This Row],[C/V]]="c",Tabela7[[#This Row],[Preço Médio]],"")</f>
        <v/>
      </c>
      <c r="W1500" s="294" t="str">
        <f>IF(Tabela7[[#This Row],[C/V]]="v",Tabela7[[#This Row],[Preço Médio]],"")</f>
        <v/>
      </c>
      <c r="X1500" s="123" t="str">
        <f>Tabela7[[#This Row],[Código Negociação]]&amp;Tabela7[[#This Row],[C/V]]</f>
        <v/>
      </c>
    </row>
    <row r="1501" spans="3:24" ht="15" customHeight="1" x14ac:dyDescent="0.25">
      <c r="C1501" s="262"/>
      <c r="D1501" s="272"/>
      <c r="E1501" s="272"/>
      <c r="F1501" s="264"/>
      <c r="G1501" s="265"/>
      <c r="H1501" s="126"/>
      <c r="I1501" s="125"/>
      <c r="J1501" s="125"/>
      <c r="K1501" s="125"/>
      <c r="L1501" s="125"/>
      <c r="M1501" s="125"/>
      <c r="N1501" s="125"/>
      <c r="O1501" s="266"/>
      <c r="P1501" s="267"/>
      <c r="Q1501" s="267"/>
      <c r="R1501" s="270"/>
      <c r="S1501" s="267"/>
      <c r="T1501" s="264"/>
      <c r="U1501" s="300"/>
      <c r="V1501" s="294" t="str">
        <f>IF(Tabela7[[#This Row],[C/V]]="c",Tabela7[[#This Row],[Preço Médio]],"")</f>
        <v/>
      </c>
      <c r="W1501" s="294" t="str">
        <f>IF(Tabela7[[#This Row],[C/V]]="v",Tabela7[[#This Row],[Preço Médio]],"")</f>
        <v/>
      </c>
      <c r="X1501" s="123" t="str">
        <f>Tabela7[[#This Row],[Código Negociação]]&amp;Tabela7[[#This Row],[C/V]]</f>
        <v/>
      </c>
    </row>
    <row r="1502" spans="3:24" ht="15" customHeight="1" x14ac:dyDescent="0.25">
      <c r="C1502" s="141"/>
      <c r="D1502" s="273"/>
      <c r="E1502" s="273"/>
      <c r="F1502" s="264"/>
      <c r="G1502" s="274"/>
      <c r="H1502" s="264"/>
      <c r="I1502" s="275"/>
      <c r="J1502" s="275"/>
      <c r="K1502" s="275"/>
      <c r="L1502" s="275"/>
      <c r="M1502" s="275"/>
      <c r="N1502" s="275"/>
      <c r="O1502" s="267"/>
      <c r="P1502" s="267"/>
      <c r="Q1502" s="268"/>
      <c r="R1502" s="269"/>
      <c r="S1502" s="268"/>
      <c r="T1502" s="263"/>
      <c r="U1502" s="300"/>
      <c r="V1502" s="294" t="str">
        <f>IF(Tabela7[[#This Row],[C/V]]="c",Tabela7[[#This Row],[Preço Médio]],"")</f>
        <v/>
      </c>
      <c r="W1502" s="294" t="str">
        <f>IF(Tabela7[[#This Row],[C/V]]="v",Tabela7[[#This Row],[Preço Médio]],"")</f>
        <v/>
      </c>
      <c r="X1502" s="123" t="str">
        <f>Tabela7[[#This Row],[Código Negociação]]&amp;Tabela7[[#This Row],[C/V]]</f>
        <v/>
      </c>
    </row>
    <row r="1503" spans="3:24" ht="15" customHeight="1" x14ac:dyDescent="0.25">
      <c r="C1503" s="262"/>
      <c r="D1503" s="272"/>
      <c r="E1503" s="273"/>
      <c r="F1503" s="264"/>
      <c r="G1503" s="265"/>
      <c r="H1503" s="126"/>
      <c r="I1503" s="125"/>
      <c r="J1503" s="125"/>
      <c r="K1503" s="125"/>
      <c r="L1503" s="125"/>
      <c r="M1503" s="125"/>
      <c r="N1503" s="125"/>
      <c r="O1503" s="266"/>
      <c r="P1503" s="267"/>
      <c r="Q1503" s="268"/>
      <c r="R1503" s="269"/>
      <c r="S1503" s="268"/>
      <c r="T1503" s="263"/>
      <c r="U1503" s="300"/>
      <c r="V1503" s="294" t="str">
        <f>IF(Tabela7[[#This Row],[C/V]]="c",Tabela7[[#This Row],[Preço Médio]],"")</f>
        <v/>
      </c>
      <c r="W1503" s="294" t="str">
        <f>IF(Tabela7[[#This Row],[C/V]]="v",Tabela7[[#This Row],[Preço Médio]],"")</f>
        <v/>
      </c>
      <c r="X1503" s="123" t="str">
        <f>Tabela7[[#This Row],[Código Negociação]]&amp;Tabela7[[#This Row],[C/V]]</f>
        <v/>
      </c>
    </row>
    <row r="1504" spans="3:24" ht="15" customHeight="1" x14ac:dyDescent="0.25">
      <c r="C1504" s="262"/>
      <c r="D1504" s="272"/>
      <c r="E1504" s="273"/>
      <c r="F1504" s="264"/>
      <c r="G1504" s="265"/>
      <c r="H1504" s="126"/>
      <c r="I1504" s="125"/>
      <c r="J1504" s="125"/>
      <c r="K1504" s="125"/>
      <c r="L1504" s="125"/>
      <c r="M1504" s="125"/>
      <c r="N1504" s="125"/>
      <c r="O1504" s="266"/>
      <c r="P1504" s="267"/>
      <c r="Q1504" s="267"/>
      <c r="R1504" s="270"/>
      <c r="S1504" s="267"/>
      <c r="T1504" s="264"/>
      <c r="U1504" s="300"/>
      <c r="V1504" s="294" t="str">
        <f>IF(Tabela7[[#This Row],[C/V]]="c",Tabela7[[#This Row],[Preço Médio]],"")</f>
        <v/>
      </c>
      <c r="W1504" s="294" t="str">
        <f>IF(Tabela7[[#This Row],[C/V]]="v",Tabela7[[#This Row],[Preço Médio]],"")</f>
        <v/>
      </c>
      <c r="X1504" s="123" t="str">
        <f>Tabela7[[#This Row],[Código Negociação]]&amp;Tabela7[[#This Row],[C/V]]</f>
        <v/>
      </c>
    </row>
    <row r="1505" spans="3:24" ht="15" customHeight="1" x14ac:dyDescent="0.25">
      <c r="C1505" s="141"/>
      <c r="D1505" s="271"/>
      <c r="E1505" s="271"/>
      <c r="F1505" s="118"/>
      <c r="G1505" s="119"/>
      <c r="H1505" s="118"/>
      <c r="I1505" s="120"/>
      <c r="J1505" s="120"/>
      <c r="K1505" s="120"/>
      <c r="L1505" s="120"/>
      <c r="M1505" s="120"/>
      <c r="N1505" s="120"/>
      <c r="O1505" s="121"/>
      <c r="P1505" s="121"/>
      <c r="Q1505" s="117"/>
      <c r="R1505" s="122"/>
      <c r="S1505" s="117"/>
      <c r="T1505" s="123"/>
      <c r="U1505" s="299"/>
      <c r="V1505" s="294" t="str">
        <f>IF(Tabela7[[#This Row],[C/V]]="c",Tabela7[[#This Row],[Preço Médio]],"")</f>
        <v/>
      </c>
      <c r="W1505" s="294" t="str">
        <f>IF(Tabela7[[#This Row],[C/V]]="v",Tabela7[[#This Row],[Preço Médio]],"")</f>
        <v/>
      </c>
      <c r="X1505" s="123" t="str">
        <f>Tabela7[[#This Row],[Código Negociação]]&amp;Tabela7[[#This Row],[C/V]]</f>
        <v/>
      </c>
    </row>
    <row r="1506" spans="3:24" ht="15" customHeight="1" x14ac:dyDescent="0.25">
      <c r="C1506" s="262"/>
      <c r="D1506" s="272"/>
      <c r="E1506" s="272"/>
      <c r="F1506" s="264"/>
      <c r="G1506" s="265"/>
      <c r="H1506" s="126"/>
      <c r="I1506" s="125"/>
      <c r="J1506" s="125"/>
      <c r="K1506" s="125"/>
      <c r="L1506" s="125"/>
      <c r="M1506" s="125"/>
      <c r="N1506" s="125"/>
      <c r="O1506" s="266"/>
      <c r="P1506" s="267"/>
      <c r="Q1506" s="268"/>
      <c r="R1506" s="269"/>
      <c r="S1506" s="268"/>
      <c r="T1506" s="263"/>
      <c r="U1506" s="300"/>
      <c r="V1506" s="294" t="str">
        <f>IF(Tabela7[[#This Row],[C/V]]="c",Tabela7[[#This Row],[Preço Médio]],"")</f>
        <v/>
      </c>
      <c r="W1506" s="294" t="str">
        <f>IF(Tabela7[[#This Row],[C/V]]="v",Tabela7[[#This Row],[Preço Médio]],"")</f>
        <v/>
      </c>
      <c r="X1506" s="123" t="str">
        <f>Tabela7[[#This Row],[Código Negociação]]&amp;Tabela7[[#This Row],[C/V]]</f>
        <v/>
      </c>
    </row>
    <row r="1507" spans="3:24" ht="15" customHeight="1" x14ac:dyDescent="0.25">
      <c r="C1507" s="262"/>
      <c r="D1507" s="272"/>
      <c r="E1507" s="272"/>
      <c r="F1507" s="264"/>
      <c r="G1507" s="265"/>
      <c r="H1507" s="126"/>
      <c r="I1507" s="125"/>
      <c r="J1507" s="125"/>
      <c r="K1507" s="125"/>
      <c r="L1507" s="125"/>
      <c r="M1507" s="125"/>
      <c r="N1507" s="125"/>
      <c r="O1507" s="266"/>
      <c r="P1507" s="267"/>
      <c r="Q1507" s="267"/>
      <c r="R1507" s="270"/>
      <c r="S1507" s="267"/>
      <c r="T1507" s="264"/>
      <c r="U1507" s="300"/>
      <c r="V1507" s="294" t="str">
        <f>IF(Tabela7[[#This Row],[C/V]]="c",Tabela7[[#This Row],[Preço Médio]],"")</f>
        <v/>
      </c>
      <c r="W1507" s="294" t="str">
        <f>IF(Tabela7[[#This Row],[C/V]]="v",Tabela7[[#This Row],[Preço Médio]],"")</f>
        <v/>
      </c>
      <c r="X1507" s="123" t="str">
        <f>Tabela7[[#This Row],[Código Negociação]]&amp;Tabela7[[#This Row],[C/V]]</f>
        <v/>
      </c>
    </row>
    <row r="1508" spans="3:24" ht="15" customHeight="1" x14ac:dyDescent="0.25">
      <c r="C1508" s="141"/>
      <c r="D1508" s="273"/>
      <c r="E1508" s="273"/>
      <c r="F1508" s="264"/>
      <c r="G1508" s="274"/>
      <c r="H1508" s="264"/>
      <c r="I1508" s="275"/>
      <c r="J1508" s="275"/>
      <c r="K1508" s="275"/>
      <c r="L1508" s="275"/>
      <c r="M1508" s="275"/>
      <c r="N1508" s="275"/>
      <c r="O1508" s="267"/>
      <c r="P1508" s="267"/>
      <c r="Q1508" s="268"/>
      <c r="R1508" s="269"/>
      <c r="S1508" s="268"/>
      <c r="T1508" s="263"/>
      <c r="U1508" s="300"/>
      <c r="V1508" s="294" t="str">
        <f>IF(Tabela7[[#This Row],[C/V]]="c",Tabela7[[#This Row],[Preço Médio]],"")</f>
        <v/>
      </c>
      <c r="W1508" s="294" t="str">
        <f>IF(Tabela7[[#This Row],[C/V]]="v",Tabela7[[#This Row],[Preço Médio]],"")</f>
        <v/>
      </c>
      <c r="X1508" s="123" t="str">
        <f>Tabela7[[#This Row],[Código Negociação]]&amp;Tabela7[[#This Row],[C/V]]</f>
        <v/>
      </c>
    </row>
    <row r="1509" spans="3:24" ht="15" customHeight="1" x14ac:dyDescent="0.25">
      <c r="C1509" s="262"/>
      <c r="D1509" s="272"/>
      <c r="E1509" s="273"/>
      <c r="F1509" s="264"/>
      <c r="G1509" s="265"/>
      <c r="H1509" s="126"/>
      <c r="I1509" s="125"/>
      <c r="J1509" s="125"/>
      <c r="K1509" s="125"/>
      <c r="L1509" s="125"/>
      <c r="M1509" s="125"/>
      <c r="N1509" s="125"/>
      <c r="O1509" s="266"/>
      <c r="P1509" s="267"/>
      <c r="Q1509" s="268"/>
      <c r="R1509" s="269"/>
      <c r="S1509" s="268"/>
      <c r="T1509" s="263"/>
      <c r="U1509" s="300"/>
      <c r="V1509" s="294" t="str">
        <f>IF(Tabela7[[#This Row],[C/V]]="c",Tabela7[[#This Row],[Preço Médio]],"")</f>
        <v/>
      </c>
      <c r="W1509" s="294" t="str">
        <f>IF(Tabela7[[#This Row],[C/V]]="v",Tabela7[[#This Row],[Preço Médio]],"")</f>
        <v/>
      </c>
      <c r="X1509" s="123" t="str">
        <f>Tabela7[[#This Row],[Código Negociação]]&amp;Tabela7[[#This Row],[C/V]]</f>
        <v/>
      </c>
    </row>
    <row r="1510" spans="3:24" ht="15" customHeight="1" x14ac:dyDescent="0.25">
      <c r="C1510" s="262"/>
      <c r="D1510" s="272"/>
      <c r="E1510" s="273"/>
      <c r="F1510" s="264"/>
      <c r="G1510" s="265"/>
      <c r="H1510" s="126"/>
      <c r="I1510" s="125"/>
      <c r="J1510" s="125"/>
      <c r="K1510" s="125"/>
      <c r="L1510" s="125"/>
      <c r="M1510" s="125"/>
      <c r="N1510" s="125"/>
      <c r="O1510" s="266"/>
      <c r="P1510" s="267"/>
      <c r="Q1510" s="267"/>
      <c r="R1510" s="270"/>
      <c r="S1510" s="267"/>
      <c r="T1510" s="264"/>
      <c r="U1510" s="300"/>
      <c r="V1510" s="294" t="str">
        <f>IF(Tabela7[[#This Row],[C/V]]="c",Tabela7[[#This Row],[Preço Médio]],"")</f>
        <v/>
      </c>
      <c r="W1510" s="294" t="str">
        <f>IF(Tabela7[[#This Row],[C/V]]="v",Tabela7[[#This Row],[Preço Médio]],"")</f>
        <v/>
      </c>
      <c r="X1510" s="123" t="str">
        <f>Tabela7[[#This Row],[Código Negociação]]&amp;Tabela7[[#This Row],[C/V]]</f>
        <v/>
      </c>
    </row>
    <row r="1511" spans="3:24" ht="15" customHeight="1" x14ac:dyDescent="0.25">
      <c r="C1511" s="141"/>
      <c r="D1511" s="271"/>
      <c r="E1511" s="271"/>
      <c r="F1511" s="118"/>
      <c r="G1511" s="119"/>
      <c r="H1511" s="118"/>
      <c r="I1511" s="120"/>
      <c r="J1511" s="120"/>
      <c r="K1511" s="120"/>
      <c r="L1511" s="120"/>
      <c r="M1511" s="120"/>
      <c r="N1511" s="120"/>
      <c r="O1511" s="121"/>
      <c r="P1511" s="121"/>
      <c r="Q1511" s="117"/>
      <c r="R1511" s="122"/>
      <c r="S1511" s="117"/>
      <c r="T1511" s="123"/>
      <c r="U1511" s="299"/>
      <c r="V1511" s="294" t="str">
        <f>IF(Tabela7[[#This Row],[C/V]]="c",Tabela7[[#This Row],[Preço Médio]],"")</f>
        <v/>
      </c>
      <c r="W1511" s="294" t="str">
        <f>IF(Tabela7[[#This Row],[C/V]]="v",Tabela7[[#This Row],[Preço Médio]],"")</f>
        <v/>
      </c>
      <c r="X1511" s="123" t="str">
        <f>Tabela7[[#This Row],[Código Negociação]]&amp;Tabela7[[#This Row],[C/V]]</f>
        <v/>
      </c>
    </row>
    <row r="1512" spans="3:24" ht="15" customHeight="1" x14ac:dyDescent="0.25">
      <c r="C1512" s="262"/>
      <c r="D1512" s="272"/>
      <c r="E1512" s="272"/>
      <c r="F1512" s="264"/>
      <c r="G1512" s="265"/>
      <c r="H1512" s="126"/>
      <c r="I1512" s="125"/>
      <c r="J1512" s="125"/>
      <c r="K1512" s="125"/>
      <c r="L1512" s="125"/>
      <c r="M1512" s="125"/>
      <c r="N1512" s="125"/>
      <c r="O1512" s="266"/>
      <c r="P1512" s="267"/>
      <c r="Q1512" s="268"/>
      <c r="R1512" s="269"/>
      <c r="S1512" s="268"/>
      <c r="T1512" s="263"/>
      <c r="U1512" s="300"/>
      <c r="V1512" s="294" t="str">
        <f>IF(Tabela7[[#This Row],[C/V]]="c",Tabela7[[#This Row],[Preço Médio]],"")</f>
        <v/>
      </c>
      <c r="W1512" s="294" t="str">
        <f>IF(Tabela7[[#This Row],[C/V]]="v",Tabela7[[#This Row],[Preço Médio]],"")</f>
        <v/>
      </c>
      <c r="X1512" s="123" t="str">
        <f>Tabela7[[#This Row],[Código Negociação]]&amp;Tabela7[[#This Row],[C/V]]</f>
        <v/>
      </c>
    </row>
    <row r="1513" spans="3:24" ht="15" customHeight="1" x14ac:dyDescent="0.25">
      <c r="C1513" s="262"/>
      <c r="D1513" s="272"/>
      <c r="E1513" s="272"/>
      <c r="F1513" s="264"/>
      <c r="G1513" s="265"/>
      <c r="H1513" s="126"/>
      <c r="I1513" s="125"/>
      <c r="J1513" s="125"/>
      <c r="K1513" s="125"/>
      <c r="L1513" s="125"/>
      <c r="M1513" s="125"/>
      <c r="N1513" s="125"/>
      <c r="O1513" s="266"/>
      <c r="P1513" s="267"/>
      <c r="Q1513" s="267"/>
      <c r="R1513" s="270"/>
      <c r="S1513" s="267"/>
      <c r="T1513" s="264"/>
      <c r="U1513" s="300"/>
      <c r="V1513" s="294" t="str">
        <f>IF(Tabela7[[#This Row],[C/V]]="c",Tabela7[[#This Row],[Preço Médio]],"")</f>
        <v/>
      </c>
      <c r="W1513" s="294" t="str">
        <f>IF(Tabela7[[#This Row],[C/V]]="v",Tabela7[[#This Row],[Preço Médio]],"")</f>
        <v/>
      </c>
      <c r="X1513" s="123" t="str">
        <f>Tabela7[[#This Row],[Código Negociação]]&amp;Tabela7[[#This Row],[C/V]]</f>
        <v/>
      </c>
    </row>
    <row r="1514" spans="3:24" ht="15" customHeight="1" x14ac:dyDescent="0.25">
      <c r="C1514" s="141"/>
      <c r="D1514" s="273"/>
      <c r="E1514" s="273"/>
      <c r="F1514" s="264"/>
      <c r="G1514" s="274"/>
      <c r="H1514" s="264"/>
      <c r="I1514" s="275"/>
      <c r="J1514" s="275"/>
      <c r="K1514" s="275"/>
      <c r="L1514" s="275"/>
      <c r="M1514" s="275"/>
      <c r="N1514" s="275"/>
      <c r="O1514" s="267"/>
      <c r="P1514" s="267"/>
      <c r="Q1514" s="268"/>
      <c r="R1514" s="269"/>
      <c r="S1514" s="268"/>
      <c r="T1514" s="263"/>
      <c r="U1514" s="300"/>
      <c r="V1514" s="294" t="str">
        <f>IF(Tabela7[[#This Row],[C/V]]="c",Tabela7[[#This Row],[Preço Médio]],"")</f>
        <v/>
      </c>
      <c r="W1514" s="294" t="str">
        <f>IF(Tabela7[[#This Row],[C/V]]="v",Tabela7[[#This Row],[Preço Médio]],"")</f>
        <v/>
      </c>
      <c r="X1514" s="123" t="str">
        <f>Tabela7[[#This Row],[Código Negociação]]&amp;Tabela7[[#This Row],[C/V]]</f>
        <v/>
      </c>
    </row>
    <row r="1515" spans="3:24" ht="15" customHeight="1" x14ac:dyDescent="0.25">
      <c r="C1515" s="262"/>
      <c r="D1515" s="272"/>
      <c r="E1515" s="273"/>
      <c r="F1515" s="264"/>
      <c r="G1515" s="265"/>
      <c r="H1515" s="126"/>
      <c r="I1515" s="125"/>
      <c r="J1515" s="125"/>
      <c r="K1515" s="125"/>
      <c r="L1515" s="125"/>
      <c r="M1515" s="125"/>
      <c r="N1515" s="125"/>
      <c r="O1515" s="266"/>
      <c r="P1515" s="267"/>
      <c r="Q1515" s="268"/>
      <c r="R1515" s="269"/>
      <c r="S1515" s="268"/>
      <c r="T1515" s="263"/>
      <c r="U1515" s="300"/>
      <c r="V1515" s="294" t="str">
        <f>IF(Tabela7[[#This Row],[C/V]]="c",Tabela7[[#This Row],[Preço Médio]],"")</f>
        <v/>
      </c>
      <c r="W1515" s="294" t="str">
        <f>IF(Tabela7[[#This Row],[C/V]]="v",Tabela7[[#This Row],[Preço Médio]],"")</f>
        <v/>
      </c>
      <c r="X1515" s="123" t="str">
        <f>Tabela7[[#This Row],[Código Negociação]]&amp;Tabela7[[#This Row],[C/V]]</f>
        <v/>
      </c>
    </row>
    <row r="1516" spans="3:24" ht="15" customHeight="1" x14ac:dyDescent="0.25">
      <c r="C1516" s="262"/>
      <c r="D1516" s="272"/>
      <c r="E1516" s="273"/>
      <c r="F1516" s="264"/>
      <c r="G1516" s="265"/>
      <c r="H1516" s="126"/>
      <c r="I1516" s="125"/>
      <c r="J1516" s="125"/>
      <c r="K1516" s="125"/>
      <c r="L1516" s="125"/>
      <c r="M1516" s="125"/>
      <c r="N1516" s="125"/>
      <c r="O1516" s="266"/>
      <c r="P1516" s="267"/>
      <c r="Q1516" s="267"/>
      <c r="R1516" s="270"/>
      <c r="S1516" s="267"/>
      <c r="T1516" s="264"/>
      <c r="U1516" s="300"/>
      <c r="V1516" s="294" t="str">
        <f>IF(Tabela7[[#This Row],[C/V]]="c",Tabela7[[#This Row],[Preço Médio]],"")</f>
        <v/>
      </c>
      <c r="W1516" s="294" t="str">
        <f>IF(Tabela7[[#This Row],[C/V]]="v",Tabela7[[#This Row],[Preço Médio]],"")</f>
        <v/>
      </c>
      <c r="X1516" s="123" t="str">
        <f>Tabela7[[#This Row],[Código Negociação]]&amp;Tabela7[[#This Row],[C/V]]</f>
        <v/>
      </c>
    </row>
    <row r="1517" spans="3:24" ht="15" customHeight="1" x14ac:dyDescent="0.25">
      <c r="C1517" s="141"/>
      <c r="D1517" s="271"/>
      <c r="E1517" s="271"/>
      <c r="F1517" s="118"/>
      <c r="G1517" s="119"/>
      <c r="H1517" s="118"/>
      <c r="I1517" s="120"/>
      <c r="J1517" s="120"/>
      <c r="K1517" s="120"/>
      <c r="L1517" s="120"/>
      <c r="M1517" s="120"/>
      <c r="N1517" s="120"/>
      <c r="O1517" s="121"/>
      <c r="P1517" s="121"/>
      <c r="Q1517" s="117"/>
      <c r="R1517" s="122"/>
      <c r="S1517" s="117"/>
      <c r="T1517" s="123"/>
      <c r="U1517" s="299"/>
      <c r="V1517" s="294" t="str">
        <f>IF(Tabela7[[#This Row],[C/V]]="c",Tabela7[[#This Row],[Preço Médio]],"")</f>
        <v/>
      </c>
      <c r="W1517" s="294" t="str">
        <f>IF(Tabela7[[#This Row],[C/V]]="v",Tabela7[[#This Row],[Preço Médio]],"")</f>
        <v/>
      </c>
      <c r="X1517" s="123" t="str">
        <f>Tabela7[[#This Row],[Código Negociação]]&amp;Tabela7[[#This Row],[C/V]]</f>
        <v/>
      </c>
    </row>
    <row r="1518" spans="3:24" ht="15" customHeight="1" x14ac:dyDescent="0.25">
      <c r="C1518" s="262"/>
      <c r="D1518" s="272"/>
      <c r="E1518" s="272"/>
      <c r="F1518" s="264"/>
      <c r="G1518" s="265"/>
      <c r="H1518" s="126"/>
      <c r="I1518" s="125"/>
      <c r="J1518" s="125"/>
      <c r="K1518" s="125"/>
      <c r="L1518" s="125"/>
      <c r="M1518" s="125"/>
      <c r="N1518" s="125"/>
      <c r="O1518" s="266"/>
      <c r="P1518" s="267"/>
      <c r="Q1518" s="268"/>
      <c r="R1518" s="269"/>
      <c r="S1518" s="268"/>
      <c r="T1518" s="263"/>
      <c r="U1518" s="300"/>
      <c r="V1518" s="294" t="str">
        <f>IF(Tabela7[[#This Row],[C/V]]="c",Tabela7[[#This Row],[Preço Médio]],"")</f>
        <v/>
      </c>
      <c r="W1518" s="294" t="str">
        <f>IF(Tabela7[[#This Row],[C/V]]="v",Tabela7[[#This Row],[Preço Médio]],"")</f>
        <v/>
      </c>
      <c r="X1518" s="123" t="str">
        <f>Tabela7[[#This Row],[Código Negociação]]&amp;Tabela7[[#This Row],[C/V]]</f>
        <v/>
      </c>
    </row>
    <row r="1519" spans="3:24" ht="15" customHeight="1" x14ac:dyDescent="0.25">
      <c r="C1519" s="262"/>
      <c r="D1519" s="272"/>
      <c r="E1519" s="272"/>
      <c r="F1519" s="264"/>
      <c r="G1519" s="265"/>
      <c r="H1519" s="126"/>
      <c r="I1519" s="125"/>
      <c r="J1519" s="125"/>
      <c r="K1519" s="125"/>
      <c r="L1519" s="125"/>
      <c r="M1519" s="125"/>
      <c r="N1519" s="125"/>
      <c r="O1519" s="266"/>
      <c r="P1519" s="267"/>
      <c r="Q1519" s="267"/>
      <c r="R1519" s="270"/>
      <c r="S1519" s="267"/>
      <c r="T1519" s="264"/>
      <c r="U1519" s="300"/>
      <c r="V1519" s="294" t="str">
        <f>IF(Tabela7[[#This Row],[C/V]]="c",Tabela7[[#This Row],[Preço Médio]],"")</f>
        <v/>
      </c>
      <c r="W1519" s="294" t="str">
        <f>IF(Tabela7[[#This Row],[C/V]]="v",Tabela7[[#This Row],[Preço Médio]],"")</f>
        <v/>
      </c>
      <c r="X1519" s="123" t="str">
        <f>Tabela7[[#This Row],[Código Negociação]]&amp;Tabela7[[#This Row],[C/V]]</f>
        <v/>
      </c>
    </row>
    <row r="1520" spans="3:24" ht="15" customHeight="1" x14ac:dyDescent="0.25">
      <c r="C1520" s="141"/>
      <c r="D1520" s="273"/>
      <c r="E1520" s="273"/>
      <c r="F1520" s="264"/>
      <c r="G1520" s="274"/>
      <c r="H1520" s="264"/>
      <c r="I1520" s="275"/>
      <c r="J1520" s="275"/>
      <c r="K1520" s="275"/>
      <c r="L1520" s="275"/>
      <c r="M1520" s="275"/>
      <c r="N1520" s="275"/>
      <c r="O1520" s="267"/>
      <c r="P1520" s="267"/>
      <c r="Q1520" s="268"/>
      <c r="R1520" s="269"/>
      <c r="S1520" s="268"/>
      <c r="T1520" s="263"/>
      <c r="U1520" s="300"/>
      <c r="V1520" s="294" t="str">
        <f>IF(Tabela7[[#This Row],[C/V]]="c",Tabela7[[#This Row],[Preço Médio]],"")</f>
        <v/>
      </c>
      <c r="W1520" s="294" t="str">
        <f>IF(Tabela7[[#This Row],[C/V]]="v",Tabela7[[#This Row],[Preço Médio]],"")</f>
        <v/>
      </c>
      <c r="X1520" s="123" t="str">
        <f>Tabela7[[#This Row],[Código Negociação]]&amp;Tabela7[[#This Row],[C/V]]</f>
        <v/>
      </c>
    </row>
    <row r="1521" spans="3:24" ht="15" customHeight="1" x14ac:dyDescent="0.25">
      <c r="C1521" s="262"/>
      <c r="D1521" s="272"/>
      <c r="E1521" s="273"/>
      <c r="F1521" s="264"/>
      <c r="G1521" s="265"/>
      <c r="H1521" s="126"/>
      <c r="I1521" s="125"/>
      <c r="J1521" s="125"/>
      <c r="K1521" s="125"/>
      <c r="L1521" s="125"/>
      <c r="M1521" s="125"/>
      <c r="N1521" s="125"/>
      <c r="O1521" s="266"/>
      <c r="P1521" s="267"/>
      <c r="Q1521" s="268"/>
      <c r="R1521" s="269"/>
      <c r="S1521" s="268"/>
      <c r="T1521" s="263"/>
      <c r="U1521" s="300"/>
      <c r="V1521" s="294" t="str">
        <f>IF(Tabela7[[#This Row],[C/V]]="c",Tabela7[[#This Row],[Preço Médio]],"")</f>
        <v/>
      </c>
      <c r="W1521" s="294" t="str">
        <f>IF(Tabela7[[#This Row],[C/V]]="v",Tabela7[[#This Row],[Preço Médio]],"")</f>
        <v/>
      </c>
      <c r="X1521" s="123" t="str">
        <f>Tabela7[[#This Row],[Código Negociação]]&amp;Tabela7[[#This Row],[C/V]]</f>
        <v/>
      </c>
    </row>
    <row r="1522" spans="3:24" ht="15" customHeight="1" x14ac:dyDescent="0.25">
      <c r="C1522" s="262"/>
      <c r="D1522" s="272"/>
      <c r="E1522" s="273"/>
      <c r="F1522" s="264"/>
      <c r="G1522" s="265"/>
      <c r="H1522" s="126"/>
      <c r="I1522" s="125"/>
      <c r="J1522" s="125"/>
      <c r="K1522" s="125"/>
      <c r="L1522" s="125"/>
      <c r="M1522" s="125"/>
      <c r="N1522" s="125"/>
      <c r="O1522" s="266"/>
      <c r="P1522" s="267"/>
      <c r="Q1522" s="267"/>
      <c r="R1522" s="270"/>
      <c r="S1522" s="267"/>
      <c r="T1522" s="264"/>
      <c r="U1522" s="300"/>
      <c r="V1522" s="294" t="str">
        <f>IF(Tabela7[[#This Row],[C/V]]="c",Tabela7[[#This Row],[Preço Médio]],"")</f>
        <v/>
      </c>
      <c r="W1522" s="294" t="str">
        <f>IF(Tabela7[[#This Row],[C/V]]="v",Tabela7[[#This Row],[Preço Médio]],"")</f>
        <v/>
      </c>
      <c r="X1522" s="123" t="str">
        <f>Tabela7[[#This Row],[Código Negociação]]&amp;Tabela7[[#This Row],[C/V]]</f>
        <v/>
      </c>
    </row>
    <row r="1523" spans="3:24" ht="15" customHeight="1" x14ac:dyDescent="0.25">
      <c r="C1523" s="141"/>
      <c r="D1523" s="271"/>
      <c r="E1523" s="271"/>
      <c r="F1523" s="118"/>
      <c r="G1523" s="119"/>
      <c r="H1523" s="118"/>
      <c r="I1523" s="120"/>
      <c r="J1523" s="120"/>
      <c r="K1523" s="120"/>
      <c r="L1523" s="120"/>
      <c r="M1523" s="120"/>
      <c r="N1523" s="120"/>
      <c r="O1523" s="121"/>
      <c r="P1523" s="121"/>
      <c r="Q1523" s="117"/>
      <c r="R1523" s="122"/>
      <c r="S1523" s="117"/>
      <c r="T1523" s="123"/>
      <c r="U1523" s="299"/>
      <c r="V1523" s="294" t="str">
        <f>IF(Tabela7[[#This Row],[C/V]]="c",Tabela7[[#This Row],[Preço Médio]],"")</f>
        <v/>
      </c>
      <c r="W1523" s="294" t="str">
        <f>IF(Tabela7[[#This Row],[C/V]]="v",Tabela7[[#This Row],[Preço Médio]],"")</f>
        <v/>
      </c>
      <c r="X1523" s="123" t="str">
        <f>Tabela7[[#This Row],[Código Negociação]]&amp;Tabela7[[#This Row],[C/V]]</f>
        <v/>
      </c>
    </row>
    <row r="1524" spans="3:24" ht="15" customHeight="1" x14ac:dyDescent="0.25">
      <c r="C1524" s="262"/>
      <c r="D1524" s="272"/>
      <c r="E1524" s="272"/>
      <c r="F1524" s="264"/>
      <c r="G1524" s="265"/>
      <c r="H1524" s="126"/>
      <c r="I1524" s="125"/>
      <c r="J1524" s="125"/>
      <c r="K1524" s="125"/>
      <c r="L1524" s="125"/>
      <c r="M1524" s="125"/>
      <c r="N1524" s="125"/>
      <c r="O1524" s="266"/>
      <c r="P1524" s="267"/>
      <c r="Q1524" s="268"/>
      <c r="R1524" s="269"/>
      <c r="S1524" s="268"/>
      <c r="T1524" s="263"/>
      <c r="U1524" s="300"/>
      <c r="V1524" s="294" t="str">
        <f>IF(Tabela7[[#This Row],[C/V]]="c",Tabela7[[#This Row],[Preço Médio]],"")</f>
        <v/>
      </c>
      <c r="W1524" s="294" t="str">
        <f>IF(Tabela7[[#This Row],[C/V]]="v",Tabela7[[#This Row],[Preço Médio]],"")</f>
        <v/>
      </c>
      <c r="X1524" s="123" t="str">
        <f>Tabela7[[#This Row],[Código Negociação]]&amp;Tabela7[[#This Row],[C/V]]</f>
        <v/>
      </c>
    </row>
    <row r="1525" spans="3:24" ht="15" customHeight="1" x14ac:dyDescent="0.25">
      <c r="C1525" s="262"/>
      <c r="D1525" s="272"/>
      <c r="E1525" s="272"/>
      <c r="F1525" s="264"/>
      <c r="G1525" s="265"/>
      <c r="H1525" s="126"/>
      <c r="I1525" s="125"/>
      <c r="J1525" s="125"/>
      <c r="K1525" s="125"/>
      <c r="L1525" s="125"/>
      <c r="M1525" s="125"/>
      <c r="N1525" s="125"/>
      <c r="O1525" s="266"/>
      <c r="P1525" s="267"/>
      <c r="Q1525" s="267"/>
      <c r="R1525" s="270"/>
      <c r="S1525" s="267"/>
      <c r="T1525" s="264"/>
      <c r="U1525" s="300"/>
      <c r="V1525" s="294" t="str">
        <f>IF(Tabela7[[#This Row],[C/V]]="c",Tabela7[[#This Row],[Preço Médio]],"")</f>
        <v/>
      </c>
      <c r="W1525" s="294" t="str">
        <f>IF(Tabela7[[#This Row],[C/V]]="v",Tabela7[[#This Row],[Preço Médio]],"")</f>
        <v/>
      </c>
      <c r="X1525" s="123" t="str">
        <f>Tabela7[[#This Row],[Código Negociação]]&amp;Tabela7[[#This Row],[C/V]]</f>
        <v/>
      </c>
    </row>
    <row r="1526" spans="3:24" ht="15" customHeight="1" x14ac:dyDescent="0.25">
      <c r="C1526" s="141"/>
      <c r="D1526" s="273"/>
      <c r="E1526" s="273"/>
      <c r="F1526" s="264"/>
      <c r="G1526" s="274"/>
      <c r="H1526" s="264"/>
      <c r="I1526" s="275"/>
      <c r="J1526" s="275"/>
      <c r="K1526" s="275"/>
      <c r="L1526" s="275"/>
      <c r="M1526" s="275"/>
      <c r="N1526" s="275"/>
      <c r="O1526" s="267"/>
      <c r="P1526" s="267"/>
      <c r="Q1526" s="268"/>
      <c r="R1526" s="269"/>
      <c r="S1526" s="268"/>
      <c r="T1526" s="263"/>
      <c r="U1526" s="300"/>
      <c r="V1526" s="294" t="str">
        <f>IF(Tabela7[[#This Row],[C/V]]="c",Tabela7[[#This Row],[Preço Médio]],"")</f>
        <v/>
      </c>
      <c r="W1526" s="294" t="str">
        <f>IF(Tabela7[[#This Row],[C/V]]="v",Tabela7[[#This Row],[Preço Médio]],"")</f>
        <v/>
      </c>
      <c r="X1526" s="123" t="str">
        <f>Tabela7[[#This Row],[Código Negociação]]&amp;Tabela7[[#This Row],[C/V]]</f>
        <v/>
      </c>
    </row>
    <row r="1527" spans="3:24" ht="15" customHeight="1" x14ac:dyDescent="0.25">
      <c r="C1527" s="262"/>
      <c r="D1527" s="272"/>
      <c r="E1527" s="273"/>
      <c r="F1527" s="264"/>
      <c r="G1527" s="265"/>
      <c r="H1527" s="126"/>
      <c r="I1527" s="125"/>
      <c r="J1527" s="125"/>
      <c r="K1527" s="125"/>
      <c r="L1527" s="125"/>
      <c r="M1527" s="125"/>
      <c r="N1527" s="125"/>
      <c r="O1527" s="266"/>
      <c r="P1527" s="267"/>
      <c r="Q1527" s="268"/>
      <c r="R1527" s="269"/>
      <c r="S1527" s="268"/>
      <c r="T1527" s="263"/>
      <c r="U1527" s="300"/>
      <c r="V1527" s="294" t="str">
        <f>IF(Tabela7[[#This Row],[C/V]]="c",Tabela7[[#This Row],[Preço Médio]],"")</f>
        <v/>
      </c>
      <c r="W1527" s="294" t="str">
        <f>IF(Tabela7[[#This Row],[C/V]]="v",Tabela7[[#This Row],[Preço Médio]],"")</f>
        <v/>
      </c>
      <c r="X1527" s="123" t="str">
        <f>Tabela7[[#This Row],[Código Negociação]]&amp;Tabela7[[#This Row],[C/V]]</f>
        <v/>
      </c>
    </row>
    <row r="1528" spans="3:24" ht="15" customHeight="1" x14ac:dyDescent="0.25">
      <c r="C1528" s="262"/>
      <c r="D1528" s="272"/>
      <c r="E1528" s="273"/>
      <c r="F1528" s="264"/>
      <c r="G1528" s="265"/>
      <c r="H1528" s="126"/>
      <c r="I1528" s="125"/>
      <c r="J1528" s="125"/>
      <c r="K1528" s="125"/>
      <c r="L1528" s="125"/>
      <c r="M1528" s="125"/>
      <c r="N1528" s="125"/>
      <c r="O1528" s="266"/>
      <c r="P1528" s="267"/>
      <c r="Q1528" s="267"/>
      <c r="R1528" s="270"/>
      <c r="S1528" s="267"/>
      <c r="T1528" s="264"/>
      <c r="U1528" s="300"/>
      <c r="V1528" s="294" t="str">
        <f>IF(Tabela7[[#This Row],[C/V]]="c",Tabela7[[#This Row],[Preço Médio]],"")</f>
        <v/>
      </c>
      <c r="W1528" s="294" t="str">
        <f>IF(Tabela7[[#This Row],[C/V]]="v",Tabela7[[#This Row],[Preço Médio]],"")</f>
        <v/>
      </c>
      <c r="X1528" s="123" t="str">
        <f>Tabela7[[#This Row],[Código Negociação]]&amp;Tabela7[[#This Row],[C/V]]</f>
        <v/>
      </c>
    </row>
    <row r="1529" spans="3:24" ht="15" customHeight="1" x14ac:dyDescent="0.25">
      <c r="C1529" s="141"/>
      <c r="D1529" s="271"/>
      <c r="E1529" s="271"/>
      <c r="F1529" s="118"/>
      <c r="G1529" s="119"/>
      <c r="H1529" s="118"/>
      <c r="I1529" s="120"/>
      <c r="J1529" s="120"/>
      <c r="K1529" s="120"/>
      <c r="L1529" s="120"/>
      <c r="M1529" s="120"/>
      <c r="N1529" s="120"/>
      <c r="O1529" s="121"/>
      <c r="P1529" s="121"/>
      <c r="Q1529" s="117"/>
      <c r="R1529" s="122"/>
      <c r="S1529" s="117"/>
      <c r="T1529" s="123"/>
      <c r="U1529" s="299"/>
      <c r="V1529" s="294" t="str">
        <f>IF(Tabela7[[#This Row],[C/V]]="c",Tabela7[[#This Row],[Preço Médio]],"")</f>
        <v/>
      </c>
      <c r="W1529" s="294" t="str">
        <f>IF(Tabela7[[#This Row],[C/V]]="v",Tabela7[[#This Row],[Preço Médio]],"")</f>
        <v/>
      </c>
      <c r="X1529" s="123" t="str">
        <f>Tabela7[[#This Row],[Código Negociação]]&amp;Tabela7[[#This Row],[C/V]]</f>
        <v/>
      </c>
    </row>
    <row r="1530" spans="3:24" ht="15" customHeight="1" x14ac:dyDescent="0.25">
      <c r="C1530" s="262"/>
      <c r="D1530" s="272"/>
      <c r="E1530" s="272"/>
      <c r="F1530" s="264"/>
      <c r="G1530" s="265"/>
      <c r="H1530" s="126"/>
      <c r="I1530" s="125"/>
      <c r="J1530" s="125"/>
      <c r="K1530" s="125"/>
      <c r="L1530" s="125"/>
      <c r="M1530" s="125"/>
      <c r="N1530" s="125"/>
      <c r="O1530" s="266"/>
      <c r="P1530" s="267"/>
      <c r="Q1530" s="268"/>
      <c r="R1530" s="269"/>
      <c r="S1530" s="268"/>
      <c r="T1530" s="263"/>
      <c r="U1530" s="300"/>
      <c r="V1530" s="294" t="str">
        <f>IF(Tabela7[[#This Row],[C/V]]="c",Tabela7[[#This Row],[Preço Médio]],"")</f>
        <v/>
      </c>
      <c r="W1530" s="294" t="str">
        <f>IF(Tabela7[[#This Row],[C/V]]="v",Tabela7[[#This Row],[Preço Médio]],"")</f>
        <v/>
      </c>
      <c r="X1530" s="123" t="str">
        <f>Tabela7[[#This Row],[Código Negociação]]&amp;Tabela7[[#This Row],[C/V]]</f>
        <v/>
      </c>
    </row>
    <row r="1531" spans="3:24" ht="15" customHeight="1" x14ac:dyDescent="0.25">
      <c r="C1531" s="262"/>
      <c r="D1531" s="272"/>
      <c r="E1531" s="272"/>
      <c r="F1531" s="264"/>
      <c r="G1531" s="265"/>
      <c r="H1531" s="126"/>
      <c r="I1531" s="125"/>
      <c r="J1531" s="125"/>
      <c r="K1531" s="125"/>
      <c r="L1531" s="125"/>
      <c r="M1531" s="125"/>
      <c r="N1531" s="125"/>
      <c r="O1531" s="266"/>
      <c r="P1531" s="267"/>
      <c r="Q1531" s="267"/>
      <c r="R1531" s="270"/>
      <c r="S1531" s="267"/>
      <c r="T1531" s="264"/>
      <c r="U1531" s="300"/>
      <c r="V1531" s="294" t="str">
        <f>IF(Tabela7[[#This Row],[C/V]]="c",Tabela7[[#This Row],[Preço Médio]],"")</f>
        <v/>
      </c>
      <c r="W1531" s="294" t="str">
        <f>IF(Tabela7[[#This Row],[C/V]]="v",Tabela7[[#This Row],[Preço Médio]],"")</f>
        <v/>
      </c>
      <c r="X1531" s="123" t="str">
        <f>Tabela7[[#This Row],[Código Negociação]]&amp;Tabela7[[#This Row],[C/V]]</f>
        <v/>
      </c>
    </row>
    <row r="1532" spans="3:24" ht="15" customHeight="1" x14ac:dyDescent="0.25">
      <c r="C1532" s="141"/>
      <c r="D1532" s="273"/>
      <c r="E1532" s="273"/>
      <c r="F1532" s="264"/>
      <c r="G1532" s="274"/>
      <c r="H1532" s="264"/>
      <c r="I1532" s="275"/>
      <c r="J1532" s="275"/>
      <c r="K1532" s="275"/>
      <c r="L1532" s="275"/>
      <c r="M1532" s="275"/>
      <c r="N1532" s="275"/>
      <c r="O1532" s="267"/>
      <c r="P1532" s="267"/>
      <c r="Q1532" s="268"/>
      <c r="R1532" s="269"/>
      <c r="S1532" s="268"/>
      <c r="T1532" s="263"/>
      <c r="U1532" s="300"/>
      <c r="V1532" s="294" t="str">
        <f>IF(Tabela7[[#This Row],[C/V]]="c",Tabela7[[#This Row],[Preço Médio]],"")</f>
        <v/>
      </c>
      <c r="W1532" s="294" t="str">
        <f>IF(Tabela7[[#This Row],[C/V]]="v",Tabela7[[#This Row],[Preço Médio]],"")</f>
        <v/>
      </c>
      <c r="X1532" s="123" t="str">
        <f>Tabela7[[#This Row],[Código Negociação]]&amp;Tabela7[[#This Row],[C/V]]</f>
        <v/>
      </c>
    </row>
    <row r="1533" spans="3:24" ht="15" customHeight="1" x14ac:dyDescent="0.25">
      <c r="C1533" s="262"/>
      <c r="D1533" s="272"/>
      <c r="E1533" s="273"/>
      <c r="F1533" s="264"/>
      <c r="G1533" s="265"/>
      <c r="H1533" s="126"/>
      <c r="I1533" s="125"/>
      <c r="J1533" s="125"/>
      <c r="K1533" s="125"/>
      <c r="L1533" s="125"/>
      <c r="M1533" s="125"/>
      <c r="N1533" s="125"/>
      <c r="O1533" s="266"/>
      <c r="P1533" s="267"/>
      <c r="Q1533" s="268"/>
      <c r="R1533" s="269"/>
      <c r="S1533" s="268"/>
      <c r="T1533" s="263"/>
      <c r="U1533" s="300"/>
      <c r="V1533" s="294" t="str">
        <f>IF(Tabela7[[#This Row],[C/V]]="c",Tabela7[[#This Row],[Preço Médio]],"")</f>
        <v/>
      </c>
      <c r="W1533" s="294" t="str">
        <f>IF(Tabela7[[#This Row],[C/V]]="v",Tabela7[[#This Row],[Preço Médio]],"")</f>
        <v/>
      </c>
      <c r="X1533" s="123" t="str">
        <f>Tabela7[[#This Row],[Código Negociação]]&amp;Tabela7[[#This Row],[C/V]]</f>
        <v/>
      </c>
    </row>
    <row r="1534" spans="3:24" ht="15" customHeight="1" x14ac:dyDescent="0.25">
      <c r="C1534" s="262"/>
      <c r="D1534" s="272"/>
      <c r="E1534" s="273"/>
      <c r="F1534" s="264"/>
      <c r="G1534" s="265"/>
      <c r="H1534" s="126"/>
      <c r="I1534" s="125"/>
      <c r="J1534" s="125"/>
      <c r="K1534" s="125"/>
      <c r="L1534" s="125"/>
      <c r="M1534" s="125"/>
      <c r="N1534" s="125"/>
      <c r="O1534" s="266"/>
      <c r="P1534" s="267"/>
      <c r="Q1534" s="267"/>
      <c r="R1534" s="270"/>
      <c r="S1534" s="267"/>
      <c r="T1534" s="264"/>
      <c r="U1534" s="300"/>
      <c r="V1534" s="294" t="str">
        <f>IF(Tabela7[[#This Row],[C/V]]="c",Tabela7[[#This Row],[Preço Médio]],"")</f>
        <v/>
      </c>
      <c r="W1534" s="294" t="str">
        <f>IF(Tabela7[[#This Row],[C/V]]="v",Tabela7[[#This Row],[Preço Médio]],"")</f>
        <v/>
      </c>
      <c r="X1534" s="123" t="str">
        <f>Tabela7[[#This Row],[Código Negociação]]&amp;Tabela7[[#This Row],[C/V]]</f>
        <v/>
      </c>
    </row>
    <row r="1535" spans="3:24" ht="15" customHeight="1" x14ac:dyDescent="0.25">
      <c r="C1535" s="141"/>
      <c r="D1535" s="271"/>
      <c r="E1535" s="271"/>
      <c r="F1535" s="118"/>
      <c r="G1535" s="119"/>
      <c r="H1535" s="118"/>
      <c r="I1535" s="120"/>
      <c r="J1535" s="120"/>
      <c r="K1535" s="120"/>
      <c r="L1535" s="120"/>
      <c r="M1535" s="120"/>
      <c r="N1535" s="120"/>
      <c r="O1535" s="121"/>
      <c r="P1535" s="121"/>
      <c r="Q1535" s="117"/>
      <c r="R1535" s="122"/>
      <c r="S1535" s="117"/>
      <c r="T1535" s="123"/>
      <c r="U1535" s="299"/>
      <c r="V1535" s="294" t="str">
        <f>IF(Tabela7[[#This Row],[C/V]]="c",Tabela7[[#This Row],[Preço Médio]],"")</f>
        <v/>
      </c>
      <c r="W1535" s="294" t="str">
        <f>IF(Tabela7[[#This Row],[C/V]]="v",Tabela7[[#This Row],[Preço Médio]],"")</f>
        <v/>
      </c>
      <c r="X1535" s="123" t="str">
        <f>Tabela7[[#This Row],[Código Negociação]]&amp;Tabela7[[#This Row],[C/V]]</f>
        <v/>
      </c>
    </row>
    <row r="1536" spans="3:24" ht="15" customHeight="1" x14ac:dyDescent="0.25">
      <c r="C1536" s="262"/>
      <c r="D1536" s="272"/>
      <c r="E1536" s="272"/>
      <c r="F1536" s="264"/>
      <c r="G1536" s="265"/>
      <c r="H1536" s="126"/>
      <c r="I1536" s="125"/>
      <c r="J1536" s="125"/>
      <c r="K1536" s="125"/>
      <c r="L1536" s="125"/>
      <c r="M1536" s="125"/>
      <c r="N1536" s="125"/>
      <c r="O1536" s="266"/>
      <c r="P1536" s="267"/>
      <c r="Q1536" s="268"/>
      <c r="R1536" s="269"/>
      <c r="S1536" s="268"/>
      <c r="T1536" s="263"/>
      <c r="U1536" s="300"/>
      <c r="V1536" s="294" t="str">
        <f>IF(Tabela7[[#This Row],[C/V]]="c",Tabela7[[#This Row],[Preço Médio]],"")</f>
        <v/>
      </c>
      <c r="W1536" s="294" t="str">
        <f>IF(Tabela7[[#This Row],[C/V]]="v",Tabela7[[#This Row],[Preço Médio]],"")</f>
        <v/>
      </c>
      <c r="X1536" s="123" t="str">
        <f>Tabela7[[#This Row],[Código Negociação]]&amp;Tabela7[[#This Row],[C/V]]</f>
        <v/>
      </c>
    </row>
    <row r="1537" spans="3:24" ht="15" customHeight="1" x14ac:dyDescent="0.25">
      <c r="C1537" s="262"/>
      <c r="D1537" s="272"/>
      <c r="E1537" s="272"/>
      <c r="F1537" s="264"/>
      <c r="G1537" s="265"/>
      <c r="H1537" s="126"/>
      <c r="I1537" s="125"/>
      <c r="J1537" s="125"/>
      <c r="K1537" s="125"/>
      <c r="L1537" s="125"/>
      <c r="M1537" s="125"/>
      <c r="N1537" s="125"/>
      <c r="O1537" s="266"/>
      <c r="P1537" s="267"/>
      <c r="Q1537" s="267"/>
      <c r="R1537" s="270"/>
      <c r="S1537" s="267"/>
      <c r="T1537" s="264"/>
      <c r="U1537" s="300"/>
      <c r="V1537" s="294" t="str">
        <f>IF(Tabela7[[#This Row],[C/V]]="c",Tabela7[[#This Row],[Preço Médio]],"")</f>
        <v/>
      </c>
      <c r="W1537" s="294" t="str">
        <f>IF(Tabela7[[#This Row],[C/V]]="v",Tabela7[[#This Row],[Preço Médio]],"")</f>
        <v/>
      </c>
      <c r="X1537" s="123" t="str">
        <f>Tabela7[[#This Row],[Código Negociação]]&amp;Tabela7[[#This Row],[C/V]]</f>
        <v/>
      </c>
    </row>
    <row r="1538" spans="3:24" ht="15" customHeight="1" x14ac:dyDescent="0.25">
      <c r="C1538" s="141"/>
      <c r="D1538" s="273"/>
      <c r="E1538" s="273"/>
      <c r="F1538" s="264"/>
      <c r="G1538" s="274"/>
      <c r="H1538" s="264"/>
      <c r="I1538" s="275"/>
      <c r="J1538" s="275"/>
      <c r="K1538" s="275"/>
      <c r="L1538" s="275"/>
      <c r="M1538" s="275"/>
      <c r="N1538" s="275"/>
      <c r="O1538" s="267"/>
      <c r="P1538" s="267"/>
      <c r="Q1538" s="268"/>
      <c r="R1538" s="269"/>
      <c r="S1538" s="268"/>
      <c r="T1538" s="263"/>
      <c r="U1538" s="300"/>
      <c r="V1538" s="294" t="str">
        <f>IF(Tabela7[[#This Row],[C/V]]="c",Tabela7[[#This Row],[Preço Médio]],"")</f>
        <v/>
      </c>
      <c r="W1538" s="294" t="str">
        <f>IF(Tabela7[[#This Row],[C/V]]="v",Tabela7[[#This Row],[Preço Médio]],"")</f>
        <v/>
      </c>
      <c r="X1538" s="123" t="str">
        <f>Tabela7[[#This Row],[Código Negociação]]&amp;Tabela7[[#This Row],[C/V]]</f>
        <v/>
      </c>
    </row>
    <row r="1539" spans="3:24" ht="15" customHeight="1" x14ac:dyDescent="0.25">
      <c r="C1539" s="262"/>
      <c r="D1539" s="272"/>
      <c r="E1539" s="273"/>
      <c r="F1539" s="264"/>
      <c r="G1539" s="265"/>
      <c r="H1539" s="126"/>
      <c r="I1539" s="125"/>
      <c r="J1539" s="125"/>
      <c r="K1539" s="125"/>
      <c r="L1539" s="125"/>
      <c r="M1539" s="125"/>
      <c r="N1539" s="125"/>
      <c r="O1539" s="266"/>
      <c r="P1539" s="267"/>
      <c r="Q1539" s="268"/>
      <c r="R1539" s="269"/>
      <c r="S1539" s="268"/>
      <c r="T1539" s="263"/>
      <c r="U1539" s="300"/>
      <c r="V1539" s="294" t="str">
        <f>IF(Tabela7[[#This Row],[C/V]]="c",Tabela7[[#This Row],[Preço Médio]],"")</f>
        <v/>
      </c>
      <c r="W1539" s="294" t="str">
        <f>IF(Tabela7[[#This Row],[C/V]]="v",Tabela7[[#This Row],[Preço Médio]],"")</f>
        <v/>
      </c>
      <c r="X1539" s="123" t="str">
        <f>Tabela7[[#This Row],[Código Negociação]]&amp;Tabela7[[#This Row],[C/V]]</f>
        <v/>
      </c>
    </row>
    <row r="1540" spans="3:24" ht="15" customHeight="1" x14ac:dyDescent="0.25">
      <c r="C1540" s="262"/>
      <c r="D1540" s="272"/>
      <c r="E1540" s="273"/>
      <c r="F1540" s="264"/>
      <c r="G1540" s="265"/>
      <c r="H1540" s="126"/>
      <c r="I1540" s="125"/>
      <c r="J1540" s="125"/>
      <c r="K1540" s="125"/>
      <c r="L1540" s="125"/>
      <c r="M1540" s="125"/>
      <c r="N1540" s="125"/>
      <c r="O1540" s="266"/>
      <c r="P1540" s="267"/>
      <c r="Q1540" s="267"/>
      <c r="R1540" s="270"/>
      <c r="S1540" s="267"/>
      <c r="T1540" s="264"/>
      <c r="U1540" s="300"/>
      <c r="V1540" s="294" t="str">
        <f>IF(Tabela7[[#This Row],[C/V]]="c",Tabela7[[#This Row],[Preço Médio]],"")</f>
        <v/>
      </c>
      <c r="W1540" s="294" t="str">
        <f>IF(Tabela7[[#This Row],[C/V]]="v",Tabela7[[#This Row],[Preço Médio]],"")</f>
        <v/>
      </c>
      <c r="X1540" s="123" t="str">
        <f>Tabela7[[#This Row],[Código Negociação]]&amp;Tabela7[[#This Row],[C/V]]</f>
        <v/>
      </c>
    </row>
    <row r="1541" spans="3:24" ht="15" customHeight="1" x14ac:dyDescent="0.25">
      <c r="C1541" s="141"/>
      <c r="D1541" s="271"/>
      <c r="E1541" s="271"/>
      <c r="F1541" s="118"/>
      <c r="G1541" s="119"/>
      <c r="H1541" s="118"/>
      <c r="I1541" s="120"/>
      <c r="J1541" s="120"/>
      <c r="K1541" s="120"/>
      <c r="L1541" s="120"/>
      <c r="M1541" s="120"/>
      <c r="N1541" s="120"/>
      <c r="O1541" s="121"/>
      <c r="P1541" s="121"/>
      <c r="Q1541" s="117"/>
      <c r="R1541" s="122"/>
      <c r="S1541" s="117"/>
      <c r="T1541" s="123"/>
      <c r="U1541" s="299"/>
      <c r="V1541" s="294" t="str">
        <f>IF(Tabela7[[#This Row],[C/V]]="c",Tabela7[[#This Row],[Preço Médio]],"")</f>
        <v/>
      </c>
      <c r="W1541" s="294" t="str">
        <f>IF(Tabela7[[#This Row],[C/V]]="v",Tabela7[[#This Row],[Preço Médio]],"")</f>
        <v/>
      </c>
      <c r="X1541" s="123" t="str">
        <f>Tabela7[[#This Row],[Código Negociação]]&amp;Tabela7[[#This Row],[C/V]]</f>
        <v/>
      </c>
    </row>
    <row r="1542" spans="3:24" ht="15" customHeight="1" x14ac:dyDescent="0.25">
      <c r="C1542" s="262"/>
      <c r="D1542" s="272"/>
      <c r="E1542" s="272"/>
      <c r="F1542" s="264"/>
      <c r="G1542" s="265"/>
      <c r="H1542" s="126"/>
      <c r="I1542" s="125"/>
      <c r="J1542" s="125"/>
      <c r="K1542" s="125"/>
      <c r="L1542" s="125"/>
      <c r="M1542" s="125"/>
      <c r="N1542" s="125"/>
      <c r="O1542" s="266"/>
      <c r="P1542" s="267"/>
      <c r="Q1542" s="268"/>
      <c r="R1542" s="269"/>
      <c r="S1542" s="268"/>
      <c r="T1542" s="263"/>
      <c r="U1542" s="300"/>
      <c r="V1542" s="294" t="str">
        <f>IF(Tabela7[[#This Row],[C/V]]="c",Tabela7[[#This Row],[Preço Médio]],"")</f>
        <v/>
      </c>
      <c r="W1542" s="294" t="str">
        <f>IF(Tabela7[[#This Row],[C/V]]="v",Tabela7[[#This Row],[Preço Médio]],"")</f>
        <v/>
      </c>
      <c r="X1542" s="123" t="str">
        <f>Tabela7[[#This Row],[Código Negociação]]&amp;Tabela7[[#This Row],[C/V]]</f>
        <v/>
      </c>
    </row>
    <row r="1543" spans="3:24" ht="15" customHeight="1" x14ac:dyDescent="0.25">
      <c r="C1543" s="262"/>
      <c r="D1543" s="272"/>
      <c r="E1543" s="272"/>
      <c r="F1543" s="264"/>
      <c r="G1543" s="265"/>
      <c r="H1543" s="126"/>
      <c r="I1543" s="125"/>
      <c r="J1543" s="125"/>
      <c r="K1543" s="125"/>
      <c r="L1543" s="125"/>
      <c r="M1543" s="125"/>
      <c r="N1543" s="125"/>
      <c r="O1543" s="266"/>
      <c r="P1543" s="267"/>
      <c r="Q1543" s="267"/>
      <c r="R1543" s="270"/>
      <c r="S1543" s="267"/>
      <c r="T1543" s="264"/>
      <c r="U1543" s="300"/>
      <c r="V1543" s="294" t="str">
        <f>IF(Tabela7[[#This Row],[C/V]]="c",Tabela7[[#This Row],[Preço Médio]],"")</f>
        <v/>
      </c>
      <c r="W1543" s="294" t="str">
        <f>IF(Tabela7[[#This Row],[C/V]]="v",Tabela7[[#This Row],[Preço Médio]],"")</f>
        <v/>
      </c>
      <c r="X1543" s="123" t="str">
        <f>Tabela7[[#This Row],[Código Negociação]]&amp;Tabela7[[#This Row],[C/V]]</f>
        <v/>
      </c>
    </row>
    <row r="1544" spans="3:24" ht="15" customHeight="1" x14ac:dyDescent="0.25">
      <c r="C1544" s="141"/>
      <c r="D1544" s="273"/>
      <c r="E1544" s="273"/>
      <c r="F1544" s="264"/>
      <c r="G1544" s="274"/>
      <c r="H1544" s="264"/>
      <c r="I1544" s="275"/>
      <c r="J1544" s="275"/>
      <c r="K1544" s="275"/>
      <c r="L1544" s="275"/>
      <c r="M1544" s="275"/>
      <c r="N1544" s="275"/>
      <c r="O1544" s="267"/>
      <c r="P1544" s="267"/>
      <c r="Q1544" s="268"/>
      <c r="R1544" s="269"/>
      <c r="S1544" s="268"/>
      <c r="T1544" s="263"/>
      <c r="U1544" s="300"/>
      <c r="V1544" s="294" t="str">
        <f>IF(Tabela7[[#This Row],[C/V]]="c",Tabela7[[#This Row],[Preço Médio]],"")</f>
        <v/>
      </c>
      <c r="W1544" s="294" t="str">
        <f>IF(Tabela7[[#This Row],[C/V]]="v",Tabela7[[#This Row],[Preço Médio]],"")</f>
        <v/>
      </c>
      <c r="X1544" s="123" t="str">
        <f>Tabela7[[#This Row],[Código Negociação]]&amp;Tabela7[[#This Row],[C/V]]</f>
        <v/>
      </c>
    </row>
    <row r="1545" spans="3:24" ht="15" customHeight="1" x14ac:dyDescent="0.25">
      <c r="C1545" s="262"/>
      <c r="D1545" s="272"/>
      <c r="E1545" s="273"/>
      <c r="F1545" s="264"/>
      <c r="G1545" s="265"/>
      <c r="H1545" s="126"/>
      <c r="I1545" s="125"/>
      <c r="J1545" s="125"/>
      <c r="K1545" s="125"/>
      <c r="L1545" s="125"/>
      <c r="M1545" s="125"/>
      <c r="N1545" s="125"/>
      <c r="O1545" s="266"/>
      <c r="P1545" s="267"/>
      <c r="Q1545" s="268"/>
      <c r="R1545" s="269"/>
      <c r="S1545" s="268"/>
      <c r="T1545" s="263"/>
      <c r="U1545" s="300"/>
      <c r="V1545" s="294" t="str">
        <f>IF(Tabela7[[#This Row],[C/V]]="c",Tabela7[[#This Row],[Preço Médio]],"")</f>
        <v/>
      </c>
      <c r="W1545" s="294" t="str">
        <f>IF(Tabela7[[#This Row],[C/V]]="v",Tabela7[[#This Row],[Preço Médio]],"")</f>
        <v/>
      </c>
      <c r="X1545" s="123" t="str">
        <f>Tabela7[[#This Row],[Código Negociação]]&amp;Tabela7[[#This Row],[C/V]]</f>
        <v/>
      </c>
    </row>
    <row r="1546" spans="3:24" ht="15" customHeight="1" x14ac:dyDescent="0.25">
      <c r="C1546" s="262"/>
      <c r="D1546" s="272"/>
      <c r="E1546" s="273"/>
      <c r="F1546" s="264"/>
      <c r="G1546" s="265"/>
      <c r="H1546" s="126"/>
      <c r="I1546" s="125"/>
      <c r="J1546" s="125"/>
      <c r="K1546" s="125"/>
      <c r="L1546" s="125"/>
      <c r="M1546" s="125"/>
      <c r="N1546" s="125"/>
      <c r="O1546" s="266"/>
      <c r="P1546" s="267"/>
      <c r="Q1546" s="267"/>
      <c r="R1546" s="270"/>
      <c r="S1546" s="267"/>
      <c r="T1546" s="264"/>
      <c r="U1546" s="300"/>
      <c r="V1546" s="294" t="str">
        <f>IF(Tabela7[[#This Row],[C/V]]="c",Tabela7[[#This Row],[Preço Médio]],"")</f>
        <v/>
      </c>
      <c r="W1546" s="294" t="str">
        <f>IF(Tabela7[[#This Row],[C/V]]="v",Tabela7[[#This Row],[Preço Médio]],"")</f>
        <v/>
      </c>
      <c r="X1546" s="123" t="str">
        <f>Tabela7[[#This Row],[Código Negociação]]&amp;Tabela7[[#This Row],[C/V]]</f>
        <v/>
      </c>
    </row>
    <row r="1547" spans="3:24" ht="15" customHeight="1" x14ac:dyDescent="0.25">
      <c r="C1547" s="141"/>
      <c r="D1547" s="271"/>
      <c r="E1547" s="271"/>
      <c r="F1547" s="118"/>
      <c r="G1547" s="119"/>
      <c r="H1547" s="118"/>
      <c r="I1547" s="120"/>
      <c r="J1547" s="120"/>
      <c r="K1547" s="120"/>
      <c r="L1547" s="120"/>
      <c r="M1547" s="120"/>
      <c r="N1547" s="120"/>
      <c r="O1547" s="121"/>
      <c r="P1547" s="121"/>
      <c r="Q1547" s="117"/>
      <c r="R1547" s="122"/>
      <c r="S1547" s="117"/>
      <c r="T1547" s="123"/>
      <c r="U1547" s="299"/>
      <c r="V1547" s="294" t="str">
        <f>IF(Tabela7[[#This Row],[C/V]]="c",Tabela7[[#This Row],[Preço Médio]],"")</f>
        <v/>
      </c>
      <c r="W1547" s="294" t="str">
        <f>IF(Tabela7[[#This Row],[C/V]]="v",Tabela7[[#This Row],[Preço Médio]],"")</f>
        <v/>
      </c>
      <c r="X1547" s="123" t="str">
        <f>Tabela7[[#This Row],[Código Negociação]]&amp;Tabela7[[#This Row],[C/V]]</f>
        <v/>
      </c>
    </row>
    <row r="1548" spans="3:24" ht="15" customHeight="1" x14ac:dyDescent="0.25">
      <c r="C1548" s="262"/>
      <c r="D1548" s="272"/>
      <c r="E1548" s="272"/>
      <c r="F1548" s="264"/>
      <c r="G1548" s="265"/>
      <c r="H1548" s="126"/>
      <c r="I1548" s="125"/>
      <c r="J1548" s="125"/>
      <c r="K1548" s="125"/>
      <c r="L1548" s="125"/>
      <c r="M1548" s="125"/>
      <c r="N1548" s="125"/>
      <c r="O1548" s="266"/>
      <c r="P1548" s="267"/>
      <c r="Q1548" s="268"/>
      <c r="R1548" s="269"/>
      <c r="S1548" s="268"/>
      <c r="T1548" s="263"/>
      <c r="U1548" s="300"/>
      <c r="V1548" s="294" t="str">
        <f>IF(Tabela7[[#This Row],[C/V]]="c",Tabela7[[#This Row],[Preço Médio]],"")</f>
        <v/>
      </c>
      <c r="W1548" s="294" t="str">
        <f>IF(Tabela7[[#This Row],[C/V]]="v",Tabela7[[#This Row],[Preço Médio]],"")</f>
        <v/>
      </c>
      <c r="X1548" s="123" t="str">
        <f>Tabela7[[#This Row],[Código Negociação]]&amp;Tabela7[[#This Row],[C/V]]</f>
        <v/>
      </c>
    </row>
    <row r="1549" spans="3:24" ht="15" customHeight="1" x14ac:dyDescent="0.25">
      <c r="C1549" s="262"/>
      <c r="D1549" s="272"/>
      <c r="E1549" s="272"/>
      <c r="F1549" s="264"/>
      <c r="G1549" s="265"/>
      <c r="H1549" s="126"/>
      <c r="I1549" s="125"/>
      <c r="J1549" s="125"/>
      <c r="K1549" s="125"/>
      <c r="L1549" s="125"/>
      <c r="M1549" s="125"/>
      <c r="N1549" s="125"/>
      <c r="O1549" s="266"/>
      <c r="P1549" s="267"/>
      <c r="Q1549" s="267"/>
      <c r="R1549" s="270"/>
      <c r="S1549" s="267"/>
      <c r="T1549" s="264"/>
      <c r="U1549" s="300"/>
      <c r="V1549" s="294" t="str">
        <f>IF(Tabela7[[#This Row],[C/V]]="c",Tabela7[[#This Row],[Preço Médio]],"")</f>
        <v/>
      </c>
      <c r="W1549" s="294" t="str">
        <f>IF(Tabela7[[#This Row],[C/V]]="v",Tabela7[[#This Row],[Preço Médio]],"")</f>
        <v/>
      </c>
      <c r="X1549" s="123" t="str">
        <f>Tabela7[[#This Row],[Código Negociação]]&amp;Tabela7[[#This Row],[C/V]]</f>
        <v/>
      </c>
    </row>
    <row r="1550" spans="3:24" ht="15" customHeight="1" x14ac:dyDescent="0.25">
      <c r="C1550" s="141"/>
      <c r="D1550" s="273"/>
      <c r="E1550" s="273"/>
      <c r="F1550" s="264"/>
      <c r="G1550" s="274"/>
      <c r="H1550" s="264"/>
      <c r="I1550" s="275"/>
      <c r="J1550" s="275"/>
      <c r="K1550" s="275"/>
      <c r="L1550" s="275"/>
      <c r="M1550" s="275"/>
      <c r="N1550" s="275"/>
      <c r="O1550" s="267"/>
      <c r="P1550" s="267"/>
      <c r="Q1550" s="268"/>
      <c r="R1550" s="269"/>
      <c r="S1550" s="268"/>
      <c r="T1550" s="263"/>
      <c r="U1550" s="300"/>
      <c r="V1550" s="294" t="str">
        <f>IF(Tabela7[[#This Row],[C/V]]="c",Tabela7[[#This Row],[Preço Médio]],"")</f>
        <v/>
      </c>
      <c r="W1550" s="294" t="str">
        <f>IF(Tabela7[[#This Row],[C/V]]="v",Tabela7[[#This Row],[Preço Médio]],"")</f>
        <v/>
      </c>
      <c r="X1550" s="123" t="str">
        <f>Tabela7[[#This Row],[Código Negociação]]&amp;Tabela7[[#This Row],[C/V]]</f>
        <v/>
      </c>
    </row>
    <row r="1551" spans="3:24" ht="15" customHeight="1" x14ac:dyDescent="0.25">
      <c r="C1551" s="262"/>
      <c r="D1551" s="272"/>
      <c r="E1551" s="273"/>
      <c r="F1551" s="264"/>
      <c r="G1551" s="265"/>
      <c r="H1551" s="126"/>
      <c r="I1551" s="125"/>
      <c r="J1551" s="125"/>
      <c r="K1551" s="125"/>
      <c r="L1551" s="125"/>
      <c r="M1551" s="125"/>
      <c r="N1551" s="125"/>
      <c r="O1551" s="266"/>
      <c r="P1551" s="267"/>
      <c r="Q1551" s="268"/>
      <c r="R1551" s="269"/>
      <c r="S1551" s="268"/>
      <c r="T1551" s="263"/>
      <c r="U1551" s="300"/>
      <c r="V1551" s="294" t="str">
        <f>IF(Tabela7[[#This Row],[C/V]]="c",Tabela7[[#This Row],[Preço Médio]],"")</f>
        <v/>
      </c>
      <c r="W1551" s="294" t="str">
        <f>IF(Tabela7[[#This Row],[C/V]]="v",Tabela7[[#This Row],[Preço Médio]],"")</f>
        <v/>
      </c>
      <c r="X1551" s="123" t="str">
        <f>Tabela7[[#This Row],[Código Negociação]]&amp;Tabela7[[#This Row],[C/V]]</f>
        <v/>
      </c>
    </row>
    <row r="1552" spans="3:24" ht="15" customHeight="1" x14ac:dyDescent="0.25">
      <c r="C1552" s="262"/>
      <c r="D1552" s="272"/>
      <c r="E1552" s="273"/>
      <c r="F1552" s="264"/>
      <c r="G1552" s="265"/>
      <c r="H1552" s="126"/>
      <c r="I1552" s="125"/>
      <c r="J1552" s="125"/>
      <c r="K1552" s="125"/>
      <c r="L1552" s="125"/>
      <c r="M1552" s="125"/>
      <c r="N1552" s="125"/>
      <c r="O1552" s="266"/>
      <c r="P1552" s="267"/>
      <c r="Q1552" s="267"/>
      <c r="R1552" s="270"/>
      <c r="S1552" s="267"/>
      <c r="T1552" s="264"/>
      <c r="U1552" s="300"/>
      <c r="V1552" s="294" t="str">
        <f>IF(Tabela7[[#This Row],[C/V]]="c",Tabela7[[#This Row],[Preço Médio]],"")</f>
        <v/>
      </c>
      <c r="W1552" s="294" t="str">
        <f>IF(Tabela7[[#This Row],[C/V]]="v",Tabela7[[#This Row],[Preço Médio]],"")</f>
        <v/>
      </c>
      <c r="X1552" s="123" t="str">
        <f>Tabela7[[#This Row],[Código Negociação]]&amp;Tabela7[[#This Row],[C/V]]</f>
        <v/>
      </c>
    </row>
    <row r="1553" spans="3:24" ht="15" customHeight="1" x14ac:dyDescent="0.25">
      <c r="C1553" s="141"/>
      <c r="D1553" s="271"/>
      <c r="E1553" s="271"/>
      <c r="F1553" s="118"/>
      <c r="G1553" s="119"/>
      <c r="H1553" s="118"/>
      <c r="I1553" s="120"/>
      <c r="J1553" s="120"/>
      <c r="K1553" s="120"/>
      <c r="L1553" s="120"/>
      <c r="M1553" s="120"/>
      <c r="N1553" s="120"/>
      <c r="O1553" s="121"/>
      <c r="P1553" s="121"/>
      <c r="Q1553" s="117"/>
      <c r="R1553" s="122"/>
      <c r="S1553" s="117"/>
      <c r="T1553" s="123"/>
      <c r="U1553" s="299"/>
      <c r="V1553" s="294" t="str">
        <f>IF(Tabela7[[#This Row],[C/V]]="c",Tabela7[[#This Row],[Preço Médio]],"")</f>
        <v/>
      </c>
      <c r="W1553" s="294" t="str">
        <f>IF(Tabela7[[#This Row],[C/V]]="v",Tabela7[[#This Row],[Preço Médio]],"")</f>
        <v/>
      </c>
      <c r="X1553" s="123" t="str">
        <f>Tabela7[[#This Row],[Código Negociação]]&amp;Tabela7[[#This Row],[C/V]]</f>
        <v/>
      </c>
    </row>
    <row r="1554" spans="3:24" ht="15" customHeight="1" x14ac:dyDescent="0.25">
      <c r="C1554" s="262"/>
      <c r="D1554" s="272"/>
      <c r="E1554" s="272"/>
      <c r="F1554" s="264"/>
      <c r="G1554" s="265"/>
      <c r="H1554" s="126"/>
      <c r="I1554" s="125"/>
      <c r="J1554" s="125"/>
      <c r="K1554" s="125"/>
      <c r="L1554" s="125"/>
      <c r="M1554" s="125"/>
      <c r="N1554" s="125"/>
      <c r="O1554" s="266"/>
      <c r="P1554" s="267"/>
      <c r="Q1554" s="268"/>
      <c r="R1554" s="269"/>
      <c r="S1554" s="268"/>
      <c r="T1554" s="263"/>
      <c r="U1554" s="300"/>
      <c r="V1554" s="294" t="str">
        <f>IF(Tabela7[[#This Row],[C/V]]="c",Tabela7[[#This Row],[Preço Médio]],"")</f>
        <v/>
      </c>
      <c r="W1554" s="294" t="str">
        <f>IF(Tabela7[[#This Row],[C/V]]="v",Tabela7[[#This Row],[Preço Médio]],"")</f>
        <v/>
      </c>
      <c r="X1554" s="123" t="str">
        <f>Tabela7[[#This Row],[Código Negociação]]&amp;Tabela7[[#This Row],[C/V]]</f>
        <v/>
      </c>
    </row>
    <row r="1555" spans="3:24" ht="15" customHeight="1" x14ac:dyDescent="0.25">
      <c r="C1555" s="262"/>
      <c r="D1555" s="272"/>
      <c r="E1555" s="272"/>
      <c r="F1555" s="264"/>
      <c r="G1555" s="265"/>
      <c r="H1555" s="126"/>
      <c r="I1555" s="125"/>
      <c r="J1555" s="125"/>
      <c r="K1555" s="125"/>
      <c r="L1555" s="125"/>
      <c r="M1555" s="125"/>
      <c r="N1555" s="125"/>
      <c r="O1555" s="266"/>
      <c r="P1555" s="267"/>
      <c r="Q1555" s="267"/>
      <c r="R1555" s="270"/>
      <c r="S1555" s="267"/>
      <c r="T1555" s="264"/>
      <c r="U1555" s="300"/>
      <c r="V1555" s="294" t="str">
        <f>IF(Tabela7[[#This Row],[C/V]]="c",Tabela7[[#This Row],[Preço Médio]],"")</f>
        <v/>
      </c>
      <c r="W1555" s="294" t="str">
        <f>IF(Tabela7[[#This Row],[C/V]]="v",Tabela7[[#This Row],[Preço Médio]],"")</f>
        <v/>
      </c>
      <c r="X1555" s="123" t="str">
        <f>Tabela7[[#This Row],[Código Negociação]]&amp;Tabela7[[#This Row],[C/V]]</f>
        <v/>
      </c>
    </row>
    <row r="1556" spans="3:24" ht="15" customHeight="1" x14ac:dyDescent="0.25">
      <c r="C1556" s="141"/>
      <c r="D1556" s="273"/>
      <c r="E1556" s="273"/>
      <c r="F1556" s="264"/>
      <c r="G1556" s="274"/>
      <c r="H1556" s="264"/>
      <c r="I1556" s="275"/>
      <c r="J1556" s="275"/>
      <c r="K1556" s="275"/>
      <c r="L1556" s="275"/>
      <c r="M1556" s="275"/>
      <c r="N1556" s="275"/>
      <c r="O1556" s="267"/>
      <c r="P1556" s="267"/>
      <c r="Q1556" s="268"/>
      <c r="R1556" s="269"/>
      <c r="S1556" s="268"/>
      <c r="T1556" s="263"/>
      <c r="U1556" s="300"/>
      <c r="V1556" s="294" t="str">
        <f>IF(Tabela7[[#This Row],[C/V]]="c",Tabela7[[#This Row],[Preço Médio]],"")</f>
        <v/>
      </c>
      <c r="W1556" s="294" t="str">
        <f>IF(Tabela7[[#This Row],[C/V]]="v",Tabela7[[#This Row],[Preço Médio]],"")</f>
        <v/>
      </c>
      <c r="X1556" s="123" t="str">
        <f>Tabela7[[#This Row],[Código Negociação]]&amp;Tabela7[[#This Row],[C/V]]</f>
        <v/>
      </c>
    </row>
    <row r="1557" spans="3:24" ht="15" customHeight="1" x14ac:dyDescent="0.25">
      <c r="C1557" s="262"/>
      <c r="D1557" s="272"/>
      <c r="E1557" s="273"/>
      <c r="F1557" s="264"/>
      <c r="G1557" s="265"/>
      <c r="H1557" s="126"/>
      <c r="I1557" s="125"/>
      <c r="J1557" s="125"/>
      <c r="K1557" s="125"/>
      <c r="L1557" s="125"/>
      <c r="M1557" s="125"/>
      <c r="N1557" s="125"/>
      <c r="O1557" s="266"/>
      <c r="P1557" s="267"/>
      <c r="Q1557" s="268"/>
      <c r="R1557" s="269"/>
      <c r="S1557" s="268"/>
      <c r="T1557" s="263"/>
      <c r="U1557" s="300"/>
      <c r="V1557" s="294" t="str">
        <f>IF(Tabela7[[#This Row],[C/V]]="c",Tabela7[[#This Row],[Preço Médio]],"")</f>
        <v/>
      </c>
      <c r="W1557" s="294" t="str">
        <f>IF(Tabela7[[#This Row],[C/V]]="v",Tabela7[[#This Row],[Preço Médio]],"")</f>
        <v/>
      </c>
      <c r="X1557" s="123" t="str">
        <f>Tabela7[[#This Row],[Código Negociação]]&amp;Tabela7[[#This Row],[C/V]]</f>
        <v/>
      </c>
    </row>
    <row r="1558" spans="3:24" ht="15" customHeight="1" x14ac:dyDescent="0.25">
      <c r="C1558" s="262"/>
      <c r="D1558" s="272"/>
      <c r="E1558" s="273"/>
      <c r="F1558" s="264"/>
      <c r="G1558" s="265"/>
      <c r="H1558" s="126"/>
      <c r="I1558" s="125"/>
      <c r="J1558" s="125"/>
      <c r="K1558" s="125"/>
      <c r="L1558" s="125"/>
      <c r="M1558" s="125"/>
      <c r="N1558" s="125"/>
      <c r="O1558" s="266"/>
      <c r="P1558" s="267"/>
      <c r="Q1558" s="267"/>
      <c r="R1558" s="270"/>
      <c r="S1558" s="267"/>
      <c r="T1558" s="264"/>
      <c r="U1558" s="300"/>
      <c r="V1558" s="294" t="str">
        <f>IF(Tabela7[[#This Row],[C/V]]="c",Tabela7[[#This Row],[Preço Médio]],"")</f>
        <v/>
      </c>
      <c r="W1558" s="294" t="str">
        <f>IF(Tabela7[[#This Row],[C/V]]="v",Tabela7[[#This Row],[Preço Médio]],"")</f>
        <v/>
      </c>
      <c r="X1558" s="123" t="str">
        <f>Tabela7[[#This Row],[Código Negociação]]&amp;Tabela7[[#This Row],[C/V]]</f>
        <v/>
      </c>
    </row>
    <row r="1559" spans="3:24" ht="15" customHeight="1" x14ac:dyDescent="0.25">
      <c r="C1559" s="141"/>
      <c r="D1559" s="271"/>
      <c r="E1559" s="271"/>
      <c r="F1559" s="118"/>
      <c r="G1559" s="119"/>
      <c r="H1559" s="118"/>
      <c r="I1559" s="120"/>
      <c r="J1559" s="120"/>
      <c r="K1559" s="120"/>
      <c r="L1559" s="120"/>
      <c r="M1559" s="120"/>
      <c r="N1559" s="120"/>
      <c r="O1559" s="121"/>
      <c r="P1559" s="121"/>
      <c r="Q1559" s="117"/>
      <c r="R1559" s="122"/>
      <c r="S1559" s="117"/>
      <c r="T1559" s="123"/>
      <c r="U1559" s="299"/>
      <c r="V1559" s="294" t="str">
        <f>IF(Tabela7[[#This Row],[C/V]]="c",Tabela7[[#This Row],[Preço Médio]],"")</f>
        <v/>
      </c>
      <c r="W1559" s="294" t="str">
        <f>IF(Tabela7[[#This Row],[C/V]]="v",Tabela7[[#This Row],[Preço Médio]],"")</f>
        <v/>
      </c>
      <c r="X1559" s="123" t="str">
        <f>Tabela7[[#This Row],[Código Negociação]]&amp;Tabela7[[#This Row],[C/V]]</f>
        <v/>
      </c>
    </row>
    <row r="1560" spans="3:24" ht="15" customHeight="1" x14ac:dyDescent="0.25">
      <c r="C1560" s="262"/>
      <c r="D1560" s="272"/>
      <c r="E1560" s="272"/>
      <c r="F1560" s="264"/>
      <c r="G1560" s="265"/>
      <c r="H1560" s="126"/>
      <c r="I1560" s="125"/>
      <c r="J1560" s="125"/>
      <c r="K1560" s="125"/>
      <c r="L1560" s="125"/>
      <c r="M1560" s="125"/>
      <c r="N1560" s="125"/>
      <c r="O1560" s="266"/>
      <c r="P1560" s="267"/>
      <c r="Q1560" s="268"/>
      <c r="R1560" s="269"/>
      <c r="S1560" s="268"/>
      <c r="T1560" s="263"/>
      <c r="U1560" s="300"/>
      <c r="V1560" s="294" t="str">
        <f>IF(Tabela7[[#This Row],[C/V]]="c",Tabela7[[#This Row],[Preço Médio]],"")</f>
        <v/>
      </c>
      <c r="W1560" s="294" t="str">
        <f>IF(Tabela7[[#This Row],[C/V]]="v",Tabela7[[#This Row],[Preço Médio]],"")</f>
        <v/>
      </c>
      <c r="X1560" s="123" t="str">
        <f>Tabela7[[#This Row],[Código Negociação]]&amp;Tabela7[[#This Row],[C/V]]</f>
        <v/>
      </c>
    </row>
    <row r="1561" spans="3:24" ht="15" customHeight="1" x14ac:dyDescent="0.25">
      <c r="C1561" s="262"/>
      <c r="D1561" s="272"/>
      <c r="E1561" s="272"/>
      <c r="F1561" s="264"/>
      <c r="G1561" s="265"/>
      <c r="H1561" s="126"/>
      <c r="I1561" s="125"/>
      <c r="J1561" s="125"/>
      <c r="K1561" s="125"/>
      <c r="L1561" s="125"/>
      <c r="M1561" s="125"/>
      <c r="N1561" s="125"/>
      <c r="O1561" s="266"/>
      <c r="P1561" s="267"/>
      <c r="Q1561" s="267"/>
      <c r="R1561" s="270"/>
      <c r="S1561" s="267"/>
      <c r="T1561" s="264"/>
      <c r="U1561" s="300"/>
      <c r="V1561" s="294" t="str">
        <f>IF(Tabela7[[#This Row],[C/V]]="c",Tabela7[[#This Row],[Preço Médio]],"")</f>
        <v/>
      </c>
      <c r="W1561" s="294" t="str">
        <f>IF(Tabela7[[#This Row],[C/V]]="v",Tabela7[[#This Row],[Preço Médio]],"")</f>
        <v/>
      </c>
      <c r="X1561" s="123" t="str">
        <f>Tabela7[[#This Row],[Código Negociação]]&amp;Tabela7[[#This Row],[C/V]]</f>
        <v/>
      </c>
    </row>
    <row r="1562" spans="3:24" ht="15" customHeight="1" x14ac:dyDescent="0.25">
      <c r="C1562" s="141"/>
      <c r="D1562" s="273"/>
      <c r="E1562" s="273"/>
      <c r="F1562" s="264"/>
      <c r="G1562" s="274"/>
      <c r="H1562" s="264"/>
      <c r="I1562" s="275"/>
      <c r="J1562" s="275"/>
      <c r="K1562" s="275"/>
      <c r="L1562" s="275"/>
      <c r="M1562" s="275"/>
      <c r="N1562" s="275"/>
      <c r="O1562" s="267"/>
      <c r="P1562" s="267"/>
      <c r="Q1562" s="268"/>
      <c r="R1562" s="269"/>
      <c r="S1562" s="268"/>
      <c r="T1562" s="263"/>
      <c r="U1562" s="300"/>
      <c r="V1562" s="294" t="str">
        <f>IF(Tabela7[[#This Row],[C/V]]="c",Tabela7[[#This Row],[Preço Médio]],"")</f>
        <v/>
      </c>
      <c r="W1562" s="294" t="str">
        <f>IF(Tabela7[[#This Row],[C/V]]="v",Tabela7[[#This Row],[Preço Médio]],"")</f>
        <v/>
      </c>
      <c r="X1562" s="123" t="str">
        <f>Tabela7[[#This Row],[Código Negociação]]&amp;Tabela7[[#This Row],[C/V]]</f>
        <v/>
      </c>
    </row>
    <row r="1563" spans="3:24" ht="15" customHeight="1" x14ac:dyDescent="0.25">
      <c r="C1563" s="262"/>
      <c r="D1563" s="272"/>
      <c r="E1563" s="273"/>
      <c r="F1563" s="264"/>
      <c r="G1563" s="265"/>
      <c r="H1563" s="126"/>
      <c r="I1563" s="125"/>
      <c r="J1563" s="125"/>
      <c r="K1563" s="125"/>
      <c r="L1563" s="125"/>
      <c r="M1563" s="125"/>
      <c r="N1563" s="125"/>
      <c r="O1563" s="266"/>
      <c r="P1563" s="267"/>
      <c r="Q1563" s="268"/>
      <c r="R1563" s="269"/>
      <c r="S1563" s="268"/>
      <c r="T1563" s="263"/>
      <c r="U1563" s="300"/>
      <c r="V1563" s="294" t="str">
        <f>IF(Tabela7[[#This Row],[C/V]]="c",Tabela7[[#This Row],[Preço Médio]],"")</f>
        <v/>
      </c>
      <c r="W1563" s="294" t="str">
        <f>IF(Tabela7[[#This Row],[C/V]]="v",Tabela7[[#This Row],[Preço Médio]],"")</f>
        <v/>
      </c>
      <c r="X1563" s="123" t="str">
        <f>Tabela7[[#This Row],[Código Negociação]]&amp;Tabela7[[#This Row],[C/V]]</f>
        <v/>
      </c>
    </row>
    <row r="1564" spans="3:24" ht="15" customHeight="1" x14ac:dyDescent="0.25">
      <c r="C1564" s="262"/>
      <c r="D1564" s="272"/>
      <c r="E1564" s="273"/>
      <c r="F1564" s="264"/>
      <c r="G1564" s="265"/>
      <c r="H1564" s="126"/>
      <c r="I1564" s="125"/>
      <c r="J1564" s="125"/>
      <c r="K1564" s="125"/>
      <c r="L1564" s="125"/>
      <c r="M1564" s="125"/>
      <c r="N1564" s="125"/>
      <c r="O1564" s="266"/>
      <c r="P1564" s="267"/>
      <c r="Q1564" s="267"/>
      <c r="R1564" s="270"/>
      <c r="S1564" s="267"/>
      <c r="T1564" s="264"/>
      <c r="U1564" s="300"/>
      <c r="V1564" s="294" t="str">
        <f>IF(Tabela7[[#This Row],[C/V]]="c",Tabela7[[#This Row],[Preço Médio]],"")</f>
        <v/>
      </c>
      <c r="W1564" s="294" t="str">
        <f>IF(Tabela7[[#This Row],[C/V]]="v",Tabela7[[#This Row],[Preço Médio]],"")</f>
        <v/>
      </c>
      <c r="X1564" s="123" t="str">
        <f>Tabela7[[#This Row],[Código Negociação]]&amp;Tabela7[[#This Row],[C/V]]</f>
        <v/>
      </c>
    </row>
    <row r="1565" spans="3:24" ht="15" customHeight="1" x14ac:dyDescent="0.25">
      <c r="C1565" s="141"/>
      <c r="D1565" s="271"/>
      <c r="E1565" s="271"/>
      <c r="F1565" s="118"/>
      <c r="G1565" s="119"/>
      <c r="H1565" s="118"/>
      <c r="I1565" s="120"/>
      <c r="J1565" s="120"/>
      <c r="K1565" s="120"/>
      <c r="L1565" s="120"/>
      <c r="M1565" s="120"/>
      <c r="N1565" s="120"/>
      <c r="O1565" s="121"/>
      <c r="P1565" s="121"/>
      <c r="Q1565" s="117"/>
      <c r="R1565" s="122"/>
      <c r="S1565" s="117"/>
      <c r="T1565" s="123"/>
      <c r="U1565" s="299"/>
      <c r="V1565" s="294" t="str">
        <f>IF(Tabela7[[#This Row],[C/V]]="c",Tabela7[[#This Row],[Preço Médio]],"")</f>
        <v/>
      </c>
      <c r="W1565" s="294" t="str">
        <f>IF(Tabela7[[#This Row],[C/V]]="v",Tabela7[[#This Row],[Preço Médio]],"")</f>
        <v/>
      </c>
      <c r="X1565" s="123" t="str">
        <f>Tabela7[[#This Row],[Código Negociação]]&amp;Tabela7[[#This Row],[C/V]]</f>
        <v/>
      </c>
    </row>
    <row r="1566" spans="3:24" ht="15" customHeight="1" x14ac:dyDescent="0.25">
      <c r="C1566" s="262"/>
      <c r="D1566" s="272"/>
      <c r="E1566" s="272"/>
      <c r="F1566" s="264"/>
      <c r="G1566" s="265"/>
      <c r="H1566" s="126"/>
      <c r="I1566" s="125"/>
      <c r="J1566" s="125"/>
      <c r="K1566" s="125"/>
      <c r="L1566" s="125"/>
      <c r="M1566" s="125"/>
      <c r="N1566" s="125"/>
      <c r="O1566" s="266"/>
      <c r="P1566" s="267"/>
      <c r="Q1566" s="268"/>
      <c r="R1566" s="269"/>
      <c r="S1566" s="268"/>
      <c r="T1566" s="263"/>
      <c r="U1566" s="300"/>
      <c r="V1566" s="294" t="str">
        <f>IF(Tabela7[[#This Row],[C/V]]="c",Tabela7[[#This Row],[Preço Médio]],"")</f>
        <v/>
      </c>
      <c r="W1566" s="294" t="str">
        <f>IF(Tabela7[[#This Row],[C/V]]="v",Tabela7[[#This Row],[Preço Médio]],"")</f>
        <v/>
      </c>
      <c r="X1566" s="123" t="str">
        <f>Tabela7[[#This Row],[Código Negociação]]&amp;Tabela7[[#This Row],[C/V]]</f>
        <v/>
      </c>
    </row>
    <row r="1567" spans="3:24" ht="15" customHeight="1" x14ac:dyDescent="0.25">
      <c r="C1567" s="262"/>
      <c r="D1567" s="272"/>
      <c r="E1567" s="272"/>
      <c r="F1567" s="264"/>
      <c r="G1567" s="265"/>
      <c r="H1567" s="126"/>
      <c r="I1567" s="125"/>
      <c r="J1567" s="125"/>
      <c r="K1567" s="125"/>
      <c r="L1567" s="125"/>
      <c r="M1567" s="125"/>
      <c r="N1567" s="125"/>
      <c r="O1567" s="266"/>
      <c r="P1567" s="267"/>
      <c r="Q1567" s="267"/>
      <c r="R1567" s="270"/>
      <c r="S1567" s="267"/>
      <c r="T1567" s="264"/>
      <c r="U1567" s="300"/>
      <c r="V1567" s="294" t="str">
        <f>IF(Tabela7[[#This Row],[C/V]]="c",Tabela7[[#This Row],[Preço Médio]],"")</f>
        <v/>
      </c>
      <c r="W1567" s="294" t="str">
        <f>IF(Tabela7[[#This Row],[C/V]]="v",Tabela7[[#This Row],[Preço Médio]],"")</f>
        <v/>
      </c>
      <c r="X1567" s="123" t="str">
        <f>Tabela7[[#This Row],[Código Negociação]]&amp;Tabela7[[#This Row],[C/V]]</f>
        <v/>
      </c>
    </row>
    <row r="1568" spans="3:24" ht="15" customHeight="1" x14ac:dyDescent="0.25">
      <c r="C1568" s="141"/>
      <c r="D1568" s="273"/>
      <c r="E1568" s="273"/>
      <c r="F1568" s="264"/>
      <c r="G1568" s="274"/>
      <c r="H1568" s="264"/>
      <c r="I1568" s="275"/>
      <c r="J1568" s="275"/>
      <c r="K1568" s="275"/>
      <c r="L1568" s="275"/>
      <c r="M1568" s="275"/>
      <c r="N1568" s="275"/>
      <c r="O1568" s="267"/>
      <c r="P1568" s="267"/>
      <c r="Q1568" s="268"/>
      <c r="R1568" s="269"/>
      <c r="S1568" s="268"/>
      <c r="T1568" s="263"/>
      <c r="U1568" s="300"/>
      <c r="V1568" s="294" t="str">
        <f>IF(Tabela7[[#This Row],[C/V]]="c",Tabela7[[#This Row],[Preço Médio]],"")</f>
        <v/>
      </c>
      <c r="W1568" s="294" t="str">
        <f>IF(Tabela7[[#This Row],[C/V]]="v",Tabela7[[#This Row],[Preço Médio]],"")</f>
        <v/>
      </c>
      <c r="X1568" s="123" t="str">
        <f>Tabela7[[#This Row],[Código Negociação]]&amp;Tabela7[[#This Row],[C/V]]</f>
        <v/>
      </c>
    </row>
    <row r="1569" spans="3:24" ht="15" customHeight="1" x14ac:dyDescent="0.25">
      <c r="C1569" s="262"/>
      <c r="D1569" s="272"/>
      <c r="E1569" s="273"/>
      <c r="F1569" s="264"/>
      <c r="G1569" s="265"/>
      <c r="H1569" s="126"/>
      <c r="I1569" s="125"/>
      <c r="J1569" s="125"/>
      <c r="K1569" s="125"/>
      <c r="L1569" s="125"/>
      <c r="M1569" s="125"/>
      <c r="N1569" s="125"/>
      <c r="O1569" s="266"/>
      <c r="P1569" s="267"/>
      <c r="Q1569" s="268"/>
      <c r="R1569" s="269"/>
      <c r="S1569" s="268"/>
      <c r="T1569" s="263"/>
      <c r="U1569" s="300"/>
      <c r="V1569" s="294" t="str">
        <f>IF(Tabela7[[#This Row],[C/V]]="c",Tabela7[[#This Row],[Preço Médio]],"")</f>
        <v/>
      </c>
      <c r="W1569" s="294" t="str">
        <f>IF(Tabela7[[#This Row],[C/V]]="v",Tabela7[[#This Row],[Preço Médio]],"")</f>
        <v/>
      </c>
      <c r="X1569" s="123" t="str">
        <f>Tabela7[[#This Row],[Código Negociação]]&amp;Tabela7[[#This Row],[C/V]]</f>
        <v/>
      </c>
    </row>
    <row r="1570" spans="3:24" ht="15" customHeight="1" x14ac:dyDescent="0.25">
      <c r="C1570" s="262"/>
      <c r="D1570" s="272"/>
      <c r="E1570" s="273"/>
      <c r="F1570" s="264"/>
      <c r="G1570" s="265"/>
      <c r="H1570" s="126"/>
      <c r="I1570" s="125"/>
      <c r="J1570" s="125"/>
      <c r="K1570" s="125"/>
      <c r="L1570" s="125"/>
      <c r="M1570" s="125"/>
      <c r="N1570" s="125"/>
      <c r="O1570" s="266"/>
      <c r="P1570" s="267"/>
      <c r="Q1570" s="267"/>
      <c r="R1570" s="270"/>
      <c r="S1570" s="267"/>
      <c r="T1570" s="264"/>
      <c r="U1570" s="300"/>
      <c r="V1570" s="294" t="str">
        <f>IF(Tabela7[[#This Row],[C/V]]="c",Tabela7[[#This Row],[Preço Médio]],"")</f>
        <v/>
      </c>
      <c r="W1570" s="294" t="str">
        <f>IF(Tabela7[[#This Row],[C/V]]="v",Tabela7[[#This Row],[Preço Médio]],"")</f>
        <v/>
      </c>
      <c r="X1570" s="123" t="str">
        <f>Tabela7[[#This Row],[Código Negociação]]&amp;Tabela7[[#This Row],[C/V]]</f>
        <v/>
      </c>
    </row>
    <row r="1571" spans="3:24" ht="15" customHeight="1" x14ac:dyDescent="0.25">
      <c r="C1571" s="141"/>
      <c r="D1571" s="271"/>
      <c r="E1571" s="271"/>
      <c r="F1571" s="118"/>
      <c r="G1571" s="119"/>
      <c r="H1571" s="118"/>
      <c r="I1571" s="120"/>
      <c r="J1571" s="120"/>
      <c r="K1571" s="120"/>
      <c r="L1571" s="120"/>
      <c r="M1571" s="120"/>
      <c r="N1571" s="120"/>
      <c r="O1571" s="121"/>
      <c r="P1571" s="121"/>
      <c r="Q1571" s="117"/>
      <c r="R1571" s="122"/>
      <c r="S1571" s="117"/>
      <c r="T1571" s="123"/>
      <c r="U1571" s="299"/>
      <c r="V1571" s="294" t="str">
        <f>IF(Tabela7[[#This Row],[C/V]]="c",Tabela7[[#This Row],[Preço Médio]],"")</f>
        <v/>
      </c>
      <c r="W1571" s="294" t="str">
        <f>IF(Tabela7[[#This Row],[C/V]]="v",Tabela7[[#This Row],[Preço Médio]],"")</f>
        <v/>
      </c>
      <c r="X1571" s="123" t="str">
        <f>Tabela7[[#This Row],[Código Negociação]]&amp;Tabela7[[#This Row],[C/V]]</f>
        <v/>
      </c>
    </row>
    <row r="1572" spans="3:24" ht="15" customHeight="1" x14ac:dyDescent="0.25">
      <c r="C1572" s="262"/>
      <c r="D1572" s="272"/>
      <c r="E1572" s="272"/>
      <c r="F1572" s="264"/>
      <c r="G1572" s="265"/>
      <c r="H1572" s="126"/>
      <c r="I1572" s="125"/>
      <c r="J1572" s="125"/>
      <c r="K1572" s="125"/>
      <c r="L1572" s="125"/>
      <c r="M1572" s="125"/>
      <c r="N1572" s="125"/>
      <c r="O1572" s="266"/>
      <c r="P1572" s="267"/>
      <c r="Q1572" s="268"/>
      <c r="R1572" s="269"/>
      <c r="S1572" s="268"/>
      <c r="T1572" s="263"/>
      <c r="U1572" s="300"/>
      <c r="V1572" s="294" t="str">
        <f>IF(Tabela7[[#This Row],[C/V]]="c",Tabela7[[#This Row],[Preço Médio]],"")</f>
        <v/>
      </c>
      <c r="W1572" s="294" t="str">
        <f>IF(Tabela7[[#This Row],[C/V]]="v",Tabela7[[#This Row],[Preço Médio]],"")</f>
        <v/>
      </c>
      <c r="X1572" s="123" t="str">
        <f>Tabela7[[#This Row],[Código Negociação]]&amp;Tabela7[[#This Row],[C/V]]</f>
        <v/>
      </c>
    </row>
    <row r="1573" spans="3:24" ht="15" customHeight="1" x14ac:dyDescent="0.25">
      <c r="C1573" s="262"/>
      <c r="D1573" s="272"/>
      <c r="E1573" s="272"/>
      <c r="F1573" s="264"/>
      <c r="G1573" s="265"/>
      <c r="H1573" s="126"/>
      <c r="I1573" s="125"/>
      <c r="J1573" s="125"/>
      <c r="K1573" s="125"/>
      <c r="L1573" s="125"/>
      <c r="M1573" s="125"/>
      <c r="N1573" s="125"/>
      <c r="O1573" s="266"/>
      <c r="P1573" s="267"/>
      <c r="Q1573" s="267"/>
      <c r="R1573" s="270"/>
      <c r="S1573" s="267"/>
      <c r="T1573" s="264"/>
      <c r="U1573" s="300"/>
      <c r="V1573" s="294" t="str">
        <f>IF(Tabela7[[#This Row],[C/V]]="c",Tabela7[[#This Row],[Preço Médio]],"")</f>
        <v/>
      </c>
      <c r="W1573" s="294" t="str">
        <f>IF(Tabela7[[#This Row],[C/V]]="v",Tabela7[[#This Row],[Preço Médio]],"")</f>
        <v/>
      </c>
      <c r="X1573" s="123" t="str">
        <f>Tabela7[[#This Row],[Código Negociação]]&amp;Tabela7[[#This Row],[C/V]]</f>
        <v/>
      </c>
    </row>
    <row r="1574" spans="3:24" ht="15" customHeight="1" x14ac:dyDescent="0.25">
      <c r="C1574" s="141"/>
      <c r="D1574" s="273"/>
      <c r="E1574" s="273"/>
      <c r="F1574" s="264"/>
      <c r="G1574" s="274"/>
      <c r="H1574" s="264"/>
      <c r="I1574" s="275"/>
      <c r="J1574" s="275"/>
      <c r="K1574" s="275"/>
      <c r="L1574" s="275"/>
      <c r="M1574" s="275"/>
      <c r="N1574" s="275"/>
      <c r="O1574" s="267"/>
      <c r="P1574" s="267"/>
      <c r="Q1574" s="268"/>
      <c r="R1574" s="269"/>
      <c r="S1574" s="268"/>
      <c r="T1574" s="263"/>
      <c r="U1574" s="300"/>
      <c r="V1574" s="294" t="str">
        <f>IF(Tabela7[[#This Row],[C/V]]="c",Tabela7[[#This Row],[Preço Médio]],"")</f>
        <v/>
      </c>
      <c r="W1574" s="294" t="str">
        <f>IF(Tabela7[[#This Row],[C/V]]="v",Tabela7[[#This Row],[Preço Médio]],"")</f>
        <v/>
      </c>
      <c r="X1574" s="123" t="str">
        <f>Tabela7[[#This Row],[Código Negociação]]&amp;Tabela7[[#This Row],[C/V]]</f>
        <v/>
      </c>
    </row>
    <row r="1575" spans="3:24" ht="15" customHeight="1" x14ac:dyDescent="0.25">
      <c r="C1575" s="262"/>
      <c r="D1575" s="272"/>
      <c r="E1575" s="273"/>
      <c r="F1575" s="264"/>
      <c r="G1575" s="265"/>
      <c r="H1575" s="126"/>
      <c r="I1575" s="125"/>
      <c r="J1575" s="125"/>
      <c r="K1575" s="125"/>
      <c r="L1575" s="125"/>
      <c r="M1575" s="125"/>
      <c r="N1575" s="125"/>
      <c r="O1575" s="266"/>
      <c r="P1575" s="267"/>
      <c r="Q1575" s="268"/>
      <c r="R1575" s="269"/>
      <c r="S1575" s="268"/>
      <c r="T1575" s="263"/>
      <c r="U1575" s="300"/>
      <c r="V1575" s="294" t="str">
        <f>IF(Tabela7[[#This Row],[C/V]]="c",Tabela7[[#This Row],[Preço Médio]],"")</f>
        <v/>
      </c>
      <c r="W1575" s="294" t="str">
        <f>IF(Tabela7[[#This Row],[C/V]]="v",Tabela7[[#This Row],[Preço Médio]],"")</f>
        <v/>
      </c>
      <c r="X1575" s="123" t="str">
        <f>Tabela7[[#This Row],[Código Negociação]]&amp;Tabela7[[#This Row],[C/V]]</f>
        <v/>
      </c>
    </row>
    <row r="1576" spans="3:24" ht="15" customHeight="1" x14ac:dyDescent="0.25">
      <c r="C1576" s="262"/>
      <c r="D1576" s="272"/>
      <c r="E1576" s="273"/>
      <c r="F1576" s="264"/>
      <c r="G1576" s="265"/>
      <c r="H1576" s="126"/>
      <c r="I1576" s="125"/>
      <c r="J1576" s="125"/>
      <c r="K1576" s="125"/>
      <c r="L1576" s="125"/>
      <c r="M1576" s="125"/>
      <c r="N1576" s="125"/>
      <c r="O1576" s="266"/>
      <c r="P1576" s="267"/>
      <c r="Q1576" s="267"/>
      <c r="R1576" s="270"/>
      <c r="S1576" s="267"/>
      <c r="T1576" s="264"/>
      <c r="U1576" s="300"/>
      <c r="V1576" s="294" t="str">
        <f>IF(Tabela7[[#This Row],[C/V]]="c",Tabela7[[#This Row],[Preço Médio]],"")</f>
        <v/>
      </c>
      <c r="W1576" s="294" t="str">
        <f>IF(Tabela7[[#This Row],[C/V]]="v",Tabela7[[#This Row],[Preço Médio]],"")</f>
        <v/>
      </c>
      <c r="X1576" s="123" t="str">
        <f>Tabela7[[#This Row],[Código Negociação]]&amp;Tabela7[[#This Row],[C/V]]</f>
        <v/>
      </c>
    </row>
    <row r="1577" spans="3:24" ht="15" customHeight="1" x14ac:dyDescent="0.25">
      <c r="C1577" s="141"/>
      <c r="D1577" s="271"/>
      <c r="E1577" s="271"/>
      <c r="F1577" s="118"/>
      <c r="G1577" s="119"/>
      <c r="H1577" s="118"/>
      <c r="I1577" s="120"/>
      <c r="J1577" s="120"/>
      <c r="K1577" s="120"/>
      <c r="L1577" s="120"/>
      <c r="M1577" s="120"/>
      <c r="N1577" s="120"/>
      <c r="O1577" s="121"/>
      <c r="P1577" s="121"/>
      <c r="Q1577" s="117"/>
      <c r="R1577" s="122"/>
      <c r="S1577" s="117"/>
      <c r="T1577" s="123"/>
      <c r="U1577" s="299"/>
      <c r="V1577" s="294" t="str">
        <f>IF(Tabela7[[#This Row],[C/V]]="c",Tabela7[[#This Row],[Preço Médio]],"")</f>
        <v/>
      </c>
      <c r="W1577" s="294" t="str">
        <f>IF(Tabela7[[#This Row],[C/V]]="v",Tabela7[[#This Row],[Preço Médio]],"")</f>
        <v/>
      </c>
      <c r="X1577" s="123" t="str">
        <f>Tabela7[[#This Row],[Código Negociação]]&amp;Tabela7[[#This Row],[C/V]]</f>
        <v/>
      </c>
    </row>
    <row r="1578" spans="3:24" ht="15" customHeight="1" x14ac:dyDescent="0.25">
      <c r="C1578" s="262"/>
      <c r="D1578" s="272"/>
      <c r="E1578" s="272"/>
      <c r="F1578" s="264"/>
      <c r="G1578" s="265"/>
      <c r="H1578" s="126"/>
      <c r="I1578" s="125"/>
      <c r="J1578" s="125"/>
      <c r="K1578" s="125"/>
      <c r="L1578" s="125"/>
      <c r="M1578" s="125"/>
      <c r="N1578" s="125"/>
      <c r="O1578" s="266"/>
      <c r="P1578" s="267"/>
      <c r="Q1578" s="268"/>
      <c r="R1578" s="269"/>
      <c r="S1578" s="268"/>
      <c r="T1578" s="263"/>
      <c r="U1578" s="300"/>
      <c r="V1578" s="294" t="str">
        <f>IF(Tabela7[[#This Row],[C/V]]="c",Tabela7[[#This Row],[Preço Médio]],"")</f>
        <v/>
      </c>
      <c r="W1578" s="294" t="str">
        <f>IF(Tabela7[[#This Row],[C/V]]="v",Tabela7[[#This Row],[Preço Médio]],"")</f>
        <v/>
      </c>
      <c r="X1578" s="123" t="str">
        <f>Tabela7[[#This Row],[Código Negociação]]&amp;Tabela7[[#This Row],[C/V]]</f>
        <v/>
      </c>
    </row>
    <row r="1579" spans="3:24" ht="15" customHeight="1" x14ac:dyDescent="0.25">
      <c r="C1579" s="262"/>
      <c r="D1579" s="272"/>
      <c r="E1579" s="272"/>
      <c r="F1579" s="264"/>
      <c r="G1579" s="265"/>
      <c r="H1579" s="126"/>
      <c r="I1579" s="125"/>
      <c r="J1579" s="125"/>
      <c r="K1579" s="125"/>
      <c r="L1579" s="125"/>
      <c r="M1579" s="125"/>
      <c r="N1579" s="125"/>
      <c r="O1579" s="266"/>
      <c r="P1579" s="267"/>
      <c r="Q1579" s="267"/>
      <c r="R1579" s="270"/>
      <c r="S1579" s="267"/>
      <c r="T1579" s="264"/>
      <c r="U1579" s="300"/>
      <c r="V1579" s="294" t="str">
        <f>IF(Tabela7[[#This Row],[C/V]]="c",Tabela7[[#This Row],[Preço Médio]],"")</f>
        <v/>
      </c>
      <c r="W1579" s="294" t="str">
        <f>IF(Tabela7[[#This Row],[C/V]]="v",Tabela7[[#This Row],[Preço Médio]],"")</f>
        <v/>
      </c>
      <c r="X1579" s="123" t="str">
        <f>Tabela7[[#This Row],[Código Negociação]]&amp;Tabela7[[#This Row],[C/V]]</f>
        <v/>
      </c>
    </row>
    <row r="1580" spans="3:24" ht="15" customHeight="1" x14ac:dyDescent="0.25">
      <c r="C1580" s="141"/>
      <c r="D1580" s="273"/>
      <c r="E1580" s="273"/>
      <c r="F1580" s="264"/>
      <c r="G1580" s="274"/>
      <c r="H1580" s="264"/>
      <c r="I1580" s="275"/>
      <c r="J1580" s="275"/>
      <c r="K1580" s="275"/>
      <c r="L1580" s="275"/>
      <c r="M1580" s="275"/>
      <c r="N1580" s="275"/>
      <c r="O1580" s="267"/>
      <c r="P1580" s="267"/>
      <c r="Q1580" s="268"/>
      <c r="R1580" s="269"/>
      <c r="S1580" s="268"/>
      <c r="T1580" s="263"/>
      <c r="U1580" s="300"/>
      <c r="V1580" s="294" t="str">
        <f>IF(Tabela7[[#This Row],[C/V]]="c",Tabela7[[#This Row],[Preço Médio]],"")</f>
        <v/>
      </c>
      <c r="W1580" s="294" t="str">
        <f>IF(Tabela7[[#This Row],[C/V]]="v",Tabela7[[#This Row],[Preço Médio]],"")</f>
        <v/>
      </c>
      <c r="X1580" s="123" t="str">
        <f>Tabela7[[#This Row],[Código Negociação]]&amp;Tabela7[[#This Row],[C/V]]</f>
        <v/>
      </c>
    </row>
    <row r="1581" spans="3:24" ht="15" customHeight="1" x14ac:dyDescent="0.25">
      <c r="C1581" s="262"/>
      <c r="D1581" s="272"/>
      <c r="E1581" s="273"/>
      <c r="F1581" s="264"/>
      <c r="G1581" s="265"/>
      <c r="H1581" s="126"/>
      <c r="I1581" s="125"/>
      <c r="J1581" s="125"/>
      <c r="K1581" s="125"/>
      <c r="L1581" s="125"/>
      <c r="M1581" s="125"/>
      <c r="N1581" s="125"/>
      <c r="O1581" s="266"/>
      <c r="P1581" s="267"/>
      <c r="Q1581" s="268"/>
      <c r="R1581" s="269"/>
      <c r="S1581" s="268"/>
      <c r="T1581" s="263"/>
      <c r="U1581" s="300"/>
      <c r="V1581" s="294" t="str">
        <f>IF(Tabela7[[#This Row],[C/V]]="c",Tabela7[[#This Row],[Preço Médio]],"")</f>
        <v/>
      </c>
      <c r="W1581" s="294" t="str">
        <f>IF(Tabela7[[#This Row],[C/V]]="v",Tabela7[[#This Row],[Preço Médio]],"")</f>
        <v/>
      </c>
      <c r="X1581" s="123" t="str">
        <f>Tabela7[[#This Row],[Código Negociação]]&amp;Tabela7[[#This Row],[C/V]]</f>
        <v/>
      </c>
    </row>
    <row r="1582" spans="3:24" ht="15" customHeight="1" x14ac:dyDescent="0.25">
      <c r="C1582" s="262"/>
      <c r="D1582" s="272"/>
      <c r="E1582" s="273"/>
      <c r="F1582" s="264"/>
      <c r="G1582" s="265"/>
      <c r="H1582" s="126"/>
      <c r="I1582" s="125"/>
      <c r="J1582" s="125"/>
      <c r="K1582" s="125"/>
      <c r="L1582" s="125"/>
      <c r="M1582" s="125"/>
      <c r="N1582" s="125"/>
      <c r="O1582" s="266"/>
      <c r="P1582" s="267"/>
      <c r="Q1582" s="267"/>
      <c r="R1582" s="270"/>
      <c r="S1582" s="267"/>
      <c r="T1582" s="264"/>
      <c r="U1582" s="300"/>
      <c r="V1582" s="294" t="str">
        <f>IF(Tabela7[[#This Row],[C/V]]="c",Tabela7[[#This Row],[Preço Médio]],"")</f>
        <v/>
      </c>
      <c r="W1582" s="294" t="str">
        <f>IF(Tabela7[[#This Row],[C/V]]="v",Tabela7[[#This Row],[Preço Médio]],"")</f>
        <v/>
      </c>
      <c r="X1582" s="123" t="str">
        <f>Tabela7[[#This Row],[Código Negociação]]&amp;Tabela7[[#This Row],[C/V]]</f>
        <v/>
      </c>
    </row>
    <row r="1583" spans="3:24" ht="15" customHeight="1" x14ac:dyDescent="0.25">
      <c r="C1583" s="141"/>
      <c r="D1583" s="271"/>
      <c r="E1583" s="271"/>
      <c r="F1583" s="118"/>
      <c r="G1583" s="119"/>
      <c r="H1583" s="118"/>
      <c r="I1583" s="120"/>
      <c r="J1583" s="120"/>
      <c r="K1583" s="120"/>
      <c r="L1583" s="120"/>
      <c r="M1583" s="120"/>
      <c r="N1583" s="120"/>
      <c r="O1583" s="121"/>
      <c r="P1583" s="121"/>
      <c r="Q1583" s="117"/>
      <c r="R1583" s="122"/>
      <c r="S1583" s="117"/>
      <c r="T1583" s="123"/>
      <c r="U1583" s="299"/>
      <c r="V1583" s="294" t="str">
        <f>IF(Tabela7[[#This Row],[C/V]]="c",Tabela7[[#This Row],[Preço Médio]],"")</f>
        <v/>
      </c>
      <c r="W1583" s="294" t="str">
        <f>IF(Tabela7[[#This Row],[C/V]]="v",Tabela7[[#This Row],[Preço Médio]],"")</f>
        <v/>
      </c>
      <c r="X1583" s="123" t="str">
        <f>Tabela7[[#This Row],[Código Negociação]]&amp;Tabela7[[#This Row],[C/V]]</f>
        <v/>
      </c>
    </row>
    <row r="1584" spans="3:24" ht="15" customHeight="1" x14ac:dyDescent="0.25">
      <c r="C1584" s="262"/>
      <c r="D1584" s="272"/>
      <c r="E1584" s="272"/>
      <c r="F1584" s="264"/>
      <c r="G1584" s="265"/>
      <c r="H1584" s="126"/>
      <c r="I1584" s="125"/>
      <c r="J1584" s="125"/>
      <c r="K1584" s="125"/>
      <c r="L1584" s="125"/>
      <c r="M1584" s="125"/>
      <c r="N1584" s="125"/>
      <c r="O1584" s="266"/>
      <c r="P1584" s="267"/>
      <c r="Q1584" s="268"/>
      <c r="R1584" s="269"/>
      <c r="S1584" s="268"/>
      <c r="T1584" s="263"/>
      <c r="U1584" s="300"/>
      <c r="V1584" s="294" t="str">
        <f>IF(Tabela7[[#This Row],[C/V]]="c",Tabela7[[#This Row],[Preço Médio]],"")</f>
        <v/>
      </c>
      <c r="W1584" s="294" t="str">
        <f>IF(Tabela7[[#This Row],[C/V]]="v",Tabela7[[#This Row],[Preço Médio]],"")</f>
        <v/>
      </c>
      <c r="X1584" s="123" t="str">
        <f>Tabela7[[#This Row],[Código Negociação]]&amp;Tabela7[[#This Row],[C/V]]</f>
        <v/>
      </c>
    </row>
    <row r="1585" spans="3:24" ht="15" customHeight="1" x14ac:dyDescent="0.25">
      <c r="C1585" s="262"/>
      <c r="D1585" s="272"/>
      <c r="E1585" s="272"/>
      <c r="F1585" s="264"/>
      <c r="G1585" s="265"/>
      <c r="H1585" s="126"/>
      <c r="I1585" s="125"/>
      <c r="J1585" s="125"/>
      <c r="K1585" s="125"/>
      <c r="L1585" s="125"/>
      <c r="M1585" s="125"/>
      <c r="N1585" s="125"/>
      <c r="O1585" s="266"/>
      <c r="P1585" s="267"/>
      <c r="Q1585" s="267"/>
      <c r="R1585" s="270"/>
      <c r="S1585" s="267"/>
      <c r="T1585" s="264"/>
      <c r="U1585" s="300"/>
      <c r="V1585" s="294" t="str">
        <f>IF(Tabela7[[#This Row],[C/V]]="c",Tabela7[[#This Row],[Preço Médio]],"")</f>
        <v/>
      </c>
      <c r="W1585" s="294" t="str">
        <f>IF(Tabela7[[#This Row],[C/V]]="v",Tabela7[[#This Row],[Preço Médio]],"")</f>
        <v/>
      </c>
      <c r="X1585" s="123" t="str">
        <f>Tabela7[[#This Row],[Código Negociação]]&amp;Tabela7[[#This Row],[C/V]]</f>
        <v/>
      </c>
    </row>
    <row r="1586" spans="3:24" ht="15" customHeight="1" x14ac:dyDescent="0.25">
      <c r="C1586" s="141"/>
      <c r="D1586" s="273"/>
      <c r="E1586" s="273"/>
      <c r="F1586" s="264"/>
      <c r="G1586" s="274"/>
      <c r="H1586" s="264"/>
      <c r="I1586" s="275"/>
      <c r="J1586" s="275"/>
      <c r="K1586" s="275"/>
      <c r="L1586" s="275"/>
      <c r="M1586" s="275"/>
      <c r="N1586" s="275"/>
      <c r="O1586" s="267"/>
      <c r="P1586" s="267"/>
      <c r="Q1586" s="268"/>
      <c r="R1586" s="269"/>
      <c r="S1586" s="268"/>
      <c r="T1586" s="263"/>
      <c r="U1586" s="300"/>
      <c r="V1586" s="294" t="str">
        <f>IF(Tabela7[[#This Row],[C/V]]="c",Tabela7[[#This Row],[Preço Médio]],"")</f>
        <v/>
      </c>
      <c r="W1586" s="294" t="str">
        <f>IF(Tabela7[[#This Row],[C/V]]="v",Tabela7[[#This Row],[Preço Médio]],"")</f>
        <v/>
      </c>
      <c r="X1586" s="123" t="str">
        <f>Tabela7[[#This Row],[Código Negociação]]&amp;Tabela7[[#This Row],[C/V]]</f>
        <v/>
      </c>
    </row>
    <row r="1587" spans="3:24" ht="15" customHeight="1" x14ac:dyDescent="0.25">
      <c r="C1587" s="262"/>
      <c r="D1587" s="272"/>
      <c r="E1587" s="273"/>
      <c r="F1587" s="264"/>
      <c r="G1587" s="265"/>
      <c r="H1587" s="126"/>
      <c r="I1587" s="125"/>
      <c r="J1587" s="125"/>
      <c r="K1587" s="125"/>
      <c r="L1587" s="125"/>
      <c r="M1587" s="125"/>
      <c r="N1587" s="125"/>
      <c r="O1587" s="266"/>
      <c r="P1587" s="267"/>
      <c r="Q1587" s="268"/>
      <c r="R1587" s="269"/>
      <c r="S1587" s="268"/>
      <c r="T1587" s="263"/>
      <c r="U1587" s="300"/>
      <c r="V1587" s="294" t="str">
        <f>IF(Tabela7[[#This Row],[C/V]]="c",Tabela7[[#This Row],[Preço Médio]],"")</f>
        <v/>
      </c>
      <c r="W1587" s="294" t="str">
        <f>IF(Tabela7[[#This Row],[C/V]]="v",Tabela7[[#This Row],[Preço Médio]],"")</f>
        <v/>
      </c>
      <c r="X1587" s="123" t="str">
        <f>Tabela7[[#This Row],[Código Negociação]]&amp;Tabela7[[#This Row],[C/V]]</f>
        <v/>
      </c>
    </row>
    <row r="1588" spans="3:24" ht="15" customHeight="1" x14ac:dyDescent="0.25">
      <c r="C1588" s="262"/>
      <c r="D1588" s="272"/>
      <c r="E1588" s="273"/>
      <c r="F1588" s="264"/>
      <c r="G1588" s="265"/>
      <c r="H1588" s="126"/>
      <c r="I1588" s="125"/>
      <c r="J1588" s="125"/>
      <c r="K1588" s="125"/>
      <c r="L1588" s="125"/>
      <c r="M1588" s="125"/>
      <c r="N1588" s="125"/>
      <c r="O1588" s="266"/>
      <c r="P1588" s="267"/>
      <c r="Q1588" s="267"/>
      <c r="R1588" s="270"/>
      <c r="S1588" s="267"/>
      <c r="T1588" s="264"/>
      <c r="U1588" s="300"/>
      <c r="V1588" s="294" t="str">
        <f>IF(Tabela7[[#This Row],[C/V]]="c",Tabela7[[#This Row],[Preço Médio]],"")</f>
        <v/>
      </c>
      <c r="W1588" s="294" t="str">
        <f>IF(Tabela7[[#This Row],[C/V]]="v",Tabela7[[#This Row],[Preço Médio]],"")</f>
        <v/>
      </c>
      <c r="X1588" s="123" t="str">
        <f>Tabela7[[#This Row],[Código Negociação]]&amp;Tabela7[[#This Row],[C/V]]</f>
        <v/>
      </c>
    </row>
    <row r="1589" spans="3:24" ht="15" customHeight="1" x14ac:dyDescent="0.25">
      <c r="C1589" s="141"/>
      <c r="D1589" s="271"/>
      <c r="E1589" s="271"/>
      <c r="F1589" s="118"/>
      <c r="G1589" s="119"/>
      <c r="H1589" s="118"/>
      <c r="I1589" s="120"/>
      <c r="J1589" s="120"/>
      <c r="K1589" s="120"/>
      <c r="L1589" s="120"/>
      <c r="M1589" s="120"/>
      <c r="N1589" s="120"/>
      <c r="O1589" s="121"/>
      <c r="P1589" s="121"/>
      <c r="Q1589" s="117"/>
      <c r="R1589" s="122"/>
      <c r="S1589" s="117"/>
      <c r="T1589" s="123"/>
      <c r="U1589" s="299"/>
      <c r="V1589" s="294" t="str">
        <f>IF(Tabela7[[#This Row],[C/V]]="c",Tabela7[[#This Row],[Preço Médio]],"")</f>
        <v/>
      </c>
      <c r="W1589" s="294" t="str">
        <f>IF(Tabela7[[#This Row],[C/V]]="v",Tabela7[[#This Row],[Preço Médio]],"")</f>
        <v/>
      </c>
      <c r="X1589" s="123" t="str">
        <f>Tabela7[[#This Row],[Código Negociação]]&amp;Tabela7[[#This Row],[C/V]]</f>
        <v/>
      </c>
    </row>
    <row r="1590" spans="3:24" ht="15" customHeight="1" x14ac:dyDescent="0.25">
      <c r="C1590" s="262"/>
      <c r="D1590" s="272"/>
      <c r="E1590" s="272"/>
      <c r="F1590" s="264"/>
      <c r="G1590" s="265"/>
      <c r="H1590" s="126"/>
      <c r="I1590" s="125"/>
      <c r="J1590" s="125"/>
      <c r="K1590" s="125"/>
      <c r="L1590" s="125"/>
      <c r="M1590" s="125"/>
      <c r="N1590" s="125"/>
      <c r="O1590" s="266"/>
      <c r="P1590" s="267"/>
      <c r="Q1590" s="268"/>
      <c r="R1590" s="269"/>
      <c r="S1590" s="268"/>
      <c r="T1590" s="263"/>
      <c r="U1590" s="300"/>
      <c r="V1590" s="294" t="str">
        <f>IF(Tabela7[[#This Row],[C/V]]="c",Tabela7[[#This Row],[Preço Médio]],"")</f>
        <v/>
      </c>
      <c r="W1590" s="294" t="str">
        <f>IF(Tabela7[[#This Row],[C/V]]="v",Tabela7[[#This Row],[Preço Médio]],"")</f>
        <v/>
      </c>
      <c r="X1590" s="123" t="str">
        <f>Tabela7[[#This Row],[Código Negociação]]&amp;Tabela7[[#This Row],[C/V]]</f>
        <v/>
      </c>
    </row>
    <row r="1591" spans="3:24" ht="15" customHeight="1" x14ac:dyDescent="0.25">
      <c r="C1591" s="262"/>
      <c r="D1591" s="272"/>
      <c r="E1591" s="272"/>
      <c r="F1591" s="264"/>
      <c r="G1591" s="265"/>
      <c r="H1591" s="126"/>
      <c r="I1591" s="125"/>
      <c r="J1591" s="125"/>
      <c r="K1591" s="125"/>
      <c r="L1591" s="125"/>
      <c r="M1591" s="125"/>
      <c r="N1591" s="125"/>
      <c r="O1591" s="266"/>
      <c r="P1591" s="267"/>
      <c r="Q1591" s="267"/>
      <c r="R1591" s="270"/>
      <c r="S1591" s="267"/>
      <c r="T1591" s="264"/>
      <c r="U1591" s="300"/>
      <c r="V1591" s="294" t="str">
        <f>IF(Tabela7[[#This Row],[C/V]]="c",Tabela7[[#This Row],[Preço Médio]],"")</f>
        <v/>
      </c>
      <c r="W1591" s="294" t="str">
        <f>IF(Tabela7[[#This Row],[C/V]]="v",Tabela7[[#This Row],[Preço Médio]],"")</f>
        <v/>
      </c>
      <c r="X1591" s="123" t="str">
        <f>Tabela7[[#This Row],[Código Negociação]]&amp;Tabela7[[#This Row],[C/V]]</f>
        <v/>
      </c>
    </row>
    <row r="1592" spans="3:24" ht="15" customHeight="1" x14ac:dyDescent="0.25">
      <c r="C1592" s="141"/>
      <c r="D1592" s="273"/>
      <c r="E1592" s="273"/>
      <c r="F1592" s="264"/>
      <c r="G1592" s="274"/>
      <c r="H1592" s="264"/>
      <c r="I1592" s="275"/>
      <c r="J1592" s="275"/>
      <c r="K1592" s="275"/>
      <c r="L1592" s="275"/>
      <c r="M1592" s="275"/>
      <c r="N1592" s="275"/>
      <c r="O1592" s="267"/>
      <c r="P1592" s="267"/>
      <c r="Q1592" s="268"/>
      <c r="R1592" s="269"/>
      <c r="S1592" s="268"/>
      <c r="T1592" s="263"/>
      <c r="U1592" s="300"/>
      <c r="V1592" s="294" t="str">
        <f>IF(Tabela7[[#This Row],[C/V]]="c",Tabela7[[#This Row],[Preço Médio]],"")</f>
        <v/>
      </c>
      <c r="W1592" s="294" t="str">
        <f>IF(Tabela7[[#This Row],[C/V]]="v",Tabela7[[#This Row],[Preço Médio]],"")</f>
        <v/>
      </c>
      <c r="X1592" s="123" t="str">
        <f>Tabela7[[#This Row],[Código Negociação]]&amp;Tabela7[[#This Row],[C/V]]</f>
        <v/>
      </c>
    </row>
    <row r="1593" spans="3:24" ht="15" customHeight="1" x14ac:dyDescent="0.25">
      <c r="C1593" s="262"/>
      <c r="D1593" s="272"/>
      <c r="E1593" s="273"/>
      <c r="F1593" s="264"/>
      <c r="G1593" s="265"/>
      <c r="H1593" s="126"/>
      <c r="I1593" s="125"/>
      <c r="J1593" s="125"/>
      <c r="K1593" s="125"/>
      <c r="L1593" s="125"/>
      <c r="M1593" s="125"/>
      <c r="N1593" s="125"/>
      <c r="O1593" s="266"/>
      <c r="P1593" s="267"/>
      <c r="Q1593" s="268"/>
      <c r="R1593" s="269"/>
      <c r="S1593" s="268"/>
      <c r="T1593" s="263"/>
      <c r="U1593" s="300"/>
      <c r="V1593" s="294" t="str">
        <f>IF(Tabela7[[#This Row],[C/V]]="c",Tabela7[[#This Row],[Preço Médio]],"")</f>
        <v/>
      </c>
      <c r="W1593" s="294" t="str">
        <f>IF(Tabela7[[#This Row],[C/V]]="v",Tabela7[[#This Row],[Preço Médio]],"")</f>
        <v/>
      </c>
      <c r="X1593" s="123" t="str">
        <f>Tabela7[[#This Row],[Código Negociação]]&amp;Tabela7[[#This Row],[C/V]]</f>
        <v/>
      </c>
    </row>
    <row r="1594" spans="3:24" ht="15" customHeight="1" x14ac:dyDescent="0.25">
      <c r="C1594" s="262"/>
      <c r="D1594" s="272"/>
      <c r="E1594" s="273"/>
      <c r="F1594" s="264"/>
      <c r="G1594" s="265"/>
      <c r="H1594" s="126"/>
      <c r="I1594" s="125"/>
      <c r="J1594" s="125"/>
      <c r="K1594" s="125"/>
      <c r="L1594" s="125"/>
      <c r="M1594" s="125"/>
      <c r="N1594" s="125"/>
      <c r="O1594" s="266"/>
      <c r="P1594" s="267"/>
      <c r="Q1594" s="267"/>
      <c r="R1594" s="270"/>
      <c r="S1594" s="267"/>
      <c r="T1594" s="264"/>
      <c r="U1594" s="300"/>
      <c r="V1594" s="294" t="str">
        <f>IF(Tabela7[[#This Row],[C/V]]="c",Tabela7[[#This Row],[Preço Médio]],"")</f>
        <v/>
      </c>
      <c r="W1594" s="294" t="str">
        <f>IF(Tabela7[[#This Row],[C/V]]="v",Tabela7[[#This Row],[Preço Médio]],"")</f>
        <v/>
      </c>
      <c r="X1594" s="123" t="str">
        <f>Tabela7[[#This Row],[Código Negociação]]&amp;Tabela7[[#This Row],[C/V]]</f>
        <v/>
      </c>
    </row>
    <row r="1595" spans="3:24" ht="15" customHeight="1" x14ac:dyDescent="0.25">
      <c r="C1595" s="141"/>
      <c r="D1595" s="271"/>
      <c r="E1595" s="271"/>
      <c r="F1595" s="118"/>
      <c r="G1595" s="119"/>
      <c r="H1595" s="118"/>
      <c r="I1595" s="120"/>
      <c r="J1595" s="120"/>
      <c r="K1595" s="120"/>
      <c r="L1595" s="120"/>
      <c r="M1595" s="120"/>
      <c r="N1595" s="120"/>
      <c r="O1595" s="121"/>
      <c r="P1595" s="121"/>
      <c r="Q1595" s="117"/>
      <c r="R1595" s="122"/>
      <c r="S1595" s="117"/>
      <c r="T1595" s="123"/>
      <c r="U1595" s="299"/>
      <c r="V1595" s="294" t="str">
        <f>IF(Tabela7[[#This Row],[C/V]]="c",Tabela7[[#This Row],[Preço Médio]],"")</f>
        <v/>
      </c>
      <c r="W1595" s="294" t="str">
        <f>IF(Tabela7[[#This Row],[C/V]]="v",Tabela7[[#This Row],[Preço Médio]],"")</f>
        <v/>
      </c>
      <c r="X1595" s="123" t="str">
        <f>Tabela7[[#This Row],[Código Negociação]]&amp;Tabela7[[#This Row],[C/V]]</f>
        <v/>
      </c>
    </row>
    <row r="1596" spans="3:24" ht="15" customHeight="1" x14ac:dyDescent="0.25">
      <c r="C1596" s="262"/>
      <c r="D1596" s="272"/>
      <c r="E1596" s="272"/>
      <c r="F1596" s="264"/>
      <c r="G1596" s="265"/>
      <c r="H1596" s="126"/>
      <c r="I1596" s="125"/>
      <c r="J1596" s="125"/>
      <c r="K1596" s="125"/>
      <c r="L1596" s="125"/>
      <c r="M1596" s="125"/>
      <c r="N1596" s="125"/>
      <c r="O1596" s="266"/>
      <c r="P1596" s="267"/>
      <c r="Q1596" s="268"/>
      <c r="R1596" s="269"/>
      <c r="S1596" s="268"/>
      <c r="T1596" s="263"/>
      <c r="U1596" s="300"/>
      <c r="V1596" s="294" t="str">
        <f>IF(Tabela7[[#This Row],[C/V]]="c",Tabela7[[#This Row],[Preço Médio]],"")</f>
        <v/>
      </c>
      <c r="W1596" s="294" t="str">
        <f>IF(Tabela7[[#This Row],[C/V]]="v",Tabela7[[#This Row],[Preço Médio]],"")</f>
        <v/>
      </c>
      <c r="X1596" s="123" t="str">
        <f>Tabela7[[#This Row],[Código Negociação]]&amp;Tabela7[[#This Row],[C/V]]</f>
        <v/>
      </c>
    </row>
    <row r="1597" spans="3:24" ht="15" customHeight="1" x14ac:dyDescent="0.25">
      <c r="C1597" s="262"/>
      <c r="D1597" s="272"/>
      <c r="E1597" s="272"/>
      <c r="F1597" s="264"/>
      <c r="G1597" s="265"/>
      <c r="H1597" s="126"/>
      <c r="I1597" s="125"/>
      <c r="J1597" s="125"/>
      <c r="K1597" s="125"/>
      <c r="L1597" s="125"/>
      <c r="M1597" s="125"/>
      <c r="N1597" s="125"/>
      <c r="O1597" s="266"/>
      <c r="P1597" s="267"/>
      <c r="Q1597" s="267"/>
      <c r="R1597" s="270"/>
      <c r="S1597" s="267"/>
      <c r="T1597" s="264"/>
      <c r="U1597" s="300"/>
      <c r="V1597" s="294" t="str">
        <f>IF(Tabela7[[#This Row],[C/V]]="c",Tabela7[[#This Row],[Preço Médio]],"")</f>
        <v/>
      </c>
      <c r="W1597" s="294" t="str">
        <f>IF(Tabela7[[#This Row],[C/V]]="v",Tabela7[[#This Row],[Preço Médio]],"")</f>
        <v/>
      </c>
      <c r="X1597" s="123" t="str">
        <f>Tabela7[[#This Row],[Código Negociação]]&amp;Tabela7[[#This Row],[C/V]]</f>
        <v/>
      </c>
    </row>
    <row r="1598" spans="3:24" ht="15" customHeight="1" x14ac:dyDescent="0.25">
      <c r="C1598" s="141"/>
      <c r="D1598" s="273"/>
      <c r="E1598" s="273"/>
      <c r="F1598" s="264"/>
      <c r="G1598" s="274"/>
      <c r="H1598" s="264"/>
      <c r="I1598" s="275"/>
      <c r="J1598" s="275"/>
      <c r="K1598" s="275"/>
      <c r="L1598" s="275"/>
      <c r="M1598" s="275"/>
      <c r="N1598" s="275"/>
      <c r="O1598" s="267"/>
      <c r="P1598" s="267"/>
      <c r="Q1598" s="268"/>
      <c r="R1598" s="269"/>
      <c r="S1598" s="268"/>
      <c r="T1598" s="263"/>
      <c r="U1598" s="300"/>
      <c r="V1598" s="294" t="str">
        <f>IF(Tabela7[[#This Row],[C/V]]="c",Tabela7[[#This Row],[Preço Médio]],"")</f>
        <v/>
      </c>
      <c r="W1598" s="294" t="str">
        <f>IF(Tabela7[[#This Row],[C/V]]="v",Tabela7[[#This Row],[Preço Médio]],"")</f>
        <v/>
      </c>
      <c r="X1598" s="123" t="str">
        <f>Tabela7[[#This Row],[Código Negociação]]&amp;Tabela7[[#This Row],[C/V]]</f>
        <v/>
      </c>
    </row>
    <row r="1599" spans="3:24" ht="15" customHeight="1" x14ac:dyDescent="0.25">
      <c r="C1599" s="262"/>
      <c r="D1599" s="272"/>
      <c r="E1599" s="273"/>
      <c r="F1599" s="264"/>
      <c r="G1599" s="265"/>
      <c r="H1599" s="126"/>
      <c r="I1599" s="125"/>
      <c r="J1599" s="125"/>
      <c r="K1599" s="125"/>
      <c r="L1599" s="125"/>
      <c r="M1599" s="125"/>
      <c r="N1599" s="125"/>
      <c r="O1599" s="266"/>
      <c r="P1599" s="267"/>
      <c r="Q1599" s="268"/>
      <c r="R1599" s="269"/>
      <c r="S1599" s="268"/>
      <c r="T1599" s="263"/>
      <c r="U1599" s="300"/>
      <c r="V1599" s="294" t="str">
        <f>IF(Tabela7[[#This Row],[C/V]]="c",Tabela7[[#This Row],[Preço Médio]],"")</f>
        <v/>
      </c>
      <c r="W1599" s="294" t="str">
        <f>IF(Tabela7[[#This Row],[C/V]]="v",Tabela7[[#This Row],[Preço Médio]],"")</f>
        <v/>
      </c>
      <c r="X1599" s="123" t="str">
        <f>Tabela7[[#This Row],[Código Negociação]]&amp;Tabela7[[#This Row],[C/V]]</f>
        <v/>
      </c>
    </row>
    <row r="1600" spans="3:24" ht="15" customHeight="1" x14ac:dyDescent="0.25">
      <c r="C1600" s="262"/>
      <c r="D1600" s="272"/>
      <c r="E1600" s="273"/>
      <c r="F1600" s="264"/>
      <c r="G1600" s="265"/>
      <c r="H1600" s="126"/>
      <c r="I1600" s="125"/>
      <c r="J1600" s="125"/>
      <c r="K1600" s="125"/>
      <c r="L1600" s="125"/>
      <c r="M1600" s="125"/>
      <c r="N1600" s="125"/>
      <c r="O1600" s="266"/>
      <c r="P1600" s="267"/>
      <c r="Q1600" s="267"/>
      <c r="R1600" s="270"/>
      <c r="S1600" s="267"/>
      <c r="T1600" s="264"/>
      <c r="U1600" s="300"/>
      <c r="V1600" s="294" t="str">
        <f>IF(Tabela7[[#This Row],[C/V]]="c",Tabela7[[#This Row],[Preço Médio]],"")</f>
        <v/>
      </c>
      <c r="W1600" s="294" t="str">
        <f>IF(Tabela7[[#This Row],[C/V]]="v",Tabela7[[#This Row],[Preço Médio]],"")</f>
        <v/>
      </c>
      <c r="X1600" s="123" t="str">
        <f>Tabela7[[#This Row],[Código Negociação]]&amp;Tabela7[[#This Row],[C/V]]</f>
        <v/>
      </c>
    </row>
    <row r="1601" spans="3:24" ht="15" customHeight="1" x14ac:dyDescent="0.25">
      <c r="C1601" s="141"/>
      <c r="D1601" s="271"/>
      <c r="E1601" s="271"/>
      <c r="F1601" s="118"/>
      <c r="G1601" s="119"/>
      <c r="H1601" s="118"/>
      <c r="I1601" s="120"/>
      <c r="J1601" s="120"/>
      <c r="K1601" s="120"/>
      <c r="L1601" s="120"/>
      <c r="M1601" s="120"/>
      <c r="N1601" s="120"/>
      <c r="O1601" s="121"/>
      <c r="P1601" s="121"/>
      <c r="Q1601" s="117"/>
      <c r="R1601" s="122"/>
      <c r="S1601" s="117"/>
      <c r="T1601" s="123"/>
      <c r="U1601" s="299"/>
      <c r="V1601" s="294" t="str">
        <f>IF(Tabela7[[#This Row],[C/V]]="c",Tabela7[[#This Row],[Preço Médio]],"")</f>
        <v/>
      </c>
      <c r="W1601" s="294" t="str">
        <f>IF(Tabela7[[#This Row],[C/V]]="v",Tabela7[[#This Row],[Preço Médio]],"")</f>
        <v/>
      </c>
      <c r="X1601" s="123" t="str">
        <f>Tabela7[[#This Row],[Código Negociação]]&amp;Tabela7[[#This Row],[C/V]]</f>
        <v/>
      </c>
    </row>
    <row r="1602" spans="3:24" ht="15" customHeight="1" x14ac:dyDescent="0.25">
      <c r="C1602" s="262"/>
      <c r="D1602" s="272"/>
      <c r="E1602" s="272"/>
      <c r="F1602" s="264"/>
      <c r="G1602" s="265"/>
      <c r="H1602" s="126"/>
      <c r="I1602" s="125"/>
      <c r="J1602" s="125"/>
      <c r="K1602" s="125"/>
      <c r="L1602" s="125"/>
      <c r="M1602" s="125"/>
      <c r="N1602" s="125"/>
      <c r="O1602" s="266"/>
      <c r="P1602" s="267"/>
      <c r="Q1602" s="268"/>
      <c r="R1602" s="269"/>
      <c r="S1602" s="268"/>
      <c r="T1602" s="263"/>
      <c r="U1602" s="300"/>
      <c r="V1602" s="294" t="str">
        <f>IF(Tabela7[[#This Row],[C/V]]="c",Tabela7[[#This Row],[Preço Médio]],"")</f>
        <v/>
      </c>
      <c r="W1602" s="294" t="str">
        <f>IF(Tabela7[[#This Row],[C/V]]="v",Tabela7[[#This Row],[Preço Médio]],"")</f>
        <v/>
      </c>
      <c r="X1602" s="123" t="str">
        <f>Tabela7[[#This Row],[Código Negociação]]&amp;Tabela7[[#This Row],[C/V]]</f>
        <v/>
      </c>
    </row>
    <row r="1603" spans="3:24" ht="15" customHeight="1" x14ac:dyDescent="0.25">
      <c r="C1603" s="262"/>
      <c r="D1603" s="272"/>
      <c r="E1603" s="272"/>
      <c r="F1603" s="264"/>
      <c r="G1603" s="265"/>
      <c r="H1603" s="126"/>
      <c r="I1603" s="125"/>
      <c r="J1603" s="125"/>
      <c r="K1603" s="125"/>
      <c r="L1603" s="125"/>
      <c r="M1603" s="125"/>
      <c r="N1603" s="125"/>
      <c r="O1603" s="266"/>
      <c r="P1603" s="267"/>
      <c r="Q1603" s="267"/>
      <c r="R1603" s="270"/>
      <c r="S1603" s="267"/>
      <c r="T1603" s="264"/>
      <c r="U1603" s="300"/>
      <c r="V1603" s="294" t="str">
        <f>IF(Tabela7[[#This Row],[C/V]]="c",Tabela7[[#This Row],[Preço Médio]],"")</f>
        <v/>
      </c>
      <c r="W1603" s="294" t="str">
        <f>IF(Tabela7[[#This Row],[C/V]]="v",Tabela7[[#This Row],[Preço Médio]],"")</f>
        <v/>
      </c>
      <c r="X1603" s="123" t="str">
        <f>Tabela7[[#This Row],[Código Negociação]]&amp;Tabela7[[#This Row],[C/V]]</f>
        <v/>
      </c>
    </row>
    <row r="1604" spans="3:24" ht="15" customHeight="1" x14ac:dyDescent="0.25">
      <c r="C1604" s="141"/>
      <c r="D1604" s="273"/>
      <c r="E1604" s="273"/>
      <c r="F1604" s="264"/>
      <c r="G1604" s="274"/>
      <c r="H1604" s="264"/>
      <c r="I1604" s="275"/>
      <c r="J1604" s="275"/>
      <c r="K1604" s="275"/>
      <c r="L1604" s="275"/>
      <c r="M1604" s="275"/>
      <c r="N1604" s="275"/>
      <c r="O1604" s="267"/>
      <c r="P1604" s="267"/>
      <c r="Q1604" s="268"/>
      <c r="R1604" s="269"/>
      <c r="S1604" s="268"/>
      <c r="T1604" s="263"/>
      <c r="U1604" s="300"/>
      <c r="V1604" s="294" t="str">
        <f>IF(Tabela7[[#This Row],[C/V]]="c",Tabela7[[#This Row],[Preço Médio]],"")</f>
        <v/>
      </c>
      <c r="W1604" s="294" t="str">
        <f>IF(Tabela7[[#This Row],[C/V]]="v",Tabela7[[#This Row],[Preço Médio]],"")</f>
        <v/>
      </c>
      <c r="X1604" s="123" t="str">
        <f>Tabela7[[#This Row],[Código Negociação]]&amp;Tabela7[[#This Row],[C/V]]</f>
        <v/>
      </c>
    </row>
    <row r="1605" spans="3:24" ht="15" customHeight="1" x14ac:dyDescent="0.25">
      <c r="C1605" s="262"/>
      <c r="D1605" s="272"/>
      <c r="E1605" s="273"/>
      <c r="F1605" s="264"/>
      <c r="G1605" s="265"/>
      <c r="H1605" s="126"/>
      <c r="I1605" s="125"/>
      <c r="J1605" s="125"/>
      <c r="K1605" s="125"/>
      <c r="L1605" s="125"/>
      <c r="M1605" s="125"/>
      <c r="N1605" s="125"/>
      <c r="O1605" s="266"/>
      <c r="P1605" s="267"/>
      <c r="Q1605" s="268"/>
      <c r="R1605" s="269"/>
      <c r="S1605" s="268"/>
      <c r="T1605" s="263"/>
      <c r="U1605" s="300"/>
      <c r="V1605" s="294" t="str">
        <f>IF(Tabela7[[#This Row],[C/V]]="c",Tabela7[[#This Row],[Preço Médio]],"")</f>
        <v/>
      </c>
      <c r="W1605" s="294" t="str">
        <f>IF(Tabela7[[#This Row],[C/V]]="v",Tabela7[[#This Row],[Preço Médio]],"")</f>
        <v/>
      </c>
      <c r="X1605" s="123" t="str">
        <f>Tabela7[[#This Row],[Código Negociação]]&amp;Tabela7[[#This Row],[C/V]]</f>
        <v/>
      </c>
    </row>
    <row r="1606" spans="3:24" ht="15" customHeight="1" x14ac:dyDescent="0.25">
      <c r="C1606" s="262"/>
      <c r="D1606" s="272"/>
      <c r="E1606" s="273"/>
      <c r="F1606" s="264"/>
      <c r="G1606" s="265"/>
      <c r="H1606" s="126"/>
      <c r="I1606" s="125"/>
      <c r="J1606" s="125"/>
      <c r="K1606" s="125"/>
      <c r="L1606" s="125"/>
      <c r="M1606" s="125"/>
      <c r="N1606" s="125"/>
      <c r="O1606" s="266"/>
      <c r="P1606" s="267"/>
      <c r="Q1606" s="267"/>
      <c r="R1606" s="270"/>
      <c r="S1606" s="267"/>
      <c r="T1606" s="264"/>
      <c r="U1606" s="300"/>
      <c r="V1606" s="294" t="str">
        <f>IF(Tabela7[[#This Row],[C/V]]="c",Tabela7[[#This Row],[Preço Médio]],"")</f>
        <v/>
      </c>
      <c r="W1606" s="294" t="str">
        <f>IF(Tabela7[[#This Row],[C/V]]="v",Tabela7[[#This Row],[Preço Médio]],"")</f>
        <v/>
      </c>
      <c r="X1606" s="123" t="str">
        <f>Tabela7[[#This Row],[Código Negociação]]&amp;Tabela7[[#This Row],[C/V]]</f>
        <v/>
      </c>
    </row>
    <row r="1607" spans="3:24" ht="15" customHeight="1" x14ac:dyDescent="0.25">
      <c r="C1607" s="141"/>
      <c r="D1607" s="271"/>
      <c r="E1607" s="271"/>
      <c r="F1607" s="118"/>
      <c r="G1607" s="119"/>
      <c r="H1607" s="118"/>
      <c r="I1607" s="120"/>
      <c r="J1607" s="120"/>
      <c r="K1607" s="120"/>
      <c r="L1607" s="120"/>
      <c r="M1607" s="120"/>
      <c r="N1607" s="120"/>
      <c r="O1607" s="121"/>
      <c r="P1607" s="121"/>
      <c r="Q1607" s="117"/>
      <c r="R1607" s="122"/>
      <c r="S1607" s="117"/>
      <c r="T1607" s="123"/>
      <c r="U1607" s="299"/>
      <c r="V1607" s="294" t="str">
        <f>IF(Tabela7[[#This Row],[C/V]]="c",Tabela7[[#This Row],[Preço Médio]],"")</f>
        <v/>
      </c>
      <c r="W1607" s="294" t="str">
        <f>IF(Tabela7[[#This Row],[C/V]]="v",Tabela7[[#This Row],[Preço Médio]],"")</f>
        <v/>
      </c>
      <c r="X1607" s="123" t="str">
        <f>Tabela7[[#This Row],[Código Negociação]]&amp;Tabela7[[#This Row],[C/V]]</f>
        <v/>
      </c>
    </row>
    <row r="1608" spans="3:24" ht="15" customHeight="1" x14ac:dyDescent="0.25">
      <c r="C1608" s="262"/>
      <c r="D1608" s="272"/>
      <c r="E1608" s="272"/>
      <c r="F1608" s="264"/>
      <c r="G1608" s="265"/>
      <c r="H1608" s="126"/>
      <c r="I1608" s="125"/>
      <c r="J1608" s="125"/>
      <c r="K1608" s="125"/>
      <c r="L1608" s="125"/>
      <c r="M1608" s="125"/>
      <c r="N1608" s="125"/>
      <c r="O1608" s="266"/>
      <c r="P1608" s="267"/>
      <c r="Q1608" s="268"/>
      <c r="R1608" s="269"/>
      <c r="S1608" s="268"/>
      <c r="T1608" s="263"/>
      <c r="U1608" s="300"/>
      <c r="V1608" s="294" t="str">
        <f>IF(Tabela7[[#This Row],[C/V]]="c",Tabela7[[#This Row],[Preço Médio]],"")</f>
        <v/>
      </c>
      <c r="W1608" s="294" t="str">
        <f>IF(Tabela7[[#This Row],[C/V]]="v",Tabela7[[#This Row],[Preço Médio]],"")</f>
        <v/>
      </c>
      <c r="X1608" s="123" t="str">
        <f>Tabela7[[#This Row],[Código Negociação]]&amp;Tabela7[[#This Row],[C/V]]</f>
        <v/>
      </c>
    </row>
    <row r="1609" spans="3:24" ht="15" customHeight="1" x14ac:dyDescent="0.25">
      <c r="C1609" s="262"/>
      <c r="D1609" s="272"/>
      <c r="E1609" s="272"/>
      <c r="F1609" s="264"/>
      <c r="G1609" s="265"/>
      <c r="H1609" s="126"/>
      <c r="I1609" s="125"/>
      <c r="J1609" s="125"/>
      <c r="K1609" s="125"/>
      <c r="L1609" s="125"/>
      <c r="M1609" s="125"/>
      <c r="N1609" s="125"/>
      <c r="O1609" s="266"/>
      <c r="P1609" s="267"/>
      <c r="Q1609" s="267"/>
      <c r="R1609" s="270"/>
      <c r="S1609" s="267"/>
      <c r="T1609" s="264"/>
      <c r="U1609" s="300"/>
      <c r="V1609" s="294" t="str">
        <f>IF(Tabela7[[#This Row],[C/V]]="c",Tabela7[[#This Row],[Preço Médio]],"")</f>
        <v/>
      </c>
      <c r="W1609" s="294" t="str">
        <f>IF(Tabela7[[#This Row],[C/V]]="v",Tabela7[[#This Row],[Preço Médio]],"")</f>
        <v/>
      </c>
      <c r="X1609" s="123" t="str">
        <f>Tabela7[[#This Row],[Código Negociação]]&amp;Tabela7[[#This Row],[C/V]]</f>
        <v/>
      </c>
    </row>
    <row r="1610" spans="3:24" ht="15" customHeight="1" x14ac:dyDescent="0.25">
      <c r="C1610" s="141"/>
      <c r="D1610" s="273"/>
      <c r="E1610" s="273"/>
      <c r="F1610" s="264"/>
      <c r="G1610" s="274"/>
      <c r="H1610" s="264"/>
      <c r="I1610" s="275"/>
      <c r="J1610" s="275"/>
      <c r="K1610" s="275"/>
      <c r="L1610" s="275"/>
      <c r="M1610" s="275"/>
      <c r="N1610" s="275"/>
      <c r="O1610" s="267"/>
      <c r="P1610" s="267"/>
      <c r="Q1610" s="268"/>
      <c r="R1610" s="269"/>
      <c r="S1610" s="268"/>
      <c r="T1610" s="263"/>
      <c r="U1610" s="300"/>
      <c r="V1610" s="294" t="str">
        <f>IF(Tabela7[[#This Row],[C/V]]="c",Tabela7[[#This Row],[Preço Médio]],"")</f>
        <v/>
      </c>
      <c r="W1610" s="294" t="str">
        <f>IF(Tabela7[[#This Row],[C/V]]="v",Tabela7[[#This Row],[Preço Médio]],"")</f>
        <v/>
      </c>
      <c r="X1610" s="123" t="str">
        <f>Tabela7[[#This Row],[Código Negociação]]&amp;Tabela7[[#This Row],[C/V]]</f>
        <v/>
      </c>
    </row>
    <row r="1611" spans="3:24" ht="15" customHeight="1" x14ac:dyDescent="0.25">
      <c r="C1611" s="262"/>
      <c r="D1611" s="272"/>
      <c r="E1611" s="273"/>
      <c r="F1611" s="264"/>
      <c r="G1611" s="265"/>
      <c r="H1611" s="126"/>
      <c r="I1611" s="125"/>
      <c r="J1611" s="125"/>
      <c r="K1611" s="125"/>
      <c r="L1611" s="125"/>
      <c r="M1611" s="125"/>
      <c r="N1611" s="125"/>
      <c r="O1611" s="266"/>
      <c r="P1611" s="267"/>
      <c r="Q1611" s="268"/>
      <c r="R1611" s="269"/>
      <c r="S1611" s="268"/>
      <c r="T1611" s="263"/>
      <c r="U1611" s="300"/>
      <c r="V1611" s="294" t="str">
        <f>IF(Tabela7[[#This Row],[C/V]]="c",Tabela7[[#This Row],[Preço Médio]],"")</f>
        <v/>
      </c>
      <c r="W1611" s="294" t="str">
        <f>IF(Tabela7[[#This Row],[C/V]]="v",Tabela7[[#This Row],[Preço Médio]],"")</f>
        <v/>
      </c>
      <c r="X1611" s="123" t="str">
        <f>Tabela7[[#This Row],[Código Negociação]]&amp;Tabela7[[#This Row],[C/V]]</f>
        <v/>
      </c>
    </row>
    <row r="1612" spans="3:24" ht="15" customHeight="1" x14ac:dyDescent="0.25">
      <c r="C1612" s="262"/>
      <c r="D1612" s="272"/>
      <c r="E1612" s="273"/>
      <c r="F1612" s="264"/>
      <c r="G1612" s="265"/>
      <c r="H1612" s="126"/>
      <c r="I1612" s="125"/>
      <c r="J1612" s="125"/>
      <c r="K1612" s="125"/>
      <c r="L1612" s="125"/>
      <c r="M1612" s="125"/>
      <c r="N1612" s="125"/>
      <c r="O1612" s="266"/>
      <c r="P1612" s="267"/>
      <c r="Q1612" s="267"/>
      <c r="R1612" s="270"/>
      <c r="S1612" s="267"/>
      <c r="T1612" s="264"/>
      <c r="U1612" s="300"/>
      <c r="V1612" s="294" t="str">
        <f>IF(Tabela7[[#This Row],[C/V]]="c",Tabela7[[#This Row],[Preço Médio]],"")</f>
        <v/>
      </c>
      <c r="W1612" s="294" t="str">
        <f>IF(Tabela7[[#This Row],[C/V]]="v",Tabela7[[#This Row],[Preço Médio]],"")</f>
        <v/>
      </c>
      <c r="X1612" s="123" t="str">
        <f>Tabela7[[#This Row],[Código Negociação]]&amp;Tabela7[[#This Row],[C/V]]</f>
        <v/>
      </c>
    </row>
    <row r="1613" spans="3:24" ht="15" customHeight="1" x14ac:dyDescent="0.25">
      <c r="C1613" s="141"/>
      <c r="D1613" s="271"/>
      <c r="E1613" s="271"/>
      <c r="F1613" s="118"/>
      <c r="G1613" s="119"/>
      <c r="H1613" s="118"/>
      <c r="I1613" s="120"/>
      <c r="J1613" s="120"/>
      <c r="K1613" s="120"/>
      <c r="L1613" s="120"/>
      <c r="M1613" s="120"/>
      <c r="N1613" s="120"/>
      <c r="O1613" s="121"/>
      <c r="P1613" s="121"/>
      <c r="Q1613" s="117"/>
      <c r="R1613" s="122"/>
      <c r="S1613" s="117"/>
      <c r="T1613" s="123"/>
      <c r="U1613" s="299"/>
      <c r="V1613" s="294" t="str">
        <f>IF(Tabela7[[#This Row],[C/V]]="c",Tabela7[[#This Row],[Preço Médio]],"")</f>
        <v/>
      </c>
      <c r="W1613" s="294" t="str">
        <f>IF(Tabela7[[#This Row],[C/V]]="v",Tabela7[[#This Row],[Preço Médio]],"")</f>
        <v/>
      </c>
      <c r="X1613" s="123" t="str">
        <f>Tabela7[[#This Row],[Código Negociação]]&amp;Tabela7[[#This Row],[C/V]]</f>
        <v/>
      </c>
    </row>
    <row r="1614" spans="3:24" ht="15" customHeight="1" x14ac:dyDescent="0.25">
      <c r="C1614" s="262"/>
      <c r="D1614" s="272"/>
      <c r="E1614" s="272"/>
      <c r="F1614" s="264"/>
      <c r="G1614" s="265"/>
      <c r="H1614" s="126"/>
      <c r="I1614" s="125"/>
      <c r="J1614" s="125"/>
      <c r="K1614" s="125"/>
      <c r="L1614" s="125"/>
      <c r="M1614" s="125"/>
      <c r="N1614" s="125"/>
      <c r="O1614" s="266"/>
      <c r="P1614" s="267"/>
      <c r="Q1614" s="268"/>
      <c r="R1614" s="269"/>
      <c r="S1614" s="268"/>
      <c r="T1614" s="263"/>
      <c r="U1614" s="300"/>
      <c r="V1614" s="294" t="str">
        <f>IF(Tabela7[[#This Row],[C/V]]="c",Tabela7[[#This Row],[Preço Médio]],"")</f>
        <v/>
      </c>
      <c r="W1614" s="294" t="str">
        <f>IF(Tabela7[[#This Row],[C/V]]="v",Tabela7[[#This Row],[Preço Médio]],"")</f>
        <v/>
      </c>
      <c r="X1614" s="123" t="str">
        <f>Tabela7[[#This Row],[Código Negociação]]&amp;Tabela7[[#This Row],[C/V]]</f>
        <v/>
      </c>
    </row>
    <row r="1615" spans="3:24" ht="15" customHeight="1" x14ac:dyDescent="0.25">
      <c r="C1615" s="262"/>
      <c r="D1615" s="272"/>
      <c r="E1615" s="272"/>
      <c r="F1615" s="264"/>
      <c r="G1615" s="265"/>
      <c r="H1615" s="126"/>
      <c r="I1615" s="125"/>
      <c r="J1615" s="125"/>
      <c r="K1615" s="125"/>
      <c r="L1615" s="125"/>
      <c r="M1615" s="125"/>
      <c r="N1615" s="125"/>
      <c r="O1615" s="266"/>
      <c r="P1615" s="267"/>
      <c r="Q1615" s="267"/>
      <c r="R1615" s="270"/>
      <c r="S1615" s="267"/>
      <c r="T1615" s="264"/>
      <c r="U1615" s="300"/>
      <c r="V1615" s="294" t="str">
        <f>IF(Tabela7[[#This Row],[C/V]]="c",Tabela7[[#This Row],[Preço Médio]],"")</f>
        <v/>
      </c>
      <c r="W1615" s="294" t="str">
        <f>IF(Tabela7[[#This Row],[C/V]]="v",Tabela7[[#This Row],[Preço Médio]],"")</f>
        <v/>
      </c>
      <c r="X1615" s="123" t="str">
        <f>Tabela7[[#This Row],[Código Negociação]]&amp;Tabela7[[#This Row],[C/V]]</f>
        <v/>
      </c>
    </row>
    <row r="1616" spans="3:24" ht="15" customHeight="1" x14ac:dyDescent="0.25">
      <c r="C1616" s="141"/>
      <c r="D1616" s="273"/>
      <c r="E1616" s="273"/>
      <c r="F1616" s="264"/>
      <c r="G1616" s="274"/>
      <c r="H1616" s="264"/>
      <c r="I1616" s="275"/>
      <c r="J1616" s="275"/>
      <c r="K1616" s="275"/>
      <c r="L1616" s="275"/>
      <c r="M1616" s="275"/>
      <c r="N1616" s="275"/>
      <c r="O1616" s="267"/>
      <c r="P1616" s="267"/>
      <c r="Q1616" s="268"/>
      <c r="R1616" s="269"/>
      <c r="S1616" s="268"/>
      <c r="T1616" s="263"/>
      <c r="U1616" s="300"/>
      <c r="V1616" s="294" t="str">
        <f>IF(Tabela7[[#This Row],[C/V]]="c",Tabela7[[#This Row],[Preço Médio]],"")</f>
        <v/>
      </c>
      <c r="W1616" s="294" t="str">
        <f>IF(Tabela7[[#This Row],[C/V]]="v",Tabela7[[#This Row],[Preço Médio]],"")</f>
        <v/>
      </c>
      <c r="X1616" s="123" t="str">
        <f>Tabela7[[#This Row],[Código Negociação]]&amp;Tabela7[[#This Row],[C/V]]</f>
        <v/>
      </c>
    </row>
    <row r="1617" spans="3:24" ht="15" customHeight="1" x14ac:dyDescent="0.25">
      <c r="C1617" s="262"/>
      <c r="D1617" s="272"/>
      <c r="E1617" s="273"/>
      <c r="F1617" s="264"/>
      <c r="G1617" s="265"/>
      <c r="H1617" s="126"/>
      <c r="I1617" s="125"/>
      <c r="J1617" s="125"/>
      <c r="K1617" s="125"/>
      <c r="L1617" s="125"/>
      <c r="M1617" s="125"/>
      <c r="N1617" s="125"/>
      <c r="O1617" s="266"/>
      <c r="P1617" s="267"/>
      <c r="Q1617" s="268"/>
      <c r="R1617" s="269"/>
      <c r="S1617" s="268"/>
      <c r="T1617" s="263"/>
      <c r="U1617" s="300"/>
      <c r="V1617" s="294" t="str">
        <f>IF(Tabela7[[#This Row],[C/V]]="c",Tabela7[[#This Row],[Preço Médio]],"")</f>
        <v/>
      </c>
      <c r="W1617" s="294" t="str">
        <f>IF(Tabela7[[#This Row],[C/V]]="v",Tabela7[[#This Row],[Preço Médio]],"")</f>
        <v/>
      </c>
      <c r="X1617" s="123" t="str">
        <f>Tabela7[[#This Row],[Código Negociação]]&amp;Tabela7[[#This Row],[C/V]]</f>
        <v/>
      </c>
    </row>
    <row r="1618" spans="3:24" ht="15" customHeight="1" x14ac:dyDescent="0.25">
      <c r="C1618" s="262"/>
      <c r="D1618" s="272"/>
      <c r="E1618" s="273"/>
      <c r="F1618" s="264"/>
      <c r="G1618" s="265"/>
      <c r="H1618" s="126"/>
      <c r="I1618" s="125"/>
      <c r="J1618" s="125"/>
      <c r="K1618" s="125"/>
      <c r="L1618" s="125"/>
      <c r="M1618" s="125"/>
      <c r="N1618" s="125"/>
      <c r="O1618" s="266"/>
      <c r="P1618" s="267"/>
      <c r="Q1618" s="267"/>
      <c r="R1618" s="270"/>
      <c r="S1618" s="267"/>
      <c r="T1618" s="264"/>
      <c r="U1618" s="300"/>
      <c r="V1618" s="294" t="str">
        <f>IF(Tabela7[[#This Row],[C/V]]="c",Tabela7[[#This Row],[Preço Médio]],"")</f>
        <v/>
      </c>
      <c r="W1618" s="294" t="str">
        <f>IF(Tabela7[[#This Row],[C/V]]="v",Tabela7[[#This Row],[Preço Médio]],"")</f>
        <v/>
      </c>
      <c r="X1618" s="123" t="str">
        <f>Tabela7[[#This Row],[Código Negociação]]&amp;Tabela7[[#This Row],[C/V]]</f>
        <v/>
      </c>
    </row>
    <row r="1619" spans="3:24" ht="15" customHeight="1" x14ac:dyDescent="0.25">
      <c r="C1619" s="141"/>
      <c r="D1619" s="271"/>
      <c r="E1619" s="271"/>
      <c r="F1619" s="118"/>
      <c r="G1619" s="119"/>
      <c r="H1619" s="118"/>
      <c r="I1619" s="120"/>
      <c r="J1619" s="120"/>
      <c r="K1619" s="120"/>
      <c r="L1619" s="120"/>
      <c r="M1619" s="120"/>
      <c r="N1619" s="120"/>
      <c r="O1619" s="121"/>
      <c r="P1619" s="121"/>
      <c r="Q1619" s="117"/>
      <c r="R1619" s="122"/>
      <c r="S1619" s="117"/>
      <c r="T1619" s="123"/>
      <c r="U1619" s="299"/>
      <c r="V1619" s="294" t="str">
        <f>IF(Tabela7[[#This Row],[C/V]]="c",Tabela7[[#This Row],[Preço Médio]],"")</f>
        <v/>
      </c>
      <c r="W1619" s="294" t="str">
        <f>IF(Tabela7[[#This Row],[C/V]]="v",Tabela7[[#This Row],[Preço Médio]],"")</f>
        <v/>
      </c>
      <c r="X1619" s="123" t="str">
        <f>Tabela7[[#This Row],[Código Negociação]]&amp;Tabela7[[#This Row],[C/V]]</f>
        <v/>
      </c>
    </row>
    <row r="1620" spans="3:24" ht="15" customHeight="1" x14ac:dyDescent="0.25">
      <c r="C1620" s="262"/>
      <c r="D1620" s="272"/>
      <c r="E1620" s="272"/>
      <c r="F1620" s="264"/>
      <c r="G1620" s="265"/>
      <c r="H1620" s="126"/>
      <c r="I1620" s="125"/>
      <c r="J1620" s="125"/>
      <c r="K1620" s="125"/>
      <c r="L1620" s="125"/>
      <c r="M1620" s="125"/>
      <c r="N1620" s="125"/>
      <c r="O1620" s="266"/>
      <c r="P1620" s="267"/>
      <c r="Q1620" s="268"/>
      <c r="R1620" s="269"/>
      <c r="S1620" s="268"/>
      <c r="T1620" s="263"/>
      <c r="U1620" s="300"/>
      <c r="V1620" s="294" t="str">
        <f>IF(Tabela7[[#This Row],[C/V]]="c",Tabela7[[#This Row],[Preço Médio]],"")</f>
        <v/>
      </c>
      <c r="W1620" s="294" t="str">
        <f>IF(Tabela7[[#This Row],[C/V]]="v",Tabela7[[#This Row],[Preço Médio]],"")</f>
        <v/>
      </c>
      <c r="X1620" s="123" t="str">
        <f>Tabela7[[#This Row],[Código Negociação]]&amp;Tabela7[[#This Row],[C/V]]</f>
        <v/>
      </c>
    </row>
    <row r="1621" spans="3:24" ht="15" customHeight="1" x14ac:dyDescent="0.25">
      <c r="C1621" s="262"/>
      <c r="D1621" s="272"/>
      <c r="E1621" s="272"/>
      <c r="F1621" s="264"/>
      <c r="G1621" s="265"/>
      <c r="H1621" s="126"/>
      <c r="I1621" s="125"/>
      <c r="J1621" s="125"/>
      <c r="K1621" s="125"/>
      <c r="L1621" s="125"/>
      <c r="M1621" s="125"/>
      <c r="N1621" s="125"/>
      <c r="O1621" s="266"/>
      <c r="P1621" s="267"/>
      <c r="Q1621" s="267"/>
      <c r="R1621" s="270"/>
      <c r="S1621" s="267"/>
      <c r="T1621" s="264"/>
      <c r="U1621" s="300"/>
      <c r="V1621" s="294" t="str">
        <f>IF(Tabela7[[#This Row],[C/V]]="c",Tabela7[[#This Row],[Preço Médio]],"")</f>
        <v/>
      </c>
      <c r="W1621" s="294" t="str">
        <f>IF(Tabela7[[#This Row],[C/V]]="v",Tabela7[[#This Row],[Preço Médio]],"")</f>
        <v/>
      </c>
      <c r="X1621" s="123" t="str">
        <f>Tabela7[[#This Row],[Código Negociação]]&amp;Tabela7[[#This Row],[C/V]]</f>
        <v/>
      </c>
    </row>
    <row r="1622" spans="3:24" ht="15" customHeight="1" x14ac:dyDescent="0.25">
      <c r="C1622" s="141"/>
      <c r="D1622" s="273"/>
      <c r="E1622" s="273"/>
      <c r="F1622" s="264"/>
      <c r="G1622" s="274"/>
      <c r="H1622" s="264"/>
      <c r="I1622" s="275"/>
      <c r="J1622" s="275"/>
      <c r="K1622" s="275"/>
      <c r="L1622" s="275"/>
      <c r="M1622" s="275"/>
      <c r="N1622" s="275"/>
      <c r="O1622" s="267"/>
      <c r="P1622" s="267"/>
      <c r="Q1622" s="268"/>
      <c r="R1622" s="269"/>
      <c r="S1622" s="268"/>
      <c r="T1622" s="263"/>
      <c r="U1622" s="300"/>
      <c r="V1622" s="294" t="str">
        <f>IF(Tabela7[[#This Row],[C/V]]="c",Tabela7[[#This Row],[Preço Médio]],"")</f>
        <v/>
      </c>
      <c r="W1622" s="294" t="str">
        <f>IF(Tabela7[[#This Row],[C/V]]="v",Tabela7[[#This Row],[Preço Médio]],"")</f>
        <v/>
      </c>
      <c r="X1622" s="123" t="str">
        <f>Tabela7[[#This Row],[Código Negociação]]&amp;Tabela7[[#This Row],[C/V]]</f>
        <v/>
      </c>
    </row>
    <row r="1623" spans="3:24" ht="15" customHeight="1" x14ac:dyDescent="0.25">
      <c r="C1623" s="262"/>
      <c r="D1623" s="272"/>
      <c r="E1623" s="273"/>
      <c r="F1623" s="264"/>
      <c r="G1623" s="265"/>
      <c r="H1623" s="126"/>
      <c r="I1623" s="125"/>
      <c r="J1623" s="125"/>
      <c r="K1623" s="125"/>
      <c r="L1623" s="125"/>
      <c r="M1623" s="125"/>
      <c r="N1623" s="125"/>
      <c r="O1623" s="266"/>
      <c r="P1623" s="267"/>
      <c r="Q1623" s="268"/>
      <c r="R1623" s="269"/>
      <c r="S1623" s="268"/>
      <c r="T1623" s="263"/>
      <c r="U1623" s="300"/>
      <c r="V1623" s="294" t="str">
        <f>IF(Tabela7[[#This Row],[C/V]]="c",Tabela7[[#This Row],[Preço Médio]],"")</f>
        <v/>
      </c>
      <c r="W1623" s="294" t="str">
        <f>IF(Tabela7[[#This Row],[C/V]]="v",Tabela7[[#This Row],[Preço Médio]],"")</f>
        <v/>
      </c>
      <c r="X1623" s="123" t="str">
        <f>Tabela7[[#This Row],[Código Negociação]]&amp;Tabela7[[#This Row],[C/V]]</f>
        <v/>
      </c>
    </row>
    <row r="1624" spans="3:24" ht="15" customHeight="1" x14ac:dyDescent="0.25">
      <c r="C1624" s="262"/>
      <c r="D1624" s="272"/>
      <c r="E1624" s="273"/>
      <c r="F1624" s="264"/>
      <c r="G1624" s="265"/>
      <c r="H1624" s="126"/>
      <c r="I1624" s="125"/>
      <c r="J1624" s="125"/>
      <c r="K1624" s="125"/>
      <c r="L1624" s="125"/>
      <c r="M1624" s="125"/>
      <c r="N1624" s="125"/>
      <c r="O1624" s="266"/>
      <c r="P1624" s="267"/>
      <c r="Q1624" s="267"/>
      <c r="R1624" s="270"/>
      <c r="S1624" s="267"/>
      <c r="T1624" s="264"/>
      <c r="U1624" s="300"/>
      <c r="V1624" s="294" t="str">
        <f>IF(Tabela7[[#This Row],[C/V]]="c",Tabela7[[#This Row],[Preço Médio]],"")</f>
        <v/>
      </c>
      <c r="W1624" s="294" t="str">
        <f>IF(Tabela7[[#This Row],[C/V]]="v",Tabela7[[#This Row],[Preço Médio]],"")</f>
        <v/>
      </c>
      <c r="X1624" s="123" t="str">
        <f>Tabela7[[#This Row],[Código Negociação]]&amp;Tabela7[[#This Row],[C/V]]</f>
        <v/>
      </c>
    </row>
    <row r="1625" spans="3:24" ht="15" customHeight="1" x14ac:dyDescent="0.25">
      <c r="C1625" s="141"/>
      <c r="D1625" s="271"/>
      <c r="E1625" s="271"/>
      <c r="F1625" s="118"/>
      <c r="G1625" s="119"/>
      <c r="H1625" s="118"/>
      <c r="I1625" s="120"/>
      <c r="J1625" s="120"/>
      <c r="K1625" s="120"/>
      <c r="L1625" s="120"/>
      <c r="M1625" s="120"/>
      <c r="N1625" s="120"/>
      <c r="O1625" s="121"/>
      <c r="P1625" s="121"/>
      <c r="Q1625" s="117"/>
      <c r="R1625" s="122"/>
      <c r="S1625" s="117"/>
      <c r="T1625" s="123"/>
      <c r="U1625" s="299"/>
      <c r="V1625" s="294" t="str">
        <f>IF(Tabela7[[#This Row],[C/V]]="c",Tabela7[[#This Row],[Preço Médio]],"")</f>
        <v/>
      </c>
      <c r="W1625" s="294" t="str">
        <f>IF(Tabela7[[#This Row],[C/V]]="v",Tabela7[[#This Row],[Preço Médio]],"")</f>
        <v/>
      </c>
      <c r="X1625" s="123" t="str">
        <f>Tabela7[[#This Row],[Código Negociação]]&amp;Tabela7[[#This Row],[C/V]]</f>
        <v/>
      </c>
    </row>
    <row r="1626" spans="3:24" ht="15" customHeight="1" x14ac:dyDescent="0.25">
      <c r="C1626" s="262"/>
      <c r="D1626" s="272"/>
      <c r="E1626" s="272"/>
      <c r="F1626" s="264"/>
      <c r="G1626" s="265"/>
      <c r="H1626" s="126"/>
      <c r="I1626" s="125"/>
      <c r="J1626" s="125"/>
      <c r="K1626" s="125"/>
      <c r="L1626" s="125"/>
      <c r="M1626" s="125"/>
      <c r="N1626" s="125"/>
      <c r="O1626" s="266"/>
      <c r="P1626" s="267"/>
      <c r="Q1626" s="268"/>
      <c r="R1626" s="269"/>
      <c r="S1626" s="268"/>
      <c r="T1626" s="263"/>
      <c r="U1626" s="300"/>
      <c r="V1626" s="294" t="str">
        <f>IF(Tabela7[[#This Row],[C/V]]="c",Tabela7[[#This Row],[Preço Médio]],"")</f>
        <v/>
      </c>
      <c r="W1626" s="294" t="str">
        <f>IF(Tabela7[[#This Row],[C/V]]="v",Tabela7[[#This Row],[Preço Médio]],"")</f>
        <v/>
      </c>
      <c r="X1626" s="123" t="str">
        <f>Tabela7[[#This Row],[Código Negociação]]&amp;Tabela7[[#This Row],[C/V]]</f>
        <v/>
      </c>
    </row>
    <row r="1627" spans="3:24" ht="15" customHeight="1" x14ac:dyDescent="0.25">
      <c r="C1627" s="262"/>
      <c r="D1627" s="272"/>
      <c r="E1627" s="272"/>
      <c r="F1627" s="264"/>
      <c r="G1627" s="265"/>
      <c r="H1627" s="126"/>
      <c r="I1627" s="125"/>
      <c r="J1627" s="125"/>
      <c r="K1627" s="125"/>
      <c r="L1627" s="125"/>
      <c r="M1627" s="125"/>
      <c r="N1627" s="125"/>
      <c r="O1627" s="266"/>
      <c r="P1627" s="267"/>
      <c r="Q1627" s="267"/>
      <c r="R1627" s="270"/>
      <c r="S1627" s="267"/>
      <c r="T1627" s="264"/>
      <c r="U1627" s="300"/>
      <c r="V1627" s="294" t="str">
        <f>IF(Tabela7[[#This Row],[C/V]]="c",Tabela7[[#This Row],[Preço Médio]],"")</f>
        <v/>
      </c>
      <c r="W1627" s="294" t="str">
        <f>IF(Tabela7[[#This Row],[C/V]]="v",Tabela7[[#This Row],[Preço Médio]],"")</f>
        <v/>
      </c>
      <c r="X1627" s="123" t="str">
        <f>Tabela7[[#This Row],[Código Negociação]]&amp;Tabela7[[#This Row],[C/V]]</f>
        <v/>
      </c>
    </row>
    <row r="1628" spans="3:24" ht="15" customHeight="1" x14ac:dyDescent="0.25">
      <c r="C1628" s="141"/>
      <c r="D1628" s="273"/>
      <c r="E1628" s="273"/>
      <c r="F1628" s="264"/>
      <c r="G1628" s="274"/>
      <c r="H1628" s="264"/>
      <c r="I1628" s="275"/>
      <c r="J1628" s="275"/>
      <c r="K1628" s="275"/>
      <c r="L1628" s="275"/>
      <c r="M1628" s="275"/>
      <c r="N1628" s="275"/>
      <c r="O1628" s="267"/>
      <c r="P1628" s="267"/>
      <c r="Q1628" s="268"/>
      <c r="R1628" s="269"/>
      <c r="S1628" s="268"/>
      <c r="T1628" s="263"/>
      <c r="U1628" s="300"/>
      <c r="V1628" s="294" t="str">
        <f>IF(Tabela7[[#This Row],[C/V]]="c",Tabela7[[#This Row],[Preço Médio]],"")</f>
        <v/>
      </c>
      <c r="W1628" s="294" t="str">
        <f>IF(Tabela7[[#This Row],[C/V]]="v",Tabela7[[#This Row],[Preço Médio]],"")</f>
        <v/>
      </c>
      <c r="X1628" s="123" t="str">
        <f>Tabela7[[#This Row],[Código Negociação]]&amp;Tabela7[[#This Row],[C/V]]</f>
        <v/>
      </c>
    </row>
    <row r="1629" spans="3:24" ht="15" customHeight="1" x14ac:dyDescent="0.25">
      <c r="C1629" s="262"/>
      <c r="D1629" s="272"/>
      <c r="E1629" s="273"/>
      <c r="F1629" s="264"/>
      <c r="G1629" s="265"/>
      <c r="H1629" s="126"/>
      <c r="I1629" s="125"/>
      <c r="J1629" s="125"/>
      <c r="K1629" s="125"/>
      <c r="L1629" s="125"/>
      <c r="M1629" s="125"/>
      <c r="N1629" s="125"/>
      <c r="O1629" s="266"/>
      <c r="P1629" s="267"/>
      <c r="Q1629" s="268"/>
      <c r="R1629" s="269"/>
      <c r="S1629" s="268"/>
      <c r="T1629" s="263"/>
      <c r="U1629" s="300"/>
      <c r="V1629" s="294" t="str">
        <f>IF(Tabela7[[#This Row],[C/V]]="c",Tabela7[[#This Row],[Preço Médio]],"")</f>
        <v/>
      </c>
      <c r="W1629" s="294" t="str">
        <f>IF(Tabela7[[#This Row],[C/V]]="v",Tabela7[[#This Row],[Preço Médio]],"")</f>
        <v/>
      </c>
      <c r="X1629" s="123" t="str">
        <f>Tabela7[[#This Row],[Código Negociação]]&amp;Tabela7[[#This Row],[C/V]]</f>
        <v/>
      </c>
    </row>
    <row r="1630" spans="3:24" ht="15" customHeight="1" x14ac:dyDescent="0.25">
      <c r="C1630" s="262"/>
      <c r="D1630" s="272"/>
      <c r="E1630" s="273"/>
      <c r="F1630" s="264"/>
      <c r="G1630" s="265"/>
      <c r="H1630" s="126"/>
      <c r="I1630" s="125"/>
      <c r="J1630" s="125"/>
      <c r="K1630" s="125"/>
      <c r="L1630" s="125"/>
      <c r="M1630" s="125"/>
      <c r="N1630" s="125"/>
      <c r="O1630" s="266"/>
      <c r="P1630" s="267"/>
      <c r="Q1630" s="267"/>
      <c r="R1630" s="270"/>
      <c r="S1630" s="267"/>
      <c r="T1630" s="264"/>
      <c r="U1630" s="300"/>
      <c r="V1630" s="294" t="str">
        <f>IF(Tabela7[[#This Row],[C/V]]="c",Tabela7[[#This Row],[Preço Médio]],"")</f>
        <v/>
      </c>
      <c r="W1630" s="294" t="str">
        <f>IF(Tabela7[[#This Row],[C/V]]="v",Tabela7[[#This Row],[Preço Médio]],"")</f>
        <v/>
      </c>
      <c r="X1630" s="123" t="str">
        <f>Tabela7[[#This Row],[Código Negociação]]&amp;Tabela7[[#This Row],[C/V]]</f>
        <v/>
      </c>
    </row>
    <row r="1631" spans="3:24" ht="15" customHeight="1" x14ac:dyDescent="0.25">
      <c r="C1631" s="141"/>
      <c r="D1631" s="271"/>
      <c r="E1631" s="271"/>
      <c r="F1631" s="118"/>
      <c r="G1631" s="119"/>
      <c r="H1631" s="118"/>
      <c r="I1631" s="120"/>
      <c r="J1631" s="120"/>
      <c r="K1631" s="120"/>
      <c r="L1631" s="120"/>
      <c r="M1631" s="120"/>
      <c r="N1631" s="120"/>
      <c r="O1631" s="121"/>
      <c r="P1631" s="121"/>
      <c r="Q1631" s="117"/>
      <c r="R1631" s="122"/>
      <c r="S1631" s="117"/>
      <c r="T1631" s="123"/>
      <c r="U1631" s="299"/>
      <c r="V1631" s="294" t="str">
        <f>IF(Tabela7[[#This Row],[C/V]]="c",Tabela7[[#This Row],[Preço Médio]],"")</f>
        <v/>
      </c>
      <c r="W1631" s="294" t="str">
        <f>IF(Tabela7[[#This Row],[C/V]]="v",Tabela7[[#This Row],[Preço Médio]],"")</f>
        <v/>
      </c>
      <c r="X1631" s="123" t="str">
        <f>Tabela7[[#This Row],[Código Negociação]]&amp;Tabela7[[#This Row],[C/V]]</f>
        <v/>
      </c>
    </row>
    <row r="1632" spans="3:24" ht="15" customHeight="1" x14ac:dyDescent="0.25">
      <c r="C1632" s="262"/>
      <c r="D1632" s="272"/>
      <c r="E1632" s="272"/>
      <c r="F1632" s="264"/>
      <c r="G1632" s="265"/>
      <c r="H1632" s="126"/>
      <c r="I1632" s="125"/>
      <c r="J1632" s="125"/>
      <c r="K1632" s="125"/>
      <c r="L1632" s="125"/>
      <c r="M1632" s="125"/>
      <c r="N1632" s="125"/>
      <c r="O1632" s="266"/>
      <c r="P1632" s="267"/>
      <c r="Q1632" s="268"/>
      <c r="R1632" s="269"/>
      <c r="S1632" s="268"/>
      <c r="T1632" s="263"/>
      <c r="U1632" s="300"/>
      <c r="V1632" s="294" t="str">
        <f>IF(Tabela7[[#This Row],[C/V]]="c",Tabela7[[#This Row],[Preço Médio]],"")</f>
        <v/>
      </c>
      <c r="W1632" s="294" t="str">
        <f>IF(Tabela7[[#This Row],[C/V]]="v",Tabela7[[#This Row],[Preço Médio]],"")</f>
        <v/>
      </c>
      <c r="X1632" s="123" t="str">
        <f>Tabela7[[#This Row],[Código Negociação]]&amp;Tabela7[[#This Row],[C/V]]</f>
        <v/>
      </c>
    </row>
    <row r="1633" spans="3:24" ht="15" customHeight="1" x14ac:dyDescent="0.25">
      <c r="C1633" s="262"/>
      <c r="D1633" s="272"/>
      <c r="E1633" s="272"/>
      <c r="F1633" s="264"/>
      <c r="G1633" s="265"/>
      <c r="H1633" s="126"/>
      <c r="I1633" s="125"/>
      <c r="J1633" s="125"/>
      <c r="K1633" s="125"/>
      <c r="L1633" s="125"/>
      <c r="M1633" s="125"/>
      <c r="N1633" s="125"/>
      <c r="O1633" s="266"/>
      <c r="P1633" s="267"/>
      <c r="Q1633" s="267"/>
      <c r="R1633" s="270"/>
      <c r="S1633" s="267"/>
      <c r="T1633" s="264"/>
      <c r="U1633" s="300"/>
      <c r="V1633" s="294" t="str">
        <f>IF(Tabela7[[#This Row],[C/V]]="c",Tabela7[[#This Row],[Preço Médio]],"")</f>
        <v/>
      </c>
      <c r="W1633" s="294" t="str">
        <f>IF(Tabela7[[#This Row],[C/V]]="v",Tabela7[[#This Row],[Preço Médio]],"")</f>
        <v/>
      </c>
      <c r="X1633" s="123" t="str">
        <f>Tabela7[[#This Row],[Código Negociação]]&amp;Tabela7[[#This Row],[C/V]]</f>
        <v/>
      </c>
    </row>
    <row r="1634" spans="3:24" ht="15" customHeight="1" x14ac:dyDescent="0.25">
      <c r="C1634" s="141"/>
      <c r="D1634" s="273"/>
      <c r="E1634" s="273"/>
      <c r="F1634" s="264"/>
      <c r="G1634" s="274"/>
      <c r="H1634" s="264"/>
      <c r="I1634" s="275"/>
      <c r="J1634" s="275"/>
      <c r="K1634" s="275"/>
      <c r="L1634" s="275"/>
      <c r="M1634" s="275"/>
      <c r="N1634" s="275"/>
      <c r="O1634" s="267"/>
      <c r="P1634" s="267"/>
      <c r="Q1634" s="268"/>
      <c r="R1634" s="269"/>
      <c r="S1634" s="268"/>
      <c r="T1634" s="263"/>
      <c r="U1634" s="300"/>
      <c r="V1634" s="294" t="str">
        <f>IF(Tabela7[[#This Row],[C/V]]="c",Tabela7[[#This Row],[Preço Médio]],"")</f>
        <v/>
      </c>
      <c r="W1634" s="294" t="str">
        <f>IF(Tabela7[[#This Row],[C/V]]="v",Tabela7[[#This Row],[Preço Médio]],"")</f>
        <v/>
      </c>
      <c r="X1634" s="123" t="str">
        <f>Tabela7[[#This Row],[Código Negociação]]&amp;Tabela7[[#This Row],[C/V]]</f>
        <v/>
      </c>
    </row>
    <row r="1635" spans="3:24" ht="15" customHeight="1" x14ac:dyDescent="0.25">
      <c r="C1635" s="262"/>
      <c r="D1635" s="272"/>
      <c r="E1635" s="273"/>
      <c r="F1635" s="264"/>
      <c r="G1635" s="265"/>
      <c r="H1635" s="126"/>
      <c r="I1635" s="125"/>
      <c r="J1635" s="125"/>
      <c r="K1635" s="125"/>
      <c r="L1635" s="125"/>
      <c r="M1635" s="125"/>
      <c r="N1635" s="125"/>
      <c r="O1635" s="266"/>
      <c r="P1635" s="267"/>
      <c r="Q1635" s="268"/>
      <c r="R1635" s="269"/>
      <c r="S1635" s="268"/>
      <c r="T1635" s="263"/>
      <c r="U1635" s="300"/>
      <c r="V1635" s="294" t="str">
        <f>IF(Tabela7[[#This Row],[C/V]]="c",Tabela7[[#This Row],[Preço Médio]],"")</f>
        <v/>
      </c>
      <c r="W1635" s="294" t="str">
        <f>IF(Tabela7[[#This Row],[C/V]]="v",Tabela7[[#This Row],[Preço Médio]],"")</f>
        <v/>
      </c>
      <c r="X1635" s="123" t="str">
        <f>Tabela7[[#This Row],[Código Negociação]]&amp;Tabela7[[#This Row],[C/V]]</f>
        <v/>
      </c>
    </row>
    <row r="1636" spans="3:24" ht="15" customHeight="1" x14ac:dyDescent="0.25">
      <c r="C1636" s="262"/>
      <c r="D1636" s="272"/>
      <c r="E1636" s="273"/>
      <c r="F1636" s="264"/>
      <c r="G1636" s="265"/>
      <c r="H1636" s="126"/>
      <c r="I1636" s="125"/>
      <c r="J1636" s="125"/>
      <c r="K1636" s="125"/>
      <c r="L1636" s="125"/>
      <c r="M1636" s="125"/>
      <c r="N1636" s="125"/>
      <c r="O1636" s="266"/>
      <c r="P1636" s="267"/>
      <c r="Q1636" s="267"/>
      <c r="R1636" s="270"/>
      <c r="S1636" s="267"/>
      <c r="T1636" s="264"/>
      <c r="U1636" s="300"/>
      <c r="V1636" s="294" t="str">
        <f>IF(Tabela7[[#This Row],[C/V]]="c",Tabela7[[#This Row],[Preço Médio]],"")</f>
        <v/>
      </c>
      <c r="W1636" s="294" t="str">
        <f>IF(Tabela7[[#This Row],[C/V]]="v",Tabela7[[#This Row],[Preço Médio]],"")</f>
        <v/>
      </c>
      <c r="X1636" s="123" t="str">
        <f>Tabela7[[#This Row],[Código Negociação]]&amp;Tabela7[[#This Row],[C/V]]</f>
        <v/>
      </c>
    </row>
    <row r="1637" spans="3:24" ht="15" customHeight="1" x14ac:dyDescent="0.25">
      <c r="C1637" s="141"/>
      <c r="D1637" s="271"/>
      <c r="E1637" s="271"/>
      <c r="F1637" s="118"/>
      <c r="G1637" s="119"/>
      <c r="H1637" s="118"/>
      <c r="I1637" s="120"/>
      <c r="J1637" s="120"/>
      <c r="K1637" s="120"/>
      <c r="L1637" s="120"/>
      <c r="M1637" s="120"/>
      <c r="N1637" s="120"/>
      <c r="O1637" s="121"/>
      <c r="P1637" s="121"/>
      <c r="Q1637" s="117"/>
      <c r="R1637" s="122"/>
      <c r="S1637" s="117"/>
      <c r="T1637" s="123"/>
      <c r="U1637" s="299"/>
      <c r="V1637" s="294" t="str">
        <f>IF(Tabela7[[#This Row],[C/V]]="c",Tabela7[[#This Row],[Preço Médio]],"")</f>
        <v/>
      </c>
      <c r="W1637" s="294" t="str">
        <f>IF(Tabela7[[#This Row],[C/V]]="v",Tabela7[[#This Row],[Preço Médio]],"")</f>
        <v/>
      </c>
      <c r="X1637" s="123" t="str">
        <f>Tabela7[[#This Row],[Código Negociação]]&amp;Tabela7[[#This Row],[C/V]]</f>
        <v/>
      </c>
    </row>
    <row r="1638" spans="3:24" ht="15" customHeight="1" x14ac:dyDescent="0.25">
      <c r="C1638" s="262"/>
      <c r="D1638" s="272"/>
      <c r="E1638" s="272"/>
      <c r="F1638" s="264"/>
      <c r="G1638" s="265"/>
      <c r="H1638" s="126"/>
      <c r="I1638" s="125"/>
      <c r="J1638" s="125"/>
      <c r="K1638" s="125"/>
      <c r="L1638" s="125"/>
      <c r="M1638" s="125"/>
      <c r="N1638" s="125"/>
      <c r="O1638" s="266"/>
      <c r="P1638" s="267"/>
      <c r="Q1638" s="268"/>
      <c r="R1638" s="269"/>
      <c r="S1638" s="268"/>
      <c r="T1638" s="263"/>
      <c r="U1638" s="300"/>
      <c r="V1638" s="294" t="str">
        <f>IF(Tabela7[[#This Row],[C/V]]="c",Tabela7[[#This Row],[Preço Médio]],"")</f>
        <v/>
      </c>
      <c r="W1638" s="294" t="str">
        <f>IF(Tabela7[[#This Row],[C/V]]="v",Tabela7[[#This Row],[Preço Médio]],"")</f>
        <v/>
      </c>
      <c r="X1638" s="123" t="str">
        <f>Tabela7[[#This Row],[Código Negociação]]&amp;Tabela7[[#This Row],[C/V]]</f>
        <v/>
      </c>
    </row>
    <row r="1639" spans="3:24" ht="15" customHeight="1" x14ac:dyDescent="0.25">
      <c r="C1639" s="262"/>
      <c r="D1639" s="272"/>
      <c r="E1639" s="272"/>
      <c r="F1639" s="264"/>
      <c r="G1639" s="265"/>
      <c r="H1639" s="126"/>
      <c r="I1639" s="125"/>
      <c r="J1639" s="125"/>
      <c r="K1639" s="125"/>
      <c r="L1639" s="125"/>
      <c r="M1639" s="125"/>
      <c r="N1639" s="125"/>
      <c r="O1639" s="266"/>
      <c r="P1639" s="267"/>
      <c r="Q1639" s="267"/>
      <c r="R1639" s="270"/>
      <c r="S1639" s="267"/>
      <c r="T1639" s="264"/>
      <c r="U1639" s="300"/>
      <c r="V1639" s="294" t="str">
        <f>IF(Tabela7[[#This Row],[C/V]]="c",Tabela7[[#This Row],[Preço Médio]],"")</f>
        <v/>
      </c>
      <c r="W1639" s="294" t="str">
        <f>IF(Tabela7[[#This Row],[C/V]]="v",Tabela7[[#This Row],[Preço Médio]],"")</f>
        <v/>
      </c>
      <c r="X1639" s="123" t="str">
        <f>Tabela7[[#This Row],[Código Negociação]]&amp;Tabela7[[#This Row],[C/V]]</f>
        <v/>
      </c>
    </row>
    <row r="1640" spans="3:24" ht="15" customHeight="1" x14ac:dyDescent="0.25">
      <c r="C1640" s="141"/>
      <c r="D1640" s="273"/>
      <c r="E1640" s="273"/>
      <c r="F1640" s="264"/>
      <c r="G1640" s="274"/>
      <c r="H1640" s="264"/>
      <c r="I1640" s="275"/>
      <c r="J1640" s="275"/>
      <c r="K1640" s="275"/>
      <c r="L1640" s="275"/>
      <c r="M1640" s="275"/>
      <c r="N1640" s="275"/>
      <c r="O1640" s="267"/>
      <c r="P1640" s="267"/>
      <c r="Q1640" s="268"/>
      <c r="R1640" s="269"/>
      <c r="S1640" s="268"/>
      <c r="T1640" s="263"/>
      <c r="U1640" s="300"/>
      <c r="V1640" s="294" t="str">
        <f>IF(Tabela7[[#This Row],[C/V]]="c",Tabela7[[#This Row],[Preço Médio]],"")</f>
        <v/>
      </c>
      <c r="W1640" s="294" t="str">
        <f>IF(Tabela7[[#This Row],[C/V]]="v",Tabela7[[#This Row],[Preço Médio]],"")</f>
        <v/>
      </c>
      <c r="X1640" s="123" t="str">
        <f>Tabela7[[#This Row],[Código Negociação]]&amp;Tabela7[[#This Row],[C/V]]</f>
        <v/>
      </c>
    </row>
    <row r="1641" spans="3:24" ht="15" customHeight="1" x14ac:dyDescent="0.25">
      <c r="C1641" s="262"/>
      <c r="D1641" s="272"/>
      <c r="E1641" s="273"/>
      <c r="F1641" s="264"/>
      <c r="G1641" s="265"/>
      <c r="H1641" s="126"/>
      <c r="I1641" s="125"/>
      <c r="J1641" s="125"/>
      <c r="K1641" s="125"/>
      <c r="L1641" s="125"/>
      <c r="M1641" s="125"/>
      <c r="N1641" s="125"/>
      <c r="O1641" s="266"/>
      <c r="P1641" s="267"/>
      <c r="Q1641" s="268"/>
      <c r="R1641" s="269"/>
      <c r="S1641" s="268"/>
      <c r="T1641" s="263"/>
      <c r="U1641" s="300"/>
      <c r="V1641" s="294" t="str">
        <f>IF(Tabela7[[#This Row],[C/V]]="c",Tabela7[[#This Row],[Preço Médio]],"")</f>
        <v/>
      </c>
      <c r="W1641" s="294" t="str">
        <f>IF(Tabela7[[#This Row],[C/V]]="v",Tabela7[[#This Row],[Preço Médio]],"")</f>
        <v/>
      </c>
      <c r="X1641" s="123" t="str">
        <f>Tabela7[[#This Row],[Código Negociação]]&amp;Tabela7[[#This Row],[C/V]]</f>
        <v/>
      </c>
    </row>
    <row r="1642" spans="3:24" ht="15" customHeight="1" x14ac:dyDescent="0.25">
      <c r="C1642" s="262"/>
      <c r="D1642" s="272"/>
      <c r="E1642" s="273"/>
      <c r="F1642" s="264"/>
      <c r="G1642" s="265"/>
      <c r="H1642" s="126"/>
      <c r="I1642" s="125"/>
      <c r="J1642" s="125"/>
      <c r="K1642" s="125"/>
      <c r="L1642" s="125"/>
      <c r="M1642" s="125"/>
      <c r="N1642" s="125"/>
      <c r="O1642" s="266"/>
      <c r="P1642" s="267"/>
      <c r="Q1642" s="267"/>
      <c r="R1642" s="270"/>
      <c r="S1642" s="267"/>
      <c r="T1642" s="264"/>
      <c r="U1642" s="300"/>
      <c r="V1642" s="294" t="str">
        <f>IF(Tabela7[[#This Row],[C/V]]="c",Tabela7[[#This Row],[Preço Médio]],"")</f>
        <v/>
      </c>
      <c r="W1642" s="294" t="str">
        <f>IF(Tabela7[[#This Row],[C/V]]="v",Tabela7[[#This Row],[Preço Médio]],"")</f>
        <v/>
      </c>
      <c r="X1642" s="123" t="str">
        <f>Tabela7[[#This Row],[Código Negociação]]&amp;Tabela7[[#This Row],[C/V]]</f>
        <v/>
      </c>
    </row>
    <row r="1643" spans="3:24" ht="15" customHeight="1" x14ac:dyDescent="0.25">
      <c r="C1643" s="141"/>
      <c r="D1643" s="271"/>
      <c r="E1643" s="271"/>
      <c r="F1643" s="118"/>
      <c r="G1643" s="119"/>
      <c r="H1643" s="118"/>
      <c r="I1643" s="120"/>
      <c r="J1643" s="120"/>
      <c r="K1643" s="120"/>
      <c r="L1643" s="120"/>
      <c r="M1643" s="120"/>
      <c r="N1643" s="120"/>
      <c r="O1643" s="121"/>
      <c r="P1643" s="121"/>
      <c r="Q1643" s="117"/>
      <c r="R1643" s="122"/>
      <c r="S1643" s="117"/>
      <c r="T1643" s="123"/>
      <c r="U1643" s="299"/>
      <c r="V1643" s="294" t="str">
        <f>IF(Tabela7[[#This Row],[C/V]]="c",Tabela7[[#This Row],[Preço Médio]],"")</f>
        <v/>
      </c>
      <c r="W1643" s="294" t="str">
        <f>IF(Tabela7[[#This Row],[C/V]]="v",Tabela7[[#This Row],[Preço Médio]],"")</f>
        <v/>
      </c>
      <c r="X1643" s="123" t="str">
        <f>Tabela7[[#This Row],[Código Negociação]]&amp;Tabela7[[#This Row],[C/V]]</f>
        <v/>
      </c>
    </row>
    <row r="1644" spans="3:24" ht="15" customHeight="1" x14ac:dyDescent="0.25">
      <c r="C1644" s="262"/>
      <c r="D1644" s="272"/>
      <c r="E1644" s="272"/>
      <c r="F1644" s="264"/>
      <c r="G1644" s="265"/>
      <c r="H1644" s="126"/>
      <c r="I1644" s="125"/>
      <c r="J1644" s="125"/>
      <c r="K1644" s="125"/>
      <c r="L1644" s="125"/>
      <c r="M1644" s="125"/>
      <c r="N1644" s="125"/>
      <c r="O1644" s="266"/>
      <c r="P1644" s="267"/>
      <c r="Q1644" s="268"/>
      <c r="R1644" s="269"/>
      <c r="S1644" s="268"/>
      <c r="T1644" s="263"/>
      <c r="U1644" s="300"/>
      <c r="V1644" s="294" t="str">
        <f>IF(Tabela7[[#This Row],[C/V]]="c",Tabela7[[#This Row],[Preço Médio]],"")</f>
        <v/>
      </c>
      <c r="W1644" s="294" t="str">
        <f>IF(Tabela7[[#This Row],[C/V]]="v",Tabela7[[#This Row],[Preço Médio]],"")</f>
        <v/>
      </c>
      <c r="X1644" s="123" t="str">
        <f>Tabela7[[#This Row],[Código Negociação]]&amp;Tabela7[[#This Row],[C/V]]</f>
        <v/>
      </c>
    </row>
    <row r="1645" spans="3:24" ht="15" customHeight="1" x14ac:dyDescent="0.25">
      <c r="C1645" s="262"/>
      <c r="D1645" s="272"/>
      <c r="E1645" s="272"/>
      <c r="F1645" s="264"/>
      <c r="G1645" s="265"/>
      <c r="H1645" s="126"/>
      <c r="I1645" s="125"/>
      <c r="J1645" s="125"/>
      <c r="K1645" s="125"/>
      <c r="L1645" s="125"/>
      <c r="M1645" s="125"/>
      <c r="N1645" s="125"/>
      <c r="O1645" s="266"/>
      <c r="P1645" s="267"/>
      <c r="Q1645" s="267"/>
      <c r="R1645" s="270"/>
      <c r="S1645" s="267"/>
      <c r="T1645" s="264"/>
      <c r="U1645" s="300"/>
      <c r="V1645" s="294" t="str">
        <f>IF(Tabela7[[#This Row],[C/V]]="c",Tabela7[[#This Row],[Preço Médio]],"")</f>
        <v/>
      </c>
      <c r="W1645" s="294" t="str">
        <f>IF(Tabela7[[#This Row],[C/V]]="v",Tabela7[[#This Row],[Preço Médio]],"")</f>
        <v/>
      </c>
      <c r="X1645" s="123" t="str">
        <f>Tabela7[[#This Row],[Código Negociação]]&amp;Tabela7[[#This Row],[C/V]]</f>
        <v/>
      </c>
    </row>
    <row r="1646" spans="3:24" ht="15" customHeight="1" x14ac:dyDescent="0.25">
      <c r="C1646" s="141"/>
      <c r="D1646" s="273"/>
      <c r="E1646" s="273"/>
      <c r="F1646" s="264"/>
      <c r="G1646" s="274"/>
      <c r="H1646" s="264"/>
      <c r="I1646" s="275"/>
      <c r="J1646" s="275"/>
      <c r="K1646" s="275"/>
      <c r="L1646" s="275"/>
      <c r="M1646" s="275"/>
      <c r="N1646" s="275"/>
      <c r="O1646" s="267"/>
      <c r="P1646" s="267"/>
      <c r="Q1646" s="268"/>
      <c r="R1646" s="269"/>
      <c r="S1646" s="268"/>
      <c r="T1646" s="263"/>
      <c r="U1646" s="300"/>
      <c r="V1646" s="294" t="str">
        <f>IF(Tabela7[[#This Row],[C/V]]="c",Tabela7[[#This Row],[Preço Médio]],"")</f>
        <v/>
      </c>
      <c r="W1646" s="294" t="str">
        <f>IF(Tabela7[[#This Row],[C/V]]="v",Tabela7[[#This Row],[Preço Médio]],"")</f>
        <v/>
      </c>
      <c r="X1646" s="123" t="str">
        <f>Tabela7[[#This Row],[Código Negociação]]&amp;Tabela7[[#This Row],[C/V]]</f>
        <v/>
      </c>
    </row>
    <row r="1647" spans="3:24" ht="15" customHeight="1" x14ac:dyDescent="0.25">
      <c r="C1647" s="262"/>
      <c r="D1647" s="272"/>
      <c r="E1647" s="273"/>
      <c r="F1647" s="264"/>
      <c r="G1647" s="265"/>
      <c r="H1647" s="126"/>
      <c r="I1647" s="125"/>
      <c r="J1647" s="125"/>
      <c r="K1647" s="125"/>
      <c r="L1647" s="125"/>
      <c r="M1647" s="125"/>
      <c r="N1647" s="125"/>
      <c r="O1647" s="266"/>
      <c r="P1647" s="267"/>
      <c r="Q1647" s="268"/>
      <c r="R1647" s="269"/>
      <c r="S1647" s="268"/>
      <c r="T1647" s="263"/>
      <c r="U1647" s="300"/>
      <c r="V1647" s="294" t="str">
        <f>IF(Tabela7[[#This Row],[C/V]]="c",Tabela7[[#This Row],[Preço Médio]],"")</f>
        <v/>
      </c>
      <c r="W1647" s="294" t="str">
        <f>IF(Tabela7[[#This Row],[C/V]]="v",Tabela7[[#This Row],[Preço Médio]],"")</f>
        <v/>
      </c>
      <c r="X1647" s="123" t="str">
        <f>Tabela7[[#This Row],[Código Negociação]]&amp;Tabela7[[#This Row],[C/V]]</f>
        <v/>
      </c>
    </row>
    <row r="1648" spans="3:24" ht="15" customHeight="1" x14ac:dyDescent="0.25">
      <c r="C1648" s="262"/>
      <c r="D1648" s="272"/>
      <c r="E1648" s="273"/>
      <c r="F1648" s="264"/>
      <c r="G1648" s="265"/>
      <c r="H1648" s="126"/>
      <c r="I1648" s="125"/>
      <c r="J1648" s="125"/>
      <c r="K1648" s="125"/>
      <c r="L1648" s="125"/>
      <c r="M1648" s="125"/>
      <c r="N1648" s="125"/>
      <c r="O1648" s="266"/>
      <c r="P1648" s="267"/>
      <c r="Q1648" s="267"/>
      <c r="R1648" s="270"/>
      <c r="S1648" s="267"/>
      <c r="T1648" s="264"/>
      <c r="U1648" s="300"/>
      <c r="V1648" s="294" t="str">
        <f>IF(Tabela7[[#This Row],[C/V]]="c",Tabela7[[#This Row],[Preço Médio]],"")</f>
        <v/>
      </c>
      <c r="W1648" s="294" t="str">
        <f>IF(Tabela7[[#This Row],[C/V]]="v",Tabela7[[#This Row],[Preço Médio]],"")</f>
        <v/>
      </c>
      <c r="X1648" s="123" t="str">
        <f>Tabela7[[#This Row],[Código Negociação]]&amp;Tabela7[[#This Row],[C/V]]</f>
        <v/>
      </c>
    </row>
    <row r="1649" spans="3:24" ht="15" customHeight="1" x14ac:dyDescent="0.25">
      <c r="C1649" s="141"/>
      <c r="D1649" s="271"/>
      <c r="E1649" s="271"/>
      <c r="F1649" s="118"/>
      <c r="G1649" s="119"/>
      <c r="H1649" s="118"/>
      <c r="I1649" s="120"/>
      <c r="J1649" s="120"/>
      <c r="K1649" s="120"/>
      <c r="L1649" s="120"/>
      <c r="M1649" s="120"/>
      <c r="N1649" s="120"/>
      <c r="O1649" s="121"/>
      <c r="P1649" s="121"/>
      <c r="Q1649" s="117"/>
      <c r="R1649" s="122"/>
      <c r="S1649" s="117"/>
      <c r="T1649" s="123"/>
      <c r="U1649" s="299"/>
      <c r="V1649" s="294" t="str">
        <f>IF(Tabela7[[#This Row],[C/V]]="c",Tabela7[[#This Row],[Preço Médio]],"")</f>
        <v/>
      </c>
      <c r="W1649" s="294" t="str">
        <f>IF(Tabela7[[#This Row],[C/V]]="v",Tabela7[[#This Row],[Preço Médio]],"")</f>
        <v/>
      </c>
      <c r="X1649" s="123" t="str">
        <f>Tabela7[[#This Row],[Código Negociação]]&amp;Tabela7[[#This Row],[C/V]]</f>
        <v/>
      </c>
    </row>
    <row r="1650" spans="3:24" ht="15" customHeight="1" x14ac:dyDescent="0.25">
      <c r="C1650" s="262"/>
      <c r="D1650" s="272"/>
      <c r="E1650" s="272"/>
      <c r="F1650" s="264"/>
      <c r="G1650" s="265"/>
      <c r="H1650" s="126"/>
      <c r="I1650" s="125"/>
      <c r="J1650" s="125"/>
      <c r="K1650" s="125"/>
      <c r="L1650" s="125"/>
      <c r="M1650" s="125"/>
      <c r="N1650" s="125"/>
      <c r="O1650" s="266"/>
      <c r="P1650" s="267"/>
      <c r="Q1650" s="268"/>
      <c r="R1650" s="269"/>
      <c r="S1650" s="268"/>
      <c r="T1650" s="263"/>
      <c r="U1650" s="300"/>
      <c r="V1650" s="294" t="str">
        <f>IF(Tabela7[[#This Row],[C/V]]="c",Tabela7[[#This Row],[Preço Médio]],"")</f>
        <v/>
      </c>
      <c r="W1650" s="294" t="str">
        <f>IF(Tabela7[[#This Row],[C/V]]="v",Tabela7[[#This Row],[Preço Médio]],"")</f>
        <v/>
      </c>
      <c r="X1650" s="123" t="str">
        <f>Tabela7[[#This Row],[Código Negociação]]&amp;Tabela7[[#This Row],[C/V]]</f>
        <v/>
      </c>
    </row>
    <row r="1651" spans="3:24" ht="15" customHeight="1" x14ac:dyDescent="0.25">
      <c r="C1651" s="262"/>
      <c r="D1651" s="272"/>
      <c r="E1651" s="272"/>
      <c r="F1651" s="264"/>
      <c r="G1651" s="265"/>
      <c r="H1651" s="126"/>
      <c r="I1651" s="125"/>
      <c r="J1651" s="125"/>
      <c r="K1651" s="125"/>
      <c r="L1651" s="125"/>
      <c r="M1651" s="125"/>
      <c r="N1651" s="125"/>
      <c r="O1651" s="266"/>
      <c r="P1651" s="267"/>
      <c r="Q1651" s="267"/>
      <c r="R1651" s="270"/>
      <c r="S1651" s="267"/>
      <c r="T1651" s="264"/>
      <c r="U1651" s="300"/>
      <c r="V1651" s="294" t="str">
        <f>IF(Tabela7[[#This Row],[C/V]]="c",Tabela7[[#This Row],[Preço Médio]],"")</f>
        <v/>
      </c>
      <c r="W1651" s="294" t="str">
        <f>IF(Tabela7[[#This Row],[C/V]]="v",Tabela7[[#This Row],[Preço Médio]],"")</f>
        <v/>
      </c>
      <c r="X1651" s="123" t="str">
        <f>Tabela7[[#This Row],[Código Negociação]]&amp;Tabela7[[#This Row],[C/V]]</f>
        <v/>
      </c>
    </row>
    <row r="1652" spans="3:24" ht="15" customHeight="1" x14ac:dyDescent="0.25">
      <c r="C1652" s="141"/>
      <c r="D1652" s="273"/>
      <c r="E1652" s="273"/>
      <c r="F1652" s="264"/>
      <c r="G1652" s="274"/>
      <c r="H1652" s="264"/>
      <c r="I1652" s="275"/>
      <c r="J1652" s="275"/>
      <c r="K1652" s="275"/>
      <c r="L1652" s="275"/>
      <c r="M1652" s="275"/>
      <c r="N1652" s="275"/>
      <c r="O1652" s="267"/>
      <c r="P1652" s="267"/>
      <c r="Q1652" s="268"/>
      <c r="R1652" s="269"/>
      <c r="S1652" s="268"/>
      <c r="T1652" s="263"/>
      <c r="U1652" s="300"/>
      <c r="V1652" s="294" t="str">
        <f>IF(Tabela7[[#This Row],[C/V]]="c",Tabela7[[#This Row],[Preço Médio]],"")</f>
        <v/>
      </c>
      <c r="W1652" s="294" t="str">
        <f>IF(Tabela7[[#This Row],[C/V]]="v",Tabela7[[#This Row],[Preço Médio]],"")</f>
        <v/>
      </c>
      <c r="X1652" s="123" t="str">
        <f>Tabela7[[#This Row],[Código Negociação]]&amp;Tabela7[[#This Row],[C/V]]</f>
        <v/>
      </c>
    </row>
    <row r="1653" spans="3:24" ht="15" customHeight="1" x14ac:dyDescent="0.25">
      <c r="C1653" s="262"/>
      <c r="D1653" s="272"/>
      <c r="E1653" s="273"/>
      <c r="F1653" s="264"/>
      <c r="G1653" s="265"/>
      <c r="H1653" s="126"/>
      <c r="I1653" s="125"/>
      <c r="J1653" s="125"/>
      <c r="K1653" s="125"/>
      <c r="L1653" s="125"/>
      <c r="M1653" s="125"/>
      <c r="N1653" s="125"/>
      <c r="O1653" s="266"/>
      <c r="P1653" s="267"/>
      <c r="Q1653" s="268"/>
      <c r="R1653" s="269"/>
      <c r="S1653" s="268"/>
      <c r="T1653" s="263"/>
      <c r="U1653" s="300"/>
      <c r="V1653" s="294" t="str">
        <f>IF(Tabela7[[#This Row],[C/V]]="c",Tabela7[[#This Row],[Preço Médio]],"")</f>
        <v/>
      </c>
      <c r="W1653" s="294" t="str">
        <f>IF(Tabela7[[#This Row],[C/V]]="v",Tabela7[[#This Row],[Preço Médio]],"")</f>
        <v/>
      </c>
      <c r="X1653" s="123" t="str">
        <f>Tabela7[[#This Row],[Código Negociação]]&amp;Tabela7[[#This Row],[C/V]]</f>
        <v/>
      </c>
    </row>
    <row r="1654" spans="3:24" ht="15" customHeight="1" x14ac:dyDescent="0.25">
      <c r="C1654" s="262"/>
      <c r="D1654" s="272"/>
      <c r="E1654" s="273"/>
      <c r="F1654" s="264"/>
      <c r="G1654" s="265"/>
      <c r="H1654" s="126"/>
      <c r="I1654" s="125"/>
      <c r="J1654" s="125"/>
      <c r="K1654" s="125"/>
      <c r="L1654" s="125"/>
      <c r="M1654" s="125"/>
      <c r="N1654" s="125"/>
      <c r="O1654" s="266"/>
      <c r="P1654" s="267"/>
      <c r="Q1654" s="267"/>
      <c r="R1654" s="270"/>
      <c r="S1654" s="267"/>
      <c r="T1654" s="264"/>
      <c r="U1654" s="300"/>
      <c r="V1654" s="294" t="str">
        <f>IF(Tabela7[[#This Row],[C/V]]="c",Tabela7[[#This Row],[Preço Médio]],"")</f>
        <v/>
      </c>
      <c r="W1654" s="294" t="str">
        <f>IF(Tabela7[[#This Row],[C/V]]="v",Tabela7[[#This Row],[Preço Médio]],"")</f>
        <v/>
      </c>
      <c r="X1654" s="123" t="str">
        <f>Tabela7[[#This Row],[Código Negociação]]&amp;Tabela7[[#This Row],[C/V]]</f>
        <v/>
      </c>
    </row>
    <row r="1655" spans="3:24" ht="15" customHeight="1" x14ac:dyDescent="0.25">
      <c r="C1655" s="141"/>
      <c r="D1655" s="271"/>
      <c r="E1655" s="271"/>
      <c r="F1655" s="118"/>
      <c r="G1655" s="119"/>
      <c r="H1655" s="118"/>
      <c r="I1655" s="120"/>
      <c r="J1655" s="120"/>
      <c r="K1655" s="120"/>
      <c r="L1655" s="120"/>
      <c r="M1655" s="120"/>
      <c r="N1655" s="120"/>
      <c r="O1655" s="121"/>
      <c r="P1655" s="121"/>
      <c r="Q1655" s="117"/>
      <c r="R1655" s="122"/>
      <c r="S1655" s="117"/>
      <c r="T1655" s="123"/>
      <c r="U1655" s="299"/>
      <c r="V1655" s="294" t="str">
        <f>IF(Tabela7[[#This Row],[C/V]]="c",Tabela7[[#This Row],[Preço Médio]],"")</f>
        <v/>
      </c>
      <c r="W1655" s="294" t="str">
        <f>IF(Tabela7[[#This Row],[C/V]]="v",Tabela7[[#This Row],[Preço Médio]],"")</f>
        <v/>
      </c>
      <c r="X1655" s="123" t="str">
        <f>Tabela7[[#This Row],[Código Negociação]]&amp;Tabela7[[#This Row],[C/V]]</f>
        <v/>
      </c>
    </row>
    <row r="1656" spans="3:24" ht="15" customHeight="1" x14ac:dyDescent="0.25">
      <c r="C1656" s="262"/>
      <c r="D1656" s="272"/>
      <c r="E1656" s="272"/>
      <c r="F1656" s="264"/>
      <c r="G1656" s="265"/>
      <c r="H1656" s="126"/>
      <c r="I1656" s="125"/>
      <c r="J1656" s="125"/>
      <c r="K1656" s="125"/>
      <c r="L1656" s="125"/>
      <c r="M1656" s="125"/>
      <c r="N1656" s="125"/>
      <c r="O1656" s="266"/>
      <c r="P1656" s="267"/>
      <c r="Q1656" s="268"/>
      <c r="R1656" s="269"/>
      <c r="S1656" s="268"/>
      <c r="T1656" s="263"/>
      <c r="U1656" s="300"/>
      <c r="V1656" s="294" t="str">
        <f>IF(Tabela7[[#This Row],[C/V]]="c",Tabela7[[#This Row],[Preço Médio]],"")</f>
        <v/>
      </c>
      <c r="W1656" s="294" t="str">
        <f>IF(Tabela7[[#This Row],[C/V]]="v",Tabela7[[#This Row],[Preço Médio]],"")</f>
        <v/>
      </c>
      <c r="X1656" s="123" t="str">
        <f>Tabela7[[#This Row],[Código Negociação]]&amp;Tabela7[[#This Row],[C/V]]</f>
        <v/>
      </c>
    </row>
    <row r="1657" spans="3:24" ht="15" customHeight="1" x14ac:dyDescent="0.25">
      <c r="C1657" s="262"/>
      <c r="D1657" s="272"/>
      <c r="E1657" s="272"/>
      <c r="F1657" s="264"/>
      <c r="G1657" s="265"/>
      <c r="H1657" s="126"/>
      <c r="I1657" s="125"/>
      <c r="J1657" s="125"/>
      <c r="K1657" s="125"/>
      <c r="L1657" s="125"/>
      <c r="M1657" s="125"/>
      <c r="N1657" s="125"/>
      <c r="O1657" s="266"/>
      <c r="P1657" s="267"/>
      <c r="Q1657" s="267"/>
      <c r="R1657" s="270"/>
      <c r="S1657" s="267"/>
      <c r="T1657" s="264"/>
      <c r="U1657" s="300"/>
      <c r="V1657" s="294" t="str">
        <f>IF(Tabela7[[#This Row],[C/V]]="c",Tabela7[[#This Row],[Preço Médio]],"")</f>
        <v/>
      </c>
      <c r="W1657" s="294" t="str">
        <f>IF(Tabela7[[#This Row],[C/V]]="v",Tabela7[[#This Row],[Preço Médio]],"")</f>
        <v/>
      </c>
      <c r="X1657" s="123" t="str">
        <f>Tabela7[[#This Row],[Código Negociação]]&amp;Tabela7[[#This Row],[C/V]]</f>
        <v/>
      </c>
    </row>
    <row r="1658" spans="3:24" ht="15" customHeight="1" x14ac:dyDescent="0.25">
      <c r="C1658" s="141"/>
      <c r="D1658" s="273"/>
      <c r="E1658" s="273"/>
      <c r="F1658" s="264"/>
      <c r="G1658" s="274"/>
      <c r="H1658" s="264"/>
      <c r="I1658" s="275"/>
      <c r="J1658" s="275"/>
      <c r="K1658" s="275"/>
      <c r="L1658" s="275"/>
      <c r="M1658" s="275"/>
      <c r="N1658" s="275"/>
      <c r="O1658" s="267"/>
      <c r="P1658" s="267"/>
      <c r="Q1658" s="268"/>
      <c r="R1658" s="269"/>
      <c r="S1658" s="268"/>
      <c r="T1658" s="263"/>
      <c r="U1658" s="300"/>
      <c r="V1658" s="294" t="str">
        <f>IF(Tabela7[[#This Row],[C/V]]="c",Tabela7[[#This Row],[Preço Médio]],"")</f>
        <v/>
      </c>
      <c r="W1658" s="294" t="str">
        <f>IF(Tabela7[[#This Row],[C/V]]="v",Tabela7[[#This Row],[Preço Médio]],"")</f>
        <v/>
      </c>
      <c r="X1658" s="123" t="str">
        <f>Tabela7[[#This Row],[Código Negociação]]&amp;Tabela7[[#This Row],[C/V]]</f>
        <v/>
      </c>
    </row>
    <row r="1659" spans="3:24" ht="15" customHeight="1" x14ac:dyDescent="0.25">
      <c r="C1659" s="262"/>
      <c r="D1659" s="272"/>
      <c r="E1659" s="273"/>
      <c r="F1659" s="264"/>
      <c r="G1659" s="265"/>
      <c r="H1659" s="126"/>
      <c r="I1659" s="125"/>
      <c r="J1659" s="125"/>
      <c r="K1659" s="125"/>
      <c r="L1659" s="125"/>
      <c r="M1659" s="125"/>
      <c r="N1659" s="125"/>
      <c r="O1659" s="266"/>
      <c r="P1659" s="267"/>
      <c r="Q1659" s="268"/>
      <c r="R1659" s="269"/>
      <c r="S1659" s="268"/>
      <c r="T1659" s="263"/>
      <c r="U1659" s="300"/>
      <c r="V1659" s="294" t="str">
        <f>IF(Tabela7[[#This Row],[C/V]]="c",Tabela7[[#This Row],[Preço Médio]],"")</f>
        <v/>
      </c>
      <c r="W1659" s="294" t="str">
        <f>IF(Tabela7[[#This Row],[C/V]]="v",Tabela7[[#This Row],[Preço Médio]],"")</f>
        <v/>
      </c>
      <c r="X1659" s="123" t="str">
        <f>Tabela7[[#This Row],[Código Negociação]]&amp;Tabela7[[#This Row],[C/V]]</f>
        <v/>
      </c>
    </row>
    <row r="1660" spans="3:24" ht="15" customHeight="1" x14ac:dyDescent="0.25">
      <c r="C1660" s="262"/>
      <c r="D1660" s="272"/>
      <c r="E1660" s="273"/>
      <c r="F1660" s="264"/>
      <c r="G1660" s="265"/>
      <c r="H1660" s="126"/>
      <c r="I1660" s="125"/>
      <c r="J1660" s="125"/>
      <c r="K1660" s="125"/>
      <c r="L1660" s="125"/>
      <c r="M1660" s="125"/>
      <c r="N1660" s="125"/>
      <c r="O1660" s="266"/>
      <c r="P1660" s="267"/>
      <c r="Q1660" s="267"/>
      <c r="R1660" s="270"/>
      <c r="S1660" s="267"/>
      <c r="T1660" s="264"/>
      <c r="U1660" s="300"/>
      <c r="V1660" s="294" t="str">
        <f>IF(Tabela7[[#This Row],[C/V]]="c",Tabela7[[#This Row],[Preço Médio]],"")</f>
        <v/>
      </c>
      <c r="W1660" s="294" t="str">
        <f>IF(Tabela7[[#This Row],[C/V]]="v",Tabela7[[#This Row],[Preço Médio]],"")</f>
        <v/>
      </c>
      <c r="X1660" s="123" t="str">
        <f>Tabela7[[#This Row],[Código Negociação]]&amp;Tabela7[[#This Row],[C/V]]</f>
        <v/>
      </c>
    </row>
    <row r="1661" spans="3:24" ht="15" customHeight="1" x14ac:dyDescent="0.25">
      <c r="C1661" s="141"/>
      <c r="D1661" s="271"/>
      <c r="E1661" s="271"/>
      <c r="F1661" s="118"/>
      <c r="G1661" s="119"/>
      <c r="H1661" s="118"/>
      <c r="I1661" s="120"/>
      <c r="J1661" s="120"/>
      <c r="K1661" s="120"/>
      <c r="L1661" s="120"/>
      <c r="M1661" s="120"/>
      <c r="N1661" s="120"/>
      <c r="O1661" s="121"/>
      <c r="P1661" s="121"/>
      <c r="Q1661" s="117"/>
      <c r="R1661" s="122"/>
      <c r="S1661" s="117"/>
      <c r="T1661" s="123"/>
      <c r="U1661" s="299"/>
      <c r="V1661" s="294" t="str">
        <f>IF(Tabela7[[#This Row],[C/V]]="c",Tabela7[[#This Row],[Preço Médio]],"")</f>
        <v/>
      </c>
      <c r="W1661" s="294" t="str">
        <f>IF(Tabela7[[#This Row],[C/V]]="v",Tabela7[[#This Row],[Preço Médio]],"")</f>
        <v/>
      </c>
      <c r="X1661" s="123" t="str">
        <f>Tabela7[[#This Row],[Código Negociação]]&amp;Tabela7[[#This Row],[C/V]]</f>
        <v/>
      </c>
    </row>
    <row r="1662" spans="3:24" ht="15" customHeight="1" x14ac:dyDescent="0.25">
      <c r="C1662" s="262"/>
      <c r="D1662" s="272"/>
      <c r="E1662" s="272"/>
      <c r="F1662" s="264"/>
      <c r="G1662" s="265"/>
      <c r="H1662" s="126"/>
      <c r="I1662" s="125"/>
      <c r="J1662" s="125"/>
      <c r="K1662" s="125"/>
      <c r="L1662" s="125"/>
      <c r="M1662" s="125"/>
      <c r="N1662" s="125"/>
      <c r="O1662" s="266"/>
      <c r="P1662" s="267"/>
      <c r="Q1662" s="268"/>
      <c r="R1662" s="269"/>
      <c r="S1662" s="268"/>
      <c r="T1662" s="263"/>
      <c r="U1662" s="300"/>
      <c r="V1662" s="294" t="str">
        <f>IF(Tabela7[[#This Row],[C/V]]="c",Tabela7[[#This Row],[Preço Médio]],"")</f>
        <v/>
      </c>
      <c r="W1662" s="294" t="str">
        <f>IF(Tabela7[[#This Row],[C/V]]="v",Tabela7[[#This Row],[Preço Médio]],"")</f>
        <v/>
      </c>
      <c r="X1662" s="123" t="str">
        <f>Tabela7[[#This Row],[Código Negociação]]&amp;Tabela7[[#This Row],[C/V]]</f>
        <v/>
      </c>
    </row>
    <row r="1663" spans="3:24" ht="15" customHeight="1" x14ac:dyDescent="0.25">
      <c r="C1663" s="262"/>
      <c r="D1663" s="272"/>
      <c r="E1663" s="272"/>
      <c r="F1663" s="264"/>
      <c r="G1663" s="265"/>
      <c r="H1663" s="126"/>
      <c r="I1663" s="125"/>
      <c r="J1663" s="125"/>
      <c r="K1663" s="125"/>
      <c r="L1663" s="125"/>
      <c r="M1663" s="125"/>
      <c r="N1663" s="125"/>
      <c r="O1663" s="266"/>
      <c r="P1663" s="267"/>
      <c r="Q1663" s="267"/>
      <c r="R1663" s="270"/>
      <c r="S1663" s="267"/>
      <c r="T1663" s="264"/>
      <c r="U1663" s="300"/>
      <c r="V1663" s="294" t="str">
        <f>IF(Tabela7[[#This Row],[C/V]]="c",Tabela7[[#This Row],[Preço Médio]],"")</f>
        <v/>
      </c>
      <c r="W1663" s="294" t="str">
        <f>IF(Tabela7[[#This Row],[C/V]]="v",Tabela7[[#This Row],[Preço Médio]],"")</f>
        <v/>
      </c>
      <c r="X1663" s="123" t="str">
        <f>Tabela7[[#This Row],[Código Negociação]]&amp;Tabela7[[#This Row],[C/V]]</f>
        <v/>
      </c>
    </row>
    <row r="1664" spans="3:24" ht="15" customHeight="1" x14ac:dyDescent="0.25">
      <c r="C1664" s="141"/>
      <c r="D1664" s="273"/>
      <c r="E1664" s="273"/>
      <c r="F1664" s="264"/>
      <c r="G1664" s="274"/>
      <c r="H1664" s="264"/>
      <c r="I1664" s="275"/>
      <c r="J1664" s="275"/>
      <c r="K1664" s="275"/>
      <c r="L1664" s="275"/>
      <c r="M1664" s="275"/>
      <c r="N1664" s="275"/>
      <c r="O1664" s="267"/>
      <c r="P1664" s="267"/>
      <c r="Q1664" s="268"/>
      <c r="R1664" s="269"/>
      <c r="S1664" s="268"/>
      <c r="T1664" s="263"/>
      <c r="U1664" s="300"/>
      <c r="V1664" s="294" t="str">
        <f>IF(Tabela7[[#This Row],[C/V]]="c",Tabela7[[#This Row],[Preço Médio]],"")</f>
        <v/>
      </c>
      <c r="W1664" s="294" t="str">
        <f>IF(Tabela7[[#This Row],[C/V]]="v",Tabela7[[#This Row],[Preço Médio]],"")</f>
        <v/>
      </c>
      <c r="X1664" s="123" t="str">
        <f>Tabela7[[#This Row],[Código Negociação]]&amp;Tabela7[[#This Row],[C/V]]</f>
        <v/>
      </c>
    </row>
    <row r="1665" spans="3:24" ht="15" customHeight="1" x14ac:dyDescent="0.25">
      <c r="C1665" s="262"/>
      <c r="D1665" s="272"/>
      <c r="E1665" s="273"/>
      <c r="F1665" s="264"/>
      <c r="G1665" s="265"/>
      <c r="H1665" s="126"/>
      <c r="I1665" s="125"/>
      <c r="J1665" s="125"/>
      <c r="K1665" s="125"/>
      <c r="L1665" s="125"/>
      <c r="M1665" s="125"/>
      <c r="N1665" s="125"/>
      <c r="O1665" s="266"/>
      <c r="P1665" s="267"/>
      <c r="Q1665" s="268"/>
      <c r="R1665" s="269"/>
      <c r="S1665" s="268"/>
      <c r="T1665" s="263"/>
      <c r="U1665" s="300"/>
      <c r="V1665" s="294" t="str">
        <f>IF(Tabela7[[#This Row],[C/V]]="c",Tabela7[[#This Row],[Preço Médio]],"")</f>
        <v/>
      </c>
      <c r="W1665" s="294" t="str">
        <f>IF(Tabela7[[#This Row],[C/V]]="v",Tabela7[[#This Row],[Preço Médio]],"")</f>
        <v/>
      </c>
      <c r="X1665" s="123" t="str">
        <f>Tabela7[[#This Row],[Código Negociação]]&amp;Tabela7[[#This Row],[C/V]]</f>
        <v/>
      </c>
    </row>
    <row r="1666" spans="3:24" ht="15" customHeight="1" x14ac:dyDescent="0.25">
      <c r="C1666" s="262"/>
      <c r="D1666" s="272"/>
      <c r="E1666" s="273"/>
      <c r="F1666" s="264"/>
      <c r="G1666" s="265"/>
      <c r="H1666" s="126"/>
      <c r="I1666" s="125"/>
      <c r="J1666" s="125"/>
      <c r="K1666" s="125"/>
      <c r="L1666" s="125"/>
      <c r="M1666" s="125"/>
      <c r="N1666" s="125"/>
      <c r="O1666" s="266"/>
      <c r="P1666" s="267"/>
      <c r="Q1666" s="267"/>
      <c r="R1666" s="270"/>
      <c r="S1666" s="267"/>
      <c r="T1666" s="264"/>
      <c r="U1666" s="300"/>
      <c r="V1666" s="294" t="str">
        <f>IF(Tabela7[[#This Row],[C/V]]="c",Tabela7[[#This Row],[Preço Médio]],"")</f>
        <v/>
      </c>
      <c r="W1666" s="294" t="str">
        <f>IF(Tabela7[[#This Row],[C/V]]="v",Tabela7[[#This Row],[Preço Médio]],"")</f>
        <v/>
      </c>
      <c r="X1666" s="123" t="str">
        <f>Tabela7[[#This Row],[Código Negociação]]&amp;Tabela7[[#This Row],[C/V]]</f>
        <v/>
      </c>
    </row>
    <row r="1667" spans="3:24" ht="15" customHeight="1" x14ac:dyDescent="0.25">
      <c r="C1667" s="141"/>
      <c r="D1667" s="271"/>
      <c r="E1667" s="271"/>
      <c r="F1667" s="118"/>
      <c r="G1667" s="119"/>
      <c r="H1667" s="118"/>
      <c r="I1667" s="120"/>
      <c r="J1667" s="120"/>
      <c r="K1667" s="120"/>
      <c r="L1667" s="120"/>
      <c r="M1667" s="120"/>
      <c r="N1667" s="120"/>
      <c r="O1667" s="121"/>
      <c r="P1667" s="121"/>
      <c r="Q1667" s="117"/>
      <c r="R1667" s="122"/>
      <c r="S1667" s="117"/>
      <c r="T1667" s="123"/>
      <c r="U1667" s="299"/>
      <c r="V1667" s="294" t="str">
        <f>IF(Tabela7[[#This Row],[C/V]]="c",Tabela7[[#This Row],[Preço Médio]],"")</f>
        <v/>
      </c>
      <c r="W1667" s="294" t="str">
        <f>IF(Tabela7[[#This Row],[C/V]]="v",Tabela7[[#This Row],[Preço Médio]],"")</f>
        <v/>
      </c>
      <c r="X1667" s="123" t="str">
        <f>Tabela7[[#This Row],[Código Negociação]]&amp;Tabela7[[#This Row],[C/V]]</f>
        <v/>
      </c>
    </row>
    <row r="1668" spans="3:24" ht="15" customHeight="1" x14ac:dyDescent="0.25">
      <c r="C1668" s="262"/>
      <c r="D1668" s="272"/>
      <c r="E1668" s="272"/>
      <c r="F1668" s="264"/>
      <c r="G1668" s="265"/>
      <c r="H1668" s="126"/>
      <c r="I1668" s="125"/>
      <c r="J1668" s="125"/>
      <c r="K1668" s="125"/>
      <c r="L1668" s="125"/>
      <c r="M1668" s="125"/>
      <c r="N1668" s="125"/>
      <c r="O1668" s="266"/>
      <c r="P1668" s="267"/>
      <c r="Q1668" s="268"/>
      <c r="R1668" s="269"/>
      <c r="S1668" s="268"/>
      <c r="T1668" s="263"/>
      <c r="U1668" s="300"/>
      <c r="V1668" s="294" t="str">
        <f>IF(Tabela7[[#This Row],[C/V]]="c",Tabela7[[#This Row],[Preço Médio]],"")</f>
        <v/>
      </c>
      <c r="W1668" s="294" t="str">
        <f>IF(Tabela7[[#This Row],[C/V]]="v",Tabela7[[#This Row],[Preço Médio]],"")</f>
        <v/>
      </c>
      <c r="X1668" s="123" t="str">
        <f>Tabela7[[#This Row],[Código Negociação]]&amp;Tabela7[[#This Row],[C/V]]</f>
        <v/>
      </c>
    </row>
    <row r="1669" spans="3:24" ht="15" customHeight="1" x14ac:dyDescent="0.25">
      <c r="C1669" s="262"/>
      <c r="D1669" s="272"/>
      <c r="E1669" s="272"/>
      <c r="F1669" s="264"/>
      <c r="G1669" s="265"/>
      <c r="H1669" s="126"/>
      <c r="I1669" s="125"/>
      <c r="J1669" s="125"/>
      <c r="K1669" s="125"/>
      <c r="L1669" s="125"/>
      <c r="M1669" s="125"/>
      <c r="N1669" s="125"/>
      <c r="O1669" s="266"/>
      <c r="P1669" s="267"/>
      <c r="Q1669" s="267"/>
      <c r="R1669" s="270"/>
      <c r="S1669" s="267"/>
      <c r="T1669" s="264"/>
      <c r="U1669" s="300"/>
      <c r="V1669" s="294" t="str">
        <f>IF(Tabela7[[#This Row],[C/V]]="c",Tabela7[[#This Row],[Preço Médio]],"")</f>
        <v/>
      </c>
      <c r="W1669" s="294" t="str">
        <f>IF(Tabela7[[#This Row],[C/V]]="v",Tabela7[[#This Row],[Preço Médio]],"")</f>
        <v/>
      </c>
      <c r="X1669" s="123" t="str">
        <f>Tabela7[[#This Row],[Código Negociação]]&amp;Tabela7[[#This Row],[C/V]]</f>
        <v/>
      </c>
    </row>
    <row r="1670" spans="3:24" ht="15" customHeight="1" x14ac:dyDescent="0.25">
      <c r="C1670" s="141"/>
      <c r="D1670" s="273"/>
      <c r="E1670" s="273"/>
      <c r="F1670" s="264"/>
      <c r="G1670" s="274"/>
      <c r="H1670" s="264"/>
      <c r="I1670" s="275"/>
      <c r="J1670" s="275"/>
      <c r="K1670" s="275"/>
      <c r="L1670" s="275"/>
      <c r="M1670" s="275"/>
      <c r="N1670" s="275"/>
      <c r="O1670" s="267"/>
      <c r="P1670" s="267"/>
      <c r="Q1670" s="268"/>
      <c r="R1670" s="269"/>
      <c r="S1670" s="268"/>
      <c r="T1670" s="263"/>
      <c r="U1670" s="300"/>
      <c r="V1670" s="294" t="str">
        <f>IF(Tabela7[[#This Row],[C/V]]="c",Tabela7[[#This Row],[Preço Médio]],"")</f>
        <v/>
      </c>
      <c r="W1670" s="294" t="str">
        <f>IF(Tabela7[[#This Row],[C/V]]="v",Tabela7[[#This Row],[Preço Médio]],"")</f>
        <v/>
      </c>
      <c r="X1670" s="123" t="str">
        <f>Tabela7[[#This Row],[Código Negociação]]&amp;Tabela7[[#This Row],[C/V]]</f>
        <v/>
      </c>
    </row>
    <row r="1671" spans="3:24" ht="15" customHeight="1" x14ac:dyDescent="0.25">
      <c r="C1671" s="262"/>
      <c r="D1671" s="272"/>
      <c r="E1671" s="273"/>
      <c r="F1671" s="264"/>
      <c r="G1671" s="265"/>
      <c r="H1671" s="126"/>
      <c r="I1671" s="125"/>
      <c r="J1671" s="125"/>
      <c r="K1671" s="125"/>
      <c r="L1671" s="125"/>
      <c r="M1671" s="125"/>
      <c r="N1671" s="125"/>
      <c r="O1671" s="266"/>
      <c r="P1671" s="267"/>
      <c r="Q1671" s="268"/>
      <c r="R1671" s="269"/>
      <c r="S1671" s="268"/>
      <c r="T1671" s="263"/>
      <c r="U1671" s="300"/>
      <c r="V1671" s="294" t="str">
        <f>IF(Tabela7[[#This Row],[C/V]]="c",Tabela7[[#This Row],[Preço Médio]],"")</f>
        <v/>
      </c>
      <c r="W1671" s="294" t="str">
        <f>IF(Tabela7[[#This Row],[C/V]]="v",Tabela7[[#This Row],[Preço Médio]],"")</f>
        <v/>
      </c>
      <c r="X1671" s="123" t="str">
        <f>Tabela7[[#This Row],[Código Negociação]]&amp;Tabela7[[#This Row],[C/V]]</f>
        <v/>
      </c>
    </row>
    <row r="1672" spans="3:24" ht="15" customHeight="1" x14ac:dyDescent="0.25">
      <c r="C1672" s="262"/>
      <c r="D1672" s="272"/>
      <c r="E1672" s="273"/>
      <c r="F1672" s="264"/>
      <c r="G1672" s="265"/>
      <c r="H1672" s="126"/>
      <c r="I1672" s="125"/>
      <c r="J1672" s="125"/>
      <c r="K1672" s="125"/>
      <c r="L1672" s="125"/>
      <c r="M1672" s="125"/>
      <c r="N1672" s="125"/>
      <c r="O1672" s="266"/>
      <c r="P1672" s="267"/>
      <c r="Q1672" s="267"/>
      <c r="R1672" s="270"/>
      <c r="S1672" s="267"/>
      <c r="T1672" s="264"/>
      <c r="U1672" s="300"/>
      <c r="V1672" s="294" t="str">
        <f>IF(Tabela7[[#This Row],[C/V]]="c",Tabela7[[#This Row],[Preço Médio]],"")</f>
        <v/>
      </c>
      <c r="W1672" s="294" t="str">
        <f>IF(Tabela7[[#This Row],[C/V]]="v",Tabela7[[#This Row],[Preço Médio]],"")</f>
        <v/>
      </c>
      <c r="X1672" s="123" t="str">
        <f>Tabela7[[#This Row],[Código Negociação]]&amp;Tabela7[[#This Row],[C/V]]</f>
        <v/>
      </c>
    </row>
    <row r="1673" spans="3:24" ht="15" customHeight="1" x14ac:dyDescent="0.25">
      <c r="C1673" s="141"/>
      <c r="D1673" s="271"/>
      <c r="E1673" s="271"/>
      <c r="F1673" s="118"/>
      <c r="G1673" s="119"/>
      <c r="H1673" s="118"/>
      <c r="I1673" s="120"/>
      <c r="J1673" s="120"/>
      <c r="K1673" s="120"/>
      <c r="L1673" s="120"/>
      <c r="M1673" s="120"/>
      <c r="N1673" s="120"/>
      <c r="O1673" s="121"/>
      <c r="P1673" s="121"/>
      <c r="Q1673" s="117"/>
      <c r="R1673" s="122"/>
      <c r="S1673" s="117"/>
      <c r="T1673" s="123"/>
      <c r="U1673" s="299"/>
      <c r="V1673" s="294" t="str">
        <f>IF(Tabela7[[#This Row],[C/V]]="c",Tabela7[[#This Row],[Preço Médio]],"")</f>
        <v/>
      </c>
      <c r="W1673" s="294" t="str">
        <f>IF(Tabela7[[#This Row],[C/V]]="v",Tabela7[[#This Row],[Preço Médio]],"")</f>
        <v/>
      </c>
      <c r="X1673" s="123" t="str">
        <f>Tabela7[[#This Row],[Código Negociação]]&amp;Tabela7[[#This Row],[C/V]]</f>
        <v/>
      </c>
    </row>
    <row r="1674" spans="3:24" ht="15" customHeight="1" x14ac:dyDescent="0.25">
      <c r="C1674" s="262"/>
      <c r="D1674" s="272"/>
      <c r="E1674" s="272"/>
      <c r="F1674" s="264"/>
      <c r="G1674" s="265"/>
      <c r="H1674" s="126"/>
      <c r="I1674" s="125"/>
      <c r="J1674" s="125"/>
      <c r="K1674" s="125"/>
      <c r="L1674" s="125"/>
      <c r="M1674" s="125"/>
      <c r="N1674" s="125"/>
      <c r="O1674" s="266"/>
      <c r="P1674" s="267"/>
      <c r="Q1674" s="268"/>
      <c r="R1674" s="269"/>
      <c r="S1674" s="268"/>
      <c r="T1674" s="263"/>
      <c r="U1674" s="300"/>
      <c r="V1674" s="294" t="str">
        <f>IF(Tabela7[[#This Row],[C/V]]="c",Tabela7[[#This Row],[Preço Médio]],"")</f>
        <v/>
      </c>
      <c r="W1674" s="294" t="str">
        <f>IF(Tabela7[[#This Row],[C/V]]="v",Tabela7[[#This Row],[Preço Médio]],"")</f>
        <v/>
      </c>
      <c r="X1674" s="123" t="str">
        <f>Tabela7[[#This Row],[Código Negociação]]&amp;Tabela7[[#This Row],[C/V]]</f>
        <v/>
      </c>
    </row>
    <row r="1675" spans="3:24" ht="15" customHeight="1" x14ac:dyDescent="0.25">
      <c r="C1675" s="262"/>
      <c r="D1675" s="272"/>
      <c r="E1675" s="272"/>
      <c r="F1675" s="264"/>
      <c r="G1675" s="265"/>
      <c r="H1675" s="126"/>
      <c r="I1675" s="125"/>
      <c r="J1675" s="125"/>
      <c r="K1675" s="125"/>
      <c r="L1675" s="125"/>
      <c r="M1675" s="125"/>
      <c r="N1675" s="125"/>
      <c r="O1675" s="266"/>
      <c r="P1675" s="267"/>
      <c r="Q1675" s="267"/>
      <c r="R1675" s="270"/>
      <c r="S1675" s="267"/>
      <c r="T1675" s="264"/>
      <c r="U1675" s="300"/>
      <c r="V1675" s="294" t="str">
        <f>IF(Tabela7[[#This Row],[C/V]]="c",Tabela7[[#This Row],[Preço Médio]],"")</f>
        <v/>
      </c>
      <c r="W1675" s="294" t="str">
        <f>IF(Tabela7[[#This Row],[C/V]]="v",Tabela7[[#This Row],[Preço Médio]],"")</f>
        <v/>
      </c>
      <c r="X1675" s="123" t="str">
        <f>Tabela7[[#This Row],[Código Negociação]]&amp;Tabela7[[#This Row],[C/V]]</f>
        <v/>
      </c>
    </row>
    <row r="1676" spans="3:24" ht="15" customHeight="1" x14ac:dyDescent="0.25">
      <c r="C1676" s="141"/>
      <c r="D1676" s="273"/>
      <c r="E1676" s="273"/>
      <c r="F1676" s="264"/>
      <c r="G1676" s="274"/>
      <c r="H1676" s="264"/>
      <c r="I1676" s="275"/>
      <c r="J1676" s="275"/>
      <c r="K1676" s="275"/>
      <c r="L1676" s="275"/>
      <c r="M1676" s="275"/>
      <c r="N1676" s="275"/>
      <c r="O1676" s="267"/>
      <c r="P1676" s="267"/>
      <c r="Q1676" s="268"/>
      <c r="R1676" s="269"/>
      <c r="S1676" s="268"/>
      <c r="T1676" s="263"/>
      <c r="U1676" s="300"/>
      <c r="V1676" s="294" t="str">
        <f>IF(Tabela7[[#This Row],[C/V]]="c",Tabela7[[#This Row],[Preço Médio]],"")</f>
        <v/>
      </c>
      <c r="W1676" s="294" t="str">
        <f>IF(Tabela7[[#This Row],[C/V]]="v",Tabela7[[#This Row],[Preço Médio]],"")</f>
        <v/>
      </c>
      <c r="X1676" s="123" t="str">
        <f>Tabela7[[#This Row],[Código Negociação]]&amp;Tabela7[[#This Row],[C/V]]</f>
        <v/>
      </c>
    </row>
    <row r="1677" spans="3:24" ht="15" customHeight="1" x14ac:dyDescent="0.25">
      <c r="C1677" s="262"/>
      <c r="D1677" s="272"/>
      <c r="E1677" s="273"/>
      <c r="F1677" s="264"/>
      <c r="G1677" s="265"/>
      <c r="H1677" s="126"/>
      <c r="I1677" s="125"/>
      <c r="J1677" s="125"/>
      <c r="K1677" s="125"/>
      <c r="L1677" s="125"/>
      <c r="M1677" s="125"/>
      <c r="N1677" s="125"/>
      <c r="O1677" s="266"/>
      <c r="P1677" s="267"/>
      <c r="Q1677" s="268"/>
      <c r="R1677" s="269"/>
      <c r="S1677" s="268"/>
      <c r="T1677" s="263"/>
      <c r="U1677" s="300"/>
      <c r="V1677" s="294" t="str">
        <f>IF(Tabela7[[#This Row],[C/V]]="c",Tabela7[[#This Row],[Preço Médio]],"")</f>
        <v/>
      </c>
      <c r="W1677" s="294" t="str">
        <f>IF(Tabela7[[#This Row],[C/V]]="v",Tabela7[[#This Row],[Preço Médio]],"")</f>
        <v/>
      </c>
      <c r="X1677" s="123" t="str">
        <f>Tabela7[[#This Row],[Código Negociação]]&amp;Tabela7[[#This Row],[C/V]]</f>
        <v/>
      </c>
    </row>
    <row r="1678" spans="3:24" ht="15" customHeight="1" x14ac:dyDescent="0.25">
      <c r="C1678" s="262"/>
      <c r="D1678" s="272"/>
      <c r="E1678" s="273"/>
      <c r="F1678" s="264"/>
      <c r="G1678" s="265"/>
      <c r="H1678" s="126"/>
      <c r="I1678" s="125"/>
      <c r="J1678" s="125"/>
      <c r="K1678" s="125"/>
      <c r="L1678" s="125"/>
      <c r="M1678" s="125"/>
      <c r="N1678" s="125"/>
      <c r="O1678" s="266"/>
      <c r="P1678" s="267"/>
      <c r="Q1678" s="267"/>
      <c r="R1678" s="270"/>
      <c r="S1678" s="267"/>
      <c r="T1678" s="264"/>
      <c r="U1678" s="300"/>
      <c r="V1678" s="294" t="str">
        <f>IF(Tabela7[[#This Row],[C/V]]="c",Tabela7[[#This Row],[Preço Médio]],"")</f>
        <v/>
      </c>
      <c r="W1678" s="294" t="str">
        <f>IF(Tabela7[[#This Row],[C/V]]="v",Tabela7[[#This Row],[Preço Médio]],"")</f>
        <v/>
      </c>
      <c r="X1678" s="123" t="str">
        <f>Tabela7[[#This Row],[Código Negociação]]&amp;Tabela7[[#This Row],[C/V]]</f>
        <v/>
      </c>
    </row>
    <row r="1679" spans="3:24" ht="15" customHeight="1" x14ac:dyDescent="0.25">
      <c r="C1679" s="141"/>
      <c r="D1679" s="271"/>
      <c r="E1679" s="271"/>
      <c r="F1679" s="118"/>
      <c r="G1679" s="119"/>
      <c r="H1679" s="118"/>
      <c r="I1679" s="120"/>
      <c r="J1679" s="120"/>
      <c r="K1679" s="120"/>
      <c r="L1679" s="120"/>
      <c r="M1679" s="120"/>
      <c r="N1679" s="120"/>
      <c r="O1679" s="121"/>
      <c r="P1679" s="121"/>
      <c r="Q1679" s="117"/>
      <c r="R1679" s="122"/>
      <c r="S1679" s="117"/>
      <c r="T1679" s="123"/>
      <c r="U1679" s="299"/>
      <c r="V1679" s="294" t="str">
        <f>IF(Tabela7[[#This Row],[C/V]]="c",Tabela7[[#This Row],[Preço Médio]],"")</f>
        <v/>
      </c>
      <c r="W1679" s="294" t="str">
        <f>IF(Tabela7[[#This Row],[C/V]]="v",Tabela7[[#This Row],[Preço Médio]],"")</f>
        <v/>
      </c>
      <c r="X1679" s="123" t="str">
        <f>Tabela7[[#This Row],[Código Negociação]]&amp;Tabela7[[#This Row],[C/V]]</f>
        <v/>
      </c>
    </row>
    <row r="1680" spans="3:24" ht="15" customHeight="1" x14ac:dyDescent="0.25">
      <c r="C1680" s="262"/>
      <c r="D1680" s="272"/>
      <c r="E1680" s="272"/>
      <c r="F1680" s="264"/>
      <c r="G1680" s="265"/>
      <c r="H1680" s="126"/>
      <c r="I1680" s="125"/>
      <c r="J1680" s="125"/>
      <c r="K1680" s="125"/>
      <c r="L1680" s="125"/>
      <c r="M1680" s="125"/>
      <c r="N1680" s="125"/>
      <c r="O1680" s="266"/>
      <c r="P1680" s="267"/>
      <c r="Q1680" s="268"/>
      <c r="R1680" s="269"/>
      <c r="S1680" s="268"/>
      <c r="T1680" s="263"/>
      <c r="U1680" s="300"/>
      <c r="V1680" s="294" t="str">
        <f>IF(Tabela7[[#This Row],[C/V]]="c",Tabela7[[#This Row],[Preço Médio]],"")</f>
        <v/>
      </c>
      <c r="W1680" s="294" t="str">
        <f>IF(Tabela7[[#This Row],[C/V]]="v",Tabela7[[#This Row],[Preço Médio]],"")</f>
        <v/>
      </c>
      <c r="X1680" s="123" t="str">
        <f>Tabela7[[#This Row],[Código Negociação]]&amp;Tabela7[[#This Row],[C/V]]</f>
        <v/>
      </c>
    </row>
    <row r="1681" spans="3:24" ht="15" customHeight="1" x14ac:dyDescent="0.25">
      <c r="C1681" s="262"/>
      <c r="D1681" s="272"/>
      <c r="E1681" s="272"/>
      <c r="F1681" s="264"/>
      <c r="G1681" s="265"/>
      <c r="H1681" s="126"/>
      <c r="I1681" s="125"/>
      <c r="J1681" s="125"/>
      <c r="K1681" s="125"/>
      <c r="L1681" s="125"/>
      <c r="M1681" s="125"/>
      <c r="N1681" s="125"/>
      <c r="O1681" s="266"/>
      <c r="P1681" s="267"/>
      <c r="Q1681" s="267"/>
      <c r="R1681" s="270"/>
      <c r="S1681" s="267"/>
      <c r="T1681" s="264"/>
      <c r="U1681" s="300"/>
      <c r="V1681" s="294" t="str">
        <f>IF(Tabela7[[#This Row],[C/V]]="c",Tabela7[[#This Row],[Preço Médio]],"")</f>
        <v/>
      </c>
      <c r="W1681" s="294" t="str">
        <f>IF(Tabela7[[#This Row],[C/V]]="v",Tabela7[[#This Row],[Preço Médio]],"")</f>
        <v/>
      </c>
      <c r="X1681" s="123" t="str">
        <f>Tabela7[[#This Row],[Código Negociação]]&amp;Tabela7[[#This Row],[C/V]]</f>
        <v/>
      </c>
    </row>
    <row r="1682" spans="3:24" ht="15" customHeight="1" x14ac:dyDescent="0.25">
      <c r="C1682" s="141"/>
      <c r="D1682" s="273"/>
      <c r="E1682" s="273"/>
      <c r="F1682" s="264"/>
      <c r="G1682" s="274"/>
      <c r="H1682" s="264"/>
      <c r="I1682" s="275"/>
      <c r="J1682" s="275"/>
      <c r="K1682" s="275"/>
      <c r="L1682" s="275"/>
      <c r="M1682" s="275"/>
      <c r="N1682" s="275"/>
      <c r="O1682" s="267"/>
      <c r="P1682" s="267"/>
      <c r="Q1682" s="268"/>
      <c r="R1682" s="269"/>
      <c r="S1682" s="268"/>
      <c r="T1682" s="263"/>
      <c r="U1682" s="300"/>
      <c r="V1682" s="294" t="str">
        <f>IF(Tabela7[[#This Row],[C/V]]="c",Tabela7[[#This Row],[Preço Médio]],"")</f>
        <v/>
      </c>
      <c r="W1682" s="294" t="str">
        <f>IF(Tabela7[[#This Row],[C/V]]="v",Tabela7[[#This Row],[Preço Médio]],"")</f>
        <v/>
      </c>
      <c r="X1682" s="123" t="str">
        <f>Tabela7[[#This Row],[Código Negociação]]&amp;Tabela7[[#This Row],[C/V]]</f>
        <v/>
      </c>
    </row>
    <row r="1683" spans="3:24" ht="15" customHeight="1" x14ac:dyDescent="0.25">
      <c r="C1683" s="262"/>
      <c r="D1683" s="272"/>
      <c r="E1683" s="273"/>
      <c r="F1683" s="264"/>
      <c r="G1683" s="265"/>
      <c r="H1683" s="126"/>
      <c r="I1683" s="125"/>
      <c r="J1683" s="125"/>
      <c r="K1683" s="125"/>
      <c r="L1683" s="125"/>
      <c r="M1683" s="125"/>
      <c r="N1683" s="125"/>
      <c r="O1683" s="266"/>
      <c r="P1683" s="267"/>
      <c r="Q1683" s="268"/>
      <c r="R1683" s="269"/>
      <c r="S1683" s="268"/>
      <c r="T1683" s="263"/>
      <c r="U1683" s="300"/>
      <c r="V1683" s="294" t="str">
        <f>IF(Tabela7[[#This Row],[C/V]]="c",Tabela7[[#This Row],[Preço Médio]],"")</f>
        <v/>
      </c>
      <c r="W1683" s="294" t="str">
        <f>IF(Tabela7[[#This Row],[C/V]]="v",Tabela7[[#This Row],[Preço Médio]],"")</f>
        <v/>
      </c>
      <c r="X1683" s="123" t="str">
        <f>Tabela7[[#This Row],[Código Negociação]]&amp;Tabela7[[#This Row],[C/V]]</f>
        <v/>
      </c>
    </row>
    <row r="1684" spans="3:24" ht="15" customHeight="1" x14ac:dyDescent="0.25">
      <c r="C1684" s="262"/>
      <c r="D1684" s="272"/>
      <c r="E1684" s="273"/>
      <c r="F1684" s="264"/>
      <c r="G1684" s="265"/>
      <c r="H1684" s="126"/>
      <c r="I1684" s="125"/>
      <c r="J1684" s="125"/>
      <c r="K1684" s="125"/>
      <c r="L1684" s="125"/>
      <c r="M1684" s="125"/>
      <c r="N1684" s="125"/>
      <c r="O1684" s="266"/>
      <c r="P1684" s="267"/>
      <c r="Q1684" s="267"/>
      <c r="R1684" s="270"/>
      <c r="S1684" s="267"/>
      <c r="T1684" s="264"/>
      <c r="U1684" s="300"/>
      <c r="V1684" s="294" t="str">
        <f>IF(Tabela7[[#This Row],[C/V]]="c",Tabela7[[#This Row],[Preço Médio]],"")</f>
        <v/>
      </c>
      <c r="W1684" s="294" t="str">
        <f>IF(Tabela7[[#This Row],[C/V]]="v",Tabela7[[#This Row],[Preço Médio]],"")</f>
        <v/>
      </c>
      <c r="X1684" s="123" t="str">
        <f>Tabela7[[#This Row],[Código Negociação]]&amp;Tabela7[[#This Row],[C/V]]</f>
        <v/>
      </c>
    </row>
    <row r="1685" spans="3:24" ht="15" customHeight="1" x14ac:dyDescent="0.25">
      <c r="C1685" s="141"/>
      <c r="D1685" s="271"/>
      <c r="E1685" s="271"/>
      <c r="F1685" s="118"/>
      <c r="G1685" s="119"/>
      <c r="H1685" s="118"/>
      <c r="I1685" s="120"/>
      <c r="J1685" s="120"/>
      <c r="K1685" s="120"/>
      <c r="L1685" s="120"/>
      <c r="M1685" s="120"/>
      <c r="N1685" s="120"/>
      <c r="O1685" s="121"/>
      <c r="P1685" s="121"/>
      <c r="Q1685" s="117"/>
      <c r="R1685" s="122"/>
      <c r="S1685" s="117"/>
      <c r="T1685" s="123"/>
      <c r="U1685" s="299"/>
      <c r="V1685" s="294" t="str">
        <f>IF(Tabela7[[#This Row],[C/V]]="c",Tabela7[[#This Row],[Preço Médio]],"")</f>
        <v/>
      </c>
      <c r="W1685" s="294" t="str">
        <f>IF(Tabela7[[#This Row],[C/V]]="v",Tabela7[[#This Row],[Preço Médio]],"")</f>
        <v/>
      </c>
      <c r="X1685" s="123" t="str">
        <f>Tabela7[[#This Row],[Código Negociação]]&amp;Tabela7[[#This Row],[C/V]]</f>
        <v/>
      </c>
    </row>
    <row r="1686" spans="3:24" ht="15" customHeight="1" x14ac:dyDescent="0.25">
      <c r="C1686" s="262"/>
      <c r="D1686" s="272"/>
      <c r="E1686" s="272"/>
      <c r="F1686" s="264"/>
      <c r="G1686" s="265"/>
      <c r="H1686" s="126"/>
      <c r="I1686" s="125"/>
      <c r="J1686" s="125"/>
      <c r="K1686" s="125"/>
      <c r="L1686" s="125"/>
      <c r="M1686" s="125"/>
      <c r="N1686" s="125"/>
      <c r="O1686" s="266"/>
      <c r="P1686" s="267"/>
      <c r="Q1686" s="268"/>
      <c r="R1686" s="269"/>
      <c r="S1686" s="268"/>
      <c r="T1686" s="263"/>
      <c r="U1686" s="300"/>
      <c r="V1686" s="294" t="str">
        <f>IF(Tabela7[[#This Row],[C/V]]="c",Tabela7[[#This Row],[Preço Médio]],"")</f>
        <v/>
      </c>
      <c r="W1686" s="294" t="str">
        <f>IF(Tabela7[[#This Row],[C/V]]="v",Tabela7[[#This Row],[Preço Médio]],"")</f>
        <v/>
      </c>
      <c r="X1686" s="123" t="str">
        <f>Tabela7[[#This Row],[Código Negociação]]&amp;Tabela7[[#This Row],[C/V]]</f>
        <v/>
      </c>
    </row>
    <row r="1687" spans="3:24" ht="15" customHeight="1" x14ac:dyDescent="0.25">
      <c r="C1687" s="262"/>
      <c r="D1687" s="272"/>
      <c r="E1687" s="272"/>
      <c r="F1687" s="264"/>
      <c r="G1687" s="265"/>
      <c r="H1687" s="126"/>
      <c r="I1687" s="125"/>
      <c r="J1687" s="125"/>
      <c r="K1687" s="125"/>
      <c r="L1687" s="125"/>
      <c r="M1687" s="125"/>
      <c r="N1687" s="125"/>
      <c r="O1687" s="266"/>
      <c r="P1687" s="267"/>
      <c r="Q1687" s="267"/>
      <c r="R1687" s="270"/>
      <c r="S1687" s="267"/>
      <c r="T1687" s="264"/>
      <c r="U1687" s="300"/>
      <c r="V1687" s="294" t="str">
        <f>IF(Tabela7[[#This Row],[C/V]]="c",Tabela7[[#This Row],[Preço Médio]],"")</f>
        <v/>
      </c>
      <c r="W1687" s="294" t="str">
        <f>IF(Tabela7[[#This Row],[C/V]]="v",Tabela7[[#This Row],[Preço Médio]],"")</f>
        <v/>
      </c>
      <c r="X1687" s="123" t="str">
        <f>Tabela7[[#This Row],[Código Negociação]]&amp;Tabela7[[#This Row],[C/V]]</f>
        <v/>
      </c>
    </row>
    <row r="1688" spans="3:24" ht="15" customHeight="1" x14ac:dyDescent="0.25">
      <c r="C1688" s="141"/>
      <c r="D1688" s="273"/>
      <c r="E1688" s="273"/>
      <c r="F1688" s="264"/>
      <c r="G1688" s="274"/>
      <c r="H1688" s="264"/>
      <c r="I1688" s="275"/>
      <c r="J1688" s="275"/>
      <c r="K1688" s="275"/>
      <c r="L1688" s="275"/>
      <c r="M1688" s="275"/>
      <c r="N1688" s="275"/>
      <c r="O1688" s="267"/>
      <c r="P1688" s="267"/>
      <c r="Q1688" s="268"/>
      <c r="R1688" s="269"/>
      <c r="S1688" s="268"/>
      <c r="T1688" s="263"/>
      <c r="U1688" s="300"/>
      <c r="V1688" s="294" t="str">
        <f>IF(Tabela7[[#This Row],[C/V]]="c",Tabela7[[#This Row],[Preço Médio]],"")</f>
        <v/>
      </c>
      <c r="W1688" s="294" t="str">
        <f>IF(Tabela7[[#This Row],[C/V]]="v",Tabela7[[#This Row],[Preço Médio]],"")</f>
        <v/>
      </c>
      <c r="X1688" s="123" t="str">
        <f>Tabela7[[#This Row],[Código Negociação]]&amp;Tabela7[[#This Row],[C/V]]</f>
        <v/>
      </c>
    </row>
    <row r="1689" spans="3:24" ht="15" customHeight="1" x14ac:dyDescent="0.25">
      <c r="C1689" s="262"/>
      <c r="D1689" s="272"/>
      <c r="E1689" s="273"/>
      <c r="F1689" s="264"/>
      <c r="G1689" s="265"/>
      <c r="H1689" s="126"/>
      <c r="I1689" s="125"/>
      <c r="J1689" s="125"/>
      <c r="K1689" s="125"/>
      <c r="L1689" s="125"/>
      <c r="M1689" s="125"/>
      <c r="N1689" s="125"/>
      <c r="O1689" s="266"/>
      <c r="P1689" s="267"/>
      <c r="Q1689" s="268"/>
      <c r="R1689" s="269"/>
      <c r="S1689" s="268"/>
      <c r="T1689" s="263"/>
      <c r="U1689" s="300"/>
      <c r="V1689" s="294" t="str">
        <f>IF(Tabela7[[#This Row],[C/V]]="c",Tabela7[[#This Row],[Preço Médio]],"")</f>
        <v/>
      </c>
      <c r="W1689" s="294" t="str">
        <f>IF(Tabela7[[#This Row],[C/V]]="v",Tabela7[[#This Row],[Preço Médio]],"")</f>
        <v/>
      </c>
      <c r="X1689" s="123" t="str">
        <f>Tabela7[[#This Row],[Código Negociação]]&amp;Tabela7[[#This Row],[C/V]]</f>
        <v/>
      </c>
    </row>
    <row r="1690" spans="3:24" ht="15" customHeight="1" x14ac:dyDescent="0.25">
      <c r="C1690" s="262"/>
      <c r="D1690" s="272"/>
      <c r="E1690" s="273"/>
      <c r="F1690" s="264"/>
      <c r="G1690" s="265"/>
      <c r="H1690" s="126"/>
      <c r="I1690" s="125"/>
      <c r="J1690" s="125"/>
      <c r="K1690" s="125"/>
      <c r="L1690" s="125"/>
      <c r="M1690" s="125"/>
      <c r="N1690" s="125"/>
      <c r="O1690" s="266"/>
      <c r="P1690" s="267"/>
      <c r="Q1690" s="267"/>
      <c r="R1690" s="270"/>
      <c r="S1690" s="267"/>
      <c r="T1690" s="264"/>
      <c r="U1690" s="300"/>
      <c r="V1690" s="294" t="str">
        <f>IF(Tabela7[[#This Row],[C/V]]="c",Tabela7[[#This Row],[Preço Médio]],"")</f>
        <v/>
      </c>
      <c r="W1690" s="294" t="str">
        <f>IF(Tabela7[[#This Row],[C/V]]="v",Tabela7[[#This Row],[Preço Médio]],"")</f>
        <v/>
      </c>
      <c r="X1690" s="123" t="str">
        <f>Tabela7[[#This Row],[Código Negociação]]&amp;Tabela7[[#This Row],[C/V]]</f>
        <v/>
      </c>
    </row>
    <row r="1691" spans="3:24" ht="15" customHeight="1" x14ac:dyDescent="0.25">
      <c r="C1691" s="141"/>
      <c r="D1691" s="271"/>
      <c r="E1691" s="271"/>
      <c r="F1691" s="118"/>
      <c r="G1691" s="119"/>
      <c r="H1691" s="118"/>
      <c r="I1691" s="120"/>
      <c r="J1691" s="120"/>
      <c r="K1691" s="120"/>
      <c r="L1691" s="120"/>
      <c r="M1691" s="120"/>
      <c r="N1691" s="120"/>
      <c r="O1691" s="121"/>
      <c r="P1691" s="121"/>
      <c r="Q1691" s="117"/>
      <c r="R1691" s="122"/>
      <c r="S1691" s="117"/>
      <c r="T1691" s="123"/>
      <c r="U1691" s="299"/>
      <c r="V1691" s="294" t="str">
        <f>IF(Tabela7[[#This Row],[C/V]]="c",Tabela7[[#This Row],[Preço Médio]],"")</f>
        <v/>
      </c>
      <c r="W1691" s="294" t="str">
        <f>IF(Tabela7[[#This Row],[C/V]]="v",Tabela7[[#This Row],[Preço Médio]],"")</f>
        <v/>
      </c>
      <c r="X1691" s="123" t="str">
        <f>Tabela7[[#This Row],[Código Negociação]]&amp;Tabela7[[#This Row],[C/V]]</f>
        <v/>
      </c>
    </row>
    <row r="1692" spans="3:24" ht="15" customHeight="1" x14ac:dyDescent="0.25">
      <c r="C1692" s="262"/>
      <c r="D1692" s="272"/>
      <c r="E1692" s="272"/>
      <c r="F1692" s="264"/>
      <c r="G1692" s="265"/>
      <c r="H1692" s="126"/>
      <c r="I1692" s="125"/>
      <c r="J1692" s="125"/>
      <c r="K1692" s="125"/>
      <c r="L1692" s="125"/>
      <c r="M1692" s="125"/>
      <c r="N1692" s="125"/>
      <c r="O1692" s="266"/>
      <c r="P1692" s="267"/>
      <c r="Q1692" s="268"/>
      <c r="R1692" s="269"/>
      <c r="S1692" s="268"/>
      <c r="T1692" s="263"/>
      <c r="U1692" s="300"/>
      <c r="V1692" s="294" t="str">
        <f>IF(Tabela7[[#This Row],[C/V]]="c",Tabela7[[#This Row],[Preço Médio]],"")</f>
        <v/>
      </c>
      <c r="W1692" s="294" t="str">
        <f>IF(Tabela7[[#This Row],[C/V]]="v",Tabela7[[#This Row],[Preço Médio]],"")</f>
        <v/>
      </c>
      <c r="X1692" s="123" t="str">
        <f>Tabela7[[#This Row],[Código Negociação]]&amp;Tabela7[[#This Row],[C/V]]</f>
        <v/>
      </c>
    </row>
    <row r="1693" spans="3:24" ht="15" customHeight="1" x14ac:dyDescent="0.25">
      <c r="C1693" s="262"/>
      <c r="D1693" s="272"/>
      <c r="E1693" s="272"/>
      <c r="F1693" s="264"/>
      <c r="G1693" s="265"/>
      <c r="H1693" s="126"/>
      <c r="I1693" s="125"/>
      <c r="J1693" s="125"/>
      <c r="K1693" s="125"/>
      <c r="L1693" s="125"/>
      <c r="M1693" s="125"/>
      <c r="N1693" s="125"/>
      <c r="O1693" s="266"/>
      <c r="P1693" s="267"/>
      <c r="Q1693" s="267"/>
      <c r="R1693" s="270"/>
      <c r="S1693" s="267"/>
      <c r="T1693" s="264"/>
      <c r="U1693" s="300"/>
      <c r="V1693" s="294" t="str">
        <f>IF(Tabela7[[#This Row],[C/V]]="c",Tabela7[[#This Row],[Preço Médio]],"")</f>
        <v/>
      </c>
      <c r="W1693" s="294" t="str">
        <f>IF(Tabela7[[#This Row],[C/V]]="v",Tabela7[[#This Row],[Preço Médio]],"")</f>
        <v/>
      </c>
      <c r="X1693" s="123" t="str">
        <f>Tabela7[[#This Row],[Código Negociação]]&amp;Tabela7[[#This Row],[C/V]]</f>
        <v/>
      </c>
    </row>
    <row r="1694" spans="3:24" ht="15" customHeight="1" x14ac:dyDescent="0.25">
      <c r="C1694" s="141"/>
      <c r="D1694" s="273"/>
      <c r="E1694" s="273"/>
      <c r="F1694" s="264"/>
      <c r="G1694" s="274"/>
      <c r="H1694" s="264"/>
      <c r="I1694" s="275"/>
      <c r="J1694" s="275"/>
      <c r="K1694" s="275"/>
      <c r="L1694" s="275"/>
      <c r="M1694" s="275"/>
      <c r="N1694" s="275"/>
      <c r="O1694" s="267"/>
      <c r="P1694" s="267"/>
      <c r="Q1694" s="268"/>
      <c r="R1694" s="269"/>
      <c r="S1694" s="268"/>
      <c r="T1694" s="263"/>
      <c r="U1694" s="300"/>
      <c r="V1694" s="294" t="str">
        <f>IF(Tabela7[[#This Row],[C/V]]="c",Tabela7[[#This Row],[Preço Médio]],"")</f>
        <v/>
      </c>
      <c r="W1694" s="294" t="str">
        <f>IF(Tabela7[[#This Row],[C/V]]="v",Tabela7[[#This Row],[Preço Médio]],"")</f>
        <v/>
      </c>
      <c r="X1694" s="123" t="str">
        <f>Tabela7[[#This Row],[Código Negociação]]&amp;Tabela7[[#This Row],[C/V]]</f>
        <v/>
      </c>
    </row>
    <row r="1695" spans="3:24" ht="15" customHeight="1" x14ac:dyDescent="0.25">
      <c r="C1695" s="262"/>
      <c r="D1695" s="272"/>
      <c r="E1695" s="273"/>
      <c r="F1695" s="264"/>
      <c r="G1695" s="265"/>
      <c r="H1695" s="126"/>
      <c r="I1695" s="125"/>
      <c r="J1695" s="125"/>
      <c r="K1695" s="125"/>
      <c r="L1695" s="125"/>
      <c r="M1695" s="125"/>
      <c r="N1695" s="125"/>
      <c r="O1695" s="266"/>
      <c r="P1695" s="267"/>
      <c r="Q1695" s="268"/>
      <c r="R1695" s="269"/>
      <c r="S1695" s="268"/>
      <c r="T1695" s="263"/>
      <c r="U1695" s="300"/>
      <c r="V1695" s="294" t="str">
        <f>IF(Tabela7[[#This Row],[C/V]]="c",Tabela7[[#This Row],[Preço Médio]],"")</f>
        <v/>
      </c>
      <c r="W1695" s="294" t="str">
        <f>IF(Tabela7[[#This Row],[C/V]]="v",Tabela7[[#This Row],[Preço Médio]],"")</f>
        <v/>
      </c>
      <c r="X1695" s="123" t="str">
        <f>Tabela7[[#This Row],[Código Negociação]]&amp;Tabela7[[#This Row],[C/V]]</f>
        <v/>
      </c>
    </row>
    <row r="1696" spans="3:24" ht="15" customHeight="1" x14ac:dyDescent="0.25">
      <c r="C1696" s="262"/>
      <c r="D1696" s="272"/>
      <c r="E1696" s="273"/>
      <c r="F1696" s="264"/>
      <c r="G1696" s="265"/>
      <c r="H1696" s="126"/>
      <c r="I1696" s="125"/>
      <c r="J1696" s="125"/>
      <c r="K1696" s="125"/>
      <c r="L1696" s="125"/>
      <c r="M1696" s="125"/>
      <c r="N1696" s="125"/>
      <c r="O1696" s="266"/>
      <c r="P1696" s="267"/>
      <c r="Q1696" s="267"/>
      <c r="R1696" s="270"/>
      <c r="S1696" s="267"/>
      <c r="T1696" s="264"/>
      <c r="U1696" s="300"/>
      <c r="V1696" s="294" t="str">
        <f>IF(Tabela7[[#This Row],[C/V]]="c",Tabela7[[#This Row],[Preço Médio]],"")</f>
        <v/>
      </c>
      <c r="W1696" s="294" t="str">
        <f>IF(Tabela7[[#This Row],[C/V]]="v",Tabela7[[#This Row],[Preço Médio]],"")</f>
        <v/>
      </c>
      <c r="X1696" s="123" t="str">
        <f>Tabela7[[#This Row],[Código Negociação]]&amp;Tabela7[[#This Row],[C/V]]</f>
        <v/>
      </c>
    </row>
    <row r="1697" spans="3:24" ht="15" customHeight="1" x14ac:dyDescent="0.25">
      <c r="C1697" s="141"/>
      <c r="D1697" s="271"/>
      <c r="E1697" s="271"/>
      <c r="F1697" s="118"/>
      <c r="G1697" s="119"/>
      <c r="H1697" s="118"/>
      <c r="I1697" s="120"/>
      <c r="J1697" s="120"/>
      <c r="K1697" s="120"/>
      <c r="L1697" s="120"/>
      <c r="M1697" s="120"/>
      <c r="N1697" s="120"/>
      <c r="O1697" s="121"/>
      <c r="P1697" s="121"/>
      <c r="Q1697" s="117"/>
      <c r="R1697" s="122"/>
      <c r="S1697" s="117"/>
      <c r="T1697" s="123"/>
      <c r="U1697" s="299"/>
      <c r="V1697" s="294" t="str">
        <f>IF(Tabela7[[#This Row],[C/V]]="c",Tabela7[[#This Row],[Preço Médio]],"")</f>
        <v/>
      </c>
      <c r="W1697" s="294" t="str">
        <f>IF(Tabela7[[#This Row],[C/V]]="v",Tabela7[[#This Row],[Preço Médio]],"")</f>
        <v/>
      </c>
      <c r="X1697" s="123" t="str">
        <f>Tabela7[[#This Row],[Código Negociação]]&amp;Tabela7[[#This Row],[C/V]]</f>
        <v/>
      </c>
    </row>
    <row r="1698" spans="3:24" ht="15" customHeight="1" x14ac:dyDescent="0.25">
      <c r="C1698" s="262"/>
      <c r="D1698" s="272"/>
      <c r="E1698" s="272"/>
      <c r="F1698" s="264"/>
      <c r="G1698" s="265"/>
      <c r="H1698" s="126"/>
      <c r="I1698" s="125"/>
      <c r="J1698" s="125"/>
      <c r="K1698" s="125"/>
      <c r="L1698" s="125"/>
      <c r="M1698" s="125"/>
      <c r="N1698" s="125"/>
      <c r="O1698" s="266"/>
      <c r="P1698" s="267"/>
      <c r="Q1698" s="268"/>
      <c r="R1698" s="269"/>
      <c r="S1698" s="268"/>
      <c r="T1698" s="263"/>
      <c r="U1698" s="300"/>
      <c r="V1698" s="294" t="str">
        <f>IF(Tabela7[[#This Row],[C/V]]="c",Tabela7[[#This Row],[Preço Médio]],"")</f>
        <v/>
      </c>
      <c r="W1698" s="294" t="str">
        <f>IF(Tabela7[[#This Row],[C/V]]="v",Tabela7[[#This Row],[Preço Médio]],"")</f>
        <v/>
      </c>
      <c r="X1698" s="123" t="str">
        <f>Tabela7[[#This Row],[Código Negociação]]&amp;Tabela7[[#This Row],[C/V]]</f>
        <v/>
      </c>
    </row>
    <row r="1699" spans="3:24" ht="15" customHeight="1" x14ac:dyDescent="0.25">
      <c r="C1699" s="262"/>
      <c r="D1699" s="272"/>
      <c r="E1699" s="272"/>
      <c r="F1699" s="264"/>
      <c r="G1699" s="265"/>
      <c r="H1699" s="126"/>
      <c r="I1699" s="125"/>
      <c r="J1699" s="125"/>
      <c r="K1699" s="125"/>
      <c r="L1699" s="125"/>
      <c r="M1699" s="125"/>
      <c r="N1699" s="125"/>
      <c r="O1699" s="266"/>
      <c r="P1699" s="267"/>
      <c r="Q1699" s="267"/>
      <c r="R1699" s="270"/>
      <c r="S1699" s="267"/>
      <c r="T1699" s="264"/>
      <c r="U1699" s="300"/>
      <c r="V1699" s="294" t="str">
        <f>IF(Tabela7[[#This Row],[C/V]]="c",Tabela7[[#This Row],[Preço Médio]],"")</f>
        <v/>
      </c>
      <c r="W1699" s="294" t="str">
        <f>IF(Tabela7[[#This Row],[C/V]]="v",Tabela7[[#This Row],[Preço Médio]],"")</f>
        <v/>
      </c>
      <c r="X1699" s="123" t="str">
        <f>Tabela7[[#This Row],[Código Negociação]]&amp;Tabela7[[#This Row],[C/V]]</f>
        <v/>
      </c>
    </row>
    <row r="1700" spans="3:24" ht="15" customHeight="1" x14ac:dyDescent="0.25">
      <c r="C1700" s="141"/>
      <c r="D1700" s="273"/>
      <c r="E1700" s="273"/>
      <c r="F1700" s="264"/>
      <c r="G1700" s="274"/>
      <c r="H1700" s="264"/>
      <c r="I1700" s="275"/>
      <c r="J1700" s="275"/>
      <c r="K1700" s="275"/>
      <c r="L1700" s="275"/>
      <c r="M1700" s="275"/>
      <c r="N1700" s="275"/>
      <c r="O1700" s="267"/>
      <c r="P1700" s="267"/>
      <c r="Q1700" s="268"/>
      <c r="R1700" s="269"/>
      <c r="S1700" s="268"/>
      <c r="T1700" s="263"/>
      <c r="U1700" s="300"/>
      <c r="V1700" s="294" t="str">
        <f>IF(Tabela7[[#This Row],[C/V]]="c",Tabela7[[#This Row],[Preço Médio]],"")</f>
        <v/>
      </c>
      <c r="W1700" s="294" t="str">
        <f>IF(Tabela7[[#This Row],[C/V]]="v",Tabela7[[#This Row],[Preço Médio]],"")</f>
        <v/>
      </c>
      <c r="X1700" s="123" t="str">
        <f>Tabela7[[#This Row],[Código Negociação]]&amp;Tabela7[[#This Row],[C/V]]</f>
        <v/>
      </c>
    </row>
    <row r="1701" spans="3:24" ht="15" customHeight="1" x14ac:dyDescent="0.25">
      <c r="C1701" s="262"/>
      <c r="D1701" s="272"/>
      <c r="E1701" s="273"/>
      <c r="F1701" s="264"/>
      <c r="G1701" s="265"/>
      <c r="H1701" s="126"/>
      <c r="I1701" s="125"/>
      <c r="J1701" s="125"/>
      <c r="K1701" s="125"/>
      <c r="L1701" s="125"/>
      <c r="M1701" s="125"/>
      <c r="N1701" s="125"/>
      <c r="O1701" s="266"/>
      <c r="P1701" s="267"/>
      <c r="Q1701" s="268"/>
      <c r="R1701" s="269"/>
      <c r="S1701" s="268"/>
      <c r="T1701" s="263"/>
      <c r="U1701" s="300"/>
      <c r="V1701" s="294" t="str">
        <f>IF(Tabela7[[#This Row],[C/V]]="c",Tabela7[[#This Row],[Preço Médio]],"")</f>
        <v/>
      </c>
      <c r="W1701" s="294" t="str">
        <f>IF(Tabela7[[#This Row],[C/V]]="v",Tabela7[[#This Row],[Preço Médio]],"")</f>
        <v/>
      </c>
      <c r="X1701" s="123" t="str">
        <f>Tabela7[[#This Row],[Código Negociação]]&amp;Tabela7[[#This Row],[C/V]]</f>
        <v/>
      </c>
    </row>
    <row r="1702" spans="3:24" ht="15" customHeight="1" x14ac:dyDescent="0.25">
      <c r="C1702" s="262"/>
      <c r="D1702" s="272"/>
      <c r="E1702" s="273"/>
      <c r="F1702" s="264"/>
      <c r="G1702" s="265"/>
      <c r="H1702" s="126"/>
      <c r="I1702" s="125"/>
      <c r="J1702" s="125"/>
      <c r="K1702" s="125"/>
      <c r="L1702" s="125"/>
      <c r="M1702" s="125"/>
      <c r="N1702" s="125"/>
      <c r="O1702" s="266"/>
      <c r="P1702" s="267"/>
      <c r="Q1702" s="267"/>
      <c r="R1702" s="270"/>
      <c r="S1702" s="267"/>
      <c r="T1702" s="264"/>
      <c r="U1702" s="300"/>
      <c r="V1702" s="294" t="str">
        <f>IF(Tabela7[[#This Row],[C/V]]="c",Tabela7[[#This Row],[Preço Médio]],"")</f>
        <v/>
      </c>
      <c r="W1702" s="294" t="str">
        <f>IF(Tabela7[[#This Row],[C/V]]="v",Tabela7[[#This Row],[Preço Médio]],"")</f>
        <v/>
      </c>
      <c r="X1702" s="123" t="str">
        <f>Tabela7[[#This Row],[Código Negociação]]&amp;Tabela7[[#This Row],[C/V]]</f>
        <v/>
      </c>
    </row>
    <row r="1703" spans="3:24" ht="15" customHeight="1" x14ac:dyDescent="0.25">
      <c r="C1703" s="141"/>
      <c r="D1703" s="271"/>
      <c r="E1703" s="271"/>
      <c r="F1703" s="118"/>
      <c r="G1703" s="119"/>
      <c r="H1703" s="118"/>
      <c r="I1703" s="120"/>
      <c r="J1703" s="120"/>
      <c r="K1703" s="120"/>
      <c r="L1703" s="120"/>
      <c r="M1703" s="120"/>
      <c r="N1703" s="120"/>
      <c r="O1703" s="121"/>
      <c r="P1703" s="121"/>
      <c r="Q1703" s="117"/>
      <c r="R1703" s="122"/>
      <c r="S1703" s="117"/>
      <c r="T1703" s="123"/>
      <c r="U1703" s="299"/>
      <c r="V1703" s="294" t="str">
        <f>IF(Tabela7[[#This Row],[C/V]]="c",Tabela7[[#This Row],[Preço Médio]],"")</f>
        <v/>
      </c>
      <c r="W1703" s="294" t="str">
        <f>IF(Tabela7[[#This Row],[C/V]]="v",Tabela7[[#This Row],[Preço Médio]],"")</f>
        <v/>
      </c>
      <c r="X1703" s="123" t="str">
        <f>Tabela7[[#This Row],[Código Negociação]]&amp;Tabela7[[#This Row],[C/V]]</f>
        <v/>
      </c>
    </row>
    <row r="1704" spans="3:24" ht="15" customHeight="1" x14ac:dyDescent="0.25">
      <c r="C1704" s="262"/>
      <c r="D1704" s="272"/>
      <c r="E1704" s="272"/>
      <c r="F1704" s="264"/>
      <c r="G1704" s="265"/>
      <c r="H1704" s="126"/>
      <c r="I1704" s="125"/>
      <c r="J1704" s="125"/>
      <c r="K1704" s="125"/>
      <c r="L1704" s="125"/>
      <c r="M1704" s="125"/>
      <c r="N1704" s="125"/>
      <c r="O1704" s="266"/>
      <c r="P1704" s="267"/>
      <c r="Q1704" s="268"/>
      <c r="R1704" s="269"/>
      <c r="S1704" s="268"/>
      <c r="T1704" s="263"/>
      <c r="U1704" s="300"/>
      <c r="V1704" s="294" t="str">
        <f>IF(Tabela7[[#This Row],[C/V]]="c",Tabela7[[#This Row],[Preço Médio]],"")</f>
        <v/>
      </c>
      <c r="W1704" s="294" t="str">
        <f>IF(Tabela7[[#This Row],[C/V]]="v",Tabela7[[#This Row],[Preço Médio]],"")</f>
        <v/>
      </c>
      <c r="X1704" s="123" t="str">
        <f>Tabela7[[#This Row],[Código Negociação]]&amp;Tabela7[[#This Row],[C/V]]</f>
        <v/>
      </c>
    </row>
    <row r="1705" spans="3:24" ht="15" customHeight="1" x14ac:dyDescent="0.25">
      <c r="C1705" s="262"/>
      <c r="D1705" s="272"/>
      <c r="E1705" s="272"/>
      <c r="F1705" s="264"/>
      <c r="G1705" s="265"/>
      <c r="H1705" s="126"/>
      <c r="I1705" s="125"/>
      <c r="J1705" s="125"/>
      <c r="K1705" s="125"/>
      <c r="L1705" s="125"/>
      <c r="M1705" s="125"/>
      <c r="N1705" s="125"/>
      <c r="O1705" s="266"/>
      <c r="P1705" s="267"/>
      <c r="Q1705" s="267"/>
      <c r="R1705" s="270"/>
      <c r="S1705" s="267"/>
      <c r="T1705" s="264"/>
      <c r="U1705" s="300"/>
      <c r="V1705" s="294" t="str">
        <f>IF(Tabela7[[#This Row],[C/V]]="c",Tabela7[[#This Row],[Preço Médio]],"")</f>
        <v/>
      </c>
      <c r="W1705" s="294" t="str">
        <f>IF(Tabela7[[#This Row],[C/V]]="v",Tabela7[[#This Row],[Preço Médio]],"")</f>
        <v/>
      </c>
      <c r="X1705" s="123" t="str">
        <f>Tabela7[[#This Row],[Código Negociação]]&amp;Tabela7[[#This Row],[C/V]]</f>
        <v/>
      </c>
    </row>
    <row r="1706" spans="3:24" ht="15" customHeight="1" x14ac:dyDescent="0.25">
      <c r="C1706" s="141"/>
      <c r="D1706" s="273"/>
      <c r="E1706" s="273"/>
      <c r="F1706" s="264"/>
      <c r="G1706" s="274"/>
      <c r="H1706" s="264"/>
      <c r="I1706" s="275"/>
      <c r="J1706" s="275"/>
      <c r="K1706" s="275"/>
      <c r="L1706" s="275"/>
      <c r="M1706" s="275"/>
      <c r="N1706" s="275"/>
      <c r="O1706" s="267"/>
      <c r="P1706" s="267"/>
      <c r="Q1706" s="268"/>
      <c r="R1706" s="269"/>
      <c r="S1706" s="268"/>
      <c r="T1706" s="263"/>
      <c r="U1706" s="300"/>
      <c r="V1706" s="294" t="str">
        <f>IF(Tabela7[[#This Row],[C/V]]="c",Tabela7[[#This Row],[Preço Médio]],"")</f>
        <v/>
      </c>
      <c r="W1706" s="294" t="str">
        <f>IF(Tabela7[[#This Row],[C/V]]="v",Tabela7[[#This Row],[Preço Médio]],"")</f>
        <v/>
      </c>
      <c r="X1706" s="123" t="str">
        <f>Tabela7[[#This Row],[Código Negociação]]&amp;Tabela7[[#This Row],[C/V]]</f>
        <v/>
      </c>
    </row>
    <row r="1707" spans="3:24" ht="15" customHeight="1" x14ac:dyDescent="0.25">
      <c r="C1707" s="262"/>
      <c r="D1707" s="272"/>
      <c r="E1707" s="273"/>
      <c r="F1707" s="264"/>
      <c r="G1707" s="265"/>
      <c r="H1707" s="126"/>
      <c r="I1707" s="125"/>
      <c r="J1707" s="125"/>
      <c r="K1707" s="125"/>
      <c r="L1707" s="125"/>
      <c r="M1707" s="125"/>
      <c r="N1707" s="125"/>
      <c r="O1707" s="266"/>
      <c r="P1707" s="267"/>
      <c r="Q1707" s="268"/>
      <c r="R1707" s="269"/>
      <c r="S1707" s="268"/>
      <c r="T1707" s="263"/>
      <c r="U1707" s="300"/>
      <c r="V1707" s="294" t="str">
        <f>IF(Tabela7[[#This Row],[C/V]]="c",Tabela7[[#This Row],[Preço Médio]],"")</f>
        <v/>
      </c>
      <c r="W1707" s="294" t="str">
        <f>IF(Tabela7[[#This Row],[C/V]]="v",Tabela7[[#This Row],[Preço Médio]],"")</f>
        <v/>
      </c>
      <c r="X1707" s="123" t="str">
        <f>Tabela7[[#This Row],[Código Negociação]]&amp;Tabela7[[#This Row],[C/V]]</f>
        <v/>
      </c>
    </row>
    <row r="1708" spans="3:24" ht="15" customHeight="1" x14ac:dyDescent="0.25">
      <c r="C1708" s="262"/>
      <c r="D1708" s="272"/>
      <c r="E1708" s="273"/>
      <c r="F1708" s="264"/>
      <c r="G1708" s="265"/>
      <c r="H1708" s="126"/>
      <c r="I1708" s="125"/>
      <c r="J1708" s="125"/>
      <c r="K1708" s="125"/>
      <c r="L1708" s="125"/>
      <c r="M1708" s="125"/>
      <c r="N1708" s="125"/>
      <c r="O1708" s="266"/>
      <c r="P1708" s="267"/>
      <c r="Q1708" s="267"/>
      <c r="R1708" s="270"/>
      <c r="S1708" s="267"/>
      <c r="T1708" s="264"/>
      <c r="U1708" s="300"/>
      <c r="V1708" s="294" t="str">
        <f>IF(Tabela7[[#This Row],[C/V]]="c",Tabela7[[#This Row],[Preço Médio]],"")</f>
        <v/>
      </c>
      <c r="W1708" s="294" t="str">
        <f>IF(Tabela7[[#This Row],[C/V]]="v",Tabela7[[#This Row],[Preço Médio]],"")</f>
        <v/>
      </c>
      <c r="X1708" s="123" t="str">
        <f>Tabela7[[#This Row],[Código Negociação]]&amp;Tabela7[[#This Row],[C/V]]</f>
        <v/>
      </c>
    </row>
    <row r="1709" spans="3:24" ht="15" customHeight="1" x14ac:dyDescent="0.25">
      <c r="C1709" s="141"/>
      <c r="D1709" s="271"/>
      <c r="E1709" s="271"/>
      <c r="F1709" s="118"/>
      <c r="G1709" s="119"/>
      <c r="H1709" s="118"/>
      <c r="I1709" s="120"/>
      <c r="J1709" s="120"/>
      <c r="K1709" s="120"/>
      <c r="L1709" s="120"/>
      <c r="M1709" s="120"/>
      <c r="N1709" s="120"/>
      <c r="O1709" s="121"/>
      <c r="P1709" s="121"/>
      <c r="Q1709" s="117"/>
      <c r="R1709" s="122"/>
      <c r="S1709" s="117"/>
      <c r="T1709" s="123"/>
      <c r="U1709" s="299"/>
      <c r="V1709" s="294" t="str">
        <f>IF(Tabela7[[#This Row],[C/V]]="c",Tabela7[[#This Row],[Preço Médio]],"")</f>
        <v/>
      </c>
      <c r="W1709" s="294" t="str">
        <f>IF(Tabela7[[#This Row],[C/V]]="v",Tabela7[[#This Row],[Preço Médio]],"")</f>
        <v/>
      </c>
      <c r="X1709" s="123" t="str">
        <f>Tabela7[[#This Row],[Código Negociação]]&amp;Tabela7[[#This Row],[C/V]]</f>
        <v/>
      </c>
    </row>
    <row r="1710" spans="3:24" ht="15" customHeight="1" x14ac:dyDescent="0.25">
      <c r="C1710" s="262"/>
      <c r="D1710" s="272"/>
      <c r="E1710" s="272"/>
      <c r="F1710" s="264"/>
      <c r="G1710" s="265"/>
      <c r="H1710" s="126"/>
      <c r="I1710" s="125"/>
      <c r="J1710" s="125"/>
      <c r="K1710" s="125"/>
      <c r="L1710" s="125"/>
      <c r="M1710" s="125"/>
      <c r="N1710" s="125"/>
      <c r="O1710" s="266"/>
      <c r="P1710" s="267"/>
      <c r="Q1710" s="268"/>
      <c r="R1710" s="269"/>
      <c r="S1710" s="268"/>
      <c r="T1710" s="263"/>
      <c r="U1710" s="300"/>
      <c r="V1710" s="294" t="str">
        <f>IF(Tabela7[[#This Row],[C/V]]="c",Tabela7[[#This Row],[Preço Médio]],"")</f>
        <v/>
      </c>
      <c r="W1710" s="294" t="str">
        <f>IF(Tabela7[[#This Row],[C/V]]="v",Tabela7[[#This Row],[Preço Médio]],"")</f>
        <v/>
      </c>
      <c r="X1710" s="123" t="str">
        <f>Tabela7[[#This Row],[Código Negociação]]&amp;Tabela7[[#This Row],[C/V]]</f>
        <v/>
      </c>
    </row>
    <row r="1711" spans="3:24" ht="15" customHeight="1" x14ac:dyDescent="0.25">
      <c r="C1711" s="262"/>
      <c r="D1711" s="272"/>
      <c r="E1711" s="272"/>
      <c r="F1711" s="264"/>
      <c r="G1711" s="265"/>
      <c r="H1711" s="126"/>
      <c r="I1711" s="125"/>
      <c r="J1711" s="125"/>
      <c r="K1711" s="125"/>
      <c r="L1711" s="125"/>
      <c r="M1711" s="125"/>
      <c r="N1711" s="125"/>
      <c r="O1711" s="266"/>
      <c r="P1711" s="267"/>
      <c r="Q1711" s="267"/>
      <c r="R1711" s="270"/>
      <c r="S1711" s="267"/>
      <c r="T1711" s="264"/>
      <c r="U1711" s="300"/>
      <c r="V1711" s="294" t="str">
        <f>IF(Tabela7[[#This Row],[C/V]]="c",Tabela7[[#This Row],[Preço Médio]],"")</f>
        <v/>
      </c>
      <c r="W1711" s="294" t="str">
        <f>IF(Tabela7[[#This Row],[C/V]]="v",Tabela7[[#This Row],[Preço Médio]],"")</f>
        <v/>
      </c>
      <c r="X1711" s="123" t="str">
        <f>Tabela7[[#This Row],[Código Negociação]]&amp;Tabela7[[#This Row],[C/V]]</f>
        <v/>
      </c>
    </row>
    <row r="1712" spans="3:24" ht="15" customHeight="1" x14ac:dyDescent="0.25">
      <c r="C1712" s="141"/>
      <c r="D1712" s="273"/>
      <c r="E1712" s="273"/>
      <c r="F1712" s="264"/>
      <c r="G1712" s="274"/>
      <c r="H1712" s="264"/>
      <c r="I1712" s="275"/>
      <c r="J1712" s="275"/>
      <c r="K1712" s="275"/>
      <c r="L1712" s="275"/>
      <c r="M1712" s="275"/>
      <c r="N1712" s="275"/>
      <c r="O1712" s="267"/>
      <c r="P1712" s="267"/>
      <c r="Q1712" s="268"/>
      <c r="R1712" s="269"/>
      <c r="S1712" s="268"/>
      <c r="T1712" s="263"/>
      <c r="U1712" s="300"/>
      <c r="V1712" s="294" t="str">
        <f>IF(Tabela7[[#This Row],[C/V]]="c",Tabela7[[#This Row],[Preço Médio]],"")</f>
        <v/>
      </c>
      <c r="W1712" s="294" t="str">
        <f>IF(Tabela7[[#This Row],[C/V]]="v",Tabela7[[#This Row],[Preço Médio]],"")</f>
        <v/>
      </c>
      <c r="X1712" s="123" t="str">
        <f>Tabela7[[#This Row],[Código Negociação]]&amp;Tabela7[[#This Row],[C/V]]</f>
        <v/>
      </c>
    </row>
    <row r="1713" spans="3:24" ht="15" customHeight="1" x14ac:dyDescent="0.25">
      <c r="C1713" s="262"/>
      <c r="D1713" s="272"/>
      <c r="E1713" s="273"/>
      <c r="F1713" s="264"/>
      <c r="G1713" s="265"/>
      <c r="H1713" s="126"/>
      <c r="I1713" s="125"/>
      <c r="J1713" s="125"/>
      <c r="K1713" s="125"/>
      <c r="L1713" s="125"/>
      <c r="M1713" s="125"/>
      <c r="N1713" s="125"/>
      <c r="O1713" s="266"/>
      <c r="P1713" s="267"/>
      <c r="Q1713" s="268"/>
      <c r="R1713" s="269"/>
      <c r="S1713" s="268"/>
      <c r="T1713" s="263"/>
      <c r="U1713" s="300"/>
      <c r="V1713" s="294" t="str">
        <f>IF(Tabela7[[#This Row],[C/V]]="c",Tabela7[[#This Row],[Preço Médio]],"")</f>
        <v/>
      </c>
      <c r="W1713" s="294" t="str">
        <f>IF(Tabela7[[#This Row],[C/V]]="v",Tabela7[[#This Row],[Preço Médio]],"")</f>
        <v/>
      </c>
      <c r="X1713" s="123" t="str">
        <f>Tabela7[[#This Row],[Código Negociação]]&amp;Tabela7[[#This Row],[C/V]]</f>
        <v/>
      </c>
    </row>
    <row r="1714" spans="3:24" ht="15" customHeight="1" x14ac:dyDescent="0.25">
      <c r="C1714" s="262"/>
      <c r="D1714" s="272"/>
      <c r="E1714" s="273"/>
      <c r="F1714" s="264"/>
      <c r="G1714" s="265"/>
      <c r="H1714" s="126"/>
      <c r="I1714" s="125"/>
      <c r="J1714" s="125"/>
      <c r="K1714" s="125"/>
      <c r="L1714" s="125"/>
      <c r="M1714" s="125"/>
      <c r="N1714" s="125"/>
      <c r="O1714" s="266"/>
      <c r="P1714" s="267"/>
      <c r="Q1714" s="267"/>
      <c r="R1714" s="270"/>
      <c r="S1714" s="267"/>
      <c r="T1714" s="264"/>
      <c r="U1714" s="300"/>
      <c r="V1714" s="294" t="str">
        <f>IF(Tabela7[[#This Row],[C/V]]="c",Tabela7[[#This Row],[Preço Médio]],"")</f>
        <v/>
      </c>
      <c r="W1714" s="294" t="str">
        <f>IF(Tabela7[[#This Row],[C/V]]="v",Tabela7[[#This Row],[Preço Médio]],"")</f>
        <v/>
      </c>
      <c r="X1714" s="123" t="str">
        <f>Tabela7[[#This Row],[Código Negociação]]&amp;Tabela7[[#This Row],[C/V]]</f>
        <v/>
      </c>
    </row>
    <row r="1715" spans="3:24" ht="15" customHeight="1" x14ac:dyDescent="0.25">
      <c r="C1715" s="141"/>
      <c r="D1715" s="271"/>
      <c r="E1715" s="271"/>
      <c r="F1715" s="118"/>
      <c r="G1715" s="119"/>
      <c r="H1715" s="118"/>
      <c r="I1715" s="120"/>
      <c r="J1715" s="120"/>
      <c r="K1715" s="120"/>
      <c r="L1715" s="120"/>
      <c r="M1715" s="120"/>
      <c r="N1715" s="120"/>
      <c r="O1715" s="121"/>
      <c r="P1715" s="121"/>
      <c r="Q1715" s="117"/>
      <c r="R1715" s="122"/>
      <c r="S1715" s="117"/>
      <c r="T1715" s="123"/>
      <c r="U1715" s="299"/>
      <c r="V1715" s="294" t="str">
        <f>IF(Tabela7[[#This Row],[C/V]]="c",Tabela7[[#This Row],[Preço Médio]],"")</f>
        <v/>
      </c>
      <c r="W1715" s="294" t="str">
        <f>IF(Tabela7[[#This Row],[C/V]]="v",Tabela7[[#This Row],[Preço Médio]],"")</f>
        <v/>
      </c>
      <c r="X1715" s="123" t="str">
        <f>Tabela7[[#This Row],[Código Negociação]]&amp;Tabela7[[#This Row],[C/V]]</f>
        <v/>
      </c>
    </row>
    <row r="1716" spans="3:24" ht="15" customHeight="1" x14ac:dyDescent="0.25">
      <c r="C1716" s="262"/>
      <c r="D1716" s="272"/>
      <c r="E1716" s="272"/>
      <c r="F1716" s="264"/>
      <c r="G1716" s="265"/>
      <c r="H1716" s="126"/>
      <c r="I1716" s="125"/>
      <c r="J1716" s="125"/>
      <c r="K1716" s="125"/>
      <c r="L1716" s="125"/>
      <c r="M1716" s="125"/>
      <c r="N1716" s="125"/>
      <c r="O1716" s="266"/>
      <c r="P1716" s="267"/>
      <c r="Q1716" s="268"/>
      <c r="R1716" s="269"/>
      <c r="S1716" s="268"/>
      <c r="T1716" s="263"/>
      <c r="U1716" s="300"/>
      <c r="V1716" s="294" t="str">
        <f>IF(Tabela7[[#This Row],[C/V]]="c",Tabela7[[#This Row],[Preço Médio]],"")</f>
        <v/>
      </c>
      <c r="W1716" s="294" t="str">
        <f>IF(Tabela7[[#This Row],[C/V]]="v",Tabela7[[#This Row],[Preço Médio]],"")</f>
        <v/>
      </c>
      <c r="X1716" s="123" t="str">
        <f>Tabela7[[#This Row],[Código Negociação]]&amp;Tabela7[[#This Row],[C/V]]</f>
        <v/>
      </c>
    </row>
    <row r="1717" spans="3:24" ht="15" customHeight="1" x14ac:dyDescent="0.25">
      <c r="C1717" s="262"/>
      <c r="D1717" s="272"/>
      <c r="E1717" s="272"/>
      <c r="F1717" s="264"/>
      <c r="G1717" s="265"/>
      <c r="H1717" s="126"/>
      <c r="I1717" s="125"/>
      <c r="J1717" s="125"/>
      <c r="K1717" s="125"/>
      <c r="L1717" s="125"/>
      <c r="M1717" s="125"/>
      <c r="N1717" s="125"/>
      <c r="O1717" s="266"/>
      <c r="P1717" s="267"/>
      <c r="Q1717" s="267"/>
      <c r="R1717" s="270"/>
      <c r="S1717" s="267"/>
      <c r="T1717" s="264"/>
      <c r="U1717" s="300"/>
      <c r="V1717" s="294" t="str">
        <f>IF(Tabela7[[#This Row],[C/V]]="c",Tabela7[[#This Row],[Preço Médio]],"")</f>
        <v/>
      </c>
      <c r="W1717" s="294" t="str">
        <f>IF(Tabela7[[#This Row],[C/V]]="v",Tabela7[[#This Row],[Preço Médio]],"")</f>
        <v/>
      </c>
      <c r="X1717" s="123" t="str">
        <f>Tabela7[[#This Row],[Código Negociação]]&amp;Tabela7[[#This Row],[C/V]]</f>
        <v/>
      </c>
    </row>
    <row r="1718" spans="3:24" ht="15" customHeight="1" x14ac:dyDescent="0.25">
      <c r="C1718" s="141"/>
      <c r="D1718" s="273"/>
      <c r="E1718" s="273"/>
      <c r="F1718" s="264"/>
      <c r="G1718" s="274"/>
      <c r="H1718" s="264"/>
      <c r="I1718" s="275"/>
      <c r="J1718" s="275"/>
      <c r="K1718" s="275"/>
      <c r="L1718" s="275"/>
      <c r="M1718" s="275"/>
      <c r="N1718" s="275"/>
      <c r="O1718" s="267"/>
      <c r="P1718" s="267"/>
      <c r="Q1718" s="268"/>
      <c r="R1718" s="269"/>
      <c r="S1718" s="268"/>
      <c r="T1718" s="263"/>
      <c r="U1718" s="300"/>
      <c r="V1718" s="294" t="str">
        <f>IF(Tabela7[[#This Row],[C/V]]="c",Tabela7[[#This Row],[Preço Médio]],"")</f>
        <v/>
      </c>
      <c r="W1718" s="294" t="str">
        <f>IF(Tabela7[[#This Row],[C/V]]="v",Tabela7[[#This Row],[Preço Médio]],"")</f>
        <v/>
      </c>
      <c r="X1718" s="123" t="str">
        <f>Tabela7[[#This Row],[Código Negociação]]&amp;Tabela7[[#This Row],[C/V]]</f>
        <v/>
      </c>
    </row>
    <row r="1719" spans="3:24" ht="15" customHeight="1" x14ac:dyDescent="0.25">
      <c r="C1719" s="262"/>
      <c r="D1719" s="272"/>
      <c r="E1719" s="273"/>
      <c r="F1719" s="264"/>
      <c r="G1719" s="265"/>
      <c r="H1719" s="126"/>
      <c r="I1719" s="125"/>
      <c r="J1719" s="125"/>
      <c r="K1719" s="125"/>
      <c r="L1719" s="125"/>
      <c r="M1719" s="125"/>
      <c r="N1719" s="125"/>
      <c r="O1719" s="266"/>
      <c r="P1719" s="267"/>
      <c r="Q1719" s="268"/>
      <c r="R1719" s="269"/>
      <c r="S1719" s="268"/>
      <c r="T1719" s="263"/>
      <c r="U1719" s="300"/>
      <c r="V1719" s="294" t="str">
        <f>IF(Tabela7[[#This Row],[C/V]]="c",Tabela7[[#This Row],[Preço Médio]],"")</f>
        <v/>
      </c>
      <c r="W1719" s="294" t="str">
        <f>IF(Tabela7[[#This Row],[C/V]]="v",Tabela7[[#This Row],[Preço Médio]],"")</f>
        <v/>
      </c>
      <c r="X1719" s="123" t="str">
        <f>Tabela7[[#This Row],[Código Negociação]]&amp;Tabela7[[#This Row],[C/V]]</f>
        <v/>
      </c>
    </row>
    <row r="1720" spans="3:24" ht="15" customHeight="1" x14ac:dyDescent="0.25">
      <c r="C1720" s="262"/>
      <c r="D1720" s="272"/>
      <c r="E1720" s="273"/>
      <c r="F1720" s="264"/>
      <c r="G1720" s="265"/>
      <c r="H1720" s="126"/>
      <c r="I1720" s="125"/>
      <c r="J1720" s="125"/>
      <c r="K1720" s="125"/>
      <c r="L1720" s="125"/>
      <c r="M1720" s="125"/>
      <c r="N1720" s="125"/>
      <c r="O1720" s="266"/>
      <c r="P1720" s="267"/>
      <c r="Q1720" s="267"/>
      <c r="R1720" s="270"/>
      <c r="S1720" s="267"/>
      <c r="T1720" s="264"/>
      <c r="U1720" s="300"/>
      <c r="V1720" s="294" t="str">
        <f>IF(Tabela7[[#This Row],[C/V]]="c",Tabela7[[#This Row],[Preço Médio]],"")</f>
        <v/>
      </c>
      <c r="W1720" s="294" t="str">
        <f>IF(Tabela7[[#This Row],[C/V]]="v",Tabela7[[#This Row],[Preço Médio]],"")</f>
        <v/>
      </c>
      <c r="X1720" s="123" t="str">
        <f>Tabela7[[#This Row],[Código Negociação]]&amp;Tabela7[[#This Row],[C/V]]</f>
        <v/>
      </c>
    </row>
    <row r="1721" spans="3:24" ht="15" customHeight="1" x14ac:dyDescent="0.25">
      <c r="C1721" s="141"/>
      <c r="D1721" s="271"/>
      <c r="E1721" s="271"/>
      <c r="F1721" s="118"/>
      <c r="G1721" s="119"/>
      <c r="H1721" s="118"/>
      <c r="I1721" s="120"/>
      <c r="J1721" s="120"/>
      <c r="K1721" s="120"/>
      <c r="L1721" s="120"/>
      <c r="M1721" s="120"/>
      <c r="N1721" s="120"/>
      <c r="O1721" s="121"/>
      <c r="P1721" s="121"/>
      <c r="Q1721" s="117"/>
      <c r="R1721" s="122"/>
      <c r="S1721" s="117"/>
      <c r="T1721" s="123"/>
      <c r="U1721" s="299"/>
      <c r="V1721" s="294" t="str">
        <f>IF(Tabela7[[#This Row],[C/V]]="c",Tabela7[[#This Row],[Preço Médio]],"")</f>
        <v/>
      </c>
      <c r="W1721" s="294" t="str">
        <f>IF(Tabela7[[#This Row],[C/V]]="v",Tabela7[[#This Row],[Preço Médio]],"")</f>
        <v/>
      </c>
      <c r="X1721" s="123" t="str">
        <f>Tabela7[[#This Row],[Código Negociação]]&amp;Tabela7[[#This Row],[C/V]]</f>
        <v/>
      </c>
    </row>
    <row r="1722" spans="3:24" ht="15" customHeight="1" x14ac:dyDescent="0.25">
      <c r="C1722" s="262"/>
      <c r="D1722" s="272"/>
      <c r="E1722" s="272"/>
      <c r="F1722" s="264"/>
      <c r="G1722" s="265"/>
      <c r="H1722" s="126"/>
      <c r="I1722" s="125"/>
      <c r="J1722" s="125"/>
      <c r="K1722" s="125"/>
      <c r="L1722" s="125"/>
      <c r="M1722" s="125"/>
      <c r="N1722" s="125"/>
      <c r="O1722" s="266"/>
      <c r="P1722" s="267"/>
      <c r="Q1722" s="268"/>
      <c r="R1722" s="269"/>
      <c r="S1722" s="268"/>
      <c r="T1722" s="263"/>
      <c r="U1722" s="300"/>
      <c r="V1722" s="294" t="str">
        <f>IF(Tabela7[[#This Row],[C/V]]="c",Tabela7[[#This Row],[Preço Médio]],"")</f>
        <v/>
      </c>
      <c r="W1722" s="294" t="str">
        <f>IF(Tabela7[[#This Row],[C/V]]="v",Tabela7[[#This Row],[Preço Médio]],"")</f>
        <v/>
      </c>
      <c r="X1722" s="123" t="str">
        <f>Tabela7[[#This Row],[Código Negociação]]&amp;Tabela7[[#This Row],[C/V]]</f>
        <v/>
      </c>
    </row>
    <row r="1723" spans="3:24" ht="15" customHeight="1" x14ac:dyDescent="0.25">
      <c r="C1723" s="262"/>
      <c r="D1723" s="272"/>
      <c r="E1723" s="272"/>
      <c r="F1723" s="264"/>
      <c r="G1723" s="265"/>
      <c r="H1723" s="126"/>
      <c r="I1723" s="125"/>
      <c r="J1723" s="125"/>
      <c r="K1723" s="125"/>
      <c r="L1723" s="125"/>
      <c r="M1723" s="125"/>
      <c r="N1723" s="125"/>
      <c r="O1723" s="266"/>
      <c r="P1723" s="267"/>
      <c r="Q1723" s="267"/>
      <c r="R1723" s="270"/>
      <c r="S1723" s="267"/>
      <c r="T1723" s="264"/>
      <c r="U1723" s="300"/>
      <c r="V1723" s="294" t="str">
        <f>IF(Tabela7[[#This Row],[C/V]]="c",Tabela7[[#This Row],[Preço Médio]],"")</f>
        <v/>
      </c>
      <c r="W1723" s="294" t="str">
        <f>IF(Tabela7[[#This Row],[C/V]]="v",Tabela7[[#This Row],[Preço Médio]],"")</f>
        <v/>
      </c>
      <c r="X1723" s="123" t="str">
        <f>Tabela7[[#This Row],[Código Negociação]]&amp;Tabela7[[#This Row],[C/V]]</f>
        <v/>
      </c>
    </row>
    <row r="1724" spans="3:24" ht="15" customHeight="1" x14ac:dyDescent="0.25">
      <c r="C1724" s="141"/>
      <c r="D1724" s="273"/>
      <c r="E1724" s="273"/>
      <c r="F1724" s="264"/>
      <c r="G1724" s="274"/>
      <c r="H1724" s="264"/>
      <c r="I1724" s="275"/>
      <c r="J1724" s="275"/>
      <c r="K1724" s="275"/>
      <c r="L1724" s="275"/>
      <c r="M1724" s="275"/>
      <c r="N1724" s="275"/>
      <c r="O1724" s="267"/>
      <c r="P1724" s="267"/>
      <c r="Q1724" s="268"/>
      <c r="R1724" s="269"/>
      <c r="S1724" s="268"/>
      <c r="T1724" s="263"/>
      <c r="U1724" s="300"/>
      <c r="V1724" s="294" t="str">
        <f>IF(Tabela7[[#This Row],[C/V]]="c",Tabela7[[#This Row],[Preço Médio]],"")</f>
        <v/>
      </c>
      <c r="W1724" s="294" t="str">
        <f>IF(Tabela7[[#This Row],[C/V]]="v",Tabela7[[#This Row],[Preço Médio]],"")</f>
        <v/>
      </c>
      <c r="X1724" s="123" t="str">
        <f>Tabela7[[#This Row],[Código Negociação]]&amp;Tabela7[[#This Row],[C/V]]</f>
        <v/>
      </c>
    </row>
    <row r="1725" spans="3:24" ht="15" customHeight="1" x14ac:dyDescent="0.25">
      <c r="C1725" s="262"/>
      <c r="D1725" s="272"/>
      <c r="E1725" s="273"/>
      <c r="F1725" s="264"/>
      <c r="G1725" s="265"/>
      <c r="H1725" s="126"/>
      <c r="I1725" s="125"/>
      <c r="J1725" s="125"/>
      <c r="K1725" s="125"/>
      <c r="L1725" s="125"/>
      <c r="M1725" s="125"/>
      <c r="N1725" s="125"/>
      <c r="O1725" s="266"/>
      <c r="P1725" s="267"/>
      <c r="Q1725" s="268"/>
      <c r="R1725" s="269"/>
      <c r="S1725" s="268"/>
      <c r="T1725" s="263"/>
      <c r="U1725" s="300"/>
      <c r="V1725" s="294" t="str">
        <f>IF(Tabela7[[#This Row],[C/V]]="c",Tabela7[[#This Row],[Preço Médio]],"")</f>
        <v/>
      </c>
      <c r="W1725" s="294" t="str">
        <f>IF(Tabela7[[#This Row],[C/V]]="v",Tabela7[[#This Row],[Preço Médio]],"")</f>
        <v/>
      </c>
      <c r="X1725" s="123" t="str">
        <f>Tabela7[[#This Row],[Código Negociação]]&amp;Tabela7[[#This Row],[C/V]]</f>
        <v/>
      </c>
    </row>
    <row r="1726" spans="3:24" ht="15" customHeight="1" x14ac:dyDescent="0.25">
      <c r="C1726" s="262"/>
      <c r="D1726" s="272"/>
      <c r="E1726" s="273"/>
      <c r="F1726" s="264"/>
      <c r="G1726" s="265"/>
      <c r="H1726" s="126"/>
      <c r="I1726" s="125"/>
      <c r="J1726" s="125"/>
      <c r="K1726" s="125"/>
      <c r="L1726" s="125"/>
      <c r="M1726" s="125"/>
      <c r="N1726" s="125"/>
      <c r="O1726" s="266"/>
      <c r="P1726" s="267"/>
      <c r="Q1726" s="267"/>
      <c r="R1726" s="270"/>
      <c r="S1726" s="267"/>
      <c r="T1726" s="264"/>
      <c r="U1726" s="300"/>
      <c r="V1726" s="294" t="str">
        <f>IF(Tabela7[[#This Row],[C/V]]="c",Tabela7[[#This Row],[Preço Médio]],"")</f>
        <v/>
      </c>
      <c r="W1726" s="294" t="str">
        <f>IF(Tabela7[[#This Row],[C/V]]="v",Tabela7[[#This Row],[Preço Médio]],"")</f>
        <v/>
      </c>
      <c r="X1726" s="123" t="str">
        <f>Tabela7[[#This Row],[Código Negociação]]&amp;Tabela7[[#This Row],[C/V]]</f>
        <v/>
      </c>
    </row>
    <row r="1727" spans="3:24" ht="15" customHeight="1" x14ac:dyDescent="0.25">
      <c r="C1727" s="141"/>
      <c r="D1727" s="271"/>
      <c r="E1727" s="271"/>
      <c r="F1727" s="118"/>
      <c r="G1727" s="119"/>
      <c r="H1727" s="118"/>
      <c r="I1727" s="120"/>
      <c r="J1727" s="120"/>
      <c r="K1727" s="120"/>
      <c r="L1727" s="120"/>
      <c r="M1727" s="120"/>
      <c r="N1727" s="120"/>
      <c r="O1727" s="121"/>
      <c r="P1727" s="121"/>
      <c r="Q1727" s="117"/>
      <c r="R1727" s="122"/>
      <c r="S1727" s="117"/>
      <c r="T1727" s="123"/>
      <c r="U1727" s="299"/>
      <c r="V1727" s="294" t="str">
        <f>IF(Tabela7[[#This Row],[C/V]]="c",Tabela7[[#This Row],[Preço Médio]],"")</f>
        <v/>
      </c>
      <c r="W1727" s="294" t="str">
        <f>IF(Tabela7[[#This Row],[C/V]]="v",Tabela7[[#This Row],[Preço Médio]],"")</f>
        <v/>
      </c>
      <c r="X1727" s="123" t="str">
        <f>Tabela7[[#This Row],[Código Negociação]]&amp;Tabela7[[#This Row],[C/V]]</f>
        <v/>
      </c>
    </row>
    <row r="1728" spans="3:24" ht="15" customHeight="1" x14ac:dyDescent="0.25">
      <c r="C1728" s="262"/>
      <c r="D1728" s="272"/>
      <c r="E1728" s="272"/>
      <c r="F1728" s="264"/>
      <c r="G1728" s="265"/>
      <c r="H1728" s="126"/>
      <c r="I1728" s="125"/>
      <c r="J1728" s="125"/>
      <c r="K1728" s="125"/>
      <c r="L1728" s="125"/>
      <c r="M1728" s="125"/>
      <c r="N1728" s="125"/>
      <c r="O1728" s="266"/>
      <c r="P1728" s="267"/>
      <c r="Q1728" s="268"/>
      <c r="R1728" s="269"/>
      <c r="S1728" s="268"/>
      <c r="T1728" s="263"/>
      <c r="U1728" s="300"/>
      <c r="V1728" s="294" t="str">
        <f>IF(Tabela7[[#This Row],[C/V]]="c",Tabela7[[#This Row],[Preço Médio]],"")</f>
        <v/>
      </c>
      <c r="W1728" s="294" t="str">
        <f>IF(Tabela7[[#This Row],[C/V]]="v",Tabela7[[#This Row],[Preço Médio]],"")</f>
        <v/>
      </c>
      <c r="X1728" s="123" t="str">
        <f>Tabela7[[#This Row],[Código Negociação]]&amp;Tabela7[[#This Row],[C/V]]</f>
        <v/>
      </c>
    </row>
    <row r="1729" spans="3:24" ht="15" customHeight="1" x14ac:dyDescent="0.25">
      <c r="C1729" s="262"/>
      <c r="D1729" s="272"/>
      <c r="E1729" s="272"/>
      <c r="F1729" s="264"/>
      <c r="G1729" s="265"/>
      <c r="H1729" s="126"/>
      <c r="I1729" s="125"/>
      <c r="J1729" s="125"/>
      <c r="K1729" s="125"/>
      <c r="L1729" s="125"/>
      <c r="M1729" s="125"/>
      <c r="N1729" s="125"/>
      <c r="O1729" s="266"/>
      <c r="P1729" s="267"/>
      <c r="Q1729" s="267"/>
      <c r="R1729" s="270"/>
      <c r="S1729" s="267"/>
      <c r="T1729" s="264"/>
      <c r="U1729" s="300"/>
      <c r="V1729" s="294" t="str">
        <f>IF(Tabela7[[#This Row],[C/V]]="c",Tabela7[[#This Row],[Preço Médio]],"")</f>
        <v/>
      </c>
      <c r="W1729" s="294" t="str">
        <f>IF(Tabela7[[#This Row],[C/V]]="v",Tabela7[[#This Row],[Preço Médio]],"")</f>
        <v/>
      </c>
      <c r="X1729" s="123" t="str">
        <f>Tabela7[[#This Row],[Código Negociação]]&amp;Tabela7[[#This Row],[C/V]]</f>
        <v/>
      </c>
    </row>
    <row r="1730" spans="3:24" ht="15" customHeight="1" x14ac:dyDescent="0.25">
      <c r="C1730" s="141"/>
      <c r="D1730" s="273"/>
      <c r="E1730" s="273"/>
      <c r="F1730" s="264"/>
      <c r="G1730" s="274"/>
      <c r="H1730" s="264"/>
      <c r="I1730" s="275"/>
      <c r="J1730" s="275"/>
      <c r="K1730" s="275"/>
      <c r="L1730" s="275"/>
      <c r="M1730" s="275"/>
      <c r="N1730" s="275"/>
      <c r="O1730" s="267"/>
      <c r="P1730" s="267"/>
      <c r="Q1730" s="268"/>
      <c r="R1730" s="269"/>
      <c r="S1730" s="268"/>
      <c r="T1730" s="263"/>
      <c r="U1730" s="300"/>
      <c r="V1730" s="294" t="str">
        <f>IF(Tabela7[[#This Row],[C/V]]="c",Tabela7[[#This Row],[Preço Médio]],"")</f>
        <v/>
      </c>
      <c r="W1730" s="294" t="str">
        <f>IF(Tabela7[[#This Row],[C/V]]="v",Tabela7[[#This Row],[Preço Médio]],"")</f>
        <v/>
      </c>
      <c r="X1730" s="123" t="str">
        <f>Tabela7[[#This Row],[Código Negociação]]&amp;Tabela7[[#This Row],[C/V]]</f>
        <v/>
      </c>
    </row>
    <row r="1731" spans="3:24" ht="15" customHeight="1" x14ac:dyDescent="0.25">
      <c r="C1731" s="262"/>
      <c r="D1731" s="272"/>
      <c r="E1731" s="273"/>
      <c r="F1731" s="264"/>
      <c r="G1731" s="265"/>
      <c r="H1731" s="126"/>
      <c r="I1731" s="125"/>
      <c r="J1731" s="125"/>
      <c r="K1731" s="125"/>
      <c r="L1731" s="125"/>
      <c r="M1731" s="125"/>
      <c r="N1731" s="125"/>
      <c r="O1731" s="266"/>
      <c r="P1731" s="267"/>
      <c r="Q1731" s="268"/>
      <c r="R1731" s="269"/>
      <c r="S1731" s="268"/>
      <c r="T1731" s="263"/>
      <c r="U1731" s="300"/>
      <c r="V1731" s="294" t="str">
        <f>IF(Tabela7[[#This Row],[C/V]]="c",Tabela7[[#This Row],[Preço Médio]],"")</f>
        <v/>
      </c>
      <c r="W1731" s="294" t="str">
        <f>IF(Tabela7[[#This Row],[C/V]]="v",Tabela7[[#This Row],[Preço Médio]],"")</f>
        <v/>
      </c>
      <c r="X1731" s="123" t="str">
        <f>Tabela7[[#This Row],[Código Negociação]]&amp;Tabela7[[#This Row],[C/V]]</f>
        <v/>
      </c>
    </row>
    <row r="1732" spans="3:24" ht="15" customHeight="1" x14ac:dyDescent="0.25">
      <c r="C1732" s="262"/>
      <c r="D1732" s="272"/>
      <c r="E1732" s="273"/>
      <c r="F1732" s="264"/>
      <c r="G1732" s="265"/>
      <c r="H1732" s="126"/>
      <c r="I1732" s="125"/>
      <c r="J1732" s="125"/>
      <c r="K1732" s="125"/>
      <c r="L1732" s="125"/>
      <c r="M1732" s="125"/>
      <c r="N1732" s="125"/>
      <c r="O1732" s="266"/>
      <c r="P1732" s="267"/>
      <c r="Q1732" s="267"/>
      <c r="R1732" s="270"/>
      <c r="S1732" s="267"/>
      <c r="T1732" s="264"/>
      <c r="U1732" s="300"/>
      <c r="V1732" s="294" t="str">
        <f>IF(Tabela7[[#This Row],[C/V]]="c",Tabela7[[#This Row],[Preço Médio]],"")</f>
        <v/>
      </c>
      <c r="W1732" s="294" t="str">
        <f>IF(Tabela7[[#This Row],[C/V]]="v",Tabela7[[#This Row],[Preço Médio]],"")</f>
        <v/>
      </c>
      <c r="X1732" s="123" t="str">
        <f>Tabela7[[#This Row],[Código Negociação]]&amp;Tabela7[[#This Row],[C/V]]</f>
        <v/>
      </c>
    </row>
    <row r="1733" spans="3:24" ht="15" customHeight="1" x14ac:dyDescent="0.25">
      <c r="C1733" s="141"/>
      <c r="D1733" s="271"/>
      <c r="E1733" s="271"/>
      <c r="F1733" s="118"/>
      <c r="G1733" s="119"/>
      <c r="H1733" s="118"/>
      <c r="I1733" s="120"/>
      <c r="J1733" s="120"/>
      <c r="K1733" s="120"/>
      <c r="L1733" s="120"/>
      <c r="M1733" s="120"/>
      <c r="N1733" s="120"/>
      <c r="O1733" s="121"/>
      <c r="P1733" s="121"/>
      <c r="Q1733" s="117"/>
      <c r="R1733" s="122"/>
      <c r="S1733" s="117"/>
      <c r="T1733" s="123"/>
      <c r="U1733" s="299"/>
      <c r="V1733" s="294" t="str">
        <f>IF(Tabela7[[#This Row],[C/V]]="c",Tabela7[[#This Row],[Preço Médio]],"")</f>
        <v/>
      </c>
      <c r="W1733" s="294" t="str">
        <f>IF(Tabela7[[#This Row],[C/V]]="v",Tabela7[[#This Row],[Preço Médio]],"")</f>
        <v/>
      </c>
      <c r="X1733" s="123" t="str">
        <f>Tabela7[[#This Row],[Código Negociação]]&amp;Tabela7[[#This Row],[C/V]]</f>
        <v/>
      </c>
    </row>
    <row r="1734" spans="3:24" ht="15" customHeight="1" x14ac:dyDescent="0.25">
      <c r="C1734" s="262"/>
      <c r="D1734" s="272"/>
      <c r="E1734" s="272"/>
      <c r="F1734" s="264"/>
      <c r="G1734" s="265"/>
      <c r="H1734" s="126"/>
      <c r="I1734" s="125"/>
      <c r="J1734" s="125"/>
      <c r="K1734" s="125"/>
      <c r="L1734" s="125"/>
      <c r="M1734" s="125"/>
      <c r="N1734" s="125"/>
      <c r="O1734" s="266"/>
      <c r="P1734" s="267"/>
      <c r="Q1734" s="268"/>
      <c r="R1734" s="269"/>
      <c r="S1734" s="268"/>
      <c r="T1734" s="263"/>
      <c r="U1734" s="300"/>
      <c r="V1734" s="294" t="str">
        <f>IF(Tabela7[[#This Row],[C/V]]="c",Tabela7[[#This Row],[Preço Médio]],"")</f>
        <v/>
      </c>
      <c r="W1734" s="294" t="str">
        <f>IF(Tabela7[[#This Row],[C/V]]="v",Tabela7[[#This Row],[Preço Médio]],"")</f>
        <v/>
      </c>
      <c r="X1734" s="123" t="str">
        <f>Tabela7[[#This Row],[Código Negociação]]&amp;Tabela7[[#This Row],[C/V]]</f>
        <v/>
      </c>
    </row>
    <row r="1735" spans="3:24" ht="15" customHeight="1" x14ac:dyDescent="0.25">
      <c r="C1735" s="262"/>
      <c r="D1735" s="272"/>
      <c r="E1735" s="272"/>
      <c r="F1735" s="264"/>
      <c r="G1735" s="265"/>
      <c r="H1735" s="126"/>
      <c r="I1735" s="125"/>
      <c r="J1735" s="125"/>
      <c r="K1735" s="125"/>
      <c r="L1735" s="125"/>
      <c r="M1735" s="125"/>
      <c r="N1735" s="125"/>
      <c r="O1735" s="266"/>
      <c r="P1735" s="267"/>
      <c r="Q1735" s="267"/>
      <c r="R1735" s="270"/>
      <c r="S1735" s="267"/>
      <c r="T1735" s="264"/>
      <c r="U1735" s="300"/>
      <c r="V1735" s="294" t="str">
        <f>IF(Tabela7[[#This Row],[C/V]]="c",Tabela7[[#This Row],[Preço Médio]],"")</f>
        <v/>
      </c>
      <c r="W1735" s="294" t="str">
        <f>IF(Tabela7[[#This Row],[C/V]]="v",Tabela7[[#This Row],[Preço Médio]],"")</f>
        <v/>
      </c>
      <c r="X1735" s="123" t="str">
        <f>Tabela7[[#This Row],[Código Negociação]]&amp;Tabela7[[#This Row],[C/V]]</f>
        <v/>
      </c>
    </row>
    <row r="1736" spans="3:24" ht="15" customHeight="1" x14ac:dyDescent="0.25">
      <c r="C1736" s="141"/>
      <c r="D1736" s="273"/>
      <c r="E1736" s="273"/>
      <c r="F1736" s="264"/>
      <c r="G1736" s="274"/>
      <c r="H1736" s="264"/>
      <c r="I1736" s="275"/>
      <c r="J1736" s="275"/>
      <c r="K1736" s="275"/>
      <c r="L1736" s="275"/>
      <c r="M1736" s="275"/>
      <c r="N1736" s="275"/>
      <c r="O1736" s="267"/>
      <c r="P1736" s="267"/>
      <c r="Q1736" s="268"/>
      <c r="R1736" s="269"/>
      <c r="S1736" s="268"/>
      <c r="T1736" s="263"/>
      <c r="U1736" s="300"/>
      <c r="V1736" s="294" t="str">
        <f>IF(Tabela7[[#This Row],[C/V]]="c",Tabela7[[#This Row],[Preço Médio]],"")</f>
        <v/>
      </c>
      <c r="W1736" s="294" t="str">
        <f>IF(Tabela7[[#This Row],[C/V]]="v",Tabela7[[#This Row],[Preço Médio]],"")</f>
        <v/>
      </c>
      <c r="X1736" s="123" t="str">
        <f>Tabela7[[#This Row],[Código Negociação]]&amp;Tabela7[[#This Row],[C/V]]</f>
        <v/>
      </c>
    </row>
    <row r="1737" spans="3:24" ht="15" customHeight="1" x14ac:dyDescent="0.25">
      <c r="C1737" s="262"/>
      <c r="D1737" s="272"/>
      <c r="E1737" s="273"/>
      <c r="F1737" s="264"/>
      <c r="G1737" s="265"/>
      <c r="H1737" s="126"/>
      <c r="I1737" s="125"/>
      <c r="J1737" s="125"/>
      <c r="K1737" s="125"/>
      <c r="L1737" s="125"/>
      <c r="M1737" s="125"/>
      <c r="N1737" s="125"/>
      <c r="O1737" s="266"/>
      <c r="P1737" s="267"/>
      <c r="Q1737" s="268"/>
      <c r="R1737" s="269"/>
      <c r="S1737" s="268"/>
      <c r="T1737" s="263"/>
      <c r="U1737" s="300"/>
      <c r="V1737" s="294" t="str">
        <f>IF(Tabela7[[#This Row],[C/V]]="c",Tabela7[[#This Row],[Preço Médio]],"")</f>
        <v/>
      </c>
      <c r="W1737" s="294" t="str">
        <f>IF(Tabela7[[#This Row],[C/V]]="v",Tabela7[[#This Row],[Preço Médio]],"")</f>
        <v/>
      </c>
      <c r="X1737" s="123" t="str">
        <f>Tabela7[[#This Row],[Código Negociação]]&amp;Tabela7[[#This Row],[C/V]]</f>
        <v/>
      </c>
    </row>
    <row r="1738" spans="3:24" ht="15" customHeight="1" x14ac:dyDescent="0.25">
      <c r="C1738" s="262"/>
      <c r="D1738" s="272"/>
      <c r="E1738" s="273"/>
      <c r="F1738" s="264"/>
      <c r="G1738" s="265"/>
      <c r="H1738" s="126"/>
      <c r="I1738" s="125"/>
      <c r="J1738" s="125"/>
      <c r="K1738" s="125"/>
      <c r="L1738" s="125"/>
      <c r="M1738" s="125"/>
      <c r="N1738" s="125"/>
      <c r="O1738" s="266"/>
      <c r="P1738" s="267"/>
      <c r="Q1738" s="267"/>
      <c r="R1738" s="270"/>
      <c r="S1738" s="267"/>
      <c r="T1738" s="264"/>
      <c r="U1738" s="300"/>
      <c r="V1738" s="294" t="str">
        <f>IF(Tabela7[[#This Row],[C/V]]="c",Tabela7[[#This Row],[Preço Médio]],"")</f>
        <v/>
      </c>
      <c r="W1738" s="294" t="str">
        <f>IF(Tabela7[[#This Row],[C/V]]="v",Tabela7[[#This Row],[Preço Médio]],"")</f>
        <v/>
      </c>
      <c r="X1738" s="123" t="str">
        <f>Tabela7[[#This Row],[Código Negociação]]&amp;Tabela7[[#This Row],[C/V]]</f>
        <v/>
      </c>
    </row>
    <row r="1739" spans="3:24" ht="15" customHeight="1" x14ac:dyDescent="0.25">
      <c r="C1739" s="141"/>
      <c r="D1739" s="271"/>
      <c r="E1739" s="271"/>
      <c r="F1739" s="118"/>
      <c r="G1739" s="119"/>
      <c r="H1739" s="118"/>
      <c r="I1739" s="120"/>
      <c r="J1739" s="120"/>
      <c r="K1739" s="120"/>
      <c r="L1739" s="120"/>
      <c r="M1739" s="120"/>
      <c r="N1739" s="120"/>
      <c r="O1739" s="121"/>
      <c r="P1739" s="121"/>
      <c r="Q1739" s="117"/>
      <c r="R1739" s="122"/>
      <c r="S1739" s="117"/>
      <c r="T1739" s="123"/>
      <c r="U1739" s="299"/>
      <c r="V1739" s="294" t="str">
        <f>IF(Tabela7[[#This Row],[C/V]]="c",Tabela7[[#This Row],[Preço Médio]],"")</f>
        <v/>
      </c>
      <c r="W1739" s="294" t="str">
        <f>IF(Tabela7[[#This Row],[C/V]]="v",Tabela7[[#This Row],[Preço Médio]],"")</f>
        <v/>
      </c>
      <c r="X1739" s="123" t="str">
        <f>Tabela7[[#This Row],[Código Negociação]]&amp;Tabela7[[#This Row],[C/V]]</f>
        <v/>
      </c>
    </row>
    <row r="1740" spans="3:24" ht="15" customHeight="1" x14ac:dyDescent="0.25">
      <c r="C1740" s="262"/>
      <c r="D1740" s="272"/>
      <c r="E1740" s="272"/>
      <c r="F1740" s="264"/>
      <c r="G1740" s="265"/>
      <c r="H1740" s="126"/>
      <c r="I1740" s="125"/>
      <c r="J1740" s="125"/>
      <c r="K1740" s="125"/>
      <c r="L1740" s="125"/>
      <c r="M1740" s="125"/>
      <c r="N1740" s="125"/>
      <c r="O1740" s="266"/>
      <c r="P1740" s="267"/>
      <c r="Q1740" s="268"/>
      <c r="R1740" s="269"/>
      <c r="S1740" s="268"/>
      <c r="T1740" s="263"/>
      <c r="U1740" s="300"/>
      <c r="V1740" s="294" t="str">
        <f>IF(Tabela7[[#This Row],[C/V]]="c",Tabela7[[#This Row],[Preço Médio]],"")</f>
        <v/>
      </c>
      <c r="W1740" s="294" t="str">
        <f>IF(Tabela7[[#This Row],[C/V]]="v",Tabela7[[#This Row],[Preço Médio]],"")</f>
        <v/>
      </c>
      <c r="X1740" s="123" t="str">
        <f>Tabela7[[#This Row],[Código Negociação]]&amp;Tabela7[[#This Row],[C/V]]</f>
        <v/>
      </c>
    </row>
    <row r="1741" spans="3:24" ht="15" customHeight="1" x14ac:dyDescent="0.25">
      <c r="C1741" s="262"/>
      <c r="D1741" s="272"/>
      <c r="E1741" s="272"/>
      <c r="F1741" s="264"/>
      <c r="G1741" s="265"/>
      <c r="H1741" s="126"/>
      <c r="I1741" s="125"/>
      <c r="J1741" s="125"/>
      <c r="K1741" s="125"/>
      <c r="L1741" s="125"/>
      <c r="M1741" s="125"/>
      <c r="N1741" s="125"/>
      <c r="O1741" s="266"/>
      <c r="P1741" s="267"/>
      <c r="Q1741" s="267"/>
      <c r="R1741" s="270"/>
      <c r="S1741" s="267"/>
      <c r="T1741" s="264"/>
      <c r="U1741" s="300"/>
      <c r="V1741" s="294" t="str">
        <f>IF(Tabela7[[#This Row],[C/V]]="c",Tabela7[[#This Row],[Preço Médio]],"")</f>
        <v/>
      </c>
      <c r="W1741" s="294" t="str">
        <f>IF(Tabela7[[#This Row],[C/V]]="v",Tabela7[[#This Row],[Preço Médio]],"")</f>
        <v/>
      </c>
      <c r="X1741" s="123" t="str">
        <f>Tabela7[[#This Row],[Código Negociação]]&amp;Tabela7[[#This Row],[C/V]]</f>
        <v/>
      </c>
    </row>
    <row r="1742" spans="3:24" ht="15" customHeight="1" x14ac:dyDescent="0.25">
      <c r="C1742" s="141"/>
      <c r="D1742" s="273"/>
      <c r="E1742" s="273"/>
      <c r="F1742" s="264"/>
      <c r="G1742" s="274"/>
      <c r="H1742" s="264"/>
      <c r="I1742" s="275"/>
      <c r="J1742" s="275"/>
      <c r="K1742" s="275"/>
      <c r="L1742" s="275"/>
      <c r="M1742" s="275"/>
      <c r="N1742" s="275"/>
      <c r="O1742" s="267"/>
      <c r="P1742" s="267"/>
      <c r="Q1742" s="268"/>
      <c r="R1742" s="269"/>
      <c r="S1742" s="268"/>
      <c r="T1742" s="263"/>
      <c r="U1742" s="300"/>
      <c r="V1742" s="294" t="str">
        <f>IF(Tabela7[[#This Row],[C/V]]="c",Tabela7[[#This Row],[Preço Médio]],"")</f>
        <v/>
      </c>
      <c r="W1742" s="294" t="str">
        <f>IF(Tabela7[[#This Row],[C/V]]="v",Tabela7[[#This Row],[Preço Médio]],"")</f>
        <v/>
      </c>
      <c r="X1742" s="123" t="str">
        <f>Tabela7[[#This Row],[Código Negociação]]&amp;Tabela7[[#This Row],[C/V]]</f>
        <v/>
      </c>
    </row>
    <row r="1743" spans="3:24" ht="15" customHeight="1" x14ac:dyDescent="0.25">
      <c r="C1743" s="262"/>
      <c r="D1743" s="272"/>
      <c r="E1743" s="273"/>
      <c r="F1743" s="264"/>
      <c r="G1743" s="265"/>
      <c r="H1743" s="126"/>
      <c r="I1743" s="125"/>
      <c r="J1743" s="125"/>
      <c r="K1743" s="125"/>
      <c r="L1743" s="125"/>
      <c r="M1743" s="125"/>
      <c r="N1743" s="125"/>
      <c r="O1743" s="266"/>
      <c r="P1743" s="267"/>
      <c r="Q1743" s="268"/>
      <c r="R1743" s="269"/>
      <c r="S1743" s="268"/>
      <c r="T1743" s="263"/>
      <c r="U1743" s="300"/>
      <c r="V1743" s="294" t="str">
        <f>IF(Tabela7[[#This Row],[C/V]]="c",Tabela7[[#This Row],[Preço Médio]],"")</f>
        <v/>
      </c>
      <c r="W1743" s="294" t="str">
        <f>IF(Tabela7[[#This Row],[C/V]]="v",Tabela7[[#This Row],[Preço Médio]],"")</f>
        <v/>
      </c>
      <c r="X1743" s="123" t="str">
        <f>Tabela7[[#This Row],[Código Negociação]]&amp;Tabela7[[#This Row],[C/V]]</f>
        <v/>
      </c>
    </row>
    <row r="1744" spans="3:24" ht="15" customHeight="1" x14ac:dyDescent="0.25">
      <c r="C1744" s="262"/>
      <c r="D1744" s="272"/>
      <c r="E1744" s="273"/>
      <c r="F1744" s="264"/>
      <c r="G1744" s="265"/>
      <c r="H1744" s="126"/>
      <c r="I1744" s="125"/>
      <c r="J1744" s="125"/>
      <c r="K1744" s="125"/>
      <c r="L1744" s="125"/>
      <c r="M1744" s="125"/>
      <c r="N1744" s="125"/>
      <c r="O1744" s="266"/>
      <c r="P1744" s="267"/>
      <c r="Q1744" s="267"/>
      <c r="R1744" s="270"/>
      <c r="S1744" s="267"/>
      <c r="T1744" s="264"/>
      <c r="U1744" s="300"/>
      <c r="V1744" s="294" t="str">
        <f>IF(Tabela7[[#This Row],[C/V]]="c",Tabela7[[#This Row],[Preço Médio]],"")</f>
        <v/>
      </c>
      <c r="W1744" s="294" t="str">
        <f>IF(Tabela7[[#This Row],[C/V]]="v",Tabela7[[#This Row],[Preço Médio]],"")</f>
        <v/>
      </c>
      <c r="X1744" s="123" t="str">
        <f>Tabela7[[#This Row],[Código Negociação]]&amp;Tabela7[[#This Row],[C/V]]</f>
        <v/>
      </c>
    </row>
    <row r="1745" spans="3:24" ht="15" customHeight="1" x14ac:dyDescent="0.25">
      <c r="C1745" s="141"/>
      <c r="D1745" s="271"/>
      <c r="E1745" s="271"/>
      <c r="F1745" s="118"/>
      <c r="G1745" s="119"/>
      <c r="H1745" s="118"/>
      <c r="I1745" s="120"/>
      <c r="J1745" s="120"/>
      <c r="K1745" s="120"/>
      <c r="L1745" s="120"/>
      <c r="M1745" s="120"/>
      <c r="N1745" s="120"/>
      <c r="O1745" s="121"/>
      <c r="P1745" s="121"/>
      <c r="Q1745" s="117"/>
      <c r="R1745" s="122"/>
      <c r="S1745" s="117"/>
      <c r="T1745" s="123"/>
      <c r="U1745" s="299"/>
      <c r="V1745" s="294" t="str">
        <f>IF(Tabela7[[#This Row],[C/V]]="c",Tabela7[[#This Row],[Preço Médio]],"")</f>
        <v/>
      </c>
      <c r="W1745" s="294" t="str">
        <f>IF(Tabela7[[#This Row],[C/V]]="v",Tabela7[[#This Row],[Preço Médio]],"")</f>
        <v/>
      </c>
      <c r="X1745" s="123" t="str">
        <f>Tabela7[[#This Row],[Código Negociação]]&amp;Tabela7[[#This Row],[C/V]]</f>
        <v/>
      </c>
    </row>
    <row r="1746" spans="3:24" ht="15" customHeight="1" x14ac:dyDescent="0.25">
      <c r="C1746" s="262"/>
      <c r="D1746" s="272"/>
      <c r="E1746" s="272"/>
      <c r="F1746" s="264"/>
      <c r="G1746" s="265"/>
      <c r="H1746" s="126"/>
      <c r="I1746" s="125"/>
      <c r="J1746" s="125"/>
      <c r="K1746" s="125"/>
      <c r="L1746" s="125"/>
      <c r="M1746" s="125"/>
      <c r="N1746" s="125"/>
      <c r="O1746" s="266"/>
      <c r="P1746" s="267"/>
      <c r="Q1746" s="268"/>
      <c r="R1746" s="269"/>
      <c r="S1746" s="268"/>
      <c r="T1746" s="263"/>
      <c r="U1746" s="300"/>
      <c r="V1746" s="294" t="str">
        <f>IF(Tabela7[[#This Row],[C/V]]="c",Tabela7[[#This Row],[Preço Médio]],"")</f>
        <v/>
      </c>
      <c r="W1746" s="294" t="str">
        <f>IF(Tabela7[[#This Row],[C/V]]="v",Tabela7[[#This Row],[Preço Médio]],"")</f>
        <v/>
      </c>
      <c r="X1746" s="123" t="str">
        <f>Tabela7[[#This Row],[Código Negociação]]&amp;Tabela7[[#This Row],[C/V]]</f>
        <v/>
      </c>
    </row>
    <row r="1747" spans="3:24" ht="15" customHeight="1" x14ac:dyDescent="0.25">
      <c r="C1747" s="262"/>
      <c r="D1747" s="272"/>
      <c r="E1747" s="272"/>
      <c r="F1747" s="264"/>
      <c r="G1747" s="265"/>
      <c r="H1747" s="126"/>
      <c r="I1747" s="125"/>
      <c r="J1747" s="125"/>
      <c r="K1747" s="125"/>
      <c r="L1747" s="125"/>
      <c r="M1747" s="125"/>
      <c r="N1747" s="125"/>
      <c r="O1747" s="266"/>
      <c r="P1747" s="267"/>
      <c r="Q1747" s="267"/>
      <c r="R1747" s="270"/>
      <c r="S1747" s="267"/>
      <c r="T1747" s="264"/>
      <c r="U1747" s="300"/>
      <c r="V1747" s="294" t="str">
        <f>IF(Tabela7[[#This Row],[C/V]]="c",Tabela7[[#This Row],[Preço Médio]],"")</f>
        <v/>
      </c>
      <c r="W1747" s="294" t="str">
        <f>IF(Tabela7[[#This Row],[C/V]]="v",Tabela7[[#This Row],[Preço Médio]],"")</f>
        <v/>
      </c>
      <c r="X1747" s="123" t="str">
        <f>Tabela7[[#This Row],[Código Negociação]]&amp;Tabela7[[#This Row],[C/V]]</f>
        <v/>
      </c>
    </row>
    <row r="1748" spans="3:24" ht="15" customHeight="1" x14ac:dyDescent="0.25">
      <c r="C1748" s="141"/>
      <c r="D1748" s="273"/>
      <c r="E1748" s="273"/>
      <c r="F1748" s="264"/>
      <c r="G1748" s="274"/>
      <c r="H1748" s="264"/>
      <c r="I1748" s="275"/>
      <c r="J1748" s="275"/>
      <c r="K1748" s="275"/>
      <c r="L1748" s="275"/>
      <c r="M1748" s="275"/>
      <c r="N1748" s="275"/>
      <c r="O1748" s="267"/>
      <c r="P1748" s="267"/>
      <c r="Q1748" s="268"/>
      <c r="R1748" s="269"/>
      <c r="S1748" s="268"/>
      <c r="T1748" s="263"/>
      <c r="U1748" s="300"/>
      <c r="V1748" s="294" t="str">
        <f>IF(Tabela7[[#This Row],[C/V]]="c",Tabela7[[#This Row],[Preço Médio]],"")</f>
        <v/>
      </c>
      <c r="W1748" s="294" t="str">
        <f>IF(Tabela7[[#This Row],[C/V]]="v",Tabela7[[#This Row],[Preço Médio]],"")</f>
        <v/>
      </c>
      <c r="X1748" s="123" t="str">
        <f>Tabela7[[#This Row],[Código Negociação]]&amp;Tabela7[[#This Row],[C/V]]</f>
        <v/>
      </c>
    </row>
    <row r="1749" spans="3:24" ht="15" customHeight="1" x14ac:dyDescent="0.25">
      <c r="C1749" s="262"/>
      <c r="D1749" s="272"/>
      <c r="E1749" s="273"/>
      <c r="F1749" s="264"/>
      <c r="G1749" s="265"/>
      <c r="H1749" s="126"/>
      <c r="I1749" s="125"/>
      <c r="J1749" s="125"/>
      <c r="K1749" s="125"/>
      <c r="L1749" s="125"/>
      <c r="M1749" s="125"/>
      <c r="N1749" s="125"/>
      <c r="O1749" s="266"/>
      <c r="P1749" s="267"/>
      <c r="Q1749" s="268"/>
      <c r="R1749" s="269"/>
      <c r="S1749" s="268"/>
      <c r="T1749" s="263"/>
      <c r="U1749" s="300"/>
      <c r="V1749" s="294" t="str">
        <f>IF(Tabela7[[#This Row],[C/V]]="c",Tabela7[[#This Row],[Preço Médio]],"")</f>
        <v/>
      </c>
      <c r="W1749" s="294" t="str">
        <f>IF(Tabela7[[#This Row],[C/V]]="v",Tabela7[[#This Row],[Preço Médio]],"")</f>
        <v/>
      </c>
      <c r="X1749" s="123" t="str">
        <f>Tabela7[[#This Row],[Código Negociação]]&amp;Tabela7[[#This Row],[C/V]]</f>
        <v/>
      </c>
    </row>
    <row r="1750" spans="3:24" ht="15" customHeight="1" x14ac:dyDescent="0.25">
      <c r="C1750" s="262"/>
      <c r="D1750" s="272"/>
      <c r="E1750" s="273"/>
      <c r="F1750" s="264"/>
      <c r="G1750" s="265"/>
      <c r="H1750" s="126"/>
      <c r="I1750" s="125"/>
      <c r="J1750" s="125"/>
      <c r="K1750" s="125"/>
      <c r="L1750" s="125"/>
      <c r="M1750" s="125"/>
      <c r="N1750" s="125"/>
      <c r="O1750" s="266"/>
      <c r="P1750" s="267"/>
      <c r="Q1750" s="267"/>
      <c r="R1750" s="270"/>
      <c r="S1750" s="267"/>
      <c r="T1750" s="264"/>
      <c r="U1750" s="300"/>
      <c r="V1750" s="294" t="str">
        <f>IF(Tabela7[[#This Row],[C/V]]="c",Tabela7[[#This Row],[Preço Médio]],"")</f>
        <v/>
      </c>
      <c r="W1750" s="294" t="str">
        <f>IF(Tabela7[[#This Row],[C/V]]="v",Tabela7[[#This Row],[Preço Médio]],"")</f>
        <v/>
      </c>
      <c r="X1750" s="123" t="str">
        <f>Tabela7[[#This Row],[Código Negociação]]&amp;Tabela7[[#This Row],[C/V]]</f>
        <v/>
      </c>
    </row>
    <row r="1751" spans="3:24" ht="15" customHeight="1" x14ac:dyDescent="0.25">
      <c r="C1751" s="141"/>
      <c r="D1751" s="271"/>
      <c r="E1751" s="271"/>
      <c r="F1751" s="118"/>
      <c r="G1751" s="119"/>
      <c r="H1751" s="118"/>
      <c r="I1751" s="120"/>
      <c r="J1751" s="120"/>
      <c r="K1751" s="120"/>
      <c r="L1751" s="120"/>
      <c r="M1751" s="120"/>
      <c r="N1751" s="120"/>
      <c r="O1751" s="121"/>
      <c r="P1751" s="121"/>
      <c r="Q1751" s="117"/>
      <c r="R1751" s="122"/>
      <c r="S1751" s="117"/>
      <c r="T1751" s="123"/>
      <c r="U1751" s="299"/>
      <c r="V1751" s="294" t="str">
        <f>IF(Tabela7[[#This Row],[C/V]]="c",Tabela7[[#This Row],[Preço Médio]],"")</f>
        <v/>
      </c>
      <c r="W1751" s="294" t="str">
        <f>IF(Tabela7[[#This Row],[C/V]]="v",Tabela7[[#This Row],[Preço Médio]],"")</f>
        <v/>
      </c>
      <c r="X1751" s="123" t="str">
        <f>Tabela7[[#This Row],[Código Negociação]]&amp;Tabela7[[#This Row],[C/V]]</f>
        <v/>
      </c>
    </row>
    <row r="1752" spans="3:24" ht="15" customHeight="1" x14ac:dyDescent="0.25">
      <c r="C1752" s="262"/>
      <c r="D1752" s="272"/>
      <c r="E1752" s="272"/>
      <c r="F1752" s="264"/>
      <c r="G1752" s="265"/>
      <c r="H1752" s="126"/>
      <c r="I1752" s="125"/>
      <c r="J1752" s="125"/>
      <c r="K1752" s="125"/>
      <c r="L1752" s="125"/>
      <c r="M1752" s="125"/>
      <c r="N1752" s="125"/>
      <c r="O1752" s="266"/>
      <c r="P1752" s="267"/>
      <c r="Q1752" s="268"/>
      <c r="R1752" s="269"/>
      <c r="S1752" s="268"/>
      <c r="T1752" s="263"/>
      <c r="U1752" s="300"/>
      <c r="V1752" s="294" t="str">
        <f>IF(Tabela7[[#This Row],[C/V]]="c",Tabela7[[#This Row],[Preço Médio]],"")</f>
        <v/>
      </c>
      <c r="W1752" s="294" t="str">
        <f>IF(Tabela7[[#This Row],[C/V]]="v",Tabela7[[#This Row],[Preço Médio]],"")</f>
        <v/>
      </c>
      <c r="X1752" s="123" t="str">
        <f>Tabela7[[#This Row],[Código Negociação]]&amp;Tabela7[[#This Row],[C/V]]</f>
        <v/>
      </c>
    </row>
    <row r="1753" spans="3:24" ht="15" customHeight="1" x14ac:dyDescent="0.25">
      <c r="C1753" s="262"/>
      <c r="D1753" s="272"/>
      <c r="E1753" s="272"/>
      <c r="F1753" s="264"/>
      <c r="G1753" s="265"/>
      <c r="H1753" s="126"/>
      <c r="I1753" s="125"/>
      <c r="J1753" s="125"/>
      <c r="K1753" s="125"/>
      <c r="L1753" s="125"/>
      <c r="M1753" s="125"/>
      <c r="N1753" s="125"/>
      <c r="O1753" s="266"/>
      <c r="P1753" s="267"/>
      <c r="Q1753" s="267"/>
      <c r="R1753" s="270"/>
      <c r="S1753" s="267"/>
      <c r="T1753" s="264"/>
      <c r="U1753" s="300"/>
      <c r="V1753" s="294" t="str">
        <f>IF(Tabela7[[#This Row],[C/V]]="c",Tabela7[[#This Row],[Preço Médio]],"")</f>
        <v/>
      </c>
      <c r="W1753" s="294" t="str">
        <f>IF(Tabela7[[#This Row],[C/V]]="v",Tabela7[[#This Row],[Preço Médio]],"")</f>
        <v/>
      </c>
      <c r="X1753" s="123" t="str">
        <f>Tabela7[[#This Row],[Código Negociação]]&amp;Tabela7[[#This Row],[C/V]]</f>
        <v/>
      </c>
    </row>
    <row r="1754" spans="3:24" ht="15" customHeight="1" x14ac:dyDescent="0.25">
      <c r="C1754" s="141"/>
      <c r="D1754" s="273"/>
      <c r="E1754" s="273"/>
      <c r="F1754" s="264"/>
      <c r="G1754" s="274"/>
      <c r="H1754" s="264"/>
      <c r="I1754" s="275"/>
      <c r="J1754" s="275"/>
      <c r="K1754" s="275"/>
      <c r="L1754" s="275"/>
      <c r="M1754" s="275"/>
      <c r="N1754" s="275"/>
      <c r="O1754" s="267"/>
      <c r="P1754" s="267"/>
      <c r="Q1754" s="268"/>
      <c r="R1754" s="269"/>
      <c r="S1754" s="268"/>
      <c r="T1754" s="263"/>
      <c r="U1754" s="300"/>
      <c r="V1754" s="294" t="str">
        <f>IF(Tabela7[[#This Row],[C/V]]="c",Tabela7[[#This Row],[Preço Médio]],"")</f>
        <v/>
      </c>
      <c r="W1754" s="294" t="str">
        <f>IF(Tabela7[[#This Row],[C/V]]="v",Tabela7[[#This Row],[Preço Médio]],"")</f>
        <v/>
      </c>
      <c r="X1754" s="123" t="str">
        <f>Tabela7[[#This Row],[Código Negociação]]&amp;Tabela7[[#This Row],[C/V]]</f>
        <v/>
      </c>
    </row>
    <row r="1755" spans="3:24" ht="15" customHeight="1" x14ac:dyDescent="0.25">
      <c r="C1755" s="262"/>
      <c r="D1755" s="272"/>
      <c r="E1755" s="273"/>
      <c r="F1755" s="264"/>
      <c r="G1755" s="265"/>
      <c r="H1755" s="126"/>
      <c r="I1755" s="125"/>
      <c r="J1755" s="125"/>
      <c r="K1755" s="125"/>
      <c r="L1755" s="125"/>
      <c r="M1755" s="125"/>
      <c r="N1755" s="125"/>
      <c r="O1755" s="266"/>
      <c r="P1755" s="267"/>
      <c r="Q1755" s="268"/>
      <c r="R1755" s="269"/>
      <c r="S1755" s="268"/>
      <c r="T1755" s="263"/>
      <c r="U1755" s="300"/>
      <c r="V1755" s="294" t="str">
        <f>IF(Tabela7[[#This Row],[C/V]]="c",Tabela7[[#This Row],[Preço Médio]],"")</f>
        <v/>
      </c>
      <c r="W1755" s="294" t="str">
        <f>IF(Tabela7[[#This Row],[C/V]]="v",Tabela7[[#This Row],[Preço Médio]],"")</f>
        <v/>
      </c>
      <c r="X1755" s="123" t="str">
        <f>Tabela7[[#This Row],[Código Negociação]]&amp;Tabela7[[#This Row],[C/V]]</f>
        <v/>
      </c>
    </row>
    <row r="1756" spans="3:24" ht="15" customHeight="1" x14ac:dyDescent="0.25">
      <c r="C1756" s="262"/>
      <c r="D1756" s="272"/>
      <c r="E1756" s="273"/>
      <c r="F1756" s="264"/>
      <c r="G1756" s="265"/>
      <c r="H1756" s="126"/>
      <c r="I1756" s="125"/>
      <c r="J1756" s="125"/>
      <c r="K1756" s="125"/>
      <c r="L1756" s="125"/>
      <c r="M1756" s="125"/>
      <c r="N1756" s="125"/>
      <c r="O1756" s="266"/>
      <c r="P1756" s="267"/>
      <c r="Q1756" s="267"/>
      <c r="R1756" s="270"/>
      <c r="S1756" s="267"/>
      <c r="T1756" s="264"/>
      <c r="U1756" s="300"/>
      <c r="V1756" s="294" t="str">
        <f>IF(Tabela7[[#This Row],[C/V]]="c",Tabela7[[#This Row],[Preço Médio]],"")</f>
        <v/>
      </c>
      <c r="W1756" s="294" t="str">
        <f>IF(Tabela7[[#This Row],[C/V]]="v",Tabela7[[#This Row],[Preço Médio]],"")</f>
        <v/>
      </c>
      <c r="X1756" s="123" t="str">
        <f>Tabela7[[#This Row],[Código Negociação]]&amp;Tabela7[[#This Row],[C/V]]</f>
        <v/>
      </c>
    </row>
    <row r="1757" spans="3:24" ht="15" customHeight="1" x14ac:dyDescent="0.25">
      <c r="C1757" s="141"/>
      <c r="D1757" s="271"/>
      <c r="E1757" s="271"/>
      <c r="F1757" s="118"/>
      <c r="G1757" s="119"/>
      <c r="H1757" s="118"/>
      <c r="I1757" s="120"/>
      <c r="J1757" s="120"/>
      <c r="K1757" s="120"/>
      <c r="L1757" s="120"/>
      <c r="M1757" s="120"/>
      <c r="N1757" s="120"/>
      <c r="O1757" s="121"/>
      <c r="P1757" s="121"/>
      <c r="Q1757" s="117"/>
      <c r="R1757" s="122"/>
      <c r="S1757" s="117"/>
      <c r="T1757" s="123"/>
      <c r="U1757" s="299"/>
      <c r="V1757" s="294" t="str">
        <f>IF(Tabela7[[#This Row],[C/V]]="c",Tabela7[[#This Row],[Preço Médio]],"")</f>
        <v/>
      </c>
      <c r="W1757" s="294" t="str">
        <f>IF(Tabela7[[#This Row],[C/V]]="v",Tabela7[[#This Row],[Preço Médio]],"")</f>
        <v/>
      </c>
      <c r="X1757" s="123" t="str">
        <f>Tabela7[[#This Row],[Código Negociação]]&amp;Tabela7[[#This Row],[C/V]]</f>
        <v/>
      </c>
    </row>
    <row r="1758" spans="3:24" ht="15" customHeight="1" x14ac:dyDescent="0.25">
      <c r="C1758" s="262"/>
      <c r="D1758" s="272"/>
      <c r="E1758" s="272"/>
      <c r="F1758" s="264"/>
      <c r="G1758" s="265"/>
      <c r="H1758" s="126"/>
      <c r="I1758" s="125"/>
      <c r="J1758" s="125"/>
      <c r="K1758" s="125"/>
      <c r="L1758" s="125"/>
      <c r="M1758" s="125"/>
      <c r="N1758" s="125"/>
      <c r="O1758" s="266"/>
      <c r="P1758" s="267"/>
      <c r="Q1758" s="268"/>
      <c r="R1758" s="269"/>
      <c r="S1758" s="268"/>
      <c r="T1758" s="263"/>
      <c r="U1758" s="300"/>
      <c r="V1758" s="294" t="str">
        <f>IF(Tabela7[[#This Row],[C/V]]="c",Tabela7[[#This Row],[Preço Médio]],"")</f>
        <v/>
      </c>
      <c r="W1758" s="294" t="str">
        <f>IF(Tabela7[[#This Row],[C/V]]="v",Tabela7[[#This Row],[Preço Médio]],"")</f>
        <v/>
      </c>
      <c r="X1758" s="123" t="str">
        <f>Tabela7[[#This Row],[Código Negociação]]&amp;Tabela7[[#This Row],[C/V]]</f>
        <v/>
      </c>
    </row>
    <row r="1759" spans="3:24" ht="15" customHeight="1" x14ac:dyDescent="0.25">
      <c r="C1759" s="262"/>
      <c r="D1759" s="272"/>
      <c r="E1759" s="272"/>
      <c r="F1759" s="264"/>
      <c r="G1759" s="265"/>
      <c r="H1759" s="126"/>
      <c r="I1759" s="125"/>
      <c r="J1759" s="125"/>
      <c r="K1759" s="125"/>
      <c r="L1759" s="125"/>
      <c r="M1759" s="125"/>
      <c r="N1759" s="125"/>
      <c r="O1759" s="266"/>
      <c r="P1759" s="267"/>
      <c r="Q1759" s="267"/>
      <c r="R1759" s="270"/>
      <c r="S1759" s="267"/>
      <c r="T1759" s="264"/>
      <c r="U1759" s="300"/>
      <c r="V1759" s="294" t="str">
        <f>IF(Tabela7[[#This Row],[C/V]]="c",Tabela7[[#This Row],[Preço Médio]],"")</f>
        <v/>
      </c>
      <c r="W1759" s="294" t="str">
        <f>IF(Tabela7[[#This Row],[C/V]]="v",Tabela7[[#This Row],[Preço Médio]],"")</f>
        <v/>
      </c>
      <c r="X1759" s="123" t="str">
        <f>Tabela7[[#This Row],[Código Negociação]]&amp;Tabela7[[#This Row],[C/V]]</f>
        <v/>
      </c>
    </row>
    <row r="1760" spans="3:24" ht="15" customHeight="1" x14ac:dyDescent="0.25">
      <c r="C1760" s="141"/>
      <c r="D1760" s="273"/>
      <c r="E1760" s="273"/>
      <c r="F1760" s="264"/>
      <c r="G1760" s="274"/>
      <c r="H1760" s="264"/>
      <c r="I1760" s="275"/>
      <c r="J1760" s="275"/>
      <c r="K1760" s="275"/>
      <c r="L1760" s="275"/>
      <c r="M1760" s="275"/>
      <c r="N1760" s="275"/>
      <c r="O1760" s="267"/>
      <c r="P1760" s="267"/>
      <c r="Q1760" s="268"/>
      <c r="R1760" s="269"/>
      <c r="S1760" s="268"/>
      <c r="T1760" s="263"/>
      <c r="U1760" s="300"/>
      <c r="V1760" s="294" t="str">
        <f>IF(Tabela7[[#This Row],[C/V]]="c",Tabela7[[#This Row],[Preço Médio]],"")</f>
        <v/>
      </c>
      <c r="W1760" s="294" t="str">
        <f>IF(Tabela7[[#This Row],[C/V]]="v",Tabela7[[#This Row],[Preço Médio]],"")</f>
        <v/>
      </c>
      <c r="X1760" s="123" t="str">
        <f>Tabela7[[#This Row],[Código Negociação]]&amp;Tabela7[[#This Row],[C/V]]</f>
        <v/>
      </c>
    </row>
    <row r="1761" spans="3:24" ht="15" customHeight="1" x14ac:dyDescent="0.25">
      <c r="C1761" s="262"/>
      <c r="D1761" s="272"/>
      <c r="E1761" s="273"/>
      <c r="F1761" s="264"/>
      <c r="G1761" s="265"/>
      <c r="H1761" s="126"/>
      <c r="I1761" s="125"/>
      <c r="J1761" s="125"/>
      <c r="K1761" s="125"/>
      <c r="L1761" s="125"/>
      <c r="M1761" s="125"/>
      <c r="N1761" s="125"/>
      <c r="O1761" s="266"/>
      <c r="P1761" s="267"/>
      <c r="Q1761" s="268"/>
      <c r="R1761" s="269"/>
      <c r="S1761" s="268"/>
      <c r="T1761" s="263"/>
      <c r="U1761" s="300"/>
      <c r="V1761" s="294" t="str">
        <f>IF(Tabela7[[#This Row],[C/V]]="c",Tabela7[[#This Row],[Preço Médio]],"")</f>
        <v/>
      </c>
      <c r="W1761" s="294" t="str">
        <f>IF(Tabela7[[#This Row],[C/V]]="v",Tabela7[[#This Row],[Preço Médio]],"")</f>
        <v/>
      </c>
      <c r="X1761" s="123" t="str">
        <f>Tabela7[[#This Row],[Código Negociação]]&amp;Tabela7[[#This Row],[C/V]]</f>
        <v/>
      </c>
    </row>
    <row r="1762" spans="3:24" ht="15" customHeight="1" x14ac:dyDescent="0.25">
      <c r="C1762" s="262"/>
      <c r="D1762" s="272"/>
      <c r="E1762" s="273"/>
      <c r="F1762" s="264"/>
      <c r="G1762" s="265"/>
      <c r="H1762" s="126"/>
      <c r="I1762" s="125"/>
      <c r="J1762" s="125"/>
      <c r="K1762" s="125"/>
      <c r="L1762" s="125"/>
      <c r="M1762" s="125"/>
      <c r="N1762" s="125"/>
      <c r="O1762" s="266"/>
      <c r="P1762" s="267"/>
      <c r="Q1762" s="267"/>
      <c r="R1762" s="270"/>
      <c r="S1762" s="267"/>
      <c r="T1762" s="264"/>
      <c r="U1762" s="300"/>
      <c r="V1762" s="294" t="str">
        <f>IF(Tabela7[[#This Row],[C/V]]="c",Tabela7[[#This Row],[Preço Médio]],"")</f>
        <v/>
      </c>
      <c r="W1762" s="294" t="str">
        <f>IF(Tabela7[[#This Row],[C/V]]="v",Tabela7[[#This Row],[Preço Médio]],"")</f>
        <v/>
      </c>
      <c r="X1762" s="123" t="str">
        <f>Tabela7[[#This Row],[Código Negociação]]&amp;Tabela7[[#This Row],[C/V]]</f>
        <v/>
      </c>
    </row>
    <row r="1763" spans="3:24" ht="15" customHeight="1" x14ac:dyDescent="0.25">
      <c r="C1763" s="141"/>
      <c r="D1763" s="271"/>
      <c r="E1763" s="271"/>
      <c r="F1763" s="118"/>
      <c r="G1763" s="119"/>
      <c r="H1763" s="118"/>
      <c r="I1763" s="120"/>
      <c r="J1763" s="120"/>
      <c r="K1763" s="120"/>
      <c r="L1763" s="120"/>
      <c r="M1763" s="120"/>
      <c r="N1763" s="120"/>
      <c r="O1763" s="121"/>
      <c r="P1763" s="121"/>
      <c r="Q1763" s="117"/>
      <c r="R1763" s="122"/>
      <c r="S1763" s="117"/>
      <c r="T1763" s="123"/>
      <c r="U1763" s="299"/>
      <c r="V1763" s="294" t="str">
        <f>IF(Tabela7[[#This Row],[C/V]]="c",Tabela7[[#This Row],[Preço Médio]],"")</f>
        <v/>
      </c>
      <c r="W1763" s="294" t="str">
        <f>IF(Tabela7[[#This Row],[C/V]]="v",Tabela7[[#This Row],[Preço Médio]],"")</f>
        <v/>
      </c>
      <c r="X1763" s="123" t="str">
        <f>Tabela7[[#This Row],[Código Negociação]]&amp;Tabela7[[#This Row],[C/V]]</f>
        <v/>
      </c>
    </row>
    <row r="1764" spans="3:24" ht="15" customHeight="1" x14ac:dyDescent="0.25">
      <c r="C1764" s="262"/>
      <c r="D1764" s="272"/>
      <c r="E1764" s="272"/>
      <c r="F1764" s="264"/>
      <c r="G1764" s="265"/>
      <c r="H1764" s="126"/>
      <c r="I1764" s="125"/>
      <c r="J1764" s="125"/>
      <c r="K1764" s="125"/>
      <c r="L1764" s="125"/>
      <c r="M1764" s="125"/>
      <c r="N1764" s="125"/>
      <c r="O1764" s="266"/>
      <c r="P1764" s="267"/>
      <c r="Q1764" s="268"/>
      <c r="R1764" s="269"/>
      <c r="S1764" s="268"/>
      <c r="T1764" s="263"/>
      <c r="U1764" s="300"/>
      <c r="V1764" s="294" t="str">
        <f>IF(Tabela7[[#This Row],[C/V]]="c",Tabela7[[#This Row],[Preço Médio]],"")</f>
        <v/>
      </c>
      <c r="W1764" s="294" t="str">
        <f>IF(Tabela7[[#This Row],[C/V]]="v",Tabela7[[#This Row],[Preço Médio]],"")</f>
        <v/>
      </c>
      <c r="X1764" s="123" t="str">
        <f>Tabela7[[#This Row],[Código Negociação]]&amp;Tabela7[[#This Row],[C/V]]</f>
        <v/>
      </c>
    </row>
    <row r="1765" spans="3:24" ht="15" customHeight="1" x14ac:dyDescent="0.25">
      <c r="C1765" s="262"/>
      <c r="D1765" s="272"/>
      <c r="E1765" s="272"/>
      <c r="F1765" s="264"/>
      <c r="G1765" s="265"/>
      <c r="H1765" s="126"/>
      <c r="I1765" s="125"/>
      <c r="J1765" s="125"/>
      <c r="K1765" s="125"/>
      <c r="L1765" s="125"/>
      <c r="M1765" s="125"/>
      <c r="N1765" s="125"/>
      <c r="O1765" s="266"/>
      <c r="P1765" s="267"/>
      <c r="Q1765" s="267"/>
      <c r="R1765" s="270"/>
      <c r="S1765" s="267"/>
      <c r="T1765" s="264"/>
      <c r="U1765" s="300"/>
      <c r="V1765" s="294" t="str">
        <f>IF(Tabela7[[#This Row],[C/V]]="c",Tabela7[[#This Row],[Preço Médio]],"")</f>
        <v/>
      </c>
      <c r="W1765" s="294" t="str">
        <f>IF(Tabela7[[#This Row],[C/V]]="v",Tabela7[[#This Row],[Preço Médio]],"")</f>
        <v/>
      </c>
      <c r="X1765" s="123" t="str">
        <f>Tabela7[[#This Row],[Código Negociação]]&amp;Tabela7[[#This Row],[C/V]]</f>
        <v/>
      </c>
    </row>
    <row r="1766" spans="3:24" ht="15" customHeight="1" x14ac:dyDescent="0.25">
      <c r="C1766" s="141"/>
      <c r="D1766" s="273"/>
      <c r="E1766" s="273"/>
      <c r="F1766" s="264"/>
      <c r="G1766" s="274"/>
      <c r="H1766" s="264"/>
      <c r="I1766" s="275"/>
      <c r="J1766" s="275"/>
      <c r="K1766" s="275"/>
      <c r="L1766" s="275"/>
      <c r="M1766" s="275"/>
      <c r="N1766" s="275"/>
      <c r="O1766" s="267"/>
      <c r="P1766" s="267"/>
      <c r="Q1766" s="268"/>
      <c r="R1766" s="269"/>
      <c r="S1766" s="268"/>
      <c r="T1766" s="263"/>
      <c r="U1766" s="300"/>
      <c r="V1766" s="294" t="str">
        <f>IF(Tabela7[[#This Row],[C/V]]="c",Tabela7[[#This Row],[Preço Médio]],"")</f>
        <v/>
      </c>
      <c r="W1766" s="294" t="str">
        <f>IF(Tabela7[[#This Row],[C/V]]="v",Tabela7[[#This Row],[Preço Médio]],"")</f>
        <v/>
      </c>
      <c r="X1766" s="123" t="str">
        <f>Tabela7[[#This Row],[Código Negociação]]&amp;Tabela7[[#This Row],[C/V]]</f>
        <v/>
      </c>
    </row>
    <row r="1767" spans="3:24" ht="15" customHeight="1" x14ac:dyDescent="0.25">
      <c r="C1767" s="262"/>
      <c r="D1767" s="272"/>
      <c r="E1767" s="273"/>
      <c r="F1767" s="264"/>
      <c r="G1767" s="265"/>
      <c r="H1767" s="126"/>
      <c r="I1767" s="125"/>
      <c r="J1767" s="125"/>
      <c r="K1767" s="125"/>
      <c r="L1767" s="125"/>
      <c r="M1767" s="125"/>
      <c r="N1767" s="125"/>
      <c r="O1767" s="266"/>
      <c r="P1767" s="267"/>
      <c r="Q1767" s="268"/>
      <c r="R1767" s="269"/>
      <c r="S1767" s="268"/>
      <c r="T1767" s="263"/>
      <c r="U1767" s="300"/>
      <c r="V1767" s="294" t="str">
        <f>IF(Tabela7[[#This Row],[C/V]]="c",Tabela7[[#This Row],[Preço Médio]],"")</f>
        <v/>
      </c>
      <c r="W1767" s="294" t="str">
        <f>IF(Tabela7[[#This Row],[C/V]]="v",Tabela7[[#This Row],[Preço Médio]],"")</f>
        <v/>
      </c>
      <c r="X1767" s="123" t="str">
        <f>Tabela7[[#This Row],[Código Negociação]]&amp;Tabela7[[#This Row],[C/V]]</f>
        <v/>
      </c>
    </row>
    <row r="1768" spans="3:24" ht="15" customHeight="1" x14ac:dyDescent="0.25">
      <c r="C1768" s="262"/>
      <c r="D1768" s="272"/>
      <c r="E1768" s="273"/>
      <c r="F1768" s="264"/>
      <c r="G1768" s="265"/>
      <c r="H1768" s="126"/>
      <c r="I1768" s="125"/>
      <c r="J1768" s="125"/>
      <c r="K1768" s="125"/>
      <c r="L1768" s="125"/>
      <c r="M1768" s="125"/>
      <c r="N1768" s="125"/>
      <c r="O1768" s="266"/>
      <c r="P1768" s="267"/>
      <c r="Q1768" s="267"/>
      <c r="R1768" s="270"/>
      <c r="S1768" s="267"/>
      <c r="T1768" s="264"/>
      <c r="U1768" s="300"/>
      <c r="V1768" s="294" t="str">
        <f>IF(Tabela7[[#This Row],[C/V]]="c",Tabela7[[#This Row],[Preço Médio]],"")</f>
        <v/>
      </c>
      <c r="W1768" s="294" t="str">
        <f>IF(Tabela7[[#This Row],[C/V]]="v",Tabela7[[#This Row],[Preço Médio]],"")</f>
        <v/>
      </c>
      <c r="X1768" s="123" t="str">
        <f>Tabela7[[#This Row],[Código Negociação]]&amp;Tabela7[[#This Row],[C/V]]</f>
        <v/>
      </c>
    </row>
    <row r="1769" spans="3:24" ht="15" customHeight="1" x14ac:dyDescent="0.25">
      <c r="C1769" s="141"/>
      <c r="D1769" s="271"/>
      <c r="E1769" s="271"/>
      <c r="F1769" s="118"/>
      <c r="G1769" s="119"/>
      <c r="H1769" s="118"/>
      <c r="I1769" s="120"/>
      <c r="J1769" s="120"/>
      <c r="K1769" s="120"/>
      <c r="L1769" s="120"/>
      <c r="M1769" s="120"/>
      <c r="N1769" s="120"/>
      <c r="O1769" s="121"/>
      <c r="P1769" s="121"/>
      <c r="Q1769" s="117"/>
      <c r="R1769" s="122"/>
      <c r="S1769" s="117"/>
      <c r="T1769" s="123"/>
      <c r="U1769" s="299"/>
      <c r="V1769" s="294" t="str">
        <f>IF(Tabela7[[#This Row],[C/V]]="c",Tabela7[[#This Row],[Preço Médio]],"")</f>
        <v/>
      </c>
      <c r="W1769" s="294" t="str">
        <f>IF(Tabela7[[#This Row],[C/V]]="v",Tabela7[[#This Row],[Preço Médio]],"")</f>
        <v/>
      </c>
      <c r="X1769" s="123" t="str">
        <f>Tabela7[[#This Row],[Código Negociação]]&amp;Tabela7[[#This Row],[C/V]]</f>
        <v/>
      </c>
    </row>
    <row r="1770" spans="3:24" ht="15" customHeight="1" x14ac:dyDescent="0.25">
      <c r="C1770" s="262"/>
      <c r="D1770" s="272"/>
      <c r="E1770" s="272"/>
      <c r="F1770" s="264"/>
      <c r="G1770" s="265"/>
      <c r="H1770" s="126"/>
      <c r="I1770" s="125"/>
      <c r="J1770" s="125"/>
      <c r="K1770" s="125"/>
      <c r="L1770" s="125"/>
      <c r="M1770" s="125"/>
      <c r="N1770" s="125"/>
      <c r="O1770" s="266"/>
      <c r="P1770" s="267"/>
      <c r="Q1770" s="268"/>
      <c r="R1770" s="269"/>
      <c r="S1770" s="268"/>
      <c r="T1770" s="263"/>
      <c r="U1770" s="300"/>
      <c r="V1770" s="294" t="str">
        <f>IF(Tabela7[[#This Row],[C/V]]="c",Tabela7[[#This Row],[Preço Médio]],"")</f>
        <v/>
      </c>
      <c r="W1770" s="294" t="str">
        <f>IF(Tabela7[[#This Row],[C/V]]="v",Tabela7[[#This Row],[Preço Médio]],"")</f>
        <v/>
      </c>
      <c r="X1770" s="123" t="str">
        <f>Tabela7[[#This Row],[Código Negociação]]&amp;Tabela7[[#This Row],[C/V]]</f>
        <v/>
      </c>
    </row>
    <row r="1771" spans="3:24" ht="15" customHeight="1" x14ac:dyDescent="0.25">
      <c r="C1771" s="262"/>
      <c r="D1771" s="272"/>
      <c r="E1771" s="272"/>
      <c r="F1771" s="264"/>
      <c r="G1771" s="265"/>
      <c r="H1771" s="126"/>
      <c r="I1771" s="125"/>
      <c r="J1771" s="125"/>
      <c r="K1771" s="125"/>
      <c r="L1771" s="125"/>
      <c r="M1771" s="125"/>
      <c r="N1771" s="125"/>
      <c r="O1771" s="266"/>
      <c r="P1771" s="267"/>
      <c r="Q1771" s="267"/>
      <c r="R1771" s="270"/>
      <c r="S1771" s="267"/>
      <c r="T1771" s="264"/>
      <c r="U1771" s="300"/>
      <c r="V1771" s="294" t="str">
        <f>IF(Tabela7[[#This Row],[C/V]]="c",Tabela7[[#This Row],[Preço Médio]],"")</f>
        <v/>
      </c>
      <c r="W1771" s="294" t="str">
        <f>IF(Tabela7[[#This Row],[C/V]]="v",Tabela7[[#This Row],[Preço Médio]],"")</f>
        <v/>
      </c>
      <c r="X1771" s="123" t="str">
        <f>Tabela7[[#This Row],[Código Negociação]]&amp;Tabela7[[#This Row],[C/V]]</f>
        <v/>
      </c>
    </row>
    <row r="1772" spans="3:24" ht="15" customHeight="1" x14ac:dyDescent="0.25">
      <c r="C1772" s="141"/>
      <c r="D1772" s="273"/>
      <c r="E1772" s="273"/>
      <c r="F1772" s="264"/>
      <c r="G1772" s="274"/>
      <c r="H1772" s="264"/>
      <c r="I1772" s="275"/>
      <c r="J1772" s="275"/>
      <c r="K1772" s="275"/>
      <c r="L1772" s="275"/>
      <c r="M1772" s="275"/>
      <c r="N1772" s="275"/>
      <c r="O1772" s="267"/>
      <c r="P1772" s="267"/>
      <c r="Q1772" s="268"/>
      <c r="R1772" s="269"/>
      <c r="S1772" s="268"/>
      <c r="T1772" s="263"/>
      <c r="U1772" s="300"/>
      <c r="V1772" s="294" t="str">
        <f>IF(Tabela7[[#This Row],[C/V]]="c",Tabela7[[#This Row],[Preço Médio]],"")</f>
        <v/>
      </c>
      <c r="W1772" s="294" t="str">
        <f>IF(Tabela7[[#This Row],[C/V]]="v",Tabela7[[#This Row],[Preço Médio]],"")</f>
        <v/>
      </c>
      <c r="X1772" s="123" t="str">
        <f>Tabela7[[#This Row],[Código Negociação]]&amp;Tabela7[[#This Row],[C/V]]</f>
        <v/>
      </c>
    </row>
    <row r="1773" spans="3:24" ht="15" customHeight="1" x14ac:dyDescent="0.25">
      <c r="C1773" s="262"/>
      <c r="D1773" s="272"/>
      <c r="E1773" s="273"/>
      <c r="F1773" s="264"/>
      <c r="G1773" s="265"/>
      <c r="H1773" s="126"/>
      <c r="I1773" s="125"/>
      <c r="J1773" s="125"/>
      <c r="K1773" s="125"/>
      <c r="L1773" s="125"/>
      <c r="M1773" s="125"/>
      <c r="N1773" s="125"/>
      <c r="O1773" s="266"/>
      <c r="P1773" s="267"/>
      <c r="Q1773" s="268"/>
      <c r="R1773" s="269"/>
      <c r="S1773" s="268"/>
      <c r="T1773" s="263"/>
      <c r="U1773" s="300"/>
      <c r="V1773" s="294" t="str">
        <f>IF(Tabela7[[#This Row],[C/V]]="c",Tabela7[[#This Row],[Preço Médio]],"")</f>
        <v/>
      </c>
      <c r="W1773" s="294" t="str">
        <f>IF(Tabela7[[#This Row],[C/V]]="v",Tabela7[[#This Row],[Preço Médio]],"")</f>
        <v/>
      </c>
      <c r="X1773" s="123" t="str">
        <f>Tabela7[[#This Row],[Código Negociação]]&amp;Tabela7[[#This Row],[C/V]]</f>
        <v/>
      </c>
    </row>
    <row r="1774" spans="3:24" ht="15" customHeight="1" x14ac:dyDescent="0.25">
      <c r="C1774" s="262"/>
      <c r="D1774" s="272"/>
      <c r="E1774" s="273"/>
      <c r="F1774" s="264"/>
      <c r="G1774" s="265"/>
      <c r="H1774" s="126"/>
      <c r="I1774" s="125"/>
      <c r="J1774" s="125"/>
      <c r="K1774" s="125"/>
      <c r="L1774" s="125"/>
      <c r="M1774" s="125"/>
      <c r="N1774" s="125"/>
      <c r="O1774" s="266"/>
      <c r="P1774" s="267"/>
      <c r="Q1774" s="267"/>
      <c r="R1774" s="270"/>
      <c r="S1774" s="267"/>
      <c r="T1774" s="264"/>
      <c r="U1774" s="300"/>
      <c r="V1774" s="294" t="str">
        <f>IF(Tabela7[[#This Row],[C/V]]="c",Tabela7[[#This Row],[Preço Médio]],"")</f>
        <v/>
      </c>
      <c r="W1774" s="294" t="str">
        <f>IF(Tabela7[[#This Row],[C/V]]="v",Tabela7[[#This Row],[Preço Médio]],"")</f>
        <v/>
      </c>
      <c r="X1774" s="123" t="str">
        <f>Tabela7[[#This Row],[Código Negociação]]&amp;Tabela7[[#This Row],[C/V]]</f>
        <v/>
      </c>
    </row>
    <row r="1775" spans="3:24" ht="15" customHeight="1" x14ac:dyDescent="0.25">
      <c r="C1775" s="141"/>
      <c r="D1775" s="271"/>
      <c r="E1775" s="271"/>
      <c r="F1775" s="118"/>
      <c r="G1775" s="119"/>
      <c r="H1775" s="118"/>
      <c r="I1775" s="120"/>
      <c r="J1775" s="120"/>
      <c r="K1775" s="120"/>
      <c r="L1775" s="120"/>
      <c r="M1775" s="120"/>
      <c r="N1775" s="120"/>
      <c r="O1775" s="121"/>
      <c r="P1775" s="121"/>
      <c r="Q1775" s="117"/>
      <c r="R1775" s="122"/>
      <c r="S1775" s="117"/>
      <c r="T1775" s="123"/>
      <c r="U1775" s="299"/>
      <c r="V1775" s="294" t="str">
        <f>IF(Tabela7[[#This Row],[C/V]]="c",Tabela7[[#This Row],[Preço Médio]],"")</f>
        <v/>
      </c>
      <c r="W1775" s="294" t="str">
        <f>IF(Tabela7[[#This Row],[C/V]]="v",Tabela7[[#This Row],[Preço Médio]],"")</f>
        <v/>
      </c>
      <c r="X1775" s="123" t="str">
        <f>Tabela7[[#This Row],[Código Negociação]]&amp;Tabela7[[#This Row],[C/V]]</f>
        <v/>
      </c>
    </row>
    <row r="1776" spans="3:24" ht="15" customHeight="1" x14ac:dyDescent="0.25">
      <c r="C1776" s="262"/>
      <c r="D1776" s="272"/>
      <c r="E1776" s="272"/>
      <c r="F1776" s="264"/>
      <c r="G1776" s="265"/>
      <c r="H1776" s="126"/>
      <c r="I1776" s="125"/>
      <c r="J1776" s="125"/>
      <c r="K1776" s="125"/>
      <c r="L1776" s="125"/>
      <c r="M1776" s="125"/>
      <c r="N1776" s="125"/>
      <c r="O1776" s="266"/>
      <c r="P1776" s="267"/>
      <c r="Q1776" s="268"/>
      <c r="R1776" s="269"/>
      <c r="S1776" s="268"/>
      <c r="T1776" s="263"/>
      <c r="U1776" s="300"/>
      <c r="V1776" s="294" t="str">
        <f>IF(Tabela7[[#This Row],[C/V]]="c",Tabela7[[#This Row],[Preço Médio]],"")</f>
        <v/>
      </c>
      <c r="W1776" s="294" t="str">
        <f>IF(Tabela7[[#This Row],[C/V]]="v",Tabela7[[#This Row],[Preço Médio]],"")</f>
        <v/>
      </c>
      <c r="X1776" s="123" t="str">
        <f>Tabela7[[#This Row],[Código Negociação]]&amp;Tabela7[[#This Row],[C/V]]</f>
        <v/>
      </c>
    </row>
    <row r="1777" spans="3:24" ht="15" customHeight="1" x14ac:dyDescent="0.25">
      <c r="C1777" s="262"/>
      <c r="D1777" s="272"/>
      <c r="E1777" s="272"/>
      <c r="F1777" s="264"/>
      <c r="G1777" s="265"/>
      <c r="H1777" s="126"/>
      <c r="I1777" s="125"/>
      <c r="J1777" s="125"/>
      <c r="K1777" s="125"/>
      <c r="L1777" s="125"/>
      <c r="M1777" s="125"/>
      <c r="N1777" s="125"/>
      <c r="O1777" s="266"/>
      <c r="P1777" s="267"/>
      <c r="Q1777" s="267"/>
      <c r="R1777" s="270"/>
      <c r="S1777" s="267"/>
      <c r="T1777" s="264"/>
      <c r="U1777" s="300"/>
      <c r="V1777" s="294" t="str">
        <f>IF(Tabela7[[#This Row],[C/V]]="c",Tabela7[[#This Row],[Preço Médio]],"")</f>
        <v/>
      </c>
      <c r="W1777" s="294" t="str">
        <f>IF(Tabela7[[#This Row],[C/V]]="v",Tabela7[[#This Row],[Preço Médio]],"")</f>
        <v/>
      </c>
      <c r="X1777" s="123" t="str">
        <f>Tabela7[[#This Row],[Código Negociação]]&amp;Tabela7[[#This Row],[C/V]]</f>
        <v/>
      </c>
    </row>
    <row r="1778" spans="3:24" ht="15" customHeight="1" x14ac:dyDescent="0.25">
      <c r="C1778" s="141"/>
      <c r="D1778" s="273"/>
      <c r="E1778" s="273"/>
      <c r="F1778" s="264"/>
      <c r="G1778" s="274"/>
      <c r="H1778" s="264"/>
      <c r="I1778" s="275"/>
      <c r="J1778" s="275"/>
      <c r="K1778" s="275"/>
      <c r="L1778" s="275"/>
      <c r="M1778" s="275"/>
      <c r="N1778" s="275"/>
      <c r="O1778" s="267"/>
      <c r="P1778" s="267"/>
      <c r="Q1778" s="268"/>
      <c r="R1778" s="269"/>
      <c r="S1778" s="268"/>
      <c r="T1778" s="263"/>
      <c r="U1778" s="300"/>
      <c r="V1778" s="294" t="str">
        <f>IF(Tabela7[[#This Row],[C/V]]="c",Tabela7[[#This Row],[Preço Médio]],"")</f>
        <v/>
      </c>
      <c r="W1778" s="294" t="str">
        <f>IF(Tabela7[[#This Row],[C/V]]="v",Tabela7[[#This Row],[Preço Médio]],"")</f>
        <v/>
      </c>
      <c r="X1778" s="123" t="str">
        <f>Tabela7[[#This Row],[Código Negociação]]&amp;Tabela7[[#This Row],[C/V]]</f>
        <v/>
      </c>
    </row>
    <row r="1779" spans="3:24" ht="15" customHeight="1" x14ac:dyDescent="0.25">
      <c r="C1779" s="262"/>
      <c r="D1779" s="272"/>
      <c r="E1779" s="273"/>
      <c r="F1779" s="264"/>
      <c r="G1779" s="265"/>
      <c r="H1779" s="126"/>
      <c r="I1779" s="125"/>
      <c r="J1779" s="125"/>
      <c r="K1779" s="125"/>
      <c r="L1779" s="125"/>
      <c r="M1779" s="125"/>
      <c r="N1779" s="125"/>
      <c r="O1779" s="266"/>
      <c r="P1779" s="267"/>
      <c r="Q1779" s="268"/>
      <c r="R1779" s="269"/>
      <c r="S1779" s="268"/>
      <c r="T1779" s="263"/>
      <c r="U1779" s="300"/>
      <c r="V1779" s="294" t="str">
        <f>IF(Tabela7[[#This Row],[C/V]]="c",Tabela7[[#This Row],[Preço Médio]],"")</f>
        <v/>
      </c>
      <c r="W1779" s="294" t="str">
        <f>IF(Tabela7[[#This Row],[C/V]]="v",Tabela7[[#This Row],[Preço Médio]],"")</f>
        <v/>
      </c>
      <c r="X1779" s="123" t="str">
        <f>Tabela7[[#This Row],[Código Negociação]]&amp;Tabela7[[#This Row],[C/V]]</f>
        <v/>
      </c>
    </row>
    <row r="1780" spans="3:24" ht="15" customHeight="1" x14ac:dyDescent="0.25">
      <c r="C1780" s="262"/>
      <c r="D1780" s="272"/>
      <c r="E1780" s="273"/>
      <c r="F1780" s="264"/>
      <c r="G1780" s="265"/>
      <c r="H1780" s="126"/>
      <c r="I1780" s="125"/>
      <c r="J1780" s="125"/>
      <c r="K1780" s="125"/>
      <c r="L1780" s="125"/>
      <c r="M1780" s="125"/>
      <c r="N1780" s="125"/>
      <c r="O1780" s="266"/>
      <c r="P1780" s="267"/>
      <c r="Q1780" s="267"/>
      <c r="R1780" s="270"/>
      <c r="S1780" s="267"/>
      <c r="T1780" s="264"/>
      <c r="U1780" s="300"/>
      <c r="V1780" s="294" t="str">
        <f>IF(Tabela7[[#This Row],[C/V]]="c",Tabela7[[#This Row],[Preço Médio]],"")</f>
        <v/>
      </c>
      <c r="W1780" s="294" t="str">
        <f>IF(Tabela7[[#This Row],[C/V]]="v",Tabela7[[#This Row],[Preço Médio]],"")</f>
        <v/>
      </c>
      <c r="X1780" s="123" t="str">
        <f>Tabela7[[#This Row],[Código Negociação]]&amp;Tabela7[[#This Row],[C/V]]</f>
        <v/>
      </c>
    </row>
    <row r="1781" spans="3:24" ht="15" customHeight="1" x14ac:dyDescent="0.25">
      <c r="C1781" s="141"/>
      <c r="D1781" s="271"/>
      <c r="E1781" s="271"/>
      <c r="F1781" s="118"/>
      <c r="G1781" s="119"/>
      <c r="H1781" s="118"/>
      <c r="I1781" s="120"/>
      <c r="J1781" s="120"/>
      <c r="K1781" s="120"/>
      <c r="L1781" s="120"/>
      <c r="M1781" s="120"/>
      <c r="N1781" s="120"/>
      <c r="O1781" s="121"/>
      <c r="P1781" s="121"/>
      <c r="Q1781" s="117"/>
      <c r="R1781" s="122"/>
      <c r="S1781" s="117"/>
      <c r="T1781" s="123"/>
      <c r="U1781" s="299"/>
      <c r="V1781" s="294" t="str">
        <f>IF(Tabela7[[#This Row],[C/V]]="c",Tabela7[[#This Row],[Preço Médio]],"")</f>
        <v/>
      </c>
      <c r="W1781" s="294" t="str">
        <f>IF(Tabela7[[#This Row],[C/V]]="v",Tabela7[[#This Row],[Preço Médio]],"")</f>
        <v/>
      </c>
      <c r="X1781" s="123" t="str">
        <f>Tabela7[[#This Row],[Código Negociação]]&amp;Tabela7[[#This Row],[C/V]]</f>
        <v/>
      </c>
    </row>
    <row r="1782" spans="3:24" ht="15" customHeight="1" x14ac:dyDescent="0.25">
      <c r="C1782" s="262"/>
      <c r="D1782" s="272"/>
      <c r="E1782" s="272"/>
      <c r="F1782" s="264"/>
      <c r="G1782" s="265"/>
      <c r="H1782" s="126"/>
      <c r="I1782" s="125"/>
      <c r="J1782" s="125"/>
      <c r="K1782" s="125"/>
      <c r="L1782" s="125"/>
      <c r="M1782" s="125"/>
      <c r="N1782" s="125"/>
      <c r="O1782" s="266"/>
      <c r="P1782" s="267"/>
      <c r="Q1782" s="268"/>
      <c r="R1782" s="269"/>
      <c r="S1782" s="268"/>
      <c r="T1782" s="263"/>
      <c r="U1782" s="300"/>
      <c r="V1782" s="294" t="str">
        <f>IF(Tabela7[[#This Row],[C/V]]="c",Tabela7[[#This Row],[Preço Médio]],"")</f>
        <v/>
      </c>
      <c r="W1782" s="294" t="str">
        <f>IF(Tabela7[[#This Row],[C/V]]="v",Tabela7[[#This Row],[Preço Médio]],"")</f>
        <v/>
      </c>
      <c r="X1782" s="123" t="str">
        <f>Tabela7[[#This Row],[Código Negociação]]&amp;Tabela7[[#This Row],[C/V]]</f>
        <v/>
      </c>
    </row>
    <row r="1783" spans="3:24" ht="15" customHeight="1" x14ac:dyDescent="0.25">
      <c r="C1783" s="262"/>
      <c r="D1783" s="272"/>
      <c r="E1783" s="272"/>
      <c r="F1783" s="264"/>
      <c r="G1783" s="265"/>
      <c r="H1783" s="126"/>
      <c r="I1783" s="125"/>
      <c r="J1783" s="125"/>
      <c r="K1783" s="125"/>
      <c r="L1783" s="125"/>
      <c r="M1783" s="125"/>
      <c r="N1783" s="125"/>
      <c r="O1783" s="266"/>
      <c r="P1783" s="267"/>
      <c r="Q1783" s="267"/>
      <c r="R1783" s="270"/>
      <c r="S1783" s="267"/>
      <c r="T1783" s="264"/>
      <c r="U1783" s="300"/>
      <c r="V1783" s="294" t="str">
        <f>IF(Tabela7[[#This Row],[C/V]]="c",Tabela7[[#This Row],[Preço Médio]],"")</f>
        <v/>
      </c>
      <c r="W1783" s="294" t="str">
        <f>IF(Tabela7[[#This Row],[C/V]]="v",Tabela7[[#This Row],[Preço Médio]],"")</f>
        <v/>
      </c>
      <c r="X1783" s="123" t="str">
        <f>Tabela7[[#This Row],[Código Negociação]]&amp;Tabela7[[#This Row],[C/V]]</f>
        <v/>
      </c>
    </row>
    <row r="1784" spans="3:24" ht="15" customHeight="1" x14ac:dyDescent="0.25">
      <c r="C1784" s="141"/>
      <c r="D1784" s="273"/>
      <c r="E1784" s="273"/>
      <c r="F1784" s="264"/>
      <c r="G1784" s="274"/>
      <c r="H1784" s="264"/>
      <c r="I1784" s="275"/>
      <c r="J1784" s="275"/>
      <c r="K1784" s="275"/>
      <c r="L1784" s="275"/>
      <c r="M1784" s="275"/>
      <c r="N1784" s="275"/>
      <c r="O1784" s="267"/>
      <c r="P1784" s="267"/>
      <c r="Q1784" s="268"/>
      <c r="R1784" s="269"/>
      <c r="S1784" s="268"/>
      <c r="T1784" s="263"/>
      <c r="U1784" s="300"/>
      <c r="V1784" s="294" t="str">
        <f>IF(Tabela7[[#This Row],[C/V]]="c",Tabela7[[#This Row],[Preço Médio]],"")</f>
        <v/>
      </c>
      <c r="W1784" s="294" t="str">
        <f>IF(Tabela7[[#This Row],[C/V]]="v",Tabela7[[#This Row],[Preço Médio]],"")</f>
        <v/>
      </c>
      <c r="X1784" s="123" t="str">
        <f>Tabela7[[#This Row],[Código Negociação]]&amp;Tabela7[[#This Row],[C/V]]</f>
        <v/>
      </c>
    </row>
    <row r="1785" spans="3:24" ht="15" customHeight="1" x14ac:dyDescent="0.25">
      <c r="C1785" s="262"/>
      <c r="D1785" s="272"/>
      <c r="E1785" s="273"/>
      <c r="F1785" s="264"/>
      <c r="G1785" s="265"/>
      <c r="H1785" s="126"/>
      <c r="I1785" s="125"/>
      <c r="J1785" s="125"/>
      <c r="K1785" s="125"/>
      <c r="L1785" s="125"/>
      <c r="M1785" s="125"/>
      <c r="N1785" s="125"/>
      <c r="O1785" s="266"/>
      <c r="P1785" s="267"/>
      <c r="Q1785" s="268"/>
      <c r="R1785" s="269"/>
      <c r="S1785" s="268"/>
      <c r="T1785" s="263"/>
      <c r="U1785" s="300"/>
      <c r="V1785" s="294" t="str">
        <f>IF(Tabela7[[#This Row],[C/V]]="c",Tabela7[[#This Row],[Preço Médio]],"")</f>
        <v/>
      </c>
      <c r="W1785" s="294" t="str">
        <f>IF(Tabela7[[#This Row],[C/V]]="v",Tabela7[[#This Row],[Preço Médio]],"")</f>
        <v/>
      </c>
      <c r="X1785" s="123" t="str">
        <f>Tabela7[[#This Row],[Código Negociação]]&amp;Tabela7[[#This Row],[C/V]]</f>
        <v/>
      </c>
    </row>
    <row r="1786" spans="3:24" ht="15" customHeight="1" x14ac:dyDescent="0.25">
      <c r="C1786" s="262"/>
      <c r="D1786" s="272"/>
      <c r="E1786" s="273"/>
      <c r="F1786" s="264"/>
      <c r="G1786" s="265"/>
      <c r="H1786" s="126"/>
      <c r="I1786" s="125"/>
      <c r="J1786" s="125"/>
      <c r="K1786" s="125"/>
      <c r="L1786" s="125"/>
      <c r="M1786" s="125"/>
      <c r="N1786" s="125"/>
      <c r="O1786" s="266"/>
      <c r="P1786" s="267"/>
      <c r="Q1786" s="267"/>
      <c r="R1786" s="270"/>
      <c r="S1786" s="267"/>
      <c r="T1786" s="264"/>
      <c r="U1786" s="300"/>
      <c r="V1786" s="294" t="str">
        <f>IF(Tabela7[[#This Row],[C/V]]="c",Tabela7[[#This Row],[Preço Médio]],"")</f>
        <v/>
      </c>
      <c r="W1786" s="294" t="str">
        <f>IF(Tabela7[[#This Row],[C/V]]="v",Tabela7[[#This Row],[Preço Médio]],"")</f>
        <v/>
      </c>
      <c r="X1786" s="123" t="str">
        <f>Tabela7[[#This Row],[Código Negociação]]&amp;Tabela7[[#This Row],[C/V]]</f>
        <v/>
      </c>
    </row>
    <row r="1787" spans="3:24" ht="15" customHeight="1" x14ac:dyDescent="0.25">
      <c r="C1787" s="141"/>
      <c r="D1787" s="271"/>
      <c r="E1787" s="271"/>
      <c r="F1787" s="118"/>
      <c r="G1787" s="119"/>
      <c r="H1787" s="118"/>
      <c r="I1787" s="120"/>
      <c r="J1787" s="120"/>
      <c r="K1787" s="120"/>
      <c r="L1787" s="120"/>
      <c r="M1787" s="120"/>
      <c r="N1787" s="120"/>
      <c r="O1787" s="121"/>
      <c r="P1787" s="121"/>
      <c r="Q1787" s="117"/>
      <c r="R1787" s="122"/>
      <c r="S1787" s="117"/>
      <c r="T1787" s="123"/>
      <c r="U1787" s="299"/>
      <c r="V1787" s="294" t="str">
        <f>IF(Tabela7[[#This Row],[C/V]]="c",Tabela7[[#This Row],[Preço Médio]],"")</f>
        <v/>
      </c>
      <c r="W1787" s="294" t="str">
        <f>IF(Tabela7[[#This Row],[C/V]]="v",Tabela7[[#This Row],[Preço Médio]],"")</f>
        <v/>
      </c>
      <c r="X1787" s="123" t="str">
        <f>Tabela7[[#This Row],[Código Negociação]]&amp;Tabela7[[#This Row],[C/V]]</f>
        <v/>
      </c>
    </row>
    <row r="1788" spans="3:24" ht="15" customHeight="1" x14ac:dyDescent="0.25">
      <c r="C1788" s="262"/>
      <c r="D1788" s="272"/>
      <c r="E1788" s="272"/>
      <c r="F1788" s="264"/>
      <c r="G1788" s="265"/>
      <c r="H1788" s="126"/>
      <c r="I1788" s="125"/>
      <c r="J1788" s="125"/>
      <c r="K1788" s="125"/>
      <c r="L1788" s="125"/>
      <c r="M1788" s="125"/>
      <c r="N1788" s="125"/>
      <c r="O1788" s="266"/>
      <c r="P1788" s="267"/>
      <c r="Q1788" s="268"/>
      <c r="R1788" s="269"/>
      <c r="S1788" s="268"/>
      <c r="T1788" s="263"/>
      <c r="U1788" s="300"/>
      <c r="V1788" s="294" t="str">
        <f>IF(Tabela7[[#This Row],[C/V]]="c",Tabela7[[#This Row],[Preço Médio]],"")</f>
        <v/>
      </c>
      <c r="W1788" s="294" t="str">
        <f>IF(Tabela7[[#This Row],[C/V]]="v",Tabela7[[#This Row],[Preço Médio]],"")</f>
        <v/>
      </c>
      <c r="X1788" s="123" t="str">
        <f>Tabela7[[#This Row],[Código Negociação]]&amp;Tabela7[[#This Row],[C/V]]</f>
        <v/>
      </c>
    </row>
    <row r="1789" spans="3:24" ht="15" customHeight="1" x14ac:dyDescent="0.25">
      <c r="C1789" s="262"/>
      <c r="D1789" s="272"/>
      <c r="E1789" s="272"/>
      <c r="F1789" s="264"/>
      <c r="G1789" s="265"/>
      <c r="H1789" s="126"/>
      <c r="I1789" s="125"/>
      <c r="J1789" s="125"/>
      <c r="K1789" s="125"/>
      <c r="L1789" s="125"/>
      <c r="M1789" s="125"/>
      <c r="N1789" s="125"/>
      <c r="O1789" s="266"/>
      <c r="P1789" s="267"/>
      <c r="Q1789" s="267"/>
      <c r="R1789" s="270"/>
      <c r="S1789" s="267"/>
      <c r="T1789" s="264"/>
      <c r="U1789" s="300"/>
      <c r="V1789" s="294" t="str">
        <f>IF(Tabela7[[#This Row],[C/V]]="c",Tabela7[[#This Row],[Preço Médio]],"")</f>
        <v/>
      </c>
      <c r="W1789" s="294" t="str">
        <f>IF(Tabela7[[#This Row],[C/V]]="v",Tabela7[[#This Row],[Preço Médio]],"")</f>
        <v/>
      </c>
      <c r="X1789" s="123" t="str">
        <f>Tabela7[[#This Row],[Código Negociação]]&amp;Tabela7[[#This Row],[C/V]]</f>
        <v/>
      </c>
    </row>
    <row r="1790" spans="3:24" ht="15" customHeight="1" x14ac:dyDescent="0.25">
      <c r="C1790" s="141"/>
      <c r="D1790" s="273"/>
      <c r="E1790" s="273"/>
      <c r="F1790" s="264"/>
      <c r="G1790" s="274"/>
      <c r="H1790" s="264"/>
      <c r="I1790" s="275"/>
      <c r="J1790" s="275"/>
      <c r="K1790" s="275"/>
      <c r="L1790" s="275"/>
      <c r="M1790" s="275"/>
      <c r="N1790" s="275"/>
      <c r="O1790" s="267"/>
      <c r="P1790" s="267"/>
      <c r="Q1790" s="268"/>
      <c r="R1790" s="269"/>
      <c r="S1790" s="268"/>
      <c r="T1790" s="263"/>
      <c r="U1790" s="300"/>
      <c r="V1790" s="294" t="str">
        <f>IF(Tabela7[[#This Row],[C/V]]="c",Tabela7[[#This Row],[Preço Médio]],"")</f>
        <v/>
      </c>
      <c r="W1790" s="294" t="str">
        <f>IF(Tabela7[[#This Row],[C/V]]="v",Tabela7[[#This Row],[Preço Médio]],"")</f>
        <v/>
      </c>
      <c r="X1790" s="123" t="str">
        <f>Tabela7[[#This Row],[Código Negociação]]&amp;Tabela7[[#This Row],[C/V]]</f>
        <v/>
      </c>
    </row>
    <row r="1791" spans="3:24" ht="15" customHeight="1" x14ac:dyDescent="0.25">
      <c r="C1791" s="262"/>
      <c r="D1791" s="272"/>
      <c r="E1791" s="273"/>
      <c r="F1791" s="264"/>
      <c r="G1791" s="265"/>
      <c r="H1791" s="126"/>
      <c r="I1791" s="125"/>
      <c r="J1791" s="125"/>
      <c r="K1791" s="125"/>
      <c r="L1791" s="125"/>
      <c r="M1791" s="125"/>
      <c r="N1791" s="125"/>
      <c r="O1791" s="266"/>
      <c r="P1791" s="267"/>
      <c r="Q1791" s="268"/>
      <c r="R1791" s="269"/>
      <c r="S1791" s="268"/>
      <c r="T1791" s="263"/>
      <c r="U1791" s="300"/>
      <c r="V1791" s="294" t="str">
        <f>IF(Tabela7[[#This Row],[C/V]]="c",Tabela7[[#This Row],[Preço Médio]],"")</f>
        <v/>
      </c>
      <c r="W1791" s="294" t="str">
        <f>IF(Tabela7[[#This Row],[C/V]]="v",Tabela7[[#This Row],[Preço Médio]],"")</f>
        <v/>
      </c>
      <c r="X1791" s="123" t="str">
        <f>Tabela7[[#This Row],[Código Negociação]]&amp;Tabela7[[#This Row],[C/V]]</f>
        <v/>
      </c>
    </row>
    <row r="1792" spans="3:24" ht="15" customHeight="1" x14ac:dyDescent="0.25">
      <c r="C1792" s="262"/>
      <c r="D1792" s="272"/>
      <c r="E1792" s="273"/>
      <c r="F1792" s="264"/>
      <c r="G1792" s="265"/>
      <c r="H1792" s="126"/>
      <c r="I1792" s="125"/>
      <c r="J1792" s="125"/>
      <c r="K1792" s="125"/>
      <c r="L1792" s="125"/>
      <c r="M1792" s="125"/>
      <c r="N1792" s="125"/>
      <c r="O1792" s="266"/>
      <c r="P1792" s="267"/>
      <c r="Q1792" s="267"/>
      <c r="R1792" s="270"/>
      <c r="S1792" s="267"/>
      <c r="T1792" s="264"/>
      <c r="U1792" s="300"/>
      <c r="V1792" s="294" t="str">
        <f>IF(Tabela7[[#This Row],[C/V]]="c",Tabela7[[#This Row],[Preço Médio]],"")</f>
        <v/>
      </c>
      <c r="W1792" s="294" t="str">
        <f>IF(Tabela7[[#This Row],[C/V]]="v",Tabela7[[#This Row],[Preço Médio]],"")</f>
        <v/>
      </c>
      <c r="X1792" s="123" t="str">
        <f>Tabela7[[#This Row],[Código Negociação]]&amp;Tabela7[[#This Row],[C/V]]</f>
        <v/>
      </c>
    </row>
    <row r="1793" spans="3:24" ht="15" customHeight="1" x14ac:dyDescent="0.25">
      <c r="C1793" s="141"/>
      <c r="D1793" s="271"/>
      <c r="E1793" s="271"/>
      <c r="F1793" s="118"/>
      <c r="G1793" s="119"/>
      <c r="H1793" s="118"/>
      <c r="I1793" s="120"/>
      <c r="J1793" s="120"/>
      <c r="K1793" s="120"/>
      <c r="L1793" s="120"/>
      <c r="M1793" s="120"/>
      <c r="N1793" s="120"/>
      <c r="O1793" s="121"/>
      <c r="P1793" s="121"/>
      <c r="Q1793" s="117"/>
      <c r="R1793" s="122"/>
      <c r="S1793" s="117"/>
      <c r="T1793" s="123"/>
      <c r="U1793" s="299"/>
      <c r="V1793" s="294" t="str">
        <f>IF(Tabela7[[#This Row],[C/V]]="c",Tabela7[[#This Row],[Preço Médio]],"")</f>
        <v/>
      </c>
      <c r="W1793" s="294" t="str">
        <f>IF(Tabela7[[#This Row],[C/V]]="v",Tabela7[[#This Row],[Preço Médio]],"")</f>
        <v/>
      </c>
      <c r="X1793" s="123" t="str">
        <f>Tabela7[[#This Row],[Código Negociação]]&amp;Tabela7[[#This Row],[C/V]]</f>
        <v/>
      </c>
    </row>
    <row r="1794" spans="3:24" ht="15" customHeight="1" x14ac:dyDescent="0.25">
      <c r="C1794" s="262"/>
      <c r="D1794" s="272"/>
      <c r="E1794" s="272"/>
      <c r="F1794" s="264"/>
      <c r="G1794" s="265"/>
      <c r="H1794" s="126"/>
      <c r="I1794" s="125"/>
      <c r="J1794" s="125"/>
      <c r="K1794" s="125"/>
      <c r="L1794" s="125"/>
      <c r="M1794" s="125"/>
      <c r="N1794" s="125"/>
      <c r="O1794" s="266"/>
      <c r="P1794" s="267"/>
      <c r="Q1794" s="268"/>
      <c r="R1794" s="269"/>
      <c r="S1794" s="268"/>
      <c r="T1794" s="263"/>
      <c r="U1794" s="300"/>
      <c r="V1794" s="294" t="str">
        <f>IF(Tabela7[[#This Row],[C/V]]="c",Tabela7[[#This Row],[Preço Médio]],"")</f>
        <v/>
      </c>
      <c r="W1794" s="294" t="str">
        <f>IF(Tabela7[[#This Row],[C/V]]="v",Tabela7[[#This Row],[Preço Médio]],"")</f>
        <v/>
      </c>
      <c r="X1794" s="123" t="str">
        <f>Tabela7[[#This Row],[Código Negociação]]&amp;Tabela7[[#This Row],[C/V]]</f>
        <v/>
      </c>
    </row>
    <row r="1795" spans="3:24" ht="15" customHeight="1" x14ac:dyDescent="0.25">
      <c r="C1795" s="262"/>
      <c r="D1795" s="272"/>
      <c r="E1795" s="272"/>
      <c r="F1795" s="264"/>
      <c r="G1795" s="265"/>
      <c r="H1795" s="126"/>
      <c r="I1795" s="125"/>
      <c r="J1795" s="125"/>
      <c r="K1795" s="125"/>
      <c r="L1795" s="125"/>
      <c r="M1795" s="125"/>
      <c r="N1795" s="125"/>
      <c r="O1795" s="266"/>
      <c r="P1795" s="267"/>
      <c r="Q1795" s="267"/>
      <c r="R1795" s="270"/>
      <c r="S1795" s="267"/>
      <c r="T1795" s="264"/>
      <c r="U1795" s="300"/>
      <c r="V1795" s="294" t="str">
        <f>IF(Tabela7[[#This Row],[C/V]]="c",Tabela7[[#This Row],[Preço Médio]],"")</f>
        <v/>
      </c>
      <c r="W1795" s="294" t="str">
        <f>IF(Tabela7[[#This Row],[C/V]]="v",Tabela7[[#This Row],[Preço Médio]],"")</f>
        <v/>
      </c>
      <c r="X1795" s="123" t="str">
        <f>Tabela7[[#This Row],[Código Negociação]]&amp;Tabela7[[#This Row],[C/V]]</f>
        <v/>
      </c>
    </row>
    <row r="1796" spans="3:24" ht="15" customHeight="1" x14ac:dyDescent="0.25">
      <c r="C1796" s="141"/>
      <c r="D1796" s="273"/>
      <c r="E1796" s="273"/>
      <c r="F1796" s="264"/>
      <c r="G1796" s="274"/>
      <c r="H1796" s="264"/>
      <c r="I1796" s="275"/>
      <c r="J1796" s="275"/>
      <c r="K1796" s="275"/>
      <c r="L1796" s="275"/>
      <c r="M1796" s="275"/>
      <c r="N1796" s="275"/>
      <c r="O1796" s="267"/>
      <c r="P1796" s="267"/>
      <c r="Q1796" s="268"/>
      <c r="R1796" s="269"/>
      <c r="S1796" s="268"/>
      <c r="T1796" s="263"/>
      <c r="U1796" s="300"/>
      <c r="V1796" s="294" t="str">
        <f>IF(Tabela7[[#This Row],[C/V]]="c",Tabela7[[#This Row],[Preço Médio]],"")</f>
        <v/>
      </c>
      <c r="W1796" s="294" t="str">
        <f>IF(Tabela7[[#This Row],[C/V]]="v",Tabela7[[#This Row],[Preço Médio]],"")</f>
        <v/>
      </c>
      <c r="X1796" s="123" t="str">
        <f>Tabela7[[#This Row],[Código Negociação]]&amp;Tabela7[[#This Row],[C/V]]</f>
        <v/>
      </c>
    </row>
    <row r="1797" spans="3:24" ht="15" customHeight="1" x14ac:dyDescent="0.25">
      <c r="C1797" s="262"/>
      <c r="D1797" s="272"/>
      <c r="E1797" s="273"/>
      <c r="F1797" s="264"/>
      <c r="G1797" s="265"/>
      <c r="H1797" s="126"/>
      <c r="I1797" s="125"/>
      <c r="J1797" s="125"/>
      <c r="K1797" s="125"/>
      <c r="L1797" s="125"/>
      <c r="M1797" s="125"/>
      <c r="N1797" s="125"/>
      <c r="O1797" s="266"/>
      <c r="P1797" s="267"/>
      <c r="Q1797" s="268"/>
      <c r="R1797" s="269"/>
      <c r="S1797" s="268"/>
      <c r="T1797" s="263"/>
      <c r="U1797" s="300"/>
      <c r="V1797" s="294" t="str">
        <f>IF(Tabela7[[#This Row],[C/V]]="c",Tabela7[[#This Row],[Preço Médio]],"")</f>
        <v/>
      </c>
      <c r="W1797" s="294" t="str">
        <f>IF(Tabela7[[#This Row],[C/V]]="v",Tabela7[[#This Row],[Preço Médio]],"")</f>
        <v/>
      </c>
      <c r="X1797" s="123" t="str">
        <f>Tabela7[[#This Row],[Código Negociação]]&amp;Tabela7[[#This Row],[C/V]]</f>
        <v/>
      </c>
    </row>
    <row r="1798" spans="3:24" ht="15" customHeight="1" x14ac:dyDescent="0.25">
      <c r="C1798" s="262"/>
      <c r="D1798" s="272"/>
      <c r="E1798" s="273"/>
      <c r="F1798" s="264"/>
      <c r="G1798" s="265"/>
      <c r="H1798" s="126"/>
      <c r="I1798" s="125"/>
      <c r="J1798" s="125"/>
      <c r="K1798" s="125"/>
      <c r="L1798" s="125"/>
      <c r="M1798" s="125"/>
      <c r="N1798" s="125"/>
      <c r="O1798" s="266"/>
      <c r="P1798" s="267"/>
      <c r="Q1798" s="267"/>
      <c r="R1798" s="270"/>
      <c r="S1798" s="267"/>
      <c r="T1798" s="264"/>
      <c r="U1798" s="300"/>
      <c r="V1798" s="294" t="str">
        <f>IF(Tabela7[[#This Row],[C/V]]="c",Tabela7[[#This Row],[Preço Médio]],"")</f>
        <v/>
      </c>
      <c r="W1798" s="294" t="str">
        <f>IF(Tabela7[[#This Row],[C/V]]="v",Tabela7[[#This Row],[Preço Médio]],"")</f>
        <v/>
      </c>
      <c r="X1798" s="123" t="str">
        <f>Tabela7[[#This Row],[Código Negociação]]&amp;Tabela7[[#This Row],[C/V]]</f>
        <v/>
      </c>
    </row>
    <row r="1799" spans="3:24" ht="15" customHeight="1" x14ac:dyDescent="0.25">
      <c r="C1799" s="141"/>
      <c r="D1799" s="271"/>
      <c r="E1799" s="271"/>
      <c r="F1799" s="118"/>
      <c r="G1799" s="119"/>
      <c r="H1799" s="118"/>
      <c r="I1799" s="120"/>
      <c r="J1799" s="120"/>
      <c r="K1799" s="120"/>
      <c r="L1799" s="120"/>
      <c r="M1799" s="120"/>
      <c r="N1799" s="120"/>
      <c r="O1799" s="121"/>
      <c r="P1799" s="121"/>
      <c r="Q1799" s="117"/>
      <c r="R1799" s="122"/>
      <c r="S1799" s="117"/>
      <c r="T1799" s="123"/>
      <c r="U1799" s="299"/>
      <c r="V1799" s="294" t="str">
        <f>IF(Tabela7[[#This Row],[C/V]]="c",Tabela7[[#This Row],[Preço Médio]],"")</f>
        <v/>
      </c>
      <c r="W1799" s="294" t="str">
        <f>IF(Tabela7[[#This Row],[C/V]]="v",Tabela7[[#This Row],[Preço Médio]],"")</f>
        <v/>
      </c>
      <c r="X1799" s="123" t="str">
        <f>Tabela7[[#This Row],[Código Negociação]]&amp;Tabela7[[#This Row],[C/V]]</f>
        <v/>
      </c>
    </row>
    <row r="1800" spans="3:24" ht="15" customHeight="1" x14ac:dyDescent="0.25">
      <c r="C1800" s="262"/>
      <c r="D1800" s="272"/>
      <c r="E1800" s="272"/>
      <c r="F1800" s="264"/>
      <c r="G1800" s="265"/>
      <c r="H1800" s="126"/>
      <c r="I1800" s="125"/>
      <c r="J1800" s="125"/>
      <c r="K1800" s="125"/>
      <c r="L1800" s="125"/>
      <c r="M1800" s="125"/>
      <c r="N1800" s="125"/>
      <c r="O1800" s="266"/>
      <c r="P1800" s="267"/>
      <c r="Q1800" s="268"/>
      <c r="R1800" s="269"/>
      <c r="S1800" s="268"/>
      <c r="T1800" s="263"/>
      <c r="U1800" s="300"/>
      <c r="V1800" s="294" t="str">
        <f>IF(Tabela7[[#This Row],[C/V]]="c",Tabela7[[#This Row],[Preço Médio]],"")</f>
        <v/>
      </c>
      <c r="W1800" s="294" t="str">
        <f>IF(Tabela7[[#This Row],[C/V]]="v",Tabela7[[#This Row],[Preço Médio]],"")</f>
        <v/>
      </c>
      <c r="X1800" s="123" t="str">
        <f>Tabela7[[#This Row],[Código Negociação]]&amp;Tabela7[[#This Row],[C/V]]</f>
        <v/>
      </c>
    </row>
    <row r="1801" spans="3:24" ht="15" customHeight="1" x14ac:dyDescent="0.25">
      <c r="C1801" s="262"/>
      <c r="D1801" s="272"/>
      <c r="E1801" s="272"/>
      <c r="F1801" s="264"/>
      <c r="G1801" s="265"/>
      <c r="H1801" s="126"/>
      <c r="I1801" s="125"/>
      <c r="J1801" s="125"/>
      <c r="K1801" s="125"/>
      <c r="L1801" s="125"/>
      <c r="M1801" s="125"/>
      <c r="N1801" s="125"/>
      <c r="O1801" s="266"/>
      <c r="P1801" s="267"/>
      <c r="Q1801" s="267"/>
      <c r="R1801" s="270"/>
      <c r="S1801" s="267"/>
      <c r="T1801" s="264"/>
      <c r="U1801" s="300"/>
      <c r="V1801" s="294" t="str">
        <f>IF(Tabela7[[#This Row],[C/V]]="c",Tabela7[[#This Row],[Preço Médio]],"")</f>
        <v/>
      </c>
      <c r="W1801" s="294" t="str">
        <f>IF(Tabela7[[#This Row],[C/V]]="v",Tabela7[[#This Row],[Preço Médio]],"")</f>
        <v/>
      </c>
      <c r="X1801" s="123" t="str">
        <f>Tabela7[[#This Row],[Código Negociação]]&amp;Tabela7[[#This Row],[C/V]]</f>
        <v/>
      </c>
    </row>
    <row r="1802" spans="3:24" ht="15" customHeight="1" x14ac:dyDescent="0.25">
      <c r="C1802" s="141"/>
      <c r="D1802" s="273"/>
      <c r="E1802" s="273"/>
      <c r="F1802" s="264"/>
      <c r="G1802" s="274"/>
      <c r="H1802" s="264"/>
      <c r="I1802" s="275"/>
      <c r="J1802" s="275"/>
      <c r="K1802" s="275"/>
      <c r="L1802" s="275"/>
      <c r="M1802" s="275"/>
      <c r="N1802" s="275"/>
      <c r="O1802" s="267"/>
      <c r="P1802" s="267"/>
      <c r="Q1802" s="268"/>
      <c r="R1802" s="269"/>
      <c r="S1802" s="268"/>
      <c r="T1802" s="263"/>
      <c r="U1802" s="300"/>
      <c r="V1802" s="294" t="str">
        <f>IF(Tabela7[[#This Row],[C/V]]="c",Tabela7[[#This Row],[Preço Médio]],"")</f>
        <v/>
      </c>
      <c r="W1802" s="294" t="str">
        <f>IF(Tabela7[[#This Row],[C/V]]="v",Tabela7[[#This Row],[Preço Médio]],"")</f>
        <v/>
      </c>
      <c r="X1802" s="123" t="str">
        <f>Tabela7[[#This Row],[Código Negociação]]&amp;Tabela7[[#This Row],[C/V]]</f>
        <v/>
      </c>
    </row>
    <row r="1803" spans="3:24" ht="15" customHeight="1" x14ac:dyDescent="0.25">
      <c r="C1803" s="262"/>
      <c r="D1803" s="272"/>
      <c r="E1803" s="273"/>
      <c r="F1803" s="264"/>
      <c r="G1803" s="265"/>
      <c r="H1803" s="126"/>
      <c r="I1803" s="125"/>
      <c r="J1803" s="125"/>
      <c r="K1803" s="125"/>
      <c r="L1803" s="125"/>
      <c r="M1803" s="125"/>
      <c r="N1803" s="125"/>
      <c r="O1803" s="266"/>
      <c r="P1803" s="267"/>
      <c r="Q1803" s="268"/>
      <c r="R1803" s="269"/>
      <c r="S1803" s="268"/>
      <c r="T1803" s="263"/>
      <c r="U1803" s="300"/>
      <c r="V1803" s="294" t="str">
        <f>IF(Tabela7[[#This Row],[C/V]]="c",Tabela7[[#This Row],[Preço Médio]],"")</f>
        <v/>
      </c>
      <c r="W1803" s="294" t="str">
        <f>IF(Tabela7[[#This Row],[C/V]]="v",Tabela7[[#This Row],[Preço Médio]],"")</f>
        <v/>
      </c>
      <c r="X1803" s="123" t="str">
        <f>Tabela7[[#This Row],[Código Negociação]]&amp;Tabela7[[#This Row],[C/V]]</f>
        <v/>
      </c>
    </row>
    <row r="1804" spans="3:24" ht="15" customHeight="1" x14ac:dyDescent="0.25">
      <c r="C1804" s="262"/>
      <c r="D1804" s="272"/>
      <c r="E1804" s="273"/>
      <c r="F1804" s="264"/>
      <c r="G1804" s="265"/>
      <c r="H1804" s="126"/>
      <c r="I1804" s="125"/>
      <c r="J1804" s="125"/>
      <c r="K1804" s="125"/>
      <c r="L1804" s="125"/>
      <c r="M1804" s="125"/>
      <c r="N1804" s="125"/>
      <c r="O1804" s="266"/>
      <c r="P1804" s="267"/>
      <c r="Q1804" s="267"/>
      <c r="R1804" s="270"/>
      <c r="S1804" s="267"/>
      <c r="T1804" s="264"/>
      <c r="U1804" s="300"/>
      <c r="V1804" s="294" t="str">
        <f>IF(Tabela7[[#This Row],[C/V]]="c",Tabela7[[#This Row],[Preço Médio]],"")</f>
        <v/>
      </c>
      <c r="W1804" s="294" t="str">
        <f>IF(Tabela7[[#This Row],[C/V]]="v",Tabela7[[#This Row],[Preço Médio]],"")</f>
        <v/>
      </c>
      <c r="X1804" s="123" t="str">
        <f>Tabela7[[#This Row],[Código Negociação]]&amp;Tabela7[[#This Row],[C/V]]</f>
        <v/>
      </c>
    </row>
    <row r="1805" spans="3:24" ht="15" customHeight="1" x14ac:dyDescent="0.25">
      <c r="C1805" s="141"/>
      <c r="D1805" s="271"/>
      <c r="E1805" s="271"/>
      <c r="F1805" s="118"/>
      <c r="G1805" s="119"/>
      <c r="H1805" s="118"/>
      <c r="I1805" s="120"/>
      <c r="J1805" s="120"/>
      <c r="K1805" s="120"/>
      <c r="L1805" s="120"/>
      <c r="M1805" s="120"/>
      <c r="N1805" s="120"/>
      <c r="O1805" s="121"/>
      <c r="P1805" s="121"/>
      <c r="Q1805" s="117"/>
      <c r="R1805" s="122"/>
      <c r="S1805" s="117"/>
      <c r="T1805" s="123"/>
      <c r="U1805" s="299"/>
      <c r="V1805" s="294" t="str">
        <f>IF(Tabela7[[#This Row],[C/V]]="c",Tabela7[[#This Row],[Preço Médio]],"")</f>
        <v/>
      </c>
      <c r="W1805" s="294" t="str">
        <f>IF(Tabela7[[#This Row],[C/V]]="v",Tabela7[[#This Row],[Preço Médio]],"")</f>
        <v/>
      </c>
      <c r="X1805" s="123" t="str">
        <f>Tabela7[[#This Row],[Código Negociação]]&amp;Tabela7[[#This Row],[C/V]]</f>
        <v/>
      </c>
    </row>
    <row r="1806" spans="3:24" ht="15" customHeight="1" x14ac:dyDescent="0.25">
      <c r="C1806" s="262"/>
      <c r="D1806" s="272"/>
      <c r="E1806" s="272"/>
      <c r="F1806" s="264"/>
      <c r="G1806" s="265"/>
      <c r="H1806" s="126"/>
      <c r="I1806" s="125"/>
      <c r="J1806" s="125"/>
      <c r="K1806" s="125"/>
      <c r="L1806" s="125"/>
      <c r="M1806" s="125"/>
      <c r="N1806" s="125"/>
      <c r="O1806" s="266"/>
      <c r="P1806" s="267"/>
      <c r="Q1806" s="268"/>
      <c r="R1806" s="269"/>
      <c r="S1806" s="268"/>
      <c r="T1806" s="263"/>
      <c r="U1806" s="300"/>
      <c r="V1806" s="294" t="str">
        <f>IF(Tabela7[[#This Row],[C/V]]="c",Tabela7[[#This Row],[Preço Médio]],"")</f>
        <v/>
      </c>
      <c r="W1806" s="294" t="str">
        <f>IF(Tabela7[[#This Row],[C/V]]="v",Tabela7[[#This Row],[Preço Médio]],"")</f>
        <v/>
      </c>
      <c r="X1806" s="123" t="str">
        <f>Tabela7[[#This Row],[Código Negociação]]&amp;Tabela7[[#This Row],[C/V]]</f>
        <v/>
      </c>
    </row>
    <row r="1807" spans="3:24" ht="15" customHeight="1" x14ac:dyDescent="0.25">
      <c r="C1807" s="262"/>
      <c r="D1807" s="272"/>
      <c r="E1807" s="272"/>
      <c r="F1807" s="264"/>
      <c r="G1807" s="265"/>
      <c r="H1807" s="126"/>
      <c r="I1807" s="125"/>
      <c r="J1807" s="125"/>
      <c r="K1807" s="125"/>
      <c r="L1807" s="125"/>
      <c r="M1807" s="125"/>
      <c r="N1807" s="125"/>
      <c r="O1807" s="266"/>
      <c r="P1807" s="267"/>
      <c r="Q1807" s="267"/>
      <c r="R1807" s="270"/>
      <c r="S1807" s="267"/>
      <c r="T1807" s="264"/>
      <c r="U1807" s="300"/>
      <c r="V1807" s="294" t="str">
        <f>IF(Tabela7[[#This Row],[C/V]]="c",Tabela7[[#This Row],[Preço Médio]],"")</f>
        <v/>
      </c>
      <c r="W1807" s="294" t="str">
        <f>IF(Tabela7[[#This Row],[C/V]]="v",Tabela7[[#This Row],[Preço Médio]],"")</f>
        <v/>
      </c>
      <c r="X1807" s="123" t="str">
        <f>Tabela7[[#This Row],[Código Negociação]]&amp;Tabela7[[#This Row],[C/V]]</f>
        <v/>
      </c>
    </row>
    <row r="1808" spans="3:24" ht="15" customHeight="1" x14ac:dyDescent="0.25">
      <c r="C1808" s="141"/>
      <c r="D1808" s="273"/>
      <c r="E1808" s="273"/>
      <c r="F1808" s="264"/>
      <c r="G1808" s="274"/>
      <c r="H1808" s="264"/>
      <c r="I1808" s="275"/>
      <c r="J1808" s="275"/>
      <c r="K1808" s="275"/>
      <c r="L1808" s="275"/>
      <c r="M1808" s="275"/>
      <c r="N1808" s="275"/>
      <c r="O1808" s="267"/>
      <c r="P1808" s="267"/>
      <c r="Q1808" s="268"/>
      <c r="R1808" s="269"/>
      <c r="S1808" s="268"/>
      <c r="T1808" s="263"/>
      <c r="U1808" s="300"/>
      <c r="V1808" s="294" t="str">
        <f>IF(Tabela7[[#This Row],[C/V]]="c",Tabela7[[#This Row],[Preço Médio]],"")</f>
        <v/>
      </c>
      <c r="W1808" s="294" t="str">
        <f>IF(Tabela7[[#This Row],[C/V]]="v",Tabela7[[#This Row],[Preço Médio]],"")</f>
        <v/>
      </c>
      <c r="X1808" s="123" t="str">
        <f>Tabela7[[#This Row],[Código Negociação]]&amp;Tabela7[[#This Row],[C/V]]</f>
        <v/>
      </c>
    </row>
    <row r="1809" spans="3:24" ht="15" customHeight="1" x14ac:dyDescent="0.25">
      <c r="C1809" s="262"/>
      <c r="D1809" s="272"/>
      <c r="E1809" s="273"/>
      <c r="F1809" s="264"/>
      <c r="G1809" s="265"/>
      <c r="H1809" s="126"/>
      <c r="I1809" s="125"/>
      <c r="J1809" s="125"/>
      <c r="K1809" s="125"/>
      <c r="L1809" s="125"/>
      <c r="M1809" s="125"/>
      <c r="N1809" s="125"/>
      <c r="O1809" s="266"/>
      <c r="P1809" s="267"/>
      <c r="Q1809" s="268"/>
      <c r="R1809" s="269"/>
      <c r="S1809" s="268"/>
      <c r="T1809" s="263"/>
      <c r="U1809" s="300"/>
      <c r="V1809" s="294" t="str">
        <f>IF(Tabela7[[#This Row],[C/V]]="c",Tabela7[[#This Row],[Preço Médio]],"")</f>
        <v/>
      </c>
      <c r="W1809" s="294" t="str">
        <f>IF(Tabela7[[#This Row],[C/V]]="v",Tabela7[[#This Row],[Preço Médio]],"")</f>
        <v/>
      </c>
      <c r="X1809" s="123" t="str">
        <f>Tabela7[[#This Row],[Código Negociação]]&amp;Tabela7[[#This Row],[C/V]]</f>
        <v/>
      </c>
    </row>
    <row r="1810" spans="3:24" ht="15" customHeight="1" x14ac:dyDescent="0.25">
      <c r="C1810" s="262"/>
      <c r="D1810" s="272"/>
      <c r="E1810" s="273"/>
      <c r="F1810" s="264"/>
      <c r="G1810" s="265"/>
      <c r="H1810" s="126"/>
      <c r="I1810" s="125"/>
      <c r="J1810" s="125"/>
      <c r="K1810" s="125"/>
      <c r="L1810" s="125"/>
      <c r="M1810" s="125"/>
      <c r="N1810" s="125"/>
      <c r="O1810" s="266"/>
      <c r="P1810" s="267"/>
      <c r="Q1810" s="267"/>
      <c r="R1810" s="270"/>
      <c r="S1810" s="267"/>
      <c r="T1810" s="264"/>
      <c r="U1810" s="300"/>
      <c r="V1810" s="294" t="str">
        <f>IF(Tabela7[[#This Row],[C/V]]="c",Tabela7[[#This Row],[Preço Médio]],"")</f>
        <v/>
      </c>
      <c r="W1810" s="294" t="str">
        <f>IF(Tabela7[[#This Row],[C/V]]="v",Tabela7[[#This Row],[Preço Médio]],"")</f>
        <v/>
      </c>
      <c r="X1810" s="123" t="str">
        <f>Tabela7[[#This Row],[Código Negociação]]&amp;Tabela7[[#This Row],[C/V]]</f>
        <v/>
      </c>
    </row>
    <row r="1811" spans="3:24" ht="15" customHeight="1" x14ac:dyDescent="0.25">
      <c r="C1811" s="141"/>
      <c r="D1811" s="271"/>
      <c r="E1811" s="271"/>
      <c r="F1811" s="118"/>
      <c r="G1811" s="119"/>
      <c r="H1811" s="118"/>
      <c r="I1811" s="120"/>
      <c r="J1811" s="120"/>
      <c r="K1811" s="120"/>
      <c r="L1811" s="120"/>
      <c r="M1811" s="120"/>
      <c r="N1811" s="120"/>
      <c r="O1811" s="121"/>
      <c r="P1811" s="121"/>
      <c r="Q1811" s="117"/>
      <c r="R1811" s="122"/>
      <c r="S1811" s="117"/>
      <c r="T1811" s="123"/>
      <c r="U1811" s="299"/>
      <c r="V1811" s="294" t="str">
        <f>IF(Tabela7[[#This Row],[C/V]]="c",Tabela7[[#This Row],[Preço Médio]],"")</f>
        <v/>
      </c>
      <c r="W1811" s="294" t="str">
        <f>IF(Tabela7[[#This Row],[C/V]]="v",Tabela7[[#This Row],[Preço Médio]],"")</f>
        <v/>
      </c>
      <c r="X1811" s="123" t="str">
        <f>Tabela7[[#This Row],[Código Negociação]]&amp;Tabela7[[#This Row],[C/V]]</f>
        <v/>
      </c>
    </row>
    <row r="1812" spans="3:24" ht="15" customHeight="1" x14ac:dyDescent="0.25">
      <c r="C1812" s="262"/>
      <c r="D1812" s="272"/>
      <c r="E1812" s="272"/>
      <c r="F1812" s="264"/>
      <c r="G1812" s="265"/>
      <c r="H1812" s="126"/>
      <c r="I1812" s="125"/>
      <c r="J1812" s="125"/>
      <c r="K1812" s="125"/>
      <c r="L1812" s="125"/>
      <c r="M1812" s="125"/>
      <c r="N1812" s="125"/>
      <c r="O1812" s="266"/>
      <c r="P1812" s="267"/>
      <c r="Q1812" s="268"/>
      <c r="R1812" s="269"/>
      <c r="S1812" s="268"/>
      <c r="T1812" s="263"/>
      <c r="U1812" s="300"/>
      <c r="V1812" s="294" t="str">
        <f>IF(Tabela7[[#This Row],[C/V]]="c",Tabela7[[#This Row],[Preço Médio]],"")</f>
        <v/>
      </c>
      <c r="W1812" s="294" t="str">
        <f>IF(Tabela7[[#This Row],[C/V]]="v",Tabela7[[#This Row],[Preço Médio]],"")</f>
        <v/>
      </c>
      <c r="X1812" s="123" t="str">
        <f>Tabela7[[#This Row],[Código Negociação]]&amp;Tabela7[[#This Row],[C/V]]</f>
        <v/>
      </c>
    </row>
    <row r="1813" spans="3:24" ht="15" customHeight="1" x14ac:dyDescent="0.25">
      <c r="C1813" s="262"/>
      <c r="D1813" s="272"/>
      <c r="E1813" s="272"/>
      <c r="F1813" s="264"/>
      <c r="G1813" s="265"/>
      <c r="H1813" s="126"/>
      <c r="I1813" s="125"/>
      <c r="J1813" s="125"/>
      <c r="K1813" s="125"/>
      <c r="L1813" s="125"/>
      <c r="M1813" s="125"/>
      <c r="N1813" s="125"/>
      <c r="O1813" s="266"/>
      <c r="P1813" s="267"/>
      <c r="Q1813" s="267"/>
      <c r="R1813" s="270"/>
      <c r="S1813" s="267"/>
      <c r="T1813" s="264"/>
      <c r="U1813" s="300"/>
      <c r="V1813" s="294" t="str">
        <f>IF(Tabela7[[#This Row],[C/V]]="c",Tabela7[[#This Row],[Preço Médio]],"")</f>
        <v/>
      </c>
      <c r="W1813" s="294" t="str">
        <f>IF(Tabela7[[#This Row],[C/V]]="v",Tabela7[[#This Row],[Preço Médio]],"")</f>
        <v/>
      </c>
      <c r="X1813" s="123" t="str">
        <f>Tabela7[[#This Row],[Código Negociação]]&amp;Tabela7[[#This Row],[C/V]]</f>
        <v/>
      </c>
    </row>
    <row r="1814" spans="3:24" ht="15" customHeight="1" x14ac:dyDescent="0.25">
      <c r="C1814" s="141"/>
      <c r="D1814" s="273"/>
      <c r="E1814" s="273"/>
      <c r="F1814" s="264"/>
      <c r="G1814" s="274"/>
      <c r="H1814" s="264"/>
      <c r="I1814" s="275"/>
      <c r="J1814" s="275"/>
      <c r="K1814" s="275"/>
      <c r="L1814" s="275"/>
      <c r="M1814" s="275"/>
      <c r="N1814" s="275"/>
      <c r="O1814" s="267"/>
      <c r="P1814" s="267"/>
      <c r="Q1814" s="268"/>
      <c r="R1814" s="269"/>
      <c r="S1814" s="268"/>
      <c r="T1814" s="263"/>
      <c r="U1814" s="300"/>
      <c r="V1814" s="294" t="str">
        <f>IF(Tabela7[[#This Row],[C/V]]="c",Tabela7[[#This Row],[Preço Médio]],"")</f>
        <v/>
      </c>
      <c r="W1814" s="294" t="str">
        <f>IF(Tabela7[[#This Row],[C/V]]="v",Tabela7[[#This Row],[Preço Médio]],"")</f>
        <v/>
      </c>
      <c r="X1814" s="123" t="str">
        <f>Tabela7[[#This Row],[Código Negociação]]&amp;Tabela7[[#This Row],[C/V]]</f>
        <v/>
      </c>
    </row>
    <row r="1815" spans="3:24" ht="15" customHeight="1" x14ac:dyDescent="0.25">
      <c r="C1815" s="262"/>
      <c r="D1815" s="272"/>
      <c r="E1815" s="273"/>
      <c r="F1815" s="264"/>
      <c r="G1815" s="265"/>
      <c r="H1815" s="126"/>
      <c r="I1815" s="125"/>
      <c r="J1815" s="125"/>
      <c r="K1815" s="125"/>
      <c r="L1815" s="125"/>
      <c r="M1815" s="125"/>
      <c r="N1815" s="125"/>
      <c r="O1815" s="266"/>
      <c r="P1815" s="267"/>
      <c r="Q1815" s="268"/>
      <c r="R1815" s="269"/>
      <c r="S1815" s="268"/>
      <c r="T1815" s="263"/>
      <c r="U1815" s="300"/>
      <c r="V1815" s="294" t="str">
        <f>IF(Tabela7[[#This Row],[C/V]]="c",Tabela7[[#This Row],[Preço Médio]],"")</f>
        <v/>
      </c>
      <c r="W1815" s="294" t="str">
        <f>IF(Tabela7[[#This Row],[C/V]]="v",Tabela7[[#This Row],[Preço Médio]],"")</f>
        <v/>
      </c>
      <c r="X1815" s="123" t="str">
        <f>Tabela7[[#This Row],[Código Negociação]]&amp;Tabela7[[#This Row],[C/V]]</f>
        <v/>
      </c>
    </row>
    <row r="1816" spans="3:24" ht="15" customHeight="1" x14ac:dyDescent="0.25">
      <c r="C1816" s="262"/>
      <c r="D1816" s="272"/>
      <c r="E1816" s="273"/>
      <c r="F1816" s="264"/>
      <c r="G1816" s="265"/>
      <c r="H1816" s="126"/>
      <c r="I1816" s="125"/>
      <c r="J1816" s="125"/>
      <c r="K1816" s="125"/>
      <c r="L1816" s="125"/>
      <c r="M1816" s="125"/>
      <c r="N1816" s="125"/>
      <c r="O1816" s="266"/>
      <c r="P1816" s="267"/>
      <c r="Q1816" s="267"/>
      <c r="R1816" s="270"/>
      <c r="S1816" s="267"/>
      <c r="T1816" s="264"/>
      <c r="U1816" s="300"/>
      <c r="V1816" s="294" t="str">
        <f>IF(Tabela7[[#This Row],[C/V]]="c",Tabela7[[#This Row],[Preço Médio]],"")</f>
        <v/>
      </c>
      <c r="W1816" s="294" t="str">
        <f>IF(Tabela7[[#This Row],[C/V]]="v",Tabela7[[#This Row],[Preço Médio]],"")</f>
        <v/>
      </c>
      <c r="X1816" s="123" t="str">
        <f>Tabela7[[#This Row],[Código Negociação]]&amp;Tabela7[[#This Row],[C/V]]</f>
        <v/>
      </c>
    </row>
    <row r="1817" spans="3:24" ht="15" customHeight="1" x14ac:dyDescent="0.25">
      <c r="C1817" s="141"/>
      <c r="D1817" s="271"/>
      <c r="E1817" s="271"/>
      <c r="F1817" s="118"/>
      <c r="G1817" s="119"/>
      <c r="H1817" s="118"/>
      <c r="I1817" s="120"/>
      <c r="J1817" s="120"/>
      <c r="K1817" s="120"/>
      <c r="L1817" s="120"/>
      <c r="M1817" s="120"/>
      <c r="N1817" s="120"/>
      <c r="O1817" s="121"/>
      <c r="P1817" s="121"/>
      <c r="Q1817" s="117"/>
      <c r="R1817" s="122"/>
      <c r="S1817" s="117"/>
      <c r="T1817" s="123"/>
      <c r="U1817" s="299"/>
      <c r="V1817" s="294" t="str">
        <f>IF(Tabela7[[#This Row],[C/V]]="c",Tabela7[[#This Row],[Preço Médio]],"")</f>
        <v/>
      </c>
      <c r="W1817" s="294" t="str">
        <f>IF(Tabela7[[#This Row],[C/V]]="v",Tabela7[[#This Row],[Preço Médio]],"")</f>
        <v/>
      </c>
      <c r="X1817" s="123" t="str">
        <f>Tabela7[[#This Row],[Código Negociação]]&amp;Tabela7[[#This Row],[C/V]]</f>
        <v/>
      </c>
    </row>
    <row r="1818" spans="3:24" ht="15" customHeight="1" x14ac:dyDescent="0.25">
      <c r="C1818" s="262"/>
      <c r="D1818" s="272"/>
      <c r="E1818" s="272"/>
      <c r="F1818" s="264"/>
      <c r="G1818" s="265"/>
      <c r="H1818" s="126"/>
      <c r="I1818" s="125"/>
      <c r="J1818" s="125"/>
      <c r="K1818" s="125"/>
      <c r="L1818" s="125"/>
      <c r="M1818" s="125"/>
      <c r="N1818" s="125"/>
      <c r="O1818" s="266"/>
      <c r="P1818" s="267"/>
      <c r="Q1818" s="268"/>
      <c r="R1818" s="269"/>
      <c r="S1818" s="268"/>
      <c r="T1818" s="263"/>
      <c r="U1818" s="300"/>
      <c r="V1818" s="294" t="str">
        <f>IF(Tabela7[[#This Row],[C/V]]="c",Tabela7[[#This Row],[Preço Médio]],"")</f>
        <v/>
      </c>
      <c r="W1818" s="294" t="str">
        <f>IF(Tabela7[[#This Row],[C/V]]="v",Tabela7[[#This Row],[Preço Médio]],"")</f>
        <v/>
      </c>
      <c r="X1818" s="123" t="str">
        <f>Tabela7[[#This Row],[Código Negociação]]&amp;Tabela7[[#This Row],[C/V]]</f>
        <v/>
      </c>
    </row>
    <row r="1819" spans="3:24" ht="15" customHeight="1" x14ac:dyDescent="0.25">
      <c r="C1819" s="262"/>
      <c r="D1819" s="272"/>
      <c r="E1819" s="272"/>
      <c r="F1819" s="264"/>
      <c r="G1819" s="265"/>
      <c r="H1819" s="126"/>
      <c r="I1819" s="125"/>
      <c r="J1819" s="125"/>
      <c r="K1819" s="125"/>
      <c r="L1819" s="125"/>
      <c r="M1819" s="125"/>
      <c r="N1819" s="125"/>
      <c r="O1819" s="266"/>
      <c r="P1819" s="267"/>
      <c r="Q1819" s="267"/>
      <c r="R1819" s="270"/>
      <c r="S1819" s="267"/>
      <c r="T1819" s="264"/>
      <c r="U1819" s="300"/>
      <c r="V1819" s="294" t="str">
        <f>IF(Tabela7[[#This Row],[C/V]]="c",Tabela7[[#This Row],[Preço Médio]],"")</f>
        <v/>
      </c>
      <c r="W1819" s="294" t="str">
        <f>IF(Tabela7[[#This Row],[C/V]]="v",Tabela7[[#This Row],[Preço Médio]],"")</f>
        <v/>
      </c>
      <c r="X1819" s="123" t="str">
        <f>Tabela7[[#This Row],[Código Negociação]]&amp;Tabela7[[#This Row],[C/V]]</f>
        <v/>
      </c>
    </row>
    <row r="1820" spans="3:24" ht="15" customHeight="1" x14ac:dyDescent="0.25">
      <c r="C1820" s="141"/>
      <c r="D1820" s="273"/>
      <c r="E1820" s="273"/>
      <c r="F1820" s="264"/>
      <c r="G1820" s="274"/>
      <c r="H1820" s="264"/>
      <c r="I1820" s="275"/>
      <c r="J1820" s="275"/>
      <c r="K1820" s="275"/>
      <c r="L1820" s="275"/>
      <c r="M1820" s="275"/>
      <c r="N1820" s="275"/>
      <c r="O1820" s="267"/>
      <c r="P1820" s="267"/>
      <c r="Q1820" s="268"/>
      <c r="R1820" s="269"/>
      <c r="S1820" s="268"/>
      <c r="T1820" s="263"/>
      <c r="U1820" s="300"/>
      <c r="V1820" s="294" t="str">
        <f>IF(Tabela7[[#This Row],[C/V]]="c",Tabela7[[#This Row],[Preço Médio]],"")</f>
        <v/>
      </c>
      <c r="W1820" s="294" t="str">
        <f>IF(Tabela7[[#This Row],[C/V]]="v",Tabela7[[#This Row],[Preço Médio]],"")</f>
        <v/>
      </c>
      <c r="X1820" s="123" t="str">
        <f>Tabela7[[#This Row],[Código Negociação]]&amp;Tabela7[[#This Row],[C/V]]</f>
        <v/>
      </c>
    </row>
    <row r="1821" spans="3:24" ht="15" customHeight="1" x14ac:dyDescent="0.25">
      <c r="C1821" s="262"/>
      <c r="D1821" s="272"/>
      <c r="E1821" s="273"/>
      <c r="F1821" s="264"/>
      <c r="G1821" s="265"/>
      <c r="H1821" s="126"/>
      <c r="I1821" s="125"/>
      <c r="J1821" s="125"/>
      <c r="K1821" s="125"/>
      <c r="L1821" s="125"/>
      <c r="M1821" s="125"/>
      <c r="N1821" s="125"/>
      <c r="O1821" s="266"/>
      <c r="P1821" s="267"/>
      <c r="Q1821" s="268"/>
      <c r="R1821" s="269"/>
      <c r="S1821" s="268"/>
      <c r="T1821" s="263"/>
      <c r="U1821" s="300"/>
      <c r="V1821" s="294" t="str">
        <f>IF(Tabela7[[#This Row],[C/V]]="c",Tabela7[[#This Row],[Preço Médio]],"")</f>
        <v/>
      </c>
      <c r="W1821" s="294" t="str">
        <f>IF(Tabela7[[#This Row],[C/V]]="v",Tabela7[[#This Row],[Preço Médio]],"")</f>
        <v/>
      </c>
      <c r="X1821" s="123" t="str">
        <f>Tabela7[[#This Row],[Código Negociação]]&amp;Tabela7[[#This Row],[C/V]]</f>
        <v/>
      </c>
    </row>
    <row r="1822" spans="3:24" ht="15" customHeight="1" x14ac:dyDescent="0.25">
      <c r="C1822" s="262"/>
      <c r="D1822" s="272"/>
      <c r="E1822" s="273"/>
      <c r="F1822" s="264"/>
      <c r="G1822" s="265"/>
      <c r="H1822" s="126"/>
      <c r="I1822" s="125"/>
      <c r="J1822" s="125"/>
      <c r="K1822" s="125"/>
      <c r="L1822" s="125"/>
      <c r="M1822" s="125"/>
      <c r="N1822" s="125"/>
      <c r="O1822" s="266"/>
      <c r="P1822" s="267"/>
      <c r="Q1822" s="267"/>
      <c r="R1822" s="270"/>
      <c r="S1822" s="267"/>
      <c r="T1822" s="264"/>
      <c r="U1822" s="300"/>
      <c r="V1822" s="294" t="str">
        <f>IF(Tabela7[[#This Row],[C/V]]="c",Tabela7[[#This Row],[Preço Médio]],"")</f>
        <v/>
      </c>
      <c r="W1822" s="294" t="str">
        <f>IF(Tabela7[[#This Row],[C/V]]="v",Tabela7[[#This Row],[Preço Médio]],"")</f>
        <v/>
      </c>
      <c r="X1822" s="123" t="str">
        <f>Tabela7[[#This Row],[Código Negociação]]&amp;Tabela7[[#This Row],[C/V]]</f>
        <v/>
      </c>
    </row>
    <row r="1823" spans="3:24" ht="15" customHeight="1" x14ac:dyDescent="0.25">
      <c r="C1823" s="141"/>
      <c r="D1823" s="271"/>
      <c r="E1823" s="271"/>
      <c r="F1823" s="118"/>
      <c r="G1823" s="119"/>
      <c r="H1823" s="118"/>
      <c r="I1823" s="120"/>
      <c r="J1823" s="120"/>
      <c r="K1823" s="120"/>
      <c r="L1823" s="120"/>
      <c r="M1823" s="120"/>
      <c r="N1823" s="120"/>
      <c r="O1823" s="121"/>
      <c r="P1823" s="121"/>
      <c r="Q1823" s="117"/>
      <c r="R1823" s="122"/>
      <c r="S1823" s="117"/>
      <c r="T1823" s="123"/>
      <c r="U1823" s="299"/>
      <c r="V1823" s="294" t="str">
        <f>IF(Tabela7[[#This Row],[C/V]]="c",Tabela7[[#This Row],[Preço Médio]],"")</f>
        <v/>
      </c>
      <c r="W1823" s="294" t="str">
        <f>IF(Tabela7[[#This Row],[C/V]]="v",Tabela7[[#This Row],[Preço Médio]],"")</f>
        <v/>
      </c>
      <c r="X1823" s="123" t="str">
        <f>Tabela7[[#This Row],[Código Negociação]]&amp;Tabela7[[#This Row],[C/V]]</f>
        <v/>
      </c>
    </row>
    <row r="1824" spans="3:24" ht="15" customHeight="1" x14ac:dyDescent="0.25">
      <c r="C1824" s="262"/>
      <c r="D1824" s="272"/>
      <c r="E1824" s="272"/>
      <c r="F1824" s="264"/>
      <c r="G1824" s="265"/>
      <c r="H1824" s="126"/>
      <c r="I1824" s="125"/>
      <c r="J1824" s="125"/>
      <c r="K1824" s="125"/>
      <c r="L1824" s="125"/>
      <c r="M1824" s="125"/>
      <c r="N1824" s="125"/>
      <c r="O1824" s="266"/>
      <c r="P1824" s="267"/>
      <c r="Q1824" s="268"/>
      <c r="R1824" s="269"/>
      <c r="S1824" s="268"/>
      <c r="T1824" s="263"/>
      <c r="U1824" s="300"/>
      <c r="V1824" s="294" t="str">
        <f>IF(Tabela7[[#This Row],[C/V]]="c",Tabela7[[#This Row],[Preço Médio]],"")</f>
        <v/>
      </c>
      <c r="W1824" s="294" t="str">
        <f>IF(Tabela7[[#This Row],[C/V]]="v",Tabela7[[#This Row],[Preço Médio]],"")</f>
        <v/>
      </c>
      <c r="X1824" s="123" t="str">
        <f>Tabela7[[#This Row],[Código Negociação]]&amp;Tabela7[[#This Row],[C/V]]</f>
        <v/>
      </c>
    </row>
    <row r="1825" spans="3:24" ht="15" customHeight="1" x14ac:dyDescent="0.25">
      <c r="C1825" s="262"/>
      <c r="D1825" s="272"/>
      <c r="E1825" s="272"/>
      <c r="F1825" s="264"/>
      <c r="G1825" s="265"/>
      <c r="H1825" s="126"/>
      <c r="I1825" s="125"/>
      <c r="J1825" s="125"/>
      <c r="K1825" s="125"/>
      <c r="L1825" s="125"/>
      <c r="M1825" s="125"/>
      <c r="N1825" s="125"/>
      <c r="O1825" s="266"/>
      <c r="P1825" s="267"/>
      <c r="Q1825" s="267"/>
      <c r="R1825" s="270"/>
      <c r="S1825" s="267"/>
      <c r="T1825" s="264"/>
      <c r="U1825" s="300"/>
      <c r="V1825" s="294" t="str">
        <f>IF(Tabela7[[#This Row],[C/V]]="c",Tabela7[[#This Row],[Preço Médio]],"")</f>
        <v/>
      </c>
      <c r="W1825" s="294" t="str">
        <f>IF(Tabela7[[#This Row],[C/V]]="v",Tabela7[[#This Row],[Preço Médio]],"")</f>
        <v/>
      </c>
      <c r="X1825" s="123" t="str">
        <f>Tabela7[[#This Row],[Código Negociação]]&amp;Tabela7[[#This Row],[C/V]]</f>
        <v/>
      </c>
    </row>
    <row r="1826" spans="3:24" ht="15" customHeight="1" x14ac:dyDescent="0.25">
      <c r="C1826" s="141"/>
      <c r="D1826" s="273"/>
      <c r="E1826" s="273"/>
      <c r="F1826" s="264"/>
      <c r="G1826" s="274"/>
      <c r="H1826" s="264"/>
      <c r="I1826" s="275"/>
      <c r="J1826" s="275"/>
      <c r="K1826" s="275"/>
      <c r="L1826" s="275"/>
      <c r="M1826" s="275"/>
      <c r="N1826" s="275"/>
      <c r="O1826" s="267"/>
      <c r="P1826" s="267"/>
      <c r="Q1826" s="268"/>
      <c r="R1826" s="269"/>
      <c r="S1826" s="268"/>
      <c r="T1826" s="263"/>
      <c r="U1826" s="300"/>
      <c r="V1826" s="294" t="str">
        <f>IF(Tabela7[[#This Row],[C/V]]="c",Tabela7[[#This Row],[Preço Médio]],"")</f>
        <v/>
      </c>
      <c r="W1826" s="294" t="str">
        <f>IF(Tabela7[[#This Row],[C/V]]="v",Tabela7[[#This Row],[Preço Médio]],"")</f>
        <v/>
      </c>
      <c r="X1826" s="123" t="str">
        <f>Tabela7[[#This Row],[Código Negociação]]&amp;Tabela7[[#This Row],[C/V]]</f>
        <v/>
      </c>
    </row>
    <row r="1827" spans="3:24" ht="15" customHeight="1" x14ac:dyDescent="0.25">
      <c r="C1827" s="262"/>
      <c r="D1827" s="272"/>
      <c r="E1827" s="273"/>
      <c r="F1827" s="264"/>
      <c r="G1827" s="265"/>
      <c r="H1827" s="126"/>
      <c r="I1827" s="125"/>
      <c r="J1827" s="125"/>
      <c r="K1827" s="125"/>
      <c r="L1827" s="125"/>
      <c r="M1827" s="125"/>
      <c r="N1827" s="125"/>
      <c r="O1827" s="266"/>
      <c r="P1827" s="267"/>
      <c r="Q1827" s="268"/>
      <c r="R1827" s="269"/>
      <c r="S1827" s="268"/>
      <c r="T1827" s="263"/>
      <c r="U1827" s="300"/>
      <c r="V1827" s="294" t="str">
        <f>IF(Tabela7[[#This Row],[C/V]]="c",Tabela7[[#This Row],[Preço Médio]],"")</f>
        <v/>
      </c>
      <c r="W1827" s="294" t="str">
        <f>IF(Tabela7[[#This Row],[C/V]]="v",Tabela7[[#This Row],[Preço Médio]],"")</f>
        <v/>
      </c>
      <c r="X1827" s="123" t="str">
        <f>Tabela7[[#This Row],[Código Negociação]]&amp;Tabela7[[#This Row],[C/V]]</f>
        <v/>
      </c>
    </row>
    <row r="1828" spans="3:24" ht="15" customHeight="1" x14ac:dyDescent="0.25">
      <c r="C1828" s="262"/>
      <c r="D1828" s="272"/>
      <c r="E1828" s="273"/>
      <c r="F1828" s="264"/>
      <c r="G1828" s="265"/>
      <c r="H1828" s="126"/>
      <c r="I1828" s="125"/>
      <c r="J1828" s="125"/>
      <c r="K1828" s="125"/>
      <c r="L1828" s="125"/>
      <c r="M1828" s="125"/>
      <c r="N1828" s="125"/>
      <c r="O1828" s="266"/>
      <c r="P1828" s="267"/>
      <c r="Q1828" s="267"/>
      <c r="R1828" s="270"/>
      <c r="S1828" s="267"/>
      <c r="T1828" s="264"/>
      <c r="U1828" s="300"/>
      <c r="V1828" s="294" t="str">
        <f>IF(Tabela7[[#This Row],[C/V]]="c",Tabela7[[#This Row],[Preço Médio]],"")</f>
        <v/>
      </c>
      <c r="W1828" s="294" t="str">
        <f>IF(Tabela7[[#This Row],[C/V]]="v",Tabela7[[#This Row],[Preço Médio]],"")</f>
        <v/>
      </c>
      <c r="X1828" s="123" t="str">
        <f>Tabela7[[#This Row],[Código Negociação]]&amp;Tabela7[[#This Row],[C/V]]</f>
        <v/>
      </c>
    </row>
    <row r="1829" spans="3:24" ht="15" customHeight="1" x14ac:dyDescent="0.25">
      <c r="C1829" s="141"/>
      <c r="D1829" s="271"/>
      <c r="E1829" s="271"/>
      <c r="F1829" s="118"/>
      <c r="G1829" s="119"/>
      <c r="H1829" s="118"/>
      <c r="I1829" s="120"/>
      <c r="J1829" s="120"/>
      <c r="K1829" s="120"/>
      <c r="L1829" s="120"/>
      <c r="M1829" s="120"/>
      <c r="N1829" s="120"/>
      <c r="O1829" s="121"/>
      <c r="P1829" s="121"/>
      <c r="Q1829" s="117"/>
      <c r="R1829" s="122"/>
      <c r="S1829" s="117"/>
      <c r="T1829" s="123"/>
      <c r="U1829" s="299"/>
      <c r="V1829" s="294" t="str">
        <f>IF(Tabela7[[#This Row],[C/V]]="c",Tabela7[[#This Row],[Preço Médio]],"")</f>
        <v/>
      </c>
      <c r="W1829" s="294" t="str">
        <f>IF(Tabela7[[#This Row],[C/V]]="v",Tabela7[[#This Row],[Preço Médio]],"")</f>
        <v/>
      </c>
      <c r="X1829" s="123" t="str">
        <f>Tabela7[[#This Row],[Código Negociação]]&amp;Tabela7[[#This Row],[C/V]]</f>
        <v/>
      </c>
    </row>
    <row r="1830" spans="3:24" ht="15" customHeight="1" x14ac:dyDescent="0.25">
      <c r="C1830" s="262"/>
      <c r="D1830" s="272"/>
      <c r="E1830" s="272"/>
      <c r="F1830" s="264"/>
      <c r="G1830" s="265"/>
      <c r="H1830" s="126"/>
      <c r="I1830" s="125"/>
      <c r="J1830" s="125"/>
      <c r="K1830" s="125"/>
      <c r="L1830" s="125"/>
      <c r="M1830" s="125"/>
      <c r="N1830" s="125"/>
      <c r="O1830" s="266"/>
      <c r="P1830" s="267"/>
      <c r="Q1830" s="268"/>
      <c r="R1830" s="269"/>
      <c r="S1830" s="268"/>
      <c r="T1830" s="263"/>
      <c r="U1830" s="300"/>
      <c r="V1830" s="294" t="str">
        <f>IF(Tabela7[[#This Row],[C/V]]="c",Tabela7[[#This Row],[Preço Médio]],"")</f>
        <v/>
      </c>
      <c r="W1830" s="294" t="str">
        <f>IF(Tabela7[[#This Row],[C/V]]="v",Tabela7[[#This Row],[Preço Médio]],"")</f>
        <v/>
      </c>
      <c r="X1830" s="123" t="str">
        <f>Tabela7[[#This Row],[Código Negociação]]&amp;Tabela7[[#This Row],[C/V]]</f>
        <v/>
      </c>
    </row>
    <row r="1831" spans="3:24" ht="15" customHeight="1" x14ac:dyDescent="0.25">
      <c r="C1831" s="262"/>
      <c r="D1831" s="272"/>
      <c r="E1831" s="272"/>
      <c r="F1831" s="264"/>
      <c r="G1831" s="265"/>
      <c r="H1831" s="126"/>
      <c r="I1831" s="125"/>
      <c r="J1831" s="125"/>
      <c r="K1831" s="125"/>
      <c r="L1831" s="125"/>
      <c r="M1831" s="125"/>
      <c r="N1831" s="125"/>
      <c r="O1831" s="266"/>
      <c r="P1831" s="267"/>
      <c r="Q1831" s="267"/>
      <c r="R1831" s="270"/>
      <c r="S1831" s="267"/>
      <c r="T1831" s="264"/>
      <c r="U1831" s="300"/>
      <c r="V1831" s="294" t="str">
        <f>IF(Tabela7[[#This Row],[C/V]]="c",Tabela7[[#This Row],[Preço Médio]],"")</f>
        <v/>
      </c>
      <c r="W1831" s="294" t="str">
        <f>IF(Tabela7[[#This Row],[C/V]]="v",Tabela7[[#This Row],[Preço Médio]],"")</f>
        <v/>
      </c>
      <c r="X1831" s="123" t="str">
        <f>Tabela7[[#This Row],[Código Negociação]]&amp;Tabela7[[#This Row],[C/V]]</f>
        <v/>
      </c>
    </row>
    <row r="1832" spans="3:24" ht="15" customHeight="1" x14ac:dyDescent="0.25">
      <c r="C1832" s="141"/>
      <c r="D1832" s="273"/>
      <c r="E1832" s="273"/>
      <c r="F1832" s="264"/>
      <c r="G1832" s="274"/>
      <c r="H1832" s="264"/>
      <c r="I1832" s="275"/>
      <c r="J1832" s="275"/>
      <c r="K1832" s="275"/>
      <c r="L1832" s="275"/>
      <c r="M1832" s="275"/>
      <c r="N1832" s="275"/>
      <c r="O1832" s="267"/>
      <c r="P1832" s="267"/>
      <c r="Q1832" s="268"/>
      <c r="R1832" s="269"/>
      <c r="S1832" s="268"/>
      <c r="T1832" s="263"/>
      <c r="U1832" s="300"/>
      <c r="V1832" s="294" t="str">
        <f>IF(Tabela7[[#This Row],[C/V]]="c",Tabela7[[#This Row],[Preço Médio]],"")</f>
        <v/>
      </c>
      <c r="W1832" s="294" t="str">
        <f>IF(Tabela7[[#This Row],[C/V]]="v",Tabela7[[#This Row],[Preço Médio]],"")</f>
        <v/>
      </c>
      <c r="X1832" s="123" t="str">
        <f>Tabela7[[#This Row],[Código Negociação]]&amp;Tabela7[[#This Row],[C/V]]</f>
        <v/>
      </c>
    </row>
    <row r="1833" spans="3:24" ht="15" customHeight="1" x14ac:dyDescent="0.25">
      <c r="C1833" s="262"/>
      <c r="D1833" s="272"/>
      <c r="E1833" s="273"/>
      <c r="F1833" s="264"/>
      <c r="G1833" s="265"/>
      <c r="H1833" s="126"/>
      <c r="I1833" s="125"/>
      <c r="J1833" s="125"/>
      <c r="K1833" s="125"/>
      <c r="L1833" s="125"/>
      <c r="M1833" s="125"/>
      <c r="N1833" s="125"/>
      <c r="O1833" s="266"/>
      <c r="P1833" s="267"/>
      <c r="Q1833" s="268"/>
      <c r="R1833" s="269"/>
      <c r="S1833" s="268"/>
      <c r="T1833" s="263"/>
      <c r="U1833" s="300"/>
      <c r="V1833" s="294" t="str">
        <f>IF(Tabela7[[#This Row],[C/V]]="c",Tabela7[[#This Row],[Preço Médio]],"")</f>
        <v/>
      </c>
      <c r="W1833" s="294" t="str">
        <f>IF(Tabela7[[#This Row],[C/V]]="v",Tabela7[[#This Row],[Preço Médio]],"")</f>
        <v/>
      </c>
      <c r="X1833" s="123" t="str">
        <f>Tabela7[[#This Row],[Código Negociação]]&amp;Tabela7[[#This Row],[C/V]]</f>
        <v/>
      </c>
    </row>
    <row r="1834" spans="3:24" ht="15" customHeight="1" x14ac:dyDescent="0.25">
      <c r="C1834" s="262"/>
      <c r="D1834" s="272"/>
      <c r="E1834" s="273"/>
      <c r="F1834" s="264"/>
      <c r="G1834" s="265"/>
      <c r="H1834" s="126"/>
      <c r="I1834" s="125"/>
      <c r="J1834" s="125"/>
      <c r="K1834" s="125"/>
      <c r="L1834" s="125"/>
      <c r="M1834" s="125"/>
      <c r="N1834" s="125"/>
      <c r="O1834" s="266"/>
      <c r="P1834" s="267"/>
      <c r="Q1834" s="267"/>
      <c r="R1834" s="270"/>
      <c r="S1834" s="267"/>
      <c r="T1834" s="264"/>
      <c r="U1834" s="300"/>
      <c r="V1834" s="294" t="str">
        <f>IF(Tabela7[[#This Row],[C/V]]="c",Tabela7[[#This Row],[Preço Médio]],"")</f>
        <v/>
      </c>
      <c r="W1834" s="294" t="str">
        <f>IF(Tabela7[[#This Row],[C/V]]="v",Tabela7[[#This Row],[Preço Médio]],"")</f>
        <v/>
      </c>
      <c r="X1834" s="123" t="str">
        <f>Tabela7[[#This Row],[Código Negociação]]&amp;Tabela7[[#This Row],[C/V]]</f>
        <v/>
      </c>
    </row>
    <row r="1835" spans="3:24" ht="15" customHeight="1" x14ac:dyDescent="0.25">
      <c r="C1835" s="141"/>
      <c r="D1835" s="271"/>
      <c r="E1835" s="271"/>
      <c r="F1835" s="118"/>
      <c r="G1835" s="119"/>
      <c r="H1835" s="118"/>
      <c r="I1835" s="120"/>
      <c r="J1835" s="120"/>
      <c r="K1835" s="120"/>
      <c r="L1835" s="120"/>
      <c r="M1835" s="120"/>
      <c r="N1835" s="120"/>
      <c r="O1835" s="121"/>
      <c r="P1835" s="121"/>
      <c r="Q1835" s="117"/>
      <c r="R1835" s="122"/>
      <c r="S1835" s="117"/>
      <c r="T1835" s="123"/>
      <c r="U1835" s="299"/>
      <c r="V1835" s="294" t="str">
        <f>IF(Tabela7[[#This Row],[C/V]]="c",Tabela7[[#This Row],[Preço Médio]],"")</f>
        <v/>
      </c>
      <c r="W1835" s="294" t="str">
        <f>IF(Tabela7[[#This Row],[C/V]]="v",Tabela7[[#This Row],[Preço Médio]],"")</f>
        <v/>
      </c>
      <c r="X1835" s="123" t="str">
        <f>Tabela7[[#This Row],[Código Negociação]]&amp;Tabela7[[#This Row],[C/V]]</f>
        <v/>
      </c>
    </row>
    <row r="1836" spans="3:24" ht="15" customHeight="1" x14ac:dyDescent="0.25">
      <c r="C1836" s="262"/>
      <c r="D1836" s="272"/>
      <c r="E1836" s="272"/>
      <c r="F1836" s="264"/>
      <c r="G1836" s="265"/>
      <c r="H1836" s="126"/>
      <c r="I1836" s="125"/>
      <c r="J1836" s="125"/>
      <c r="K1836" s="125"/>
      <c r="L1836" s="125"/>
      <c r="M1836" s="125"/>
      <c r="N1836" s="125"/>
      <c r="O1836" s="266"/>
      <c r="P1836" s="267"/>
      <c r="Q1836" s="268"/>
      <c r="R1836" s="269"/>
      <c r="S1836" s="268"/>
      <c r="T1836" s="263"/>
      <c r="U1836" s="300"/>
      <c r="V1836" s="294" t="str">
        <f>IF(Tabela7[[#This Row],[C/V]]="c",Tabela7[[#This Row],[Preço Médio]],"")</f>
        <v/>
      </c>
      <c r="W1836" s="294" t="str">
        <f>IF(Tabela7[[#This Row],[C/V]]="v",Tabela7[[#This Row],[Preço Médio]],"")</f>
        <v/>
      </c>
      <c r="X1836" s="123" t="str">
        <f>Tabela7[[#This Row],[Código Negociação]]&amp;Tabela7[[#This Row],[C/V]]</f>
        <v/>
      </c>
    </row>
    <row r="1837" spans="3:24" ht="15" customHeight="1" x14ac:dyDescent="0.25">
      <c r="C1837" s="262"/>
      <c r="D1837" s="272"/>
      <c r="E1837" s="272"/>
      <c r="F1837" s="264"/>
      <c r="G1837" s="265"/>
      <c r="H1837" s="126"/>
      <c r="I1837" s="125"/>
      <c r="J1837" s="125"/>
      <c r="K1837" s="125"/>
      <c r="L1837" s="125"/>
      <c r="M1837" s="125"/>
      <c r="N1837" s="125"/>
      <c r="O1837" s="266"/>
      <c r="P1837" s="267"/>
      <c r="Q1837" s="267"/>
      <c r="R1837" s="270"/>
      <c r="S1837" s="267"/>
      <c r="T1837" s="264"/>
      <c r="U1837" s="300"/>
      <c r="V1837" s="294" t="str">
        <f>IF(Tabela7[[#This Row],[C/V]]="c",Tabela7[[#This Row],[Preço Médio]],"")</f>
        <v/>
      </c>
      <c r="W1837" s="294" t="str">
        <f>IF(Tabela7[[#This Row],[C/V]]="v",Tabela7[[#This Row],[Preço Médio]],"")</f>
        <v/>
      </c>
      <c r="X1837" s="123" t="str">
        <f>Tabela7[[#This Row],[Código Negociação]]&amp;Tabela7[[#This Row],[C/V]]</f>
        <v/>
      </c>
    </row>
    <row r="1838" spans="3:24" ht="15" customHeight="1" x14ac:dyDescent="0.25">
      <c r="C1838" s="141"/>
      <c r="D1838" s="273"/>
      <c r="E1838" s="273"/>
      <c r="F1838" s="264"/>
      <c r="G1838" s="274"/>
      <c r="H1838" s="264"/>
      <c r="I1838" s="275"/>
      <c r="J1838" s="275"/>
      <c r="K1838" s="275"/>
      <c r="L1838" s="275"/>
      <c r="M1838" s="275"/>
      <c r="N1838" s="275"/>
      <c r="O1838" s="267"/>
      <c r="P1838" s="267"/>
      <c r="Q1838" s="268"/>
      <c r="R1838" s="269"/>
      <c r="S1838" s="268"/>
      <c r="T1838" s="263"/>
      <c r="U1838" s="300"/>
      <c r="V1838" s="294" t="str">
        <f>IF(Tabela7[[#This Row],[C/V]]="c",Tabela7[[#This Row],[Preço Médio]],"")</f>
        <v/>
      </c>
      <c r="W1838" s="294" t="str">
        <f>IF(Tabela7[[#This Row],[C/V]]="v",Tabela7[[#This Row],[Preço Médio]],"")</f>
        <v/>
      </c>
      <c r="X1838" s="123" t="str">
        <f>Tabela7[[#This Row],[Código Negociação]]&amp;Tabela7[[#This Row],[C/V]]</f>
        <v/>
      </c>
    </row>
    <row r="1839" spans="3:24" ht="15" customHeight="1" x14ac:dyDescent="0.25">
      <c r="C1839" s="262"/>
      <c r="D1839" s="272"/>
      <c r="E1839" s="273"/>
      <c r="F1839" s="264"/>
      <c r="G1839" s="265"/>
      <c r="H1839" s="126"/>
      <c r="I1839" s="125"/>
      <c r="J1839" s="125"/>
      <c r="K1839" s="125"/>
      <c r="L1839" s="125"/>
      <c r="M1839" s="125"/>
      <c r="N1839" s="125"/>
      <c r="O1839" s="266"/>
      <c r="P1839" s="267"/>
      <c r="Q1839" s="268"/>
      <c r="R1839" s="269"/>
      <c r="S1839" s="268"/>
      <c r="T1839" s="263"/>
      <c r="U1839" s="300"/>
      <c r="V1839" s="294" t="str">
        <f>IF(Tabela7[[#This Row],[C/V]]="c",Tabela7[[#This Row],[Preço Médio]],"")</f>
        <v/>
      </c>
      <c r="W1839" s="294" t="str">
        <f>IF(Tabela7[[#This Row],[C/V]]="v",Tabela7[[#This Row],[Preço Médio]],"")</f>
        <v/>
      </c>
      <c r="X1839" s="123" t="str">
        <f>Tabela7[[#This Row],[Código Negociação]]&amp;Tabela7[[#This Row],[C/V]]</f>
        <v/>
      </c>
    </row>
    <row r="1840" spans="3:24" ht="15" customHeight="1" x14ac:dyDescent="0.25">
      <c r="C1840" s="262"/>
      <c r="D1840" s="272"/>
      <c r="E1840" s="273"/>
      <c r="F1840" s="264"/>
      <c r="G1840" s="265"/>
      <c r="H1840" s="126"/>
      <c r="I1840" s="125"/>
      <c r="J1840" s="125"/>
      <c r="K1840" s="125"/>
      <c r="L1840" s="125"/>
      <c r="M1840" s="125"/>
      <c r="N1840" s="125"/>
      <c r="O1840" s="266"/>
      <c r="P1840" s="267"/>
      <c r="Q1840" s="267"/>
      <c r="R1840" s="270"/>
      <c r="S1840" s="267"/>
      <c r="T1840" s="264"/>
      <c r="U1840" s="300"/>
      <c r="V1840" s="294" t="str">
        <f>IF(Tabela7[[#This Row],[C/V]]="c",Tabela7[[#This Row],[Preço Médio]],"")</f>
        <v/>
      </c>
      <c r="W1840" s="294" t="str">
        <f>IF(Tabela7[[#This Row],[C/V]]="v",Tabela7[[#This Row],[Preço Médio]],"")</f>
        <v/>
      </c>
      <c r="X1840" s="123" t="str">
        <f>Tabela7[[#This Row],[Código Negociação]]&amp;Tabela7[[#This Row],[C/V]]</f>
        <v/>
      </c>
    </row>
    <row r="1841" spans="3:24" ht="15" customHeight="1" x14ac:dyDescent="0.25">
      <c r="C1841" s="141"/>
      <c r="D1841" s="271"/>
      <c r="E1841" s="271"/>
      <c r="F1841" s="118"/>
      <c r="G1841" s="119"/>
      <c r="H1841" s="118"/>
      <c r="I1841" s="120"/>
      <c r="J1841" s="120"/>
      <c r="K1841" s="120"/>
      <c r="L1841" s="120"/>
      <c r="M1841" s="120"/>
      <c r="N1841" s="120"/>
      <c r="O1841" s="121"/>
      <c r="P1841" s="121"/>
      <c r="Q1841" s="117"/>
      <c r="R1841" s="122"/>
      <c r="S1841" s="117"/>
      <c r="T1841" s="123"/>
      <c r="U1841" s="299"/>
      <c r="V1841" s="294" t="str">
        <f>IF(Tabela7[[#This Row],[C/V]]="c",Tabela7[[#This Row],[Preço Médio]],"")</f>
        <v/>
      </c>
      <c r="W1841" s="294" t="str">
        <f>IF(Tabela7[[#This Row],[C/V]]="v",Tabela7[[#This Row],[Preço Médio]],"")</f>
        <v/>
      </c>
      <c r="X1841" s="123" t="str">
        <f>Tabela7[[#This Row],[Código Negociação]]&amp;Tabela7[[#This Row],[C/V]]</f>
        <v/>
      </c>
    </row>
    <row r="1842" spans="3:24" ht="15" customHeight="1" x14ac:dyDescent="0.25">
      <c r="C1842" s="262"/>
      <c r="D1842" s="272"/>
      <c r="E1842" s="272"/>
      <c r="F1842" s="264"/>
      <c r="G1842" s="265"/>
      <c r="H1842" s="126"/>
      <c r="I1842" s="125"/>
      <c r="J1842" s="125"/>
      <c r="K1842" s="125"/>
      <c r="L1842" s="125"/>
      <c r="M1842" s="125"/>
      <c r="N1842" s="125"/>
      <c r="O1842" s="266"/>
      <c r="P1842" s="267"/>
      <c r="Q1842" s="268"/>
      <c r="R1842" s="269"/>
      <c r="S1842" s="268"/>
      <c r="T1842" s="263"/>
      <c r="U1842" s="300"/>
      <c r="V1842" s="294" t="str">
        <f>IF(Tabela7[[#This Row],[C/V]]="c",Tabela7[[#This Row],[Preço Médio]],"")</f>
        <v/>
      </c>
      <c r="W1842" s="294" t="str">
        <f>IF(Tabela7[[#This Row],[C/V]]="v",Tabela7[[#This Row],[Preço Médio]],"")</f>
        <v/>
      </c>
      <c r="X1842" s="123" t="str">
        <f>Tabela7[[#This Row],[Código Negociação]]&amp;Tabela7[[#This Row],[C/V]]</f>
        <v/>
      </c>
    </row>
    <row r="1843" spans="3:24" ht="15" customHeight="1" x14ac:dyDescent="0.25">
      <c r="C1843" s="262"/>
      <c r="D1843" s="272"/>
      <c r="E1843" s="272"/>
      <c r="F1843" s="264"/>
      <c r="G1843" s="265"/>
      <c r="H1843" s="126"/>
      <c r="I1843" s="125"/>
      <c r="J1843" s="125"/>
      <c r="K1843" s="125"/>
      <c r="L1843" s="125"/>
      <c r="M1843" s="125"/>
      <c r="N1843" s="125"/>
      <c r="O1843" s="266"/>
      <c r="P1843" s="267"/>
      <c r="Q1843" s="267"/>
      <c r="R1843" s="270"/>
      <c r="S1843" s="267"/>
      <c r="T1843" s="264"/>
      <c r="U1843" s="300"/>
      <c r="V1843" s="294" t="str">
        <f>IF(Tabela7[[#This Row],[C/V]]="c",Tabela7[[#This Row],[Preço Médio]],"")</f>
        <v/>
      </c>
      <c r="W1843" s="294" t="str">
        <f>IF(Tabela7[[#This Row],[C/V]]="v",Tabela7[[#This Row],[Preço Médio]],"")</f>
        <v/>
      </c>
      <c r="X1843" s="123" t="str">
        <f>Tabela7[[#This Row],[Código Negociação]]&amp;Tabela7[[#This Row],[C/V]]</f>
        <v/>
      </c>
    </row>
    <row r="1844" spans="3:24" ht="15" customHeight="1" x14ac:dyDescent="0.25">
      <c r="C1844" s="141"/>
      <c r="D1844" s="273"/>
      <c r="E1844" s="273"/>
      <c r="F1844" s="264"/>
      <c r="G1844" s="274"/>
      <c r="H1844" s="264"/>
      <c r="I1844" s="275"/>
      <c r="J1844" s="275"/>
      <c r="K1844" s="275"/>
      <c r="L1844" s="275"/>
      <c r="M1844" s="275"/>
      <c r="N1844" s="275"/>
      <c r="O1844" s="267"/>
      <c r="P1844" s="267"/>
      <c r="Q1844" s="268"/>
      <c r="R1844" s="269"/>
      <c r="S1844" s="268"/>
      <c r="T1844" s="263"/>
      <c r="U1844" s="300"/>
      <c r="V1844" s="294" t="str">
        <f>IF(Tabela7[[#This Row],[C/V]]="c",Tabela7[[#This Row],[Preço Médio]],"")</f>
        <v/>
      </c>
      <c r="W1844" s="294" t="str">
        <f>IF(Tabela7[[#This Row],[C/V]]="v",Tabela7[[#This Row],[Preço Médio]],"")</f>
        <v/>
      </c>
      <c r="X1844" s="123" t="str">
        <f>Tabela7[[#This Row],[Código Negociação]]&amp;Tabela7[[#This Row],[C/V]]</f>
        <v/>
      </c>
    </row>
    <row r="1845" spans="3:24" ht="15" customHeight="1" x14ac:dyDescent="0.25">
      <c r="C1845" s="262"/>
      <c r="D1845" s="272"/>
      <c r="E1845" s="273"/>
      <c r="F1845" s="264"/>
      <c r="G1845" s="265"/>
      <c r="H1845" s="126"/>
      <c r="I1845" s="125"/>
      <c r="J1845" s="125"/>
      <c r="K1845" s="125"/>
      <c r="L1845" s="125"/>
      <c r="M1845" s="125"/>
      <c r="N1845" s="125"/>
      <c r="O1845" s="266"/>
      <c r="P1845" s="267"/>
      <c r="Q1845" s="268"/>
      <c r="R1845" s="269"/>
      <c r="S1845" s="268"/>
      <c r="T1845" s="263"/>
      <c r="U1845" s="300"/>
      <c r="V1845" s="294" t="str">
        <f>IF(Tabela7[[#This Row],[C/V]]="c",Tabela7[[#This Row],[Preço Médio]],"")</f>
        <v/>
      </c>
      <c r="W1845" s="294" t="str">
        <f>IF(Tabela7[[#This Row],[C/V]]="v",Tabela7[[#This Row],[Preço Médio]],"")</f>
        <v/>
      </c>
      <c r="X1845" s="123" t="str">
        <f>Tabela7[[#This Row],[Código Negociação]]&amp;Tabela7[[#This Row],[C/V]]</f>
        <v/>
      </c>
    </row>
    <row r="1846" spans="3:24" ht="15" customHeight="1" x14ac:dyDescent="0.25">
      <c r="C1846" s="262"/>
      <c r="D1846" s="272"/>
      <c r="E1846" s="273"/>
      <c r="F1846" s="264"/>
      <c r="G1846" s="265"/>
      <c r="H1846" s="126"/>
      <c r="I1846" s="125"/>
      <c r="J1846" s="125"/>
      <c r="K1846" s="125"/>
      <c r="L1846" s="125"/>
      <c r="M1846" s="125"/>
      <c r="N1846" s="125"/>
      <c r="O1846" s="266"/>
      <c r="P1846" s="267"/>
      <c r="Q1846" s="267"/>
      <c r="R1846" s="270"/>
      <c r="S1846" s="267"/>
      <c r="T1846" s="264"/>
      <c r="U1846" s="300"/>
      <c r="V1846" s="294" t="str">
        <f>IF(Tabela7[[#This Row],[C/V]]="c",Tabela7[[#This Row],[Preço Médio]],"")</f>
        <v/>
      </c>
      <c r="W1846" s="294" t="str">
        <f>IF(Tabela7[[#This Row],[C/V]]="v",Tabela7[[#This Row],[Preço Médio]],"")</f>
        <v/>
      </c>
      <c r="X1846" s="123" t="str">
        <f>Tabela7[[#This Row],[Código Negociação]]&amp;Tabela7[[#This Row],[C/V]]</f>
        <v/>
      </c>
    </row>
    <row r="1847" spans="3:24" ht="15" customHeight="1" x14ac:dyDescent="0.25">
      <c r="C1847" s="141"/>
      <c r="D1847" s="271"/>
      <c r="E1847" s="271"/>
      <c r="F1847" s="118"/>
      <c r="G1847" s="119"/>
      <c r="H1847" s="118"/>
      <c r="I1847" s="120"/>
      <c r="J1847" s="120"/>
      <c r="K1847" s="120"/>
      <c r="L1847" s="120"/>
      <c r="M1847" s="120"/>
      <c r="N1847" s="120"/>
      <c r="O1847" s="121"/>
      <c r="P1847" s="121"/>
      <c r="Q1847" s="117"/>
      <c r="R1847" s="122"/>
      <c r="S1847" s="117"/>
      <c r="T1847" s="123"/>
      <c r="U1847" s="299"/>
      <c r="V1847" s="294" t="str">
        <f>IF(Tabela7[[#This Row],[C/V]]="c",Tabela7[[#This Row],[Preço Médio]],"")</f>
        <v/>
      </c>
      <c r="W1847" s="294" t="str">
        <f>IF(Tabela7[[#This Row],[C/V]]="v",Tabela7[[#This Row],[Preço Médio]],"")</f>
        <v/>
      </c>
      <c r="X1847" s="123" t="str">
        <f>Tabela7[[#This Row],[Código Negociação]]&amp;Tabela7[[#This Row],[C/V]]</f>
        <v/>
      </c>
    </row>
    <row r="1848" spans="3:24" ht="15" customHeight="1" x14ac:dyDescent="0.25">
      <c r="C1848" s="262"/>
      <c r="D1848" s="272"/>
      <c r="E1848" s="272"/>
      <c r="F1848" s="264"/>
      <c r="G1848" s="265"/>
      <c r="H1848" s="126"/>
      <c r="I1848" s="125"/>
      <c r="J1848" s="125"/>
      <c r="K1848" s="125"/>
      <c r="L1848" s="125"/>
      <c r="M1848" s="125"/>
      <c r="N1848" s="125"/>
      <c r="O1848" s="266"/>
      <c r="P1848" s="267"/>
      <c r="Q1848" s="268"/>
      <c r="R1848" s="269"/>
      <c r="S1848" s="268"/>
      <c r="T1848" s="263"/>
      <c r="U1848" s="300"/>
      <c r="V1848" s="294" t="str">
        <f>IF(Tabela7[[#This Row],[C/V]]="c",Tabela7[[#This Row],[Preço Médio]],"")</f>
        <v/>
      </c>
      <c r="W1848" s="294" t="str">
        <f>IF(Tabela7[[#This Row],[C/V]]="v",Tabela7[[#This Row],[Preço Médio]],"")</f>
        <v/>
      </c>
      <c r="X1848" s="123" t="str">
        <f>Tabela7[[#This Row],[Código Negociação]]&amp;Tabela7[[#This Row],[C/V]]</f>
        <v/>
      </c>
    </row>
    <row r="1849" spans="3:24" ht="15" customHeight="1" x14ac:dyDescent="0.25">
      <c r="C1849" s="262"/>
      <c r="D1849" s="272"/>
      <c r="E1849" s="272"/>
      <c r="F1849" s="264"/>
      <c r="G1849" s="265"/>
      <c r="H1849" s="126"/>
      <c r="I1849" s="125"/>
      <c r="J1849" s="125"/>
      <c r="K1849" s="125"/>
      <c r="L1849" s="125"/>
      <c r="M1849" s="125"/>
      <c r="N1849" s="125"/>
      <c r="O1849" s="266"/>
      <c r="P1849" s="267"/>
      <c r="Q1849" s="267"/>
      <c r="R1849" s="270"/>
      <c r="S1849" s="267"/>
      <c r="T1849" s="264"/>
      <c r="U1849" s="300"/>
      <c r="V1849" s="294" t="str">
        <f>IF(Tabela7[[#This Row],[C/V]]="c",Tabela7[[#This Row],[Preço Médio]],"")</f>
        <v/>
      </c>
      <c r="W1849" s="294" t="str">
        <f>IF(Tabela7[[#This Row],[C/V]]="v",Tabela7[[#This Row],[Preço Médio]],"")</f>
        <v/>
      </c>
      <c r="X1849" s="123" t="str">
        <f>Tabela7[[#This Row],[Código Negociação]]&amp;Tabela7[[#This Row],[C/V]]</f>
        <v/>
      </c>
    </row>
    <row r="1850" spans="3:24" ht="15" customHeight="1" x14ac:dyDescent="0.25">
      <c r="C1850" s="141"/>
      <c r="D1850" s="273"/>
      <c r="E1850" s="273"/>
      <c r="F1850" s="264"/>
      <c r="G1850" s="274"/>
      <c r="H1850" s="264"/>
      <c r="I1850" s="275"/>
      <c r="J1850" s="275"/>
      <c r="K1850" s="275"/>
      <c r="L1850" s="275"/>
      <c r="M1850" s="275"/>
      <c r="N1850" s="275"/>
      <c r="O1850" s="267"/>
      <c r="P1850" s="267"/>
      <c r="Q1850" s="268"/>
      <c r="R1850" s="269"/>
      <c r="S1850" s="268"/>
      <c r="T1850" s="263"/>
      <c r="U1850" s="300"/>
      <c r="V1850" s="294" t="str">
        <f>IF(Tabela7[[#This Row],[C/V]]="c",Tabela7[[#This Row],[Preço Médio]],"")</f>
        <v/>
      </c>
      <c r="W1850" s="294" t="str">
        <f>IF(Tabela7[[#This Row],[C/V]]="v",Tabela7[[#This Row],[Preço Médio]],"")</f>
        <v/>
      </c>
      <c r="X1850" s="123" t="str">
        <f>Tabela7[[#This Row],[Código Negociação]]&amp;Tabela7[[#This Row],[C/V]]</f>
        <v/>
      </c>
    </row>
    <row r="1851" spans="3:24" ht="15" customHeight="1" x14ac:dyDescent="0.25">
      <c r="C1851" s="262"/>
      <c r="D1851" s="272"/>
      <c r="E1851" s="273"/>
      <c r="F1851" s="264"/>
      <c r="G1851" s="265"/>
      <c r="H1851" s="126"/>
      <c r="I1851" s="125"/>
      <c r="J1851" s="125"/>
      <c r="K1851" s="125"/>
      <c r="L1851" s="125"/>
      <c r="M1851" s="125"/>
      <c r="N1851" s="125"/>
      <c r="O1851" s="266"/>
      <c r="P1851" s="267"/>
      <c r="Q1851" s="268"/>
      <c r="R1851" s="269"/>
      <c r="S1851" s="268"/>
      <c r="T1851" s="263"/>
      <c r="U1851" s="300"/>
      <c r="V1851" s="294" t="str">
        <f>IF(Tabela7[[#This Row],[C/V]]="c",Tabela7[[#This Row],[Preço Médio]],"")</f>
        <v/>
      </c>
      <c r="W1851" s="294" t="str">
        <f>IF(Tabela7[[#This Row],[C/V]]="v",Tabela7[[#This Row],[Preço Médio]],"")</f>
        <v/>
      </c>
      <c r="X1851" s="123" t="str">
        <f>Tabela7[[#This Row],[Código Negociação]]&amp;Tabela7[[#This Row],[C/V]]</f>
        <v/>
      </c>
    </row>
    <row r="1852" spans="3:24" ht="15" customHeight="1" x14ac:dyDescent="0.25">
      <c r="C1852" s="262"/>
      <c r="D1852" s="272"/>
      <c r="E1852" s="273"/>
      <c r="F1852" s="264"/>
      <c r="G1852" s="265"/>
      <c r="H1852" s="126"/>
      <c r="I1852" s="125"/>
      <c r="J1852" s="125"/>
      <c r="K1852" s="125"/>
      <c r="L1852" s="125"/>
      <c r="M1852" s="125"/>
      <c r="N1852" s="125"/>
      <c r="O1852" s="266"/>
      <c r="P1852" s="267"/>
      <c r="Q1852" s="267"/>
      <c r="R1852" s="270"/>
      <c r="S1852" s="267"/>
      <c r="T1852" s="264"/>
      <c r="U1852" s="300"/>
      <c r="V1852" s="294" t="str">
        <f>IF(Tabela7[[#This Row],[C/V]]="c",Tabela7[[#This Row],[Preço Médio]],"")</f>
        <v/>
      </c>
      <c r="W1852" s="294" t="str">
        <f>IF(Tabela7[[#This Row],[C/V]]="v",Tabela7[[#This Row],[Preço Médio]],"")</f>
        <v/>
      </c>
      <c r="X1852" s="123" t="str">
        <f>Tabela7[[#This Row],[Código Negociação]]&amp;Tabela7[[#This Row],[C/V]]</f>
        <v/>
      </c>
    </row>
    <row r="1853" spans="3:24" ht="15" customHeight="1" x14ac:dyDescent="0.25">
      <c r="C1853" s="141"/>
      <c r="D1853" s="271"/>
      <c r="E1853" s="271"/>
      <c r="F1853" s="118"/>
      <c r="G1853" s="119"/>
      <c r="H1853" s="118"/>
      <c r="I1853" s="120"/>
      <c r="J1853" s="120"/>
      <c r="K1853" s="120"/>
      <c r="L1853" s="120"/>
      <c r="M1853" s="120"/>
      <c r="N1853" s="120"/>
      <c r="O1853" s="121"/>
      <c r="P1853" s="121"/>
      <c r="Q1853" s="117"/>
      <c r="R1853" s="122"/>
      <c r="S1853" s="117"/>
      <c r="T1853" s="123"/>
      <c r="U1853" s="299"/>
      <c r="V1853" s="294" t="str">
        <f>IF(Tabela7[[#This Row],[C/V]]="c",Tabela7[[#This Row],[Preço Médio]],"")</f>
        <v/>
      </c>
      <c r="W1853" s="294" t="str">
        <f>IF(Tabela7[[#This Row],[C/V]]="v",Tabela7[[#This Row],[Preço Médio]],"")</f>
        <v/>
      </c>
      <c r="X1853" s="123" t="str">
        <f>Tabela7[[#This Row],[Código Negociação]]&amp;Tabela7[[#This Row],[C/V]]</f>
        <v/>
      </c>
    </row>
    <row r="1854" spans="3:24" ht="15" customHeight="1" x14ac:dyDescent="0.25">
      <c r="C1854" s="262"/>
      <c r="D1854" s="272"/>
      <c r="E1854" s="272"/>
      <c r="F1854" s="264"/>
      <c r="G1854" s="265"/>
      <c r="H1854" s="126"/>
      <c r="I1854" s="125"/>
      <c r="J1854" s="125"/>
      <c r="K1854" s="125"/>
      <c r="L1854" s="125"/>
      <c r="M1854" s="125"/>
      <c r="N1854" s="125"/>
      <c r="O1854" s="266"/>
      <c r="P1854" s="267"/>
      <c r="Q1854" s="268"/>
      <c r="R1854" s="269"/>
      <c r="S1854" s="268"/>
      <c r="T1854" s="263"/>
      <c r="U1854" s="300"/>
      <c r="V1854" s="294" t="str">
        <f>IF(Tabela7[[#This Row],[C/V]]="c",Tabela7[[#This Row],[Preço Médio]],"")</f>
        <v/>
      </c>
      <c r="W1854" s="294" t="str">
        <f>IF(Tabela7[[#This Row],[C/V]]="v",Tabela7[[#This Row],[Preço Médio]],"")</f>
        <v/>
      </c>
      <c r="X1854" s="123" t="str">
        <f>Tabela7[[#This Row],[Código Negociação]]&amp;Tabela7[[#This Row],[C/V]]</f>
        <v/>
      </c>
    </row>
    <row r="1855" spans="3:24" ht="15" customHeight="1" x14ac:dyDescent="0.25">
      <c r="C1855" s="262"/>
      <c r="D1855" s="272"/>
      <c r="E1855" s="272"/>
      <c r="F1855" s="264"/>
      <c r="G1855" s="265"/>
      <c r="H1855" s="126"/>
      <c r="I1855" s="125"/>
      <c r="J1855" s="125"/>
      <c r="K1855" s="125"/>
      <c r="L1855" s="125"/>
      <c r="M1855" s="125"/>
      <c r="N1855" s="125"/>
      <c r="O1855" s="266"/>
      <c r="P1855" s="267"/>
      <c r="Q1855" s="267"/>
      <c r="R1855" s="270"/>
      <c r="S1855" s="267"/>
      <c r="T1855" s="264"/>
      <c r="U1855" s="300"/>
      <c r="V1855" s="294" t="str">
        <f>IF(Tabela7[[#This Row],[C/V]]="c",Tabela7[[#This Row],[Preço Médio]],"")</f>
        <v/>
      </c>
      <c r="W1855" s="294" t="str">
        <f>IF(Tabela7[[#This Row],[C/V]]="v",Tabela7[[#This Row],[Preço Médio]],"")</f>
        <v/>
      </c>
      <c r="X1855" s="123" t="str">
        <f>Tabela7[[#This Row],[Código Negociação]]&amp;Tabela7[[#This Row],[C/V]]</f>
        <v/>
      </c>
    </row>
    <row r="1856" spans="3:24" ht="15" customHeight="1" x14ac:dyDescent="0.25">
      <c r="C1856" s="141"/>
      <c r="D1856" s="273"/>
      <c r="E1856" s="273"/>
      <c r="F1856" s="264"/>
      <c r="G1856" s="274"/>
      <c r="H1856" s="264"/>
      <c r="I1856" s="275"/>
      <c r="J1856" s="275"/>
      <c r="K1856" s="275"/>
      <c r="L1856" s="275"/>
      <c r="M1856" s="275"/>
      <c r="N1856" s="275"/>
      <c r="O1856" s="267"/>
      <c r="P1856" s="267"/>
      <c r="Q1856" s="268"/>
      <c r="R1856" s="269"/>
      <c r="S1856" s="268"/>
      <c r="T1856" s="263"/>
      <c r="U1856" s="300"/>
      <c r="V1856" s="294" t="str">
        <f>IF(Tabela7[[#This Row],[C/V]]="c",Tabela7[[#This Row],[Preço Médio]],"")</f>
        <v/>
      </c>
      <c r="W1856" s="294" t="str">
        <f>IF(Tabela7[[#This Row],[C/V]]="v",Tabela7[[#This Row],[Preço Médio]],"")</f>
        <v/>
      </c>
      <c r="X1856" s="123" t="str">
        <f>Tabela7[[#This Row],[Código Negociação]]&amp;Tabela7[[#This Row],[C/V]]</f>
        <v/>
      </c>
    </row>
    <row r="1857" spans="3:24" ht="15" customHeight="1" x14ac:dyDescent="0.25">
      <c r="C1857" s="262"/>
      <c r="D1857" s="272"/>
      <c r="E1857" s="273"/>
      <c r="F1857" s="264"/>
      <c r="G1857" s="265"/>
      <c r="H1857" s="126"/>
      <c r="I1857" s="125"/>
      <c r="J1857" s="125"/>
      <c r="K1857" s="125"/>
      <c r="L1857" s="125"/>
      <c r="M1857" s="125"/>
      <c r="N1857" s="125"/>
      <c r="O1857" s="266"/>
      <c r="P1857" s="267"/>
      <c r="Q1857" s="268"/>
      <c r="R1857" s="269"/>
      <c r="S1857" s="268"/>
      <c r="T1857" s="263"/>
      <c r="U1857" s="300"/>
      <c r="V1857" s="294" t="str">
        <f>IF(Tabela7[[#This Row],[C/V]]="c",Tabela7[[#This Row],[Preço Médio]],"")</f>
        <v/>
      </c>
      <c r="W1857" s="294" t="str">
        <f>IF(Tabela7[[#This Row],[C/V]]="v",Tabela7[[#This Row],[Preço Médio]],"")</f>
        <v/>
      </c>
      <c r="X1857" s="123" t="str">
        <f>Tabela7[[#This Row],[Código Negociação]]&amp;Tabela7[[#This Row],[C/V]]</f>
        <v/>
      </c>
    </row>
    <row r="1858" spans="3:24" ht="15" customHeight="1" x14ac:dyDescent="0.25">
      <c r="C1858" s="262"/>
      <c r="D1858" s="272"/>
      <c r="E1858" s="273"/>
      <c r="F1858" s="264"/>
      <c r="G1858" s="265"/>
      <c r="H1858" s="126"/>
      <c r="I1858" s="125"/>
      <c r="J1858" s="125"/>
      <c r="K1858" s="125"/>
      <c r="L1858" s="125"/>
      <c r="M1858" s="125"/>
      <c r="N1858" s="125"/>
      <c r="O1858" s="266"/>
      <c r="P1858" s="267"/>
      <c r="Q1858" s="267"/>
      <c r="R1858" s="270"/>
      <c r="S1858" s="267"/>
      <c r="T1858" s="264"/>
      <c r="U1858" s="300"/>
      <c r="V1858" s="294" t="str">
        <f>IF(Tabela7[[#This Row],[C/V]]="c",Tabela7[[#This Row],[Preço Médio]],"")</f>
        <v/>
      </c>
      <c r="W1858" s="294" t="str">
        <f>IF(Tabela7[[#This Row],[C/V]]="v",Tabela7[[#This Row],[Preço Médio]],"")</f>
        <v/>
      </c>
      <c r="X1858" s="123" t="str">
        <f>Tabela7[[#This Row],[Código Negociação]]&amp;Tabela7[[#This Row],[C/V]]</f>
        <v/>
      </c>
    </row>
    <row r="1859" spans="3:24" ht="15" customHeight="1" x14ac:dyDescent="0.25">
      <c r="C1859" s="141"/>
      <c r="D1859" s="271"/>
      <c r="E1859" s="271"/>
      <c r="F1859" s="118"/>
      <c r="G1859" s="119"/>
      <c r="H1859" s="118"/>
      <c r="I1859" s="120"/>
      <c r="J1859" s="120"/>
      <c r="K1859" s="120"/>
      <c r="L1859" s="120"/>
      <c r="M1859" s="120"/>
      <c r="N1859" s="120"/>
      <c r="O1859" s="121"/>
      <c r="P1859" s="121"/>
      <c r="Q1859" s="117"/>
      <c r="R1859" s="122"/>
      <c r="S1859" s="117"/>
      <c r="T1859" s="123"/>
      <c r="U1859" s="299"/>
      <c r="V1859" s="294" t="str">
        <f>IF(Tabela7[[#This Row],[C/V]]="c",Tabela7[[#This Row],[Preço Médio]],"")</f>
        <v/>
      </c>
      <c r="W1859" s="294" t="str">
        <f>IF(Tabela7[[#This Row],[C/V]]="v",Tabela7[[#This Row],[Preço Médio]],"")</f>
        <v/>
      </c>
      <c r="X1859" s="123" t="str">
        <f>Tabela7[[#This Row],[Código Negociação]]&amp;Tabela7[[#This Row],[C/V]]</f>
        <v/>
      </c>
    </row>
    <row r="1860" spans="3:24" ht="15" customHeight="1" x14ac:dyDescent="0.25">
      <c r="C1860" s="262"/>
      <c r="D1860" s="272"/>
      <c r="E1860" s="272"/>
      <c r="F1860" s="264"/>
      <c r="G1860" s="265"/>
      <c r="H1860" s="126"/>
      <c r="I1860" s="125"/>
      <c r="J1860" s="125"/>
      <c r="K1860" s="125"/>
      <c r="L1860" s="125"/>
      <c r="M1860" s="125"/>
      <c r="N1860" s="125"/>
      <c r="O1860" s="266"/>
      <c r="P1860" s="267"/>
      <c r="Q1860" s="268"/>
      <c r="R1860" s="269"/>
      <c r="S1860" s="268"/>
      <c r="T1860" s="263"/>
      <c r="U1860" s="300"/>
      <c r="V1860" s="294" t="str">
        <f>IF(Tabela7[[#This Row],[C/V]]="c",Tabela7[[#This Row],[Preço Médio]],"")</f>
        <v/>
      </c>
      <c r="W1860" s="294" t="str">
        <f>IF(Tabela7[[#This Row],[C/V]]="v",Tabela7[[#This Row],[Preço Médio]],"")</f>
        <v/>
      </c>
      <c r="X1860" s="123" t="str">
        <f>Tabela7[[#This Row],[Código Negociação]]&amp;Tabela7[[#This Row],[C/V]]</f>
        <v/>
      </c>
    </row>
    <row r="1861" spans="3:24" ht="15" customHeight="1" x14ac:dyDescent="0.25">
      <c r="C1861" s="262"/>
      <c r="D1861" s="272"/>
      <c r="E1861" s="272"/>
      <c r="F1861" s="264"/>
      <c r="G1861" s="265"/>
      <c r="H1861" s="126"/>
      <c r="I1861" s="125"/>
      <c r="J1861" s="125"/>
      <c r="K1861" s="125"/>
      <c r="L1861" s="125"/>
      <c r="M1861" s="125"/>
      <c r="N1861" s="125"/>
      <c r="O1861" s="266"/>
      <c r="P1861" s="267"/>
      <c r="Q1861" s="267"/>
      <c r="R1861" s="270"/>
      <c r="S1861" s="267"/>
      <c r="T1861" s="264"/>
      <c r="U1861" s="300"/>
      <c r="V1861" s="294" t="str">
        <f>IF(Tabela7[[#This Row],[C/V]]="c",Tabela7[[#This Row],[Preço Médio]],"")</f>
        <v/>
      </c>
      <c r="W1861" s="294" t="str">
        <f>IF(Tabela7[[#This Row],[C/V]]="v",Tabela7[[#This Row],[Preço Médio]],"")</f>
        <v/>
      </c>
      <c r="X1861" s="123" t="str">
        <f>Tabela7[[#This Row],[Código Negociação]]&amp;Tabela7[[#This Row],[C/V]]</f>
        <v/>
      </c>
    </row>
    <row r="1862" spans="3:24" ht="15" customHeight="1" x14ac:dyDescent="0.25">
      <c r="C1862" s="141"/>
      <c r="D1862" s="273"/>
      <c r="E1862" s="273"/>
      <c r="F1862" s="264"/>
      <c r="G1862" s="274"/>
      <c r="H1862" s="264"/>
      <c r="I1862" s="275"/>
      <c r="J1862" s="275"/>
      <c r="K1862" s="275"/>
      <c r="L1862" s="275"/>
      <c r="M1862" s="275"/>
      <c r="N1862" s="275"/>
      <c r="O1862" s="267"/>
      <c r="P1862" s="267"/>
      <c r="Q1862" s="268"/>
      <c r="R1862" s="269"/>
      <c r="S1862" s="268"/>
      <c r="T1862" s="263"/>
      <c r="U1862" s="300"/>
      <c r="V1862" s="294" t="str">
        <f>IF(Tabela7[[#This Row],[C/V]]="c",Tabela7[[#This Row],[Preço Médio]],"")</f>
        <v/>
      </c>
      <c r="W1862" s="294" t="str">
        <f>IF(Tabela7[[#This Row],[C/V]]="v",Tabela7[[#This Row],[Preço Médio]],"")</f>
        <v/>
      </c>
      <c r="X1862" s="123" t="str">
        <f>Tabela7[[#This Row],[Código Negociação]]&amp;Tabela7[[#This Row],[C/V]]</f>
        <v/>
      </c>
    </row>
    <row r="1863" spans="3:24" ht="15" customHeight="1" x14ac:dyDescent="0.25">
      <c r="C1863" s="262"/>
      <c r="D1863" s="272"/>
      <c r="E1863" s="273"/>
      <c r="F1863" s="264"/>
      <c r="G1863" s="265"/>
      <c r="H1863" s="126"/>
      <c r="I1863" s="125"/>
      <c r="J1863" s="125"/>
      <c r="K1863" s="125"/>
      <c r="L1863" s="125"/>
      <c r="M1863" s="125"/>
      <c r="N1863" s="125"/>
      <c r="O1863" s="266"/>
      <c r="P1863" s="267"/>
      <c r="Q1863" s="268"/>
      <c r="R1863" s="269"/>
      <c r="S1863" s="268"/>
      <c r="T1863" s="263"/>
      <c r="U1863" s="300"/>
      <c r="V1863" s="294" t="str">
        <f>IF(Tabela7[[#This Row],[C/V]]="c",Tabela7[[#This Row],[Preço Médio]],"")</f>
        <v/>
      </c>
      <c r="W1863" s="294" t="str">
        <f>IF(Tabela7[[#This Row],[C/V]]="v",Tabela7[[#This Row],[Preço Médio]],"")</f>
        <v/>
      </c>
      <c r="X1863" s="123" t="str">
        <f>Tabela7[[#This Row],[Código Negociação]]&amp;Tabela7[[#This Row],[C/V]]</f>
        <v/>
      </c>
    </row>
    <row r="1864" spans="3:24" ht="15" customHeight="1" x14ac:dyDescent="0.25">
      <c r="C1864" s="262"/>
      <c r="D1864" s="272"/>
      <c r="E1864" s="273"/>
      <c r="F1864" s="264"/>
      <c r="G1864" s="265"/>
      <c r="H1864" s="126"/>
      <c r="I1864" s="125"/>
      <c r="J1864" s="125"/>
      <c r="K1864" s="125"/>
      <c r="L1864" s="125"/>
      <c r="M1864" s="125"/>
      <c r="N1864" s="125"/>
      <c r="O1864" s="266"/>
      <c r="P1864" s="267"/>
      <c r="Q1864" s="267"/>
      <c r="R1864" s="270"/>
      <c r="S1864" s="267"/>
      <c r="T1864" s="264"/>
      <c r="U1864" s="300"/>
      <c r="V1864" s="294" t="str">
        <f>IF(Tabela7[[#This Row],[C/V]]="c",Tabela7[[#This Row],[Preço Médio]],"")</f>
        <v/>
      </c>
      <c r="W1864" s="294" t="str">
        <f>IF(Tabela7[[#This Row],[C/V]]="v",Tabela7[[#This Row],[Preço Médio]],"")</f>
        <v/>
      </c>
      <c r="X1864" s="123" t="str">
        <f>Tabela7[[#This Row],[Código Negociação]]&amp;Tabela7[[#This Row],[C/V]]</f>
        <v/>
      </c>
    </row>
    <row r="1865" spans="3:24" ht="15" customHeight="1" x14ac:dyDescent="0.25">
      <c r="C1865" s="141"/>
      <c r="D1865" s="271"/>
      <c r="E1865" s="271"/>
      <c r="F1865" s="118"/>
      <c r="G1865" s="119"/>
      <c r="H1865" s="118"/>
      <c r="I1865" s="120"/>
      <c r="J1865" s="120"/>
      <c r="K1865" s="120"/>
      <c r="L1865" s="120"/>
      <c r="M1865" s="120"/>
      <c r="N1865" s="120"/>
      <c r="O1865" s="121"/>
      <c r="P1865" s="121"/>
      <c r="Q1865" s="117"/>
      <c r="R1865" s="122"/>
      <c r="S1865" s="117"/>
      <c r="T1865" s="123"/>
      <c r="U1865" s="299"/>
      <c r="V1865" s="294" t="str">
        <f>IF(Tabela7[[#This Row],[C/V]]="c",Tabela7[[#This Row],[Preço Médio]],"")</f>
        <v/>
      </c>
      <c r="W1865" s="294" t="str">
        <f>IF(Tabela7[[#This Row],[C/V]]="v",Tabela7[[#This Row],[Preço Médio]],"")</f>
        <v/>
      </c>
      <c r="X1865" s="123" t="str">
        <f>Tabela7[[#This Row],[Código Negociação]]&amp;Tabela7[[#This Row],[C/V]]</f>
        <v/>
      </c>
    </row>
    <row r="1866" spans="3:24" ht="15" customHeight="1" x14ac:dyDescent="0.25">
      <c r="C1866" s="262"/>
      <c r="D1866" s="272"/>
      <c r="E1866" s="272"/>
      <c r="F1866" s="264"/>
      <c r="G1866" s="265"/>
      <c r="H1866" s="126"/>
      <c r="I1866" s="125"/>
      <c r="J1866" s="125"/>
      <c r="K1866" s="125"/>
      <c r="L1866" s="125"/>
      <c r="M1866" s="125"/>
      <c r="N1866" s="125"/>
      <c r="O1866" s="266"/>
      <c r="P1866" s="267"/>
      <c r="Q1866" s="268"/>
      <c r="R1866" s="269"/>
      <c r="S1866" s="268"/>
      <c r="T1866" s="263"/>
      <c r="U1866" s="300"/>
      <c r="V1866" s="294" t="str">
        <f>IF(Tabela7[[#This Row],[C/V]]="c",Tabela7[[#This Row],[Preço Médio]],"")</f>
        <v/>
      </c>
      <c r="W1866" s="294" t="str">
        <f>IF(Tabela7[[#This Row],[C/V]]="v",Tabela7[[#This Row],[Preço Médio]],"")</f>
        <v/>
      </c>
      <c r="X1866" s="123" t="str">
        <f>Tabela7[[#This Row],[Código Negociação]]&amp;Tabela7[[#This Row],[C/V]]</f>
        <v/>
      </c>
    </row>
    <row r="1867" spans="3:24" ht="15" customHeight="1" x14ac:dyDescent="0.25">
      <c r="C1867" s="262"/>
      <c r="D1867" s="272"/>
      <c r="E1867" s="272"/>
      <c r="F1867" s="264"/>
      <c r="G1867" s="265"/>
      <c r="H1867" s="126"/>
      <c r="I1867" s="125"/>
      <c r="J1867" s="125"/>
      <c r="K1867" s="125"/>
      <c r="L1867" s="125"/>
      <c r="M1867" s="125"/>
      <c r="N1867" s="125"/>
      <c r="O1867" s="266"/>
      <c r="P1867" s="267"/>
      <c r="Q1867" s="267"/>
      <c r="R1867" s="270"/>
      <c r="S1867" s="267"/>
      <c r="T1867" s="264"/>
      <c r="U1867" s="300"/>
      <c r="V1867" s="294" t="str">
        <f>IF(Tabela7[[#This Row],[C/V]]="c",Tabela7[[#This Row],[Preço Médio]],"")</f>
        <v/>
      </c>
      <c r="W1867" s="294" t="str">
        <f>IF(Tabela7[[#This Row],[C/V]]="v",Tabela7[[#This Row],[Preço Médio]],"")</f>
        <v/>
      </c>
      <c r="X1867" s="123" t="str">
        <f>Tabela7[[#This Row],[Código Negociação]]&amp;Tabela7[[#This Row],[C/V]]</f>
        <v/>
      </c>
    </row>
    <row r="1868" spans="3:24" ht="15" customHeight="1" x14ac:dyDescent="0.25">
      <c r="C1868" s="141"/>
      <c r="D1868" s="273"/>
      <c r="E1868" s="273"/>
      <c r="F1868" s="264"/>
      <c r="G1868" s="274"/>
      <c r="H1868" s="264"/>
      <c r="I1868" s="275"/>
      <c r="J1868" s="275"/>
      <c r="K1868" s="275"/>
      <c r="L1868" s="275"/>
      <c r="M1868" s="275"/>
      <c r="N1868" s="275"/>
      <c r="O1868" s="267"/>
      <c r="P1868" s="267"/>
      <c r="Q1868" s="268"/>
      <c r="R1868" s="269"/>
      <c r="S1868" s="268"/>
      <c r="T1868" s="263"/>
      <c r="U1868" s="300"/>
      <c r="V1868" s="294" t="str">
        <f>IF(Tabela7[[#This Row],[C/V]]="c",Tabela7[[#This Row],[Preço Médio]],"")</f>
        <v/>
      </c>
      <c r="W1868" s="294" t="str">
        <f>IF(Tabela7[[#This Row],[C/V]]="v",Tabela7[[#This Row],[Preço Médio]],"")</f>
        <v/>
      </c>
      <c r="X1868" s="123" t="str">
        <f>Tabela7[[#This Row],[Código Negociação]]&amp;Tabela7[[#This Row],[C/V]]</f>
        <v/>
      </c>
    </row>
    <row r="1869" spans="3:24" ht="15" customHeight="1" x14ac:dyDescent="0.25">
      <c r="C1869" s="262"/>
      <c r="D1869" s="272"/>
      <c r="E1869" s="273"/>
      <c r="F1869" s="264"/>
      <c r="G1869" s="265"/>
      <c r="H1869" s="126"/>
      <c r="I1869" s="125"/>
      <c r="J1869" s="125"/>
      <c r="K1869" s="125"/>
      <c r="L1869" s="125"/>
      <c r="M1869" s="125"/>
      <c r="N1869" s="125"/>
      <c r="O1869" s="266"/>
      <c r="P1869" s="267"/>
      <c r="Q1869" s="268"/>
      <c r="R1869" s="269"/>
      <c r="S1869" s="268"/>
      <c r="T1869" s="263"/>
      <c r="U1869" s="300"/>
      <c r="V1869" s="294" t="str">
        <f>IF(Tabela7[[#This Row],[C/V]]="c",Tabela7[[#This Row],[Preço Médio]],"")</f>
        <v/>
      </c>
      <c r="W1869" s="294" t="str">
        <f>IF(Tabela7[[#This Row],[C/V]]="v",Tabela7[[#This Row],[Preço Médio]],"")</f>
        <v/>
      </c>
      <c r="X1869" s="123" t="str">
        <f>Tabela7[[#This Row],[Código Negociação]]&amp;Tabela7[[#This Row],[C/V]]</f>
        <v/>
      </c>
    </row>
    <row r="1870" spans="3:24" ht="15" customHeight="1" x14ac:dyDescent="0.25">
      <c r="C1870" s="262"/>
      <c r="D1870" s="272"/>
      <c r="E1870" s="273"/>
      <c r="F1870" s="264"/>
      <c r="G1870" s="265"/>
      <c r="H1870" s="126"/>
      <c r="I1870" s="125"/>
      <c r="J1870" s="125"/>
      <c r="K1870" s="125"/>
      <c r="L1870" s="125"/>
      <c r="M1870" s="125"/>
      <c r="N1870" s="125"/>
      <c r="O1870" s="266"/>
      <c r="P1870" s="267"/>
      <c r="Q1870" s="267"/>
      <c r="R1870" s="270"/>
      <c r="S1870" s="267"/>
      <c r="T1870" s="264"/>
      <c r="U1870" s="300"/>
      <c r="V1870" s="294" t="str">
        <f>IF(Tabela7[[#This Row],[C/V]]="c",Tabela7[[#This Row],[Preço Médio]],"")</f>
        <v/>
      </c>
      <c r="W1870" s="294" t="str">
        <f>IF(Tabela7[[#This Row],[C/V]]="v",Tabela7[[#This Row],[Preço Médio]],"")</f>
        <v/>
      </c>
      <c r="X1870" s="123" t="str">
        <f>Tabela7[[#This Row],[Código Negociação]]&amp;Tabela7[[#This Row],[C/V]]</f>
        <v/>
      </c>
    </row>
    <row r="1871" spans="3:24" ht="15" customHeight="1" x14ac:dyDescent="0.25">
      <c r="C1871" s="141"/>
      <c r="D1871" s="271"/>
      <c r="E1871" s="271"/>
      <c r="F1871" s="118"/>
      <c r="G1871" s="119"/>
      <c r="H1871" s="118"/>
      <c r="I1871" s="120"/>
      <c r="J1871" s="120"/>
      <c r="K1871" s="120"/>
      <c r="L1871" s="120"/>
      <c r="M1871" s="120"/>
      <c r="N1871" s="120"/>
      <c r="O1871" s="121"/>
      <c r="P1871" s="121"/>
      <c r="Q1871" s="117"/>
      <c r="R1871" s="122"/>
      <c r="S1871" s="117"/>
      <c r="T1871" s="123"/>
      <c r="U1871" s="299"/>
      <c r="V1871" s="294" t="str">
        <f>IF(Tabela7[[#This Row],[C/V]]="c",Tabela7[[#This Row],[Preço Médio]],"")</f>
        <v/>
      </c>
      <c r="W1871" s="294" t="str">
        <f>IF(Tabela7[[#This Row],[C/V]]="v",Tabela7[[#This Row],[Preço Médio]],"")</f>
        <v/>
      </c>
      <c r="X1871" s="123" t="str">
        <f>Tabela7[[#This Row],[Código Negociação]]&amp;Tabela7[[#This Row],[C/V]]</f>
        <v/>
      </c>
    </row>
    <row r="1872" spans="3:24" ht="15" customHeight="1" x14ac:dyDescent="0.25">
      <c r="C1872" s="262"/>
      <c r="D1872" s="272"/>
      <c r="E1872" s="272"/>
      <c r="F1872" s="264"/>
      <c r="G1872" s="265"/>
      <c r="H1872" s="126"/>
      <c r="I1872" s="125"/>
      <c r="J1872" s="125"/>
      <c r="K1872" s="125"/>
      <c r="L1872" s="125"/>
      <c r="M1872" s="125"/>
      <c r="N1872" s="125"/>
      <c r="O1872" s="266"/>
      <c r="P1872" s="267"/>
      <c r="Q1872" s="268"/>
      <c r="R1872" s="269"/>
      <c r="S1872" s="268"/>
      <c r="T1872" s="263"/>
      <c r="U1872" s="300"/>
      <c r="V1872" s="294" t="str">
        <f>IF(Tabela7[[#This Row],[C/V]]="c",Tabela7[[#This Row],[Preço Médio]],"")</f>
        <v/>
      </c>
      <c r="W1872" s="294" t="str">
        <f>IF(Tabela7[[#This Row],[C/V]]="v",Tabela7[[#This Row],[Preço Médio]],"")</f>
        <v/>
      </c>
      <c r="X1872" s="123" t="str">
        <f>Tabela7[[#This Row],[Código Negociação]]&amp;Tabela7[[#This Row],[C/V]]</f>
        <v/>
      </c>
    </row>
    <row r="1873" spans="3:24" ht="15" customHeight="1" x14ac:dyDescent="0.25">
      <c r="C1873" s="262"/>
      <c r="D1873" s="272"/>
      <c r="E1873" s="272"/>
      <c r="F1873" s="264"/>
      <c r="G1873" s="265"/>
      <c r="H1873" s="126"/>
      <c r="I1873" s="125"/>
      <c r="J1873" s="125"/>
      <c r="K1873" s="125"/>
      <c r="L1873" s="125"/>
      <c r="M1873" s="125"/>
      <c r="N1873" s="125"/>
      <c r="O1873" s="266"/>
      <c r="P1873" s="267"/>
      <c r="Q1873" s="267"/>
      <c r="R1873" s="270"/>
      <c r="S1873" s="267"/>
      <c r="T1873" s="264"/>
      <c r="U1873" s="300"/>
      <c r="V1873" s="294" t="str">
        <f>IF(Tabela7[[#This Row],[C/V]]="c",Tabela7[[#This Row],[Preço Médio]],"")</f>
        <v/>
      </c>
      <c r="W1873" s="294" t="str">
        <f>IF(Tabela7[[#This Row],[C/V]]="v",Tabela7[[#This Row],[Preço Médio]],"")</f>
        <v/>
      </c>
      <c r="X1873" s="123" t="str">
        <f>Tabela7[[#This Row],[Código Negociação]]&amp;Tabela7[[#This Row],[C/V]]</f>
        <v/>
      </c>
    </row>
    <row r="1874" spans="3:24" ht="15" customHeight="1" x14ac:dyDescent="0.25">
      <c r="C1874" s="141"/>
      <c r="D1874" s="273"/>
      <c r="E1874" s="273"/>
      <c r="F1874" s="264"/>
      <c r="G1874" s="274"/>
      <c r="H1874" s="264"/>
      <c r="I1874" s="275"/>
      <c r="J1874" s="275"/>
      <c r="K1874" s="275"/>
      <c r="L1874" s="275"/>
      <c r="M1874" s="275"/>
      <c r="N1874" s="275"/>
      <c r="O1874" s="267"/>
      <c r="P1874" s="267"/>
      <c r="Q1874" s="268"/>
      <c r="R1874" s="269"/>
      <c r="S1874" s="268"/>
      <c r="T1874" s="263"/>
      <c r="U1874" s="300"/>
      <c r="V1874" s="294" t="str">
        <f>IF(Tabela7[[#This Row],[C/V]]="c",Tabela7[[#This Row],[Preço Médio]],"")</f>
        <v/>
      </c>
      <c r="W1874" s="294" t="str">
        <f>IF(Tabela7[[#This Row],[C/V]]="v",Tabela7[[#This Row],[Preço Médio]],"")</f>
        <v/>
      </c>
      <c r="X1874" s="123" t="str">
        <f>Tabela7[[#This Row],[Código Negociação]]&amp;Tabela7[[#This Row],[C/V]]</f>
        <v/>
      </c>
    </row>
    <row r="1875" spans="3:24" ht="15" customHeight="1" x14ac:dyDescent="0.25">
      <c r="C1875" s="262"/>
      <c r="D1875" s="272"/>
      <c r="E1875" s="273"/>
      <c r="F1875" s="264"/>
      <c r="G1875" s="265"/>
      <c r="H1875" s="126"/>
      <c r="I1875" s="125"/>
      <c r="J1875" s="125"/>
      <c r="K1875" s="125"/>
      <c r="L1875" s="125"/>
      <c r="M1875" s="125"/>
      <c r="N1875" s="125"/>
      <c r="O1875" s="266"/>
      <c r="P1875" s="267"/>
      <c r="Q1875" s="268"/>
      <c r="R1875" s="269"/>
      <c r="S1875" s="268"/>
      <c r="T1875" s="263"/>
      <c r="U1875" s="300"/>
      <c r="V1875" s="294" t="str">
        <f>IF(Tabela7[[#This Row],[C/V]]="c",Tabela7[[#This Row],[Preço Médio]],"")</f>
        <v/>
      </c>
      <c r="W1875" s="294" t="str">
        <f>IF(Tabela7[[#This Row],[C/V]]="v",Tabela7[[#This Row],[Preço Médio]],"")</f>
        <v/>
      </c>
      <c r="X1875" s="123" t="str">
        <f>Tabela7[[#This Row],[Código Negociação]]&amp;Tabela7[[#This Row],[C/V]]</f>
        <v/>
      </c>
    </row>
    <row r="1876" spans="3:24" ht="15" customHeight="1" x14ac:dyDescent="0.25">
      <c r="C1876" s="262"/>
      <c r="D1876" s="272"/>
      <c r="E1876" s="273"/>
      <c r="F1876" s="264"/>
      <c r="G1876" s="265"/>
      <c r="H1876" s="126"/>
      <c r="I1876" s="125"/>
      <c r="J1876" s="125"/>
      <c r="K1876" s="125"/>
      <c r="L1876" s="125"/>
      <c r="M1876" s="125"/>
      <c r="N1876" s="125"/>
      <c r="O1876" s="266"/>
      <c r="P1876" s="267"/>
      <c r="Q1876" s="267"/>
      <c r="R1876" s="270"/>
      <c r="S1876" s="267"/>
      <c r="T1876" s="264"/>
      <c r="U1876" s="300"/>
      <c r="V1876" s="294" t="str">
        <f>IF(Tabela7[[#This Row],[C/V]]="c",Tabela7[[#This Row],[Preço Médio]],"")</f>
        <v/>
      </c>
      <c r="W1876" s="294" t="str">
        <f>IF(Tabela7[[#This Row],[C/V]]="v",Tabela7[[#This Row],[Preço Médio]],"")</f>
        <v/>
      </c>
      <c r="X1876" s="123" t="str">
        <f>Tabela7[[#This Row],[Código Negociação]]&amp;Tabela7[[#This Row],[C/V]]</f>
        <v/>
      </c>
    </row>
    <row r="1877" spans="3:24" ht="15" customHeight="1" x14ac:dyDescent="0.25">
      <c r="C1877" s="141"/>
      <c r="D1877" s="271"/>
      <c r="E1877" s="271"/>
      <c r="F1877" s="118"/>
      <c r="G1877" s="119"/>
      <c r="H1877" s="118"/>
      <c r="I1877" s="120"/>
      <c r="J1877" s="120"/>
      <c r="K1877" s="120"/>
      <c r="L1877" s="120"/>
      <c r="M1877" s="120"/>
      <c r="N1877" s="120"/>
      <c r="O1877" s="121"/>
      <c r="P1877" s="121"/>
      <c r="Q1877" s="117"/>
      <c r="R1877" s="122"/>
      <c r="S1877" s="117"/>
      <c r="T1877" s="123"/>
      <c r="U1877" s="299"/>
      <c r="V1877" s="294" t="str">
        <f>IF(Tabela7[[#This Row],[C/V]]="c",Tabela7[[#This Row],[Preço Médio]],"")</f>
        <v/>
      </c>
      <c r="W1877" s="294" t="str">
        <f>IF(Tabela7[[#This Row],[C/V]]="v",Tabela7[[#This Row],[Preço Médio]],"")</f>
        <v/>
      </c>
      <c r="X1877" s="123" t="str">
        <f>Tabela7[[#This Row],[Código Negociação]]&amp;Tabela7[[#This Row],[C/V]]</f>
        <v/>
      </c>
    </row>
    <row r="1878" spans="3:24" ht="15" customHeight="1" x14ac:dyDescent="0.25">
      <c r="C1878" s="262"/>
      <c r="D1878" s="272"/>
      <c r="E1878" s="272"/>
      <c r="F1878" s="264"/>
      <c r="G1878" s="265"/>
      <c r="H1878" s="126"/>
      <c r="I1878" s="125"/>
      <c r="J1878" s="125"/>
      <c r="K1878" s="125"/>
      <c r="L1878" s="125"/>
      <c r="M1878" s="125"/>
      <c r="N1878" s="125"/>
      <c r="O1878" s="266"/>
      <c r="P1878" s="267"/>
      <c r="Q1878" s="268"/>
      <c r="R1878" s="269"/>
      <c r="S1878" s="268"/>
      <c r="T1878" s="263"/>
      <c r="U1878" s="300"/>
      <c r="V1878" s="294" t="str">
        <f>IF(Tabela7[[#This Row],[C/V]]="c",Tabela7[[#This Row],[Preço Médio]],"")</f>
        <v/>
      </c>
      <c r="W1878" s="294" t="str">
        <f>IF(Tabela7[[#This Row],[C/V]]="v",Tabela7[[#This Row],[Preço Médio]],"")</f>
        <v/>
      </c>
      <c r="X1878" s="123" t="str">
        <f>Tabela7[[#This Row],[Código Negociação]]&amp;Tabela7[[#This Row],[C/V]]</f>
        <v/>
      </c>
    </row>
    <row r="1879" spans="3:24" ht="15" customHeight="1" x14ac:dyDescent="0.25">
      <c r="C1879" s="262"/>
      <c r="D1879" s="272"/>
      <c r="E1879" s="272"/>
      <c r="F1879" s="264"/>
      <c r="G1879" s="265"/>
      <c r="H1879" s="126"/>
      <c r="I1879" s="125"/>
      <c r="J1879" s="125"/>
      <c r="K1879" s="125"/>
      <c r="L1879" s="125"/>
      <c r="M1879" s="125"/>
      <c r="N1879" s="125"/>
      <c r="O1879" s="266"/>
      <c r="P1879" s="267"/>
      <c r="Q1879" s="267"/>
      <c r="R1879" s="270"/>
      <c r="S1879" s="267"/>
      <c r="T1879" s="264"/>
      <c r="U1879" s="300"/>
      <c r="V1879" s="294" t="str">
        <f>IF(Tabela7[[#This Row],[C/V]]="c",Tabela7[[#This Row],[Preço Médio]],"")</f>
        <v/>
      </c>
      <c r="W1879" s="294" t="str">
        <f>IF(Tabela7[[#This Row],[C/V]]="v",Tabela7[[#This Row],[Preço Médio]],"")</f>
        <v/>
      </c>
      <c r="X1879" s="123" t="str">
        <f>Tabela7[[#This Row],[Código Negociação]]&amp;Tabela7[[#This Row],[C/V]]</f>
        <v/>
      </c>
    </row>
    <row r="1880" spans="3:24" ht="15" customHeight="1" x14ac:dyDescent="0.25">
      <c r="C1880" s="141"/>
      <c r="D1880" s="273"/>
      <c r="E1880" s="273"/>
      <c r="F1880" s="264"/>
      <c r="G1880" s="274"/>
      <c r="H1880" s="264"/>
      <c r="I1880" s="275"/>
      <c r="J1880" s="275"/>
      <c r="K1880" s="275"/>
      <c r="L1880" s="275"/>
      <c r="M1880" s="275"/>
      <c r="N1880" s="275"/>
      <c r="O1880" s="267"/>
      <c r="P1880" s="267"/>
      <c r="Q1880" s="268"/>
      <c r="R1880" s="269"/>
      <c r="S1880" s="268"/>
      <c r="T1880" s="263"/>
      <c r="U1880" s="300"/>
      <c r="V1880" s="294" t="str">
        <f>IF(Tabela7[[#This Row],[C/V]]="c",Tabela7[[#This Row],[Preço Médio]],"")</f>
        <v/>
      </c>
      <c r="W1880" s="294" t="str">
        <f>IF(Tabela7[[#This Row],[C/V]]="v",Tabela7[[#This Row],[Preço Médio]],"")</f>
        <v/>
      </c>
      <c r="X1880" s="123" t="str">
        <f>Tabela7[[#This Row],[Código Negociação]]&amp;Tabela7[[#This Row],[C/V]]</f>
        <v/>
      </c>
    </row>
    <row r="1881" spans="3:24" ht="15" customHeight="1" x14ac:dyDescent="0.25">
      <c r="C1881" s="262"/>
      <c r="D1881" s="272"/>
      <c r="E1881" s="273"/>
      <c r="F1881" s="264"/>
      <c r="G1881" s="265"/>
      <c r="H1881" s="126"/>
      <c r="I1881" s="125"/>
      <c r="J1881" s="125"/>
      <c r="K1881" s="125"/>
      <c r="L1881" s="125"/>
      <c r="M1881" s="125"/>
      <c r="N1881" s="125"/>
      <c r="O1881" s="266"/>
      <c r="P1881" s="267"/>
      <c r="Q1881" s="268"/>
      <c r="R1881" s="269"/>
      <c r="S1881" s="268"/>
      <c r="T1881" s="263"/>
      <c r="U1881" s="300"/>
      <c r="V1881" s="294" t="str">
        <f>IF(Tabela7[[#This Row],[C/V]]="c",Tabela7[[#This Row],[Preço Médio]],"")</f>
        <v/>
      </c>
      <c r="W1881" s="294" t="str">
        <f>IF(Tabela7[[#This Row],[C/V]]="v",Tabela7[[#This Row],[Preço Médio]],"")</f>
        <v/>
      </c>
      <c r="X1881" s="123" t="str">
        <f>Tabela7[[#This Row],[Código Negociação]]&amp;Tabela7[[#This Row],[C/V]]</f>
        <v/>
      </c>
    </row>
    <row r="1882" spans="3:24" ht="15" customHeight="1" x14ac:dyDescent="0.25">
      <c r="C1882" s="262"/>
      <c r="D1882" s="272"/>
      <c r="E1882" s="273"/>
      <c r="F1882" s="264"/>
      <c r="G1882" s="265"/>
      <c r="H1882" s="126"/>
      <c r="I1882" s="125"/>
      <c r="J1882" s="125"/>
      <c r="K1882" s="125"/>
      <c r="L1882" s="125"/>
      <c r="M1882" s="125"/>
      <c r="N1882" s="125"/>
      <c r="O1882" s="266"/>
      <c r="P1882" s="267"/>
      <c r="Q1882" s="267"/>
      <c r="R1882" s="270"/>
      <c r="S1882" s="267"/>
      <c r="T1882" s="264"/>
      <c r="U1882" s="300"/>
      <c r="V1882" s="294" t="str">
        <f>IF(Tabela7[[#This Row],[C/V]]="c",Tabela7[[#This Row],[Preço Médio]],"")</f>
        <v/>
      </c>
      <c r="W1882" s="294" t="str">
        <f>IF(Tabela7[[#This Row],[C/V]]="v",Tabela7[[#This Row],[Preço Médio]],"")</f>
        <v/>
      </c>
      <c r="X1882" s="123" t="str">
        <f>Tabela7[[#This Row],[Código Negociação]]&amp;Tabela7[[#This Row],[C/V]]</f>
        <v/>
      </c>
    </row>
    <row r="1883" spans="3:24" ht="15" customHeight="1" x14ac:dyDescent="0.25">
      <c r="C1883" s="141"/>
      <c r="D1883" s="271"/>
      <c r="E1883" s="271"/>
      <c r="F1883" s="118"/>
      <c r="G1883" s="119"/>
      <c r="H1883" s="118"/>
      <c r="I1883" s="120"/>
      <c r="J1883" s="120"/>
      <c r="K1883" s="120"/>
      <c r="L1883" s="120"/>
      <c r="M1883" s="120"/>
      <c r="N1883" s="120"/>
      <c r="O1883" s="121"/>
      <c r="P1883" s="121"/>
      <c r="Q1883" s="117"/>
      <c r="R1883" s="122"/>
      <c r="S1883" s="117"/>
      <c r="T1883" s="123"/>
      <c r="U1883" s="299"/>
      <c r="V1883" s="294" t="str">
        <f>IF(Tabela7[[#This Row],[C/V]]="c",Tabela7[[#This Row],[Preço Médio]],"")</f>
        <v/>
      </c>
      <c r="W1883" s="294" t="str">
        <f>IF(Tabela7[[#This Row],[C/V]]="v",Tabela7[[#This Row],[Preço Médio]],"")</f>
        <v/>
      </c>
      <c r="X1883" s="123" t="str">
        <f>Tabela7[[#This Row],[Código Negociação]]&amp;Tabela7[[#This Row],[C/V]]</f>
        <v/>
      </c>
    </row>
    <row r="1884" spans="3:24" ht="15" customHeight="1" x14ac:dyDescent="0.25">
      <c r="C1884" s="262"/>
      <c r="D1884" s="272"/>
      <c r="E1884" s="272"/>
      <c r="F1884" s="264"/>
      <c r="G1884" s="265"/>
      <c r="H1884" s="126"/>
      <c r="I1884" s="125"/>
      <c r="J1884" s="125"/>
      <c r="K1884" s="125"/>
      <c r="L1884" s="125"/>
      <c r="M1884" s="125"/>
      <c r="N1884" s="125"/>
      <c r="O1884" s="266"/>
      <c r="P1884" s="267"/>
      <c r="Q1884" s="268"/>
      <c r="R1884" s="269"/>
      <c r="S1884" s="268"/>
      <c r="T1884" s="263"/>
      <c r="U1884" s="300"/>
      <c r="V1884" s="294" t="str">
        <f>IF(Tabela7[[#This Row],[C/V]]="c",Tabela7[[#This Row],[Preço Médio]],"")</f>
        <v/>
      </c>
      <c r="W1884" s="294" t="str">
        <f>IF(Tabela7[[#This Row],[C/V]]="v",Tabela7[[#This Row],[Preço Médio]],"")</f>
        <v/>
      </c>
      <c r="X1884" s="123" t="str">
        <f>Tabela7[[#This Row],[Código Negociação]]&amp;Tabela7[[#This Row],[C/V]]</f>
        <v/>
      </c>
    </row>
    <row r="1885" spans="3:24" ht="15" customHeight="1" x14ac:dyDescent="0.25">
      <c r="C1885" s="262"/>
      <c r="D1885" s="272"/>
      <c r="E1885" s="272"/>
      <c r="F1885" s="264"/>
      <c r="G1885" s="265"/>
      <c r="H1885" s="126"/>
      <c r="I1885" s="125"/>
      <c r="J1885" s="125"/>
      <c r="K1885" s="125"/>
      <c r="L1885" s="125"/>
      <c r="M1885" s="125"/>
      <c r="N1885" s="125"/>
      <c r="O1885" s="266"/>
      <c r="P1885" s="267"/>
      <c r="Q1885" s="267"/>
      <c r="R1885" s="270"/>
      <c r="S1885" s="267"/>
      <c r="T1885" s="264"/>
      <c r="U1885" s="300"/>
      <c r="V1885" s="294" t="str">
        <f>IF(Tabela7[[#This Row],[C/V]]="c",Tabela7[[#This Row],[Preço Médio]],"")</f>
        <v/>
      </c>
      <c r="W1885" s="294" t="str">
        <f>IF(Tabela7[[#This Row],[C/V]]="v",Tabela7[[#This Row],[Preço Médio]],"")</f>
        <v/>
      </c>
      <c r="X1885" s="123" t="str">
        <f>Tabela7[[#This Row],[Código Negociação]]&amp;Tabela7[[#This Row],[C/V]]</f>
        <v/>
      </c>
    </row>
    <row r="1886" spans="3:24" ht="15" customHeight="1" x14ac:dyDescent="0.25">
      <c r="C1886" s="141"/>
      <c r="D1886" s="273"/>
      <c r="E1886" s="273"/>
      <c r="F1886" s="264"/>
      <c r="G1886" s="274"/>
      <c r="H1886" s="264"/>
      <c r="I1886" s="275"/>
      <c r="J1886" s="275"/>
      <c r="K1886" s="275"/>
      <c r="L1886" s="275"/>
      <c r="M1886" s="275"/>
      <c r="N1886" s="275"/>
      <c r="O1886" s="267"/>
      <c r="P1886" s="267"/>
      <c r="Q1886" s="268"/>
      <c r="R1886" s="269"/>
      <c r="S1886" s="268"/>
      <c r="T1886" s="263"/>
      <c r="U1886" s="300"/>
      <c r="V1886" s="294" t="str">
        <f>IF(Tabela7[[#This Row],[C/V]]="c",Tabela7[[#This Row],[Preço Médio]],"")</f>
        <v/>
      </c>
      <c r="W1886" s="294" t="str">
        <f>IF(Tabela7[[#This Row],[C/V]]="v",Tabela7[[#This Row],[Preço Médio]],"")</f>
        <v/>
      </c>
      <c r="X1886" s="123" t="str">
        <f>Tabela7[[#This Row],[Código Negociação]]&amp;Tabela7[[#This Row],[C/V]]</f>
        <v/>
      </c>
    </row>
    <row r="1887" spans="3:24" ht="15" customHeight="1" x14ac:dyDescent="0.25">
      <c r="C1887" s="262"/>
      <c r="D1887" s="272"/>
      <c r="E1887" s="273"/>
      <c r="F1887" s="264"/>
      <c r="G1887" s="265"/>
      <c r="H1887" s="126"/>
      <c r="I1887" s="125"/>
      <c r="J1887" s="125"/>
      <c r="K1887" s="125"/>
      <c r="L1887" s="125"/>
      <c r="M1887" s="125"/>
      <c r="N1887" s="125"/>
      <c r="O1887" s="266"/>
      <c r="P1887" s="267"/>
      <c r="Q1887" s="268"/>
      <c r="R1887" s="269"/>
      <c r="S1887" s="268"/>
      <c r="T1887" s="263"/>
      <c r="U1887" s="300"/>
      <c r="V1887" s="294" t="str">
        <f>IF(Tabela7[[#This Row],[C/V]]="c",Tabela7[[#This Row],[Preço Médio]],"")</f>
        <v/>
      </c>
      <c r="W1887" s="294" t="str">
        <f>IF(Tabela7[[#This Row],[C/V]]="v",Tabela7[[#This Row],[Preço Médio]],"")</f>
        <v/>
      </c>
      <c r="X1887" s="123" t="str">
        <f>Tabela7[[#This Row],[Código Negociação]]&amp;Tabela7[[#This Row],[C/V]]</f>
        <v/>
      </c>
    </row>
    <row r="1888" spans="3:24" ht="15" customHeight="1" x14ac:dyDescent="0.25">
      <c r="C1888" s="262"/>
      <c r="D1888" s="272"/>
      <c r="E1888" s="273"/>
      <c r="F1888" s="264"/>
      <c r="G1888" s="265"/>
      <c r="H1888" s="126"/>
      <c r="I1888" s="125"/>
      <c r="J1888" s="125"/>
      <c r="K1888" s="125"/>
      <c r="L1888" s="125"/>
      <c r="M1888" s="125"/>
      <c r="N1888" s="125"/>
      <c r="O1888" s="266"/>
      <c r="P1888" s="267"/>
      <c r="Q1888" s="267"/>
      <c r="R1888" s="270"/>
      <c r="S1888" s="267"/>
      <c r="T1888" s="264"/>
      <c r="U1888" s="300"/>
      <c r="V1888" s="294" t="str">
        <f>IF(Tabela7[[#This Row],[C/V]]="c",Tabela7[[#This Row],[Preço Médio]],"")</f>
        <v/>
      </c>
      <c r="W1888" s="294" t="str">
        <f>IF(Tabela7[[#This Row],[C/V]]="v",Tabela7[[#This Row],[Preço Médio]],"")</f>
        <v/>
      </c>
      <c r="X1888" s="123" t="str">
        <f>Tabela7[[#This Row],[Código Negociação]]&amp;Tabela7[[#This Row],[C/V]]</f>
        <v/>
      </c>
    </row>
    <row r="1889" spans="3:24" ht="15" customHeight="1" x14ac:dyDescent="0.25">
      <c r="C1889" s="141"/>
      <c r="D1889" s="271"/>
      <c r="E1889" s="271"/>
      <c r="F1889" s="118"/>
      <c r="G1889" s="119"/>
      <c r="H1889" s="118"/>
      <c r="I1889" s="120"/>
      <c r="J1889" s="120"/>
      <c r="K1889" s="120"/>
      <c r="L1889" s="120"/>
      <c r="M1889" s="120"/>
      <c r="N1889" s="120"/>
      <c r="O1889" s="121"/>
      <c r="P1889" s="121"/>
      <c r="Q1889" s="117"/>
      <c r="R1889" s="122"/>
      <c r="S1889" s="117"/>
      <c r="T1889" s="123"/>
      <c r="U1889" s="299"/>
      <c r="V1889" s="294" t="str">
        <f>IF(Tabela7[[#This Row],[C/V]]="c",Tabela7[[#This Row],[Preço Médio]],"")</f>
        <v/>
      </c>
      <c r="W1889" s="294" t="str">
        <f>IF(Tabela7[[#This Row],[C/V]]="v",Tabela7[[#This Row],[Preço Médio]],"")</f>
        <v/>
      </c>
      <c r="X1889" s="123" t="str">
        <f>Tabela7[[#This Row],[Código Negociação]]&amp;Tabela7[[#This Row],[C/V]]</f>
        <v/>
      </c>
    </row>
    <row r="1890" spans="3:24" ht="15" customHeight="1" x14ac:dyDescent="0.25">
      <c r="C1890" s="262"/>
      <c r="D1890" s="272"/>
      <c r="E1890" s="272"/>
      <c r="F1890" s="264"/>
      <c r="G1890" s="265"/>
      <c r="H1890" s="126"/>
      <c r="I1890" s="125"/>
      <c r="J1890" s="125"/>
      <c r="K1890" s="125"/>
      <c r="L1890" s="125"/>
      <c r="M1890" s="125"/>
      <c r="N1890" s="125"/>
      <c r="O1890" s="266"/>
      <c r="P1890" s="267"/>
      <c r="Q1890" s="268"/>
      <c r="R1890" s="269"/>
      <c r="S1890" s="268"/>
      <c r="T1890" s="263"/>
      <c r="U1890" s="300"/>
      <c r="V1890" s="294" t="str">
        <f>IF(Tabela7[[#This Row],[C/V]]="c",Tabela7[[#This Row],[Preço Médio]],"")</f>
        <v/>
      </c>
      <c r="W1890" s="294" t="str">
        <f>IF(Tabela7[[#This Row],[C/V]]="v",Tabela7[[#This Row],[Preço Médio]],"")</f>
        <v/>
      </c>
      <c r="X1890" s="123" t="str">
        <f>Tabela7[[#This Row],[Código Negociação]]&amp;Tabela7[[#This Row],[C/V]]</f>
        <v/>
      </c>
    </row>
    <row r="1891" spans="3:24" ht="15" customHeight="1" x14ac:dyDescent="0.25">
      <c r="C1891" s="262"/>
      <c r="D1891" s="272"/>
      <c r="E1891" s="272"/>
      <c r="F1891" s="264"/>
      <c r="G1891" s="265"/>
      <c r="H1891" s="126"/>
      <c r="I1891" s="125"/>
      <c r="J1891" s="125"/>
      <c r="K1891" s="125"/>
      <c r="L1891" s="125"/>
      <c r="M1891" s="125"/>
      <c r="N1891" s="125"/>
      <c r="O1891" s="266"/>
      <c r="P1891" s="267"/>
      <c r="Q1891" s="267"/>
      <c r="R1891" s="270"/>
      <c r="S1891" s="267"/>
      <c r="T1891" s="264"/>
      <c r="U1891" s="300"/>
      <c r="V1891" s="294" t="str">
        <f>IF(Tabela7[[#This Row],[C/V]]="c",Tabela7[[#This Row],[Preço Médio]],"")</f>
        <v/>
      </c>
      <c r="W1891" s="294" t="str">
        <f>IF(Tabela7[[#This Row],[C/V]]="v",Tabela7[[#This Row],[Preço Médio]],"")</f>
        <v/>
      </c>
      <c r="X1891" s="123" t="str">
        <f>Tabela7[[#This Row],[Código Negociação]]&amp;Tabela7[[#This Row],[C/V]]</f>
        <v/>
      </c>
    </row>
    <row r="1892" spans="3:24" ht="15" customHeight="1" x14ac:dyDescent="0.25">
      <c r="C1892" s="141"/>
      <c r="D1892" s="273"/>
      <c r="E1892" s="273"/>
      <c r="F1892" s="264"/>
      <c r="G1892" s="274"/>
      <c r="H1892" s="264"/>
      <c r="I1892" s="275"/>
      <c r="J1892" s="275"/>
      <c r="K1892" s="275"/>
      <c r="L1892" s="275"/>
      <c r="M1892" s="275"/>
      <c r="N1892" s="275"/>
      <c r="O1892" s="267"/>
      <c r="P1892" s="267"/>
      <c r="Q1892" s="268"/>
      <c r="R1892" s="269"/>
      <c r="S1892" s="268"/>
      <c r="T1892" s="263"/>
      <c r="U1892" s="300"/>
      <c r="V1892" s="294" t="str">
        <f>IF(Tabela7[[#This Row],[C/V]]="c",Tabela7[[#This Row],[Preço Médio]],"")</f>
        <v/>
      </c>
      <c r="W1892" s="294" t="str">
        <f>IF(Tabela7[[#This Row],[C/V]]="v",Tabela7[[#This Row],[Preço Médio]],"")</f>
        <v/>
      </c>
      <c r="X1892" s="123" t="str">
        <f>Tabela7[[#This Row],[Código Negociação]]&amp;Tabela7[[#This Row],[C/V]]</f>
        <v/>
      </c>
    </row>
    <row r="1893" spans="3:24" ht="15" customHeight="1" x14ac:dyDescent="0.25">
      <c r="C1893" s="262"/>
      <c r="D1893" s="272"/>
      <c r="E1893" s="273"/>
      <c r="F1893" s="264"/>
      <c r="G1893" s="265"/>
      <c r="H1893" s="126"/>
      <c r="I1893" s="125"/>
      <c r="J1893" s="125"/>
      <c r="K1893" s="125"/>
      <c r="L1893" s="125"/>
      <c r="M1893" s="125"/>
      <c r="N1893" s="125"/>
      <c r="O1893" s="266"/>
      <c r="P1893" s="267"/>
      <c r="Q1893" s="268"/>
      <c r="R1893" s="269"/>
      <c r="S1893" s="268"/>
      <c r="T1893" s="263"/>
      <c r="U1893" s="300"/>
      <c r="V1893" s="294" t="str">
        <f>IF(Tabela7[[#This Row],[C/V]]="c",Tabela7[[#This Row],[Preço Médio]],"")</f>
        <v/>
      </c>
      <c r="W1893" s="294" t="str">
        <f>IF(Tabela7[[#This Row],[C/V]]="v",Tabela7[[#This Row],[Preço Médio]],"")</f>
        <v/>
      </c>
      <c r="X1893" s="123" t="str">
        <f>Tabela7[[#This Row],[Código Negociação]]&amp;Tabela7[[#This Row],[C/V]]</f>
        <v/>
      </c>
    </row>
    <row r="1894" spans="3:24" ht="15" customHeight="1" x14ac:dyDescent="0.25">
      <c r="C1894" s="262"/>
      <c r="D1894" s="272"/>
      <c r="E1894" s="273"/>
      <c r="F1894" s="264"/>
      <c r="G1894" s="265"/>
      <c r="H1894" s="126"/>
      <c r="I1894" s="125"/>
      <c r="J1894" s="125"/>
      <c r="K1894" s="125"/>
      <c r="L1894" s="125"/>
      <c r="M1894" s="125"/>
      <c r="N1894" s="125"/>
      <c r="O1894" s="266"/>
      <c r="P1894" s="267"/>
      <c r="Q1894" s="267"/>
      <c r="R1894" s="270"/>
      <c r="S1894" s="267"/>
      <c r="T1894" s="264"/>
      <c r="U1894" s="300"/>
      <c r="V1894" s="294" t="str">
        <f>IF(Tabela7[[#This Row],[C/V]]="c",Tabela7[[#This Row],[Preço Médio]],"")</f>
        <v/>
      </c>
      <c r="W1894" s="294" t="str">
        <f>IF(Tabela7[[#This Row],[C/V]]="v",Tabela7[[#This Row],[Preço Médio]],"")</f>
        <v/>
      </c>
      <c r="X1894" s="123" t="str">
        <f>Tabela7[[#This Row],[Código Negociação]]&amp;Tabela7[[#This Row],[C/V]]</f>
        <v/>
      </c>
    </row>
    <row r="1895" spans="3:24" ht="15" customHeight="1" x14ac:dyDescent="0.25">
      <c r="C1895" s="141"/>
      <c r="D1895" s="271"/>
      <c r="E1895" s="271"/>
      <c r="F1895" s="118"/>
      <c r="G1895" s="119"/>
      <c r="H1895" s="118"/>
      <c r="I1895" s="120"/>
      <c r="J1895" s="120"/>
      <c r="K1895" s="120"/>
      <c r="L1895" s="120"/>
      <c r="M1895" s="120"/>
      <c r="N1895" s="120"/>
      <c r="O1895" s="121"/>
      <c r="P1895" s="121"/>
      <c r="Q1895" s="117"/>
      <c r="R1895" s="122"/>
      <c r="S1895" s="117"/>
      <c r="T1895" s="123"/>
      <c r="U1895" s="299"/>
      <c r="V1895" s="294" t="str">
        <f>IF(Tabela7[[#This Row],[C/V]]="c",Tabela7[[#This Row],[Preço Médio]],"")</f>
        <v/>
      </c>
      <c r="W1895" s="294" t="str">
        <f>IF(Tabela7[[#This Row],[C/V]]="v",Tabela7[[#This Row],[Preço Médio]],"")</f>
        <v/>
      </c>
      <c r="X1895" s="123" t="str">
        <f>Tabela7[[#This Row],[Código Negociação]]&amp;Tabela7[[#This Row],[C/V]]</f>
        <v/>
      </c>
    </row>
    <row r="1896" spans="3:24" ht="15" customHeight="1" x14ac:dyDescent="0.25">
      <c r="C1896" s="262"/>
      <c r="D1896" s="272"/>
      <c r="E1896" s="272"/>
      <c r="F1896" s="264"/>
      <c r="G1896" s="265"/>
      <c r="H1896" s="126"/>
      <c r="I1896" s="125"/>
      <c r="J1896" s="125"/>
      <c r="K1896" s="125"/>
      <c r="L1896" s="125"/>
      <c r="M1896" s="125"/>
      <c r="N1896" s="125"/>
      <c r="O1896" s="266"/>
      <c r="P1896" s="267"/>
      <c r="Q1896" s="268"/>
      <c r="R1896" s="269"/>
      <c r="S1896" s="268"/>
      <c r="T1896" s="263"/>
      <c r="U1896" s="300"/>
      <c r="V1896" s="294" t="str">
        <f>IF(Tabela7[[#This Row],[C/V]]="c",Tabela7[[#This Row],[Preço Médio]],"")</f>
        <v/>
      </c>
      <c r="W1896" s="294" t="str">
        <f>IF(Tabela7[[#This Row],[C/V]]="v",Tabela7[[#This Row],[Preço Médio]],"")</f>
        <v/>
      </c>
      <c r="X1896" s="123" t="str">
        <f>Tabela7[[#This Row],[Código Negociação]]&amp;Tabela7[[#This Row],[C/V]]</f>
        <v/>
      </c>
    </row>
    <row r="1897" spans="3:24" ht="15" customHeight="1" x14ac:dyDescent="0.25">
      <c r="C1897" s="262"/>
      <c r="D1897" s="272"/>
      <c r="E1897" s="272"/>
      <c r="F1897" s="264"/>
      <c r="G1897" s="265"/>
      <c r="H1897" s="126"/>
      <c r="I1897" s="125"/>
      <c r="J1897" s="125"/>
      <c r="K1897" s="125"/>
      <c r="L1897" s="125"/>
      <c r="M1897" s="125"/>
      <c r="N1897" s="125"/>
      <c r="O1897" s="266"/>
      <c r="P1897" s="267"/>
      <c r="Q1897" s="267"/>
      <c r="R1897" s="270"/>
      <c r="S1897" s="267"/>
      <c r="T1897" s="264"/>
      <c r="U1897" s="300"/>
      <c r="V1897" s="294" t="str">
        <f>IF(Tabela7[[#This Row],[C/V]]="c",Tabela7[[#This Row],[Preço Médio]],"")</f>
        <v/>
      </c>
      <c r="W1897" s="294" t="str">
        <f>IF(Tabela7[[#This Row],[C/V]]="v",Tabela7[[#This Row],[Preço Médio]],"")</f>
        <v/>
      </c>
      <c r="X1897" s="123" t="str">
        <f>Tabela7[[#This Row],[Código Negociação]]&amp;Tabela7[[#This Row],[C/V]]</f>
        <v/>
      </c>
    </row>
    <row r="1898" spans="3:24" ht="15" customHeight="1" x14ac:dyDescent="0.25">
      <c r="C1898" s="141"/>
      <c r="D1898" s="273"/>
      <c r="E1898" s="273"/>
      <c r="F1898" s="264"/>
      <c r="G1898" s="274"/>
      <c r="H1898" s="264"/>
      <c r="I1898" s="275"/>
      <c r="J1898" s="275"/>
      <c r="K1898" s="275"/>
      <c r="L1898" s="275"/>
      <c r="M1898" s="275"/>
      <c r="N1898" s="275"/>
      <c r="O1898" s="267"/>
      <c r="P1898" s="267"/>
      <c r="Q1898" s="268"/>
      <c r="R1898" s="269"/>
      <c r="S1898" s="268"/>
      <c r="T1898" s="263"/>
      <c r="U1898" s="300"/>
      <c r="V1898" s="294" t="str">
        <f>IF(Tabela7[[#This Row],[C/V]]="c",Tabela7[[#This Row],[Preço Médio]],"")</f>
        <v/>
      </c>
      <c r="W1898" s="294" t="str">
        <f>IF(Tabela7[[#This Row],[C/V]]="v",Tabela7[[#This Row],[Preço Médio]],"")</f>
        <v/>
      </c>
      <c r="X1898" s="123" t="str">
        <f>Tabela7[[#This Row],[Código Negociação]]&amp;Tabela7[[#This Row],[C/V]]</f>
        <v/>
      </c>
    </row>
    <row r="1899" spans="3:24" ht="15" customHeight="1" x14ac:dyDescent="0.25">
      <c r="C1899" s="262"/>
      <c r="D1899" s="272"/>
      <c r="E1899" s="273"/>
      <c r="F1899" s="264"/>
      <c r="G1899" s="265"/>
      <c r="H1899" s="126"/>
      <c r="I1899" s="125"/>
      <c r="J1899" s="125"/>
      <c r="K1899" s="125"/>
      <c r="L1899" s="125"/>
      <c r="M1899" s="125"/>
      <c r="N1899" s="125"/>
      <c r="O1899" s="266"/>
      <c r="P1899" s="267"/>
      <c r="Q1899" s="268"/>
      <c r="R1899" s="269"/>
      <c r="S1899" s="268"/>
      <c r="T1899" s="263"/>
      <c r="U1899" s="300"/>
      <c r="V1899" s="294" t="str">
        <f>IF(Tabela7[[#This Row],[C/V]]="c",Tabela7[[#This Row],[Preço Médio]],"")</f>
        <v/>
      </c>
      <c r="W1899" s="294" t="str">
        <f>IF(Tabela7[[#This Row],[C/V]]="v",Tabela7[[#This Row],[Preço Médio]],"")</f>
        <v/>
      </c>
      <c r="X1899" s="123" t="str">
        <f>Tabela7[[#This Row],[Código Negociação]]&amp;Tabela7[[#This Row],[C/V]]</f>
        <v/>
      </c>
    </row>
    <row r="1900" spans="3:24" ht="15" customHeight="1" x14ac:dyDescent="0.25">
      <c r="C1900" s="262"/>
      <c r="D1900" s="272"/>
      <c r="E1900" s="273"/>
      <c r="F1900" s="264"/>
      <c r="G1900" s="265"/>
      <c r="H1900" s="126"/>
      <c r="I1900" s="125"/>
      <c r="J1900" s="125"/>
      <c r="K1900" s="125"/>
      <c r="L1900" s="125"/>
      <c r="M1900" s="125"/>
      <c r="N1900" s="125"/>
      <c r="O1900" s="266"/>
      <c r="P1900" s="267"/>
      <c r="Q1900" s="267"/>
      <c r="R1900" s="270"/>
      <c r="S1900" s="267"/>
      <c r="T1900" s="264"/>
      <c r="U1900" s="300"/>
      <c r="V1900" s="294" t="str">
        <f>IF(Tabela7[[#This Row],[C/V]]="c",Tabela7[[#This Row],[Preço Médio]],"")</f>
        <v/>
      </c>
      <c r="W1900" s="294" t="str">
        <f>IF(Tabela7[[#This Row],[C/V]]="v",Tabela7[[#This Row],[Preço Médio]],"")</f>
        <v/>
      </c>
      <c r="X1900" s="123" t="str">
        <f>Tabela7[[#This Row],[Código Negociação]]&amp;Tabela7[[#This Row],[C/V]]</f>
        <v/>
      </c>
    </row>
    <row r="1901" spans="3:24" ht="15" customHeight="1" x14ac:dyDescent="0.25">
      <c r="C1901" s="141"/>
      <c r="D1901" s="271"/>
      <c r="E1901" s="271"/>
      <c r="F1901" s="118"/>
      <c r="G1901" s="119"/>
      <c r="H1901" s="118"/>
      <c r="I1901" s="120"/>
      <c r="J1901" s="120"/>
      <c r="K1901" s="120"/>
      <c r="L1901" s="120"/>
      <c r="M1901" s="120"/>
      <c r="N1901" s="120"/>
      <c r="O1901" s="121"/>
      <c r="P1901" s="121"/>
      <c r="Q1901" s="117"/>
      <c r="R1901" s="122"/>
      <c r="S1901" s="117"/>
      <c r="T1901" s="123"/>
      <c r="U1901" s="299"/>
      <c r="V1901" s="294" t="str">
        <f>IF(Tabela7[[#This Row],[C/V]]="c",Tabela7[[#This Row],[Preço Médio]],"")</f>
        <v/>
      </c>
      <c r="W1901" s="294" t="str">
        <f>IF(Tabela7[[#This Row],[C/V]]="v",Tabela7[[#This Row],[Preço Médio]],"")</f>
        <v/>
      </c>
      <c r="X1901" s="123" t="str">
        <f>Tabela7[[#This Row],[Código Negociação]]&amp;Tabela7[[#This Row],[C/V]]</f>
        <v/>
      </c>
    </row>
    <row r="1902" spans="3:24" ht="15" customHeight="1" x14ac:dyDescent="0.25">
      <c r="C1902" s="262"/>
      <c r="D1902" s="272"/>
      <c r="E1902" s="272"/>
      <c r="F1902" s="264"/>
      <c r="G1902" s="265"/>
      <c r="H1902" s="126"/>
      <c r="I1902" s="125"/>
      <c r="J1902" s="125"/>
      <c r="K1902" s="125"/>
      <c r="L1902" s="125"/>
      <c r="M1902" s="125"/>
      <c r="N1902" s="125"/>
      <c r="O1902" s="266"/>
      <c r="P1902" s="267"/>
      <c r="Q1902" s="268"/>
      <c r="R1902" s="269"/>
      <c r="S1902" s="268"/>
      <c r="T1902" s="263"/>
      <c r="U1902" s="300"/>
      <c r="V1902" s="294" t="str">
        <f>IF(Tabela7[[#This Row],[C/V]]="c",Tabela7[[#This Row],[Preço Médio]],"")</f>
        <v/>
      </c>
      <c r="W1902" s="294" t="str">
        <f>IF(Tabela7[[#This Row],[C/V]]="v",Tabela7[[#This Row],[Preço Médio]],"")</f>
        <v/>
      </c>
      <c r="X1902" s="123" t="str">
        <f>Tabela7[[#This Row],[Código Negociação]]&amp;Tabela7[[#This Row],[C/V]]</f>
        <v/>
      </c>
    </row>
    <row r="1903" spans="3:24" ht="15" customHeight="1" x14ac:dyDescent="0.25">
      <c r="C1903" s="262"/>
      <c r="D1903" s="272"/>
      <c r="E1903" s="272"/>
      <c r="F1903" s="264"/>
      <c r="G1903" s="265"/>
      <c r="H1903" s="126"/>
      <c r="I1903" s="125"/>
      <c r="J1903" s="125"/>
      <c r="K1903" s="125"/>
      <c r="L1903" s="125"/>
      <c r="M1903" s="125"/>
      <c r="N1903" s="125"/>
      <c r="O1903" s="266"/>
      <c r="P1903" s="267"/>
      <c r="Q1903" s="267"/>
      <c r="R1903" s="270"/>
      <c r="S1903" s="267"/>
      <c r="T1903" s="264"/>
      <c r="U1903" s="300"/>
      <c r="V1903" s="294" t="str">
        <f>IF(Tabela7[[#This Row],[C/V]]="c",Tabela7[[#This Row],[Preço Médio]],"")</f>
        <v/>
      </c>
      <c r="W1903" s="294" t="str">
        <f>IF(Tabela7[[#This Row],[C/V]]="v",Tabela7[[#This Row],[Preço Médio]],"")</f>
        <v/>
      </c>
      <c r="X1903" s="123" t="str">
        <f>Tabela7[[#This Row],[Código Negociação]]&amp;Tabela7[[#This Row],[C/V]]</f>
        <v/>
      </c>
    </row>
    <row r="1904" spans="3:24" ht="15" customHeight="1" x14ac:dyDescent="0.25">
      <c r="C1904" s="141"/>
      <c r="D1904" s="273"/>
      <c r="E1904" s="273"/>
      <c r="F1904" s="264"/>
      <c r="G1904" s="274"/>
      <c r="H1904" s="264"/>
      <c r="I1904" s="275"/>
      <c r="J1904" s="275"/>
      <c r="K1904" s="275"/>
      <c r="L1904" s="275"/>
      <c r="M1904" s="275"/>
      <c r="N1904" s="275"/>
      <c r="O1904" s="267"/>
      <c r="P1904" s="267"/>
      <c r="Q1904" s="268"/>
      <c r="R1904" s="269"/>
      <c r="S1904" s="268"/>
      <c r="T1904" s="263"/>
      <c r="U1904" s="300"/>
      <c r="V1904" s="294" t="str">
        <f>IF(Tabela7[[#This Row],[C/V]]="c",Tabela7[[#This Row],[Preço Médio]],"")</f>
        <v/>
      </c>
      <c r="W1904" s="294" t="str">
        <f>IF(Tabela7[[#This Row],[C/V]]="v",Tabela7[[#This Row],[Preço Médio]],"")</f>
        <v/>
      </c>
      <c r="X1904" s="123" t="str">
        <f>Tabela7[[#This Row],[Código Negociação]]&amp;Tabela7[[#This Row],[C/V]]</f>
        <v/>
      </c>
    </row>
    <row r="1905" spans="3:24" ht="15" customHeight="1" x14ac:dyDescent="0.25">
      <c r="C1905" s="262"/>
      <c r="D1905" s="272"/>
      <c r="E1905" s="273"/>
      <c r="F1905" s="264"/>
      <c r="G1905" s="265"/>
      <c r="H1905" s="126"/>
      <c r="I1905" s="125"/>
      <c r="J1905" s="125"/>
      <c r="K1905" s="125"/>
      <c r="L1905" s="125"/>
      <c r="M1905" s="125"/>
      <c r="N1905" s="125"/>
      <c r="O1905" s="266"/>
      <c r="P1905" s="267"/>
      <c r="Q1905" s="268"/>
      <c r="R1905" s="269"/>
      <c r="S1905" s="268"/>
      <c r="T1905" s="263"/>
      <c r="U1905" s="300"/>
      <c r="V1905" s="294" t="str">
        <f>IF(Tabela7[[#This Row],[C/V]]="c",Tabela7[[#This Row],[Preço Médio]],"")</f>
        <v/>
      </c>
      <c r="W1905" s="294" t="str">
        <f>IF(Tabela7[[#This Row],[C/V]]="v",Tabela7[[#This Row],[Preço Médio]],"")</f>
        <v/>
      </c>
      <c r="X1905" s="123" t="str">
        <f>Tabela7[[#This Row],[Código Negociação]]&amp;Tabela7[[#This Row],[C/V]]</f>
        <v/>
      </c>
    </row>
    <row r="1906" spans="3:24" ht="15" customHeight="1" x14ac:dyDescent="0.25">
      <c r="C1906" s="262"/>
      <c r="D1906" s="272"/>
      <c r="E1906" s="273"/>
      <c r="F1906" s="264"/>
      <c r="G1906" s="265"/>
      <c r="H1906" s="126"/>
      <c r="I1906" s="125"/>
      <c r="J1906" s="125"/>
      <c r="K1906" s="125"/>
      <c r="L1906" s="125"/>
      <c r="M1906" s="125"/>
      <c r="N1906" s="125"/>
      <c r="O1906" s="266"/>
      <c r="P1906" s="267"/>
      <c r="Q1906" s="267"/>
      <c r="R1906" s="270"/>
      <c r="S1906" s="267"/>
      <c r="T1906" s="264"/>
      <c r="U1906" s="300"/>
      <c r="V1906" s="294" t="str">
        <f>IF(Tabela7[[#This Row],[C/V]]="c",Tabela7[[#This Row],[Preço Médio]],"")</f>
        <v/>
      </c>
      <c r="W1906" s="294" t="str">
        <f>IF(Tabela7[[#This Row],[C/V]]="v",Tabela7[[#This Row],[Preço Médio]],"")</f>
        <v/>
      </c>
      <c r="X1906" s="123" t="str">
        <f>Tabela7[[#This Row],[Código Negociação]]&amp;Tabela7[[#This Row],[C/V]]</f>
        <v/>
      </c>
    </row>
    <row r="1907" spans="3:24" ht="15" customHeight="1" x14ac:dyDescent="0.25">
      <c r="C1907" s="141"/>
      <c r="D1907" s="271"/>
      <c r="E1907" s="271"/>
      <c r="F1907" s="118"/>
      <c r="G1907" s="119"/>
      <c r="H1907" s="118"/>
      <c r="I1907" s="120"/>
      <c r="J1907" s="120"/>
      <c r="K1907" s="120"/>
      <c r="L1907" s="120"/>
      <c r="M1907" s="120"/>
      <c r="N1907" s="120"/>
      <c r="O1907" s="121"/>
      <c r="P1907" s="121"/>
      <c r="Q1907" s="117"/>
      <c r="R1907" s="122"/>
      <c r="S1907" s="117"/>
      <c r="T1907" s="123"/>
      <c r="U1907" s="299"/>
      <c r="V1907" s="294" t="str">
        <f>IF(Tabela7[[#This Row],[C/V]]="c",Tabela7[[#This Row],[Preço Médio]],"")</f>
        <v/>
      </c>
      <c r="W1907" s="294" t="str">
        <f>IF(Tabela7[[#This Row],[C/V]]="v",Tabela7[[#This Row],[Preço Médio]],"")</f>
        <v/>
      </c>
      <c r="X1907" s="123" t="str">
        <f>Tabela7[[#This Row],[Código Negociação]]&amp;Tabela7[[#This Row],[C/V]]</f>
        <v/>
      </c>
    </row>
    <row r="1908" spans="3:24" ht="15" customHeight="1" x14ac:dyDescent="0.25">
      <c r="C1908" s="262"/>
      <c r="D1908" s="272"/>
      <c r="E1908" s="272"/>
      <c r="F1908" s="264"/>
      <c r="G1908" s="265"/>
      <c r="H1908" s="126"/>
      <c r="I1908" s="125"/>
      <c r="J1908" s="125"/>
      <c r="K1908" s="125"/>
      <c r="L1908" s="125"/>
      <c r="M1908" s="125"/>
      <c r="N1908" s="125"/>
      <c r="O1908" s="266"/>
      <c r="P1908" s="267"/>
      <c r="Q1908" s="268"/>
      <c r="R1908" s="269"/>
      <c r="S1908" s="268"/>
      <c r="T1908" s="263"/>
      <c r="U1908" s="300"/>
      <c r="V1908" s="294" t="str">
        <f>IF(Tabela7[[#This Row],[C/V]]="c",Tabela7[[#This Row],[Preço Médio]],"")</f>
        <v/>
      </c>
      <c r="W1908" s="294" t="str">
        <f>IF(Tabela7[[#This Row],[C/V]]="v",Tabela7[[#This Row],[Preço Médio]],"")</f>
        <v/>
      </c>
      <c r="X1908" s="123" t="str">
        <f>Tabela7[[#This Row],[Código Negociação]]&amp;Tabela7[[#This Row],[C/V]]</f>
        <v/>
      </c>
    </row>
    <row r="1909" spans="3:24" ht="15" customHeight="1" x14ac:dyDescent="0.25">
      <c r="C1909" s="262"/>
      <c r="D1909" s="272"/>
      <c r="E1909" s="272"/>
      <c r="F1909" s="264"/>
      <c r="G1909" s="265"/>
      <c r="H1909" s="126"/>
      <c r="I1909" s="125"/>
      <c r="J1909" s="125"/>
      <c r="K1909" s="125"/>
      <c r="L1909" s="125"/>
      <c r="M1909" s="125"/>
      <c r="N1909" s="125"/>
      <c r="O1909" s="266"/>
      <c r="P1909" s="267"/>
      <c r="Q1909" s="267"/>
      <c r="R1909" s="270"/>
      <c r="S1909" s="267"/>
      <c r="T1909" s="264"/>
      <c r="U1909" s="300"/>
      <c r="V1909" s="294" t="str">
        <f>IF(Tabela7[[#This Row],[C/V]]="c",Tabela7[[#This Row],[Preço Médio]],"")</f>
        <v/>
      </c>
      <c r="W1909" s="294" t="str">
        <f>IF(Tabela7[[#This Row],[C/V]]="v",Tabela7[[#This Row],[Preço Médio]],"")</f>
        <v/>
      </c>
      <c r="X1909" s="123" t="str">
        <f>Tabela7[[#This Row],[Código Negociação]]&amp;Tabela7[[#This Row],[C/V]]</f>
        <v/>
      </c>
    </row>
    <row r="1910" spans="3:24" ht="15" customHeight="1" x14ac:dyDescent="0.25">
      <c r="C1910" s="141"/>
      <c r="D1910" s="273"/>
      <c r="E1910" s="273"/>
      <c r="F1910" s="264"/>
      <c r="G1910" s="274"/>
      <c r="H1910" s="264"/>
      <c r="I1910" s="275"/>
      <c r="J1910" s="275"/>
      <c r="K1910" s="275"/>
      <c r="L1910" s="275"/>
      <c r="M1910" s="275"/>
      <c r="N1910" s="275"/>
      <c r="O1910" s="267"/>
      <c r="P1910" s="267"/>
      <c r="Q1910" s="268"/>
      <c r="R1910" s="269"/>
      <c r="S1910" s="268"/>
      <c r="T1910" s="263"/>
      <c r="U1910" s="300"/>
      <c r="V1910" s="294" t="str">
        <f>IF(Tabela7[[#This Row],[C/V]]="c",Tabela7[[#This Row],[Preço Médio]],"")</f>
        <v/>
      </c>
      <c r="W1910" s="294" t="str">
        <f>IF(Tabela7[[#This Row],[C/V]]="v",Tabela7[[#This Row],[Preço Médio]],"")</f>
        <v/>
      </c>
      <c r="X1910" s="123" t="str">
        <f>Tabela7[[#This Row],[Código Negociação]]&amp;Tabela7[[#This Row],[C/V]]</f>
        <v/>
      </c>
    </row>
    <row r="1911" spans="3:24" ht="15" customHeight="1" x14ac:dyDescent="0.25">
      <c r="C1911" s="262"/>
      <c r="D1911" s="272"/>
      <c r="E1911" s="273"/>
      <c r="F1911" s="264"/>
      <c r="G1911" s="265"/>
      <c r="H1911" s="126"/>
      <c r="I1911" s="125"/>
      <c r="J1911" s="125"/>
      <c r="K1911" s="125"/>
      <c r="L1911" s="125"/>
      <c r="M1911" s="125"/>
      <c r="N1911" s="125"/>
      <c r="O1911" s="266"/>
      <c r="P1911" s="267"/>
      <c r="Q1911" s="268"/>
      <c r="R1911" s="269"/>
      <c r="S1911" s="268"/>
      <c r="T1911" s="263"/>
      <c r="U1911" s="300"/>
      <c r="V1911" s="294" t="str">
        <f>IF(Tabela7[[#This Row],[C/V]]="c",Tabela7[[#This Row],[Preço Médio]],"")</f>
        <v/>
      </c>
      <c r="W1911" s="294" t="str">
        <f>IF(Tabela7[[#This Row],[C/V]]="v",Tabela7[[#This Row],[Preço Médio]],"")</f>
        <v/>
      </c>
      <c r="X1911" s="123" t="str">
        <f>Tabela7[[#This Row],[Código Negociação]]&amp;Tabela7[[#This Row],[C/V]]</f>
        <v/>
      </c>
    </row>
    <row r="1912" spans="3:24" ht="15" customHeight="1" x14ac:dyDescent="0.25">
      <c r="C1912" s="262"/>
      <c r="D1912" s="272"/>
      <c r="E1912" s="273"/>
      <c r="F1912" s="264"/>
      <c r="G1912" s="265"/>
      <c r="H1912" s="126"/>
      <c r="I1912" s="125"/>
      <c r="J1912" s="125"/>
      <c r="K1912" s="125"/>
      <c r="L1912" s="125"/>
      <c r="M1912" s="125"/>
      <c r="N1912" s="125"/>
      <c r="O1912" s="266"/>
      <c r="P1912" s="267"/>
      <c r="Q1912" s="267"/>
      <c r="R1912" s="270"/>
      <c r="S1912" s="267"/>
      <c r="T1912" s="264"/>
      <c r="U1912" s="300"/>
      <c r="V1912" s="294" t="str">
        <f>IF(Tabela7[[#This Row],[C/V]]="c",Tabela7[[#This Row],[Preço Médio]],"")</f>
        <v/>
      </c>
      <c r="W1912" s="294" t="str">
        <f>IF(Tabela7[[#This Row],[C/V]]="v",Tabela7[[#This Row],[Preço Médio]],"")</f>
        <v/>
      </c>
      <c r="X1912" s="123" t="str">
        <f>Tabela7[[#This Row],[Código Negociação]]&amp;Tabela7[[#This Row],[C/V]]</f>
        <v/>
      </c>
    </row>
    <row r="1913" spans="3:24" ht="15" customHeight="1" x14ac:dyDescent="0.25">
      <c r="C1913" s="141"/>
      <c r="D1913" s="271"/>
      <c r="E1913" s="271"/>
      <c r="F1913" s="118"/>
      <c r="G1913" s="119"/>
      <c r="H1913" s="118"/>
      <c r="I1913" s="120"/>
      <c r="J1913" s="120"/>
      <c r="K1913" s="120"/>
      <c r="L1913" s="120"/>
      <c r="M1913" s="120"/>
      <c r="N1913" s="120"/>
      <c r="O1913" s="121"/>
      <c r="P1913" s="121"/>
      <c r="Q1913" s="117"/>
      <c r="R1913" s="122"/>
      <c r="S1913" s="117"/>
      <c r="T1913" s="123"/>
      <c r="U1913" s="299"/>
      <c r="V1913" s="294" t="str">
        <f>IF(Tabela7[[#This Row],[C/V]]="c",Tabela7[[#This Row],[Preço Médio]],"")</f>
        <v/>
      </c>
      <c r="W1913" s="294" t="str">
        <f>IF(Tabela7[[#This Row],[C/V]]="v",Tabela7[[#This Row],[Preço Médio]],"")</f>
        <v/>
      </c>
      <c r="X1913" s="123" t="str">
        <f>Tabela7[[#This Row],[Código Negociação]]&amp;Tabela7[[#This Row],[C/V]]</f>
        <v/>
      </c>
    </row>
    <row r="1914" spans="3:24" ht="15" customHeight="1" x14ac:dyDescent="0.25">
      <c r="C1914" s="262"/>
      <c r="D1914" s="272"/>
      <c r="E1914" s="272"/>
      <c r="F1914" s="264"/>
      <c r="G1914" s="265"/>
      <c r="H1914" s="126"/>
      <c r="I1914" s="125"/>
      <c r="J1914" s="125"/>
      <c r="K1914" s="125"/>
      <c r="L1914" s="125"/>
      <c r="M1914" s="125"/>
      <c r="N1914" s="125"/>
      <c r="O1914" s="266"/>
      <c r="P1914" s="267"/>
      <c r="Q1914" s="268"/>
      <c r="R1914" s="269"/>
      <c r="S1914" s="268"/>
      <c r="T1914" s="263"/>
      <c r="U1914" s="300"/>
      <c r="V1914" s="294" t="str">
        <f>IF(Tabela7[[#This Row],[C/V]]="c",Tabela7[[#This Row],[Preço Médio]],"")</f>
        <v/>
      </c>
      <c r="W1914" s="294" t="str">
        <f>IF(Tabela7[[#This Row],[C/V]]="v",Tabela7[[#This Row],[Preço Médio]],"")</f>
        <v/>
      </c>
      <c r="X1914" s="123" t="str">
        <f>Tabela7[[#This Row],[Código Negociação]]&amp;Tabela7[[#This Row],[C/V]]</f>
        <v/>
      </c>
    </row>
    <row r="1915" spans="3:24" ht="15" customHeight="1" x14ac:dyDescent="0.25">
      <c r="C1915" s="262"/>
      <c r="D1915" s="272"/>
      <c r="E1915" s="272"/>
      <c r="F1915" s="264"/>
      <c r="G1915" s="265"/>
      <c r="H1915" s="126"/>
      <c r="I1915" s="125"/>
      <c r="J1915" s="125"/>
      <c r="K1915" s="125"/>
      <c r="L1915" s="125"/>
      <c r="M1915" s="125"/>
      <c r="N1915" s="125"/>
      <c r="O1915" s="266"/>
      <c r="P1915" s="267"/>
      <c r="Q1915" s="267"/>
      <c r="R1915" s="270"/>
      <c r="S1915" s="267"/>
      <c r="T1915" s="264"/>
      <c r="U1915" s="300"/>
      <c r="V1915" s="294" t="str">
        <f>IF(Tabela7[[#This Row],[C/V]]="c",Tabela7[[#This Row],[Preço Médio]],"")</f>
        <v/>
      </c>
      <c r="W1915" s="294" t="str">
        <f>IF(Tabela7[[#This Row],[C/V]]="v",Tabela7[[#This Row],[Preço Médio]],"")</f>
        <v/>
      </c>
      <c r="X1915" s="123" t="str">
        <f>Tabela7[[#This Row],[Código Negociação]]&amp;Tabela7[[#This Row],[C/V]]</f>
        <v/>
      </c>
    </row>
    <row r="1916" spans="3:24" ht="15" customHeight="1" x14ac:dyDescent="0.25">
      <c r="C1916" s="141"/>
      <c r="D1916" s="273"/>
      <c r="E1916" s="273"/>
      <c r="F1916" s="264"/>
      <c r="G1916" s="274"/>
      <c r="H1916" s="264"/>
      <c r="I1916" s="275"/>
      <c r="J1916" s="275"/>
      <c r="K1916" s="275"/>
      <c r="L1916" s="275"/>
      <c r="M1916" s="275"/>
      <c r="N1916" s="275"/>
      <c r="O1916" s="267"/>
      <c r="P1916" s="267"/>
      <c r="Q1916" s="268"/>
      <c r="R1916" s="269"/>
      <c r="S1916" s="268"/>
      <c r="T1916" s="263"/>
      <c r="U1916" s="300"/>
      <c r="V1916" s="294" t="str">
        <f>IF(Tabela7[[#This Row],[C/V]]="c",Tabela7[[#This Row],[Preço Médio]],"")</f>
        <v/>
      </c>
      <c r="W1916" s="294" t="str">
        <f>IF(Tabela7[[#This Row],[C/V]]="v",Tabela7[[#This Row],[Preço Médio]],"")</f>
        <v/>
      </c>
      <c r="X1916" s="123" t="str">
        <f>Tabela7[[#This Row],[Código Negociação]]&amp;Tabela7[[#This Row],[C/V]]</f>
        <v/>
      </c>
    </row>
    <row r="1917" spans="3:24" ht="15" customHeight="1" x14ac:dyDescent="0.25">
      <c r="C1917" s="262"/>
      <c r="D1917" s="272"/>
      <c r="E1917" s="273"/>
      <c r="F1917" s="264"/>
      <c r="G1917" s="265"/>
      <c r="H1917" s="126"/>
      <c r="I1917" s="125"/>
      <c r="J1917" s="125"/>
      <c r="K1917" s="125"/>
      <c r="L1917" s="125"/>
      <c r="M1917" s="125"/>
      <c r="N1917" s="125"/>
      <c r="O1917" s="266"/>
      <c r="P1917" s="267"/>
      <c r="Q1917" s="268"/>
      <c r="R1917" s="269"/>
      <c r="S1917" s="268"/>
      <c r="T1917" s="263"/>
      <c r="U1917" s="300"/>
      <c r="V1917" s="294" t="str">
        <f>IF(Tabela7[[#This Row],[C/V]]="c",Tabela7[[#This Row],[Preço Médio]],"")</f>
        <v/>
      </c>
      <c r="W1917" s="294" t="str">
        <f>IF(Tabela7[[#This Row],[C/V]]="v",Tabela7[[#This Row],[Preço Médio]],"")</f>
        <v/>
      </c>
      <c r="X1917" s="123" t="str">
        <f>Tabela7[[#This Row],[Código Negociação]]&amp;Tabela7[[#This Row],[C/V]]</f>
        <v/>
      </c>
    </row>
    <row r="1918" spans="3:24" ht="15" customHeight="1" x14ac:dyDescent="0.25">
      <c r="C1918" s="262"/>
      <c r="D1918" s="272"/>
      <c r="E1918" s="273"/>
      <c r="F1918" s="264"/>
      <c r="G1918" s="265"/>
      <c r="H1918" s="126"/>
      <c r="I1918" s="125"/>
      <c r="J1918" s="125"/>
      <c r="K1918" s="125"/>
      <c r="L1918" s="125"/>
      <c r="M1918" s="125"/>
      <c r="N1918" s="125"/>
      <c r="O1918" s="266"/>
      <c r="P1918" s="267"/>
      <c r="Q1918" s="267"/>
      <c r="R1918" s="270"/>
      <c r="S1918" s="267"/>
      <c r="T1918" s="264"/>
      <c r="U1918" s="300"/>
      <c r="V1918" s="294" t="str">
        <f>IF(Tabela7[[#This Row],[C/V]]="c",Tabela7[[#This Row],[Preço Médio]],"")</f>
        <v/>
      </c>
      <c r="W1918" s="294" t="str">
        <f>IF(Tabela7[[#This Row],[C/V]]="v",Tabela7[[#This Row],[Preço Médio]],"")</f>
        <v/>
      </c>
      <c r="X1918" s="123" t="str">
        <f>Tabela7[[#This Row],[Código Negociação]]&amp;Tabela7[[#This Row],[C/V]]</f>
        <v/>
      </c>
    </row>
    <row r="1919" spans="3:24" ht="15" customHeight="1" x14ac:dyDescent="0.25">
      <c r="C1919" s="141"/>
      <c r="D1919" s="271"/>
      <c r="E1919" s="271"/>
      <c r="F1919" s="118"/>
      <c r="G1919" s="119"/>
      <c r="H1919" s="118"/>
      <c r="I1919" s="120"/>
      <c r="J1919" s="120"/>
      <c r="K1919" s="120"/>
      <c r="L1919" s="120"/>
      <c r="M1919" s="120"/>
      <c r="N1919" s="120"/>
      <c r="O1919" s="121"/>
      <c r="P1919" s="121"/>
      <c r="Q1919" s="117"/>
      <c r="R1919" s="122"/>
      <c r="S1919" s="117"/>
      <c r="T1919" s="123"/>
      <c r="U1919" s="299"/>
      <c r="V1919" s="294" t="str">
        <f>IF(Tabela7[[#This Row],[C/V]]="c",Tabela7[[#This Row],[Preço Médio]],"")</f>
        <v/>
      </c>
      <c r="W1919" s="294" t="str">
        <f>IF(Tabela7[[#This Row],[C/V]]="v",Tabela7[[#This Row],[Preço Médio]],"")</f>
        <v/>
      </c>
      <c r="X1919" s="123" t="str">
        <f>Tabela7[[#This Row],[Código Negociação]]&amp;Tabela7[[#This Row],[C/V]]</f>
        <v/>
      </c>
    </row>
    <row r="1920" spans="3:24" ht="15" customHeight="1" x14ac:dyDescent="0.25">
      <c r="C1920" s="262"/>
      <c r="D1920" s="272"/>
      <c r="E1920" s="272"/>
      <c r="F1920" s="264"/>
      <c r="G1920" s="265"/>
      <c r="H1920" s="126"/>
      <c r="I1920" s="125"/>
      <c r="J1920" s="125"/>
      <c r="K1920" s="125"/>
      <c r="L1920" s="125"/>
      <c r="M1920" s="125"/>
      <c r="N1920" s="125"/>
      <c r="O1920" s="266"/>
      <c r="P1920" s="267"/>
      <c r="Q1920" s="268"/>
      <c r="R1920" s="269"/>
      <c r="S1920" s="268"/>
      <c r="T1920" s="263"/>
      <c r="U1920" s="300"/>
      <c r="V1920" s="294" t="str">
        <f>IF(Tabela7[[#This Row],[C/V]]="c",Tabela7[[#This Row],[Preço Médio]],"")</f>
        <v/>
      </c>
      <c r="W1920" s="294" t="str">
        <f>IF(Tabela7[[#This Row],[C/V]]="v",Tabela7[[#This Row],[Preço Médio]],"")</f>
        <v/>
      </c>
      <c r="X1920" s="123" t="str">
        <f>Tabela7[[#This Row],[Código Negociação]]&amp;Tabela7[[#This Row],[C/V]]</f>
        <v/>
      </c>
    </row>
    <row r="1921" spans="3:24" ht="15" customHeight="1" x14ac:dyDescent="0.25">
      <c r="C1921" s="262"/>
      <c r="D1921" s="272"/>
      <c r="E1921" s="272"/>
      <c r="F1921" s="264"/>
      <c r="G1921" s="265"/>
      <c r="H1921" s="126"/>
      <c r="I1921" s="125"/>
      <c r="J1921" s="125"/>
      <c r="K1921" s="125"/>
      <c r="L1921" s="125"/>
      <c r="M1921" s="125"/>
      <c r="N1921" s="125"/>
      <c r="O1921" s="266"/>
      <c r="P1921" s="267"/>
      <c r="Q1921" s="267"/>
      <c r="R1921" s="270"/>
      <c r="S1921" s="267"/>
      <c r="T1921" s="264"/>
      <c r="U1921" s="300"/>
      <c r="V1921" s="294" t="str">
        <f>IF(Tabela7[[#This Row],[C/V]]="c",Tabela7[[#This Row],[Preço Médio]],"")</f>
        <v/>
      </c>
      <c r="W1921" s="294" t="str">
        <f>IF(Tabela7[[#This Row],[C/V]]="v",Tabela7[[#This Row],[Preço Médio]],"")</f>
        <v/>
      </c>
      <c r="X1921" s="123" t="str">
        <f>Tabela7[[#This Row],[Código Negociação]]&amp;Tabela7[[#This Row],[C/V]]</f>
        <v/>
      </c>
    </row>
    <row r="1922" spans="3:24" ht="15" customHeight="1" x14ac:dyDescent="0.25">
      <c r="C1922" s="141"/>
      <c r="D1922" s="273"/>
      <c r="E1922" s="273"/>
      <c r="F1922" s="264"/>
      <c r="G1922" s="274"/>
      <c r="H1922" s="264"/>
      <c r="I1922" s="275"/>
      <c r="J1922" s="275"/>
      <c r="K1922" s="275"/>
      <c r="L1922" s="275"/>
      <c r="M1922" s="275"/>
      <c r="N1922" s="275"/>
      <c r="O1922" s="267"/>
      <c r="P1922" s="267"/>
      <c r="Q1922" s="268"/>
      <c r="R1922" s="269"/>
      <c r="S1922" s="268"/>
      <c r="T1922" s="263"/>
      <c r="U1922" s="300"/>
      <c r="V1922" s="294" t="str">
        <f>IF(Tabela7[[#This Row],[C/V]]="c",Tabela7[[#This Row],[Preço Médio]],"")</f>
        <v/>
      </c>
      <c r="W1922" s="294" t="str">
        <f>IF(Tabela7[[#This Row],[C/V]]="v",Tabela7[[#This Row],[Preço Médio]],"")</f>
        <v/>
      </c>
      <c r="X1922" s="123" t="str">
        <f>Tabela7[[#This Row],[Código Negociação]]&amp;Tabela7[[#This Row],[C/V]]</f>
        <v/>
      </c>
    </row>
    <row r="1923" spans="3:24" ht="15" customHeight="1" x14ac:dyDescent="0.25">
      <c r="C1923" s="262"/>
      <c r="D1923" s="272"/>
      <c r="E1923" s="273"/>
      <c r="F1923" s="264"/>
      <c r="G1923" s="265"/>
      <c r="H1923" s="126"/>
      <c r="I1923" s="125"/>
      <c r="J1923" s="125"/>
      <c r="K1923" s="125"/>
      <c r="L1923" s="125"/>
      <c r="M1923" s="125"/>
      <c r="N1923" s="125"/>
      <c r="O1923" s="266"/>
      <c r="P1923" s="267"/>
      <c r="Q1923" s="268"/>
      <c r="R1923" s="269"/>
      <c r="S1923" s="268"/>
      <c r="T1923" s="263"/>
      <c r="U1923" s="300"/>
      <c r="V1923" s="294" t="str">
        <f>IF(Tabela7[[#This Row],[C/V]]="c",Tabela7[[#This Row],[Preço Médio]],"")</f>
        <v/>
      </c>
      <c r="W1923" s="294" t="str">
        <f>IF(Tabela7[[#This Row],[C/V]]="v",Tabela7[[#This Row],[Preço Médio]],"")</f>
        <v/>
      </c>
      <c r="X1923" s="123" t="str">
        <f>Tabela7[[#This Row],[Código Negociação]]&amp;Tabela7[[#This Row],[C/V]]</f>
        <v/>
      </c>
    </row>
    <row r="1924" spans="3:24" ht="15" customHeight="1" x14ac:dyDescent="0.25">
      <c r="C1924" s="262"/>
      <c r="D1924" s="272"/>
      <c r="E1924" s="273"/>
      <c r="F1924" s="264"/>
      <c r="G1924" s="265"/>
      <c r="H1924" s="126"/>
      <c r="I1924" s="125"/>
      <c r="J1924" s="125"/>
      <c r="K1924" s="125"/>
      <c r="L1924" s="125"/>
      <c r="M1924" s="125"/>
      <c r="N1924" s="125"/>
      <c r="O1924" s="266"/>
      <c r="P1924" s="267"/>
      <c r="Q1924" s="267"/>
      <c r="R1924" s="270"/>
      <c r="S1924" s="267"/>
      <c r="T1924" s="264"/>
      <c r="U1924" s="300"/>
      <c r="V1924" s="294" t="str">
        <f>IF(Tabela7[[#This Row],[C/V]]="c",Tabela7[[#This Row],[Preço Médio]],"")</f>
        <v/>
      </c>
      <c r="W1924" s="294" t="str">
        <f>IF(Tabela7[[#This Row],[C/V]]="v",Tabela7[[#This Row],[Preço Médio]],"")</f>
        <v/>
      </c>
      <c r="X1924" s="123" t="str">
        <f>Tabela7[[#This Row],[Código Negociação]]&amp;Tabela7[[#This Row],[C/V]]</f>
        <v/>
      </c>
    </row>
    <row r="1925" spans="3:24" ht="15" customHeight="1" x14ac:dyDescent="0.25">
      <c r="C1925" s="141"/>
      <c r="D1925" s="271"/>
      <c r="E1925" s="271"/>
      <c r="F1925" s="118"/>
      <c r="G1925" s="119"/>
      <c r="H1925" s="118"/>
      <c r="I1925" s="120"/>
      <c r="J1925" s="120"/>
      <c r="K1925" s="120"/>
      <c r="L1925" s="120"/>
      <c r="M1925" s="120"/>
      <c r="N1925" s="120"/>
      <c r="O1925" s="121"/>
      <c r="P1925" s="121"/>
      <c r="Q1925" s="117"/>
      <c r="R1925" s="122"/>
      <c r="S1925" s="117"/>
      <c r="T1925" s="123"/>
      <c r="U1925" s="299"/>
      <c r="V1925" s="294" t="str">
        <f>IF(Tabela7[[#This Row],[C/V]]="c",Tabela7[[#This Row],[Preço Médio]],"")</f>
        <v/>
      </c>
      <c r="W1925" s="294" t="str">
        <f>IF(Tabela7[[#This Row],[C/V]]="v",Tabela7[[#This Row],[Preço Médio]],"")</f>
        <v/>
      </c>
      <c r="X1925" s="123" t="str">
        <f>Tabela7[[#This Row],[Código Negociação]]&amp;Tabela7[[#This Row],[C/V]]</f>
        <v/>
      </c>
    </row>
    <row r="1926" spans="3:24" ht="15" customHeight="1" x14ac:dyDescent="0.25">
      <c r="C1926" s="262"/>
      <c r="D1926" s="272"/>
      <c r="E1926" s="272"/>
      <c r="F1926" s="264"/>
      <c r="G1926" s="265"/>
      <c r="H1926" s="126"/>
      <c r="I1926" s="125"/>
      <c r="J1926" s="125"/>
      <c r="K1926" s="125"/>
      <c r="L1926" s="125"/>
      <c r="M1926" s="125"/>
      <c r="N1926" s="125"/>
      <c r="O1926" s="266"/>
      <c r="P1926" s="267"/>
      <c r="Q1926" s="268"/>
      <c r="R1926" s="269"/>
      <c r="S1926" s="268"/>
      <c r="T1926" s="263"/>
      <c r="U1926" s="300"/>
      <c r="V1926" s="294" t="str">
        <f>IF(Tabela7[[#This Row],[C/V]]="c",Tabela7[[#This Row],[Preço Médio]],"")</f>
        <v/>
      </c>
      <c r="W1926" s="294" t="str">
        <f>IF(Tabela7[[#This Row],[C/V]]="v",Tabela7[[#This Row],[Preço Médio]],"")</f>
        <v/>
      </c>
      <c r="X1926" s="123" t="str">
        <f>Tabela7[[#This Row],[Código Negociação]]&amp;Tabela7[[#This Row],[C/V]]</f>
        <v/>
      </c>
    </row>
    <row r="1927" spans="3:24" ht="15" customHeight="1" x14ac:dyDescent="0.25">
      <c r="C1927" s="262"/>
      <c r="D1927" s="272"/>
      <c r="E1927" s="272"/>
      <c r="F1927" s="264"/>
      <c r="G1927" s="265"/>
      <c r="H1927" s="126"/>
      <c r="I1927" s="125"/>
      <c r="J1927" s="125"/>
      <c r="K1927" s="125"/>
      <c r="L1927" s="125"/>
      <c r="M1927" s="125"/>
      <c r="N1927" s="125"/>
      <c r="O1927" s="266"/>
      <c r="P1927" s="267"/>
      <c r="Q1927" s="267"/>
      <c r="R1927" s="270"/>
      <c r="S1927" s="267"/>
      <c r="T1927" s="264"/>
      <c r="U1927" s="300"/>
      <c r="V1927" s="294" t="str">
        <f>IF(Tabela7[[#This Row],[C/V]]="c",Tabela7[[#This Row],[Preço Médio]],"")</f>
        <v/>
      </c>
      <c r="W1927" s="294" t="str">
        <f>IF(Tabela7[[#This Row],[C/V]]="v",Tabela7[[#This Row],[Preço Médio]],"")</f>
        <v/>
      </c>
      <c r="X1927" s="123" t="str">
        <f>Tabela7[[#This Row],[Código Negociação]]&amp;Tabela7[[#This Row],[C/V]]</f>
        <v/>
      </c>
    </row>
    <row r="1928" spans="3:24" ht="15" customHeight="1" x14ac:dyDescent="0.25">
      <c r="C1928" s="141"/>
      <c r="D1928" s="273"/>
      <c r="E1928" s="273"/>
      <c r="F1928" s="264"/>
      <c r="G1928" s="274"/>
      <c r="H1928" s="264"/>
      <c r="I1928" s="275"/>
      <c r="J1928" s="275"/>
      <c r="K1928" s="275"/>
      <c r="L1928" s="275"/>
      <c r="M1928" s="275"/>
      <c r="N1928" s="275"/>
      <c r="O1928" s="267"/>
      <c r="P1928" s="267"/>
      <c r="Q1928" s="268"/>
      <c r="R1928" s="269"/>
      <c r="S1928" s="268"/>
      <c r="T1928" s="263"/>
      <c r="U1928" s="300"/>
      <c r="V1928" s="294" t="str">
        <f>IF(Tabela7[[#This Row],[C/V]]="c",Tabela7[[#This Row],[Preço Médio]],"")</f>
        <v/>
      </c>
      <c r="W1928" s="294" t="str">
        <f>IF(Tabela7[[#This Row],[C/V]]="v",Tabela7[[#This Row],[Preço Médio]],"")</f>
        <v/>
      </c>
      <c r="X1928" s="123" t="str">
        <f>Tabela7[[#This Row],[Código Negociação]]&amp;Tabela7[[#This Row],[C/V]]</f>
        <v/>
      </c>
    </row>
    <row r="1929" spans="3:24" ht="15" customHeight="1" x14ac:dyDescent="0.25">
      <c r="C1929" s="262"/>
      <c r="D1929" s="272"/>
      <c r="E1929" s="273"/>
      <c r="F1929" s="264"/>
      <c r="G1929" s="265"/>
      <c r="H1929" s="126"/>
      <c r="I1929" s="125"/>
      <c r="J1929" s="125"/>
      <c r="K1929" s="125"/>
      <c r="L1929" s="125"/>
      <c r="M1929" s="125"/>
      <c r="N1929" s="125"/>
      <c r="O1929" s="266"/>
      <c r="P1929" s="267"/>
      <c r="Q1929" s="268"/>
      <c r="R1929" s="269"/>
      <c r="S1929" s="268"/>
      <c r="T1929" s="263"/>
      <c r="U1929" s="300"/>
      <c r="V1929" s="294" t="str">
        <f>IF(Tabela7[[#This Row],[C/V]]="c",Tabela7[[#This Row],[Preço Médio]],"")</f>
        <v/>
      </c>
      <c r="W1929" s="294" t="str">
        <f>IF(Tabela7[[#This Row],[C/V]]="v",Tabela7[[#This Row],[Preço Médio]],"")</f>
        <v/>
      </c>
      <c r="X1929" s="123" t="str">
        <f>Tabela7[[#This Row],[Código Negociação]]&amp;Tabela7[[#This Row],[C/V]]</f>
        <v/>
      </c>
    </row>
    <row r="1930" spans="3:24" ht="15" customHeight="1" x14ac:dyDescent="0.25">
      <c r="C1930" s="262"/>
      <c r="D1930" s="272"/>
      <c r="E1930" s="273"/>
      <c r="F1930" s="264"/>
      <c r="G1930" s="265"/>
      <c r="H1930" s="126"/>
      <c r="I1930" s="125"/>
      <c r="J1930" s="125"/>
      <c r="K1930" s="125"/>
      <c r="L1930" s="125"/>
      <c r="M1930" s="125"/>
      <c r="N1930" s="125"/>
      <c r="O1930" s="266"/>
      <c r="P1930" s="267"/>
      <c r="Q1930" s="267"/>
      <c r="R1930" s="270"/>
      <c r="S1930" s="267"/>
      <c r="T1930" s="264"/>
      <c r="U1930" s="300"/>
      <c r="V1930" s="294" t="str">
        <f>IF(Tabela7[[#This Row],[C/V]]="c",Tabela7[[#This Row],[Preço Médio]],"")</f>
        <v/>
      </c>
      <c r="W1930" s="294" t="str">
        <f>IF(Tabela7[[#This Row],[C/V]]="v",Tabela7[[#This Row],[Preço Médio]],"")</f>
        <v/>
      </c>
      <c r="X1930" s="123" t="str">
        <f>Tabela7[[#This Row],[Código Negociação]]&amp;Tabela7[[#This Row],[C/V]]</f>
        <v/>
      </c>
    </row>
    <row r="1931" spans="3:24" ht="15" customHeight="1" x14ac:dyDescent="0.25">
      <c r="C1931" s="141"/>
      <c r="D1931" s="271"/>
      <c r="E1931" s="271"/>
      <c r="F1931" s="118"/>
      <c r="G1931" s="119"/>
      <c r="H1931" s="118"/>
      <c r="I1931" s="120"/>
      <c r="J1931" s="120"/>
      <c r="K1931" s="120"/>
      <c r="L1931" s="120"/>
      <c r="M1931" s="120"/>
      <c r="N1931" s="120"/>
      <c r="O1931" s="121"/>
      <c r="P1931" s="121"/>
      <c r="Q1931" s="117"/>
      <c r="R1931" s="122"/>
      <c r="S1931" s="117"/>
      <c r="T1931" s="123"/>
      <c r="U1931" s="299"/>
      <c r="V1931" s="294" t="str">
        <f>IF(Tabela7[[#This Row],[C/V]]="c",Tabela7[[#This Row],[Preço Médio]],"")</f>
        <v/>
      </c>
      <c r="W1931" s="294" t="str">
        <f>IF(Tabela7[[#This Row],[C/V]]="v",Tabela7[[#This Row],[Preço Médio]],"")</f>
        <v/>
      </c>
      <c r="X1931" s="123" t="str">
        <f>Tabela7[[#This Row],[Código Negociação]]&amp;Tabela7[[#This Row],[C/V]]</f>
        <v/>
      </c>
    </row>
    <row r="1932" spans="3:24" ht="15" customHeight="1" x14ac:dyDescent="0.25">
      <c r="C1932" s="262"/>
      <c r="D1932" s="272"/>
      <c r="E1932" s="272"/>
      <c r="F1932" s="264"/>
      <c r="G1932" s="265"/>
      <c r="H1932" s="126"/>
      <c r="I1932" s="125"/>
      <c r="J1932" s="125"/>
      <c r="K1932" s="125"/>
      <c r="L1932" s="125"/>
      <c r="M1932" s="125"/>
      <c r="N1932" s="125"/>
      <c r="O1932" s="266"/>
      <c r="P1932" s="267"/>
      <c r="Q1932" s="268"/>
      <c r="R1932" s="269"/>
      <c r="S1932" s="268"/>
      <c r="T1932" s="263"/>
      <c r="U1932" s="300"/>
      <c r="V1932" s="294" t="str">
        <f>IF(Tabela7[[#This Row],[C/V]]="c",Tabela7[[#This Row],[Preço Médio]],"")</f>
        <v/>
      </c>
      <c r="W1932" s="294" t="str">
        <f>IF(Tabela7[[#This Row],[C/V]]="v",Tabela7[[#This Row],[Preço Médio]],"")</f>
        <v/>
      </c>
      <c r="X1932" s="123" t="str">
        <f>Tabela7[[#This Row],[Código Negociação]]&amp;Tabela7[[#This Row],[C/V]]</f>
        <v/>
      </c>
    </row>
    <row r="1933" spans="3:24" ht="15" customHeight="1" x14ac:dyDescent="0.25">
      <c r="C1933" s="262"/>
      <c r="D1933" s="272"/>
      <c r="E1933" s="272"/>
      <c r="F1933" s="264"/>
      <c r="G1933" s="265"/>
      <c r="H1933" s="126"/>
      <c r="I1933" s="125"/>
      <c r="J1933" s="125"/>
      <c r="K1933" s="125"/>
      <c r="L1933" s="125"/>
      <c r="M1933" s="125"/>
      <c r="N1933" s="125"/>
      <c r="O1933" s="266"/>
      <c r="P1933" s="267"/>
      <c r="Q1933" s="267"/>
      <c r="R1933" s="270"/>
      <c r="S1933" s="267"/>
      <c r="T1933" s="264"/>
      <c r="U1933" s="300"/>
      <c r="V1933" s="294" t="str">
        <f>IF(Tabela7[[#This Row],[C/V]]="c",Tabela7[[#This Row],[Preço Médio]],"")</f>
        <v/>
      </c>
      <c r="W1933" s="294" t="str">
        <f>IF(Tabela7[[#This Row],[C/V]]="v",Tabela7[[#This Row],[Preço Médio]],"")</f>
        <v/>
      </c>
      <c r="X1933" s="123" t="str">
        <f>Tabela7[[#This Row],[Código Negociação]]&amp;Tabela7[[#This Row],[C/V]]</f>
        <v/>
      </c>
    </row>
    <row r="1934" spans="3:24" ht="15" customHeight="1" x14ac:dyDescent="0.25">
      <c r="C1934" s="141"/>
      <c r="D1934" s="273"/>
      <c r="E1934" s="273"/>
      <c r="F1934" s="264"/>
      <c r="G1934" s="274"/>
      <c r="H1934" s="264"/>
      <c r="I1934" s="275"/>
      <c r="J1934" s="275"/>
      <c r="K1934" s="275"/>
      <c r="L1934" s="275"/>
      <c r="M1934" s="275"/>
      <c r="N1934" s="275"/>
      <c r="O1934" s="267"/>
      <c r="P1934" s="267"/>
      <c r="Q1934" s="268"/>
      <c r="R1934" s="269"/>
      <c r="S1934" s="268"/>
      <c r="T1934" s="263"/>
      <c r="U1934" s="300"/>
      <c r="V1934" s="294" t="str">
        <f>IF(Tabela7[[#This Row],[C/V]]="c",Tabela7[[#This Row],[Preço Médio]],"")</f>
        <v/>
      </c>
      <c r="W1934" s="294" t="str">
        <f>IF(Tabela7[[#This Row],[C/V]]="v",Tabela7[[#This Row],[Preço Médio]],"")</f>
        <v/>
      </c>
      <c r="X1934" s="123" t="str">
        <f>Tabela7[[#This Row],[Código Negociação]]&amp;Tabela7[[#This Row],[C/V]]</f>
        <v/>
      </c>
    </row>
    <row r="1935" spans="3:24" ht="15" customHeight="1" x14ac:dyDescent="0.25">
      <c r="C1935" s="262"/>
      <c r="D1935" s="272"/>
      <c r="E1935" s="273"/>
      <c r="F1935" s="264"/>
      <c r="G1935" s="265"/>
      <c r="H1935" s="126"/>
      <c r="I1935" s="125"/>
      <c r="J1935" s="125"/>
      <c r="K1935" s="125"/>
      <c r="L1935" s="125"/>
      <c r="M1935" s="125"/>
      <c r="N1935" s="125"/>
      <c r="O1935" s="266"/>
      <c r="P1935" s="267"/>
      <c r="Q1935" s="268"/>
      <c r="R1935" s="269"/>
      <c r="S1935" s="268"/>
      <c r="T1935" s="263"/>
      <c r="U1935" s="300"/>
      <c r="V1935" s="294" t="str">
        <f>IF(Tabela7[[#This Row],[C/V]]="c",Tabela7[[#This Row],[Preço Médio]],"")</f>
        <v/>
      </c>
      <c r="W1935" s="294" t="str">
        <f>IF(Tabela7[[#This Row],[C/V]]="v",Tabela7[[#This Row],[Preço Médio]],"")</f>
        <v/>
      </c>
      <c r="X1935" s="123" t="str">
        <f>Tabela7[[#This Row],[Código Negociação]]&amp;Tabela7[[#This Row],[C/V]]</f>
        <v/>
      </c>
    </row>
    <row r="1936" spans="3:24" ht="15" customHeight="1" x14ac:dyDescent="0.25">
      <c r="C1936" s="262"/>
      <c r="D1936" s="272"/>
      <c r="E1936" s="273"/>
      <c r="F1936" s="264"/>
      <c r="G1936" s="265"/>
      <c r="H1936" s="126"/>
      <c r="I1936" s="125"/>
      <c r="J1936" s="125"/>
      <c r="K1936" s="125"/>
      <c r="L1936" s="125"/>
      <c r="M1936" s="125"/>
      <c r="N1936" s="125"/>
      <c r="O1936" s="266"/>
      <c r="P1936" s="267"/>
      <c r="Q1936" s="267"/>
      <c r="R1936" s="270"/>
      <c r="S1936" s="267"/>
      <c r="T1936" s="264"/>
      <c r="U1936" s="300"/>
      <c r="V1936" s="294" t="str">
        <f>IF(Tabela7[[#This Row],[C/V]]="c",Tabela7[[#This Row],[Preço Médio]],"")</f>
        <v/>
      </c>
      <c r="W1936" s="294" t="str">
        <f>IF(Tabela7[[#This Row],[C/V]]="v",Tabela7[[#This Row],[Preço Médio]],"")</f>
        <v/>
      </c>
      <c r="X1936" s="123" t="str">
        <f>Tabela7[[#This Row],[Código Negociação]]&amp;Tabela7[[#This Row],[C/V]]</f>
        <v/>
      </c>
    </row>
    <row r="1937" spans="3:24" ht="15" customHeight="1" x14ac:dyDescent="0.25">
      <c r="C1937" s="141"/>
      <c r="D1937" s="271"/>
      <c r="E1937" s="271"/>
      <c r="F1937" s="118"/>
      <c r="G1937" s="119"/>
      <c r="H1937" s="118"/>
      <c r="I1937" s="120"/>
      <c r="J1937" s="120"/>
      <c r="K1937" s="120"/>
      <c r="L1937" s="120"/>
      <c r="M1937" s="120"/>
      <c r="N1937" s="120"/>
      <c r="O1937" s="121"/>
      <c r="P1937" s="121"/>
      <c r="Q1937" s="117"/>
      <c r="R1937" s="122"/>
      <c r="S1937" s="117"/>
      <c r="T1937" s="123"/>
      <c r="U1937" s="299"/>
      <c r="V1937" s="294" t="str">
        <f>IF(Tabela7[[#This Row],[C/V]]="c",Tabela7[[#This Row],[Preço Médio]],"")</f>
        <v/>
      </c>
      <c r="W1937" s="294" t="str">
        <f>IF(Tabela7[[#This Row],[C/V]]="v",Tabela7[[#This Row],[Preço Médio]],"")</f>
        <v/>
      </c>
      <c r="X1937" s="123" t="str">
        <f>Tabela7[[#This Row],[Código Negociação]]&amp;Tabela7[[#This Row],[C/V]]</f>
        <v/>
      </c>
    </row>
    <row r="1938" spans="3:24" ht="15" customHeight="1" x14ac:dyDescent="0.25">
      <c r="C1938" s="262"/>
      <c r="D1938" s="272"/>
      <c r="E1938" s="272"/>
      <c r="F1938" s="264"/>
      <c r="G1938" s="265"/>
      <c r="H1938" s="126"/>
      <c r="I1938" s="125"/>
      <c r="J1938" s="125"/>
      <c r="K1938" s="125"/>
      <c r="L1938" s="125"/>
      <c r="M1938" s="125"/>
      <c r="N1938" s="125"/>
      <c r="O1938" s="266"/>
      <c r="P1938" s="267"/>
      <c r="Q1938" s="268"/>
      <c r="R1938" s="269"/>
      <c r="S1938" s="268"/>
      <c r="T1938" s="263"/>
      <c r="U1938" s="300"/>
      <c r="V1938" s="294" t="str">
        <f>IF(Tabela7[[#This Row],[C/V]]="c",Tabela7[[#This Row],[Preço Médio]],"")</f>
        <v/>
      </c>
      <c r="W1938" s="294" t="str">
        <f>IF(Tabela7[[#This Row],[C/V]]="v",Tabela7[[#This Row],[Preço Médio]],"")</f>
        <v/>
      </c>
      <c r="X1938" s="123" t="str">
        <f>Tabela7[[#This Row],[Código Negociação]]&amp;Tabela7[[#This Row],[C/V]]</f>
        <v/>
      </c>
    </row>
    <row r="1939" spans="3:24" ht="15" customHeight="1" x14ac:dyDescent="0.25">
      <c r="C1939" s="262"/>
      <c r="D1939" s="272"/>
      <c r="E1939" s="272"/>
      <c r="F1939" s="264"/>
      <c r="G1939" s="265"/>
      <c r="H1939" s="126"/>
      <c r="I1939" s="125"/>
      <c r="J1939" s="125"/>
      <c r="K1939" s="125"/>
      <c r="L1939" s="125"/>
      <c r="M1939" s="125"/>
      <c r="N1939" s="125"/>
      <c r="O1939" s="266"/>
      <c r="P1939" s="267"/>
      <c r="Q1939" s="267"/>
      <c r="R1939" s="270"/>
      <c r="S1939" s="267"/>
      <c r="T1939" s="264"/>
      <c r="U1939" s="300"/>
      <c r="V1939" s="294" t="str">
        <f>IF(Tabela7[[#This Row],[C/V]]="c",Tabela7[[#This Row],[Preço Médio]],"")</f>
        <v/>
      </c>
      <c r="W1939" s="294" t="str">
        <f>IF(Tabela7[[#This Row],[C/V]]="v",Tabela7[[#This Row],[Preço Médio]],"")</f>
        <v/>
      </c>
      <c r="X1939" s="123" t="str">
        <f>Tabela7[[#This Row],[Código Negociação]]&amp;Tabela7[[#This Row],[C/V]]</f>
        <v/>
      </c>
    </row>
    <row r="1940" spans="3:24" ht="15" customHeight="1" x14ac:dyDescent="0.25">
      <c r="C1940" s="141"/>
      <c r="D1940" s="273"/>
      <c r="E1940" s="273"/>
      <c r="F1940" s="264"/>
      <c r="G1940" s="274"/>
      <c r="H1940" s="264"/>
      <c r="I1940" s="275"/>
      <c r="J1940" s="275"/>
      <c r="K1940" s="275"/>
      <c r="L1940" s="275"/>
      <c r="M1940" s="275"/>
      <c r="N1940" s="275"/>
      <c r="O1940" s="267"/>
      <c r="P1940" s="267"/>
      <c r="Q1940" s="268"/>
      <c r="R1940" s="269"/>
      <c r="S1940" s="268"/>
      <c r="T1940" s="263"/>
      <c r="U1940" s="300"/>
      <c r="V1940" s="294" t="str">
        <f>IF(Tabela7[[#This Row],[C/V]]="c",Tabela7[[#This Row],[Preço Médio]],"")</f>
        <v/>
      </c>
      <c r="W1940" s="294" t="str">
        <f>IF(Tabela7[[#This Row],[C/V]]="v",Tabela7[[#This Row],[Preço Médio]],"")</f>
        <v/>
      </c>
      <c r="X1940" s="123" t="str">
        <f>Tabela7[[#This Row],[Código Negociação]]&amp;Tabela7[[#This Row],[C/V]]</f>
        <v/>
      </c>
    </row>
    <row r="1941" spans="3:24" ht="15" customHeight="1" x14ac:dyDescent="0.25">
      <c r="C1941" s="262"/>
      <c r="D1941" s="272"/>
      <c r="E1941" s="273"/>
      <c r="F1941" s="264"/>
      <c r="G1941" s="265"/>
      <c r="H1941" s="126"/>
      <c r="I1941" s="125"/>
      <c r="J1941" s="125"/>
      <c r="K1941" s="125"/>
      <c r="L1941" s="125"/>
      <c r="M1941" s="125"/>
      <c r="N1941" s="125"/>
      <c r="O1941" s="266"/>
      <c r="P1941" s="267"/>
      <c r="Q1941" s="268"/>
      <c r="R1941" s="269"/>
      <c r="S1941" s="268"/>
      <c r="T1941" s="263"/>
      <c r="U1941" s="300"/>
      <c r="V1941" s="294" t="str">
        <f>IF(Tabela7[[#This Row],[C/V]]="c",Tabela7[[#This Row],[Preço Médio]],"")</f>
        <v/>
      </c>
      <c r="W1941" s="294" t="str">
        <f>IF(Tabela7[[#This Row],[C/V]]="v",Tabela7[[#This Row],[Preço Médio]],"")</f>
        <v/>
      </c>
      <c r="X1941" s="123" t="str">
        <f>Tabela7[[#This Row],[Código Negociação]]&amp;Tabela7[[#This Row],[C/V]]</f>
        <v/>
      </c>
    </row>
    <row r="1942" spans="3:24" ht="15" customHeight="1" x14ac:dyDescent="0.25">
      <c r="C1942" s="262"/>
      <c r="D1942" s="272"/>
      <c r="E1942" s="273"/>
      <c r="F1942" s="264"/>
      <c r="G1942" s="265"/>
      <c r="H1942" s="126"/>
      <c r="I1942" s="125"/>
      <c r="J1942" s="125"/>
      <c r="K1942" s="125"/>
      <c r="L1942" s="125"/>
      <c r="M1942" s="125"/>
      <c r="N1942" s="125"/>
      <c r="O1942" s="266"/>
      <c r="P1942" s="267"/>
      <c r="Q1942" s="267"/>
      <c r="R1942" s="270"/>
      <c r="S1942" s="267"/>
      <c r="T1942" s="264"/>
      <c r="U1942" s="300"/>
      <c r="V1942" s="294" t="str">
        <f>IF(Tabela7[[#This Row],[C/V]]="c",Tabela7[[#This Row],[Preço Médio]],"")</f>
        <v/>
      </c>
      <c r="W1942" s="294" t="str">
        <f>IF(Tabela7[[#This Row],[C/V]]="v",Tabela7[[#This Row],[Preço Médio]],"")</f>
        <v/>
      </c>
      <c r="X1942" s="123" t="str">
        <f>Tabela7[[#This Row],[Código Negociação]]&amp;Tabela7[[#This Row],[C/V]]</f>
        <v/>
      </c>
    </row>
    <row r="1943" spans="3:24" ht="15" customHeight="1" x14ac:dyDescent="0.25">
      <c r="C1943" s="141"/>
      <c r="D1943" s="271"/>
      <c r="E1943" s="271"/>
      <c r="F1943" s="118"/>
      <c r="G1943" s="119"/>
      <c r="H1943" s="118"/>
      <c r="I1943" s="120"/>
      <c r="J1943" s="120"/>
      <c r="K1943" s="120"/>
      <c r="L1943" s="120"/>
      <c r="M1943" s="120"/>
      <c r="N1943" s="120"/>
      <c r="O1943" s="121"/>
      <c r="P1943" s="121"/>
      <c r="Q1943" s="117"/>
      <c r="R1943" s="122"/>
      <c r="S1943" s="117"/>
      <c r="T1943" s="123"/>
      <c r="U1943" s="299"/>
      <c r="V1943" s="294" t="str">
        <f>IF(Tabela7[[#This Row],[C/V]]="c",Tabela7[[#This Row],[Preço Médio]],"")</f>
        <v/>
      </c>
      <c r="W1943" s="294" t="str">
        <f>IF(Tabela7[[#This Row],[C/V]]="v",Tabela7[[#This Row],[Preço Médio]],"")</f>
        <v/>
      </c>
      <c r="X1943" s="123" t="str">
        <f>Tabela7[[#This Row],[Código Negociação]]&amp;Tabela7[[#This Row],[C/V]]</f>
        <v/>
      </c>
    </row>
    <row r="1944" spans="3:24" ht="15" customHeight="1" x14ac:dyDescent="0.25">
      <c r="C1944" s="262"/>
      <c r="D1944" s="272"/>
      <c r="E1944" s="272"/>
      <c r="F1944" s="264"/>
      <c r="G1944" s="265"/>
      <c r="H1944" s="126"/>
      <c r="I1944" s="125"/>
      <c r="J1944" s="125"/>
      <c r="K1944" s="125"/>
      <c r="L1944" s="125"/>
      <c r="M1944" s="125"/>
      <c r="N1944" s="125"/>
      <c r="O1944" s="266"/>
      <c r="P1944" s="267"/>
      <c r="Q1944" s="268"/>
      <c r="R1944" s="269"/>
      <c r="S1944" s="268"/>
      <c r="T1944" s="263"/>
      <c r="U1944" s="300"/>
      <c r="V1944" s="294" t="str">
        <f>IF(Tabela7[[#This Row],[C/V]]="c",Tabela7[[#This Row],[Preço Médio]],"")</f>
        <v/>
      </c>
      <c r="W1944" s="294" t="str">
        <f>IF(Tabela7[[#This Row],[C/V]]="v",Tabela7[[#This Row],[Preço Médio]],"")</f>
        <v/>
      </c>
      <c r="X1944" s="123" t="str">
        <f>Tabela7[[#This Row],[Código Negociação]]&amp;Tabela7[[#This Row],[C/V]]</f>
        <v/>
      </c>
    </row>
    <row r="1945" spans="3:24" ht="15" customHeight="1" x14ac:dyDescent="0.25">
      <c r="C1945" s="262"/>
      <c r="D1945" s="272"/>
      <c r="E1945" s="272"/>
      <c r="F1945" s="264"/>
      <c r="G1945" s="265"/>
      <c r="H1945" s="126"/>
      <c r="I1945" s="125"/>
      <c r="J1945" s="125"/>
      <c r="K1945" s="125"/>
      <c r="L1945" s="125"/>
      <c r="M1945" s="125"/>
      <c r="N1945" s="125"/>
      <c r="O1945" s="266"/>
      <c r="P1945" s="267"/>
      <c r="Q1945" s="267"/>
      <c r="R1945" s="270"/>
      <c r="S1945" s="267"/>
      <c r="T1945" s="264"/>
      <c r="U1945" s="300"/>
      <c r="V1945" s="294" t="str">
        <f>IF(Tabela7[[#This Row],[C/V]]="c",Tabela7[[#This Row],[Preço Médio]],"")</f>
        <v/>
      </c>
      <c r="W1945" s="294" t="str">
        <f>IF(Tabela7[[#This Row],[C/V]]="v",Tabela7[[#This Row],[Preço Médio]],"")</f>
        <v/>
      </c>
      <c r="X1945" s="123" t="str">
        <f>Tabela7[[#This Row],[Código Negociação]]&amp;Tabela7[[#This Row],[C/V]]</f>
        <v/>
      </c>
    </row>
    <row r="1946" spans="3:24" ht="15" customHeight="1" x14ac:dyDescent="0.25">
      <c r="C1946" s="141"/>
      <c r="D1946" s="273"/>
      <c r="E1946" s="273"/>
      <c r="F1946" s="264"/>
      <c r="G1946" s="274"/>
      <c r="H1946" s="264"/>
      <c r="I1946" s="275"/>
      <c r="J1946" s="275"/>
      <c r="K1946" s="275"/>
      <c r="L1946" s="275"/>
      <c r="M1946" s="275"/>
      <c r="N1946" s="275"/>
      <c r="O1946" s="267"/>
      <c r="P1946" s="267"/>
      <c r="Q1946" s="268"/>
      <c r="R1946" s="269"/>
      <c r="S1946" s="268"/>
      <c r="T1946" s="263"/>
      <c r="U1946" s="300"/>
      <c r="V1946" s="294" t="str">
        <f>IF(Tabela7[[#This Row],[C/V]]="c",Tabela7[[#This Row],[Preço Médio]],"")</f>
        <v/>
      </c>
      <c r="W1946" s="294" t="str">
        <f>IF(Tabela7[[#This Row],[C/V]]="v",Tabela7[[#This Row],[Preço Médio]],"")</f>
        <v/>
      </c>
      <c r="X1946" s="123" t="str">
        <f>Tabela7[[#This Row],[Código Negociação]]&amp;Tabela7[[#This Row],[C/V]]</f>
        <v/>
      </c>
    </row>
    <row r="1947" spans="3:24" ht="15" customHeight="1" x14ac:dyDescent="0.25">
      <c r="C1947" s="262"/>
      <c r="D1947" s="272"/>
      <c r="E1947" s="273"/>
      <c r="F1947" s="264"/>
      <c r="G1947" s="265"/>
      <c r="H1947" s="126"/>
      <c r="I1947" s="125"/>
      <c r="J1947" s="125"/>
      <c r="K1947" s="125"/>
      <c r="L1947" s="125"/>
      <c r="M1947" s="125"/>
      <c r="N1947" s="125"/>
      <c r="O1947" s="266"/>
      <c r="P1947" s="267"/>
      <c r="Q1947" s="268"/>
      <c r="R1947" s="269"/>
      <c r="S1947" s="268"/>
      <c r="T1947" s="263"/>
      <c r="U1947" s="300"/>
      <c r="V1947" s="294" t="str">
        <f>IF(Tabela7[[#This Row],[C/V]]="c",Tabela7[[#This Row],[Preço Médio]],"")</f>
        <v/>
      </c>
      <c r="W1947" s="294" t="str">
        <f>IF(Tabela7[[#This Row],[C/V]]="v",Tabela7[[#This Row],[Preço Médio]],"")</f>
        <v/>
      </c>
      <c r="X1947" s="123" t="str">
        <f>Tabela7[[#This Row],[Código Negociação]]&amp;Tabela7[[#This Row],[C/V]]</f>
        <v/>
      </c>
    </row>
    <row r="1948" spans="3:24" ht="15" customHeight="1" x14ac:dyDescent="0.25">
      <c r="C1948" s="262"/>
      <c r="D1948" s="272"/>
      <c r="E1948" s="273"/>
      <c r="F1948" s="264"/>
      <c r="G1948" s="265"/>
      <c r="H1948" s="126"/>
      <c r="I1948" s="125"/>
      <c r="J1948" s="125"/>
      <c r="K1948" s="125"/>
      <c r="L1948" s="125"/>
      <c r="M1948" s="125"/>
      <c r="N1948" s="125"/>
      <c r="O1948" s="266"/>
      <c r="P1948" s="267"/>
      <c r="Q1948" s="267"/>
      <c r="R1948" s="270"/>
      <c r="S1948" s="267"/>
      <c r="T1948" s="264"/>
      <c r="U1948" s="300"/>
      <c r="V1948" s="294" t="str">
        <f>IF(Tabela7[[#This Row],[C/V]]="c",Tabela7[[#This Row],[Preço Médio]],"")</f>
        <v/>
      </c>
      <c r="W1948" s="294" t="str">
        <f>IF(Tabela7[[#This Row],[C/V]]="v",Tabela7[[#This Row],[Preço Médio]],"")</f>
        <v/>
      </c>
      <c r="X1948" s="123" t="str">
        <f>Tabela7[[#This Row],[Código Negociação]]&amp;Tabela7[[#This Row],[C/V]]</f>
        <v/>
      </c>
    </row>
    <row r="1949" spans="3:24" ht="15" customHeight="1" x14ac:dyDescent="0.25">
      <c r="C1949" s="141"/>
      <c r="D1949" s="271"/>
      <c r="E1949" s="271"/>
      <c r="F1949" s="118"/>
      <c r="G1949" s="119"/>
      <c r="H1949" s="118"/>
      <c r="I1949" s="120"/>
      <c r="J1949" s="120"/>
      <c r="K1949" s="120"/>
      <c r="L1949" s="120"/>
      <c r="M1949" s="120"/>
      <c r="N1949" s="120"/>
      <c r="O1949" s="121"/>
      <c r="P1949" s="121"/>
      <c r="Q1949" s="117"/>
      <c r="R1949" s="122"/>
      <c r="S1949" s="117"/>
      <c r="T1949" s="123"/>
      <c r="U1949" s="299"/>
      <c r="V1949" s="294" t="str">
        <f>IF(Tabela7[[#This Row],[C/V]]="c",Tabela7[[#This Row],[Preço Médio]],"")</f>
        <v/>
      </c>
      <c r="W1949" s="294" t="str">
        <f>IF(Tabela7[[#This Row],[C/V]]="v",Tabela7[[#This Row],[Preço Médio]],"")</f>
        <v/>
      </c>
      <c r="X1949" s="123" t="str">
        <f>Tabela7[[#This Row],[Código Negociação]]&amp;Tabela7[[#This Row],[C/V]]</f>
        <v/>
      </c>
    </row>
    <row r="1950" spans="3:24" ht="15" customHeight="1" x14ac:dyDescent="0.25">
      <c r="C1950" s="262"/>
      <c r="D1950" s="272"/>
      <c r="E1950" s="272"/>
      <c r="F1950" s="264"/>
      <c r="G1950" s="265"/>
      <c r="H1950" s="126"/>
      <c r="I1950" s="125"/>
      <c r="J1950" s="125"/>
      <c r="K1950" s="125"/>
      <c r="L1950" s="125"/>
      <c r="M1950" s="125"/>
      <c r="N1950" s="125"/>
      <c r="O1950" s="266"/>
      <c r="P1950" s="267"/>
      <c r="Q1950" s="268"/>
      <c r="R1950" s="269"/>
      <c r="S1950" s="268"/>
      <c r="T1950" s="263"/>
      <c r="U1950" s="300"/>
      <c r="V1950" s="294" t="str">
        <f>IF(Tabela7[[#This Row],[C/V]]="c",Tabela7[[#This Row],[Preço Médio]],"")</f>
        <v/>
      </c>
      <c r="W1950" s="294" t="str">
        <f>IF(Tabela7[[#This Row],[C/V]]="v",Tabela7[[#This Row],[Preço Médio]],"")</f>
        <v/>
      </c>
      <c r="X1950" s="123" t="str">
        <f>Tabela7[[#This Row],[Código Negociação]]&amp;Tabela7[[#This Row],[C/V]]</f>
        <v/>
      </c>
    </row>
    <row r="1951" spans="3:24" ht="15" customHeight="1" x14ac:dyDescent="0.25">
      <c r="C1951" s="262"/>
      <c r="D1951" s="272"/>
      <c r="E1951" s="272"/>
      <c r="F1951" s="264"/>
      <c r="G1951" s="265"/>
      <c r="H1951" s="126"/>
      <c r="I1951" s="125"/>
      <c r="J1951" s="125"/>
      <c r="K1951" s="125"/>
      <c r="L1951" s="125"/>
      <c r="M1951" s="125"/>
      <c r="N1951" s="125"/>
      <c r="O1951" s="266"/>
      <c r="P1951" s="267"/>
      <c r="Q1951" s="267"/>
      <c r="R1951" s="270"/>
      <c r="S1951" s="267"/>
      <c r="T1951" s="264"/>
      <c r="U1951" s="300"/>
      <c r="V1951" s="294" t="str">
        <f>IF(Tabela7[[#This Row],[C/V]]="c",Tabela7[[#This Row],[Preço Médio]],"")</f>
        <v/>
      </c>
      <c r="W1951" s="294" t="str">
        <f>IF(Tabela7[[#This Row],[C/V]]="v",Tabela7[[#This Row],[Preço Médio]],"")</f>
        <v/>
      </c>
      <c r="X1951" s="123" t="str">
        <f>Tabela7[[#This Row],[Código Negociação]]&amp;Tabela7[[#This Row],[C/V]]</f>
        <v/>
      </c>
    </row>
    <row r="1952" spans="3:24" ht="15" customHeight="1" x14ac:dyDescent="0.25">
      <c r="C1952" s="141"/>
      <c r="D1952" s="273"/>
      <c r="E1952" s="273"/>
      <c r="F1952" s="264"/>
      <c r="G1952" s="274"/>
      <c r="H1952" s="264"/>
      <c r="I1952" s="275"/>
      <c r="J1952" s="275"/>
      <c r="K1952" s="275"/>
      <c r="L1952" s="275"/>
      <c r="M1952" s="275"/>
      <c r="N1952" s="275"/>
      <c r="O1952" s="267"/>
      <c r="P1952" s="267"/>
      <c r="Q1952" s="268"/>
      <c r="R1952" s="269"/>
      <c r="S1952" s="268"/>
      <c r="T1952" s="263"/>
      <c r="U1952" s="300"/>
      <c r="V1952" s="294" t="str">
        <f>IF(Tabela7[[#This Row],[C/V]]="c",Tabela7[[#This Row],[Preço Médio]],"")</f>
        <v/>
      </c>
      <c r="W1952" s="294" t="str">
        <f>IF(Tabela7[[#This Row],[C/V]]="v",Tabela7[[#This Row],[Preço Médio]],"")</f>
        <v/>
      </c>
      <c r="X1952" s="123" t="str">
        <f>Tabela7[[#This Row],[Código Negociação]]&amp;Tabela7[[#This Row],[C/V]]</f>
        <v/>
      </c>
    </row>
    <row r="1953" spans="3:24" ht="15" customHeight="1" x14ac:dyDescent="0.25">
      <c r="C1953" s="262"/>
      <c r="D1953" s="272"/>
      <c r="E1953" s="273"/>
      <c r="F1953" s="264"/>
      <c r="G1953" s="265"/>
      <c r="H1953" s="126"/>
      <c r="I1953" s="125"/>
      <c r="J1953" s="125"/>
      <c r="K1953" s="125"/>
      <c r="L1953" s="125"/>
      <c r="M1953" s="125"/>
      <c r="N1953" s="125"/>
      <c r="O1953" s="266"/>
      <c r="P1953" s="267"/>
      <c r="Q1953" s="268"/>
      <c r="R1953" s="269"/>
      <c r="S1953" s="268"/>
      <c r="T1953" s="263"/>
      <c r="U1953" s="300"/>
      <c r="V1953" s="294" t="str">
        <f>IF(Tabela7[[#This Row],[C/V]]="c",Tabela7[[#This Row],[Preço Médio]],"")</f>
        <v/>
      </c>
      <c r="W1953" s="294" t="str">
        <f>IF(Tabela7[[#This Row],[C/V]]="v",Tabela7[[#This Row],[Preço Médio]],"")</f>
        <v/>
      </c>
      <c r="X1953" s="123" t="str">
        <f>Tabela7[[#This Row],[Código Negociação]]&amp;Tabela7[[#This Row],[C/V]]</f>
        <v/>
      </c>
    </row>
    <row r="1954" spans="3:24" ht="15" customHeight="1" x14ac:dyDescent="0.25">
      <c r="C1954" s="262"/>
      <c r="D1954" s="272"/>
      <c r="E1954" s="273"/>
      <c r="F1954" s="264"/>
      <c r="G1954" s="265"/>
      <c r="H1954" s="126"/>
      <c r="I1954" s="125"/>
      <c r="J1954" s="125"/>
      <c r="K1954" s="125"/>
      <c r="L1954" s="125"/>
      <c r="M1954" s="125"/>
      <c r="N1954" s="125"/>
      <c r="O1954" s="266"/>
      <c r="P1954" s="267"/>
      <c r="Q1954" s="267"/>
      <c r="R1954" s="270"/>
      <c r="S1954" s="267"/>
      <c r="T1954" s="264"/>
      <c r="U1954" s="300"/>
      <c r="V1954" s="294" t="str">
        <f>IF(Tabela7[[#This Row],[C/V]]="c",Tabela7[[#This Row],[Preço Médio]],"")</f>
        <v/>
      </c>
      <c r="W1954" s="294" t="str">
        <f>IF(Tabela7[[#This Row],[C/V]]="v",Tabela7[[#This Row],[Preço Médio]],"")</f>
        <v/>
      </c>
      <c r="X1954" s="123" t="str">
        <f>Tabela7[[#This Row],[Código Negociação]]&amp;Tabela7[[#This Row],[C/V]]</f>
        <v/>
      </c>
    </row>
    <row r="1955" spans="3:24" ht="15" customHeight="1" x14ac:dyDescent="0.25">
      <c r="C1955" s="141"/>
      <c r="D1955" s="271"/>
      <c r="E1955" s="271"/>
      <c r="F1955" s="118"/>
      <c r="G1955" s="119"/>
      <c r="H1955" s="118"/>
      <c r="I1955" s="120"/>
      <c r="J1955" s="120"/>
      <c r="K1955" s="120"/>
      <c r="L1955" s="120"/>
      <c r="M1955" s="120"/>
      <c r="N1955" s="120"/>
      <c r="O1955" s="121"/>
      <c r="P1955" s="121"/>
      <c r="Q1955" s="117"/>
      <c r="R1955" s="122"/>
      <c r="S1955" s="117"/>
      <c r="T1955" s="123"/>
      <c r="U1955" s="299"/>
      <c r="V1955" s="294" t="str">
        <f>IF(Tabela7[[#This Row],[C/V]]="c",Tabela7[[#This Row],[Preço Médio]],"")</f>
        <v/>
      </c>
      <c r="W1955" s="294" t="str">
        <f>IF(Tabela7[[#This Row],[C/V]]="v",Tabela7[[#This Row],[Preço Médio]],"")</f>
        <v/>
      </c>
      <c r="X1955" s="123" t="str">
        <f>Tabela7[[#This Row],[Código Negociação]]&amp;Tabela7[[#This Row],[C/V]]</f>
        <v/>
      </c>
    </row>
    <row r="1956" spans="3:24" ht="15" customHeight="1" x14ac:dyDescent="0.25">
      <c r="C1956" s="262"/>
      <c r="D1956" s="272"/>
      <c r="E1956" s="272"/>
      <c r="F1956" s="264"/>
      <c r="G1956" s="265"/>
      <c r="H1956" s="126"/>
      <c r="I1956" s="125"/>
      <c r="J1956" s="125"/>
      <c r="K1956" s="125"/>
      <c r="L1956" s="125"/>
      <c r="M1956" s="125"/>
      <c r="N1956" s="125"/>
      <c r="O1956" s="266"/>
      <c r="P1956" s="267"/>
      <c r="Q1956" s="268"/>
      <c r="R1956" s="269"/>
      <c r="S1956" s="268"/>
      <c r="T1956" s="263"/>
      <c r="U1956" s="300"/>
      <c r="V1956" s="294" t="str">
        <f>IF(Tabela7[[#This Row],[C/V]]="c",Tabela7[[#This Row],[Preço Médio]],"")</f>
        <v/>
      </c>
      <c r="W1956" s="294" t="str">
        <f>IF(Tabela7[[#This Row],[C/V]]="v",Tabela7[[#This Row],[Preço Médio]],"")</f>
        <v/>
      </c>
      <c r="X1956" s="123" t="str">
        <f>Tabela7[[#This Row],[Código Negociação]]&amp;Tabela7[[#This Row],[C/V]]</f>
        <v/>
      </c>
    </row>
    <row r="1957" spans="3:24" ht="15" customHeight="1" x14ac:dyDescent="0.25">
      <c r="C1957" s="262"/>
      <c r="D1957" s="272"/>
      <c r="E1957" s="272"/>
      <c r="F1957" s="264"/>
      <c r="G1957" s="265"/>
      <c r="H1957" s="126"/>
      <c r="I1957" s="125"/>
      <c r="J1957" s="125"/>
      <c r="K1957" s="125"/>
      <c r="L1957" s="125"/>
      <c r="M1957" s="125"/>
      <c r="N1957" s="125"/>
      <c r="O1957" s="266"/>
      <c r="P1957" s="267"/>
      <c r="Q1957" s="267"/>
      <c r="R1957" s="270"/>
      <c r="S1957" s="267"/>
      <c r="T1957" s="264"/>
      <c r="U1957" s="300"/>
      <c r="V1957" s="294" t="str">
        <f>IF(Tabela7[[#This Row],[C/V]]="c",Tabela7[[#This Row],[Preço Médio]],"")</f>
        <v/>
      </c>
      <c r="W1957" s="294" t="str">
        <f>IF(Tabela7[[#This Row],[C/V]]="v",Tabela7[[#This Row],[Preço Médio]],"")</f>
        <v/>
      </c>
      <c r="X1957" s="123" t="str">
        <f>Tabela7[[#This Row],[Código Negociação]]&amp;Tabela7[[#This Row],[C/V]]</f>
        <v/>
      </c>
    </row>
    <row r="1958" spans="3:24" ht="15" customHeight="1" x14ac:dyDescent="0.25">
      <c r="C1958" s="141"/>
      <c r="D1958" s="273"/>
      <c r="E1958" s="273"/>
      <c r="F1958" s="264"/>
      <c r="G1958" s="274"/>
      <c r="H1958" s="264"/>
      <c r="I1958" s="275"/>
      <c r="J1958" s="275"/>
      <c r="K1958" s="275"/>
      <c r="L1958" s="275"/>
      <c r="M1958" s="275"/>
      <c r="N1958" s="275"/>
      <c r="O1958" s="267"/>
      <c r="P1958" s="267"/>
      <c r="Q1958" s="268"/>
      <c r="R1958" s="269"/>
      <c r="S1958" s="268"/>
      <c r="T1958" s="263"/>
      <c r="U1958" s="300"/>
      <c r="V1958" s="294" t="str">
        <f>IF(Tabela7[[#This Row],[C/V]]="c",Tabela7[[#This Row],[Preço Médio]],"")</f>
        <v/>
      </c>
      <c r="W1958" s="294" t="str">
        <f>IF(Tabela7[[#This Row],[C/V]]="v",Tabela7[[#This Row],[Preço Médio]],"")</f>
        <v/>
      </c>
      <c r="X1958" s="123" t="str">
        <f>Tabela7[[#This Row],[Código Negociação]]&amp;Tabela7[[#This Row],[C/V]]</f>
        <v/>
      </c>
    </row>
    <row r="1959" spans="3:24" ht="15" customHeight="1" x14ac:dyDescent="0.25">
      <c r="C1959" s="262"/>
      <c r="D1959" s="272"/>
      <c r="E1959" s="273"/>
      <c r="F1959" s="264"/>
      <c r="G1959" s="265"/>
      <c r="H1959" s="126"/>
      <c r="I1959" s="125"/>
      <c r="J1959" s="125"/>
      <c r="K1959" s="125"/>
      <c r="L1959" s="125"/>
      <c r="M1959" s="125"/>
      <c r="N1959" s="125"/>
      <c r="O1959" s="266"/>
      <c r="P1959" s="267"/>
      <c r="Q1959" s="268"/>
      <c r="R1959" s="269"/>
      <c r="S1959" s="268"/>
      <c r="T1959" s="263"/>
      <c r="U1959" s="300"/>
      <c r="V1959" s="294" t="str">
        <f>IF(Tabela7[[#This Row],[C/V]]="c",Tabela7[[#This Row],[Preço Médio]],"")</f>
        <v/>
      </c>
      <c r="W1959" s="294" t="str">
        <f>IF(Tabela7[[#This Row],[C/V]]="v",Tabela7[[#This Row],[Preço Médio]],"")</f>
        <v/>
      </c>
      <c r="X1959" s="123" t="str">
        <f>Tabela7[[#This Row],[Código Negociação]]&amp;Tabela7[[#This Row],[C/V]]</f>
        <v/>
      </c>
    </row>
    <row r="1960" spans="3:24" ht="15" customHeight="1" x14ac:dyDescent="0.25">
      <c r="C1960" s="262"/>
      <c r="D1960" s="272"/>
      <c r="E1960" s="273"/>
      <c r="F1960" s="264"/>
      <c r="G1960" s="265"/>
      <c r="H1960" s="126"/>
      <c r="I1960" s="125"/>
      <c r="J1960" s="125"/>
      <c r="K1960" s="125"/>
      <c r="L1960" s="125"/>
      <c r="M1960" s="125"/>
      <c r="N1960" s="125"/>
      <c r="O1960" s="266"/>
      <c r="P1960" s="267"/>
      <c r="Q1960" s="267"/>
      <c r="R1960" s="270"/>
      <c r="S1960" s="267"/>
      <c r="T1960" s="264"/>
      <c r="U1960" s="300"/>
      <c r="V1960" s="294" t="str">
        <f>IF(Tabela7[[#This Row],[C/V]]="c",Tabela7[[#This Row],[Preço Médio]],"")</f>
        <v/>
      </c>
      <c r="W1960" s="294" t="str">
        <f>IF(Tabela7[[#This Row],[C/V]]="v",Tabela7[[#This Row],[Preço Médio]],"")</f>
        <v/>
      </c>
      <c r="X1960" s="123" t="str">
        <f>Tabela7[[#This Row],[Código Negociação]]&amp;Tabela7[[#This Row],[C/V]]</f>
        <v/>
      </c>
    </row>
    <row r="1961" spans="3:24" ht="15" customHeight="1" x14ac:dyDescent="0.25">
      <c r="C1961" s="141"/>
      <c r="D1961" s="271"/>
      <c r="E1961" s="271"/>
      <c r="F1961" s="118"/>
      <c r="G1961" s="119"/>
      <c r="H1961" s="118"/>
      <c r="I1961" s="120"/>
      <c r="J1961" s="120"/>
      <c r="K1961" s="120"/>
      <c r="L1961" s="120"/>
      <c r="M1961" s="120"/>
      <c r="N1961" s="120"/>
      <c r="O1961" s="121"/>
      <c r="P1961" s="121"/>
      <c r="Q1961" s="117"/>
      <c r="R1961" s="122"/>
      <c r="S1961" s="117"/>
      <c r="T1961" s="123"/>
      <c r="U1961" s="299"/>
      <c r="V1961" s="294" t="str">
        <f>IF(Tabela7[[#This Row],[C/V]]="c",Tabela7[[#This Row],[Preço Médio]],"")</f>
        <v/>
      </c>
      <c r="W1961" s="294" t="str">
        <f>IF(Tabela7[[#This Row],[C/V]]="v",Tabela7[[#This Row],[Preço Médio]],"")</f>
        <v/>
      </c>
      <c r="X1961" s="123" t="str">
        <f>Tabela7[[#This Row],[Código Negociação]]&amp;Tabela7[[#This Row],[C/V]]</f>
        <v/>
      </c>
    </row>
    <row r="1962" spans="3:24" ht="15" customHeight="1" x14ac:dyDescent="0.25">
      <c r="C1962" s="262"/>
      <c r="D1962" s="272"/>
      <c r="E1962" s="272"/>
      <c r="F1962" s="264"/>
      <c r="G1962" s="265"/>
      <c r="H1962" s="126"/>
      <c r="I1962" s="125"/>
      <c r="J1962" s="125"/>
      <c r="K1962" s="125"/>
      <c r="L1962" s="125"/>
      <c r="M1962" s="125"/>
      <c r="N1962" s="125"/>
      <c r="O1962" s="266"/>
      <c r="P1962" s="267"/>
      <c r="Q1962" s="268"/>
      <c r="R1962" s="269"/>
      <c r="S1962" s="268"/>
      <c r="T1962" s="263"/>
      <c r="U1962" s="300"/>
      <c r="V1962" s="294" t="str">
        <f>IF(Tabela7[[#This Row],[C/V]]="c",Tabela7[[#This Row],[Preço Médio]],"")</f>
        <v/>
      </c>
      <c r="W1962" s="294" t="str">
        <f>IF(Tabela7[[#This Row],[C/V]]="v",Tabela7[[#This Row],[Preço Médio]],"")</f>
        <v/>
      </c>
      <c r="X1962" s="123" t="str">
        <f>Tabela7[[#This Row],[Código Negociação]]&amp;Tabela7[[#This Row],[C/V]]</f>
        <v/>
      </c>
    </row>
    <row r="1963" spans="3:24" ht="15" customHeight="1" x14ac:dyDescent="0.25">
      <c r="C1963" s="262"/>
      <c r="D1963" s="272"/>
      <c r="E1963" s="272"/>
      <c r="F1963" s="264"/>
      <c r="G1963" s="265"/>
      <c r="H1963" s="126"/>
      <c r="I1963" s="125"/>
      <c r="J1963" s="125"/>
      <c r="K1963" s="125"/>
      <c r="L1963" s="125"/>
      <c r="M1963" s="125"/>
      <c r="N1963" s="125"/>
      <c r="O1963" s="266"/>
      <c r="P1963" s="267"/>
      <c r="Q1963" s="267"/>
      <c r="R1963" s="270"/>
      <c r="S1963" s="267"/>
      <c r="T1963" s="264"/>
      <c r="U1963" s="300"/>
      <c r="V1963" s="294" t="str">
        <f>IF(Tabela7[[#This Row],[C/V]]="c",Tabela7[[#This Row],[Preço Médio]],"")</f>
        <v/>
      </c>
      <c r="W1963" s="294" t="str">
        <f>IF(Tabela7[[#This Row],[C/V]]="v",Tabela7[[#This Row],[Preço Médio]],"")</f>
        <v/>
      </c>
      <c r="X1963" s="123" t="str">
        <f>Tabela7[[#This Row],[Código Negociação]]&amp;Tabela7[[#This Row],[C/V]]</f>
        <v/>
      </c>
    </row>
    <row r="1964" spans="3:24" ht="15" customHeight="1" x14ac:dyDescent="0.25">
      <c r="C1964" s="141"/>
      <c r="D1964" s="273"/>
      <c r="E1964" s="273"/>
      <c r="F1964" s="264"/>
      <c r="G1964" s="274"/>
      <c r="H1964" s="264"/>
      <c r="I1964" s="275"/>
      <c r="J1964" s="275"/>
      <c r="K1964" s="275"/>
      <c r="L1964" s="275"/>
      <c r="M1964" s="275"/>
      <c r="N1964" s="275"/>
      <c r="O1964" s="267"/>
      <c r="P1964" s="267"/>
      <c r="Q1964" s="268"/>
      <c r="R1964" s="269"/>
      <c r="S1964" s="268"/>
      <c r="T1964" s="263"/>
      <c r="U1964" s="300"/>
      <c r="V1964" s="294" t="str">
        <f>IF(Tabela7[[#This Row],[C/V]]="c",Tabela7[[#This Row],[Preço Médio]],"")</f>
        <v/>
      </c>
      <c r="W1964" s="294" t="str">
        <f>IF(Tabela7[[#This Row],[C/V]]="v",Tabela7[[#This Row],[Preço Médio]],"")</f>
        <v/>
      </c>
      <c r="X1964" s="123" t="str">
        <f>Tabela7[[#This Row],[Código Negociação]]&amp;Tabela7[[#This Row],[C/V]]</f>
        <v/>
      </c>
    </row>
    <row r="1965" spans="3:24" ht="15" customHeight="1" x14ac:dyDescent="0.25">
      <c r="C1965" s="262"/>
      <c r="D1965" s="272"/>
      <c r="E1965" s="273"/>
      <c r="F1965" s="264"/>
      <c r="G1965" s="265"/>
      <c r="H1965" s="126"/>
      <c r="I1965" s="125"/>
      <c r="J1965" s="125"/>
      <c r="K1965" s="125"/>
      <c r="L1965" s="125"/>
      <c r="M1965" s="125"/>
      <c r="N1965" s="125"/>
      <c r="O1965" s="266"/>
      <c r="P1965" s="267"/>
      <c r="Q1965" s="268"/>
      <c r="R1965" s="269"/>
      <c r="S1965" s="268"/>
      <c r="T1965" s="263"/>
      <c r="U1965" s="300"/>
      <c r="V1965" s="294" t="str">
        <f>IF(Tabela7[[#This Row],[C/V]]="c",Tabela7[[#This Row],[Preço Médio]],"")</f>
        <v/>
      </c>
      <c r="W1965" s="294" t="str">
        <f>IF(Tabela7[[#This Row],[C/V]]="v",Tabela7[[#This Row],[Preço Médio]],"")</f>
        <v/>
      </c>
      <c r="X1965" s="123" t="str">
        <f>Tabela7[[#This Row],[Código Negociação]]&amp;Tabela7[[#This Row],[C/V]]</f>
        <v/>
      </c>
    </row>
    <row r="1966" spans="3:24" ht="15" customHeight="1" x14ac:dyDescent="0.25">
      <c r="C1966" s="262"/>
      <c r="D1966" s="272"/>
      <c r="E1966" s="273"/>
      <c r="F1966" s="264"/>
      <c r="G1966" s="265"/>
      <c r="H1966" s="126"/>
      <c r="I1966" s="125"/>
      <c r="J1966" s="125"/>
      <c r="K1966" s="125"/>
      <c r="L1966" s="125"/>
      <c r="M1966" s="125"/>
      <c r="N1966" s="125"/>
      <c r="O1966" s="266"/>
      <c r="P1966" s="267"/>
      <c r="Q1966" s="267"/>
      <c r="R1966" s="270"/>
      <c r="S1966" s="267"/>
      <c r="T1966" s="264"/>
      <c r="U1966" s="300"/>
      <c r="V1966" s="294" t="str">
        <f>IF(Tabela7[[#This Row],[C/V]]="c",Tabela7[[#This Row],[Preço Médio]],"")</f>
        <v/>
      </c>
      <c r="W1966" s="294" t="str">
        <f>IF(Tabela7[[#This Row],[C/V]]="v",Tabela7[[#This Row],[Preço Médio]],"")</f>
        <v/>
      </c>
      <c r="X1966" s="123" t="str">
        <f>Tabela7[[#This Row],[Código Negociação]]&amp;Tabela7[[#This Row],[C/V]]</f>
        <v/>
      </c>
    </row>
    <row r="1967" spans="3:24" ht="15" customHeight="1" x14ac:dyDescent="0.25">
      <c r="C1967" s="141"/>
      <c r="D1967" s="271"/>
      <c r="E1967" s="271"/>
      <c r="F1967" s="118"/>
      <c r="G1967" s="119"/>
      <c r="H1967" s="118"/>
      <c r="I1967" s="120"/>
      <c r="J1967" s="120"/>
      <c r="K1967" s="120"/>
      <c r="L1967" s="120"/>
      <c r="M1967" s="120"/>
      <c r="N1967" s="120"/>
      <c r="O1967" s="121"/>
      <c r="P1967" s="121"/>
      <c r="Q1967" s="117"/>
      <c r="R1967" s="122"/>
      <c r="S1967" s="117"/>
      <c r="T1967" s="123"/>
      <c r="U1967" s="299"/>
      <c r="V1967" s="294" t="str">
        <f>IF(Tabela7[[#This Row],[C/V]]="c",Tabela7[[#This Row],[Preço Médio]],"")</f>
        <v/>
      </c>
      <c r="W1967" s="294" t="str">
        <f>IF(Tabela7[[#This Row],[C/V]]="v",Tabela7[[#This Row],[Preço Médio]],"")</f>
        <v/>
      </c>
      <c r="X1967" s="123" t="str">
        <f>Tabela7[[#This Row],[Código Negociação]]&amp;Tabela7[[#This Row],[C/V]]</f>
        <v/>
      </c>
    </row>
    <row r="1968" spans="3:24" ht="15" customHeight="1" x14ac:dyDescent="0.25">
      <c r="C1968" s="262"/>
      <c r="D1968" s="272"/>
      <c r="E1968" s="272"/>
      <c r="F1968" s="264"/>
      <c r="G1968" s="265"/>
      <c r="H1968" s="126"/>
      <c r="I1968" s="125"/>
      <c r="J1968" s="125"/>
      <c r="K1968" s="125"/>
      <c r="L1968" s="125"/>
      <c r="M1968" s="125"/>
      <c r="N1968" s="125"/>
      <c r="O1968" s="266"/>
      <c r="P1968" s="267"/>
      <c r="Q1968" s="268"/>
      <c r="R1968" s="269"/>
      <c r="S1968" s="268"/>
      <c r="T1968" s="263"/>
      <c r="U1968" s="300"/>
      <c r="V1968" s="294" t="str">
        <f>IF(Tabela7[[#This Row],[C/V]]="c",Tabela7[[#This Row],[Preço Médio]],"")</f>
        <v/>
      </c>
      <c r="W1968" s="294" t="str">
        <f>IF(Tabela7[[#This Row],[C/V]]="v",Tabela7[[#This Row],[Preço Médio]],"")</f>
        <v/>
      </c>
      <c r="X1968" s="123" t="str">
        <f>Tabela7[[#This Row],[Código Negociação]]&amp;Tabela7[[#This Row],[C/V]]</f>
        <v/>
      </c>
    </row>
    <row r="1969" spans="3:24" ht="15" customHeight="1" x14ac:dyDescent="0.25">
      <c r="C1969" s="262"/>
      <c r="D1969" s="272"/>
      <c r="E1969" s="272"/>
      <c r="F1969" s="264"/>
      <c r="G1969" s="265"/>
      <c r="H1969" s="126"/>
      <c r="I1969" s="125"/>
      <c r="J1969" s="125"/>
      <c r="K1969" s="125"/>
      <c r="L1969" s="125"/>
      <c r="M1969" s="125"/>
      <c r="N1969" s="125"/>
      <c r="O1969" s="266"/>
      <c r="P1969" s="267"/>
      <c r="Q1969" s="267"/>
      <c r="R1969" s="270"/>
      <c r="S1969" s="267"/>
      <c r="T1969" s="264"/>
      <c r="U1969" s="300"/>
      <c r="V1969" s="294" t="str">
        <f>IF(Tabela7[[#This Row],[C/V]]="c",Tabela7[[#This Row],[Preço Médio]],"")</f>
        <v/>
      </c>
      <c r="W1969" s="294" t="str">
        <f>IF(Tabela7[[#This Row],[C/V]]="v",Tabela7[[#This Row],[Preço Médio]],"")</f>
        <v/>
      </c>
      <c r="X1969" s="123" t="str">
        <f>Tabela7[[#This Row],[Código Negociação]]&amp;Tabela7[[#This Row],[C/V]]</f>
        <v/>
      </c>
    </row>
    <row r="1970" spans="3:24" ht="15" customHeight="1" x14ac:dyDescent="0.25">
      <c r="C1970" s="141"/>
      <c r="D1970" s="273"/>
      <c r="E1970" s="273"/>
      <c r="F1970" s="264"/>
      <c r="G1970" s="274"/>
      <c r="H1970" s="264"/>
      <c r="I1970" s="275"/>
      <c r="J1970" s="275"/>
      <c r="K1970" s="275"/>
      <c r="L1970" s="275"/>
      <c r="M1970" s="275"/>
      <c r="N1970" s="275"/>
      <c r="O1970" s="267"/>
      <c r="P1970" s="267"/>
      <c r="Q1970" s="268"/>
      <c r="R1970" s="269"/>
      <c r="S1970" s="268"/>
      <c r="T1970" s="263"/>
      <c r="U1970" s="300"/>
      <c r="V1970" s="294" t="str">
        <f>IF(Tabela7[[#This Row],[C/V]]="c",Tabela7[[#This Row],[Preço Médio]],"")</f>
        <v/>
      </c>
      <c r="W1970" s="294" t="str">
        <f>IF(Tabela7[[#This Row],[C/V]]="v",Tabela7[[#This Row],[Preço Médio]],"")</f>
        <v/>
      </c>
      <c r="X1970" s="123" t="str">
        <f>Tabela7[[#This Row],[Código Negociação]]&amp;Tabela7[[#This Row],[C/V]]</f>
        <v/>
      </c>
    </row>
    <row r="1971" spans="3:24" ht="15" customHeight="1" x14ac:dyDescent="0.25">
      <c r="C1971" s="262"/>
      <c r="D1971" s="272"/>
      <c r="E1971" s="273"/>
      <c r="F1971" s="264"/>
      <c r="G1971" s="265"/>
      <c r="H1971" s="126"/>
      <c r="I1971" s="125"/>
      <c r="J1971" s="125"/>
      <c r="K1971" s="125"/>
      <c r="L1971" s="125"/>
      <c r="M1971" s="125"/>
      <c r="N1971" s="125"/>
      <c r="O1971" s="266"/>
      <c r="P1971" s="267"/>
      <c r="Q1971" s="268"/>
      <c r="R1971" s="269"/>
      <c r="S1971" s="268"/>
      <c r="T1971" s="263"/>
      <c r="U1971" s="300"/>
      <c r="V1971" s="294" t="str">
        <f>IF(Tabela7[[#This Row],[C/V]]="c",Tabela7[[#This Row],[Preço Médio]],"")</f>
        <v/>
      </c>
      <c r="W1971" s="294" t="str">
        <f>IF(Tabela7[[#This Row],[C/V]]="v",Tabela7[[#This Row],[Preço Médio]],"")</f>
        <v/>
      </c>
      <c r="X1971" s="123" t="str">
        <f>Tabela7[[#This Row],[Código Negociação]]&amp;Tabela7[[#This Row],[C/V]]</f>
        <v/>
      </c>
    </row>
    <row r="1972" spans="3:24" ht="15" customHeight="1" x14ac:dyDescent="0.25">
      <c r="C1972" s="262"/>
      <c r="D1972" s="272"/>
      <c r="E1972" s="273"/>
      <c r="F1972" s="264"/>
      <c r="G1972" s="265"/>
      <c r="H1972" s="126"/>
      <c r="I1972" s="125"/>
      <c r="J1972" s="125"/>
      <c r="K1972" s="125"/>
      <c r="L1972" s="125"/>
      <c r="M1972" s="125"/>
      <c r="N1972" s="125"/>
      <c r="O1972" s="266"/>
      <c r="P1972" s="267"/>
      <c r="Q1972" s="267"/>
      <c r="R1972" s="270"/>
      <c r="S1972" s="267"/>
      <c r="T1972" s="264"/>
      <c r="U1972" s="300"/>
      <c r="V1972" s="294" t="str">
        <f>IF(Tabela7[[#This Row],[C/V]]="c",Tabela7[[#This Row],[Preço Médio]],"")</f>
        <v/>
      </c>
      <c r="W1972" s="294" t="str">
        <f>IF(Tabela7[[#This Row],[C/V]]="v",Tabela7[[#This Row],[Preço Médio]],"")</f>
        <v/>
      </c>
      <c r="X1972" s="123" t="str">
        <f>Tabela7[[#This Row],[Código Negociação]]&amp;Tabela7[[#This Row],[C/V]]</f>
        <v/>
      </c>
    </row>
    <row r="1973" spans="3:24" ht="15" customHeight="1" x14ac:dyDescent="0.25">
      <c r="C1973" s="141"/>
      <c r="D1973" s="271"/>
      <c r="E1973" s="271"/>
      <c r="F1973" s="118"/>
      <c r="G1973" s="119"/>
      <c r="H1973" s="118"/>
      <c r="I1973" s="120"/>
      <c r="J1973" s="120"/>
      <c r="K1973" s="120"/>
      <c r="L1973" s="120"/>
      <c r="M1973" s="120"/>
      <c r="N1973" s="120"/>
      <c r="O1973" s="121"/>
      <c r="P1973" s="121"/>
      <c r="Q1973" s="117"/>
      <c r="R1973" s="122"/>
      <c r="S1973" s="117"/>
      <c r="T1973" s="123"/>
      <c r="U1973" s="299"/>
      <c r="V1973" s="294" t="str">
        <f>IF(Tabela7[[#This Row],[C/V]]="c",Tabela7[[#This Row],[Preço Médio]],"")</f>
        <v/>
      </c>
      <c r="W1973" s="294" t="str">
        <f>IF(Tabela7[[#This Row],[C/V]]="v",Tabela7[[#This Row],[Preço Médio]],"")</f>
        <v/>
      </c>
      <c r="X1973" s="123" t="str">
        <f>Tabela7[[#This Row],[Código Negociação]]&amp;Tabela7[[#This Row],[C/V]]</f>
        <v/>
      </c>
    </row>
    <row r="1974" spans="3:24" ht="15" customHeight="1" x14ac:dyDescent="0.25">
      <c r="C1974" s="262"/>
      <c r="D1974" s="272"/>
      <c r="E1974" s="272"/>
      <c r="F1974" s="264"/>
      <c r="G1974" s="265"/>
      <c r="H1974" s="126"/>
      <c r="I1974" s="125"/>
      <c r="J1974" s="125"/>
      <c r="K1974" s="125"/>
      <c r="L1974" s="125"/>
      <c r="M1974" s="125"/>
      <c r="N1974" s="125"/>
      <c r="O1974" s="266"/>
      <c r="P1974" s="267"/>
      <c r="Q1974" s="268"/>
      <c r="R1974" s="269"/>
      <c r="S1974" s="268"/>
      <c r="T1974" s="263"/>
      <c r="U1974" s="300"/>
      <c r="V1974" s="294" t="str">
        <f>IF(Tabela7[[#This Row],[C/V]]="c",Tabela7[[#This Row],[Preço Médio]],"")</f>
        <v/>
      </c>
      <c r="W1974" s="294" t="str">
        <f>IF(Tabela7[[#This Row],[C/V]]="v",Tabela7[[#This Row],[Preço Médio]],"")</f>
        <v/>
      </c>
      <c r="X1974" s="123" t="str">
        <f>Tabela7[[#This Row],[Código Negociação]]&amp;Tabela7[[#This Row],[C/V]]</f>
        <v/>
      </c>
    </row>
    <row r="1975" spans="3:24" ht="15" customHeight="1" x14ac:dyDescent="0.25">
      <c r="C1975" s="262"/>
      <c r="D1975" s="272"/>
      <c r="E1975" s="272"/>
      <c r="F1975" s="264"/>
      <c r="G1975" s="265"/>
      <c r="H1975" s="126"/>
      <c r="I1975" s="125"/>
      <c r="J1975" s="125"/>
      <c r="K1975" s="125"/>
      <c r="L1975" s="125"/>
      <c r="M1975" s="125"/>
      <c r="N1975" s="125"/>
      <c r="O1975" s="266"/>
      <c r="P1975" s="267"/>
      <c r="Q1975" s="267"/>
      <c r="R1975" s="270"/>
      <c r="S1975" s="267"/>
      <c r="T1975" s="264"/>
      <c r="U1975" s="300"/>
      <c r="V1975" s="294" t="str">
        <f>IF(Tabela7[[#This Row],[C/V]]="c",Tabela7[[#This Row],[Preço Médio]],"")</f>
        <v/>
      </c>
      <c r="W1975" s="294" t="str">
        <f>IF(Tabela7[[#This Row],[C/V]]="v",Tabela7[[#This Row],[Preço Médio]],"")</f>
        <v/>
      </c>
      <c r="X1975" s="123" t="str">
        <f>Tabela7[[#This Row],[Código Negociação]]&amp;Tabela7[[#This Row],[C/V]]</f>
        <v/>
      </c>
    </row>
    <row r="1976" spans="3:24" ht="15" customHeight="1" x14ac:dyDescent="0.25">
      <c r="C1976" s="141"/>
      <c r="D1976" s="273"/>
      <c r="E1976" s="273"/>
      <c r="F1976" s="264"/>
      <c r="G1976" s="274"/>
      <c r="H1976" s="264"/>
      <c r="I1976" s="275"/>
      <c r="J1976" s="275"/>
      <c r="K1976" s="275"/>
      <c r="L1976" s="275"/>
      <c r="M1976" s="275"/>
      <c r="N1976" s="275"/>
      <c r="O1976" s="267"/>
      <c r="P1976" s="267"/>
      <c r="Q1976" s="268"/>
      <c r="R1976" s="269"/>
      <c r="S1976" s="268"/>
      <c r="T1976" s="263"/>
      <c r="U1976" s="300"/>
      <c r="V1976" s="294" t="str">
        <f>IF(Tabela7[[#This Row],[C/V]]="c",Tabela7[[#This Row],[Preço Médio]],"")</f>
        <v/>
      </c>
      <c r="W1976" s="294" t="str">
        <f>IF(Tabela7[[#This Row],[C/V]]="v",Tabela7[[#This Row],[Preço Médio]],"")</f>
        <v/>
      </c>
      <c r="X1976" s="123" t="str">
        <f>Tabela7[[#This Row],[Código Negociação]]&amp;Tabela7[[#This Row],[C/V]]</f>
        <v/>
      </c>
    </row>
    <row r="1977" spans="3:24" ht="15" customHeight="1" x14ac:dyDescent="0.25">
      <c r="C1977" s="262"/>
      <c r="D1977" s="272"/>
      <c r="E1977" s="273"/>
      <c r="F1977" s="264"/>
      <c r="G1977" s="265"/>
      <c r="H1977" s="126"/>
      <c r="I1977" s="125"/>
      <c r="J1977" s="125"/>
      <c r="K1977" s="125"/>
      <c r="L1977" s="125"/>
      <c r="M1977" s="125"/>
      <c r="N1977" s="125"/>
      <c r="O1977" s="266"/>
      <c r="P1977" s="267"/>
      <c r="Q1977" s="268"/>
      <c r="R1977" s="269"/>
      <c r="S1977" s="268"/>
      <c r="T1977" s="263"/>
      <c r="U1977" s="300"/>
      <c r="V1977" s="294" t="str">
        <f>IF(Tabela7[[#This Row],[C/V]]="c",Tabela7[[#This Row],[Preço Médio]],"")</f>
        <v/>
      </c>
      <c r="W1977" s="294" t="str">
        <f>IF(Tabela7[[#This Row],[C/V]]="v",Tabela7[[#This Row],[Preço Médio]],"")</f>
        <v/>
      </c>
      <c r="X1977" s="123" t="str">
        <f>Tabela7[[#This Row],[Código Negociação]]&amp;Tabela7[[#This Row],[C/V]]</f>
        <v/>
      </c>
    </row>
    <row r="1978" spans="3:24" ht="15" customHeight="1" x14ac:dyDescent="0.25">
      <c r="C1978" s="262"/>
      <c r="D1978" s="272"/>
      <c r="E1978" s="273"/>
      <c r="F1978" s="264"/>
      <c r="G1978" s="265"/>
      <c r="H1978" s="126"/>
      <c r="I1978" s="125"/>
      <c r="J1978" s="125"/>
      <c r="K1978" s="125"/>
      <c r="L1978" s="125"/>
      <c r="M1978" s="125"/>
      <c r="N1978" s="125"/>
      <c r="O1978" s="266"/>
      <c r="P1978" s="267"/>
      <c r="Q1978" s="267"/>
      <c r="R1978" s="270"/>
      <c r="S1978" s="267"/>
      <c r="T1978" s="264"/>
      <c r="U1978" s="300"/>
      <c r="V1978" s="294" t="str">
        <f>IF(Tabela7[[#This Row],[C/V]]="c",Tabela7[[#This Row],[Preço Médio]],"")</f>
        <v/>
      </c>
      <c r="W1978" s="294" t="str">
        <f>IF(Tabela7[[#This Row],[C/V]]="v",Tabela7[[#This Row],[Preço Médio]],"")</f>
        <v/>
      </c>
      <c r="X1978" s="123" t="str">
        <f>Tabela7[[#This Row],[Código Negociação]]&amp;Tabela7[[#This Row],[C/V]]</f>
        <v/>
      </c>
    </row>
    <row r="1979" spans="3:24" ht="15" customHeight="1" x14ac:dyDescent="0.25">
      <c r="C1979" s="141"/>
      <c r="D1979" s="271"/>
      <c r="E1979" s="271"/>
      <c r="F1979" s="118"/>
      <c r="G1979" s="119"/>
      <c r="H1979" s="118"/>
      <c r="I1979" s="120"/>
      <c r="J1979" s="120"/>
      <c r="K1979" s="120"/>
      <c r="L1979" s="120"/>
      <c r="M1979" s="120"/>
      <c r="N1979" s="120"/>
      <c r="O1979" s="121"/>
      <c r="P1979" s="121"/>
      <c r="Q1979" s="117"/>
      <c r="R1979" s="122"/>
      <c r="S1979" s="117"/>
      <c r="T1979" s="123"/>
      <c r="U1979" s="299"/>
      <c r="V1979" s="294" t="str">
        <f>IF(Tabela7[[#This Row],[C/V]]="c",Tabela7[[#This Row],[Preço Médio]],"")</f>
        <v/>
      </c>
      <c r="W1979" s="294" t="str">
        <f>IF(Tabela7[[#This Row],[C/V]]="v",Tabela7[[#This Row],[Preço Médio]],"")</f>
        <v/>
      </c>
      <c r="X1979" s="123" t="str">
        <f>Tabela7[[#This Row],[Código Negociação]]&amp;Tabela7[[#This Row],[C/V]]</f>
        <v/>
      </c>
    </row>
    <row r="1980" spans="3:24" ht="15" customHeight="1" x14ac:dyDescent="0.25">
      <c r="C1980" s="262"/>
      <c r="D1980" s="272"/>
      <c r="E1980" s="272"/>
      <c r="F1980" s="264"/>
      <c r="G1980" s="265"/>
      <c r="H1980" s="126"/>
      <c r="I1980" s="125"/>
      <c r="J1980" s="125"/>
      <c r="K1980" s="125"/>
      <c r="L1980" s="125"/>
      <c r="M1980" s="125"/>
      <c r="N1980" s="125"/>
      <c r="O1980" s="266"/>
      <c r="P1980" s="267"/>
      <c r="Q1980" s="268"/>
      <c r="R1980" s="269"/>
      <c r="S1980" s="268"/>
      <c r="T1980" s="263"/>
      <c r="U1980" s="300"/>
      <c r="V1980" s="294" t="str">
        <f>IF(Tabela7[[#This Row],[C/V]]="c",Tabela7[[#This Row],[Preço Médio]],"")</f>
        <v/>
      </c>
      <c r="W1980" s="294" t="str">
        <f>IF(Tabela7[[#This Row],[C/V]]="v",Tabela7[[#This Row],[Preço Médio]],"")</f>
        <v/>
      </c>
      <c r="X1980" s="123" t="str">
        <f>Tabela7[[#This Row],[Código Negociação]]&amp;Tabela7[[#This Row],[C/V]]</f>
        <v/>
      </c>
    </row>
    <row r="1981" spans="3:24" ht="15" customHeight="1" x14ac:dyDescent="0.25">
      <c r="C1981" s="262"/>
      <c r="D1981" s="272"/>
      <c r="E1981" s="272"/>
      <c r="F1981" s="264"/>
      <c r="G1981" s="265"/>
      <c r="H1981" s="126"/>
      <c r="I1981" s="125"/>
      <c r="J1981" s="125"/>
      <c r="K1981" s="125"/>
      <c r="L1981" s="125"/>
      <c r="M1981" s="125"/>
      <c r="N1981" s="125"/>
      <c r="O1981" s="266"/>
      <c r="P1981" s="267"/>
      <c r="Q1981" s="267"/>
      <c r="R1981" s="270"/>
      <c r="S1981" s="267"/>
      <c r="T1981" s="264"/>
      <c r="U1981" s="300"/>
      <c r="V1981" s="294" t="str">
        <f>IF(Tabela7[[#This Row],[C/V]]="c",Tabela7[[#This Row],[Preço Médio]],"")</f>
        <v/>
      </c>
      <c r="W1981" s="294" t="str">
        <f>IF(Tabela7[[#This Row],[C/V]]="v",Tabela7[[#This Row],[Preço Médio]],"")</f>
        <v/>
      </c>
      <c r="X1981" s="123" t="str">
        <f>Tabela7[[#This Row],[Código Negociação]]&amp;Tabela7[[#This Row],[C/V]]</f>
        <v/>
      </c>
    </row>
    <row r="1982" spans="3:24" ht="15" customHeight="1" x14ac:dyDescent="0.25">
      <c r="C1982" s="141"/>
      <c r="D1982" s="273"/>
      <c r="E1982" s="273"/>
      <c r="F1982" s="264"/>
      <c r="G1982" s="274"/>
      <c r="H1982" s="264"/>
      <c r="I1982" s="275"/>
      <c r="J1982" s="275"/>
      <c r="K1982" s="275"/>
      <c r="L1982" s="275"/>
      <c r="M1982" s="275"/>
      <c r="N1982" s="275"/>
      <c r="O1982" s="267"/>
      <c r="P1982" s="267"/>
      <c r="Q1982" s="268"/>
      <c r="R1982" s="269"/>
      <c r="S1982" s="268"/>
      <c r="T1982" s="263"/>
      <c r="U1982" s="300"/>
      <c r="V1982" s="294" t="str">
        <f>IF(Tabela7[[#This Row],[C/V]]="c",Tabela7[[#This Row],[Preço Médio]],"")</f>
        <v/>
      </c>
      <c r="W1982" s="294" t="str">
        <f>IF(Tabela7[[#This Row],[C/V]]="v",Tabela7[[#This Row],[Preço Médio]],"")</f>
        <v/>
      </c>
      <c r="X1982" s="123" t="str">
        <f>Tabela7[[#This Row],[Código Negociação]]&amp;Tabela7[[#This Row],[C/V]]</f>
        <v/>
      </c>
    </row>
    <row r="1983" spans="3:24" ht="15" customHeight="1" x14ac:dyDescent="0.25">
      <c r="C1983" s="262"/>
      <c r="D1983" s="272"/>
      <c r="E1983" s="273"/>
      <c r="F1983" s="264"/>
      <c r="G1983" s="265"/>
      <c r="H1983" s="126"/>
      <c r="I1983" s="125"/>
      <c r="J1983" s="125"/>
      <c r="K1983" s="125"/>
      <c r="L1983" s="125"/>
      <c r="M1983" s="125"/>
      <c r="N1983" s="125"/>
      <c r="O1983" s="266"/>
      <c r="P1983" s="267"/>
      <c r="Q1983" s="268"/>
      <c r="R1983" s="269"/>
      <c r="S1983" s="268"/>
      <c r="T1983" s="263"/>
      <c r="U1983" s="300"/>
      <c r="V1983" s="294" t="str">
        <f>IF(Tabela7[[#This Row],[C/V]]="c",Tabela7[[#This Row],[Preço Médio]],"")</f>
        <v/>
      </c>
      <c r="W1983" s="294" t="str">
        <f>IF(Tabela7[[#This Row],[C/V]]="v",Tabela7[[#This Row],[Preço Médio]],"")</f>
        <v/>
      </c>
      <c r="X1983" s="123" t="str">
        <f>Tabela7[[#This Row],[Código Negociação]]&amp;Tabela7[[#This Row],[C/V]]</f>
        <v/>
      </c>
    </row>
    <row r="1984" spans="3:24" ht="15" customHeight="1" x14ac:dyDescent="0.25">
      <c r="C1984" s="262"/>
      <c r="D1984" s="272"/>
      <c r="E1984" s="273"/>
      <c r="F1984" s="264"/>
      <c r="G1984" s="265"/>
      <c r="H1984" s="126"/>
      <c r="I1984" s="125"/>
      <c r="J1984" s="125"/>
      <c r="K1984" s="125"/>
      <c r="L1984" s="125"/>
      <c r="M1984" s="125"/>
      <c r="N1984" s="125"/>
      <c r="O1984" s="266"/>
      <c r="P1984" s="267"/>
      <c r="Q1984" s="267"/>
      <c r="R1984" s="270"/>
      <c r="S1984" s="267"/>
      <c r="T1984" s="264"/>
      <c r="U1984" s="300"/>
      <c r="V1984" s="294" t="str">
        <f>IF(Tabela7[[#This Row],[C/V]]="c",Tabela7[[#This Row],[Preço Médio]],"")</f>
        <v/>
      </c>
      <c r="W1984" s="294" t="str">
        <f>IF(Tabela7[[#This Row],[C/V]]="v",Tabela7[[#This Row],[Preço Médio]],"")</f>
        <v/>
      </c>
      <c r="X1984" s="123" t="str">
        <f>Tabela7[[#This Row],[Código Negociação]]&amp;Tabela7[[#This Row],[C/V]]</f>
        <v/>
      </c>
    </row>
    <row r="1985" spans="3:24" ht="15" customHeight="1" x14ac:dyDescent="0.25">
      <c r="C1985" s="141"/>
      <c r="D1985" s="271"/>
      <c r="E1985" s="271"/>
      <c r="F1985" s="118"/>
      <c r="G1985" s="119"/>
      <c r="H1985" s="118"/>
      <c r="I1985" s="120"/>
      <c r="J1985" s="120"/>
      <c r="K1985" s="120"/>
      <c r="L1985" s="120"/>
      <c r="M1985" s="120"/>
      <c r="N1985" s="120"/>
      <c r="O1985" s="121"/>
      <c r="P1985" s="121"/>
      <c r="Q1985" s="117"/>
      <c r="R1985" s="122"/>
      <c r="S1985" s="117"/>
      <c r="T1985" s="123"/>
      <c r="U1985" s="299"/>
      <c r="V1985" s="294" t="str">
        <f>IF(Tabela7[[#This Row],[C/V]]="c",Tabela7[[#This Row],[Preço Médio]],"")</f>
        <v/>
      </c>
      <c r="W1985" s="294" t="str">
        <f>IF(Tabela7[[#This Row],[C/V]]="v",Tabela7[[#This Row],[Preço Médio]],"")</f>
        <v/>
      </c>
      <c r="X1985" s="123" t="str">
        <f>Tabela7[[#This Row],[Código Negociação]]&amp;Tabela7[[#This Row],[C/V]]</f>
        <v/>
      </c>
    </row>
    <row r="1986" spans="3:24" ht="15" customHeight="1" x14ac:dyDescent="0.25">
      <c r="C1986" s="262"/>
      <c r="D1986" s="272"/>
      <c r="E1986" s="272"/>
      <c r="F1986" s="264"/>
      <c r="G1986" s="265"/>
      <c r="H1986" s="126"/>
      <c r="I1986" s="125"/>
      <c r="J1986" s="125"/>
      <c r="K1986" s="125"/>
      <c r="L1986" s="125"/>
      <c r="M1986" s="125"/>
      <c r="N1986" s="125"/>
      <c r="O1986" s="266"/>
      <c r="P1986" s="267"/>
      <c r="Q1986" s="268"/>
      <c r="R1986" s="269"/>
      <c r="S1986" s="268"/>
      <c r="T1986" s="263"/>
      <c r="U1986" s="300"/>
      <c r="V1986" s="294" t="str">
        <f>IF(Tabela7[[#This Row],[C/V]]="c",Tabela7[[#This Row],[Preço Médio]],"")</f>
        <v/>
      </c>
      <c r="W1986" s="294" t="str">
        <f>IF(Tabela7[[#This Row],[C/V]]="v",Tabela7[[#This Row],[Preço Médio]],"")</f>
        <v/>
      </c>
      <c r="X1986" s="123" t="str">
        <f>Tabela7[[#This Row],[Código Negociação]]&amp;Tabela7[[#This Row],[C/V]]</f>
        <v/>
      </c>
    </row>
    <row r="1987" spans="3:24" ht="15" customHeight="1" x14ac:dyDescent="0.25">
      <c r="C1987" s="262"/>
      <c r="D1987" s="272"/>
      <c r="E1987" s="272"/>
      <c r="F1987" s="264"/>
      <c r="G1987" s="265"/>
      <c r="H1987" s="126"/>
      <c r="I1987" s="125"/>
      <c r="J1987" s="125"/>
      <c r="K1987" s="125"/>
      <c r="L1987" s="125"/>
      <c r="M1987" s="125"/>
      <c r="N1987" s="125"/>
      <c r="O1987" s="266"/>
      <c r="P1987" s="267"/>
      <c r="Q1987" s="267"/>
      <c r="R1987" s="270"/>
      <c r="S1987" s="267"/>
      <c r="T1987" s="264"/>
      <c r="U1987" s="300"/>
      <c r="V1987" s="294" t="str">
        <f>IF(Tabela7[[#This Row],[C/V]]="c",Tabela7[[#This Row],[Preço Médio]],"")</f>
        <v/>
      </c>
      <c r="W1987" s="294" t="str">
        <f>IF(Tabela7[[#This Row],[C/V]]="v",Tabela7[[#This Row],[Preço Médio]],"")</f>
        <v/>
      </c>
      <c r="X1987" s="123" t="str">
        <f>Tabela7[[#This Row],[Código Negociação]]&amp;Tabela7[[#This Row],[C/V]]</f>
        <v/>
      </c>
    </row>
    <row r="1988" spans="3:24" ht="15" customHeight="1" x14ac:dyDescent="0.25">
      <c r="C1988" s="141"/>
      <c r="D1988" s="273"/>
      <c r="E1988" s="273"/>
      <c r="F1988" s="264"/>
      <c r="G1988" s="274"/>
      <c r="H1988" s="264"/>
      <c r="I1988" s="275"/>
      <c r="J1988" s="275"/>
      <c r="K1988" s="275"/>
      <c r="L1988" s="275"/>
      <c r="M1988" s="275"/>
      <c r="N1988" s="275"/>
      <c r="O1988" s="267"/>
      <c r="P1988" s="267"/>
      <c r="Q1988" s="268"/>
      <c r="R1988" s="269"/>
      <c r="S1988" s="268"/>
      <c r="T1988" s="263"/>
      <c r="U1988" s="300"/>
      <c r="V1988" s="294" t="str">
        <f>IF(Tabela7[[#This Row],[C/V]]="c",Tabela7[[#This Row],[Preço Médio]],"")</f>
        <v/>
      </c>
      <c r="W1988" s="294" t="str">
        <f>IF(Tabela7[[#This Row],[C/V]]="v",Tabela7[[#This Row],[Preço Médio]],"")</f>
        <v/>
      </c>
      <c r="X1988" s="123" t="str">
        <f>Tabela7[[#This Row],[Código Negociação]]&amp;Tabela7[[#This Row],[C/V]]</f>
        <v/>
      </c>
    </row>
    <row r="1989" spans="3:24" ht="15" customHeight="1" x14ac:dyDescent="0.25">
      <c r="C1989" s="262"/>
      <c r="D1989" s="272"/>
      <c r="E1989" s="273"/>
      <c r="F1989" s="264"/>
      <c r="G1989" s="265"/>
      <c r="H1989" s="126"/>
      <c r="I1989" s="125"/>
      <c r="J1989" s="125"/>
      <c r="K1989" s="125"/>
      <c r="L1989" s="125"/>
      <c r="M1989" s="125"/>
      <c r="N1989" s="125"/>
      <c r="O1989" s="266"/>
      <c r="P1989" s="267"/>
      <c r="Q1989" s="268"/>
      <c r="R1989" s="269"/>
      <c r="S1989" s="268"/>
      <c r="T1989" s="263"/>
      <c r="U1989" s="300"/>
      <c r="V1989" s="294" t="str">
        <f>IF(Tabela7[[#This Row],[C/V]]="c",Tabela7[[#This Row],[Preço Médio]],"")</f>
        <v/>
      </c>
      <c r="W1989" s="294" t="str">
        <f>IF(Tabela7[[#This Row],[C/V]]="v",Tabela7[[#This Row],[Preço Médio]],"")</f>
        <v/>
      </c>
      <c r="X1989" s="123" t="str">
        <f>Tabela7[[#This Row],[Código Negociação]]&amp;Tabela7[[#This Row],[C/V]]</f>
        <v/>
      </c>
    </row>
    <row r="1990" spans="3:24" ht="15" customHeight="1" x14ac:dyDescent="0.25">
      <c r="C1990" s="262"/>
      <c r="D1990" s="272"/>
      <c r="E1990" s="273"/>
      <c r="F1990" s="264"/>
      <c r="G1990" s="265"/>
      <c r="H1990" s="126"/>
      <c r="I1990" s="125"/>
      <c r="J1990" s="125"/>
      <c r="K1990" s="125"/>
      <c r="L1990" s="125"/>
      <c r="M1990" s="125"/>
      <c r="N1990" s="125"/>
      <c r="O1990" s="266"/>
      <c r="P1990" s="267"/>
      <c r="Q1990" s="267"/>
      <c r="R1990" s="270"/>
      <c r="S1990" s="267"/>
      <c r="T1990" s="264"/>
      <c r="U1990" s="300"/>
      <c r="V1990" s="294" t="str">
        <f>IF(Tabela7[[#This Row],[C/V]]="c",Tabela7[[#This Row],[Preço Médio]],"")</f>
        <v/>
      </c>
      <c r="W1990" s="294" t="str">
        <f>IF(Tabela7[[#This Row],[C/V]]="v",Tabela7[[#This Row],[Preço Médio]],"")</f>
        <v/>
      </c>
      <c r="X1990" s="123" t="str">
        <f>Tabela7[[#This Row],[Código Negociação]]&amp;Tabela7[[#This Row],[C/V]]</f>
        <v/>
      </c>
    </row>
    <row r="1991" spans="3:24" ht="15" customHeight="1" x14ac:dyDescent="0.25">
      <c r="C1991" s="141"/>
      <c r="D1991" s="271"/>
      <c r="E1991" s="271"/>
      <c r="F1991" s="118"/>
      <c r="G1991" s="119"/>
      <c r="H1991" s="118"/>
      <c r="I1991" s="120"/>
      <c r="J1991" s="120"/>
      <c r="K1991" s="120"/>
      <c r="L1991" s="120"/>
      <c r="M1991" s="120"/>
      <c r="N1991" s="120"/>
      <c r="O1991" s="121"/>
      <c r="P1991" s="121"/>
      <c r="Q1991" s="117"/>
      <c r="R1991" s="122"/>
      <c r="S1991" s="117"/>
      <c r="T1991" s="123"/>
      <c r="U1991" s="299"/>
      <c r="V1991" s="294" t="str">
        <f>IF(Tabela7[[#This Row],[C/V]]="c",Tabela7[[#This Row],[Preço Médio]],"")</f>
        <v/>
      </c>
      <c r="W1991" s="294" t="str">
        <f>IF(Tabela7[[#This Row],[C/V]]="v",Tabela7[[#This Row],[Preço Médio]],"")</f>
        <v/>
      </c>
      <c r="X1991" s="123" t="str">
        <f>Tabela7[[#This Row],[Código Negociação]]&amp;Tabela7[[#This Row],[C/V]]</f>
        <v/>
      </c>
    </row>
    <row r="1992" spans="3:24" ht="15" customHeight="1" x14ac:dyDescent="0.25">
      <c r="C1992" s="262"/>
      <c r="D1992" s="272"/>
      <c r="E1992" s="272"/>
      <c r="F1992" s="264"/>
      <c r="G1992" s="265"/>
      <c r="H1992" s="126"/>
      <c r="I1992" s="125"/>
      <c r="J1992" s="125"/>
      <c r="K1992" s="125"/>
      <c r="L1992" s="125"/>
      <c r="M1992" s="125"/>
      <c r="N1992" s="125"/>
      <c r="O1992" s="266"/>
      <c r="P1992" s="267"/>
      <c r="Q1992" s="268"/>
      <c r="R1992" s="269"/>
      <c r="S1992" s="268"/>
      <c r="T1992" s="263"/>
      <c r="U1992" s="300"/>
      <c r="V1992" s="294" t="str">
        <f>IF(Tabela7[[#This Row],[C/V]]="c",Tabela7[[#This Row],[Preço Médio]],"")</f>
        <v/>
      </c>
      <c r="W1992" s="294" t="str">
        <f>IF(Tabela7[[#This Row],[C/V]]="v",Tabela7[[#This Row],[Preço Médio]],"")</f>
        <v/>
      </c>
      <c r="X1992" s="123" t="str">
        <f>Tabela7[[#This Row],[Código Negociação]]&amp;Tabela7[[#This Row],[C/V]]</f>
        <v/>
      </c>
    </row>
    <row r="1993" spans="3:24" ht="15" customHeight="1" x14ac:dyDescent="0.25">
      <c r="C1993" s="262"/>
      <c r="D1993" s="272"/>
      <c r="E1993" s="272"/>
      <c r="F1993" s="264"/>
      <c r="G1993" s="265"/>
      <c r="H1993" s="126"/>
      <c r="I1993" s="125"/>
      <c r="J1993" s="125"/>
      <c r="K1993" s="125"/>
      <c r="L1993" s="125"/>
      <c r="M1993" s="125"/>
      <c r="N1993" s="125"/>
      <c r="O1993" s="266"/>
      <c r="P1993" s="267"/>
      <c r="Q1993" s="267"/>
      <c r="R1993" s="270"/>
      <c r="S1993" s="267"/>
      <c r="T1993" s="264"/>
      <c r="U1993" s="300"/>
      <c r="V1993" s="294" t="str">
        <f>IF(Tabela7[[#This Row],[C/V]]="c",Tabela7[[#This Row],[Preço Médio]],"")</f>
        <v/>
      </c>
      <c r="W1993" s="294" t="str">
        <f>IF(Tabela7[[#This Row],[C/V]]="v",Tabela7[[#This Row],[Preço Médio]],"")</f>
        <v/>
      </c>
      <c r="X1993" s="123" t="str">
        <f>Tabela7[[#This Row],[Código Negociação]]&amp;Tabela7[[#This Row],[C/V]]</f>
        <v/>
      </c>
    </row>
    <row r="1994" spans="3:24" ht="15" customHeight="1" x14ac:dyDescent="0.25">
      <c r="C1994" s="141"/>
      <c r="D1994" s="273"/>
      <c r="E1994" s="273"/>
      <c r="F1994" s="264"/>
      <c r="G1994" s="274"/>
      <c r="H1994" s="264"/>
      <c r="I1994" s="275"/>
      <c r="J1994" s="275"/>
      <c r="K1994" s="275"/>
      <c r="L1994" s="275"/>
      <c r="M1994" s="275"/>
      <c r="N1994" s="275"/>
      <c r="O1994" s="267"/>
      <c r="P1994" s="267"/>
      <c r="Q1994" s="268"/>
      <c r="R1994" s="269"/>
      <c r="S1994" s="268"/>
      <c r="T1994" s="263"/>
      <c r="U1994" s="300"/>
      <c r="V1994" s="294" t="str">
        <f>IF(Tabela7[[#This Row],[C/V]]="c",Tabela7[[#This Row],[Preço Médio]],"")</f>
        <v/>
      </c>
      <c r="W1994" s="294" t="str">
        <f>IF(Tabela7[[#This Row],[C/V]]="v",Tabela7[[#This Row],[Preço Médio]],"")</f>
        <v/>
      </c>
      <c r="X1994" s="123" t="str">
        <f>Tabela7[[#This Row],[Código Negociação]]&amp;Tabela7[[#This Row],[C/V]]</f>
        <v/>
      </c>
    </row>
    <row r="1995" spans="3:24" ht="15" customHeight="1" x14ac:dyDescent="0.25">
      <c r="C1995" s="262"/>
      <c r="D1995" s="272"/>
      <c r="E1995" s="273"/>
      <c r="F1995" s="264"/>
      <c r="G1995" s="265"/>
      <c r="H1995" s="126"/>
      <c r="I1995" s="125"/>
      <c r="J1995" s="125"/>
      <c r="K1995" s="125"/>
      <c r="L1995" s="125"/>
      <c r="M1995" s="125"/>
      <c r="N1995" s="125"/>
      <c r="O1995" s="266"/>
      <c r="P1995" s="267"/>
      <c r="Q1995" s="268"/>
      <c r="R1995" s="269"/>
      <c r="S1995" s="268"/>
      <c r="T1995" s="263"/>
      <c r="U1995" s="300"/>
      <c r="V1995" s="294" t="str">
        <f>IF(Tabela7[[#This Row],[C/V]]="c",Tabela7[[#This Row],[Preço Médio]],"")</f>
        <v/>
      </c>
      <c r="W1995" s="294" t="str">
        <f>IF(Tabela7[[#This Row],[C/V]]="v",Tabela7[[#This Row],[Preço Médio]],"")</f>
        <v/>
      </c>
      <c r="X1995" s="123" t="str">
        <f>Tabela7[[#This Row],[Código Negociação]]&amp;Tabela7[[#This Row],[C/V]]</f>
        <v/>
      </c>
    </row>
    <row r="1996" spans="3:24" ht="15" customHeight="1" x14ac:dyDescent="0.25">
      <c r="C1996" s="262"/>
      <c r="D1996" s="272"/>
      <c r="E1996" s="273"/>
      <c r="F1996" s="264"/>
      <c r="G1996" s="265"/>
      <c r="H1996" s="126"/>
      <c r="I1996" s="125"/>
      <c r="J1996" s="125"/>
      <c r="K1996" s="125"/>
      <c r="L1996" s="125"/>
      <c r="M1996" s="125"/>
      <c r="N1996" s="125"/>
      <c r="O1996" s="266"/>
      <c r="P1996" s="267"/>
      <c r="Q1996" s="267"/>
      <c r="R1996" s="270"/>
      <c r="S1996" s="267"/>
      <c r="T1996" s="264"/>
      <c r="U1996" s="300"/>
      <c r="V1996" s="294" t="str">
        <f>IF(Tabela7[[#This Row],[C/V]]="c",Tabela7[[#This Row],[Preço Médio]],"")</f>
        <v/>
      </c>
      <c r="W1996" s="294" t="str">
        <f>IF(Tabela7[[#This Row],[C/V]]="v",Tabela7[[#This Row],[Preço Médio]],"")</f>
        <v/>
      </c>
      <c r="X1996" s="123" t="str">
        <f>Tabela7[[#This Row],[Código Negociação]]&amp;Tabela7[[#This Row],[C/V]]</f>
        <v/>
      </c>
    </row>
    <row r="1997" spans="3:24" ht="15" customHeight="1" x14ac:dyDescent="0.25">
      <c r="C1997" s="141"/>
      <c r="D1997" s="271"/>
      <c r="E1997" s="271"/>
      <c r="F1997" s="118"/>
      <c r="G1997" s="119"/>
      <c r="H1997" s="118"/>
      <c r="I1997" s="120"/>
      <c r="J1997" s="120"/>
      <c r="K1997" s="120"/>
      <c r="L1997" s="120"/>
      <c r="M1997" s="120"/>
      <c r="N1997" s="120"/>
      <c r="O1997" s="121"/>
      <c r="P1997" s="121"/>
      <c r="Q1997" s="117"/>
      <c r="R1997" s="122"/>
      <c r="S1997" s="117"/>
      <c r="T1997" s="123"/>
      <c r="U1997" s="299"/>
      <c r="V1997" s="294" t="str">
        <f>IF(Tabela7[[#This Row],[C/V]]="c",Tabela7[[#This Row],[Preço Médio]],"")</f>
        <v/>
      </c>
      <c r="W1997" s="294" t="str">
        <f>IF(Tabela7[[#This Row],[C/V]]="v",Tabela7[[#This Row],[Preço Médio]],"")</f>
        <v/>
      </c>
      <c r="X1997" s="123" t="str">
        <f>Tabela7[[#This Row],[Código Negociação]]&amp;Tabela7[[#This Row],[C/V]]</f>
        <v/>
      </c>
    </row>
    <row r="1998" spans="3:24" ht="15" customHeight="1" x14ac:dyDescent="0.25">
      <c r="C1998" s="262"/>
      <c r="D1998" s="272"/>
      <c r="E1998" s="272"/>
      <c r="F1998" s="264"/>
      <c r="G1998" s="265"/>
      <c r="H1998" s="126"/>
      <c r="I1998" s="125"/>
      <c r="J1998" s="125"/>
      <c r="K1998" s="125"/>
      <c r="L1998" s="125"/>
      <c r="M1998" s="125"/>
      <c r="N1998" s="125"/>
      <c r="O1998" s="266"/>
      <c r="P1998" s="267"/>
      <c r="Q1998" s="268"/>
      <c r="R1998" s="269"/>
      <c r="S1998" s="268"/>
      <c r="T1998" s="263"/>
      <c r="U1998" s="300"/>
      <c r="V1998" s="294" t="str">
        <f>IF(Tabela7[[#This Row],[C/V]]="c",Tabela7[[#This Row],[Preço Médio]],"")</f>
        <v/>
      </c>
      <c r="W1998" s="294" t="str">
        <f>IF(Tabela7[[#This Row],[C/V]]="v",Tabela7[[#This Row],[Preço Médio]],"")</f>
        <v/>
      </c>
      <c r="X1998" s="123" t="str">
        <f>Tabela7[[#This Row],[Código Negociação]]&amp;Tabela7[[#This Row],[C/V]]</f>
        <v/>
      </c>
    </row>
    <row r="1999" spans="3:24" ht="15" customHeight="1" x14ac:dyDescent="0.25">
      <c r="C1999" s="262"/>
      <c r="D1999" s="272"/>
      <c r="E1999" s="272"/>
      <c r="F1999" s="264"/>
      <c r="G1999" s="265"/>
      <c r="H1999" s="126"/>
      <c r="I1999" s="125"/>
      <c r="J1999" s="125"/>
      <c r="K1999" s="125"/>
      <c r="L1999" s="125"/>
      <c r="M1999" s="125"/>
      <c r="N1999" s="125"/>
      <c r="O1999" s="266"/>
      <c r="P1999" s="267"/>
      <c r="Q1999" s="267"/>
      <c r="R1999" s="270"/>
      <c r="S1999" s="267"/>
      <c r="T1999" s="264"/>
      <c r="U1999" s="300"/>
      <c r="V1999" s="294" t="str">
        <f>IF(Tabela7[[#This Row],[C/V]]="c",Tabela7[[#This Row],[Preço Médio]],"")</f>
        <v/>
      </c>
      <c r="W1999" s="294" t="str">
        <f>IF(Tabela7[[#This Row],[C/V]]="v",Tabela7[[#This Row],[Preço Médio]],"")</f>
        <v/>
      </c>
      <c r="X1999" s="123" t="str">
        <f>Tabela7[[#This Row],[Código Negociação]]&amp;Tabela7[[#This Row],[C/V]]</f>
        <v/>
      </c>
    </row>
    <row r="2000" spans="3:24" ht="15" customHeight="1" x14ac:dyDescent="0.25">
      <c r="C2000" s="141"/>
      <c r="D2000" s="273"/>
      <c r="E2000" s="273"/>
      <c r="F2000" s="264"/>
      <c r="G2000" s="274"/>
      <c r="H2000" s="264"/>
      <c r="I2000" s="275"/>
      <c r="J2000" s="275"/>
      <c r="K2000" s="275"/>
      <c r="L2000" s="275"/>
      <c r="M2000" s="275"/>
      <c r="N2000" s="275"/>
      <c r="O2000" s="267"/>
      <c r="P2000" s="267"/>
      <c r="Q2000" s="268"/>
      <c r="R2000" s="269"/>
      <c r="S2000" s="268"/>
      <c r="T2000" s="263"/>
      <c r="U2000" s="300"/>
      <c r="V2000" s="294" t="str">
        <f>IF(Tabela7[[#This Row],[C/V]]="c",Tabela7[[#This Row],[Preço Médio]],"")</f>
        <v/>
      </c>
      <c r="W2000" s="294" t="str">
        <f>IF(Tabela7[[#This Row],[C/V]]="v",Tabela7[[#This Row],[Preço Médio]],"")</f>
        <v/>
      </c>
      <c r="X2000" s="123" t="str">
        <f>Tabela7[[#This Row],[Código Negociação]]&amp;Tabela7[[#This Row],[C/V]]</f>
        <v/>
      </c>
    </row>
    <row r="2001" spans="3:24" ht="15" customHeight="1" x14ac:dyDescent="0.25">
      <c r="C2001" s="262"/>
      <c r="D2001" s="272"/>
      <c r="E2001" s="273"/>
      <c r="F2001" s="264"/>
      <c r="G2001" s="265"/>
      <c r="H2001" s="126"/>
      <c r="I2001" s="125"/>
      <c r="J2001" s="125"/>
      <c r="K2001" s="125"/>
      <c r="L2001" s="125"/>
      <c r="M2001" s="125"/>
      <c r="N2001" s="125"/>
      <c r="O2001" s="266"/>
      <c r="P2001" s="267"/>
      <c r="Q2001" s="268"/>
      <c r="R2001" s="269"/>
      <c r="S2001" s="268"/>
      <c r="T2001" s="263"/>
      <c r="U2001" s="300"/>
      <c r="V2001" s="294" t="str">
        <f>IF(Tabela7[[#This Row],[C/V]]="c",Tabela7[[#This Row],[Preço Médio]],"")</f>
        <v/>
      </c>
      <c r="W2001" s="294" t="str">
        <f>IF(Tabela7[[#This Row],[C/V]]="v",Tabela7[[#This Row],[Preço Médio]],"")</f>
        <v/>
      </c>
      <c r="X2001" s="123" t="str">
        <f>Tabela7[[#This Row],[Código Negociação]]&amp;Tabela7[[#This Row],[C/V]]</f>
        <v/>
      </c>
    </row>
    <row r="2002" spans="3:24" ht="15" customHeight="1" x14ac:dyDescent="0.25">
      <c r="C2002" s="262"/>
      <c r="D2002" s="272"/>
      <c r="E2002" s="273"/>
      <c r="F2002" s="264"/>
      <c r="G2002" s="265"/>
      <c r="H2002" s="126"/>
      <c r="I2002" s="125"/>
      <c r="J2002" s="125"/>
      <c r="K2002" s="125"/>
      <c r="L2002" s="125"/>
      <c r="M2002" s="125"/>
      <c r="N2002" s="125"/>
      <c r="O2002" s="266"/>
      <c r="P2002" s="267"/>
      <c r="Q2002" s="267"/>
      <c r="R2002" s="270"/>
      <c r="S2002" s="267"/>
      <c r="T2002" s="264"/>
      <c r="U2002" s="300"/>
      <c r="V2002" s="294" t="str">
        <f>IF(Tabela7[[#This Row],[C/V]]="c",Tabela7[[#This Row],[Preço Médio]],"")</f>
        <v/>
      </c>
      <c r="W2002" s="294" t="str">
        <f>IF(Tabela7[[#This Row],[C/V]]="v",Tabela7[[#This Row],[Preço Médio]],"")</f>
        <v/>
      </c>
      <c r="X2002" s="123" t="str">
        <f>Tabela7[[#This Row],[Código Negociação]]&amp;Tabela7[[#This Row],[C/V]]</f>
        <v/>
      </c>
    </row>
    <row r="2003" spans="3:24" ht="15" customHeight="1" x14ac:dyDescent="0.25">
      <c r="C2003" s="141"/>
      <c r="D2003" s="271"/>
      <c r="E2003" s="271"/>
      <c r="F2003" s="118"/>
      <c r="G2003" s="119"/>
      <c r="H2003" s="118"/>
      <c r="I2003" s="120"/>
      <c r="J2003" s="120"/>
      <c r="K2003" s="120"/>
      <c r="L2003" s="120"/>
      <c r="M2003" s="120"/>
      <c r="N2003" s="120"/>
      <c r="O2003" s="121"/>
      <c r="P2003" s="121"/>
      <c r="Q2003" s="117"/>
      <c r="R2003" s="122"/>
      <c r="S2003" s="117"/>
      <c r="T2003" s="123"/>
      <c r="U2003" s="299"/>
      <c r="V2003" s="294" t="str">
        <f>IF(Tabela7[[#This Row],[C/V]]="c",Tabela7[[#This Row],[Preço Médio]],"")</f>
        <v/>
      </c>
      <c r="W2003" s="294" t="str">
        <f>IF(Tabela7[[#This Row],[C/V]]="v",Tabela7[[#This Row],[Preço Médio]],"")</f>
        <v/>
      </c>
      <c r="X2003" s="123" t="str">
        <f>Tabela7[[#This Row],[Código Negociação]]&amp;Tabela7[[#This Row],[C/V]]</f>
        <v/>
      </c>
    </row>
    <row r="2004" spans="3:24" ht="15" customHeight="1" x14ac:dyDescent="0.25">
      <c r="C2004" s="262"/>
      <c r="D2004" s="272"/>
      <c r="E2004" s="272"/>
      <c r="F2004" s="264"/>
      <c r="G2004" s="265"/>
      <c r="H2004" s="126"/>
      <c r="I2004" s="125"/>
      <c r="J2004" s="125"/>
      <c r="K2004" s="125"/>
      <c r="L2004" s="125"/>
      <c r="M2004" s="125"/>
      <c r="N2004" s="125"/>
      <c r="O2004" s="266"/>
      <c r="P2004" s="267"/>
      <c r="Q2004" s="268"/>
      <c r="R2004" s="269"/>
      <c r="S2004" s="268"/>
      <c r="T2004" s="263"/>
      <c r="U2004" s="300"/>
      <c r="V2004" s="294" t="str">
        <f>IF(Tabela7[[#This Row],[C/V]]="c",Tabela7[[#This Row],[Preço Médio]],"")</f>
        <v/>
      </c>
      <c r="W2004" s="294" t="str">
        <f>IF(Tabela7[[#This Row],[C/V]]="v",Tabela7[[#This Row],[Preço Médio]],"")</f>
        <v/>
      </c>
      <c r="X2004" s="123" t="str">
        <f>Tabela7[[#This Row],[Código Negociação]]&amp;Tabela7[[#This Row],[C/V]]</f>
        <v/>
      </c>
    </row>
    <row r="2005" spans="3:24" ht="15" customHeight="1" x14ac:dyDescent="0.25">
      <c r="C2005" s="262"/>
      <c r="D2005" s="272"/>
      <c r="E2005" s="272"/>
      <c r="F2005" s="264"/>
      <c r="G2005" s="265"/>
      <c r="H2005" s="126"/>
      <c r="I2005" s="125"/>
      <c r="J2005" s="125"/>
      <c r="K2005" s="125"/>
      <c r="L2005" s="125"/>
      <c r="M2005" s="125"/>
      <c r="N2005" s="125"/>
      <c r="O2005" s="266"/>
      <c r="P2005" s="267"/>
      <c r="Q2005" s="267"/>
      <c r="R2005" s="270"/>
      <c r="S2005" s="267"/>
      <c r="T2005" s="264"/>
      <c r="U2005" s="300"/>
      <c r="V2005" s="294" t="str">
        <f>IF(Tabela7[[#This Row],[C/V]]="c",Tabela7[[#This Row],[Preço Médio]],"")</f>
        <v/>
      </c>
      <c r="W2005" s="294" t="str">
        <f>IF(Tabela7[[#This Row],[C/V]]="v",Tabela7[[#This Row],[Preço Médio]],"")</f>
        <v/>
      </c>
      <c r="X2005" s="123" t="str">
        <f>Tabela7[[#This Row],[Código Negociação]]&amp;Tabela7[[#This Row],[C/V]]</f>
        <v/>
      </c>
    </row>
    <row r="2006" spans="3:24" ht="15" customHeight="1" x14ac:dyDescent="0.25">
      <c r="C2006" s="141"/>
      <c r="D2006" s="273"/>
      <c r="E2006" s="273"/>
      <c r="F2006" s="264"/>
      <c r="G2006" s="274"/>
      <c r="H2006" s="264"/>
      <c r="I2006" s="275"/>
      <c r="J2006" s="275"/>
      <c r="K2006" s="275"/>
      <c r="L2006" s="275"/>
      <c r="M2006" s="275"/>
      <c r="N2006" s="275"/>
      <c r="O2006" s="267"/>
      <c r="P2006" s="267"/>
      <c r="Q2006" s="268"/>
      <c r="R2006" s="269"/>
      <c r="S2006" s="268"/>
      <c r="T2006" s="263"/>
      <c r="U2006" s="300"/>
      <c r="V2006" s="294" t="str">
        <f>IF(Tabela7[[#This Row],[C/V]]="c",Tabela7[[#This Row],[Preço Médio]],"")</f>
        <v/>
      </c>
      <c r="W2006" s="294" t="str">
        <f>IF(Tabela7[[#This Row],[C/V]]="v",Tabela7[[#This Row],[Preço Médio]],"")</f>
        <v/>
      </c>
      <c r="X2006" s="123" t="str">
        <f>Tabela7[[#This Row],[Código Negociação]]&amp;Tabela7[[#This Row],[C/V]]</f>
        <v/>
      </c>
    </row>
    <row r="2007" spans="3:24" ht="15" customHeight="1" x14ac:dyDescent="0.25">
      <c r="C2007" s="262"/>
      <c r="D2007" s="272"/>
      <c r="E2007" s="273"/>
      <c r="F2007" s="264"/>
      <c r="G2007" s="265"/>
      <c r="H2007" s="126"/>
      <c r="I2007" s="125"/>
      <c r="J2007" s="125"/>
      <c r="K2007" s="125"/>
      <c r="L2007" s="125"/>
      <c r="M2007" s="125"/>
      <c r="N2007" s="125"/>
      <c r="O2007" s="266"/>
      <c r="P2007" s="267"/>
      <c r="Q2007" s="268"/>
      <c r="R2007" s="269"/>
      <c r="S2007" s="268"/>
      <c r="T2007" s="263"/>
      <c r="U2007" s="300"/>
      <c r="V2007" s="294" t="str">
        <f>IF(Tabela7[[#This Row],[C/V]]="c",Tabela7[[#This Row],[Preço Médio]],"")</f>
        <v/>
      </c>
      <c r="W2007" s="294" t="str">
        <f>IF(Tabela7[[#This Row],[C/V]]="v",Tabela7[[#This Row],[Preço Médio]],"")</f>
        <v/>
      </c>
      <c r="X2007" s="123" t="str">
        <f>Tabela7[[#This Row],[Código Negociação]]&amp;Tabela7[[#This Row],[C/V]]</f>
        <v/>
      </c>
    </row>
    <row r="2008" spans="3:24" ht="15" customHeight="1" x14ac:dyDescent="0.25">
      <c r="C2008" s="262"/>
      <c r="D2008" s="272"/>
      <c r="E2008" s="273"/>
      <c r="F2008" s="264"/>
      <c r="G2008" s="265"/>
      <c r="H2008" s="126"/>
      <c r="I2008" s="125"/>
      <c r="J2008" s="125"/>
      <c r="K2008" s="125"/>
      <c r="L2008" s="125"/>
      <c r="M2008" s="125"/>
      <c r="N2008" s="125"/>
      <c r="O2008" s="266"/>
      <c r="P2008" s="267"/>
      <c r="Q2008" s="267"/>
      <c r="R2008" s="270"/>
      <c r="S2008" s="267"/>
      <c r="T2008" s="264"/>
      <c r="U2008" s="300"/>
      <c r="V2008" s="294" t="str">
        <f>IF(Tabela7[[#This Row],[C/V]]="c",Tabela7[[#This Row],[Preço Médio]],"")</f>
        <v/>
      </c>
      <c r="W2008" s="294" t="str">
        <f>IF(Tabela7[[#This Row],[C/V]]="v",Tabela7[[#This Row],[Preço Médio]],"")</f>
        <v/>
      </c>
      <c r="X2008" s="123" t="str">
        <f>Tabela7[[#This Row],[Código Negociação]]&amp;Tabela7[[#This Row],[C/V]]</f>
        <v/>
      </c>
    </row>
    <row r="2009" spans="3:24" ht="15" customHeight="1" x14ac:dyDescent="0.25">
      <c r="C2009" s="141"/>
      <c r="D2009" s="271"/>
      <c r="E2009" s="271"/>
      <c r="F2009" s="118"/>
      <c r="G2009" s="119"/>
      <c r="H2009" s="118"/>
      <c r="I2009" s="120"/>
      <c r="J2009" s="120"/>
      <c r="K2009" s="120"/>
      <c r="L2009" s="120"/>
      <c r="M2009" s="120"/>
      <c r="N2009" s="120"/>
      <c r="O2009" s="121"/>
      <c r="P2009" s="121"/>
      <c r="Q2009" s="117"/>
      <c r="R2009" s="122"/>
      <c r="S2009" s="117"/>
      <c r="T2009" s="123"/>
      <c r="U2009" s="299"/>
      <c r="V2009" s="294" t="str">
        <f>IF(Tabela7[[#This Row],[C/V]]="c",Tabela7[[#This Row],[Preço Médio]],"")</f>
        <v/>
      </c>
      <c r="W2009" s="294" t="str">
        <f>IF(Tabela7[[#This Row],[C/V]]="v",Tabela7[[#This Row],[Preço Médio]],"")</f>
        <v/>
      </c>
      <c r="X2009" s="123" t="str">
        <f>Tabela7[[#This Row],[Código Negociação]]&amp;Tabela7[[#This Row],[C/V]]</f>
        <v/>
      </c>
    </row>
    <row r="2010" spans="3:24" ht="15" customHeight="1" x14ac:dyDescent="0.25">
      <c r="C2010" s="262"/>
      <c r="D2010" s="272"/>
      <c r="E2010" s="272"/>
      <c r="F2010" s="264"/>
      <c r="G2010" s="265"/>
      <c r="H2010" s="126"/>
      <c r="I2010" s="125"/>
      <c r="J2010" s="125"/>
      <c r="K2010" s="125"/>
      <c r="L2010" s="125"/>
      <c r="M2010" s="125"/>
      <c r="N2010" s="125"/>
      <c r="O2010" s="266"/>
      <c r="P2010" s="267"/>
      <c r="Q2010" s="268"/>
      <c r="R2010" s="269"/>
      <c r="S2010" s="268"/>
      <c r="T2010" s="263"/>
      <c r="U2010" s="300"/>
      <c r="V2010" s="294" t="str">
        <f>IF(Tabela7[[#This Row],[C/V]]="c",Tabela7[[#This Row],[Preço Médio]],"")</f>
        <v/>
      </c>
      <c r="W2010" s="294" t="str">
        <f>IF(Tabela7[[#This Row],[C/V]]="v",Tabela7[[#This Row],[Preço Médio]],"")</f>
        <v/>
      </c>
      <c r="X2010" s="123" t="str">
        <f>Tabela7[[#This Row],[Código Negociação]]&amp;Tabela7[[#This Row],[C/V]]</f>
        <v/>
      </c>
    </row>
    <row r="2011" spans="3:24" ht="15" customHeight="1" x14ac:dyDescent="0.25">
      <c r="C2011" s="262"/>
      <c r="D2011" s="272"/>
      <c r="E2011" s="272"/>
      <c r="F2011" s="264"/>
      <c r="G2011" s="265"/>
      <c r="H2011" s="126"/>
      <c r="I2011" s="125"/>
      <c r="J2011" s="125"/>
      <c r="K2011" s="125"/>
      <c r="L2011" s="125"/>
      <c r="M2011" s="125"/>
      <c r="N2011" s="125"/>
      <c r="O2011" s="266"/>
      <c r="P2011" s="267"/>
      <c r="Q2011" s="267"/>
      <c r="R2011" s="270"/>
      <c r="S2011" s="267"/>
      <c r="T2011" s="264"/>
      <c r="U2011" s="300"/>
      <c r="V2011" s="294" t="str">
        <f>IF(Tabela7[[#This Row],[C/V]]="c",Tabela7[[#This Row],[Preço Médio]],"")</f>
        <v/>
      </c>
      <c r="W2011" s="294" t="str">
        <f>IF(Tabela7[[#This Row],[C/V]]="v",Tabela7[[#This Row],[Preço Médio]],"")</f>
        <v/>
      </c>
      <c r="X2011" s="123" t="str">
        <f>Tabela7[[#This Row],[Código Negociação]]&amp;Tabela7[[#This Row],[C/V]]</f>
        <v/>
      </c>
    </row>
    <row r="2012" spans="3:24" ht="15" customHeight="1" x14ac:dyDescent="0.25">
      <c r="C2012" s="141"/>
      <c r="D2012" s="273"/>
      <c r="E2012" s="273"/>
      <c r="F2012" s="264"/>
      <c r="G2012" s="274"/>
      <c r="H2012" s="264"/>
      <c r="I2012" s="275"/>
      <c r="J2012" s="275"/>
      <c r="K2012" s="275"/>
      <c r="L2012" s="275"/>
      <c r="M2012" s="275"/>
      <c r="N2012" s="275"/>
      <c r="O2012" s="267"/>
      <c r="P2012" s="267"/>
      <c r="Q2012" s="268"/>
      <c r="R2012" s="269"/>
      <c r="S2012" s="268"/>
      <c r="T2012" s="263"/>
      <c r="U2012" s="300"/>
      <c r="V2012" s="294" t="str">
        <f>IF(Tabela7[[#This Row],[C/V]]="c",Tabela7[[#This Row],[Preço Médio]],"")</f>
        <v/>
      </c>
      <c r="W2012" s="294" t="str">
        <f>IF(Tabela7[[#This Row],[C/V]]="v",Tabela7[[#This Row],[Preço Médio]],"")</f>
        <v/>
      </c>
      <c r="X2012" s="123" t="str">
        <f>Tabela7[[#This Row],[Código Negociação]]&amp;Tabela7[[#This Row],[C/V]]</f>
        <v/>
      </c>
    </row>
    <row r="2013" spans="3:24" ht="15" customHeight="1" x14ac:dyDescent="0.25">
      <c r="C2013" s="262"/>
      <c r="D2013" s="272"/>
      <c r="E2013" s="273"/>
      <c r="F2013" s="264"/>
      <c r="G2013" s="265"/>
      <c r="H2013" s="126"/>
      <c r="I2013" s="125"/>
      <c r="J2013" s="125"/>
      <c r="K2013" s="125"/>
      <c r="L2013" s="125"/>
      <c r="M2013" s="125"/>
      <c r="N2013" s="125"/>
      <c r="O2013" s="266"/>
      <c r="P2013" s="267"/>
      <c r="Q2013" s="268"/>
      <c r="R2013" s="269"/>
      <c r="S2013" s="268"/>
      <c r="T2013" s="263"/>
      <c r="U2013" s="300"/>
      <c r="V2013" s="294" t="str">
        <f>IF(Tabela7[[#This Row],[C/V]]="c",Tabela7[[#This Row],[Preço Médio]],"")</f>
        <v/>
      </c>
      <c r="W2013" s="294" t="str">
        <f>IF(Tabela7[[#This Row],[C/V]]="v",Tabela7[[#This Row],[Preço Médio]],"")</f>
        <v/>
      </c>
      <c r="X2013" s="123" t="str">
        <f>Tabela7[[#This Row],[Código Negociação]]&amp;Tabela7[[#This Row],[C/V]]</f>
        <v/>
      </c>
    </row>
    <row r="2014" spans="3:24" ht="15" customHeight="1" x14ac:dyDescent="0.25">
      <c r="C2014" s="262"/>
      <c r="D2014" s="272"/>
      <c r="E2014" s="273"/>
      <c r="F2014" s="264"/>
      <c r="G2014" s="265"/>
      <c r="H2014" s="126"/>
      <c r="I2014" s="125"/>
      <c r="J2014" s="125"/>
      <c r="K2014" s="125"/>
      <c r="L2014" s="125"/>
      <c r="M2014" s="125"/>
      <c r="N2014" s="125"/>
      <c r="O2014" s="266"/>
      <c r="P2014" s="267"/>
      <c r="Q2014" s="267"/>
      <c r="R2014" s="270"/>
      <c r="S2014" s="267"/>
      <c r="T2014" s="264"/>
      <c r="U2014" s="300"/>
      <c r="V2014" s="294" t="str">
        <f>IF(Tabela7[[#This Row],[C/V]]="c",Tabela7[[#This Row],[Preço Médio]],"")</f>
        <v/>
      </c>
      <c r="W2014" s="294" t="str">
        <f>IF(Tabela7[[#This Row],[C/V]]="v",Tabela7[[#This Row],[Preço Médio]],"")</f>
        <v/>
      </c>
      <c r="X2014" s="123" t="str">
        <f>Tabela7[[#This Row],[Código Negociação]]&amp;Tabela7[[#This Row],[C/V]]</f>
        <v/>
      </c>
    </row>
    <row r="2015" spans="3:24" ht="15" customHeight="1" x14ac:dyDescent="0.25">
      <c r="C2015" s="141"/>
      <c r="D2015" s="271"/>
      <c r="E2015" s="271"/>
      <c r="F2015" s="118"/>
      <c r="G2015" s="119"/>
      <c r="H2015" s="118"/>
      <c r="I2015" s="120"/>
      <c r="J2015" s="120"/>
      <c r="K2015" s="120"/>
      <c r="L2015" s="120"/>
      <c r="M2015" s="120"/>
      <c r="N2015" s="120"/>
      <c r="O2015" s="121"/>
      <c r="P2015" s="121"/>
      <c r="Q2015" s="117"/>
      <c r="R2015" s="122"/>
      <c r="S2015" s="117"/>
      <c r="T2015" s="123"/>
      <c r="U2015" s="299"/>
      <c r="V2015" s="294" t="str">
        <f>IF(Tabela7[[#This Row],[C/V]]="c",Tabela7[[#This Row],[Preço Médio]],"")</f>
        <v/>
      </c>
      <c r="W2015" s="294" t="str">
        <f>IF(Tabela7[[#This Row],[C/V]]="v",Tabela7[[#This Row],[Preço Médio]],"")</f>
        <v/>
      </c>
      <c r="X2015" s="123" t="str">
        <f>Tabela7[[#This Row],[Código Negociação]]&amp;Tabela7[[#This Row],[C/V]]</f>
        <v/>
      </c>
    </row>
    <row r="2016" spans="3:24" ht="15" customHeight="1" x14ac:dyDescent="0.25">
      <c r="C2016" s="262"/>
      <c r="D2016" s="272"/>
      <c r="E2016" s="272"/>
      <c r="F2016" s="264"/>
      <c r="G2016" s="265"/>
      <c r="H2016" s="126"/>
      <c r="I2016" s="125"/>
      <c r="J2016" s="125"/>
      <c r="K2016" s="125"/>
      <c r="L2016" s="125"/>
      <c r="M2016" s="125"/>
      <c r="N2016" s="125"/>
      <c r="O2016" s="266"/>
      <c r="P2016" s="267"/>
      <c r="Q2016" s="268"/>
      <c r="R2016" s="269"/>
      <c r="S2016" s="268"/>
      <c r="T2016" s="263"/>
      <c r="U2016" s="300"/>
      <c r="V2016" s="294" t="str">
        <f>IF(Tabela7[[#This Row],[C/V]]="c",Tabela7[[#This Row],[Preço Médio]],"")</f>
        <v/>
      </c>
      <c r="W2016" s="294" t="str">
        <f>IF(Tabela7[[#This Row],[C/V]]="v",Tabela7[[#This Row],[Preço Médio]],"")</f>
        <v/>
      </c>
      <c r="X2016" s="123" t="str">
        <f>Tabela7[[#This Row],[Código Negociação]]&amp;Tabela7[[#This Row],[C/V]]</f>
        <v/>
      </c>
    </row>
    <row r="2017" spans="3:24" ht="15" customHeight="1" x14ac:dyDescent="0.25">
      <c r="C2017" s="262"/>
      <c r="D2017" s="272"/>
      <c r="E2017" s="272"/>
      <c r="F2017" s="264"/>
      <c r="G2017" s="265"/>
      <c r="H2017" s="126"/>
      <c r="I2017" s="125"/>
      <c r="J2017" s="125"/>
      <c r="K2017" s="125"/>
      <c r="L2017" s="125"/>
      <c r="M2017" s="125"/>
      <c r="N2017" s="125"/>
      <c r="O2017" s="266"/>
      <c r="P2017" s="267"/>
      <c r="Q2017" s="267"/>
      <c r="R2017" s="270"/>
      <c r="S2017" s="267"/>
      <c r="T2017" s="264"/>
      <c r="U2017" s="300"/>
      <c r="V2017" s="294" t="str">
        <f>IF(Tabela7[[#This Row],[C/V]]="c",Tabela7[[#This Row],[Preço Médio]],"")</f>
        <v/>
      </c>
      <c r="W2017" s="294" t="str">
        <f>IF(Tabela7[[#This Row],[C/V]]="v",Tabela7[[#This Row],[Preço Médio]],"")</f>
        <v/>
      </c>
      <c r="X2017" s="123" t="str">
        <f>Tabela7[[#This Row],[Código Negociação]]&amp;Tabela7[[#This Row],[C/V]]</f>
        <v/>
      </c>
    </row>
    <row r="2018" spans="3:24" ht="15" customHeight="1" x14ac:dyDescent="0.25">
      <c r="C2018" s="141"/>
      <c r="D2018" s="273"/>
      <c r="E2018" s="273"/>
      <c r="F2018" s="264"/>
      <c r="G2018" s="274"/>
      <c r="H2018" s="264"/>
      <c r="I2018" s="275"/>
      <c r="J2018" s="275"/>
      <c r="K2018" s="275"/>
      <c r="L2018" s="275"/>
      <c r="M2018" s="275"/>
      <c r="N2018" s="275"/>
      <c r="O2018" s="267"/>
      <c r="P2018" s="267"/>
      <c r="Q2018" s="268"/>
      <c r="R2018" s="269"/>
      <c r="S2018" s="268"/>
      <c r="T2018" s="263"/>
      <c r="U2018" s="300"/>
      <c r="V2018" s="294" t="str">
        <f>IF(Tabela7[[#This Row],[C/V]]="c",Tabela7[[#This Row],[Preço Médio]],"")</f>
        <v/>
      </c>
      <c r="W2018" s="294" t="str">
        <f>IF(Tabela7[[#This Row],[C/V]]="v",Tabela7[[#This Row],[Preço Médio]],"")</f>
        <v/>
      </c>
      <c r="X2018" s="123" t="str">
        <f>Tabela7[[#This Row],[Código Negociação]]&amp;Tabela7[[#This Row],[C/V]]</f>
        <v/>
      </c>
    </row>
    <row r="2019" spans="3:24" ht="15" customHeight="1" x14ac:dyDescent="0.25">
      <c r="C2019" s="262"/>
      <c r="D2019" s="272"/>
      <c r="E2019" s="273"/>
      <c r="F2019" s="264"/>
      <c r="G2019" s="265"/>
      <c r="H2019" s="126"/>
      <c r="I2019" s="125"/>
      <c r="J2019" s="125"/>
      <c r="K2019" s="125"/>
      <c r="L2019" s="125"/>
      <c r="M2019" s="125"/>
      <c r="N2019" s="125"/>
      <c r="O2019" s="266"/>
      <c r="P2019" s="267"/>
      <c r="Q2019" s="268"/>
      <c r="R2019" s="269"/>
      <c r="S2019" s="268"/>
      <c r="T2019" s="263"/>
      <c r="U2019" s="300"/>
      <c r="V2019" s="294" t="str">
        <f>IF(Tabela7[[#This Row],[C/V]]="c",Tabela7[[#This Row],[Preço Médio]],"")</f>
        <v/>
      </c>
      <c r="W2019" s="294" t="str">
        <f>IF(Tabela7[[#This Row],[C/V]]="v",Tabela7[[#This Row],[Preço Médio]],"")</f>
        <v/>
      </c>
      <c r="X2019" s="123" t="str">
        <f>Tabela7[[#This Row],[Código Negociação]]&amp;Tabela7[[#This Row],[C/V]]</f>
        <v/>
      </c>
    </row>
    <row r="2020" spans="3:24" ht="15" customHeight="1" x14ac:dyDescent="0.25">
      <c r="C2020" s="262"/>
      <c r="D2020" s="272"/>
      <c r="E2020" s="273"/>
      <c r="F2020" s="264"/>
      <c r="G2020" s="265"/>
      <c r="H2020" s="126"/>
      <c r="I2020" s="125"/>
      <c r="J2020" s="125"/>
      <c r="K2020" s="125"/>
      <c r="L2020" s="125"/>
      <c r="M2020" s="125"/>
      <c r="N2020" s="125"/>
      <c r="O2020" s="266"/>
      <c r="P2020" s="267"/>
      <c r="Q2020" s="267"/>
      <c r="R2020" s="270"/>
      <c r="S2020" s="267"/>
      <c r="T2020" s="264"/>
      <c r="U2020" s="300"/>
      <c r="V2020" s="294" t="str">
        <f>IF(Tabela7[[#This Row],[C/V]]="c",Tabela7[[#This Row],[Preço Médio]],"")</f>
        <v/>
      </c>
      <c r="W2020" s="294" t="str">
        <f>IF(Tabela7[[#This Row],[C/V]]="v",Tabela7[[#This Row],[Preço Médio]],"")</f>
        <v/>
      </c>
      <c r="X2020" s="123" t="str">
        <f>Tabela7[[#This Row],[Código Negociação]]&amp;Tabela7[[#This Row],[C/V]]</f>
        <v/>
      </c>
    </row>
    <row r="2021" spans="3:24" ht="15" customHeight="1" x14ac:dyDescent="0.25">
      <c r="C2021" s="141"/>
      <c r="D2021" s="271"/>
      <c r="E2021" s="271"/>
      <c r="F2021" s="118"/>
      <c r="G2021" s="119"/>
      <c r="H2021" s="118"/>
      <c r="I2021" s="120"/>
      <c r="J2021" s="120"/>
      <c r="K2021" s="120"/>
      <c r="L2021" s="120"/>
      <c r="M2021" s="120"/>
      <c r="N2021" s="120"/>
      <c r="O2021" s="121"/>
      <c r="P2021" s="121"/>
      <c r="Q2021" s="117"/>
      <c r="R2021" s="122"/>
      <c r="S2021" s="117"/>
      <c r="T2021" s="123"/>
      <c r="U2021" s="299"/>
      <c r="V2021" s="294" t="str">
        <f>IF(Tabela7[[#This Row],[C/V]]="c",Tabela7[[#This Row],[Preço Médio]],"")</f>
        <v/>
      </c>
      <c r="W2021" s="294" t="str">
        <f>IF(Tabela7[[#This Row],[C/V]]="v",Tabela7[[#This Row],[Preço Médio]],"")</f>
        <v/>
      </c>
      <c r="X2021" s="123" t="str">
        <f>Tabela7[[#This Row],[Código Negociação]]&amp;Tabela7[[#This Row],[C/V]]</f>
        <v/>
      </c>
    </row>
    <row r="2022" spans="3:24" ht="15" customHeight="1" x14ac:dyDescent="0.25">
      <c r="C2022" s="262"/>
      <c r="D2022" s="272"/>
      <c r="E2022" s="272"/>
      <c r="F2022" s="264"/>
      <c r="G2022" s="265"/>
      <c r="H2022" s="126"/>
      <c r="I2022" s="125"/>
      <c r="J2022" s="125"/>
      <c r="K2022" s="125"/>
      <c r="L2022" s="125"/>
      <c r="M2022" s="125"/>
      <c r="N2022" s="125"/>
      <c r="O2022" s="266"/>
      <c r="P2022" s="267"/>
      <c r="Q2022" s="268"/>
      <c r="R2022" s="269"/>
      <c r="S2022" s="268"/>
      <c r="T2022" s="263"/>
      <c r="U2022" s="300"/>
      <c r="V2022" s="294" t="str">
        <f>IF(Tabela7[[#This Row],[C/V]]="c",Tabela7[[#This Row],[Preço Médio]],"")</f>
        <v/>
      </c>
      <c r="W2022" s="294" t="str">
        <f>IF(Tabela7[[#This Row],[C/V]]="v",Tabela7[[#This Row],[Preço Médio]],"")</f>
        <v/>
      </c>
      <c r="X2022" s="123" t="str">
        <f>Tabela7[[#This Row],[Código Negociação]]&amp;Tabela7[[#This Row],[C/V]]</f>
        <v/>
      </c>
    </row>
    <row r="2023" spans="3:24" ht="15" customHeight="1" x14ac:dyDescent="0.25">
      <c r="C2023" s="262"/>
      <c r="D2023" s="272"/>
      <c r="E2023" s="272"/>
      <c r="F2023" s="264"/>
      <c r="G2023" s="265"/>
      <c r="H2023" s="126"/>
      <c r="I2023" s="125"/>
      <c r="J2023" s="125"/>
      <c r="K2023" s="125"/>
      <c r="L2023" s="125"/>
      <c r="M2023" s="125"/>
      <c r="N2023" s="125"/>
      <c r="O2023" s="266"/>
      <c r="P2023" s="267"/>
      <c r="Q2023" s="267"/>
      <c r="R2023" s="270"/>
      <c r="S2023" s="267"/>
      <c r="T2023" s="264"/>
      <c r="U2023" s="300"/>
      <c r="V2023" s="294" t="str">
        <f>IF(Tabela7[[#This Row],[C/V]]="c",Tabela7[[#This Row],[Preço Médio]],"")</f>
        <v/>
      </c>
      <c r="W2023" s="294" t="str">
        <f>IF(Tabela7[[#This Row],[C/V]]="v",Tabela7[[#This Row],[Preço Médio]],"")</f>
        <v/>
      </c>
      <c r="X2023" s="123" t="str">
        <f>Tabela7[[#This Row],[Código Negociação]]&amp;Tabela7[[#This Row],[C/V]]</f>
        <v/>
      </c>
    </row>
    <row r="2024" spans="3:24" ht="15" customHeight="1" x14ac:dyDescent="0.25">
      <c r="C2024" s="141"/>
      <c r="D2024" s="273"/>
      <c r="E2024" s="273"/>
      <c r="F2024" s="264"/>
      <c r="G2024" s="274"/>
      <c r="H2024" s="264"/>
      <c r="I2024" s="275"/>
      <c r="J2024" s="275"/>
      <c r="K2024" s="275"/>
      <c r="L2024" s="275"/>
      <c r="M2024" s="275"/>
      <c r="N2024" s="275"/>
      <c r="O2024" s="267"/>
      <c r="P2024" s="267"/>
      <c r="Q2024" s="268"/>
      <c r="R2024" s="269"/>
      <c r="S2024" s="268"/>
      <c r="T2024" s="263"/>
      <c r="U2024" s="300"/>
      <c r="V2024" s="294" t="str">
        <f>IF(Tabela7[[#This Row],[C/V]]="c",Tabela7[[#This Row],[Preço Médio]],"")</f>
        <v/>
      </c>
      <c r="W2024" s="294" t="str">
        <f>IF(Tabela7[[#This Row],[C/V]]="v",Tabela7[[#This Row],[Preço Médio]],"")</f>
        <v/>
      </c>
      <c r="X2024" s="123" t="str">
        <f>Tabela7[[#This Row],[Código Negociação]]&amp;Tabela7[[#This Row],[C/V]]</f>
        <v/>
      </c>
    </row>
    <row r="2025" spans="3:24" ht="15" customHeight="1" x14ac:dyDescent="0.25">
      <c r="C2025" s="262"/>
      <c r="D2025" s="272"/>
      <c r="E2025" s="273"/>
      <c r="F2025" s="264"/>
      <c r="G2025" s="265"/>
      <c r="H2025" s="126"/>
      <c r="I2025" s="125"/>
      <c r="J2025" s="125"/>
      <c r="K2025" s="125"/>
      <c r="L2025" s="125"/>
      <c r="M2025" s="125"/>
      <c r="N2025" s="125"/>
      <c r="O2025" s="266"/>
      <c r="P2025" s="267"/>
      <c r="Q2025" s="268"/>
      <c r="R2025" s="269"/>
      <c r="S2025" s="268"/>
      <c r="T2025" s="263"/>
      <c r="U2025" s="300"/>
      <c r="V2025" s="294" t="str">
        <f>IF(Tabela7[[#This Row],[C/V]]="c",Tabela7[[#This Row],[Preço Médio]],"")</f>
        <v/>
      </c>
      <c r="W2025" s="294" t="str">
        <f>IF(Tabela7[[#This Row],[C/V]]="v",Tabela7[[#This Row],[Preço Médio]],"")</f>
        <v/>
      </c>
      <c r="X2025" s="123" t="str">
        <f>Tabela7[[#This Row],[Código Negociação]]&amp;Tabela7[[#This Row],[C/V]]</f>
        <v/>
      </c>
    </row>
    <row r="2026" spans="3:24" ht="15" customHeight="1" x14ac:dyDescent="0.25">
      <c r="C2026" s="262"/>
      <c r="D2026" s="272"/>
      <c r="E2026" s="273"/>
      <c r="F2026" s="264"/>
      <c r="G2026" s="265"/>
      <c r="H2026" s="126"/>
      <c r="I2026" s="125"/>
      <c r="J2026" s="125"/>
      <c r="K2026" s="125"/>
      <c r="L2026" s="125"/>
      <c r="M2026" s="125"/>
      <c r="N2026" s="125"/>
      <c r="O2026" s="266"/>
      <c r="P2026" s="267"/>
      <c r="Q2026" s="267"/>
      <c r="R2026" s="270"/>
      <c r="S2026" s="267"/>
      <c r="T2026" s="264"/>
      <c r="U2026" s="300"/>
      <c r="V2026" s="294" t="str">
        <f>IF(Tabela7[[#This Row],[C/V]]="c",Tabela7[[#This Row],[Preço Médio]],"")</f>
        <v/>
      </c>
      <c r="W2026" s="294" t="str">
        <f>IF(Tabela7[[#This Row],[C/V]]="v",Tabela7[[#This Row],[Preço Médio]],"")</f>
        <v/>
      </c>
      <c r="X2026" s="123" t="str">
        <f>Tabela7[[#This Row],[Código Negociação]]&amp;Tabela7[[#This Row],[C/V]]</f>
        <v/>
      </c>
    </row>
    <row r="2027" spans="3:24" ht="15" customHeight="1" x14ac:dyDescent="0.25">
      <c r="C2027" s="141"/>
      <c r="D2027" s="271"/>
      <c r="E2027" s="271"/>
      <c r="F2027" s="118"/>
      <c r="G2027" s="119"/>
      <c r="H2027" s="118"/>
      <c r="I2027" s="120"/>
      <c r="J2027" s="120"/>
      <c r="K2027" s="120"/>
      <c r="L2027" s="120"/>
      <c r="M2027" s="120"/>
      <c r="N2027" s="120"/>
      <c r="O2027" s="121"/>
      <c r="P2027" s="121"/>
      <c r="Q2027" s="117"/>
      <c r="R2027" s="122"/>
      <c r="S2027" s="117"/>
      <c r="T2027" s="123"/>
      <c r="U2027" s="299"/>
      <c r="V2027" s="294" t="str">
        <f>IF(Tabela7[[#This Row],[C/V]]="c",Tabela7[[#This Row],[Preço Médio]],"")</f>
        <v/>
      </c>
      <c r="W2027" s="294" t="str">
        <f>IF(Tabela7[[#This Row],[C/V]]="v",Tabela7[[#This Row],[Preço Médio]],"")</f>
        <v/>
      </c>
      <c r="X2027" s="123" t="str">
        <f>Tabela7[[#This Row],[Código Negociação]]&amp;Tabela7[[#This Row],[C/V]]</f>
        <v/>
      </c>
    </row>
    <row r="2028" spans="3:24" ht="15" customHeight="1" x14ac:dyDescent="0.25">
      <c r="C2028" s="262"/>
      <c r="D2028" s="272"/>
      <c r="E2028" s="272"/>
      <c r="F2028" s="264"/>
      <c r="G2028" s="265"/>
      <c r="H2028" s="126"/>
      <c r="I2028" s="125"/>
      <c r="J2028" s="125"/>
      <c r="K2028" s="125"/>
      <c r="L2028" s="125"/>
      <c r="M2028" s="125"/>
      <c r="N2028" s="125"/>
      <c r="O2028" s="266"/>
      <c r="P2028" s="267"/>
      <c r="Q2028" s="268"/>
      <c r="R2028" s="269"/>
      <c r="S2028" s="268"/>
      <c r="T2028" s="263"/>
      <c r="U2028" s="300"/>
      <c r="V2028" s="294" t="str">
        <f>IF(Tabela7[[#This Row],[C/V]]="c",Tabela7[[#This Row],[Preço Médio]],"")</f>
        <v/>
      </c>
      <c r="W2028" s="294" t="str">
        <f>IF(Tabela7[[#This Row],[C/V]]="v",Tabela7[[#This Row],[Preço Médio]],"")</f>
        <v/>
      </c>
      <c r="X2028" s="123" t="str">
        <f>Tabela7[[#This Row],[Código Negociação]]&amp;Tabela7[[#This Row],[C/V]]</f>
        <v/>
      </c>
    </row>
    <row r="2029" spans="3:24" ht="15" customHeight="1" x14ac:dyDescent="0.25">
      <c r="C2029" s="262"/>
      <c r="D2029" s="272"/>
      <c r="E2029" s="272"/>
      <c r="F2029" s="264"/>
      <c r="G2029" s="265"/>
      <c r="H2029" s="126"/>
      <c r="I2029" s="125"/>
      <c r="J2029" s="125"/>
      <c r="K2029" s="125"/>
      <c r="L2029" s="125"/>
      <c r="M2029" s="125"/>
      <c r="N2029" s="125"/>
      <c r="O2029" s="266"/>
      <c r="P2029" s="267"/>
      <c r="Q2029" s="267"/>
      <c r="R2029" s="270"/>
      <c r="S2029" s="267"/>
      <c r="T2029" s="264"/>
      <c r="U2029" s="300"/>
      <c r="V2029" s="294" t="str">
        <f>IF(Tabela7[[#This Row],[C/V]]="c",Tabela7[[#This Row],[Preço Médio]],"")</f>
        <v/>
      </c>
      <c r="W2029" s="294" t="str">
        <f>IF(Tabela7[[#This Row],[C/V]]="v",Tabela7[[#This Row],[Preço Médio]],"")</f>
        <v/>
      </c>
      <c r="X2029" s="123" t="str">
        <f>Tabela7[[#This Row],[Código Negociação]]&amp;Tabela7[[#This Row],[C/V]]</f>
        <v/>
      </c>
    </row>
    <row r="2030" spans="3:24" ht="15" customHeight="1" x14ac:dyDescent="0.25">
      <c r="C2030" s="141"/>
      <c r="D2030" s="273"/>
      <c r="E2030" s="273"/>
      <c r="F2030" s="264"/>
      <c r="G2030" s="274"/>
      <c r="H2030" s="264"/>
      <c r="I2030" s="275"/>
      <c r="J2030" s="275"/>
      <c r="K2030" s="275"/>
      <c r="L2030" s="275"/>
      <c r="M2030" s="275"/>
      <c r="N2030" s="275"/>
      <c r="O2030" s="267"/>
      <c r="P2030" s="267"/>
      <c r="Q2030" s="268"/>
      <c r="R2030" s="269"/>
      <c r="S2030" s="268"/>
      <c r="T2030" s="263"/>
      <c r="U2030" s="300"/>
      <c r="V2030" s="294" t="str">
        <f>IF(Tabela7[[#This Row],[C/V]]="c",Tabela7[[#This Row],[Preço Médio]],"")</f>
        <v/>
      </c>
      <c r="W2030" s="294" t="str">
        <f>IF(Tabela7[[#This Row],[C/V]]="v",Tabela7[[#This Row],[Preço Médio]],"")</f>
        <v/>
      </c>
      <c r="X2030" s="123" t="str">
        <f>Tabela7[[#This Row],[Código Negociação]]&amp;Tabela7[[#This Row],[C/V]]</f>
        <v/>
      </c>
    </row>
    <row r="2031" spans="3:24" ht="15" customHeight="1" x14ac:dyDescent="0.25">
      <c r="C2031" s="262"/>
      <c r="D2031" s="272"/>
      <c r="E2031" s="273"/>
      <c r="F2031" s="264"/>
      <c r="G2031" s="265"/>
      <c r="H2031" s="126"/>
      <c r="I2031" s="125"/>
      <c r="J2031" s="125"/>
      <c r="K2031" s="125"/>
      <c r="L2031" s="125"/>
      <c r="M2031" s="125"/>
      <c r="N2031" s="125"/>
      <c r="O2031" s="266"/>
      <c r="P2031" s="267"/>
      <c r="Q2031" s="268"/>
      <c r="R2031" s="269"/>
      <c r="S2031" s="268"/>
      <c r="T2031" s="263"/>
      <c r="U2031" s="300"/>
      <c r="V2031" s="294" t="str">
        <f>IF(Tabela7[[#This Row],[C/V]]="c",Tabela7[[#This Row],[Preço Médio]],"")</f>
        <v/>
      </c>
      <c r="W2031" s="294" t="str">
        <f>IF(Tabela7[[#This Row],[C/V]]="v",Tabela7[[#This Row],[Preço Médio]],"")</f>
        <v/>
      </c>
      <c r="X2031" s="123" t="str">
        <f>Tabela7[[#This Row],[Código Negociação]]&amp;Tabela7[[#This Row],[C/V]]</f>
        <v/>
      </c>
    </row>
    <row r="2032" spans="3:24" ht="15" customHeight="1" x14ac:dyDescent="0.25">
      <c r="C2032" s="262"/>
      <c r="D2032" s="272"/>
      <c r="E2032" s="273"/>
      <c r="F2032" s="264"/>
      <c r="G2032" s="265"/>
      <c r="H2032" s="126"/>
      <c r="I2032" s="125"/>
      <c r="J2032" s="125"/>
      <c r="K2032" s="125"/>
      <c r="L2032" s="125"/>
      <c r="M2032" s="125"/>
      <c r="N2032" s="125"/>
      <c r="O2032" s="266"/>
      <c r="P2032" s="267"/>
      <c r="Q2032" s="267"/>
      <c r="R2032" s="270"/>
      <c r="S2032" s="267"/>
      <c r="T2032" s="264"/>
      <c r="U2032" s="300"/>
      <c r="V2032" s="294" t="str">
        <f>IF(Tabela7[[#This Row],[C/V]]="c",Tabela7[[#This Row],[Preço Médio]],"")</f>
        <v/>
      </c>
      <c r="W2032" s="294" t="str">
        <f>IF(Tabela7[[#This Row],[C/V]]="v",Tabela7[[#This Row],[Preço Médio]],"")</f>
        <v/>
      </c>
      <c r="X2032" s="123" t="str">
        <f>Tabela7[[#This Row],[Código Negociação]]&amp;Tabela7[[#This Row],[C/V]]</f>
        <v/>
      </c>
    </row>
    <row r="2033" spans="3:24" ht="15" customHeight="1" x14ac:dyDescent="0.25">
      <c r="C2033" s="141"/>
      <c r="D2033" s="271"/>
      <c r="E2033" s="271"/>
      <c r="F2033" s="118"/>
      <c r="G2033" s="119"/>
      <c r="H2033" s="118"/>
      <c r="I2033" s="120"/>
      <c r="J2033" s="120"/>
      <c r="K2033" s="120"/>
      <c r="L2033" s="120"/>
      <c r="M2033" s="120"/>
      <c r="N2033" s="120"/>
      <c r="O2033" s="121"/>
      <c r="P2033" s="121"/>
      <c r="Q2033" s="117"/>
      <c r="R2033" s="122"/>
      <c r="S2033" s="117"/>
      <c r="T2033" s="123"/>
      <c r="U2033" s="299"/>
      <c r="V2033" s="294" t="str">
        <f>IF(Tabela7[[#This Row],[C/V]]="c",Tabela7[[#This Row],[Preço Médio]],"")</f>
        <v/>
      </c>
      <c r="W2033" s="294" t="str">
        <f>IF(Tabela7[[#This Row],[C/V]]="v",Tabela7[[#This Row],[Preço Médio]],"")</f>
        <v/>
      </c>
      <c r="X2033" s="123" t="str">
        <f>Tabela7[[#This Row],[Código Negociação]]&amp;Tabela7[[#This Row],[C/V]]</f>
        <v/>
      </c>
    </row>
    <row r="2034" spans="3:24" ht="15" customHeight="1" x14ac:dyDescent="0.25">
      <c r="C2034" s="262"/>
      <c r="D2034" s="272"/>
      <c r="E2034" s="272"/>
      <c r="F2034" s="264"/>
      <c r="G2034" s="265"/>
      <c r="H2034" s="126"/>
      <c r="I2034" s="125"/>
      <c r="J2034" s="125"/>
      <c r="K2034" s="125"/>
      <c r="L2034" s="125"/>
      <c r="M2034" s="125"/>
      <c r="N2034" s="125"/>
      <c r="O2034" s="266"/>
      <c r="P2034" s="267"/>
      <c r="Q2034" s="268"/>
      <c r="R2034" s="269"/>
      <c r="S2034" s="268"/>
      <c r="T2034" s="263"/>
      <c r="U2034" s="300"/>
      <c r="V2034" s="294" t="str">
        <f>IF(Tabela7[[#This Row],[C/V]]="c",Tabela7[[#This Row],[Preço Médio]],"")</f>
        <v/>
      </c>
      <c r="W2034" s="294" t="str">
        <f>IF(Tabela7[[#This Row],[C/V]]="v",Tabela7[[#This Row],[Preço Médio]],"")</f>
        <v/>
      </c>
      <c r="X2034" s="123" t="str">
        <f>Tabela7[[#This Row],[Código Negociação]]&amp;Tabela7[[#This Row],[C/V]]</f>
        <v/>
      </c>
    </row>
    <row r="2035" spans="3:24" ht="15" customHeight="1" x14ac:dyDescent="0.25">
      <c r="C2035" s="262"/>
      <c r="D2035" s="272"/>
      <c r="E2035" s="272"/>
      <c r="F2035" s="264"/>
      <c r="G2035" s="265"/>
      <c r="H2035" s="126"/>
      <c r="I2035" s="125"/>
      <c r="J2035" s="125"/>
      <c r="K2035" s="125"/>
      <c r="L2035" s="125"/>
      <c r="M2035" s="125"/>
      <c r="N2035" s="125"/>
      <c r="O2035" s="266"/>
      <c r="P2035" s="267"/>
      <c r="Q2035" s="267"/>
      <c r="R2035" s="270"/>
      <c r="S2035" s="267"/>
      <c r="T2035" s="264"/>
      <c r="U2035" s="300"/>
      <c r="V2035" s="294" t="str">
        <f>IF(Tabela7[[#This Row],[C/V]]="c",Tabela7[[#This Row],[Preço Médio]],"")</f>
        <v/>
      </c>
      <c r="W2035" s="294" t="str">
        <f>IF(Tabela7[[#This Row],[C/V]]="v",Tabela7[[#This Row],[Preço Médio]],"")</f>
        <v/>
      </c>
      <c r="X2035" s="123" t="str">
        <f>Tabela7[[#This Row],[Código Negociação]]&amp;Tabela7[[#This Row],[C/V]]</f>
        <v/>
      </c>
    </row>
    <row r="2036" spans="3:24" ht="15" customHeight="1" x14ac:dyDescent="0.25">
      <c r="C2036" s="141"/>
      <c r="D2036" s="273"/>
      <c r="E2036" s="273"/>
      <c r="F2036" s="264"/>
      <c r="G2036" s="274"/>
      <c r="H2036" s="264"/>
      <c r="I2036" s="275"/>
      <c r="J2036" s="275"/>
      <c r="K2036" s="275"/>
      <c r="L2036" s="275"/>
      <c r="M2036" s="275"/>
      <c r="N2036" s="275"/>
      <c r="O2036" s="267"/>
      <c r="P2036" s="267"/>
      <c r="Q2036" s="268"/>
      <c r="R2036" s="269"/>
      <c r="S2036" s="268"/>
      <c r="T2036" s="263"/>
      <c r="U2036" s="300"/>
      <c r="V2036" s="294" t="str">
        <f>IF(Tabela7[[#This Row],[C/V]]="c",Tabela7[[#This Row],[Preço Médio]],"")</f>
        <v/>
      </c>
      <c r="W2036" s="294" t="str">
        <f>IF(Tabela7[[#This Row],[C/V]]="v",Tabela7[[#This Row],[Preço Médio]],"")</f>
        <v/>
      </c>
      <c r="X2036" s="123" t="str">
        <f>Tabela7[[#This Row],[Código Negociação]]&amp;Tabela7[[#This Row],[C/V]]</f>
        <v/>
      </c>
    </row>
    <row r="2037" spans="3:24" ht="15" customHeight="1" x14ac:dyDescent="0.25">
      <c r="C2037" s="262"/>
      <c r="D2037" s="272"/>
      <c r="E2037" s="273"/>
      <c r="F2037" s="264"/>
      <c r="G2037" s="265"/>
      <c r="H2037" s="126"/>
      <c r="I2037" s="125"/>
      <c r="J2037" s="125"/>
      <c r="K2037" s="125"/>
      <c r="L2037" s="125"/>
      <c r="M2037" s="125"/>
      <c r="N2037" s="125"/>
      <c r="O2037" s="266"/>
      <c r="P2037" s="267"/>
      <c r="Q2037" s="268"/>
      <c r="R2037" s="269"/>
      <c r="S2037" s="268"/>
      <c r="T2037" s="263"/>
      <c r="U2037" s="300"/>
      <c r="V2037" s="294" t="str">
        <f>IF(Tabela7[[#This Row],[C/V]]="c",Tabela7[[#This Row],[Preço Médio]],"")</f>
        <v/>
      </c>
      <c r="W2037" s="294" t="str">
        <f>IF(Tabela7[[#This Row],[C/V]]="v",Tabela7[[#This Row],[Preço Médio]],"")</f>
        <v/>
      </c>
      <c r="X2037" s="123" t="str">
        <f>Tabela7[[#This Row],[Código Negociação]]&amp;Tabela7[[#This Row],[C/V]]</f>
        <v/>
      </c>
    </row>
    <row r="2038" spans="3:24" ht="15" customHeight="1" x14ac:dyDescent="0.25">
      <c r="C2038" s="262"/>
      <c r="D2038" s="272"/>
      <c r="E2038" s="273"/>
      <c r="F2038" s="264"/>
      <c r="G2038" s="265"/>
      <c r="H2038" s="126"/>
      <c r="I2038" s="125"/>
      <c r="J2038" s="125"/>
      <c r="K2038" s="125"/>
      <c r="L2038" s="125"/>
      <c r="M2038" s="125"/>
      <c r="N2038" s="125"/>
      <c r="O2038" s="266"/>
      <c r="P2038" s="267"/>
      <c r="Q2038" s="267"/>
      <c r="R2038" s="270"/>
      <c r="S2038" s="267"/>
      <c r="T2038" s="264"/>
      <c r="U2038" s="300"/>
      <c r="V2038" s="294" t="str">
        <f>IF(Tabela7[[#This Row],[C/V]]="c",Tabela7[[#This Row],[Preço Médio]],"")</f>
        <v/>
      </c>
      <c r="W2038" s="294" t="str">
        <f>IF(Tabela7[[#This Row],[C/V]]="v",Tabela7[[#This Row],[Preço Médio]],"")</f>
        <v/>
      </c>
      <c r="X2038" s="123" t="str">
        <f>Tabela7[[#This Row],[Código Negociação]]&amp;Tabela7[[#This Row],[C/V]]</f>
        <v/>
      </c>
    </row>
    <row r="2039" spans="3:24" ht="15" customHeight="1" x14ac:dyDescent="0.25">
      <c r="C2039" s="141"/>
      <c r="D2039" s="271"/>
      <c r="E2039" s="271"/>
      <c r="F2039" s="118"/>
      <c r="G2039" s="119"/>
      <c r="H2039" s="118"/>
      <c r="I2039" s="120"/>
      <c r="J2039" s="120"/>
      <c r="K2039" s="120"/>
      <c r="L2039" s="120"/>
      <c r="M2039" s="120"/>
      <c r="N2039" s="120"/>
      <c r="O2039" s="121"/>
      <c r="P2039" s="121"/>
      <c r="Q2039" s="117"/>
      <c r="R2039" s="122"/>
      <c r="S2039" s="117"/>
      <c r="T2039" s="123"/>
      <c r="U2039" s="299"/>
      <c r="V2039" s="294" t="str">
        <f>IF(Tabela7[[#This Row],[C/V]]="c",Tabela7[[#This Row],[Preço Médio]],"")</f>
        <v/>
      </c>
      <c r="W2039" s="294" t="str">
        <f>IF(Tabela7[[#This Row],[C/V]]="v",Tabela7[[#This Row],[Preço Médio]],"")</f>
        <v/>
      </c>
      <c r="X2039" s="123" t="str">
        <f>Tabela7[[#This Row],[Código Negociação]]&amp;Tabela7[[#This Row],[C/V]]</f>
        <v/>
      </c>
    </row>
    <row r="2040" spans="3:24" ht="15" customHeight="1" x14ac:dyDescent="0.25">
      <c r="C2040" s="262"/>
      <c r="D2040" s="272"/>
      <c r="E2040" s="272"/>
      <c r="F2040" s="264"/>
      <c r="G2040" s="265"/>
      <c r="H2040" s="126"/>
      <c r="I2040" s="125"/>
      <c r="J2040" s="125"/>
      <c r="K2040" s="125"/>
      <c r="L2040" s="125"/>
      <c r="M2040" s="125"/>
      <c r="N2040" s="125"/>
      <c r="O2040" s="266"/>
      <c r="P2040" s="267"/>
      <c r="Q2040" s="268"/>
      <c r="R2040" s="269"/>
      <c r="S2040" s="268"/>
      <c r="T2040" s="263"/>
      <c r="U2040" s="300"/>
      <c r="V2040" s="294" t="str">
        <f>IF(Tabela7[[#This Row],[C/V]]="c",Tabela7[[#This Row],[Preço Médio]],"")</f>
        <v/>
      </c>
      <c r="W2040" s="294" t="str">
        <f>IF(Tabela7[[#This Row],[C/V]]="v",Tabela7[[#This Row],[Preço Médio]],"")</f>
        <v/>
      </c>
      <c r="X2040" s="123" t="str">
        <f>Tabela7[[#This Row],[Código Negociação]]&amp;Tabela7[[#This Row],[C/V]]</f>
        <v/>
      </c>
    </row>
    <row r="2041" spans="3:24" ht="15" customHeight="1" x14ac:dyDescent="0.25">
      <c r="C2041" s="262"/>
      <c r="D2041" s="272"/>
      <c r="E2041" s="272"/>
      <c r="F2041" s="264"/>
      <c r="G2041" s="265"/>
      <c r="H2041" s="126"/>
      <c r="I2041" s="125"/>
      <c r="J2041" s="125"/>
      <c r="K2041" s="125"/>
      <c r="L2041" s="125"/>
      <c r="M2041" s="125"/>
      <c r="N2041" s="125"/>
      <c r="O2041" s="266"/>
      <c r="P2041" s="267"/>
      <c r="Q2041" s="267"/>
      <c r="R2041" s="270"/>
      <c r="S2041" s="267"/>
      <c r="T2041" s="264"/>
      <c r="U2041" s="300"/>
      <c r="V2041" s="294" t="str">
        <f>IF(Tabela7[[#This Row],[C/V]]="c",Tabela7[[#This Row],[Preço Médio]],"")</f>
        <v/>
      </c>
      <c r="W2041" s="294" t="str">
        <f>IF(Tabela7[[#This Row],[C/V]]="v",Tabela7[[#This Row],[Preço Médio]],"")</f>
        <v/>
      </c>
      <c r="X2041" s="123" t="str">
        <f>Tabela7[[#This Row],[Código Negociação]]&amp;Tabela7[[#This Row],[C/V]]</f>
        <v/>
      </c>
    </row>
    <row r="2042" spans="3:24" ht="15" customHeight="1" x14ac:dyDescent="0.25">
      <c r="C2042" s="141"/>
      <c r="D2042" s="273"/>
      <c r="E2042" s="273"/>
      <c r="F2042" s="264"/>
      <c r="G2042" s="274"/>
      <c r="H2042" s="264"/>
      <c r="I2042" s="275"/>
      <c r="J2042" s="275"/>
      <c r="K2042" s="275"/>
      <c r="L2042" s="275"/>
      <c r="M2042" s="275"/>
      <c r="N2042" s="275"/>
      <c r="O2042" s="267"/>
      <c r="P2042" s="267"/>
      <c r="Q2042" s="268"/>
      <c r="R2042" s="269"/>
      <c r="S2042" s="268"/>
      <c r="T2042" s="263"/>
      <c r="U2042" s="300"/>
      <c r="V2042" s="294" t="str">
        <f>IF(Tabela7[[#This Row],[C/V]]="c",Tabela7[[#This Row],[Preço Médio]],"")</f>
        <v/>
      </c>
      <c r="W2042" s="294" t="str">
        <f>IF(Tabela7[[#This Row],[C/V]]="v",Tabela7[[#This Row],[Preço Médio]],"")</f>
        <v/>
      </c>
      <c r="X2042" s="123" t="str">
        <f>Tabela7[[#This Row],[Código Negociação]]&amp;Tabela7[[#This Row],[C/V]]</f>
        <v/>
      </c>
    </row>
    <row r="2043" spans="3:24" ht="15" customHeight="1" x14ac:dyDescent="0.25">
      <c r="C2043" s="262"/>
      <c r="D2043" s="272"/>
      <c r="E2043" s="273"/>
      <c r="F2043" s="264"/>
      <c r="G2043" s="265"/>
      <c r="H2043" s="126"/>
      <c r="I2043" s="125"/>
      <c r="J2043" s="125"/>
      <c r="K2043" s="125"/>
      <c r="L2043" s="125"/>
      <c r="M2043" s="125"/>
      <c r="N2043" s="125"/>
      <c r="O2043" s="266"/>
      <c r="P2043" s="267"/>
      <c r="Q2043" s="268"/>
      <c r="R2043" s="269"/>
      <c r="S2043" s="268"/>
      <c r="T2043" s="263"/>
      <c r="U2043" s="300"/>
      <c r="V2043" s="294" t="str">
        <f>IF(Tabela7[[#This Row],[C/V]]="c",Tabela7[[#This Row],[Preço Médio]],"")</f>
        <v/>
      </c>
      <c r="W2043" s="294" t="str">
        <f>IF(Tabela7[[#This Row],[C/V]]="v",Tabela7[[#This Row],[Preço Médio]],"")</f>
        <v/>
      </c>
      <c r="X2043" s="123" t="str">
        <f>Tabela7[[#This Row],[Código Negociação]]&amp;Tabela7[[#This Row],[C/V]]</f>
        <v/>
      </c>
    </row>
    <row r="2044" spans="3:24" ht="15" customHeight="1" x14ac:dyDescent="0.25">
      <c r="C2044" s="262"/>
      <c r="D2044" s="272"/>
      <c r="E2044" s="273"/>
      <c r="F2044" s="264"/>
      <c r="G2044" s="265"/>
      <c r="H2044" s="126"/>
      <c r="I2044" s="125"/>
      <c r="J2044" s="125"/>
      <c r="K2044" s="125"/>
      <c r="L2044" s="125"/>
      <c r="M2044" s="125"/>
      <c r="N2044" s="125"/>
      <c r="O2044" s="266"/>
      <c r="P2044" s="267"/>
      <c r="Q2044" s="267"/>
      <c r="R2044" s="270"/>
      <c r="S2044" s="267"/>
      <c r="T2044" s="264"/>
      <c r="U2044" s="300"/>
      <c r="V2044" s="294" t="str">
        <f>IF(Tabela7[[#This Row],[C/V]]="c",Tabela7[[#This Row],[Preço Médio]],"")</f>
        <v/>
      </c>
      <c r="W2044" s="294" t="str">
        <f>IF(Tabela7[[#This Row],[C/V]]="v",Tabela7[[#This Row],[Preço Médio]],"")</f>
        <v/>
      </c>
      <c r="X2044" s="123" t="str">
        <f>Tabela7[[#This Row],[Código Negociação]]&amp;Tabela7[[#This Row],[C/V]]</f>
        <v/>
      </c>
    </row>
    <row r="2045" spans="3:24" ht="15" customHeight="1" x14ac:dyDescent="0.25">
      <c r="C2045" s="141"/>
      <c r="D2045" s="271"/>
      <c r="E2045" s="271"/>
      <c r="F2045" s="118"/>
      <c r="G2045" s="119"/>
      <c r="H2045" s="118"/>
      <c r="I2045" s="120"/>
      <c r="J2045" s="120"/>
      <c r="K2045" s="120"/>
      <c r="L2045" s="120"/>
      <c r="M2045" s="120"/>
      <c r="N2045" s="120"/>
      <c r="O2045" s="121"/>
      <c r="P2045" s="121"/>
      <c r="Q2045" s="117"/>
      <c r="R2045" s="122"/>
      <c r="S2045" s="117"/>
      <c r="T2045" s="123"/>
      <c r="U2045" s="299"/>
      <c r="V2045" s="294" t="str">
        <f>IF(Tabela7[[#This Row],[C/V]]="c",Tabela7[[#This Row],[Preço Médio]],"")</f>
        <v/>
      </c>
      <c r="W2045" s="294" t="str">
        <f>IF(Tabela7[[#This Row],[C/V]]="v",Tabela7[[#This Row],[Preço Médio]],"")</f>
        <v/>
      </c>
      <c r="X2045" s="123" t="str">
        <f>Tabela7[[#This Row],[Código Negociação]]&amp;Tabela7[[#This Row],[C/V]]</f>
        <v/>
      </c>
    </row>
    <row r="2046" spans="3:24" ht="15" customHeight="1" x14ac:dyDescent="0.25">
      <c r="C2046" s="262"/>
      <c r="D2046" s="272"/>
      <c r="E2046" s="272"/>
      <c r="F2046" s="264"/>
      <c r="G2046" s="265"/>
      <c r="H2046" s="126"/>
      <c r="I2046" s="125"/>
      <c r="J2046" s="125"/>
      <c r="K2046" s="125"/>
      <c r="L2046" s="125"/>
      <c r="M2046" s="125"/>
      <c r="N2046" s="125"/>
      <c r="O2046" s="266"/>
      <c r="P2046" s="267"/>
      <c r="Q2046" s="268"/>
      <c r="R2046" s="269"/>
      <c r="S2046" s="268"/>
      <c r="T2046" s="263"/>
      <c r="U2046" s="300"/>
      <c r="V2046" s="294" t="str">
        <f>IF(Tabela7[[#This Row],[C/V]]="c",Tabela7[[#This Row],[Preço Médio]],"")</f>
        <v/>
      </c>
      <c r="W2046" s="294" t="str">
        <f>IF(Tabela7[[#This Row],[C/V]]="v",Tabela7[[#This Row],[Preço Médio]],"")</f>
        <v/>
      </c>
      <c r="X2046" s="123" t="str">
        <f>Tabela7[[#This Row],[Código Negociação]]&amp;Tabela7[[#This Row],[C/V]]</f>
        <v/>
      </c>
    </row>
    <row r="2047" spans="3:24" ht="15" customHeight="1" x14ac:dyDescent="0.25">
      <c r="C2047" s="262"/>
      <c r="D2047" s="272"/>
      <c r="E2047" s="272"/>
      <c r="F2047" s="264"/>
      <c r="G2047" s="265"/>
      <c r="H2047" s="126"/>
      <c r="I2047" s="125"/>
      <c r="J2047" s="125"/>
      <c r="K2047" s="125"/>
      <c r="L2047" s="125"/>
      <c r="M2047" s="125"/>
      <c r="N2047" s="125"/>
      <c r="O2047" s="266"/>
      <c r="P2047" s="267"/>
      <c r="Q2047" s="267"/>
      <c r="R2047" s="270"/>
      <c r="S2047" s="267"/>
      <c r="T2047" s="264"/>
      <c r="U2047" s="300"/>
      <c r="V2047" s="294" t="str">
        <f>IF(Tabela7[[#This Row],[C/V]]="c",Tabela7[[#This Row],[Preço Médio]],"")</f>
        <v/>
      </c>
      <c r="W2047" s="294" t="str">
        <f>IF(Tabela7[[#This Row],[C/V]]="v",Tabela7[[#This Row],[Preço Médio]],"")</f>
        <v/>
      </c>
      <c r="X2047" s="123" t="str">
        <f>Tabela7[[#This Row],[Código Negociação]]&amp;Tabela7[[#This Row],[C/V]]</f>
        <v/>
      </c>
    </row>
    <row r="2048" spans="3:24" ht="15" customHeight="1" x14ac:dyDescent="0.25">
      <c r="C2048" s="141"/>
      <c r="D2048" s="273"/>
      <c r="E2048" s="273"/>
      <c r="F2048" s="264"/>
      <c r="G2048" s="274"/>
      <c r="H2048" s="264"/>
      <c r="I2048" s="275"/>
      <c r="J2048" s="275"/>
      <c r="K2048" s="275"/>
      <c r="L2048" s="275"/>
      <c r="M2048" s="275"/>
      <c r="N2048" s="275"/>
      <c r="O2048" s="267"/>
      <c r="P2048" s="267"/>
      <c r="Q2048" s="268"/>
      <c r="R2048" s="269"/>
      <c r="S2048" s="268"/>
      <c r="T2048" s="263"/>
      <c r="U2048" s="300"/>
      <c r="V2048" s="294" t="str">
        <f>IF(Tabela7[[#This Row],[C/V]]="c",Tabela7[[#This Row],[Preço Médio]],"")</f>
        <v/>
      </c>
      <c r="W2048" s="294" t="str">
        <f>IF(Tabela7[[#This Row],[C/V]]="v",Tabela7[[#This Row],[Preço Médio]],"")</f>
        <v/>
      </c>
      <c r="X2048" s="123" t="str">
        <f>Tabela7[[#This Row],[Código Negociação]]&amp;Tabela7[[#This Row],[C/V]]</f>
        <v/>
      </c>
    </row>
    <row r="2049" spans="3:24" ht="15" customHeight="1" x14ac:dyDescent="0.25">
      <c r="C2049" s="262"/>
      <c r="D2049" s="272"/>
      <c r="E2049" s="273"/>
      <c r="F2049" s="264"/>
      <c r="G2049" s="265"/>
      <c r="H2049" s="126"/>
      <c r="I2049" s="125"/>
      <c r="J2049" s="125"/>
      <c r="K2049" s="125"/>
      <c r="L2049" s="125"/>
      <c r="M2049" s="125"/>
      <c r="N2049" s="125"/>
      <c r="O2049" s="266"/>
      <c r="P2049" s="267"/>
      <c r="Q2049" s="268"/>
      <c r="R2049" s="269"/>
      <c r="S2049" s="268"/>
      <c r="T2049" s="263"/>
      <c r="U2049" s="300"/>
      <c r="V2049" s="294" t="str">
        <f>IF(Tabela7[[#This Row],[C/V]]="c",Tabela7[[#This Row],[Preço Médio]],"")</f>
        <v/>
      </c>
      <c r="W2049" s="294" t="str">
        <f>IF(Tabela7[[#This Row],[C/V]]="v",Tabela7[[#This Row],[Preço Médio]],"")</f>
        <v/>
      </c>
      <c r="X2049" s="123" t="str">
        <f>Tabela7[[#This Row],[Código Negociação]]&amp;Tabela7[[#This Row],[C/V]]</f>
        <v/>
      </c>
    </row>
    <row r="2050" spans="3:24" ht="15" customHeight="1" x14ac:dyDescent="0.25">
      <c r="C2050" s="262"/>
      <c r="D2050" s="272"/>
      <c r="E2050" s="273"/>
      <c r="F2050" s="264"/>
      <c r="G2050" s="265"/>
      <c r="H2050" s="126"/>
      <c r="I2050" s="125"/>
      <c r="J2050" s="125"/>
      <c r="K2050" s="125"/>
      <c r="L2050" s="125"/>
      <c r="M2050" s="125"/>
      <c r="N2050" s="125"/>
      <c r="O2050" s="266"/>
      <c r="P2050" s="267"/>
      <c r="Q2050" s="267"/>
      <c r="R2050" s="270"/>
      <c r="S2050" s="267"/>
      <c r="T2050" s="264"/>
      <c r="U2050" s="300"/>
      <c r="V2050" s="294" t="str">
        <f>IF(Tabela7[[#This Row],[C/V]]="c",Tabela7[[#This Row],[Preço Médio]],"")</f>
        <v/>
      </c>
      <c r="W2050" s="294" t="str">
        <f>IF(Tabela7[[#This Row],[C/V]]="v",Tabela7[[#This Row],[Preço Médio]],"")</f>
        <v/>
      </c>
      <c r="X2050" s="123" t="str">
        <f>Tabela7[[#This Row],[Código Negociação]]&amp;Tabela7[[#This Row],[C/V]]</f>
        <v/>
      </c>
    </row>
    <row r="2051" spans="3:24" ht="15" customHeight="1" x14ac:dyDescent="0.25">
      <c r="C2051" s="141"/>
      <c r="D2051" s="271"/>
      <c r="E2051" s="271"/>
      <c r="F2051" s="118"/>
      <c r="G2051" s="119"/>
      <c r="H2051" s="118"/>
      <c r="I2051" s="120"/>
      <c r="J2051" s="120"/>
      <c r="K2051" s="120"/>
      <c r="L2051" s="120"/>
      <c r="M2051" s="120"/>
      <c r="N2051" s="120"/>
      <c r="O2051" s="121"/>
      <c r="P2051" s="121"/>
      <c r="Q2051" s="117"/>
      <c r="R2051" s="122"/>
      <c r="S2051" s="117"/>
      <c r="T2051" s="123"/>
      <c r="U2051" s="299"/>
      <c r="V2051" s="294" t="str">
        <f>IF(Tabela7[[#This Row],[C/V]]="c",Tabela7[[#This Row],[Preço Médio]],"")</f>
        <v/>
      </c>
      <c r="W2051" s="294" t="str">
        <f>IF(Tabela7[[#This Row],[C/V]]="v",Tabela7[[#This Row],[Preço Médio]],"")</f>
        <v/>
      </c>
      <c r="X2051" s="123" t="str">
        <f>Tabela7[[#This Row],[Código Negociação]]&amp;Tabela7[[#This Row],[C/V]]</f>
        <v/>
      </c>
    </row>
    <row r="2052" spans="3:24" ht="15" customHeight="1" x14ac:dyDescent="0.25">
      <c r="C2052" s="262"/>
      <c r="D2052" s="272"/>
      <c r="E2052" s="272"/>
      <c r="F2052" s="264"/>
      <c r="G2052" s="265"/>
      <c r="H2052" s="126"/>
      <c r="I2052" s="125"/>
      <c r="J2052" s="125"/>
      <c r="K2052" s="125"/>
      <c r="L2052" s="125"/>
      <c r="M2052" s="125"/>
      <c r="N2052" s="125"/>
      <c r="O2052" s="266"/>
      <c r="P2052" s="267"/>
      <c r="Q2052" s="268"/>
      <c r="R2052" s="269"/>
      <c r="S2052" s="268"/>
      <c r="T2052" s="263"/>
      <c r="U2052" s="300"/>
      <c r="V2052" s="294" t="str">
        <f>IF(Tabela7[[#This Row],[C/V]]="c",Tabela7[[#This Row],[Preço Médio]],"")</f>
        <v/>
      </c>
      <c r="W2052" s="294" t="str">
        <f>IF(Tabela7[[#This Row],[C/V]]="v",Tabela7[[#This Row],[Preço Médio]],"")</f>
        <v/>
      </c>
      <c r="X2052" s="123" t="str">
        <f>Tabela7[[#This Row],[Código Negociação]]&amp;Tabela7[[#This Row],[C/V]]</f>
        <v/>
      </c>
    </row>
    <row r="2053" spans="3:24" ht="15" customHeight="1" x14ac:dyDescent="0.25">
      <c r="C2053" s="262"/>
      <c r="D2053" s="272"/>
      <c r="E2053" s="272"/>
      <c r="F2053" s="264"/>
      <c r="G2053" s="265"/>
      <c r="H2053" s="126"/>
      <c r="I2053" s="125"/>
      <c r="J2053" s="125"/>
      <c r="K2053" s="125"/>
      <c r="L2053" s="125"/>
      <c r="M2053" s="125"/>
      <c r="N2053" s="125"/>
      <c r="O2053" s="266"/>
      <c r="P2053" s="267"/>
      <c r="Q2053" s="267"/>
      <c r="R2053" s="270"/>
      <c r="S2053" s="267"/>
      <c r="T2053" s="264"/>
      <c r="U2053" s="300"/>
      <c r="V2053" s="294" t="str">
        <f>IF(Tabela7[[#This Row],[C/V]]="c",Tabela7[[#This Row],[Preço Médio]],"")</f>
        <v/>
      </c>
      <c r="W2053" s="294" t="str">
        <f>IF(Tabela7[[#This Row],[C/V]]="v",Tabela7[[#This Row],[Preço Médio]],"")</f>
        <v/>
      </c>
      <c r="X2053" s="123" t="str">
        <f>Tabela7[[#This Row],[Código Negociação]]&amp;Tabela7[[#This Row],[C/V]]</f>
        <v/>
      </c>
    </row>
    <row r="2054" spans="3:24" ht="15" customHeight="1" x14ac:dyDescent="0.25">
      <c r="C2054" s="141"/>
      <c r="D2054" s="273"/>
      <c r="E2054" s="273"/>
      <c r="F2054" s="264"/>
      <c r="G2054" s="274"/>
      <c r="H2054" s="264"/>
      <c r="I2054" s="275"/>
      <c r="J2054" s="275"/>
      <c r="K2054" s="275"/>
      <c r="L2054" s="275"/>
      <c r="M2054" s="275"/>
      <c r="N2054" s="275"/>
      <c r="O2054" s="267"/>
      <c r="P2054" s="267"/>
      <c r="Q2054" s="268"/>
      <c r="R2054" s="269"/>
      <c r="S2054" s="268"/>
      <c r="T2054" s="263"/>
      <c r="U2054" s="300"/>
      <c r="V2054" s="294" t="str">
        <f>IF(Tabela7[[#This Row],[C/V]]="c",Tabela7[[#This Row],[Preço Médio]],"")</f>
        <v/>
      </c>
      <c r="W2054" s="294" t="str">
        <f>IF(Tabela7[[#This Row],[C/V]]="v",Tabela7[[#This Row],[Preço Médio]],"")</f>
        <v/>
      </c>
      <c r="X2054" s="123" t="str">
        <f>Tabela7[[#This Row],[Código Negociação]]&amp;Tabela7[[#This Row],[C/V]]</f>
        <v/>
      </c>
    </row>
    <row r="2055" spans="3:24" ht="15" customHeight="1" x14ac:dyDescent="0.25">
      <c r="C2055" s="262"/>
      <c r="D2055" s="272"/>
      <c r="E2055" s="273"/>
      <c r="F2055" s="264"/>
      <c r="G2055" s="265"/>
      <c r="H2055" s="126"/>
      <c r="I2055" s="125"/>
      <c r="J2055" s="125"/>
      <c r="K2055" s="125"/>
      <c r="L2055" s="125"/>
      <c r="M2055" s="125"/>
      <c r="N2055" s="125"/>
      <c r="O2055" s="266"/>
      <c r="P2055" s="267"/>
      <c r="Q2055" s="268"/>
      <c r="R2055" s="269"/>
      <c r="S2055" s="268"/>
      <c r="T2055" s="263"/>
      <c r="U2055" s="300"/>
      <c r="V2055" s="294" t="str">
        <f>IF(Tabela7[[#This Row],[C/V]]="c",Tabela7[[#This Row],[Preço Médio]],"")</f>
        <v/>
      </c>
      <c r="W2055" s="294" t="str">
        <f>IF(Tabela7[[#This Row],[C/V]]="v",Tabela7[[#This Row],[Preço Médio]],"")</f>
        <v/>
      </c>
      <c r="X2055" s="123" t="str">
        <f>Tabela7[[#This Row],[Código Negociação]]&amp;Tabela7[[#This Row],[C/V]]</f>
        <v/>
      </c>
    </row>
    <row r="2056" spans="3:24" ht="15" customHeight="1" x14ac:dyDescent="0.25">
      <c r="C2056" s="262"/>
      <c r="D2056" s="272"/>
      <c r="E2056" s="273"/>
      <c r="F2056" s="264"/>
      <c r="G2056" s="265"/>
      <c r="H2056" s="126"/>
      <c r="I2056" s="125"/>
      <c r="J2056" s="125"/>
      <c r="K2056" s="125"/>
      <c r="L2056" s="125"/>
      <c r="M2056" s="125"/>
      <c r="N2056" s="125"/>
      <c r="O2056" s="266"/>
      <c r="P2056" s="267"/>
      <c r="Q2056" s="267"/>
      <c r="R2056" s="270"/>
      <c r="S2056" s="267"/>
      <c r="T2056" s="264"/>
      <c r="U2056" s="300"/>
      <c r="V2056" s="294" t="str">
        <f>IF(Tabela7[[#This Row],[C/V]]="c",Tabela7[[#This Row],[Preço Médio]],"")</f>
        <v/>
      </c>
      <c r="W2056" s="294" t="str">
        <f>IF(Tabela7[[#This Row],[C/V]]="v",Tabela7[[#This Row],[Preço Médio]],"")</f>
        <v/>
      </c>
      <c r="X2056" s="123" t="str">
        <f>Tabela7[[#This Row],[Código Negociação]]&amp;Tabela7[[#This Row],[C/V]]</f>
        <v/>
      </c>
    </row>
    <row r="2057" spans="3:24" ht="15" customHeight="1" x14ac:dyDescent="0.25">
      <c r="C2057" s="141"/>
      <c r="D2057" s="271"/>
      <c r="E2057" s="271"/>
      <c r="F2057" s="118"/>
      <c r="G2057" s="119"/>
      <c r="H2057" s="118"/>
      <c r="I2057" s="120"/>
      <c r="J2057" s="120"/>
      <c r="K2057" s="120"/>
      <c r="L2057" s="120"/>
      <c r="M2057" s="120"/>
      <c r="N2057" s="120"/>
      <c r="O2057" s="121"/>
      <c r="P2057" s="121"/>
      <c r="Q2057" s="117"/>
      <c r="R2057" s="122"/>
      <c r="S2057" s="117"/>
      <c r="T2057" s="123"/>
      <c r="U2057" s="299"/>
      <c r="V2057" s="294" t="str">
        <f>IF(Tabela7[[#This Row],[C/V]]="c",Tabela7[[#This Row],[Preço Médio]],"")</f>
        <v/>
      </c>
      <c r="W2057" s="294" t="str">
        <f>IF(Tabela7[[#This Row],[C/V]]="v",Tabela7[[#This Row],[Preço Médio]],"")</f>
        <v/>
      </c>
      <c r="X2057" s="123" t="str">
        <f>Tabela7[[#This Row],[Código Negociação]]&amp;Tabela7[[#This Row],[C/V]]</f>
        <v/>
      </c>
    </row>
    <row r="2058" spans="3:24" ht="15" customHeight="1" x14ac:dyDescent="0.25">
      <c r="C2058" s="262"/>
      <c r="D2058" s="272"/>
      <c r="E2058" s="272"/>
      <c r="F2058" s="264"/>
      <c r="G2058" s="265"/>
      <c r="H2058" s="126"/>
      <c r="I2058" s="125"/>
      <c r="J2058" s="125"/>
      <c r="K2058" s="125"/>
      <c r="L2058" s="125"/>
      <c r="M2058" s="125"/>
      <c r="N2058" s="125"/>
      <c r="O2058" s="266"/>
      <c r="P2058" s="267"/>
      <c r="Q2058" s="268"/>
      <c r="R2058" s="269"/>
      <c r="S2058" s="268"/>
      <c r="T2058" s="263"/>
      <c r="U2058" s="300"/>
      <c r="V2058" s="294" t="str">
        <f>IF(Tabela7[[#This Row],[C/V]]="c",Tabela7[[#This Row],[Preço Médio]],"")</f>
        <v/>
      </c>
      <c r="W2058" s="294" t="str">
        <f>IF(Tabela7[[#This Row],[C/V]]="v",Tabela7[[#This Row],[Preço Médio]],"")</f>
        <v/>
      </c>
      <c r="X2058" s="123" t="str">
        <f>Tabela7[[#This Row],[Código Negociação]]&amp;Tabela7[[#This Row],[C/V]]</f>
        <v/>
      </c>
    </row>
    <row r="2059" spans="3:24" ht="15" customHeight="1" x14ac:dyDescent="0.25">
      <c r="C2059" s="262"/>
      <c r="D2059" s="272"/>
      <c r="E2059" s="272"/>
      <c r="F2059" s="264"/>
      <c r="G2059" s="265"/>
      <c r="H2059" s="126"/>
      <c r="I2059" s="125"/>
      <c r="J2059" s="125"/>
      <c r="K2059" s="125"/>
      <c r="L2059" s="125"/>
      <c r="M2059" s="125"/>
      <c r="N2059" s="125"/>
      <c r="O2059" s="266"/>
      <c r="P2059" s="267"/>
      <c r="Q2059" s="267"/>
      <c r="R2059" s="270"/>
      <c r="S2059" s="267"/>
      <c r="T2059" s="264"/>
      <c r="U2059" s="300"/>
      <c r="V2059" s="294" t="str">
        <f>IF(Tabela7[[#This Row],[C/V]]="c",Tabela7[[#This Row],[Preço Médio]],"")</f>
        <v/>
      </c>
      <c r="W2059" s="294" t="str">
        <f>IF(Tabela7[[#This Row],[C/V]]="v",Tabela7[[#This Row],[Preço Médio]],"")</f>
        <v/>
      </c>
      <c r="X2059" s="123" t="str">
        <f>Tabela7[[#This Row],[Código Negociação]]&amp;Tabela7[[#This Row],[C/V]]</f>
        <v/>
      </c>
    </row>
    <row r="2060" spans="3:24" ht="15" customHeight="1" x14ac:dyDescent="0.25">
      <c r="C2060" s="141"/>
      <c r="D2060" s="273"/>
      <c r="E2060" s="273"/>
      <c r="F2060" s="264"/>
      <c r="G2060" s="274"/>
      <c r="H2060" s="264"/>
      <c r="I2060" s="275"/>
      <c r="J2060" s="275"/>
      <c r="K2060" s="275"/>
      <c r="L2060" s="275"/>
      <c r="M2060" s="275"/>
      <c r="N2060" s="275"/>
      <c r="O2060" s="267"/>
      <c r="P2060" s="267"/>
      <c r="Q2060" s="268"/>
      <c r="R2060" s="269"/>
      <c r="S2060" s="268"/>
      <c r="T2060" s="263"/>
      <c r="U2060" s="300"/>
      <c r="V2060" s="294" t="str">
        <f>IF(Tabela7[[#This Row],[C/V]]="c",Tabela7[[#This Row],[Preço Médio]],"")</f>
        <v/>
      </c>
      <c r="W2060" s="294" t="str">
        <f>IF(Tabela7[[#This Row],[C/V]]="v",Tabela7[[#This Row],[Preço Médio]],"")</f>
        <v/>
      </c>
      <c r="X2060" s="123" t="str">
        <f>Tabela7[[#This Row],[Código Negociação]]&amp;Tabela7[[#This Row],[C/V]]</f>
        <v/>
      </c>
    </row>
    <row r="2061" spans="3:24" ht="15" customHeight="1" x14ac:dyDescent="0.25">
      <c r="C2061" s="262"/>
      <c r="D2061" s="272"/>
      <c r="E2061" s="273"/>
      <c r="F2061" s="264"/>
      <c r="G2061" s="265"/>
      <c r="H2061" s="126"/>
      <c r="I2061" s="125"/>
      <c r="J2061" s="125"/>
      <c r="K2061" s="125"/>
      <c r="L2061" s="125"/>
      <c r="M2061" s="125"/>
      <c r="N2061" s="125"/>
      <c r="O2061" s="266"/>
      <c r="P2061" s="267"/>
      <c r="Q2061" s="268"/>
      <c r="R2061" s="269"/>
      <c r="S2061" s="268"/>
      <c r="T2061" s="263"/>
      <c r="U2061" s="300"/>
      <c r="V2061" s="294" t="str">
        <f>IF(Tabela7[[#This Row],[C/V]]="c",Tabela7[[#This Row],[Preço Médio]],"")</f>
        <v/>
      </c>
      <c r="W2061" s="294" t="str">
        <f>IF(Tabela7[[#This Row],[C/V]]="v",Tabela7[[#This Row],[Preço Médio]],"")</f>
        <v/>
      </c>
      <c r="X2061" s="123" t="str">
        <f>Tabela7[[#This Row],[Código Negociação]]&amp;Tabela7[[#This Row],[C/V]]</f>
        <v/>
      </c>
    </row>
    <row r="2062" spans="3:24" ht="15" customHeight="1" x14ac:dyDescent="0.25">
      <c r="C2062" s="262"/>
      <c r="D2062" s="272"/>
      <c r="E2062" s="273"/>
      <c r="F2062" s="264"/>
      <c r="G2062" s="265"/>
      <c r="H2062" s="126"/>
      <c r="I2062" s="125"/>
      <c r="J2062" s="125"/>
      <c r="K2062" s="125"/>
      <c r="L2062" s="125"/>
      <c r="M2062" s="125"/>
      <c r="N2062" s="125"/>
      <c r="O2062" s="266"/>
      <c r="P2062" s="267"/>
      <c r="Q2062" s="267"/>
      <c r="R2062" s="270"/>
      <c r="S2062" s="267"/>
      <c r="T2062" s="264"/>
      <c r="U2062" s="300"/>
      <c r="V2062" s="294" t="str">
        <f>IF(Tabela7[[#This Row],[C/V]]="c",Tabela7[[#This Row],[Preço Médio]],"")</f>
        <v/>
      </c>
      <c r="W2062" s="294" t="str">
        <f>IF(Tabela7[[#This Row],[C/V]]="v",Tabela7[[#This Row],[Preço Médio]],"")</f>
        <v/>
      </c>
      <c r="X2062" s="123" t="str">
        <f>Tabela7[[#This Row],[Código Negociação]]&amp;Tabela7[[#This Row],[C/V]]</f>
        <v/>
      </c>
    </row>
    <row r="2063" spans="3:24" ht="15" customHeight="1" x14ac:dyDescent="0.25">
      <c r="C2063" s="141"/>
      <c r="D2063" s="271"/>
      <c r="E2063" s="271"/>
      <c r="F2063" s="118"/>
      <c r="G2063" s="119"/>
      <c r="H2063" s="118"/>
      <c r="I2063" s="120"/>
      <c r="J2063" s="120"/>
      <c r="K2063" s="120"/>
      <c r="L2063" s="120"/>
      <c r="M2063" s="120"/>
      <c r="N2063" s="120"/>
      <c r="O2063" s="121"/>
      <c r="P2063" s="121"/>
      <c r="Q2063" s="117"/>
      <c r="R2063" s="122"/>
      <c r="S2063" s="117"/>
      <c r="T2063" s="123"/>
      <c r="U2063" s="299"/>
      <c r="V2063" s="294" t="str">
        <f>IF(Tabela7[[#This Row],[C/V]]="c",Tabela7[[#This Row],[Preço Médio]],"")</f>
        <v/>
      </c>
      <c r="W2063" s="294" t="str">
        <f>IF(Tabela7[[#This Row],[C/V]]="v",Tabela7[[#This Row],[Preço Médio]],"")</f>
        <v/>
      </c>
      <c r="X2063" s="123" t="str">
        <f>Tabela7[[#This Row],[Código Negociação]]&amp;Tabela7[[#This Row],[C/V]]</f>
        <v/>
      </c>
    </row>
    <row r="2064" spans="3:24" ht="15" customHeight="1" x14ac:dyDescent="0.25">
      <c r="C2064" s="262"/>
      <c r="D2064" s="272"/>
      <c r="E2064" s="272"/>
      <c r="F2064" s="264"/>
      <c r="G2064" s="265"/>
      <c r="H2064" s="126"/>
      <c r="I2064" s="125"/>
      <c r="J2064" s="125"/>
      <c r="K2064" s="125"/>
      <c r="L2064" s="125"/>
      <c r="M2064" s="125"/>
      <c r="N2064" s="125"/>
      <c r="O2064" s="266"/>
      <c r="P2064" s="267"/>
      <c r="Q2064" s="268"/>
      <c r="R2064" s="269"/>
      <c r="S2064" s="268"/>
      <c r="T2064" s="263"/>
      <c r="U2064" s="300"/>
      <c r="V2064" s="294" t="str">
        <f>IF(Tabela7[[#This Row],[C/V]]="c",Tabela7[[#This Row],[Preço Médio]],"")</f>
        <v/>
      </c>
      <c r="W2064" s="294" t="str">
        <f>IF(Tabela7[[#This Row],[C/V]]="v",Tabela7[[#This Row],[Preço Médio]],"")</f>
        <v/>
      </c>
      <c r="X2064" s="123" t="str">
        <f>Tabela7[[#This Row],[Código Negociação]]&amp;Tabela7[[#This Row],[C/V]]</f>
        <v/>
      </c>
    </row>
    <row r="2065" spans="3:24" ht="15" customHeight="1" x14ac:dyDescent="0.25">
      <c r="C2065" s="262"/>
      <c r="D2065" s="272"/>
      <c r="E2065" s="272"/>
      <c r="F2065" s="264"/>
      <c r="G2065" s="265"/>
      <c r="H2065" s="126"/>
      <c r="I2065" s="125"/>
      <c r="J2065" s="125"/>
      <c r="K2065" s="125"/>
      <c r="L2065" s="125"/>
      <c r="M2065" s="125"/>
      <c r="N2065" s="125"/>
      <c r="O2065" s="266"/>
      <c r="P2065" s="267"/>
      <c r="Q2065" s="267"/>
      <c r="R2065" s="270"/>
      <c r="S2065" s="267"/>
      <c r="T2065" s="264"/>
      <c r="U2065" s="300"/>
      <c r="V2065" s="294" t="str">
        <f>IF(Tabela7[[#This Row],[C/V]]="c",Tabela7[[#This Row],[Preço Médio]],"")</f>
        <v/>
      </c>
      <c r="W2065" s="294" t="str">
        <f>IF(Tabela7[[#This Row],[C/V]]="v",Tabela7[[#This Row],[Preço Médio]],"")</f>
        <v/>
      </c>
      <c r="X2065" s="123" t="str">
        <f>Tabela7[[#This Row],[Código Negociação]]&amp;Tabela7[[#This Row],[C/V]]</f>
        <v/>
      </c>
    </row>
    <row r="2066" spans="3:24" ht="15" customHeight="1" x14ac:dyDescent="0.25">
      <c r="C2066" s="141"/>
      <c r="D2066" s="273"/>
      <c r="E2066" s="273"/>
      <c r="F2066" s="264"/>
      <c r="G2066" s="274"/>
      <c r="H2066" s="264"/>
      <c r="I2066" s="275"/>
      <c r="J2066" s="275"/>
      <c r="K2066" s="275"/>
      <c r="L2066" s="275"/>
      <c r="M2066" s="275"/>
      <c r="N2066" s="275"/>
      <c r="O2066" s="267"/>
      <c r="P2066" s="267"/>
      <c r="Q2066" s="268"/>
      <c r="R2066" s="269"/>
      <c r="S2066" s="268"/>
      <c r="T2066" s="263"/>
      <c r="U2066" s="300"/>
      <c r="V2066" s="294" t="str">
        <f>IF(Tabela7[[#This Row],[C/V]]="c",Tabela7[[#This Row],[Preço Médio]],"")</f>
        <v/>
      </c>
      <c r="W2066" s="294" t="str">
        <f>IF(Tabela7[[#This Row],[C/V]]="v",Tabela7[[#This Row],[Preço Médio]],"")</f>
        <v/>
      </c>
      <c r="X2066" s="123" t="str">
        <f>Tabela7[[#This Row],[Código Negociação]]&amp;Tabela7[[#This Row],[C/V]]</f>
        <v/>
      </c>
    </row>
    <row r="2067" spans="3:24" ht="15" customHeight="1" x14ac:dyDescent="0.25">
      <c r="C2067" s="262"/>
      <c r="D2067" s="272"/>
      <c r="E2067" s="273"/>
      <c r="F2067" s="264"/>
      <c r="G2067" s="265"/>
      <c r="H2067" s="126"/>
      <c r="I2067" s="125"/>
      <c r="J2067" s="125"/>
      <c r="K2067" s="125"/>
      <c r="L2067" s="125"/>
      <c r="M2067" s="125"/>
      <c r="N2067" s="125"/>
      <c r="O2067" s="266"/>
      <c r="P2067" s="267"/>
      <c r="Q2067" s="268"/>
      <c r="R2067" s="269"/>
      <c r="S2067" s="268"/>
      <c r="T2067" s="263"/>
      <c r="U2067" s="300"/>
      <c r="V2067" s="294" t="str">
        <f>IF(Tabela7[[#This Row],[C/V]]="c",Tabela7[[#This Row],[Preço Médio]],"")</f>
        <v/>
      </c>
      <c r="W2067" s="294" t="str">
        <f>IF(Tabela7[[#This Row],[C/V]]="v",Tabela7[[#This Row],[Preço Médio]],"")</f>
        <v/>
      </c>
      <c r="X2067" s="123" t="str">
        <f>Tabela7[[#This Row],[Código Negociação]]&amp;Tabela7[[#This Row],[C/V]]</f>
        <v/>
      </c>
    </row>
    <row r="2068" spans="3:24" ht="15" customHeight="1" x14ac:dyDescent="0.25">
      <c r="C2068" s="262"/>
      <c r="D2068" s="272"/>
      <c r="E2068" s="273"/>
      <c r="F2068" s="264"/>
      <c r="G2068" s="265"/>
      <c r="H2068" s="126"/>
      <c r="I2068" s="125"/>
      <c r="J2068" s="125"/>
      <c r="K2068" s="125"/>
      <c r="L2068" s="125"/>
      <c r="M2068" s="125"/>
      <c r="N2068" s="125"/>
      <c r="O2068" s="266"/>
      <c r="P2068" s="267"/>
      <c r="Q2068" s="267"/>
      <c r="R2068" s="270"/>
      <c r="S2068" s="267"/>
      <c r="T2068" s="264"/>
      <c r="U2068" s="300"/>
      <c r="V2068" s="294" t="str">
        <f>IF(Tabela7[[#This Row],[C/V]]="c",Tabela7[[#This Row],[Preço Médio]],"")</f>
        <v/>
      </c>
      <c r="W2068" s="294" t="str">
        <f>IF(Tabela7[[#This Row],[C/V]]="v",Tabela7[[#This Row],[Preço Médio]],"")</f>
        <v/>
      </c>
      <c r="X2068" s="123" t="str">
        <f>Tabela7[[#This Row],[Código Negociação]]&amp;Tabela7[[#This Row],[C/V]]</f>
        <v/>
      </c>
    </row>
    <row r="2069" spans="3:24" ht="15" customHeight="1" x14ac:dyDescent="0.25">
      <c r="C2069" s="141"/>
      <c r="D2069" s="271"/>
      <c r="E2069" s="271"/>
      <c r="F2069" s="118"/>
      <c r="G2069" s="119"/>
      <c r="H2069" s="118"/>
      <c r="I2069" s="120"/>
      <c r="J2069" s="120"/>
      <c r="K2069" s="120"/>
      <c r="L2069" s="120"/>
      <c r="M2069" s="120"/>
      <c r="N2069" s="120"/>
      <c r="O2069" s="121"/>
      <c r="P2069" s="121"/>
      <c r="Q2069" s="117"/>
      <c r="R2069" s="122"/>
      <c r="S2069" s="117"/>
      <c r="T2069" s="123"/>
      <c r="U2069" s="299"/>
      <c r="V2069" s="294" t="str">
        <f>IF(Tabela7[[#This Row],[C/V]]="c",Tabela7[[#This Row],[Preço Médio]],"")</f>
        <v/>
      </c>
      <c r="W2069" s="294" t="str">
        <f>IF(Tabela7[[#This Row],[C/V]]="v",Tabela7[[#This Row],[Preço Médio]],"")</f>
        <v/>
      </c>
      <c r="X2069" s="123" t="str">
        <f>Tabela7[[#This Row],[Código Negociação]]&amp;Tabela7[[#This Row],[C/V]]</f>
        <v/>
      </c>
    </row>
    <row r="2070" spans="3:24" ht="15" customHeight="1" x14ac:dyDescent="0.25">
      <c r="C2070" s="262"/>
      <c r="D2070" s="272"/>
      <c r="E2070" s="272"/>
      <c r="F2070" s="264"/>
      <c r="G2070" s="265"/>
      <c r="H2070" s="126"/>
      <c r="I2070" s="125"/>
      <c r="J2070" s="125"/>
      <c r="K2070" s="125"/>
      <c r="L2070" s="125"/>
      <c r="M2070" s="125"/>
      <c r="N2070" s="125"/>
      <c r="O2070" s="266"/>
      <c r="P2070" s="267"/>
      <c r="Q2070" s="268"/>
      <c r="R2070" s="269"/>
      <c r="S2070" s="268"/>
      <c r="T2070" s="263"/>
      <c r="U2070" s="300"/>
      <c r="V2070" s="294" t="str">
        <f>IF(Tabela7[[#This Row],[C/V]]="c",Tabela7[[#This Row],[Preço Médio]],"")</f>
        <v/>
      </c>
      <c r="W2070" s="294" t="str">
        <f>IF(Tabela7[[#This Row],[C/V]]="v",Tabela7[[#This Row],[Preço Médio]],"")</f>
        <v/>
      </c>
      <c r="X2070" s="123" t="str">
        <f>Tabela7[[#This Row],[Código Negociação]]&amp;Tabela7[[#This Row],[C/V]]</f>
        <v/>
      </c>
    </row>
    <row r="2071" spans="3:24" ht="15" customHeight="1" x14ac:dyDescent="0.25">
      <c r="C2071" s="262"/>
      <c r="D2071" s="272"/>
      <c r="E2071" s="272"/>
      <c r="F2071" s="264"/>
      <c r="G2071" s="265"/>
      <c r="H2071" s="126"/>
      <c r="I2071" s="125"/>
      <c r="J2071" s="125"/>
      <c r="K2071" s="125"/>
      <c r="L2071" s="125"/>
      <c r="M2071" s="125"/>
      <c r="N2071" s="125"/>
      <c r="O2071" s="266"/>
      <c r="P2071" s="267"/>
      <c r="Q2071" s="267"/>
      <c r="R2071" s="270"/>
      <c r="S2071" s="267"/>
      <c r="T2071" s="264"/>
      <c r="U2071" s="300"/>
      <c r="V2071" s="294" t="str">
        <f>IF(Tabela7[[#This Row],[C/V]]="c",Tabela7[[#This Row],[Preço Médio]],"")</f>
        <v/>
      </c>
      <c r="W2071" s="294" t="str">
        <f>IF(Tabela7[[#This Row],[C/V]]="v",Tabela7[[#This Row],[Preço Médio]],"")</f>
        <v/>
      </c>
      <c r="X2071" s="123" t="str">
        <f>Tabela7[[#This Row],[Código Negociação]]&amp;Tabela7[[#This Row],[C/V]]</f>
        <v/>
      </c>
    </row>
    <row r="2072" spans="3:24" ht="15" customHeight="1" x14ac:dyDescent="0.25">
      <c r="C2072" s="141"/>
      <c r="D2072" s="273"/>
      <c r="E2072" s="273"/>
      <c r="F2072" s="264"/>
      <c r="G2072" s="274"/>
      <c r="H2072" s="264"/>
      <c r="I2072" s="275"/>
      <c r="J2072" s="275"/>
      <c r="K2072" s="275"/>
      <c r="L2072" s="275"/>
      <c r="M2072" s="275"/>
      <c r="N2072" s="275"/>
      <c r="O2072" s="267"/>
      <c r="P2072" s="267"/>
      <c r="Q2072" s="268"/>
      <c r="R2072" s="269"/>
      <c r="S2072" s="268"/>
      <c r="T2072" s="263"/>
      <c r="U2072" s="300"/>
      <c r="V2072" s="294" t="str">
        <f>IF(Tabela7[[#This Row],[C/V]]="c",Tabela7[[#This Row],[Preço Médio]],"")</f>
        <v/>
      </c>
      <c r="W2072" s="294" t="str">
        <f>IF(Tabela7[[#This Row],[C/V]]="v",Tabela7[[#This Row],[Preço Médio]],"")</f>
        <v/>
      </c>
      <c r="X2072" s="123" t="str">
        <f>Tabela7[[#This Row],[Código Negociação]]&amp;Tabela7[[#This Row],[C/V]]</f>
        <v/>
      </c>
    </row>
    <row r="2073" spans="3:24" ht="15" customHeight="1" x14ac:dyDescent="0.25">
      <c r="C2073" s="262"/>
      <c r="D2073" s="272"/>
      <c r="E2073" s="273"/>
      <c r="F2073" s="264"/>
      <c r="G2073" s="265"/>
      <c r="H2073" s="126"/>
      <c r="I2073" s="125"/>
      <c r="J2073" s="125"/>
      <c r="K2073" s="125"/>
      <c r="L2073" s="125"/>
      <c r="M2073" s="125"/>
      <c r="N2073" s="125"/>
      <c r="O2073" s="266"/>
      <c r="P2073" s="267"/>
      <c r="Q2073" s="268"/>
      <c r="R2073" s="269"/>
      <c r="S2073" s="268"/>
      <c r="T2073" s="263"/>
      <c r="U2073" s="300"/>
      <c r="V2073" s="294" t="str">
        <f>IF(Tabela7[[#This Row],[C/V]]="c",Tabela7[[#This Row],[Preço Médio]],"")</f>
        <v/>
      </c>
      <c r="W2073" s="294" t="str">
        <f>IF(Tabela7[[#This Row],[C/V]]="v",Tabela7[[#This Row],[Preço Médio]],"")</f>
        <v/>
      </c>
      <c r="X2073" s="123" t="str">
        <f>Tabela7[[#This Row],[Código Negociação]]&amp;Tabela7[[#This Row],[C/V]]</f>
        <v/>
      </c>
    </row>
    <row r="2074" spans="3:24" ht="15" customHeight="1" x14ac:dyDescent="0.25">
      <c r="C2074" s="262"/>
      <c r="D2074" s="272"/>
      <c r="E2074" s="273"/>
      <c r="F2074" s="264"/>
      <c r="G2074" s="265"/>
      <c r="H2074" s="126"/>
      <c r="I2074" s="125"/>
      <c r="J2074" s="125"/>
      <c r="K2074" s="125"/>
      <c r="L2074" s="125"/>
      <c r="M2074" s="125"/>
      <c r="N2074" s="125"/>
      <c r="O2074" s="266"/>
      <c r="P2074" s="267"/>
      <c r="Q2074" s="267"/>
      <c r="R2074" s="270"/>
      <c r="S2074" s="267"/>
      <c r="T2074" s="264"/>
      <c r="U2074" s="300"/>
      <c r="V2074" s="294" t="str">
        <f>IF(Tabela7[[#This Row],[C/V]]="c",Tabela7[[#This Row],[Preço Médio]],"")</f>
        <v/>
      </c>
      <c r="W2074" s="294" t="str">
        <f>IF(Tabela7[[#This Row],[C/V]]="v",Tabela7[[#This Row],[Preço Médio]],"")</f>
        <v/>
      </c>
      <c r="X2074" s="123" t="str">
        <f>Tabela7[[#This Row],[Código Negociação]]&amp;Tabela7[[#This Row],[C/V]]</f>
        <v/>
      </c>
    </row>
    <row r="2075" spans="3:24" ht="15" customHeight="1" x14ac:dyDescent="0.25">
      <c r="C2075" s="141"/>
      <c r="D2075" s="271"/>
      <c r="E2075" s="271"/>
      <c r="F2075" s="118"/>
      <c r="G2075" s="119"/>
      <c r="H2075" s="118"/>
      <c r="I2075" s="120"/>
      <c r="J2075" s="120"/>
      <c r="K2075" s="120"/>
      <c r="L2075" s="120"/>
      <c r="M2075" s="120"/>
      <c r="N2075" s="120"/>
      <c r="O2075" s="121"/>
      <c r="P2075" s="121"/>
      <c r="Q2075" s="117"/>
      <c r="R2075" s="122"/>
      <c r="S2075" s="117"/>
      <c r="T2075" s="123"/>
      <c r="U2075" s="299"/>
      <c r="V2075" s="294" t="str">
        <f>IF(Tabela7[[#This Row],[C/V]]="c",Tabela7[[#This Row],[Preço Médio]],"")</f>
        <v/>
      </c>
      <c r="W2075" s="294" t="str">
        <f>IF(Tabela7[[#This Row],[C/V]]="v",Tabela7[[#This Row],[Preço Médio]],"")</f>
        <v/>
      </c>
      <c r="X2075" s="123" t="str">
        <f>Tabela7[[#This Row],[Código Negociação]]&amp;Tabela7[[#This Row],[C/V]]</f>
        <v/>
      </c>
    </row>
    <row r="2076" spans="3:24" ht="15" customHeight="1" x14ac:dyDescent="0.25">
      <c r="C2076" s="262"/>
      <c r="D2076" s="272"/>
      <c r="E2076" s="272"/>
      <c r="F2076" s="264"/>
      <c r="G2076" s="265"/>
      <c r="H2076" s="126"/>
      <c r="I2076" s="125"/>
      <c r="J2076" s="125"/>
      <c r="K2076" s="125"/>
      <c r="L2076" s="125"/>
      <c r="M2076" s="125"/>
      <c r="N2076" s="125"/>
      <c r="O2076" s="266"/>
      <c r="P2076" s="267"/>
      <c r="Q2076" s="268"/>
      <c r="R2076" s="269"/>
      <c r="S2076" s="268"/>
      <c r="T2076" s="263"/>
      <c r="U2076" s="300"/>
      <c r="V2076" s="294" t="str">
        <f>IF(Tabela7[[#This Row],[C/V]]="c",Tabela7[[#This Row],[Preço Médio]],"")</f>
        <v/>
      </c>
      <c r="W2076" s="294" t="str">
        <f>IF(Tabela7[[#This Row],[C/V]]="v",Tabela7[[#This Row],[Preço Médio]],"")</f>
        <v/>
      </c>
      <c r="X2076" s="123" t="str">
        <f>Tabela7[[#This Row],[Código Negociação]]&amp;Tabela7[[#This Row],[C/V]]</f>
        <v/>
      </c>
    </row>
    <row r="2077" spans="3:24" ht="15" customHeight="1" x14ac:dyDescent="0.25">
      <c r="C2077" s="262"/>
      <c r="D2077" s="272"/>
      <c r="E2077" s="272"/>
      <c r="F2077" s="264"/>
      <c r="G2077" s="265"/>
      <c r="H2077" s="126"/>
      <c r="I2077" s="125"/>
      <c r="J2077" s="125"/>
      <c r="K2077" s="125"/>
      <c r="L2077" s="125"/>
      <c r="M2077" s="125"/>
      <c r="N2077" s="125"/>
      <c r="O2077" s="266"/>
      <c r="P2077" s="267"/>
      <c r="Q2077" s="267"/>
      <c r="R2077" s="270"/>
      <c r="S2077" s="267"/>
      <c r="T2077" s="264"/>
      <c r="U2077" s="300"/>
      <c r="V2077" s="294" t="str">
        <f>IF(Tabela7[[#This Row],[C/V]]="c",Tabela7[[#This Row],[Preço Médio]],"")</f>
        <v/>
      </c>
      <c r="W2077" s="294" t="str">
        <f>IF(Tabela7[[#This Row],[C/V]]="v",Tabela7[[#This Row],[Preço Médio]],"")</f>
        <v/>
      </c>
      <c r="X2077" s="123" t="str">
        <f>Tabela7[[#This Row],[Código Negociação]]&amp;Tabela7[[#This Row],[C/V]]</f>
        <v/>
      </c>
    </row>
    <row r="2078" spans="3:24" ht="15" customHeight="1" x14ac:dyDescent="0.25">
      <c r="C2078" s="141"/>
      <c r="D2078" s="273"/>
      <c r="E2078" s="273"/>
      <c r="F2078" s="264"/>
      <c r="G2078" s="274"/>
      <c r="H2078" s="264"/>
      <c r="I2078" s="275"/>
      <c r="J2078" s="275"/>
      <c r="K2078" s="275"/>
      <c r="L2078" s="275"/>
      <c r="M2078" s="275"/>
      <c r="N2078" s="275"/>
      <c r="O2078" s="267"/>
      <c r="P2078" s="267"/>
      <c r="Q2078" s="268"/>
      <c r="R2078" s="269"/>
      <c r="S2078" s="268"/>
      <c r="T2078" s="263"/>
      <c r="U2078" s="300"/>
      <c r="V2078" s="294" t="str">
        <f>IF(Tabela7[[#This Row],[C/V]]="c",Tabela7[[#This Row],[Preço Médio]],"")</f>
        <v/>
      </c>
      <c r="W2078" s="294" t="str">
        <f>IF(Tabela7[[#This Row],[C/V]]="v",Tabela7[[#This Row],[Preço Médio]],"")</f>
        <v/>
      </c>
      <c r="X2078" s="123" t="str">
        <f>Tabela7[[#This Row],[Código Negociação]]&amp;Tabela7[[#This Row],[C/V]]</f>
        <v/>
      </c>
    </row>
    <row r="2079" spans="3:24" ht="15" customHeight="1" x14ac:dyDescent="0.25">
      <c r="C2079" s="262"/>
      <c r="D2079" s="272"/>
      <c r="E2079" s="273"/>
      <c r="F2079" s="264"/>
      <c r="G2079" s="265"/>
      <c r="H2079" s="126"/>
      <c r="I2079" s="125"/>
      <c r="J2079" s="125"/>
      <c r="K2079" s="125"/>
      <c r="L2079" s="125"/>
      <c r="M2079" s="125"/>
      <c r="N2079" s="125"/>
      <c r="O2079" s="266"/>
      <c r="P2079" s="267"/>
      <c r="Q2079" s="268"/>
      <c r="R2079" s="269"/>
      <c r="S2079" s="268"/>
      <c r="T2079" s="263"/>
      <c r="U2079" s="300"/>
      <c r="V2079" s="294" t="str">
        <f>IF(Tabela7[[#This Row],[C/V]]="c",Tabela7[[#This Row],[Preço Médio]],"")</f>
        <v/>
      </c>
      <c r="W2079" s="294" t="str">
        <f>IF(Tabela7[[#This Row],[C/V]]="v",Tabela7[[#This Row],[Preço Médio]],"")</f>
        <v/>
      </c>
      <c r="X2079" s="123" t="str">
        <f>Tabela7[[#This Row],[Código Negociação]]&amp;Tabela7[[#This Row],[C/V]]</f>
        <v/>
      </c>
    </row>
    <row r="2080" spans="3:24" ht="15" customHeight="1" x14ac:dyDescent="0.25">
      <c r="C2080" s="262"/>
      <c r="D2080" s="272"/>
      <c r="E2080" s="273"/>
      <c r="F2080" s="264"/>
      <c r="G2080" s="265"/>
      <c r="H2080" s="126"/>
      <c r="I2080" s="125"/>
      <c r="J2080" s="125"/>
      <c r="K2080" s="125"/>
      <c r="L2080" s="125"/>
      <c r="M2080" s="125"/>
      <c r="N2080" s="125"/>
      <c r="O2080" s="266"/>
      <c r="P2080" s="267"/>
      <c r="Q2080" s="267"/>
      <c r="R2080" s="270"/>
      <c r="S2080" s="267"/>
      <c r="T2080" s="264"/>
      <c r="U2080" s="300"/>
      <c r="V2080" s="294" t="str">
        <f>IF(Tabela7[[#This Row],[C/V]]="c",Tabela7[[#This Row],[Preço Médio]],"")</f>
        <v/>
      </c>
      <c r="W2080" s="294" t="str">
        <f>IF(Tabela7[[#This Row],[C/V]]="v",Tabela7[[#This Row],[Preço Médio]],"")</f>
        <v/>
      </c>
      <c r="X2080" s="123" t="str">
        <f>Tabela7[[#This Row],[Código Negociação]]&amp;Tabela7[[#This Row],[C/V]]</f>
        <v/>
      </c>
    </row>
    <row r="2081" spans="3:24" ht="15" customHeight="1" x14ac:dyDescent="0.25">
      <c r="C2081" s="141"/>
      <c r="D2081" s="271"/>
      <c r="E2081" s="271"/>
      <c r="F2081" s="118"/>
      <c r="G2081" s="119"/>
      <c r="H2081" s="118"/>
      <c r="I2081" s="120"/>
      <c r="J2081" s="120"/>
      <c r="K2081" s="120"/>
      <c r="L2081" s="120"/>
      <c r="M2081" s="120"/>
      <c r="N2081" s="120"/>
      <c r="O2081" s="121"/>
      <c r="P2081" s="121"/>
      <c r="Q2081" s="117"/>
      <c r="R2081" s="122"/>
      <c r="S2081" s="117"/>
      <c r="T2081" s="123"/>
      <c r="U2081" s="299"/>
      <c r="V2081" s="294" t="str">
        <f>IF(Tabela7[[#This Row],[C/V]]="c",Tabela7[[#This Row],[Preço Médio]],"")</f>
        <v/>
      </c>
      <c r="W2081" s="294" t="str">
        <f>IF(Tabela7[[#This Row],[C/V]]="v",Tabela7[[#This Row],[Preço Médio]],"")</f>
        <v/>
      </c>
      <c r="X2081" s="123" t="str">
        <f>Tabela7[[#This Row],[Código Negociação]]&amp;Tabela7[[#This Row],[C/V]]</f>
        <v/>
      </c>
    </row>
    <row r="2082" spans="3:24" ht="15" customHeight="1" x14ac:dyDescent="0.25">
      <c r="C2082" s="262"/>
      <c r="D2082" s="272"/>
      <c r="E2082" s="272"/>
      <c r="F2082" s="264"/>
      <c r="G2082" s="265"/>
      <c r="H2082" s="126"/>
      <c r="I2082" s="125"/>
      <c r="J2082" s="125"/>
      <c r="K2082" s="125"/>
      <c r="L2082" s="125"/>
      <c r="M2082" s="125"/>
      <c r="N2082" s="125"/>
      <c r="O2082" s="266"/>
      <c r="P2082" s="267"/>
      <c r="Q2082" s="268"/>
      <c r="R2082" s="269"/>
      <c r="S2082" s="268"/>
      <c r="T2082" s="263"/>
      <c r="U2082" s="300"/>
      <c r="V2082" s="294" t="str">
        <f>IF(Tabela7[[#This Row],[C/V]]="c",Tabela7[[#This Row],[Preço Médio]],"")</f>
        <v/>
      </c>
      <c r="W2082" s="294" t="str">
        <f>IF(Tabela7[[#This Row],[C/V]]="v",Tabela7[[#This Row],[Preço Médio]],"")</f>
        <v/>
      </c>
      <c r="X2082" s="123" t="str">
        <f>Tabela7[[#This Row],[Código Negociação]]&amp;Tabela7[[#This Row],[C/V]]</f>
        <v/>
      </c>
    </row>
    <row r="2083" spans="3:24" ht="15" customHeight="1" x14ac:dyDescent="0.25">
      <c r="C2083" s="262"/>
      <c r="D2083" s="272"/>
      <c r="E2083" s="272"/>
      <c r="F2083" s="264"/>
      <c r="G2083" s="265"/>
      <c r="H2083" s="126"/>
      <c r="I2083" s="125"/>
      <c r="J2083" s="125"/>
      <c r="K2083" s="125"/>
      <c r="L2083" s="125"/>
      <c r="M2083" s="125"/>
      <c r="N2083" s="125"/>
      <c r="O2083" s="266"/>
      <c r="P2083" s="267"/>
      <c r="Q2083" s="267"/>
      <c r="R2083" s="270"/>
      <c r="S2083" s="267"/>
      <c r="T2083" s="264"/>
      <c r="U2083" s="300"/>
      <c r="V2083" s="294" t="str">
        <f>IF(Tabela7[[#This Row],[C/V]]="c",Tabela7[[#This Row],[Preço Médio]],"")</f>
        <v/>
      </c>
      <c r="W2083" s="294" t="str">
        <f>IF(Tabela7[[#This Row],[C/V]]="v",Tabela7[[#This Row],[Preço Médio]],"")</f>
        <v/>
      </c>
      <c r="X2083" s="123" t="str">
        <f>Tabela7[[#This Row],[Código Negociação]]&amp;Tabela7[[#This Row],[C/V]]</f>
        <v/>
      </c>
    </row>
    <row r="2084" spans="3:24" ht="15" customHeight="1" x14ac:dyDescent="0.25">
      <c r="C2084" s="141"/>
      <c r="D2084" s="273"/>
      <c r="E2084" s="273"/>
      <c r="F2084" s="264"/>
      <c r="G2084" s="274"/>
      <c r="H2084" s="264"/>
      <c r="I2084" s="275"/>
      <c r="J2084" s="275"/>
      <c r="K2084" s="275"/>
      <c r="L2084" s="275"/>
      <c r="M2084" s="275"/>
      <c r="N2084" s="275"/>
      <c r="O2084" s="267"/>
      <c r="P2084" s="267"/>
      <c r="Q2084" s="268"/>
      <c r="R2084" s="269"/>
      <c r="S2084" s="268"/>
      <c r="T2084" s="263"/>
      <c r="U2084" s="300"/>
      <c r="V2084" s="294" t="str">
        <f>IF(Tabela7[[#This Row],[C/V]]="c",Tabela7[[#This Row],[Preço Médio]],"")</f>
        <v/>
      </c>
      <c r="W2084" s="294" t="str">
        <f>IF(Tabela7[[#This Row],[C/V]]="v",Tabela7[[#This Row],[Preço Médio]],"")</f>
        <v/>
      </c>
      <c r="X2084" s="123" t="str">
        <f>Tabela7[[#This Row],[Código Negociação]]&amp;Tabela7[[#This Row],[C/V]]</f>
        <v/>
      </c>
    </row>
    <row r="2085" spans="3:24" ht="15" customHeight="1" x14ac:dyDescent="0.25">
      <c r="C2085" s="262"/>
      <c r="D2085" s="272"/>
      <c r="E2085" s="273"/>
      <c r="F2085" s="264"/>
      <c r="G2085" s="265"/>
      <c r="H2085" s="126"/>
      <c r="I2085" s="125"/>
      <c r="J2085" s="125"/>
      <c r="K2085" s="125"/>
      <c r="L2085" s="125"/>
      <c r="M2085" s="125"/>
      <c r="N2085" s="125"/>
      <c r="O2085" s="266"/>
      <c r="P2085" s="267"/>
      <c r="Q2085" s="268"/>
      <c r="R2085" s="269"/>
      <c r="S2085" s="268"/>
      <c r="T2085" s="263"/>
      <c r="U2085" s="300"/>
      <c r="V2085" s="294" t="str">
        <f>IF(Tabela7[[#This Row],[C/V]]="c",Tabela7[[#This Row],[Preço Médio]],"")</f>
        <v/>
      </c>
      <c r="W2085" s="294" t="str">
        <f>IF(Tabela7[[#This Row],[C/V]]="v",Tabela7[[#This Row],[Preço Médio]],"")</f>
        <v/>
      </c>
      <c r="X2085" s="123" t="str">
        <f>Tabela7[[#This Row],[Código Negociação]]&amp;Tabela7[[#This Row],[C/V]]</f>
        <v/>
      </c>
    </row>
    <row r="2086" spans="3:24" ht="15" customHeight="1" x14ac:dyDescent="0.25">
      <c r="C2086" s="262"/>
      <c r="D2086" s="272"/>
      <c r="E2086" s="273"/>
      <c r="F2086" s="264"/>
      <c r="G2086" s="265"/>
      <c r="H2086" s="126"/>
      <c r="I2086" s="125"/>
      <c r="J2086" s="125"/>
      <c r="K2086" s="125"/>
      <c r="L2086" s="125"/>
      <c r="M2086" s="125"/>
      <c r="N2086" s="125"/>
      <c r="O2086" s="266"/>
      <c r="P2086" s="267"/>
      <c r="Q2086" s="267"/>
      <c r="R2086" s="270"/>
      <c r="S2086" s="267"/>
      <c r="T2086" s="264"/>
      <c r="U2086" s="300"/>
      <c r="V2086" s="294" t="str">
        <f>IF(Tabela7[[#This Row],[C/V]]="c",Tabela7[[#This Row],[Preço Médio]],"")</f>
        <v/>
      </c>
      <c r="W2086" s="294" t="str">
        <f>IF(Tabela7[[#This Row],[C/V]]="v",Tabela7[[#This Row],[Preço Médio]],"")</f>
        <v/>
      </c>
      <c r="X2086" s="123" t="str">
        <f>Tabela7[[#This Row],[Código Negociação]]&amp;Tabela7[[#This Row],[C/V]]</f>
        <v/>
      </c>
    </row>
    <row r="2087" spans="3:24" ht="15" customHeight="1" x14ac:dyDescent="0.25">
      <c r="C2087" s="141"/>
      <c r="D2087" s="271"/>
      <c r="E2087" s="271"/>
      <c r="F2087" s="118"/>
      <c r="G2087" s="119"/>
      <c r="H2087" s="118"/>
      <c r="I2087" s="120"/>
      <c r="J2087" s="120"/>
      <c r="K2087" s="120"/>
      <c r="L2087" s="120"/>
      <c r="M2087" s="120"/>
      <c r="N2087" s="120"/>
      <c r="O2087" s="121"/>
      <c r="P2087" s="121"/>
      <c r="Q2087" s="117"/>
      <c r="R2087" s="122"/>
      <c r="S2087" s="117"/>
      <c r="T2087" s="123"/>
      <c r="U2087" s="299"/>
      <c r="V2087" s="294" t="str">
        <f>IF(Tabela7[[#This Row],[C/V]]="c",Tabela7[[#This Row],[Preço Médio]],"")</f>
        <v/>
      </c>
      <c r="W2087" s="294" t="str">
        <f>IF(Tabela7[[#This Row],[C/V]]="v",Tabela7[[#This Row],[Preço Médio]],"")</f>
        <v/>
      </c>
      <c r="X2087" s="123" t="str">
        <f>Tabela7[[#This Row],[Código Negociação]]&amp;Tabela7[[#This Row],[C/V]]</f>
        <v/>
      </c>
    </row>
    <row r="2088" spans="3:24" ht="15" customHeight="1" x14ac:dyDescent="0.25">
      <c r="C2088" s="262"/>
      <c r="D2088" s="272"/>
      <c r="E2088" s="272"/>
      <c r="F2088" s="264"/>
      <c r="G2088" s="265"/>
      <c r="H2088" s="126"/>
      <c r="I2088" s="125"/>
      <c r="J2088" s="125"/>
      <c r="K2088" s="125"/>
      <c r="L2088" s="125"/>
      <c r="M2088" s="125"/>
      <c r="N2088" s="125"/>
      <c r="O2088" s="266"/>
      <c r="P2088" s="267"/>
      <c r="Q2088" s="268"/>
      <c r="R2088" s="269"/>
      <c r="S2088" s="268"/>
      <c r="T2088" s="263"/>
      <c r="U2088" s="300"/>
      <c r="V2088" s="294" t="str">
        <f>IF(Tabela7[[#This Row],[C/V]]="c",Tabela7[[#This Row],[Preço Médio]],"")</f>
        <v/>
      </c>
      <c r="W2088" s="294" t="str">
        <f>IF(Tabela7[[#This Row],[C/V]]="v",Tabela7[[#This Row],[Preço Médio]],"")</f>
        <v/>
      </c>
      <c r="X2088" s="123" t="str">
        <f>Tabela7[[#This Row],[Código Negociação]]&amp;Tabela7[[#This Row],[C/V]]</f>
        <v/>
      </c>
    </row>
    <row r="2089" spans="3:24" ht="15" customHeight="1" x14ac:dyDescent="0.25">
      <c r="C2089" s="262"/>
      <c r="D2089" s="272"/>
      <c r="E2089" s="272"/>
      <c r="F2089" s="264"/>
      <c r="G2089" s="265"/>
      <c r="H2089" s="126"/>
      <c r="I2089" s="125"/>
      <c r="J2089" s="125"/>
      <c r="K2089" s="125"/>
      <c r="L2089" s="125"/>
      <c r="M2089" s="125"/>
      <c r="N2089" s="125"/>
      <c r="O2089" s="266"/>
      <c r="P2089" s="267"/>
      <c r="Q2089" s="267"/>
      <c r="R2089" s="270"/>
      <c r="S2089" s="267"/>
      <c r="T2089" s="264"/>
      <c r="U2089" s="300"/>
      <c r="V2089" s="294" t="str">
        <f>IF(Tabela7[[#This Row],[C/V]]="c",Tabela7[[#This Row],[Preço Médio]],"")</f>
        <v/>
      </c>
      <c r="W2089" s="294" t="str">
        <f>IF(Tabela7[[#This Row],[C/V]]="v",Tabela7[[#This Row],[Preço Médio]],"")</f>
        <v/>
      </c>
      <c r="X2089" s="123" t="str">
        <f>Tabela7[[#This Row],[Código Negociação]]&amp;Tabela7[[#This Row],[C/V]]</f>
        <v/>
      </c>
    </row>
    <row r="2090" spans="3:24" ht="15" customHeight="1" x14ac:dyDescent="0.25">
      <c r="C2090" s="141"/>
      <c r="D2090" s="273"/>
      <c r="E2090" s="273"/>
      <c r="F2090" s="264"/>
      <c r="G2090" s="274"/>
      <c r="H2090" s="264"/>
      <c r="I2090" s="275"/>
      <c r="J2090" s="275"/>
      <c r="K2090" s="275"/>
      <c r="L2090" s="275"/>
      <c r="M2090" s="275"/>
      <c r="N2090" s="275"/>
      <c r="O2090" s="267"/>
      <c r="P2090" s="267"/>
      <c r="Q2090" s="268"/>
      <c r="R2090" s="269"/>
      <c r="S2090" s="268"/>
      <c r="T2090" s="263"/>
      <c r="U2090" s="300"/>
      <c r="V2090" s="294" t="str">
        <f>IF(Tabela7[[#This Row],[C/V]]="c",Tabela7[[#This Row],[Preço Médio]],"")</f>
        <v/>
      </c>
      <c r="W2090" s="294" t="str">
        <f>IF(Tabela7[[#This Row],[C/V]]="v",Tabela7[[#This Row],[Preço Médio]],"")</f>
        <v/>
      </c>
      <c r="X2090" s="123" t="str">
        <f>Tabela7[[#This Row],[Código Negociação]]&amp;Tabela7[[#This Row],[C/V]]</f>
        <v/>
      </c>
    </row>
    <row r="2091" spans="3:24" ht="15" customHeight="1" x14ac:dyDescent="0.25">
      <c r="C2091" s="262"/>
      <c r="D2091" s="272"/>
      <c r="E2091" s="273"/>
      <c r="F2091" s="264"/>
      <c r="G2091" s="265"/>
      <c r="H2091" s="126"/>
      <c r="I2091" s="125"/>
      <c r="J2091" s="125"/>
      <c r="K2091" s="125"/>
      <c r="L2091" s="125"/>
      <c r="M2091" s="125"/>
      <c r="N2091" s="125"/>
      <c r="O2091" s="266"/>
      <c r="P2091" s="267"/>
      <c r="Q2091" s="268"/>
      <c r="R2091" s="269"/>
      <c r="S2091" s="268"/>
      <c r="T2091" s="263"/>
      <c r="U2091" s="300"/>
      <c r="V2091" s="294" t="str">
        <f>IF(Tabela7[[#This Row],[C/V]]="c",Tabela7[[#This Row],[Preço Médio]],"")</f>
        <v/>
      </c>
      <c r="W2091" s="294" t="str">
        <f>IF(Tabela7[[#This Row],[C/V]]="v",Tabela7[[#This Row],[Preço Médio]],"")</f>
        <v/>
      </c>
      <c r="X2091" s="123" t="str">
        <f>Tabela7[[#This Row],[Código Negociação]]&amp;Tabela7[[#This Row],[C/V]]</f>
        <v/>
      </c>
    </row>
    <row r="2092" spans="3:24" ht="15" customHeight="1" x14ac:dyDescent="0.25">
      <c r="C2092" s="262"/>
      <c r="D2092" s="272"/>
      <c r="E2092" s="273"/>
      <c r="F2092" s="264"/>
      <c r="G2092" s="265"/>
      <c r="H2092" s="126"/>
      <c r="I2092" s="125"/>
      <c r="J2092" s="125"/>
      <c r="K2092" s="125"/>
      <c r="L2092" s="125"/>
      <c r="M2092" s="125"/>
      <c r="N2092" s="125"/>
      <c r="O2092" s="266"/>
      <c r="P2092" s="267"/>
      <c r="Q2092" s="267"/>
      <c r="R2092" s="270"/>
      <c r="S2092" s="267"/>
      <c r="T2092" s="264"/>
      <c r="U2092" s="300"/>
      <c r="V2092" s="294" t="str">
        <f>IF(Tabela7[[#This Row],[C/V]]="c",Tabela7[[#This Row],[Preço Médio]],"")</f>
        <v/>
      </c>
      <c r="W2092" s="294" t="str">
        <f>IF(Tabela7[[#This Row],[C/V]]="v",Tabela7[[#This Row],[Preço Médio]],"")</f>
        <v/>
      </c>
      <c r="X2092" s="123" t="str">
        <f>Tabela7[[#This Row],[Código Negociação]]&amp;Tabela7[[#This Row],[C/V]]</f>
        <v/>
      </c>
    </row>
    <row r="2093" spans="3:24" ht="15" customHeight="1" x14ac:dyDescent="0.25">
      <c r="C2093" s="141"/>
      <c r="D2093" s="271"/>
      <c r="E2093" s="271"/>
      <c r="F2093" s="118"/>
      <c r="G2093" s="119"/>
      <c r="H2093" s="118"/>
      <c r="I2093" s="120"/>
      <c r="J2093" s="120"/>
      <c r="K2093" s="120"/>
      <c r="L2093" s="120"/>
      <c r="M2093" s="120"/>
      <c r="N2093" s="120"/>
      <c r="O2093" s="121"/>
      <c r="P2093" s="121"/>
      <c r="Q2093" s="117"/>
      <c r="R2093" s="122"/>
      <c r="S2093" s="117"/>
      <c r="T2093" s="123"/>
      <c r="U2093" s="299"/>
      <c r="V2093" s="294" t="str">
        <f>IF(Tabela7[[#This Row],[C/V]]="c",Tabela7[[#This Row],[Preço Médio]],"")</f>
        <v/>
      </c>
      <c r="W2093" s="294" t="str">
        <f>IF(Tabela7[[#This Row],[C/V]]="v",Tabela7[[#This Row],[Preço Médio]],"")</f>
        <v/>
      </c>
      <c r="X2093" s="123" t="str">
        <f>Tabela7[[#This Row],[Código Negociação]]&amp;Tabela7[[#This Row],[C/V]]</f>
        <v/>
      </c>
    </row>
    <row r="2094" spans="3:24" ht="15" customHeight="1" x14ac:dyDescent="0.25">
      <c r="C2094" s="262"/>
      <c r="D2094" s="272"/>
      <c r="E2094" s="272"/>
      <c r="F2094" s="264"/>
      <c r="G2094" s="265"/>
      <c r="H2094" s="126"/>
      <c r="I2094" s="125"/>
      <c r="J2094" s="125"/>
      <c r="K2094" s="125"/>
      <c r="L2094" s="125"/>
      <c r="M2094" s="125"/>
      <c r="N2094" s="125"/>
      <c r="O2094" s="266"/>
      <c r="P2094" s="267"/>
      <c r="Q2094" s="268"/>
      <c r="R2094" s="269"/>
      <c r="S2094" s="268"/>
      <c r="T2094" s="263"/>
      <c r="U2094" s="300"/>
      <c r="V2094" s="294" t="str">
        <f>IF(Tabela7[[#This Row],[C/V]]="c",Tabela7[[#This Row],[Preço Médio]],"")</f>
        <v/>
      </c>
      <c r="W2094" s="294" t="str">
        <f>IF(Tabela7[[#This Row],[C/V]]="v",Tabela7[[#This Row],[Preço Médio]],"")</f>
        <v/>
      </c>
      <c r="X2094" s="123" t="str">
        <f>Tabela7[[#This Row],[Código Negociação]]&amp;Tabela7[[#This Row],[C/V]]</f>
        <v/>
      </c>
    </row>
    <row r="2095" spans="3:24" ht="15" customHeight="1" x14ac:dyDescent="0.25">
      <c r="C2095" s="262"/>
      <c r="D2095" s="272"/>
      <c r="E2095" s="272"/>
      <c r="F2095" s="264"/>
      <c r="G2095" s="265"/>
      <c r="H2095" s="126"/>
      <c r="I2095" s="125"/>
      <c r="J2095" s="125"/>
      <c r="K2095" s="125"/>
      <c r="L2095" s="125"/>
      <c r="M2095" s="125"/>
      <c r="N2095" s="125"/>
      <c r="O2095" s="266"/>
      <c r="P2095" s="267"/>
      <c r="Q2095" s="267"/>
      <c r="R2095" s="270"/>
      <c r="S2095" s="267"/>
      <c r="T2095" s="264"/>
      <c r="U2095" s="300"/>
      <c r="V2095" s="294" t="str">
        <f>IF(Tabela7[[#This Row],[C/V]]="c",Tabela7[[#This Row],[Preço Médio]],"")</f>
        <v/>
      </c>
      <c r="W2095" s="294" t="str">
        <f>IF(Tabela7[[#This Row],[C/V]]="v",Tabela7[[#This Row],[Preço Médio]],"")</f>
        <v/>
      </c>
      <c r="X2095" s="123" t="str">
        <f>Tabela7[[#This Row],[Código Negociação]]&amp;Tabela7[[#This Row],[C/V]]</f>
        <v/>
      </c>
    </row>
    <row r="2096" spans="3:24" ht="15" customHeight="1" x14ac:dyDescent="0.25">
      <c r="C2096" s="141"/>
      <c r="D2096" s="273"/>
      <c r="E2096" s="273"/>
      <c r="F2096" s="264"/>
      <c r="G2096" s="274"/>
      <c r="H2096" s="264"/>
      <c r="I2096" s="275"/>
      <c r="J2096" s="275"/>
      <c r="K2096" s="275"/>
      <c r="L2096" s="275"/>
      <c r="M2096" s="275"/>
      <c r="N2096" s="275"/>
      <c r="O2096" s="267"/>
      <c r="P2096" s="267"/>
      <c r="Q2096" s="268"/>
      <c r="R2096" s="269"/>
      <c r="S2096" s="268"/>
      <c r="T2096" s="263"/>
      <c r="U2096" s="300"/>
      <c r="V2096" s="294" t="str">
        <f>IF(Tabela7[[#This Row],[C/V]]="c",Tabela7[[#This Row],[Preço Médio]],"")</f>
        <v/>
      </c>
      <c r="W2096" s="294" t="str">
        <f>IF(Tabela7[[#This Row],[C/V]]="v",Tabela7[[#This Row],[Preço Médio]],"")</f>
        <v/>
      </c>
      <c r="X2096" s="123" t="str">
        <f>Tabela7[[#This Row],[Código Negociação]]&amp;Tabela7[[#This Row],[C/V]]</f>
        <v/>
      </c>
    </row>
    <row r="2097" spans="3:24" ht="15" customHeight="1" x14ac:dyDescent="0.25">
      <c r="C2097" s="262"/>
      <c r="D2097" s="272"/>
      <c r="E2097" s="273"/>
      <c r="F2097" s="264"/>
      <c r="G2097" s="265"/>
      <c r="H2097" s="126"/>
      <c r="I2097" s="125"/>
      <c r="J2097" s="125"/>
      <c r="K2097" s="125"/>
      <c r="L2097" s="125"/>
      <c r="M2097" s="125"/>
      <c r="N2097" s="125"/>
      <c r="O2097" s="266"/>
      <c r="P2097" s="267"/>
      <c r="Q2097" s="268"/>
      <c r="R2097" s="269"/>
      <c r="S2097" s="268"/>
      <c r="T2097" s="263"/>
      <c r="U2097" s="300"/>
      <c r="V2097" s="294" t="str">
        <f>IF(Tabela7[[#This Row],[C/V]]="c",Tabela7[[#This Row],[Preço Médio]],"")</f>
        <v/>
      </c>
      <c r="W2097" s="294" t="str">
        <f>IF(Tabela7[[#This Row],[C/V]]="v",Tabela7[[#This Row],[Preço Médio]],"")</f>
        <v/>
      </c>
      <c r="X2097" s="123" t="str">
        <f>Tabela7[[#This Row],[Código Negociação]]&amp;Tabela7[[#This Row],[C/V]]</f>
        <v/>
      </c>
    </row>
    <row r="2098" spans="3:24" ht="15" customHeight="1" x14ac:dyDescent="0.25">
      <c r="C2098" s="262"/>
      <c r="D2098" s="272"/>
      <c r="E2098" s="273"/>
      <c r="F2098" s="264"/>
      <c r="G2098" s="265"/>
      <c r="H2098" s="126"/>
      <c r="I2098" s="125"/>
      <c r="J2098" s="125"/>
      <c r="K2098" s="125"/>
      <c r="L2098" s="125"/>
      <c r="M2098" s="125"/>
      <c r="N2098" s="125"/>
      <c r="O2098" s="266"/>
      <c r="P2098" s="267"/>
      <c r="Q2098" s="267"/>
      <c r="R2098" s="270"/>
      <c r="S2098" s="267"/>
      <c r="T2098" s="264"/>
      <c r="U2098" s="300"/>
      <c r="V2098" s="294" t="str">
        <f>IF(Tabela7[[#This Row],[C/V]]="c",Tabela7[[#This Row],[Preço Médio]],"")</f>
        <v/>
      </c>
      <c r="W2098" s="294" t="str">
        <f>IF(Tabela7[[#This Row],[C/V]]="v",Tabela7[[#This Row],[Preço Médio]],"")</f>
        <v/>
      </c>
      <c r="X2098" s="123" t="str">
        <f>Tabela7[[#This Row],[Código Negociação]]&amp;Tabela7[[#This Row],[C/V]]</f>
        <v/>
      </c>
    </row>
    <row r="2099" spans="3:24" ht="15" customHeight="1" x14ac:dyDescent="0.25">
      <c r="C2099" s="141"/>
      <c r="D2099" s="271"/>
      <c r="E2099" s="271"/>
      <c r="F2099" s="118"/>
      <c r="G2099" s="119"/>
      <c r="H2099" s="118"/>
      <c r="I2099" s="120"/>
      <c r="J2099" s="120"/>
      <c r="K2099" s="120"/>
      <c r="L2099" s="120"/>
      <c r="M2099" s="120"/>
      <c r="N2099" s="120"/>
      <c r="O2099" s="121"/>
      <c r="P2099" s="121"/>
      <c r="Q2099" s="117"/>
      <c r="R2099" s="122"/>
      <c r="S2099" s="117"/>
      <c r="T2099" s="123"/>
      <c r="U2099" s="299"/>
      <c r="V2099" s="294" t="str">
        <f>IF(Tabela7[[#This Row],[C/V]]="c",Tabela7[[#This Row],[Preço Médio]],"")</f>
        <v/>
      </c>
      <c r="W2099" s="294" t="str">
        <f>IF(Tabela7[[#This Row],[C/V]]="v",Tabela7[[#This Row],[Preço Médio]],"")</f>
        <v/>
      </c>
      <c r="X2099" s="123" t="str">
        <f>Tabela7[[#This Row],[Código Negociação]]&amp;Tabela7[[#This Row],[C/V]]</f>
        <v/>
      </c>
    </row>
    <row r="2100" spans="3:24" ht="15" customHeight="1" x14ac:dyDescent="0.25">
      <c r="C2100" s="262"/>
      <c r="D2100" s="272"/>
      <c r="E2100" s="272"/>
      <c r="F2100" s="264"/>
      <c r="G2100" s="265"/>
      <c r="H2100" s="126"/>
      <c r="I2100" s="125"/>
      <c r="J2100" s="125"/>
      <c r="K2100" s="125"/>
      <c r="L2100" s="125"/>
      <c r="M2100" s="125"/>
      <c r="N2100" s="125"/>
      <c r="O2100" s="266"/>
      <c r="P2100" s="267"/>
      <c r="Q2100" s="268"/>
      <c r="R2100" s="269"/>
      <c r="S2100" s="268"/>
      <c r="T2100" s="263"/>
      <c r="U2100" s="300"/>
      <c r="V2100" s="294" t="str">
        <f>IF(Tabela7[[#This Row],[C/V]]="c",Tabela7[[#This Row],[Preço Médio]],"")</f>
        <v/>
      </c>
      <c r="W2100" s="294" t="str">
        <f>IF(Tabela7[[#This Row],[C/V]]="v",Tabela7[[#This Row],[Preço Médio]],"")</f>
        <v/>
      </c>
      <c r="X2100" s="123" t="str">
        <f>Tabela7[[#This Row],[Código Negociação]]&amp;Tabela7[[#This Row],[C/V]]</f>
        <v/>
      </c>
    </row>
    <row r="2101" spans="3:24" ht="15" customHeight="1" x14ac:dyDescent="0.25">
      <c r="C2101" s="262"/>
      <c r="D2101" s="272"/>
      <c r="E2101" s="272"/>
      <c r="F2101" s="264"/>
      <c r="G2101" s="265"/>
      <c r="H2101" s="126"/>
      <c r="I2101" s="125"/>
      <c r="J2101" s="125"/>
      <c r="K2101" s="125"/>
      <c r="L2101" s="125"/>
      <c r="M2101" s="125"/>
      <c r="N2101" s="125"/>
      <c r="O2101" s="266"/>
      <c r="P2101" s="267"/>
      <c r="Q2101" s="267"/>
      <c r="R2101" s="270"/>
      <c r="S2101" s="267"/>
      <c r="T2101" s="264"/>
      <c r="U2101" s="300"/>
      <c r="V2101" s="294" t="str">
        <f>IF(Tabela7[[#This Row],[C/V]]="c",Tabela7[[#This Row],[Preço Médio]],"")</f>
        <v/>
      </c>
      <c r="W2101" s="294" t="str">
        <f>IF(Tabela7[[#This Row],[C/V]]="v",Tabela7[[#This Row],[Preço Médio]],"")</f>
        <v/>
      </c>
      <c r="X2101" s="123" t="str">
        <f>Tabela7[[#This Row],[Código Negociação]]&amp;Tabela7[[#This Row],[C/V]]</f>
        <v/>
      </c>
    </row>
    <row r="2102" spans="3:24" ht="15" customHeight="1" x14ac:dyDescent="0.25">
      <c r="C2102" s="141"/>
      <c r="D2102" s="273"/>
      <c r="E2102" s="273"/>
      <c r="F2102" s="264"/>
      <c r="G2102" s="274"/>
      <c r="H2102" s="264"/>
      <c r="I2102" s="275"/>
      <c r="J2102" s="275"/>
      <c r="K2102" s="275"/>
      <c r="L2102" s="275"/>
      <c r="M2102" s="275"/>
      <c r="N2102" s="275"/>
      <c r="O2102" s="267"/>
      <c r="P2102" s="267"/>
      <c r="Q2102" s="268"/>
      <c r="R2102" s="269"/>
      <c r="S2102" s="268"/>
      <c r="T2102" s="263"/>
      <c r="U2102" s="300"/>
      <c r="V2102" s="294" t="str">
        <f>IF(Tabela7[[#This Row],[C/V]]="c",Tabela7[[#This Row],[Preço Médio]],"")</f>
        <v/>
      </c>
      <c r="W2102" s="294" t="str">
        <f>IF(Tabela7[[#This Row],[C/V]]="v",Tabela7[[#This Row],[Preço Médio]],"")</f>
        <v/>
      </c>
      <c r="X2102" s="123" t="str">
        <f>Tabela7[[#This Row],[Código Negociação]]&amp;Tabela7[[#This Row],[C/V]]</f>
        <v/>
      </c>
    </row>
    <row r="2103" spans="3:24" ht="15" customHeight="1" x14ac:dyDescent="0.25">
      <c r="C2103" s="262"/>
      <c r="D2103" s="272"/>
      <c r="E2103" s="273"/>
      <c r="F2103" s="264"/>
      <c r="G2103" s="265"/>
      <c r="H2103" s="126"/>
      <c r="I2103" s="125"/>
      <c r="J2103" s="125"/>
      <c r="K2103" s="125"/>
      <c r="L2103" s="125"/>
      <c r="M2103" s="125"/>
      <c r="N2103" s="125"/>
      <c r="O2103" s="266"/>
      <c r="P2103" s="267"/>
      <c r="Q2103" s="268"/>
      <c r="R2103" s="269"/>
      <c r="S2103" s="268"/>
      <c r="T2103" s="263"/>
      <c r="U2103" s="300"/>
      <c r="V2103" s="294" t="str">
        <f>IF(Tabela7[[#This Row],[C/V]]="c",Tabela7[[#This Row],[Preço Médio]],"")</f>
        <v/>
      </c>
      <c r="W2103" s="294" t="str">
        <f>IF(Tabela7[[#This Row],[C/V]]="v",Tabela7[[#This Row],[Preço Médio]],"")</f>
        <v/>
      </c>
      <c r="X2103" s="123" t="str">
        <f>Tabela7[[#This Row],[Código Negociação]]&amp;Tabela7[[#This Row],[C/V]]</f>
        <v/>
      </c>
    </row>
    <row r="2104" spans="3:24" ht="15" customHeight="1" x14ac:dyDescent="0.25">
      <c r="C2104" s="262"/>
      <c r="D2104" s="272"/>
      <c r="E2104" s="273"/>
      <c r="F2104" s="264"/>
      <c r="G2104" s="265"/>
      <c r="H2104" s="126"/>
      <c r="I2104" s="125"/>
      <c r="J2104" s="125"/>
      <c r="K2104" s="125"/>
      <c r="L2104" s="125"/>
      <c r="M2104" s="125"/>
      <c r="N2104" s="125"/>
      <c r="O2104" s="266"/>
      <c r="P2104" s="267"/>
      <c r="Q2104" s="267"/>
      <c r="R2104" s="270"/>
      <c r="S2104" s="267"/>
      <c r="T2104" s="264"/>
      <c r="U2104" s="300"/>
      <c r="V2104" s="294" t="str">
        <f>IF(Tabela7[[#This Row],[C/V]]="c",Tabela7[[#This Row],[Preço Médio]],"")</f>
        <v/>
      </c>
      <c r="W2104" s="294" t="str">
        <f>IF(Tabela7[[#This Row],[C/V]]="v",Tabela7[[#This Row],[Preço Médio]],"")</f>
        <v/>
      </c>
      <c r="X2104" s="123" t="str">
        <f>Tabela7[[#This Row],[Código Negociação]]&amp;Tabela7[[#This Row],[C/V]]</f>
        <v/>
      </c>
    </row>
    <row r="2105" spans="3:24" ht="15" customHeight="1" x14ac:dyDescent="0.25">
      <c r="C2105" s="141"/>
      <c r="D2105" s="271"/>
      <c r="E2105" s="271"/>
      <c r="F2105" s="118"/>
      <c r="G2105" s="119"/>
      <c r="H2105" s="118"/>
      <c r="I2105" s="120"/>
      <c r="J2105" s="120"/>
      <c r="K2105" s="120"/>
      <c r="L2105" s="120"/>
      <c r="M2105" s="120"/>
      <c r="N2105" s="120"/>
      <c r="O2105" s="121"/>
      <c r="P2105" s="121"/>
      <c r="Q2105" s="117"/>
      <c r="R2105" s="122"/>
      <c r="S2105" s="117"/>
      <c r="T2105" s="123"/>
      <c r="U2105" s="299"/>
      <c r="V2105" s="294" t="str">
        <f>IF(Tabela7[[#This Row],[C/V]]="c",Tabela7[[#This Row],[Preço Médio]],"")</f>
        <v/>
      </c>
      <c r="W2105" s="294" t="str">
        <f>IF(Tabela7[[#This Row],[C/V]]="v",Tabela7[[#This Row],[Preço Médio]],"")</f>
        <v/>
      </c>
      <c r="X2105" s="123" t="str">
        <f>Tabela7[[#This Row],[Código Negociação]]&amp;Tabela7[[#This Row],[C/V]]</f>
        <v/>
      </c>
    </row>
    <row r="2106" spans="3:24" ht="15" customHeight="1" x14ac:dyDescent="0.25">
      <c r="C2106" s="262"/>
      <c r="D2106" s="272"/>
      <c r="E2106" s="272"/>
      <c r="F2106" s="264"/>
      <c r="G2106" s="265"/>
      <c r="H2106" s="126"/>
      <c r="I2106" s="125"/>
      <c r="J2106" s="125"/>
      <c r="K2106" s="125"/>
      <c r="L2106" s="125"/>
      <c r="M2106" s="125"/>
      <c r="N2106" s="125"/>
      <c r="O2106" s="266"/>
      <c r="P2106" s="267"/>
      <c r="Q2106" s="268"/>
      <c r="R2106" s="269"/>
      <c r="S2106" s="268"/>
      <c r="T2106" s="263"/>
      <c r="U2106" s="300"/>
      <c r="V2106" s="294" t="str">
        <f>IF(Tabela7[[#This Row],[C/V]]="c",Tabela7[[#This Row],[Preço Médio]],"")</f>
        <v/>
      </c>
      <c r="W2106" s="294" t="str">
        <f>IF(Tabela7[[#This Row],[C/V]]="v",Tabela7[[#This Row],[Preço Médio]],"")</f>
        <v/>
      </c>
      <c r="X2106" s="123" t="str">
        <f>Tabela7[[#This Row],[Código Negociação]]&amp;Tabela7[[#This Row],[C/V]]</f>
        <v/>
      </c>
    </row>
    <row r="2107" spans="3:24" ht="15" customHeight="1" x14ac:dyDescent="0.25">
      <c r="C2107" s="262"/>
      <c r="D2107" s="272"/>
      <c r="E2107" s="272"/>
      <c r="F2107" s="264"/>
      <c r="G2107" s="265"/>
      <c r="H2107" s="126"/>
      <c r="I2107" s="125"/>
      <c r="J2107" s="125"/>
      <c r="K2107" s="125"/>
      <c r="L2107" s="125"/>
      <c r="M2107" s="125"/>
      <c r="N2107" s="125"/>
      <c r="O2107" s="266"/>
      <c r="P2107" s="267"/>
      <c r="Q2107" s="267"/>
      <c r="R2107" s="270"/>
      <c r="S2107" s="267"/>
      <c r="T2107" s="264"/>
      <c r="U2107" s="300"/>
      <c r="V2107" s="294" t="str">
        <f>IF(Tabela7[[#This Row],[C/V]]="c",Tabela7[[#This Row],[Preço Médio]],"")</f>
        <v/>
      </c>
      <c r="W2107" s="294" t="str">
        <f>IF(Tabela7[[#This Row],[C/V]]="v",Tabela7[[#This Row],[Preço Médio]],"")</f>
        <v/>
      </c>
      <c r="X2107" s="123" t="str">
        <f>Tabela7[[#This Row],[Código Negociação]]&amp;Tabela7[[#This Row],[C/V]]</f>
        <v/>
      </c>
    </row>
    <row r="2108" spans="3:24" ht="15" customHeight="1" x14ac:dyDescent="0.25">
      <c r="C2108" s="141"/>
      <c r="D2108" s="273"/>
      <c r="E2108" s="273"/>
      <c r="F2108" s="264"/>
      <c r="G2108" s="274"/>
      <c r="H2108" s="264"/>
      <c r="I2108" s="275"/>
      <c r="J2108" s="275"/>
      <c r="K2108" s="275"/>
      <c r="L2108" s="275"/>
      <c r="M2108" s="275"/>
      <c r="N2108" s="275"/>
      <c r="O2108" s="267"/>
      <c r="P2108" s="267"/>
      <c r="Q2108" s="268"/>
      <c r="R2108" s="269"/>
      <c r="S2108" s="268"/>
      <c r="T2108" s="263"/>
      <c r="U2108" s="300"/>
      <c r="V2108" s="294" t="str">
        <f>IF(Tabela7[[#This Row],[C/V]]="c",Tabela7[[#This Row],[Preço Médio]],"")</f>
        <v/>
      </c>
      <c r="W2108" s="294" t="str">
        <f>IF(Tabela7[[#This Row],[C/V]]="v",Tabela7[[#This Row],[Preço Médio]],"")</f>
        <v/>
      </c>
      <c r="X2108" s="123" t="str">
        <f>Tabela7[[#This Row],[Código Negociação]]&amp;Tabela7[[#This Row],[C/V]]</f>
        <v/>
      </c>
    </row>
    <row r="2109" spans="3:24" ht="15" customHeight="1" x14ac:dyDescent="0.25">
      <c r="C2109" s="262"/>
      <c r="D2109" s="272"/>
      <c r="E2109" s="273"/>
      <c r="F2109" s="264"/>
      <c r="G2109" s="265"/>
      <c r="H2109" s="126"/>
      <c r="I2109" s="125"/>
      <c r="J2109" s="125"/>
      <c r="K2109" s="125"/>
      <c r="L2109" s="125"/>
      <c r="M2109" s="125"/>
      <c r="N2109" s="125"/>
      <c r="O2109" s="266"/>
      <c r="P2109" s="267"/>
      <c r="Q2109" s="268"/>
      <c r="R2109" s="269"/>
      <c r="S2109" s="268"/>
      <c r="T2109" s="263"/>
      <c r="U2109" s="300"/>
      <c r="V2109" s="294" t="str">
        <f>IF(Tabela7[[#This Row],[C/V]]="c",Tabela7[[#This Row],[Preço Médio]],"")</f>
        <v/>
      </c>
      <c r="W2109" s="294" t="str">
        <f>IF(Tabela7[[#This Row],[C/V]]="v",Tabela7[[#This Row],[Preço Médio]],"")</f>
        <v/>
      </c>
      <c r="X2109" s="123" t="str">
        <f>Tabela7[[#This Row],[Código Negociação]]&amp;Tabela7[[#This Row],[C/V]]</f>
        <v/>
      </c>
    </row>
    <row r="2110" spans="3:24" ht="15" customHeight="1" x14ac:dyDescent="0.25">
      <c r="C2110" s="262"/>
      <c r="D2110" s="272"/>
      <c r="E2110" s="273"/>
      <c r="F2110" s="264"/>
      <c r="G2110" s="265"/>
      <c r="H2110" s="126"/>
      <c r="I2110" s="125"/>
      <c r="J2110" s="125"/>
      <c r="K2110" s="125"/>
      <c r="L2110" s="125"/>
      <c r="M2110" s="125"/>
      <c r="N2110" s="125"/>
      <c r="O2110" s="266"/>
      <c r="P2110" s="267"/>
      <c r="Q2110" s="267"/>
      <c r="R2110" s="270"/>
      <c r="S2110" s="267"/>
      <c r="T2110" s="264"/>
      <c r="U2110" s="300"/>
      <c r="V2110" s="294" t="str">
        <f>IF(Tabela7[[#This Row],[C/V]]="c",Tabela7[[#This Row],[Preço Médio]],"")</f>
        <v/>
      </c>
      <c r="W2110" s="294" t="str">
        <f>IF(Tabela7[[#This Row],[C/V]]="v",Tabela7[[#This Row],[Preço Médio]],"")</f>
        <v/>
      </c>
      <c r="X2110" s="123" t="str">
        <f>Tabela7[[#This Row],[Código Negociação]]&amp;Tabela7[[#This Row],[C/V]]</f>
        <v/>
      </c>
    </row>
    <row r="2111" spans="3:24" ht="15" customHeight="1" x14ac:dyDescent="0.25">
      <c r="C2111" s="141"/>
      <c r="D2111" s="271"/>
      <c r="E2111" s="271"/>
      <c r="F2111" s="118"/>
      <c r="G2111" s="119"/>
      <c r="H2111" s="118"/>
      <c r="I2111" s="120"/>
      <c r="J2111" s="120"/>
      <c r="K2111" s="120"/>
      <c r="L2111" s="120"/>
      <c r="M2111" s="120"/>
      <c r="N2111" s="120"/>
      <c r="O2111" s="121"/>
      <c r="P2111" s="121"/>
      <c r="Q2111" s="117"/>
      <c r="R2111" s="122"/>
      <c r="S2111" s="117"/>
      <c r="T2111" s="123"/>
      <c r="U2111" s="299"/>
      <c r="V2111" s="294" t="str">
        <f>IF(Tabela7[[#This Row],[C/V]]="c",Tabela7[[#This Row],[Preço Médio]],"")</f>
        <v/>
      </c>
      <c r="W2111" s="294" t="str">
        <f>IF(Tabela7[[#This Row],[C/V]]="v",Tabela7[[#This Row],[Preço Médio]],"")</f>
        <v/>
      </c>
      <c r="X2111" s="123" t="str">
        <f>Tabela7[[#This Row],[Código Negociação]]&amp;Tabela7[[#This Row],[C/V]]</f>
        <v/>
      </c>
    </row>
    <row r="2112" spans="3:24" ht="15" customHeight="1" x14ac:dyDescent="0.25">
      <c r="C2112" s="262"/>
      <c r="D2112" s="272"/>
      <c r="E2112" s="272"/>
      <c r="F2112" s="264"/>
      <c r="G2112" s="265"/>
      <c r="H2112" s="126"/>
      <c r="I2112" s="125"/>
      <c r="J2112" s="125"/>
      <c r="K2112" s="125"/>
      <c r="L2112" s="125"/>
      <c r="M2112" s="125"/>
      <c r="N2112" s="125"/>
      <c r="O2112" s="266"/>
      <c r="P2112" s="267"/>
      <c r="Q2112" s="268"/>
      <c r="R2112" s="269"/>
      <c r="S2112" s="268"/>
      <c r="T2112" s="263"/>
      <c r="U2112" s="300"/>
      <c r="V2112" s="294" t="str">
        <f>IF(Tabela7[[#This Row],[C/V]]="c",Tabela7[[#This Row],[Preço Médio]],"")</f>
        <v/>
      </c>
      <c r="W2112" s="294" t="str">
        <f>IF(Tabela7[[#This Row],[C/V]]="v",Tabela7[[#This Row],[Preço Médio]],"")</f>
        <v/>
      </c>
      <c r="X2112" s="123" t="str">
        <f>Tabela7[[#This Row],[Código Negociação]]&amp;Tabela7[[#This Row],[C/V]]</f>
        <v/>
      </c>
    </row>
    <row r="2113" spans="3:24" ht="15" customHeight="1" x14ac:dyDescent="0.25">
      <c r="C2113" s="262"/>
      <c r="D2113" s="272"/>
      <c r="E2113" s="272"/>
      <c r="F2113" s="264"/>
      <c r="G2113" s="265"/>
      <c r="H2113" s="126"/>
      <c r="I2113" s="125"/>
      <c r="J2113" s="125"/>
      <c r="K2113" s="125"/>
      <c r="L2113" s="125"/>
      <c r="M2113" s="125"/>
      <c r="N2113" s="125"/>
      <c r="O2113" s="266"/>
      <c r="P2113" s="267"/>
      <c r="Q2113" s="267"/>
      <c r="R2113" s="270"/>
      <c r="S2113" s="267"/>
      <c r="T2113" s="264"/>
      <c r="U2113" s="300"/>
      <c r="V2113" s="294" t="str">
        <f>IF(Tabela7[[#This Row],[C/V]]="c",Tabela7[[#This Row],[Preço Médio]],"")</f>
        <v/>
      </c>
      <c r="W2113" s="294" t="str">
        <f>IF(Tabela7[[#This Row],[C/V]]="v",Tabela7[[#This Row],[Preço Médio]],"")</f>
        <v/>
      </c>
      <c r="X2113" s="123" t="str">
        <f>Tabela7[[#This Row],[Código Negociação]]&amp;Tabela7[[#This Row],[C/V]]</f>
        <v/>
      </c>
    </row>
    <row r="2114" spans="3:24" ht="15" customHeight="1" x14ac:dyDescent="0.25">
      <c r="C2114" s="141"/>
      <c r="D2114" s="273"/>
      <c r="E2114" s="273"/>
      <c r="F2114" s="264"/>
      <c r="G2114" s="274"/>
      <c r="H2114" s="264"/>
      <c r="I2114" s="275"/>
      <c r="J2114" s="275"/>
      <c r="K2114" s="275"/>
      <c r="L2114" s="275"/>
      <c r="M2114" s="275"/>
      <c r="N2114" s="275"/>
      <c r="O2114" s="267"/>
      <c r="P2114" s="267"/>
      <c r="Q2114" s="268"/>
      <c r="R2114" s="269"/>
      <c r="S2114" s="268"/>
      <c r="T2114" s="263"/>
      <c r="U2114" s="300"/>
      <c r="V2114" s="294" t="str">
        <f>IF(Tabela7[[#This Row],[C/V]]="c",Tabela7[[#This Row],[Preço Médio]],"")</f>
        <v/>
      </c>
      <c r="W2114" s="294" t="str">
        <f>IF(Tabela7[[#This Row],[C/V]]="v",Tabela7[[#This Row],[Preço Médio]],"")</f>
        <v/>
      </c>
      <c r="X2114" s="123" t="str">
        <f>Tabela7[[#This Row],[Código Negociação]]&amp;Tabela7[[#This Row],[C/V]]</f>
        <v/>
      </c>
    </row>
    <row r="2115" spans="3:24" ht="15" customHeight="1" x14ac:dyDescent="0.25">
      <c r="C2115" s="262"/>
      <c r="D2115" s="272"/>
      <c r="E2115" s="273"/>
      <c r="F2115" s="264"/>
      <c r="G2115" s="265"/>
      <c r="H2115" s="126"/>
      <c r="I2115" s="125"/>
      <c r="J2115" s="125"/>
      <c r="K2115" s="125"/>
      <c r="L2115" s="125"/>
      <c r="M2115" s="125"/>
      <c r="N2115" s="125"/>
      <c r="O2115" s="266"/>
      <c r="P2115" s="267"/>
      <c r="Q2115" s="268"/>
      <c r="R2115" s="269"/>
      <c r="S2115" s="268"/>
      <c r="T2115" s="263"/>
      <c r="U2115" s="300"/>
      <c r="V2115" s="294" t="str">
        <f>IF(Tabela7[[#This Row],[C/V]]="c",Tabela7[[#This Row],[Preço Médio]],"")</f>
        <v/>
      </c>
      <c r="W2115" s="294" t="str">
        <f>IF(Tabela7[[#This Row],[C/V]]="v",Tabela7[[#This Row],[Preço Médio]],"")</f>
        <v/>
      </c>
      <c r="X2115" s="123" t="str">
        <f>Tabela7[[#This Row],[Código Negociação]]&amp;Tabela7[[#This Row],[C/V]]</f>
        <v/>
      </c>
    </row>
    <row r="2116" spans="3:24" ht="15" customHeight="1" x14ac:dyDescent="0.25">
      <c r="C2116" s="262"/>
      <c r="D2116" s="272"/>
      <c r="E2116" s="273"/>
      <c r="F2116" s="264"/>
      <c r="G2116" s="265"/>
      <c r="H2116" s="126"/>
      <c r="I2116" s="125"/>
      <c r="J2116" s="125"/>
      <c r="K2116" s="125"/>
      <c r="L2116" s="125"/>
      <c r="M2116" s="125"/>
      <c r="N2116" s="125"/>
      <c r="O2116" s="266"/>
      <c r="P2116" s="267"/>
      <c r="Q2116" s="267"/>
      <c r="R2116" s="270"/>
      <c r="S2116" s="267"/>
      <c r="T2116" s="264"/>
      <c r="U2116" s="300"/>
      <c r="V2116" s="294" t="str">
        <f>IF(Tabela7[[#This Row],[C/V]]="c",Tabela7[[#This Row],[Preço Médio]],"")</f>
        <v/>
      </c>
      <c r="W2116" s="294" t="str">
        <f>IF(Tabela7[[#This Row],[C/V]]="v",Tabela7[[#This Row],[Preço Médio]],"")</f>
        <v/>
      </c>
      <c r="X2116" s="123" t="str">
        <f>Tabela7[[#This Row],[Código Negociação]]&amp;Tabela7[[#This Row],[C/V]]</f>
        <v/>
      </c>
    </row>
    <row r="2117" spans="3:24" ht="15" customHeight="1" x14ac:dyDescent="0.25">
      <c r="C2117" s="141"/>
      <c r="D2117" s="271"/>
      <c r="E2117" s="271"/>
      <c r="F2117" s="118"/>
      <c r="G2117" s="119"/>
      <c r="H2117" s="118"/>
      <c r="I2117" s="120"/>
      <c r="J2117" s="120"/>
      <c r="K2117" s="120"/>
      <c r="L2117" s="120"/>
      <c r="M2117" s="120"/>
      <c r="N2117" s="120"/>
      <c r="O2117" s="121"/>
      <c r="P2117" s="121"/>
      <c r="Q2117" s="117"/>
      <c r="R2117" s="122"/>
      <c r="S2117" s="117"/>
      <c r="T2117" s="123"/>
      <c r="U2117" s="299"/>
      <c r="V2117" s="294" t="str">
        <f>IF(Tabela7[[#This Row],[C/V]]="c",Tabela7[[#This Row],[Preço Médio]],"")</f>
        <v/>
      </c>
      <c r="W2117" s="294" t="str">
        <f>IF(Tabela7[[#This Row],[C/V]]="v",Tabela7[[#This Row],[Preço Médio]],"")</f>
        <v/>
      </c>
      <c r="X2117" s="123" t="str">
        <f>Tabela7[[#This Row],[Código Negociação]]&amp;Tabela7[[#This Row],[C/V]]</f>
        <v/>
      </c>
    </row>
    <row r="2118" spans="3:24" ht="15" customHeight="1" x14ac:dyDescent="0.25">
      <c r="C2118" s="262"/>
      <c r="D2118" s="272"/>
      <c r="E2118" s="272"/>
      <c r="F2118" s="264"/>
      <c r="G2118" s="265"/>
      <c r="H2118" s="126"/>
      <c r="I2118" s="125"/>
      <c r="J2118" s="125"/>
      <c r="K2118" s="125"/>
      <c r="L2118" s="125"/>
      <c r="M2118" s="125"/>
      <c r="N2118" s="125"/>
      <c r="O2118" s="266"/>
      <c r="P2118" s="267"/>
      <c r="Q2118" s="268"/>
      <c r="R2118" s="269"/>
      <c r="S2118" s="268"/>
      <c r="T2118" s="263"/>
      <c r="U2118" s="300"/>
      <c r="V2118" s="294" t="str">
        <f>IF(Tabela7[[#This Row],[C/V]]="c",Tabela7[[#This Row],[Preço Médio]],"")</f>
        <v/>
      </c>
      <c r="W2118" s="294" t="str">
        <f>IF(Tabela7[[#This Row],[C/V]]="v",Tabela7[[#This Row],[Preço Médio]],"")</f>
        <v/>
      </c>
      <c r="X2118" s="123" t="str">
        <f>Tabela7[[#This Row],[Código Negociação]]&amp;Tabela7[[#This Row],[C/V]]</f>
        <v/>
      </c>
    </row>
    <row r="2119" spans="3:24" ht="15" customHeight="1" x14ac:dyDescent="0.25">
      <c r="C2119" s="262"/>
      <c r="D2119" s="272"/>
      <c r="E2119" s="272"/>
      <c r="F2119" s="264"/>
      <c r="G2119" s="265"/>
      <c r="H2119" s="126"/>
      <c r="I2119" s="125"/>
      <c r="J2119" s="125"/>
      <c r="K2119" s="125"/>
      <c r="L2119" s="125"/>
      <c r="M2119" s="125"/>
      <c r="N2119" s="125"/>
      <c r="O2119" s="266"/>
      <c r="P2119" s="267"/>
      <c r="Q2119" s="267"/>
      <c r="R2119" s="270"/>
      <c r="S2119" s="267"/>
      <c r="T2119" s="264"/>
      <c r="U2119" s="300"/>
      <c r="V2119" s="294" t="str">
        <f>IF(Tabela7[[#This Row],[C/V]]="c",Tabela7[[#This Row],[Preço Médio]],"")</f>
        <v/>
      </c>
      <c r="W2119" s="294" t="str">
        <f>IF(Tabela7[[#This Row],[C/V]]="v",Tabela7[[#This Row],[Preço Médio]],"")</f>
        <v/>
      </c>
      <c r="X2119" s="123" t="str">
        <f>Tabela7[[#This Row],[Código Negociação]]&amp;Tabela7[[#This Row],[C/V]]</f>
        <v/>
      </c>
    </row>
    <row r="2120" spans="3:24" ht="15" customHeight="1" x14ac:dyDescent="0.25">
      <c r="C2120" s="141"/>
      <c r="D2120" s="273"/>
      <c r="E2120" s="273"/>
      <c r="F2120" s="264"/>
      <c r="G2120" s="274"/>
      <c r="H2120" s="264"/>
      <c r="I2120" s="275"/>
      <c r="J2120" s="275"/>
      <c r="K2120" s="275"/>
      <c r="L2120" s="275"/>
      <c r="M2120" s="275"/>
      <c r="N2120" s="275"/>
      <c r="O2120" s="267"/>
      <c r="P2120" s="267"/>
      <c r="Q2120" s="268"/>
      <c r="R2120" s="269"/>
      <c r="S2120" s="268"/>
      <c r="T2120" s="263"/>
      <c r="U2120" s="300"/>
      <c r="V2120" s="294" t="str">
        <f>IF(Tabela7[[#This Row],[C/V]]="c",Tabela7[[#This Row],[Preço Médio]],"")</f>
        <v/>
      </c>
      <c r="W2120" s="294" t="str">
        <f>IF(Tabela7[[#This Row],[C/V]]="v",Tabela7[[#This Row],[Preço Médio]],"")</f>
        <v/>
      </c>
      <c r="X2120" s="123" t="str">
        <f>Tabela7[[#This Row],[Código Negociação]]&amp;Tabela7[[#This Row],[C/V]]</f>
        <v/>
      </c>
    </row>
    <row r="2121" spans="3:24" ht="15" customHeight="1" x14ac:dyDescent="0.25">
      <c r="C2121" s="262"/>
      <c r="D2121" s="272"/>
      <c r="E2121" s="273"/>
      <c r="F2121" s="264"/>
      <c r="G2121" s="265"/>
      <c r="H2121" s="126"/>
      <c r="I2121" s="125"/>
      <c r="J2121" s="125"/>
      <c r="K2121" s="125"/>
      <c r="L2121" s="125"/>
      <c r="M2121" s="125"/>
      <c r="N2121" s="125"/>
      <c r="O2121" s="266"/>
      <c r="P2121" s="267"/>
      <c r="Q2121" s="268"/>
      <c r="R2121" s="269"/>
      <c r="S2121" s="268"/>
      <c r="T2121" s="263"/>
      <c r="U2121" s="300"/>
      <c r="V2121" s="294" t="str">
        <f>IF(Tabela7[[#This Row],[C/V]]="c",Tabela7[[#This Row],[Preço Médio]],"")</f>
        <v/>
      </c>
      <c r="W2121" s="294" t="str">
        <f>IF(Tabela7[[#This Row],[C/V]]="v",Tabela7[[#This Row],[Preço Médio]],"")</f>
        <v/>
      </c>
      <c r="X2121" s="123" t="str">
        <f>Tabela7[[#This Row],[Código Negociação]]&amp;Tabela7[[#This Row],[C/V]]</f>
        <v/>
      </c>
    </row>
    <row r="2122" spans="3:24" ht="15" customHeight="1" x14ac:dyDescent="0.25">
      <c r="C2122" s="262"/>
      <c r="D2122" s="272"/>
      <c r="E2122" s="273"/>
      <c r="F2122" s="264"/>
      <c r="G2122" s="265"/>
      <c r="H2122" s="126"/>
      <c r="I2122" s="125"/>
      <c r="J2122" s="125"/>
      <c r="K2122" s="125"/>
      <c r="L2122" s="125"/>
      <c r="M2122" s="125"/>
      <c r="N2122" s="125"/>
      <c r="O2122" s="266"/>
      <c r="P2122" s="267"/>
      <c r="Q2122" s="267"/>
      <c r="R2122" s="270"/>
      <c r="S2122" s="267"/>
      <c r="T2122" s="264"/>
      <c r="U2122" s="300"/>
      <c r="V2122" s="294" t="str">
        <f>IF(Tabela7[[#This Row],[C/V]]="c",Tabela7[[#This Row],[Preço Médio]],"")</f>
        <v/>
      </c>
      <c r="W2122" s="294" t="str">
        <f>IF(Tabela7[[#This Row],[C/V]]="v",Tabela7[[#This Row],[Preço Médio]],"")</f>
        <v/>
      </c>
      <c r="X2122" s="123" t="str">
        <f>Tabela7[[#This Row],[Código Negociação]]&amp;Tabela7[[#This Row],[C/V]]</f>
        <v/>
      </c>
    </row>
    <row r="2123" spans="3:24" ht="15" customHeight="1" x14ac:dyDescent="0.25">
      <c r="C2123" s="141"/>
      <c r="D2123" s="271"/>
      <c r="E2123" s="271"/>
      <c r="F2123" s="118"/>
      <c r="G2123" s="119"/>
      <c r="H2123" s="118"/>
      <c r="I2123" s="120"/>
      <c r="J2123" s="120"/>
      <c r="K2123" s="120"/>
      <c r="L2123" s="120"/>
      <c r="M2123" s="120"/>
      <c r="N2123" s="120"/>
      <c r="O2123" s="121"/>
      <c r="P2123" s="121"/>
      <c r="Q2123" s="117"/>
      <c r="R2123" s="122"/>
      <c r="S2123" s="117"/>
      <c r="T2123" s="123"/>
      <c r="U2123" s="299"/>
      <c r="V2123" s="294" t="str">
        <f>IF(Tabela7[[#This Row],[C/V]]="c",Tabela7[[#This Row],[Preço Médio]],"")</f>
        <v/>
      </c>
      <c r="W2123" s="294" t="str">
        <f>IF(Tabela7[[#This Row],[C/V]]="v",Tabela7[[#This Row],[Preço Médio]],"")</f>
        <v/>
      </c>
      <c r="X2123" s="123" t="str">
        <f>Tabela7[[#This Row],[Código Negociação]]&amp;Tabela7[[#This Row],[C/V]]</f>
        <v/>
      </c>
    </row>
    <row r="2124" spans="3:24" ht="15" customHeight="1" x14ac:dyDescent="0.25">
      <c r="C2124" s="262"/>
      <c r="D2124" s="272"/>
      <c r="E2124" s="272"/>
      <c r="F2124" s="264"/>
      <c r="G2124" s="265"/>
      <c r="H2124" s="126"/>
      <c r="I2124" s="125"/>
      <c r="J2124" s="125"/>
      <c r="K2124" s="125"/>
      <c r="L2124" s="125"/>
      <c r="M2124" s="125"/>
      <c r="N2124" s="125"/>
      <c r="O2124" s="266"/>
      <c r="P2124" s="267"/>
      <c r="Q2124" s="268"/>
      <c r="R2124" s="269"/>
      <c r="S2124" s="268"/>
      <c r="T2124" s="263"/>
      <c r="U2124" s="300"/>
      <c r="V2124" s="294" t="str">
        <f>IF(Tabela7[[#This Row],[C/V]]="c",Tabela7[[#This Row],[Preço Médio]],"")</f>
        <v/>
      </c>
      <c r="W2124" s="294" t="str">
        <f>IF(Tabela7[[#This Row],[C/V]]="v",Tabela7[[#This Row],[Preço Médio]],"")</f>
        <v/>
      </c>
      <c r="X2124" s="123" t="str">
        <f>Tabela7[[#This Row],[Código Negociação]]&amp;Tabela7[[#This Row],[C/V]]</f>
        <v/>
      </c>
    </row>
    <row r="2125" spans="3:24" ht="15" customHeight="1" x14ac:dyDescent="0.25">
      <c r="C2125" s="262"/>
      <c r="D2125" s="272"/>
      <c r="E2125" s="272"/>
      <c r="F2125" s="264"/>
      <c r="G2125" s="265"/>
      <c r="H2125" s="126"/>
      <c r="I2125" s="125"/>
      <c r="J2125" s="125"/>
      <c r="K2125" s="125"/>
      <c r="L2125" s="125"/>
      <c r="M2125" s="125"/>
      <c r="N2125" s="125"/>
      <c r="O2125" s="266"/>
      <c r="P2125" s="267"/>
      <c r="Q2125" s="267"/>
      <c r="R2125" s="270"/>
      <c r="S2125" s="267"/>
      <c r="T2125" s="264"/>
      <c r="U2125" s="300"/>
      <c r="V2125" s="294" t="str">
        <f>IF(Tabela7[[#This Row],[C/V]]="c",Tabela7[[#This Row],[Preço Médio]],"")</f>
        <v/>
      </c>
      <c r="W2125" s="294" t="str">
        <f>IF(Tabela7[[#This Row],[C/V]]="v",Tabela7[[#This Row],[Preço Médio]],"")</f>
        <v/>
      </c>
      <c r="X2125" s="123" t="str">
        <f>Tabela7[[#This Row],[Código Negociação]]&amp;Tabela7[[#This Row],[C/V]]</f>
        <v/>
      </c>
    </row>
    <row r="2126" spans="3:24" ht="15" customHeight="1" x14ac:dyDescent="0.25">
      <c r="C2126" s="141"/>
      <c r="D2126" s="273"/>
      <c r="E2126" s="273"/>
      <c r="F2126" s="264"/>
      <c r="G2126" s="274"/>
      <c r="H2126" s="264"/>
      <c r="I2126" s="275"/>
      <c r="J2126" s="275"/>
      <c r="K2126" s="275"/>
      <c r="L2126" s="275"/>
      <c r="M2126" s="275"/>
      <c r="N2126" s="275"/>
      <c r="O2126" s="267"/>
      <c r="P2126" s="267"/>
      <c r="Q2126" s="268"/>
      <c r="R2126" s="269"/>
      <c r="S2126" s="268"/>
      <c r="T2126" s="263"/>
      <c r="U2126" s="300"/>
      <c r="V2126" s="294" t="str">
        <f>IF(Tabela7[[#This Row],[C/V]]="c",Tabela7[[#This Row],[Preço Médio]],"")</f>
        <v/>
      </c>
      <c r="W2126" s="294" t="str">
        <f>IF(Tabela7[[#This Row],[C/V]]="v",Tabela7[[#This Row],[Preço Médio]],"")</f>
        <v/>
      </c>
      <c r="X2126" s="123" t="str">
        <f>Tabela7[[#This Row],[Código Negociação]]&amp;Tabela7[[#This Row],[C/V]]</f>
        <v/>
      </c>
    </row>
    <row r="2127" spans="3:24" ht="15" customHeight="1" x14ac:dyDescent="0.25">
      <c r="C2127" s="262"/>
      <c r="D2127" s="272"/>
      <c r="E2127" s="273"/>
      <c r="F2127" s="264"/>
      <c r="G2127" s="265"/>
      <c r="H2127" s="126"/>
      <c r="I2127" s="125"/>
      <c r="J2127" s="125"/>
      <c r="K2127" s="125"/>
      <c r="L2127" s="125"/>
      <c r="M2127" s="125"/>
      <c r="N2127" s="125"/>
      <c r="O2127" s="266"/>
      <c r="P2127" s="267"/>
      <c r="Q2127" s="268"/>
      <c r="R2127" s="269"/>
      <c r="S2127" s="268"/>
      <c r="T2127" s="263"/>
      <c r="U2127" s="300"/>
      <c r="V2127" s="294" t="str">
        <f>IF(Tabela7[[#This Row],[C/V]]="c",Tabela7[[#This Row],[Preço Médio]],"")</f>
        <v/>
      </c>
      <c r="W2127" s="294" t="str">
        <f>IF(Tabela7[[#This Row],[C/V]]="v",Tabela7[[#This Row],[Preço Médio]],"")</f>
        <v/>
      </c>
      <c r="X2127" s="123" t="str">
        <f>Tabela7[[#This Row],[Código Negociação]]&amp;Tabela7[[#This Row],[C/V]]</f>
        <v/>
      </c>
    </row>
    <row r="2128" spans="3:24" ht="15" customHeight="1" x14ac:dyDescent="0.25">
      <c r="C2128" s="262"/>
      <c r="D2128" s="272"/>
      <c r="E2128" s="273"/>
      <c r="F2128" s="264"/>
      <c r="G2128" s="265"/>
      <c r="H2128" s="126"/>
      <c r="I2128" s="125"/>
      <c r="J2128" s="125"/>
      <c r="K2128" s="125"/>
      <c r="L2128" s="125"/>
      <c r="M2128" s="125"/>
      <c r="N2128" s="125"/>
      <c r="O2128" s="266"/>
      <c r="P2128" s="267"/>
      <c r="Q2128" s="267"/>
      <c r="R2128" s="270"/>
      <c r="S2128" s="267"/>
      <c r="T2128" s="264"/>
      <c r="U2128" s="300"/>
      <c r="V2128" s="294" t="str">
        <f>IF(Tabela7[[#This Row],[C/V]]="c",Tabela7[[#This Row],[Preço Médio]],"")</f>
        <v/>
      </c>
      <c r="W2128" s="294" t="str">
        <f>IF(Tabela7[[#This Row],[C/V]]="v",Tabela7[[#This Row],[Preço Médio]],"")</f>
        <v/>
      </c>
      <c r="X2128" s="123" t="str">
        <f>Tabela7[[#This Row],[Código Negociação]]&amp;Tabela7[[#This Row],[C/V]]</f>
        <v/>
      </c>
    </row>
    <row r="2129" spans="3:24" ht="15" customHeight="1" x14ac:dyDescent="0.25">
      <c r="C2129" s="141"/>
      <c r="D2129" s="271"/>
      <c r="E2129" s="271"/>
      <c r="F2129" s="118"/>
      <c r="G2129" s="119"/>
      <c r="H2129" s="118"/>
      <c r="I2129" s="120"/>
      <c r="J2129" s="120"/>
      <c r="K2129" s="120"/>
      <c r="L2129" s="120"/>
      <c r="M2129" s="120"/>
      <c r="N2129" s="120"/>
      <c r="O2129" s="121"/>
      <c r="P2129" s="121"/>
      <c r="Q2129" s="117"/>
      <c r="R2129" s="122"/>
      <c r="S2129" s="117"/>
      <c r="T2129" s="123"/>
      <c r="U2129" s="299"/>
      <c r="V2129" s="294" t="str">
        <f>IF(Tabela7[[#This Row],[C/V]]="c",Tabela7[[#This Row],[Preço Médio]],"")</f>
        <v/>
      </c>
      <c r="W2129" s="294" t="str">
        <f>IF(Tabela7[[#This Row],[C/V]]="v",Tabela7[[#This Row],[Preço Médio]],"")</f>
        <v/>
      </c>
      <c r="X2129" s="123" t="str">
        <f>Tabela7[[#This Row],[Código Negociação]]&amp;Tabela7[[#This Row],[C/V]]</f>
        <v/>
      </c>
    </row>
    <row r="2130" spans="3:24" ht="15" customHeight="1" x14ac:dyDescent="0.25">
      <c r="C2130" s="262"/>
      <c r="D2130" s="272"/>
      <c r="E2130" s="272"/>
      <c r="F2130" s="264"/>
      <c r="G2130" s="265"/>
      <c r="H2130" s="126"/>
      <c r="I2130" s="125"/>
      <c r="J2130" s="125"/>
      <c r="K2130" s="125"/>
      <c r="L2130" s="125"/>
      <c r="M2130" s="125"/>
      <c r="N2130" s="125"/>
      <c r="O2130" s="266"/>
      <c r="P2130" s="267"/>
      <c r="Q2130" s="268"/>
      <c r="R2130" s="269"/>
      <c r="S2130" s="268"/>
      <c r="T2130" s="263"/>
      <c r="U2130" s="300"/>
      <c r="V2130" s="294" t="str">
        <f>IF(Tabela7[[#This Row],[C/V]]="c",Tabela7[[#This Row],[Preço Médio]],"")</f>
        <v/>
      </c>
      <c r="W2130" s="294" t="str">
        <f>IF(Tabela7[[#This Row],[C/V]]="v",Tabela7[[#This Row],[Preço Médio]],"")</f>
        <v/>
      </c>
      <c r="X2130" s="123" t="str">
        <f>Tabela7[[#This Row],[Código Negociação]]&amp;Tabela7[[#This Row],[C/V]]</f>
        <v/>
      </c>
    </row>
    <row r="2131" spans="3:24" ht="15" customHeight="1" x14ac:dyDescent="0.25">
      <c r="C2131" s="262"/>
      <c r="D2131" s="272"/>
      <c r="E2131" s="272"/>
      <c r="F2131" s="264"/>
      <c r="G2131" s="265"/>
      <c r="H2131" s="126"/>
      <c r="I2131" s="125"/>
      <c r="J2131" s="125"/>
      <c r="K2131" s="125"/>
      <c r="L2131" s="125"/>
      <c r="M2131" s="125"/>
      <c r="N2131" s="125"/>
      <c r="O2131" s="266"/>
      <c r="P2131" s="267"/>
      <c r="Q2131" s="267"/>
      <c r="R2131" s="270"/>
      <c r="S2131" s="267"/>
      <c r="T2131" s="264"/>
      <c r="U2131" s="300"/>
      <c r="V2131" s="294" t="str">
        <f>IF(Tabela7[[#This Row],[C/V]]="c",Tabela7[[#This Row],[Preço Médio]],"")</f>
        <v/>
      </c>
      <c r="W2131" s="294" t="str">
        <f>IF(Tabela7[[#This Row],[C/V]]="v",Tabela7[[#This Row],[Preço Médio]],"")</f>
        <v/>
      </c>
      <c r="X2131" s="123" t="str">
        <f>Tabela7[[#This Row],[Código Negociação]]&amp;Tabela7[[#This Row],[C/V]]</f>
        <v/>
      </c>
    </row>
    <row r="2132" spans="3:24" ht="15" customHeight="1" x14ac:dyDescent="0.25">
      <c r="C2132" s="141"/>
      <c r="D2132" s="273"/>
      <c r="E2132" s="273"/>
      <c r="F2132" s="264"/>
      <c r="G2132" s="274"/>
      <c r="H2132" s="264"/>
      <c r="I2132" s="275"/>
      <c r="J2132" s="275"/>
      <c r="K2132" s="275"/>
      <c r="L2132" s="275"/>
      <c r="M2132" s="275"/>
      <c r="N2132" s="275"/>
      <c r="O2132" s="267"/>
      <c r="P2132" s="267"/>
      <c r="Q2132" s="268"/>
      <c r="R2132" s="269"/>
      <c r="S2132" s="268"/>
      <c r="T2132" s="263"/>
      <c r="U2132" s="300"/>
      <c r="V2132" s="294" t="str">
        <f>IF(Tabela7[[#This Row],[C/V]]="c",Tabela7[[#This Row],[Preço Médio]],"")</f>
        <v/>
      </c>
      <c r="W2132" s="294" t="str">
        <f>IF(Tabela7[[#This Row],[C/V]]="v",Tabela7[[#This Row],[Preço Médio]],"")</f>
        <v/>
      </c>
      <c r="X2132" s="123" t="str">
        <f>Tabela7[[#This Row],[Código Negociação]]&amp;Tabela7[[#This Row],[C/V]]</f>
        <v/>
      </c>
    </row>
    <row r="2133" spans="3:24" ht="15" customHeight="1" x14ac:dyDescent="0.25">
      <c r="C2133" s="262"/>
      <c r="D2133" s="272"/>
      <c r="E2133" s="273"/>
      <c r="F2133" s="264"/>
      <c r="G2133" s="265"/>
      <c r="H2133" s="126"/>
      <c r="I2133" s="125"/>
      <c r="J2133" s="125"/>
      <c r="K2133" s="125"/>
      <c r="L2133" s="125"/>
      <c r="M2133" s="125"/>
      <c r="N2133" s="125"/>
      <c r="O2133" s="266"/>
      <c r="P2133" s="267"/>
      <c r="Q2133" s="268"/>
      <c r="R2133" s="269"/>
      <c r="S2133" s="268"/>
      <c r="T2133" s="263"/>
      <c r="U2133" s="300"/>
      <c r="V2133" s="294" t="str">
        <f>IF(Tabela7[[#This Row],[C/V]]="c",Tabela7[[#This Row],[Preço Médio]],"")</f>
        <v/>
      </c>
      <c r="W2133" s="294" t="str">
        <f>IF(Tabela7[[#This Row],[C/V]]="v",Tabela7[[#This Row],[Preço Médio]],"")</f>
        <v/>
      </c>
      <c r="X2133" s="123" t="str">
        <f>Tabela7[[#This Row],[Código Negociação]]&amp;Tabela7[[#This Row],[C/V]]</f>
        <v/>
      </c>
    </row>
    <row r="2134" spans="3:24" ht="15" customHeight="1" x14ac:dyDescent="0.25">
      <c r="C2134" s="262"/>
      <c r="D2134" s="272"/>
      <c r="E2134" s="273"/>
      <c r="F2134" s="264"/>
      <c r="G2134" s="265"/>
      <c r="H2134" s="126"/>
      <c r="I2134" s="125"/>
      <c r="J2134" s="125"/>
      <c r="K2134" s="125"/>
      <c r="L2134" s="125"/>
      <c r="M2134" s="125"/>
      <c r="N2134" s="125"/>
      <c r="O2134" s="266"/>
      <c r="P2134" s="267"/>
      <c r="Q2134" s="267"/>
      <c r="R2134" s="270"/>
      <c r="S2134" s="267"/>
      <c r="T2134" s="264"/>
      <c r="U2134" s="300"/>
      <c r="V2134" s="294" t="str">
        <f>IF(Tabela7[[#This Row],[C/V]]="c",Tabela7[[#This Row],[Preço Médio]],"")</f>
        <v/>
      </c>
      <c r="W2134" s="294" t="str">
        <f>IF(Tabela7[[#This Row],[C/V]]="v",Tabela7[[#This Row],[Preço Médio]],"")</f>
        <v/>
      </c>
      <c r="X2134" s="123" t="str">
        <f>Tabela7[[#This Row],[Código Negociação]]&amp;Tabela7[[#This Row],[C/V]]</f>
        <v/>
      </c>
    </row>
    <row r="2135" spans="3:24" ht="15" customHeight="1" x14ac:dyDescent="0.25">
      <c r="C2135" s="141"/>
      <c r="D2135" s="271"/>
      <c r="E2135" s="271"/>
      <c r="F2135" s="118"/>
      <c r="G2135" s="119"/>
      <c r="H2135" s="118"/>
      <c r="I2135" s="120"/>
      <c r="J2135" s="120"/>
      <c r="K2135" s="120"/>
      <c r="L2135" s="120"/>
      <c r="M2135" s="120"/>
      <c r="N2135" s="120"/>
      <c r="O2135" s="121"/>
      <c r="P2135" s="121"/>
      <c r="Q2135" s="117"/>
      <c r="R2135" s="122"/>
      <c r="S2135" s="117"/>
      <c r="T2135" s="123"/>
      <c r="U2135" s="299"/>
      <c r="V2135" s="294" t="str">
        <f>IF(Tabela7[[#This Row],[C/V]]="c",Tabela7[[#This Row],[Preço Médio]],"")</f>
        <v/>
      </c>
      <c r="W2135" s="294" t="str">
        <f>IF(Tabela7[[#This Row],[C/V]]="v",Tabela7[[#This Row],[Preço Médio]],"")</f>
        <v/>
      </c>
      <c r="X2135" s="123" t="str">
        <f>Tabela7[[#This Row],[Código Negociação]]&amp;Tabela7[[#This Row],[C/V]]</f>
        <v/>
      </c>
    </row>
    <row r="2136" spans="3:24" ht="15" customHeight="1" x14ac:dyDescent="0.25">
      <c r="C2136" s="262"/>
      <c r="D2136" s="272"/>
      <c r="E2136" s="272"/>
      <c r="F2136" s="264"/>
      <c r="G2136" s="265"/>
      <c r="H2136" s="126"/>
      <c r="I2136" s="125"/>
      <c r="J2136" s="125"/>
      <c r="K2136" s="125"/>
      <c r="L2136" s="125"/>
      <c r="M2136" s="125"/>
      <c r="N2136" s="125"/>
      <c r="O2136" s="266"/>
      <c r="P2136" s="267"/>
      <c r="Q2136" s="268"/>
      <c r="R2136" s="269"/>
      <c r="S2136" s="268"/>
      <c r="T2136" s="263"/>
      <c r="U2136" s="300"/>
      <c r="V2136" s="294" t="str">
        <f>IF(Tabela7[[#This Row],[C/V]]="c",Tabela7[[#This Row],[Preço Médio]],"")</f>
        <v/>
      </c>
      <c r="W2136" s="294" t="str">
        <f>IF(Tabela7[[#This Row],[C/V]]="v",Tabela7[[#This Row],[Preço Médio]],"")</f>
        <v/>
      </c>
      <c r="X2136" s="123" t="str">
        <f>Tabela7[[#This Row],[Código Negociação]]&amp;Tabela7[[#This Row],[C/V]]</f>
        <v/>
      </c>
    </row>
    <row r="2137" spans="3:24" ht="15" customHeight="1" x14ac:dyDescent="0.25">
      <c r="C2137" s="262"/>
      <c r="D2137" s="272"/>
      <c r="E2137" s="272"/>
      <c r="F2137" s="264"/>
      <c r="G2137" s="265"/>
      <c r="H2137" s="126"/>
      <c r="I2137" s="125"/>
      <c r="J2137" s="125"/>
      <c r="K2137" s="125"/>
      <c r="L2137" s="125"/>
      <c r="M2137" s="125"/>
      <c r="N2137" s="125"/>
      <c r="O2137" s="266"/>
      <c r="P2137" s="267"/>
      <c r="Q2137" s="267"/>
      <c r="R2137" s="270"/>
      <c r="S2137" s="267"/>
      <c r="T2137" s="264"/>
      <c r="U2137" s="300"/>
      <c r="V2137" s="294" t="str">
        <f>IF(Tabela7[[#This Row],[C/V]]="c",Tabela7[[#This Row],[Preço Médio]],"")</f>
        <v/>
      </c>
      <c r="W2137" s="294" t="str">
        <f>IF(Tabela7[[#This Row],[C/V]]="v",Tabela7[[#This Row],[Preço Médio]],"")</f>
        <v/>
      </c>
      <c r="X2137" s="123" t="str">
        <f>Tabela7[[#This Row],[Código Negociação]]&amp;Tabela7[[#This Row],[C/V]]</f>
        <v/>
      </c>
    </row>
    <row r="2138" spans="3:24" ht="15" customHeight="1" x14ac:dyDescent="0.25">
      <c r="C2138" s="141"/>
      <c r="D2138" s="273"/>
      <c r="E2138" s="273"/>
      <c r="F2138" s="264"/>
      <c r="G2138" s="274"/>
      <c r="H2138" s="264"/>
      <c r="I2138" s="275"/>
      <c r="J2138" s="275"/>
      <c r="K2138" s="275"/>
      <c r="L2138" s="275"/>
      <c r="M2138" s="275"/>
      <c r="N2138" s="275"/>
      <c r="O2138" s="267"/>
      <c r="P2138" s="267"/>
      <c r="Q2138" s="268"/>
      <c r="R2138" s="269"/>
      <c r="S2138" s="268"/>
      <c r="T2138" s="263"/>
      <c r="U2138" s="300"/>
      <c r="V2138" s="294" t="str">
        <f>IF(Tabela7[[#This Row],[C/V]]="c",Tabela7[[#This Row],[Preço Médio]],"")</f>
        <v/>
      </c>
      <c r="W2138" s="294" t="str">
        <f>IF(Tabela7[[#This Row],[C/V]]="v",Tabela7[[#This Row],[Preço Médio]],"")</f>
        <v/>
      </c>
      <c r="X2138" s="123" t="str">
        <f>Tabela7[[#This Row],[Código Negociação]]&amp;Tabela7[[#This Row],[C/V]]</f>
        <v/>
      </c>
    </row>
    <row r="2139" spans="3:24" ht="15" customHeight="1" x14ac:dyDescent="0.25">
      <c r="C2139" s="262"/>
      <c r="D2139" s="272"/>
      <c r="E2139" s="273"/>
      <c r="F2139" s="264"/>
      <c r="G2139" s="265"/>
      <c r="H2139" s="126"/>
      <c r="I2139" s="125"/>
      <c r="J2139" s="125"/>
      <c r="K2139" s="125"/>
      <c r="L2139" s="125"/>
      <c r="M2139" s="125"/>
      <c r="N2139" s="125"/>
      <c r="O2139" s="266"/>
      <c r="P2139" s="267"/>
      <c r="Q2139" s="268"/>
      <c r="R2139" s="269"/>
      <c r="S2139" s="268"/>
      <c r="T2139" s="263"/>
      <c r="U2139" s="300"/>
      <c r="V2139" s="294" t="str">
        <f>IF(Tabela7[[#This Row],[C/V]]="c",Tabela7[[#This Row],[Preço Médio]],"")</f>
        <v/>
      </c>
      <c r="W2139" s="294" t="str">
        <f>IF(Tabela7[[#This Row],[C/V]]="v",Tabela7[[#This Row],[Preço Médio]],"")</f>
        <v/>
      </c>
      <c r="X2139" s="123" t="str">
        <f>Tabela7[[#This Row],[Código Negociação]]&amp;Tabela7[[#This Row],[C/V]]</f>
        <v/>
      </c>
    </row>
    <row r="2140" spans="3:24" ht="15" customHeight="1" x14ac:dyDescent="0.25">
      <c r="C2140" s="262"/>
      <c r="D2140" s="272"/>
      <c r="E2140" s="273"/>
      <c r="F2140" s="264"/>
      <c r="G2140" s="265"/>
      <c r="H2140" s="126"/>
      <c r="I2140" s="125"/>
      <c r="J2140" s="125"/>
      <c r="K2140" s="125"/>
      <c r="L2140" s="125"/>
      <c r="M2140" s="125"/>
      <c r="N2140" s="125"/>
      <c r="O2140" s="266"/>
      <c r="P2140" s="267"/>
      <c r="Q2140" s="267"/>
      <c r="R2140" s="270"/>
      <c r="S2140" s="267"/>
      <c r="T2140" s="264"/>
      <c r="U2140" s="300"/>
      <c r="V2140" s="294" t="str">
        <f>IF(Tabela7[[#This Row],[C/V]]="c",Tabela7[[#This Row],[Preço Médio]],"")</f>
        <v/>
      </c>
      <c r="W2140" s="294" t="str">
        <f>IF(Tabela7[[#This Row],[C/V]]="v",Tabela7[[#This Row],[Preço Médio]],"")</f>
        <v/>
      </c>
      <c r="X2140" s="123" t="str">
        <f>Tabela7[[#This Row],[Código Negociação]]&amp;Tabela7[[#This Row],[C/V]]</f>
        <v/>
      </c>
    </row>
    <row r="2141" spans="3:24" ht="15" customHeight="1" x14ac:dyDescent="0.25">
      <c r="C2141" s="141"/>
      <c r="D2141" s="271"/>
      <c r="E2141" s="271"/>
      <c r="F2141" s="118"/>
      <c r="G2141" s="119"/>
      <c r="H2141" s="118"/>
      <c r="I2141" s="120"/>
      <c r="J2141" s="120"/>
      <c r="K2141" s="120"/>
      <c r="L2141" s="120"/>
      <c r="M2141" s="120"/>
      <c r="N2141" s="120"/>
      <c r="O2141" s="121"/>
      <c r="P2141" s="121"/>
      <c r="Q2141" s="117"/>
      <c r="R2141" s="122"/>
      <c r="S2141" s="117"/>
      <c r="T2141" s="123"/>
      <c r="U2141" s="299"/>
      <c r="V2141" s="294" t="str">
        <f>IF(Tabela7[[#This Row],[C/V]]="c",Tabela7[[#This Row],[Preço Médio]],"")</f>
        <v/>
      </c>
      <c r="W2141" s="294" t="str">
        <f>IF(Tabela7[[#This Row],[C/V]]="v",Tabela7[[#This Row],[Preço Médio]],"")</f>
        <v/>
      </c>
      <c r="X2141" s="123" t="str">
        <f>Tabela7[[#This Row],[Código Negociação]]&amp;Tabela7[[#This Row],[C/V]]</f>
        <v/>
      </c>
    </row>
    <row r="2142" spans="3:24" ht="15" customHeight="1" x14ac:dyDescent="0.25">
      <c r="C2142" s="262"/>
      <c r="D2142" s="272"/>
      <c r="E2142" s="272"/>
      <c r="F2142" s="264"/>
      <c r="G2142" s="265"/>
      <c r="H2142" s="126"/>
      <c r="I2142" s="125"/>
      <c r="J2142" s="125"/>
      <c r="K2142" s="125"/>
      <c r="L2142" s="125"/>
      <c r="M2142" s="125"/>
      <c r="N2142" s="125"/>
      <c r="O2142" s="266"/>
      <c r="P2142" s="267"/>
      <c r="Q2142" s="268"/>
      <c r="R2142" s="269"/>
      <c r="S2142" s="268"/>
      <c r="T2142" s="263"/>
      <c r="U2142" s="300"/>
      <c r="V2142" s="294" t="str">
        <f>IF(Tabela7[[#This Row],[C/V]]="c",Tabela7[[#This Row],[Preço Médio]],"")</f>
        <v/>
      </c>
      <c r="W2142" s="294" t="str">
        <f>IF(Tabela7[[#This Row],[C/V]]="v",Tabela7[[#This Row],[Preço Médio]],"")</f>
        <v/>
      </c>
      <c r="X2142" s="123" t="str">
        <f>Tabela7[[#This Row],[Código Negociação]]&amp;Tabela7[[#This Row],[C/V]]</f>
        <v/>
      </c>
    </row>
    <row r="2143" spans="3:24" ht="15" customHeight="1" x14ac:dyDescent="0.25">
      <c r="C2143" s="262"/>
      <c r="D2143" s="272"/>
      <c r="E2143" s="272"/>
      <c r="F2143" s="264"/>
      <c r="G2143" s="265"/>
      <c r="H2143" s="126"/>
      <c r="I2143" s="125"/>
      <c r="J2143" s="125"/>
      <c r="K2143" s="125"/>
      <c r="L2143" s="125"/>
      <c r="M2143" s="125"/>
      <c r="N2143" s="125"/>
      <c r="O2143" s="266"/>
      <c r="P2143" s="267"/>
      <c r="Q2143" s="267"/>
      <c r="R2143" s="270"/>
      <c r="S2143" s="267"/>
      <c r="T2143" s="264"/>
      <c r="U2143" s="300"/>
      <c r="V2143" s="294" t="str">
        <f>IF(Tabela7[[#This Row],[C/V]]="c",Tabela7[[#This Row],[Preço Médio]],"")</f>
        <v/>
      </c>
      <c r="W2143" s="294" t="str">
        <f>IF(Tabela7[[#This Row],[C/V]]="v",Tabela7[[#This Row],[Preço Médio]],"")</f>
        <v/>
      </c>
      <c r="X2143" s="123" t="str">
        <f>Tabela7[[#This Row],[Código Negociação]]&amp;Tabela7[[#This Row],[C/V]]</f>
        <v/>
      </c>
    </row>
    <row r="2144" spans="3:24" ht="15" customHeight="1" x14ac:dyDescent="0.25">
      <c r="C2144" s="141"/>
      <c r="D2144" s="273"/>
      <c r="E2144" s="273"/>
      <c r="F2144" s="264"/>
      <c r="G2144" s="274"/>
      <c r="H2144" s="264"/>
      <c r="I2144" s="275"/>
      <c r="J2144" s="275"/>
      <c r="K2144" s="275"/>
      <c r="L2144" s="275"/>
      <c r="M2144" s="275"/>
      <c r="N2144" s="275"/>
      <c r="O2144" s="267"/>
      <c r="P2144" s="267"/>
      <c r="Q2144" s="268"/>
      <c r="R2144" s="269"/>
      <c r="S2144" s="268"/>
      <c r="T2144" s="263"/>
      <c r="U2144" s="300"/>
      <c r="V2144" s="294" t="str">
        <f>IF(Tabela7[[#This Row],[C/V]]="c",Tabela7[[#This Row],[Preço Médio]],"")</f>
        <v/>
      </c>
      <c r="W2144" s="294" t="str">
        <f>IF(Tabela7[[#This Row],[C/V]]="v",Tabela7[[#This Row],[Preço Médio]],"")</f>
        <v/>
      </c>
      <c r="X2144" s="123" t="str">
        <f>Tabela7[[#This Row],[Código Negociação]]&amp;Tabela7[[#This Row],[C/V]]</f>
        <v/>
      </c>
    </row>
    <row r="2145" spans="3:24" ht="15" customHeight="1" x14ac:dyDescent="0.25">
      <c r="C2145" s="262"/>
      <c r="D2145" s="272"/>
      <c r="E2145" s="273"/>
      <c r="F2145" s="264"/>
      <c r="G2145" s="265"/>
      <c r="H2145" s="126"/>
      <c r="I2145" s="125"/>
      <c r="J2145" s="125"/>
      <c r="K2145" s="125"/>
      <c r="L2145" s="125"/>
      <c r="M2145" s="125"/>
      <c r="N2145" s="125"/>
      <c r="O2145" s="266"/>
      <c r="P2145" s="267"/>
      <c r="Q2145" s="268"/>
      <c r="R2145" s="269"/>
      <c r="S2145" s="268"/>
      <c r="T2145" s="263"/>
      <c r="U2145" s="300"/>
      <c r="V2145" s="294" t="str">
        <f>IF(Tabela7[[#This Row],[C/V]]="c",Tabela7[[#This Row],[Preço Médio]],"")</f>
        <v/>
      </c>
      <c r="W2145" s="294" t="str">
        <f>IF(Tabela7[[#This Row],[C/V]]="v",Tabela7[[#This Row],[Preço Médio]],"")</f>
        <v/>
      </c>
      <c r="X2145" s="123" t="str">
        <f>Tabela7[[#This Row],[Código Negociação]]&amp;Tabela7[[#This Row],[C/V]]</f>
        <v/>
      </c>
    </row>
    <row r="2146" spans="3:24" ht="15" customHeight="1" x14ac:dyDescent="0.25">
      <c r="C2146" s="262"/>
      <c r="D2146" s="272"/>
      <c r="E2146" s="273"/>
      <c r="F2146" s="264"/>
      <c r="G2146" s="265"/>
      <c r="H2146" s="126"/>
      <c r="I2146" s="125"/>
      <c r="J2146" s="125"/>
      <c r="K2146" s="125"/>
      <c r="L2146" s="125"/>
      <c r="M2146" s="125"/>
      <c r="N2146" s="125"/>
      <c r="O2146" s="266"/>
      <c r="P2146" s="267"/>
      <c r="Q2146" s="267"/>
      <c r="R2146" s="270"/>
      <c r="S2146" s="267"/>
      <c r="T2146" s="264"/>
      <c r="U2146" s="300"/>
      <c r="V2146" s="294" t="str">
        <f>IF(Tabela7[[#This Row],[C/V]]="c",Tabela7[[#This Row],[Preço Médio]],"")</f>
        <v/>
      </c>
      <c r="W2146" s="294" t="str">
        <f>IF(Tabela7[[#This Row],[C/V]]="v",Tabela7[[#This Row],[Preço Médio]],"")</f>
        <v/>
      </c>
      <c r="X2146" s="123" t="str">
        <f>Tabela7[[#This Row],[Código Negociação]]&amp;Tabela7[[#This Row],[C/V]]</f>
        <v/>
      </c>
    </row>
    <row r="2147" spans="3:24" ht="15" customHeight="1" x14ac:dyDescent="0.25">
      <c r="C2147" s="141"/>
      <c r="D2147" s="271"/>
      <c r="E2147" s="271"/>
      <c r="F2147" s="118"/>
      <c r="G2147" s="119"/>
      <c r="H2147" s="118"/>
      <c r="I2147" s="120"/>
      <c r="J2147" s="120"/>
      <c r="K2147" s="120"/>
      <c r="L2147" s="120"/>
      <c r="M2147" s="120"/>
      <c r="N2147" s="120"/>
      <c r="O2147" s="121"/>
      <c r="P2147" s="121"/>
      <c r="Q2147" s="117"/>
      <c r="R2147" s="122"/>
      <c r="S2147" s="117"/>
      <c r="T2147" s="123"/>
      <c r="U2147" s="299"/>
      <c r="V2147" s="294" t="str">
        <f>IF(Tabela7[[#This Row],[C/V]]="c",Tabela7[[#This Row],[Preço Médio]],"")</f>
        <v/>
      </c>
      <c r="W2147" s="294" t="str">
        <f>IF(Tabela7[[#This Row],[C/V]]="v",Tabela7[[#This Row],[Preço Médio]],"")</f>
        <v/>
      </c>
      <c r="X2147" s="123" t="str">
        <f>Tabela7[[#This Row],[Código Negociação]]&amp;Tabela7[[#This Row],[C/V]]</f>
        <v/>
      </c>
    </row>
    <row r="2148" spans="3:24" ht="15" customHeight="1" x14ac:dyDescent="0.25">
      <c r="C2148" s="262"/>
      <c r="D2148" s="272"/>
      <c r="E2148" s="272"/>
      <c r="F2148" s="264"/>
      <c r="G2148" s="265"/>
      <c r="H2148" s="126"/>
      <c r="I2148" s="125"/>
      <c r="J2148" s="125"/>
      <c r="K2148" s="125"/>
      <c r="L2148" s="125"/>
      <c r="M2148" s="125"/>
      <c r="N2148" s="125"/>
      <c r="O2148" s="266"/>
      <c r="P2148" s="267"/>
      <c r="Q2148" s="268"/>
      <c r="R2148" s="269"/>
      <c r="S2148" s="268"/>
      <c r="T2148" s="263"/>
      <c r="U2148" s="300"/>
      <c r="V2148" s="294" t="str">
        <f>IF(Tabela7[[#This Row],[C/V]]="c",Tabela7[[#This Row],[Preço Médio]],"")</f>
        <v/>
      </c>
      <c r="W2148" s="294" t="str">
        <f>IF(Tabela7[[#This Row],[C/V]]="v",Tabela7[[#This Row],[Preço Médio]],"")</f>
        <v/>
      </c>
      <c r="X2148" s="123" t="str">
        <f>Tabela7[[#This Row],[Código Negociação]]&amp;Tabela7[[#This Row],[C/V]]</f>
        <v/>
      </c>
    </row>
    <row r="2149" spans="3:24" ht="15" customHeight="1" x14ac:dyDescent="0.25">
      <c r="C2149" s="262"/>
      <c r="D2149" s="272"/>
      <c r="E2149" s="272"/>
      <c r="F2149" s="264"/>
      <c r="G2149" s="265"/>
      <c r="H2149" s="126"/>
      <c r="I2149" s="125"/>
      <c r="J2149" s="125"/>
      <c r="K2149" s="125"/>
      <c r="L2149" s="125"/>
      <c r="M2149" s="125"/>
      <c r="N2149" s="125"/>
      <c r="O2149" s="266"/>
      <c r="P2149" s="267"/>
      <c r="Q2149" s="267"/>
      <c r="R2149" s="270"/>
      <c r="S2149" s="267"/>
      <c r="T2149" s="264"/>
      <c r="U2149" s="300"/>
      <c r="V2149" s="294" t="str">
        <f>IF(Tabela7[[#This Row],[C/V]]="c",Tabela7[[#This Row],[Preço Médio]],"")</f>
        <v/>
      </c>
      <c r="W2149" s="294" t="str">
        <f>IF(Tabela7[[#This Row],[C/V]]="v",Tabela7[[#This Row],[Preço Médio]],"")</f>
        <v/>
      </c>
      <c r="X2149" s="123" t="str">
        <f>Tabela7[[#This Row],[Código Negociação]]&amp;Tabela7[[#This Row],[C/V]]</f>
        <v/>
      </c>
    </row>
    <row r="2150" spans="3:24" ht="15" customHeight="1" x14ac:dyDescent="0.25">
      <c r="C2150" s="141"/>
      <c r="D2150" s="273"/>
      <c r="E2150" s="273"/>
      <c r="F2150" s="264"/>
      <c r="G2150" s="274"/>
      <c r="H2150" s="264"/>
      <c r="I2150" s="275"/>
      <c r="J2150" s="275"/>
      <c r="K2150" s="275"/>
      <c r="L2150" s="275"/>
      <c r="M2150" s="275"/>
      <c r="N2150" s="275"/>
      <c r="O2150" s="267"/>
      <c r="P2150" s="267"/>
      <c r="Q2150" s="268"/>
      <c r="R2150" s="269"/>
      <c r="S2150" s="268"/>
      <c r="T2150" s="263"/>
      <c r="U2150" s="300"/>
      <c r="V2150" s="294" t="str">
        <f>IF(Tabela7[[#This Row],[C/V]]="c",Tabela7[[#This Row],[Preço Médio]],"")</f>
        <v/>
      </c>
      <c r="W2150" s="294" t="str">
        <f>IF(Tabela7[[#This Row],[C/V]]="v",Tabela7[[#This Row],[Preço Médio]],"")</f>
        <v/>
      </c>
      <c r="X2150" s="123" t="str">
        <f>Tabela7[[#This Row],[Código Negociação]]&amp;Tabela7[[#This Row],[C/V]]</f>
        <v/>
      </c>
    </row>
    <row r="2151" spans="3:24" ht="15" customHeight="1" x14ac:dyDescent="0.25">
      <c r="C2151" s="262"/>
      <c r="D2151" s="272"/>
      <c r="E2151" s="273"/>
      <c r="F2151" s="264"/>
      <c r="G2151" s="265"/>
      <c r="H2151" s="126"/>
      <c r="I2151" s="125"/>
      <c r="J2151" s="125"/>
      <c r="K2151" s="125"/>
      <c r="L2151" s="125"/>
      <c r="M2151" s="125"/>
      <c r="N2151" s="125"/>
      <c r="O2151" s="266"/>
      <c r="P2151" s="267"/>
      <c r="Q2151" s="268"/>
      <c r="R2151" s="269"/>
      <c r="S2151" s="268"/>
      <c r="T2151" s="263"/>
      <c r="U2151" s="300"/>
      <c r="V2151" s="294" t="str">
        <f>IF(Tabela7[[#This Row],[C/V]]="c",Tabela7[[#This Row],[Preço Médio]],"")</f>
        <v/>
      </c>
      <c r="W2151" s="294" t="str">
        <f>IF(Tabela7[[#This Row],[C/V]]="v",Tabela7[[#This Row],[Preço Médio]],"")</f>
        <v/>
      </c>
      <c r="X2151" s="123" t="str">
        <f>Tabela7[[#This Row],[Código Negociação]]&amp;Tabela7[[#This Row],[C/V]]</f>
        <v/>
      </c>
    </row>
    <row r="2152" spans="3:24" ht="15" customHeight="1" x14ac:dyDescent="0.25">
      <c r="C2152" s="262"/>
      <c r="D2152" s="272"/>
      <c r="E2152" s="273"/>
      <c r="F2152" s="264"/>
      <c r="G2152" s="265"/>
      <c r="H2152" s="126"/>
      <c r="I2152" s="125"/>
      <c r="J2152" s="125"/>
      <c r="K2152" s="125"/>
      <c r="L2152" s="125"/>
      <c r="M2152" s="125"/>
      <c r="N2152" s="125"/>
      <c r="O2152" s="266"/>
      <c r="P2152" s="267"/>
      <c r="Q2152" s="267"/>
      <c r="R2152" s="270"/>
      <c r="S2152" s="267"/>
      <c r="T2152" s="264"/>
      <c r="U2152" s="300"/>
      <c r="V2152" s="294" t="str">
        <f>IF(Tabela7[[#This Row],[C/V]]="c",Tabela7[[#This Row],[Preço Médio]],"")</f>
        <v/>
      </c>
      <c r="W2152" s="294" t="str">
        <f>IF(Tabela7[[#This Row],[C/V]]="v",Tabela7[[#This Row],[Preço Médio]],"")</f>
        <v/>
      </c>
      <c r="X2152" s="123" t="str">
        <f>Tabela7[[#This Row],[Código Negociação]]&amp;Tabela7[[#This Row],[C/V]]</f>
        <v/>
      </c>
    </row>
    <row r="2153" spans="3:24" ht="15" customHeight="1" x14ac:dyDescent="0.25">
      <c r="C2153" s="141"/>
      <c r="D2153" s="271"/>
      <c r="E2153" s="271"/>
      <c r="F2153" s="118"/>
      <c r="G2153" s="119"/>
      <c r="H2153" s="118"/>
      <c r="I2153" s="120"/>
      <c r="J2153" s="120"/>
      <c r="K2153" s="120"/>
      <c r="L2153" s="120"/>
      <c r="M2153" s="120"/>
      <c r="N2153" s="120"/>
      <c r="O2153" s="121"/>
      <c r="P2153" s="121"/>
      <c r="Q2153" s="117"/>
      <c r="R2153" s="122"/>
      <c r="S2153" s="117"/>
      <c r="T2153" s="123"/>
      <c r="U2153" s="299"/>
      <c r="V2153" s="294" t="str">
        <f>IF(Tabela7[[#This Row],[C/V]]="c",Tabela7[[#This Row],[Preço Médio]],"")</f>
        <v/>
      </c>
      <c r="W2153" s="294" t="str">
        <f>IF(Tabela7[[#This Row],[C/V]]="v",Tabela7[[#This Row],[Preço Médio]],"")</f>
        <v/>
      </c>
      <c r="X2153" s="123" t="str">
        <f>Tabela7[[#This Row],[Código Negociação]]&amp;Tabela7[[#This Row],[C/V]]</f>
        <v/>
      </c>
    </row>
    <row r="2154" spans="3:24" ht="15" customHeight="1" x14ac:dyDescent="0.25">
      <c r="C2154" s="262"/>
      <c r="D2154" s="272"/>
      <c r="E2154" s="272"/>
      <c r="F2154" s="264"/>
      <c r="G2154" s="265"/>
      <c r="H2154" s="126"/>
      <c r="I2154" s="125"/>
      <c r="J2154" s="125"/>
      <c r="K2154" s="125"/>
      <c r="L2154" s="125"/>
      <c r="M2154" s="125"/>
      <c r="N2154" s="125"/>
      <c r="O2154" s="266"/>
      <c r="P2154" s="267"/>
      <c r="Q2154" s="268"/>
      <c r="R2154" s="269"/>
      <c r="S2154" s="268"/>
      <c r="T2154" s="263"/>
      <c r="U2154" s="300"/>
      <c r="V2154" s="294" t="str">
        <f>IF(Tabela7[[#This Row],[C/V]]="c",Tabela7[[#This Row],[Preço Médio]],"")</f>
        <v/>
      </c>
      <c r="W2154" s="294" t="str">
        <f>IF(Tabela7[[#This Row],[C/V]]="v",Tabela7[[#This Row],[Preço Médio]],"")</f>
        <v/>
      </c>
      <c r="X2154" s="123" t="str">
        <f>Tabela7[[#This Row],[Código Negociação]]&amp;Tabela7[[#This Row],[C/V]]</f>
        <v/>
      </c>
    </row>
    <row r="2155" spans="3:24" ht="15" customHeight="1" x14ac:dyDescent="0.25">
      <c r="C2155" s="262"/>
      <c r="D2155" s="272"/>
      <c r="E2155" s="272"/>
      <c r="F2155" s="264"/>
      <c r="G2155" s="265"/>
      <c r="H2155" s="126"/>
      <c r="I2155" s="125"/>
      <c r="J2155" s="125"/>
      <c r="K2155" s="125"/>
      <c r="L2155" s="125"/>
      <c r="M2155" s="125"/>
      <c r="N2155" s="125"/>
      <c r="O2155" s="266"/>
      <c r="P2155" s="267"/>
      <c r="Q2155" s="267"/>
      <c r="R2155" s="270"/>
      <c r="S2155" s="267"/>
      <c r="T2155" s="264"/>
      <c r="U2155" s="300"/>
      <c r="V2155" s="294" t="str">
        <f>IF(Tabela7[[#This Row],[C/V]]="c",Tabela7[[#This Row],[Preço Médio]],"")</f>
        <v/>
      </c>
      <c r="W2155" s="294" t="str">
        <f>IF(Tabela7[[#This Row],[C/V]]="v",Tabela7[[#This Row],[Preço Médio]],"")</f>
        <v/>
      </c>
      <c r="X2155" s="123" t="str">
        <f>Tabela7[[#This Row],[Código Negociação]]&amp;Tabela7[[#This Row],[C/V]]</f>
        <v/>
      </c>
    </row>
    <row r="2156" spans="3:24" ht="15" customHeight="1" x14ac:dyDescent="0.25">
      <c r="C2156" s="141"/>
      <c r="D2156" s="273"/>
      <c r="E2156" s="273"/>
      <c r="F2156" s="264"/>
      <c r="G2156" s="274"/>
      <c r="H2156" s="264"/>
      <c r="I2156" s="275"/>
      <c r="J2156" s="275"/>
      <c r="K2156" s="275"/>
      <c r="L2156" s="275"/>
      <c r="M2156" s="275"/>
      <c r="N2156" s="275"/>
      <c r="O2156" s="267"/>
      <c r="P2156" s="267"/>
      <c r="Q2156" s="268"/>
      <c r="R2156" s="269"/>
      <c r="S2156" s="268"/>
      <c r="T2156" s="263"/>
      <c r="U2156" s="300"/>
      <c r="V2156" s="294" t="str">
        <f>IF(Tabela7[[#This Row],[C/V]]="c",Tabela7[[#This Row],[Preço Médio]],"")</f>
        <v/>
      </c>
      <c r="W2156" s="294" t="str">
        <f>IF(Tabela7[[#This Row],[C/V]]="v",Tabela7[[#This Row],[Preço Médio]],"")</f>
        <v/>
      </c>
      <c r="X2156" s="123" t="str">
        <f>Tabela7[[#This Row],[Código Negociação]]&amp;Tabela7[[#This Row],[C/V]]</f>
        <v/>
      </c>
    </row>
    <row r="2157" spans="3:24" ht="15" customHeight="1" x14ac:dyDescent="0.25">
      <c r="C2157" s="262"/>
      <c r="D2157" s="272"/>
      <c r="E2157" s="273"/>
      <c r="F2157" s="264"/>
      <c r="G2157" s="265"/>
      <c r="H2157" s="126"/>
      <c r="I2157" s="125"/>
      <c r="J2157" s="125"/>
      <c r="K2157" s="125"/>
      <c r="L2157" s="125"/>
      <c r="M2157" s="125"/>
      <c r="N2157" s="125"/>
      <c r="O2157" s="266"/>
      <c r="P2157" s="267"/>
      <c r="Q2157" s="268"/>
      <c r="R2157" s="269"/>
      <c r="S2157" s="268"/>
      <c r="T2157" s="263"/>
      <c r="U2157" s="300"/>
      <c r="V2157" s="294" t="str">
        <f>IF(Tabela7[[#This Row],[C/V]]="c",Tabela7[[#This Row],[Preço Médio]],"")</f>
        <v/>
      </c>
      <c r="W2157" s="294" t="str">
        <f>IF(Tabela7[[#This Row],[C/V]]="v",Tabela7[[#This Row],[Preço Médio]],"")</f>
        <v/>
      </c>
      <c r="X2157" s="123" t="str">
        <f>Tabela7[[#This Row],[Código Negociação]]&amp;Tabela7[[#This Row],[C/V]]</f>
        <v/>
      </c>
    </row>
    <row r="2158" spans="3:24" ht="15" customHeight="1" x14ac:dyDescent="0.25">
      <c r="C2158" s="262"/>
      <c r="D2158" s="272"/>
      <c r="E2158" s="273"/>
      <c r="F2158" s="264"/>
      <c r="G2158" s="265"/>
      <c r="H2158" s="126"/>
      <c r="I2158" s="125"/>
      <c r="J2158" s="125"/>
      <c r="K2158" s="125"/>
      <c r="L2158" s="125"/>
      <c r="M2158" s="125"/>
      <c r="N2158" s="125"/>
      <c r="O2158" s="266"/>
      <c r="P2158" s="267"/>
      <c r="Q2158" s="267"/>
      <c r="R2158" s="270"/>
      <c r="S2158" s="267"/>
      <c r="T2158" s="264"/>
      <c r="U2158" s="300"/>
      <c r="V2158" s="294" t="str">
        <f>IF(Tabela7[[#This Row],[C/V]]="c",Tabela7[[#This Row],[Preço Médio]],"")</f>
        <v/>
      </c>
      <c r="W2158" s="294" t="str">
        <f>IF(Tabela7[[#This Row],[C/V]]="v",Tabela7[[#This Row],[Preço Médio]],"")</f>
        <v/>
      </c>
      <c r="X2158" s="123" t="str">
        <f>Tabela7[[#This Row],[Código Negociação]]&amp;Tabela7[[#This Row],[C/V]]</f>
        <v/>
      </c>
    </row>
    <row r="2159" spans="3:24" ht="15" customHeight="1" x14ac:dyDescent="0.25">
      <c r="C2159" s="141"/>
      <c r="D2159" s="271"/>
      <c r="E2159" s="271"/>
      <c r="F2159" s="118"/>
      <c r="G2159" s="119"/>
      <c r="H2159" s="118"/>
      <c r="I2159" s="120"/>
      <c r="J2159" s="120"/>
      <c r="K2159" s="120"/>
      <c r="L2159" s="120"/>
      <c r="M2159" s="120"/>
      <c r="N2159" s="120"/>
      <c r="O2159" s="121"/>
      <c r="P2159" s="121"/>
      <c r="Q2159" s="117"/>
      <c r="R2159" s="122"/>
      <c r="S2159" s="117"/>
      <c r="T2159" s="123"/>
      <c r="U2159" s="299"/>
      <c r="V2159" s="294" t="str">
        <f>IF(Tabela7[[#This Row],[C/V]]="c",Tabela7[[#This Row],[Preço Médio]],"")</f>
        <v/>
      </c>
      <c r="W2159" s="294" t="str">
        <f>IF(Tabela7[[#This Row],[C/V]]="v",Tabela7[[#This Row],[Preço Médio]],"")</f>
        <v/>
      </c>
      <c r="X2159" s="123" t="str">
        <f>Tabela7[[#This Row],[Código Negociação]]&amp;Tabela7[[#This Row],[C/V]]</f>
        <v/>
      </c>
    </row>
    <row r="2160" spans="3:24" ht="15" customHeight="1" x14ac:dyDescent="0.25">
      <c r="C2160" s="262"/>
      <c r="D2160" s="272"/>
      <c r="E2160" s="272"/>
      <c r="F2160" s="264"/>
      <c r="G2160" s="265"/>
      <c r="H2160" s="126"/>
      <c r="I2160" s="125"/>
      <c r="J2160" s="125"/>
      <c r="K2160" s="125"/>
      <c r="L2160" s="125"/>
      <c r="M2160" s="125"/>
      <c r="N2160" s="125"/>
      <c r="O2160" s="266"/>
      <c r="P2160" s="267"/>
      <c r="Q2160" s="268"/>
      <c r="R2160" s="269"/>
      <c r="S2160" s="268"/>
      <c r="T2160" s="263"/>
      <c r="U2160" s="300"/>
      <c r="V2160" s="294" t="str">
        <f>IF(Tabela7[[#This Row],[C/V]]="c",Tabela7[[#This Row],[Preço Médio]],"")</f>
        <v/>
      </c>
      <c r="W2160" s="294" t="str">
        <f>IF(Tabela7[[#This Row],[C/V]]="v",Tabela7[[#This Row],[Preço Médio]],"")</f>
        <v/>
      </c>
      <c r="X2160" s="123" t="str">
        <f>Tabela7[[#This Row],[Código Negociação]]&amp;Tabela7[[#This Row],[C/V]]</f>
        <v/>
      </c>
    </row>
    <row r="2161" spans="3:24" ht="15" customHeight="1" x14ac:dyDescent="0.25">
      <c r="C2161" s="262"/>
      <c r="D2161" s="272"/>
      <c r="E2161" s="272"/>
      <c r="F2161" s="264"/>
      <c r="G2161" s="265"/>
      <c r="H2161" s="126"/>
      <c r="I2161" s="125"/>
      <c r="J2161" s="125"/>
      <c r="K2161" s="125"/>
      <c r="L2161" s="125"/>
      <c r="M2161" s="125"/>
      <c r="N2161" s="125"/>
      <c r="O2161" s="266"/>
      <c r="P2161" s="267"/>
      <c r="Q2161" s="267"/>
      <c r="R2161" s="270"/>
      <c r="S2161" s="267"/>
      <c r="T2161" s="264"/>
      <c r="U2161" s="300"/>
      <c r="V2161" s="294" t="str">
        <f>IF(Tabela7[[#This Row],[C/V]]="c",Tabela7[[#This Row],[Preço Médio]],"")</f>
        <v/>
      </c>
      <c r="W2161" s="294" t="str">
        <f>IF(Tabela7[[#This Row],[C/V]]="v",Tabela7[[#This Row],[Preço Médio]],"")</f>
        <v/>
      </c>
      <c r="X2161" s="123" t="str">
        <f>Tabela7[[#This Row],[Código Negociação]]&amp;Tabela7[[#This Row],[C/V]]</f>
        <v/>
      </c>
    </row>
    <row r="2162" spans="3:24" ht="15" customHeight="1" x14ac:dyDescent="0.25">
      <c r="C2162" s="141"/>
      <c r="D2162" s="273"/>
      <c r="E2162" s="273"/>
      <c r="F2162" s="264"/>
      <c r="G2162" s="274"/>
      <c r="H2162" s="264"/>
      <c r="I2162" s="275"/>
      <c r="J2162" s="275"/>
      <c r="K2162" s="275"/>
      <c r="L2162" s="275"/>
      <c r="M2162" s="275"/>
      <c r="N2162" s="275"/>
      <c r="O2162" s="267"/>
      <c r="P2162" s="267"/>
      <c r="Q2162" s="268"/>
      <c r="R2162" s="269"/>
      <c r="S2162" s="268"/>
      <c r="T2162" s="263"/>
      <c r="U2162" s="300"/>
      <c r="V2162" s="294" t="str">
        <f>IF(Tabela7[[#This Row],[C/V]]="c",Tabela7[[#This Row],[Preço Médio]],"")</f>
        <v/>
      </c>
      <c r="W2162" s="294" t="str">
        <f>IF(Tabela7[[#This Row],[C/V]]="v",Tabela7[[#This Row],[Preço Médio]],"")</f>
        <v/>
      </c>
      <c r="X2162" s="123" t="str">
        <f>Tabela7[[#This Row],[Código Negociação]]&amp;Tabela7[[#This Row],[C/V]]</f>
        <v/>
      </c>
    </row>
    <row r="2163" spans="3:24" ht="15" customHeight="1" x14ac:dyDescent="0.25">
      <c r="C2163" s="262"/>
      <c r="D2163" s="272"/>
      <c r="E2163" s="273"/>
      <c r="F2163" s="264"/>
      <c r="G2163" s="265"/>
      <c r="H2163" s="126"/>
      <c r="I2163" s="125"/>
      <c r="J2163" s="125"/>
      <c r="K2163" s="125"/>
      <c r="L2163" s="125"/>
      <c r="M2163" s="125"/>
      <c r="N2163" s="125"/>
      <c r="O2163" s="266"/>
      <c r="P2163" s="267"/>
      <c r="Q2163" s="268"/>
      <c r="R2163" s="269"/>
      <c r="S2163" s="268"/>
      <c r="T2163" s="263"/>
      <c r="U2163" s="300"/>
      <c r="V2163" s="294" t="str">
        <f>IF(Tabela7[[#This Row],[C/V]]="c",Tabela7[[#This Row],[Preço Médio]],"")</f>
        <v/>
      </c>
      <c r="W2163" s="294" t="str">
        <f>IF(Tabela7[[#This Row],[C/V]]="v",Tabela7[[#This Row],[Preço Médio]],"")</f>
        <v/>
      </c>
      <c r="X2163" s="123" t="str">
        <f>Tabela7[[#This Row],[Código Negociação]]&amp;Tabela7[[#This Row],[C/V]]</f>
        <v/>
      </c>
    </row>
    <row r="2164" spans="3:24" ht="15" customHeight="1" x14ac:dyDescent="0.25">
      <c r="C2164" s="262"/>
      <c r="D2164" s="272"/>
      <c r="E2164" s="273"/>
      <c r="F2164" s="264"/>
      <c r="G2164" s="265"/>
      <c r="H2164" s="126"/>
      <c r="I2164" s="125"/>
      <c r="J2164" s="125"/>
      <c r="K2164" s="125"/>
      <c r="L2164" s="125"/>
      <c r="M2164" s="125"/>
      <c r="N2164" s="125"/>
      <c r="O2164" s="266"/>
      <c r="P2164" s="267"/>
      <c r="Q2164" s="267"/>
      <c r="R2164" s="270"/>
      <c r="S2164" s="267"/>
      <c r="T2164" s="264"/>
      <c r="U2164" s="300"/>
      <c r="V2164" s="294" t="str">
        <f>IF(Tabela7[[#This Row],[C/V]]="c",Tabela7[[#This Row],[Preço Médio]],"")</f>
        <v/>
      </c>
      <c r="W2164" s="294" t="str">
        <f>IF(Tabela7[[#This Row],[C/V]]="v",Tabela7[[#This Row],[Preço Médio]],"")</f>
        <v/>
      </c>
      <c r="X2164" s="123" t="str">
        <f>Tabela7[[#This Row],[Código Negociação]]&amp;Tabela7[[#This Row],[C/V]]</f>
        <v/>
      </c>
    </row>
    <row r="2165" spans="3:24" ht="15" customHeight="1" x14ac:dyDescent="0.25">
      <c r="C2165" s="141"/>
      <c r="D2165" s="271"/>
      <c r="E2165" s="271"/>
      <c r="F2165" s="118"/>
      <c r="G2165" s="119"/>
      <c r="H2165" s="118"/>
      <c r="I2165" s="120"/>
      <c r="J2165" s="120"/>
      <c r="K2165" s="120"/>
      <c r="L2165" s="120"/>
      <c r="M2165" s="120"/>
      <c r="N2165" s="120"/>
      <c r="O2165" s="121"/>
      <c r="P2165" s="121"/>
      <c r="Q2165" s="117"/>
      <c r="R2165" s="122"/>
      <c r="S2165" s="117"/>
      <c r="T2165" s="123"/>
      <c r="U2165" s="299"/>
      <c r="V2165" s="294" t="str">
        <f>IF(Tabela7[[#This Row],[C/V]]="c",Tabela7[[#This Row],[Preço Médio]],"")</f>
        <v/>
      </c>
      <c r="W2165" s="294" t="str">
        <f>IF(Tabela7[[#This Row],[C/V]]="v",Tabela7[[#This Row],[Preço Médio]],"")</f>
        <v/>
      </c>
      <c r="X2165" s="123" t="str">
        <f>Tabela7[[#This Row],[Código Negociação]]&amp;Tabela7[[#This Row],[C/V]]</f>
        <v/>
      </c>
    </row>
    <row r="2166" spans="3:24" ht="15" customHeight="1" x14ac:dyDescent="0.25">
      <c r="C2166" s="262"/>
      <c r="D2166" s="272"/>
      <c r="E2166" s="272"/>
      <c r="F2166" s="264"/>
      <c r="G2166" s="265"/>
      <c r="H2166" s="126"/>
      <c r="I2166" s="125"/>
      <c r="J2166" s="125"/>
      <c r="K2166" s="125"/>
      <c r="L2166" s="125"/>
      <c r="M2166" s="125"/>
      <c r="N2166" s="125"/>
      <c r="O2166" s="266"/>
      <c r="P2166" s="267"/>
      <c r="Q2166" s="268"/>
      <c r="R2166" s="269"/>
      <c r="S2166" s="268"/>
      <c r="T2166" s="263"/>
      <c r="U2166" s="300"/>
      <c r="V2166" s="294" t="str">
        <f>IF(Tabela7[[#This Row],[C/V]]="c",Tabela7[[#This Row],[Preço Médio]],"")</f>
        <v/>
      </c>
      <c r="W2166" s="294" t="str">
        <f>IF(Tabela7[[#This Row],[C/V]]="v",Tabela7[[#This Row],[Preço Médio]],"")</f>
        <v/>
      </c>
      <c r="X2166" s="123" t="str">
        <f>Tabela7[[#This Row],[Código Negociação]]&amp;Tabela7[[#This Row],[C/V]]</f>
        <v/>
      </c>
    </row>
    <row r="2167" spans="3:24" ht="15" customHeight="1" x14ac:dyDescent="0.25">
      <c r="C2167" s="262"/>
      <c r="D2167" s="272"/>
      <c r="E2167" s="272"/>
      <c r="F2167" s="264"/>
      <c r="G2167" s="265"/>
      <c r="H2167" s="126"/>
      <c r="I2167" s="125"/>
      <c r="J2167" s="125"/>
      <c r="K2167" s="125"/>
      <c r="L2167" s="125"/>
      <c r="M2167" s="125"/>
      <c r="N2167" s="125"/>
      <c r="O2167" s="266"/>
      <c r="P2167" s="267"/>
      <c r="Q2167" s="267"/>
      <c r="R2167" s="270"/>
      <c r="S2167" s="267"/>
      <c r="T2167" s="264"/>
      <c r="U2167" s="300"/>
      <c r="V2167" s="294" t="str">
        <f>IF(Tabela7[[#This Row],[C/V]]="c",Tabela7[[#This Row],[Preço Médio]],"")</f>
        <v/>
      </c>
      <c r="W2167" s="294" t="str">
        <f>IF(Tabela7[[#This Row],[C/V]]="v",Tabela7[[#This Row],[Preço Médio]],"")</f>
        <v/>
      </c>
      <c r="X2167" s="123" t="str">
        <f>Tabela7[[#This Row],[Código Negociação]]&amp;Tabela7[[#This Row],[C/V]]</f>
        <v/>
      </c>
    </row>
    <row r="2168" spans="3:24" ht="15" customHeight="1" x14ac:dyDescent="0.25">
      <c r="C2168" s="141"/>
      <c r="D2168" s="273"/>
      <c r="E2168" s="273"/>
      <c r="F2168" s="264"/>
      <c r="G2168" s="274"/>
      <c r="H2168" s="264"/>
      <c r="I2168" s="275"/>
      <c r="J2168" s="275"/>
      <c r="K2168" s="275"/>
      <c r="L2168" s="275"/>
      <c r="M2168" s="275"/>
      <c r="N2168" s="275"/>
      <c r="O2168" s="267"/>
      <c r="P2168" s="267"/>
      <c r="Q2168" s="268"/>
      <c r="R2168" s="269"/>
      <c r="S2168" s="268"/>
      <c r="T2168" s="263"/>
      <c r="U2168" s="300"/>
      <c r="V2168" s="294" t="str">
        <f>IF(Tabela7[[#This Row],[C/V]]="c",Tabela7[[#This Row],[Preço Médio]],"")</f>
        <v/>
      </c>
      <c r="W2168" s="294" t="str">
        <f>IF(Tabela7[[#This Row],[C/V]]="v",Tabela7[[#This Row],[Preço Médio]],"")</f>
        <v/>
      </c>
      <c r="X2168" s="123" t="str">
        <f>Tabela7[[#This Row],[Código Negociação]]&amp;Tabela7[[#This Row],[C/V]]</f>
        <v/>
      </c>
    </row>
    <row r="2169" spans="3:24" ht="15" customHeight="1" x14ac:dyDescent="0.25">
      <c r="C2169" s="262"/>
      <c r="D2169" s="272"/>
      <c r="E2169" s="273"/>
      <c r="F2169" s="264"/>
      <c r="G2169" s="265"/>
      <c r="H2169" s="126"/>
      <c r="I2169" s="125"/>
      <c r="J2169" s="125"/>
      <c r="K2169" s="125"/>
      <c r="L2169" s="125"/>
      <c r="M2169" s="125"/>
      <c r="N2169" s="125"/>
      <c r="O2169" s="266"/>
      <c r="P2169" s="267"/>
      <c r="Q2169" s="268"/>
      <c r="R2169" s="269"/>
      <c r="S2169" s="268"/>
      <c r="T2169" s="263"/>
      <c r="U2169" s="300"/>
      <c r="V2169" s="294" t="str">
        <f>IF(Tabela7[[#This Row],[C/V]]="c",Tabela7[[#This Row],[Preço Médio]],"")</f>
        <v/>
      </c>
      <c r="W2169" s="294" t="str">
        <f>IF(Tabela7[[#This Row],[C/V]]="v",Tabela7[[#This Row],[Preço Médio]],"")</f>
        <v/>
      </c>
      <c r="X2169" s="123" t="str">
        <f>Tabela7[[#This Row],[Código Negociação]]&amp;Tabela7[[#This Row],[C/V]]</f>
        <v/>
      </c>
    </row>
    <row r="2170" spans="3:24" ht="15" customHeight="1" x14ac:dyDescent="0.25">
      <c r="C2170" s="262"/>
      <c r="D2170" s="272"/>
      <c r="E2170" s="273"/>
      <c r="F2170" s="264"/>
      <c r="G2170" s="265"/>
      <c r="H2170" s="126"/>
      <c r="I2170" s="125"/>
      <c r="J2170" s="125"/>
      <c r="K2170" s="125"/>
      <c r="L2170" s="125"/>
      <c r="M2170" s="125"/>
      <c r="N2170" s="125"/>
      <c r="O2170" s="266"/>
      <c r="P2170" s="267"/>
      <c r="Q2170" s="267"/>
      <c r="R2170" s="270"/>
      <c r="S2170" s="267"/>
      <c r="T2170" s="264"/>
      <c r="U2170" s="300"/>
      <c r="V2170" s="294" t="str">
        <f>IF(Tabela7[[#This Row],[C/V]]="c",Tabela7[[#This Row],[Preço Médio]],"")</f>
        <v/>
      </c>
      <c r="W2170" s="294" t="str">
        <f>IF(Tabela7[[#This Row],[C/V]]="v",Tabela7[[#This Row],[Preço Médio]],"")</f>
        <v/>
      </c>
      <c r="X2170" s="123" t="str">
        <f>Tabela7[[#This Row],[Código Negociação]]&amp;Tabela7[[#This Row],[C/V]]</f>
        <v/>
      </c>
    </row>
    <row r="2171" spans="3:24" ht="15" customHeight="1" x14ac:dyDescent="0.25">
      <c r="C2171" s="141"/>
      <c r="D2171" s="271"/>
      <c r="E2171" s="271"/>
      <c r="F2171" s="118"/>
      <c r="G2171" s="119"/>
      <c r="H2171" s="118"/>
      <c r="I2171" s="120"/>
      <c r="J2171" s="120"/>
      <c r="K2171" s="120"/>
      <c r="L2171" s="120"/>
      <c r="M2171" s="120"/>
      <c r="N2171" s="120"/>
      <c r="O2171" s="121"/>
      <c r="P2171" s="121"/>
      <c r="Q2171" s="117"/>
      <c r="R2171" s="122"/>
      <c r="S2171" s="117"/>
      <c r="T2171" s="123"/>
      <c r="U2171" s="299"/>
      <c r="V2171" s="294" t="str">
        <f>IF(Tabela7[[#This Row],[C/V]]="c",Tabela7[[#This Row],[Preço Médio]],"")</f>
        <v/>
      </c>
      <c r="W2171" s="294" t="str">
        <f>IF(Tabela7[[#This Row],[C/V]]="v",Tabela7[[#This Row],[Preço Médio]],"")</f>
        <v/>
      </c>
      <c r="X2171" s="123" t="str">
        <f>Tabela7[[#This Row],[Código Negociação]]&amp;Tabela7[[#This Row],[C/V]]</f>
        <v/>
      </c>
    </row>
    <row r="2172" spans="3:24" ht="15" customHeight="1" x14ac:dyDescent="0.25">
      <c r="C2172" s="262"/>
      <c r="D2172" s="272"/>
      <c r="E2172" s="272"/>
      <c r="F2172" s="264"/>
      <c r="G2172" s="265"/>
      <c r="H2172" s="126"/>
      <c r="I2172" s="125"/>
      <c r="J2172" s="125"/>
      <c r="K2172" s="125"/>
      <c r="L2172" s="125"/>
      <c r="M2172" s="125"/>
      <c r="N2172" s="125"/>
      <c r="O2172" s="266"/>
      <c r="P2172" s="267"/>
      <c r="Q2172" s="268"/>
      <c r="R2172" s="269"/>
      <c r="S2172" s="268"/>
      <c r="T2172" s="263"/>
      <c r="U2172" s="300"/>
      <c r="V2172" s="294" t="str">
        <f>IF(Tabela7[[#This Row],[C/V]]="c",Tabela7[[#This Row],[Preço Médio]],"")</f>
        <v/>
      </c>
      <c r="W2172" s="294" t="str">
        <f>IF(Tabela7[[#This Row],[C/V]]="v",Tabela7[[#This Row],[Preço Médio]],"")</f>
        <v/>
      </c>
      <c r="X2172" s="123" t="str">
        <f>Tabela7[[#This Row],[Código Negociação]]&amp;Tabela7[[#This Row],[C/V]]</f>
        <v/>
      </c>
    </row>
    <row r="2173" spans="3:24" ht="15" customHeight="1" x14ac:dyDescent="0.25">
      <c r="C2173" s="262"/>
      <c r="D2173" s="272"/>
      <c r="E2173" s="272"/>
      <c r="F2173" s="264"/>
      <c r="G2173" s="265"/>
      <c r="H2173" s="126"/>
      <c r="I2173" s="125"/>
      <c r="J2173" s="125"/>
      <c r="K2173" s="125"/>
      <c r="L2173" s="125"/>
      <c r="M2173" s="125"/>
      <c r="N2173" s="125"/>
      <c r="O2173" s="266"/>
      <c r="P2173" s="267"/>
      <c r="Q2173" s="267"/>
      <c r="R2173" s="270"/>
      <c r="S2173" s="267"/>
      <c r="T2173" s="264"/>
      <c r="U2173" s="300"/>
      <c r="V2173" s="294" t="str">
        <f>IF(Tabela7[[#This Row],[C/V]]="c",Tabela7[[#This Row],[Preço Médio]],"")</f>
        <v/>
      </c>
      <c r="W2173" s="294" t="str">
        <f>IF(Tabela7[[#This Row],[C/V]]="v",Tabela7[[#This Row],[Preço Médio]],"")</f>
        <v/>
      </c>
      <c r="X2173" s="123" t="str">
        <f>Tabela7[[#This Row],[Código Negociação]]&amp;Tabela7[[#This Row],[C/V]]</f>
        <v/>
      </c>
    </row>
    <row r="2174" spans="3:24" ht="15" customHeight="1" x14ac:dyDescent="0.25">
      <c r="C2174" s="141"/>
      <c r="D2174" s="273"/>
      <c r="E2174" s="273"/>
      <c r="F2174" s="264"/>
      <c r="G2174" s="274"/>
      <c r="H2174" s="264"/>
      <c r="I2174" s="275"/>
      <c r="J2174" s="275"/>
      <c r="K2174" s="275"/>
      <c r="L2174" s="275"/>
      <c r="M2174" s="275"/>
      <c r="N2174" s="275"/>
      <c r="O2174" s="267"/>
      <c r="P2174" s="267"/>
      <c r="Q2174" s="268"/>
      <c r="R2174" s="269"/>
      <c r="S2174" s="268"/>
      <c r="T2174" s="263"/>
      <c r="U2174" s="300"/>
      <c r="V2174" s="294" t="str">
        <f>IF(Tabela7[[#This Row],[C/V]]="c",Tabela7[[#This Row],[Preço Médio]],"")</f>
        <v/>
      </c>
      <c r="W2174" s="294" t="str">
        <f>IF(Tabela7[[#This Row],[C/V]]="v",Tabela7[[#This Row],[Preço Médio]],"")</f>
        <v/>
      </c>
      <c r="X2174" s="123" t="str">
        <f>Tabela7[[#This Row],[Código Negociação]]&amp;Tabela7[[#This Row],[C/V]]</f>
        <v/>
      </c>
    </row>
    <row r="2175" spans="3:24" ht="15" customHeight="1" x14ac:dyDescent="0.25">
      <c r="C2175" s="262"/>
      <c r="D2175" s="272"/>
      <c r="E2175" s="273"/>
      <c r="F2175" s="264"/>
      <c r="G2175" s="265"/>
      <c r="H2175" s="126"/>
      <c r="I2175" s="125"/>
      <c r="J2175" s="125"/>
      <c r="K2175" s="125"/>
      <c r="L2175" s="125"/>
      <c r="M2175" s="125"/>
      <c r="N2175" s="125"/>
      <c r="O2175" s="266"/>
      <c r="P2175" s="267"/>
      <c r="Q2175" s="268"/>
      <c r="R2175" s="269"/>
      <c r="S2175" s="268"/>
      <c r="T2175" s="263"/>
      <c r="U2175" s="300"/>
      <c r="V2175" s="294" t="str">
        <f>IF(Tabela7[[#This Row],[C/V]]="c",Tabela7[[#This Row],[Preço Médio]],"")</f>
        <v/>
      </c>
      <c r="W2175" s="294" t="str">
        <f>IF(Tabela7[[#This Row],[C/V]]="v",Tabela7[[#This Row],[Preço Médio]],"")</f>
        <v/>
      </c>
      <c r="X2175" s="123" t="str">
        <f>Tabela7[[#This Row],[Código Negociação]]&amp;Tabela7[[#This Row],[C/V]]</f>
        <v/>
      </c>
    </row>
    <row r="2176" spans="3:24" ht="15" customHeight="1" x14ac:dyDescent="0.25">
      <c r="C2176" s="262"/>
      <c r="D2176" s="272"/>
      <c r="E2176" s="273"/>
      <c r="F2176" s="264"/>
      <c r="G2176" s="265"/>
      <c r="H2176" s="126"/>
      <c r="I2176" s="125"/>
      <c r="J2176" s="125"/>
      <c r="K2176" s="125"/>
      <c r="L2176" s="125"/>
      <c r="M2176" s="125"/>
      <c r="N2176" s="125"/>
      <c r="O2176" s="266"/>
      <c r="P2176" s="267"/>
      <c r="Q2176" s="267"/>
      <c r="R2176" s="270"/>
      <c r="S2176" s="267"/>
      <c r="T2176" s="264"/>
      <c r="U2176" s="300"/>
      <c r="V2176" s="294" t="str">
        <f>IF(Tabela7[[#This Row],[C/V]]="c",Tabela7[[#This Row],[Preço Médio]],"")</f>
        <v/>
      </c>
      <c r="W2176" s="294" t="str">
        <f>IF(Tabela7[[#This Row],[C/V]]="v",Tabela7[[#This Row],[Preço Médio]],"")</f>
        <v/>
      </c>
      <c r="X2176" s="123" t="str">
        <f>Tabela7[[#This Row],[Código Negociação]]&amp;Tabela7[[#This Row],[C/V]]</f>
        <v/>
      </c>
    </row>
    <row r="2177" spans="3:24" ht="15" customHeight="1" x14ac:dyDescent="0.25">
      <c r="C2177" s="141"/>
      <c r="D2177" s="271"/>
      <c r="E2177" s="271"/>
      <c r="F2177" s="118"/>
      <c r="G2177" s="119"/>
      <c r="H2177" s="118"/>
      <c r="I2177" s="120"/>
      <c r="J2177" s="120"/>
      <c r="K2177" s="120"/>
      <c r="L2177" s="120"/>
      <c r="M2177" s="120"/>
      <c r="N2177" s="120"/>
      <c r="O2177" s="121"/>
      <c r="P2177" s="121"/>
      <c r="Q2177" s="117"/>
      <c r="R2177" s="122"/>
      <c r="S2177" s="117"/>
      <c r="T2177" s="123"/>
      <c r="U2177" s="299"/>
      <c r="V2177" s="294" t="str">
        <f>IF(Tabela7[[#This Row],[C/V]]="c",Tabela7[[#This Row],[Preço Médio]],"")</f>
        <v/>
      </c>
      <c r="W2177" s="294" t="str">
        <f>IF(Tabela7[[#This Row],[C/V]]="v",Tabela7[[#This Row],[Preço Médio]],"")</f>
        <v/>
      </c>
      <c r="X2177" s="123" t="str">
        <f>Tabela7[[#This Row],[Código Negociação]]&amp;Tabela7[[#This Row],[C/V]]</f>
        <v/>
      </c>
    </row>
    <row r="2178" spans="3:24" ht="15" customHeight="1" x14ac:dyDescent="0.25">
      <c r="C2178" s="262"/>
      <c r="D2178" s="272"/>
      <c r="E2178" s="272"/>
      <c r="F2178" s="264"/>
      <c r="G2178" s="265"/>
      <c r="H2178" s="126"/>
      <c r="I2178" s="125"/>
      <c r="J2178" s="125"/>
      <c r="K2178" s="125"/>
      <c r="L2178" s="125"/>
      <c r="M2178" s="125"/>
      <c r="N2178" s="125"/>
      <c r="O2178" s="266"/>
      <c r="P2178" s="267"/>
      <c r="Q2178" s="268"/>
      <c r="R2178" s="269"/>
      <c r="S2178" s="268"/>
      <c r="T2178" s="263"/>
      <c r="U2178" s="300"/>
      <c r="V2178" s="294" t="str">
        <f>IF(Tabela7[[#This Row],[C/V]]="c",Tabela7[[#This Row],[Preço Médio]],"")</f>
        <v/>
      </c>
      <c r="W2178" s="294" t="str">
        <f>IF(Tabela7[[#This Row],[C/V]]="v",Tabela7[[#This Row],[Preço Médio]],"")</f>
        <v/>
      </c>
      <c r="X2178" s="123" t="str">
        <f>Tabela7[[#This Row],[Código Negociação]]&amp;Tabela7[[#This Row],[C/V]]</f>
        <v/>
      </c>
    </row>
    <row r="2179" spans="3:24" ht="15" customHeight="1" x14ac:dyDescent="0.25">
      <c r="C2179" s="262"/>
      <c r="D2179" s="272"/>
      <c r="E2179" s="272"/>
      <c r="F2179" s="264"/>
      <c r="G2179" s="265"/>
      <c r="H2179" s="126"/>
      <c r="I2179" s="125"/>
      <c r="J2179" s="125"/>
      <c r="K2179" s="125"/>
      <c r="L2179" s="125"/>
      <c r="M2179" s="125"/>
      <c r="N2179" s="125"/>
      <c r="O2179" s="266"/>
      <c r="P2179" s="267"/>
      <c r="Q2179" s="267"/>
      <c r="R2179" s="270"/>
      <c r="S2179" s="267"/>
      <c r="T2179" s="264"/>
      <c r="U2179" s="300"/>
      <c r="V2179" s="294" t="str">
        <f>IF(Tabela7[[#This Row],[C/V]]="c",Tabela7[[#This Row],[Preço Médio]],"")</f>
        <v/>
      </c>
      <c r="W2179" s="294" t="str">
        <f>IF(Tabela7[[#This Row],[C/V]]="v",Tabela7[[#This Row],[Preço Médio]],"")</f>
        <v/>
      </c>
      <c r="X2179" s="123" t="str">
        <f>Tabela7[[#This Row],[Código Negociação]]&amp;Tabela7[[#This Row],[C/V]]</f>
        <v/>
      </c>
    </row>
    <row r="2180" spans="3:24" ht="15" customHeight="1" x14ac:dyDescent="0.25">
      <c r="C2180" s="141"/>
      <c r="D2180" s="273"/>
      <c r="E2180" s="273"/>
      <c r="F2180" s="264"/>
      <c r="G2180" s="274"/>
      <c r="H2180" s="264"/>
      <c r="I2180" s="275"/>
      <c r="J2180" s="275"/>
      <c r="K2180" s="275"/>
      <c r="L2180" s="275"/>
      <c r="M2180" s="275"/>
      <c r="N2180" s="275"/>
      <c r="O2180" s="267"/>
      <c r="P2180" s="267"/>
      <c r="Q2180" s="268"/>
      <c r="R2180" s="269"/>
      <c r="S2180" s="268"/>
      <c r="T2180" s="263"/>
      <c r="U2180" s="300"/>
      <c r="V2180" s="294" t="str">
        <f>IF(Tabela7[[#This Row],[C/V]]="c",Tabela7[[#This Row],[Preço Médio]],"")</f>
        <v/>
      </c>
      <c r="W2180" s="294" t="str">
        <f>IF(Tabela7[[#This Row],[C/V]]="v",Tabela7[[#This Row],[Preço Médio]],"")</f>
        <v/>
      </c>
      <c r="X2180" s="123" t="str">
        <f>Tabela7[[#This Row],[Código Negociação]]&amp;Tabela7[[#This Row],[C/V]]</f>
        <v/>
      </c>
    </row>
    <row r="2181" spans="3:24" ht="15" customHeight="1" x14ac:dyDescent="0.25">
      <c r="C2181" s="262"/>
      <c r="D2181" s="272"/>
      <c r="E2181" s="273"/>
      <c r="F2181" s="264"/>
      <c r="G2181" s="265"/>
      <c r="H2181" s="126"/>
      <c r="I2181" s="125"/>
      <c r="J2181" s="125"/>
      <c r="K2181" s="125"/>
      <c r="L2181" s="125"/>
      <c r="M2181" s="125"/>
      <c r="N2181" s="125"/>
      <c r="O2181" s="266"/>
      <c r="P2181" s="267"/>
      <c r="Q2181" s="268"/>
      <c r="R2181" s="269"/>
      <c r="S2181" s="268"/>
      <c r="T2181" s="263"/>
      <c r="U2181" s="300"/>
      <c r="V2181" s="294" t="str">
        <f>IF(Tabela7[[#This Row],[C/V]]="c",Tabela7[[#This Row],[Preço Médio]],"")</f>
        <v/>
      </c>
      <c r="W2181" s="294" t="str">
        <f>IF(Tabela7[[#This Row],[C/V]]="v",Tabela7[[#This Row],[Preço Médio]],"")</f>
        <v/>
      </c>
      <c r="X2181" s="123" t="str">
        <f>Tabela7[[#This Row],[Código Negociação]]&amp;Tabela7[[#This Row],[C/V]]</f>
        <v/>
      </c>
    </row>
    <row r="2182" spans="3:24" ht="15" customHeight="1" x14ac:dyDescent="0.25">
      <c r="C2182" s="262"/>
      <c r="D2182" s="272"/>
      <c r="E2182" s="273"/>
      <c r="F2182" s="264"/>
      <c r="G2182" s="265"/>
      <c r="H2182" s="126"/>
      <c r="I2182" s="125"/>
      <c r="J2182" s="125"/>
      <c r="K2182" s="125"/>
      <c r="L2182" s="125"/>
      <c r="M2182" s="125"/>
      <c r="N2182" s="125"/>
      <c r="O2182" s="266"/>
      <c r="P2182" s="267"/>
      <c r="Q2182" s="267"/>
      <c r="R2182" s="270"/>
      <c r="S2182" s="267"/>
      <c r="T2182" s="264"/>
      <c r="U2182" s="300"/>
      <c r="V2182" s="294" t="str">
        <f>IF(Tabela7[[#This Row],[C/V]]="c",Tabela7[[#This Row],[Preço Médio]],"")</f>
        <v/>
      </c>
      <c r="W2182" s="294" t="str">
        <f>IF(Tabela7[[#This Row],[C/V]]="v",Tabela7[[#This Row],[Preço Médio]],"")</f>
        <v/>
      </c>
      <c r="X2182" s="123" t="str">
        <f>Tabela7[[#This Row],[Código Negociação]]&amp;Tabela7[[#This Row],[C/V]]</f>
        <v/>
      </c>
    </row>
    <row r="2183" spans="3:24" ht="15" customHeight="1" x14ac:dyDescent="0.25">
      <c r="C2183" s="141"/>
      <c r="D2183" s="271"/>
      <c r="E2183" s="271"/>
      <c r="F2183" s="118"/>
      <c r="G2183" s="119"/>
      <c r="H2183" s="118"/>
      <c r="I2183" s="120"/>
      <c r="J2183" s="120"/>
      <c r="K2183" s="120"/>
      <c r="L2183" s="120"/>
      <c r="M2183" s="120"/>
      <c r="N2183" s="120"/>
      <c r="O2183" s="121"/>
      <c r="P2183" s="121"/>
      <c r="Q2183" s="117"/>
      <c r="R2183" s="122"/>
      <c r="S2183" s="117"/>
      <c r="T2183" s="123"/>
      <c r="U2183" s="299"/>
      <c r="V2183" s="294" t="str">
        <f>IF(Tabela7[[#This Row],[C/V]]="c",Tabela7[[#This Row],[Preço Médio]],"")</f>
        <v/>
      </c>
      <c r="W2183" s="294" t="str">
        <f>IF(Tabela7[[#This Row],[C/V]]="v",Tabela7[[#This Row],[Preço Médio]],"")</f>
        <v/>
      </c>
      <c r="X2183" s="123" t="str">
        <f>Tabela7[[#This Row],[Código Negociação]]&amp;Tabela7[[#This Row],[C/V]]</f>
        <v/>
      </c>
    </row>
    <row r="2184" spans="3:24" ht="15" customHeight="1" x14ac:dyDescent="0.25">
      <c r="C2184" s="262"/>
      <c r="D2184" s="272"/>
      <c r="E2184" s="272"/>
      <c r="F2184" s="264"/>
      <c r="G2184" s="265"/>
      <c r="H2184" s="126"/>
      <c r="I2184" s="125"/>
      <c r="J2184" s="125"/>
      <c r="K2184" s="125"/>
      <c r="L2184" s="125"/>
      <c r="M2184" s="125"/>
      <c r="N2184" s="125"/>
      <c r="O2184" s="266"/>
      <c r="P2184" s="267"/>
      <c r="Q2184" s="268"/>
      <c r="R2184" s="269"/>
      <c r="S2184" s="268"/>
      <c r="T2184" s="263"/>
      <c r="U2184" s="300"/>
      <c r="V2184" s="294" t="str">
        <f>IF(Tabela7[[#This Row],[C/V]]="c",Tabela7[[#This Row],[Preço Médio]],"")</f>
        <v/>
      </c>
      <c r="W2184" s="294" t="str">
        <f>IF(Tabela7[[#This Row],[C/V]]="v",Tabela7[[#This Row],[Preço Médio]],"")</f>
        <v/>
      </c>
      <c r="X2184" s="123" t="str">
        <f>Tabela7[[#This Row],[Código Negociação]]&amp;Tabela7[[#This Row],[C/V]]</f>
        <v/>
      </c>
    </row>
    <row r="2185" spans="3:24" ht="15" customHeight="1" x14ac:dyDescent="0.25">
      <c r="C2185" s="262"/>
      <c r="D2185" s="272"/>
      <c r="E2185" s="272"/>
      <c r="F2185" s="264"/>
      <c r="G2185" s="265"/>
      <c r="H2185" s="126"/>
      <c r="I2185" s="125"/>
      <c r="J2185" s="125"/>
      <c r="K2185" s="125"/>
      <c r="L2185" s="125"/>
      <c r="M2185" s="125"/>
      <c r="N2185" s="125"/>
      <c r="O2185" s="266"/>
      <c r="P2185" s="267"/>
      <c r="Q2185" s="267"/>
      <c r="R2185" s="270"/>
      <c r="S2185" s="267"/>
      <c r="T2185" s="264"/>
      <c r="U2185" s="300"/>
      <c r="V2185" s="294" t="str">
        <f>IF(Tabela7[[#This Row],[C/V]]="c",Tabela7[[#This Row],[Preço Médio]],"")</f>
        <v/>
      </c>
      <c r="W2185" s="294" t="str">
        <f>IF(Tabela7[[#This Row],[C/V]]="v",Tabela7[[#This Row],[Preço Médio]],"")</f>
        <v/>
      </c>
      <c r="X2185" s="123" t="str">
        <f>Tabela7[[#This Row],[Código Negociação]]&amp;Tabela7[[#This Row],[C/V]]</f>
        <v/>
      </c>
    </row>
    <row r="2186" spans="3:24" ht="15" customHeight="1" x14ac:dyDescent="0.25">
      <c r="C2186" s="141"/>
      <c r="D2186" s="273"/>
      <c r="E2186" s="273"/>
      <c r="F2186" s="264"/>
      <c r="G2186" s="274"/>
      <c r="H2186" s="264"/>
      <c r="I2186" s="275"/>
      <c r="J2186" s="275"/>
      <c r="K2186" s="275"/>
      <c r="L2186" s="275"/>
      <c r="M2186" s="275"/>
      <c r="N2186" s="275"/>
      <c r="O2186" s="267"/>
      <c r="P2186" s="267"/>
      <c r="Q2186" s="268"/>
      <c r="R2186" s="269"/>
      <c r="S2186" s="268"/>
      <c r="T2186" s="263"/>
      <c r="U2186" s="300"/>
      <c r="V2186" s="294" t="str">
        <f>IF(Tabela7[[#This Row],[C/V]]="c",Tabela7[[#This Row],[Preço Médio]],"")</f>
        <v/>
      </c>
      <c r="W2186" s="294" t="str">
        <f>IF(Tabela7[[#This Row],[C/V]]="v",Tabela7[[#This Row],[Preço Médio]],"")</f>
        <v/>
      </c>
      <c r="X2186" s="123" t="str">
        <f>Tabela7[[#This Row],[Código Negociação]]&amp;Tabela7[[#This Row],[C/V]]</f>
        <v/>
      </c>
    </row>
    <row r="2187" spans="3:24" ht="15" customHeight="1" x14ac:dyDescent="0.25">
      <c r="C2187" s="262"/>
      <c r="D2187" s="272"/>
      <c r="E2187" s="273"/>
      <c r="F2187" s="264"/>
      <c r="G2187" s="265"/>
      <c r="H2187" s="126"/>
      <c r="I2187" s="125"/>
      <c r="J2187" s="125"/>
      <c r="K2187" s="125"/>
      <c r="L2187" s="125"/>
      <c r="M2187" s="125"/>
      <c r="N2187" s="125"/>
      <c r="O2187" s="266"/>
      <c r="P2187" s="267"/>
      <c r="Q2187" s="268"/>
      <c r="R2187" s="269"/>
      <c r="S2187" s="268"/>
      <c r="T2187" s="263"/>
      <c r="U2187" s="300"/>
      <c r="V2187" s="294" t="str">
        <f>IF(Tabela7[[#This Row],[C/V]]="c",Tabela7[[#This Row],[Preço Médio]],"")</f>
        <v/>
      </c>
      <c r="W2187" s="294" t="str">
        <f>IF(Tabela7[[#This Row],[C/V]]="v",Tabela7[[#This Row],[Preço Médio]],"")</f>
        <v/>
      </c>
      <c r="X2187" s="123" t="str">
        <f>Tabela7[[#This Row],[Código Negociação]]&amp;Tabela7[[#This Row],[C/V]]</f>
        <v/>
      </c>
    </row>
    <row r="2188" spans="3:24" ht="15" customHeight="1" x14ac:dyDescent="0.25">
      <c r="C2188" s="262"/>
      <c r="D2188" s="272"/>
      <c r="E2188" s="273"/>
      <c r="F2188" s="264"/>
      <c r="G2188" s="265"/>
      <c r="H2188" s="126"/>
      <c r="I2188" s="125"/>
      <c r="J2188" s="125"/>
      <c r="K2188" s="125"/>
      <c r="L2188" s="125"/>
      <c r="M2188" s="125"/>
      <c r="N2188" s="125"/>
      <c r="O2188" s="266"/>
      <c r="P2188" s="267"/>
      <c r="Q2188" s="267"/>
      <c r="R2188" s="270"/>
      <c r="S2188" s="267"/>
      <c r="T2188" s="264"/>
      <c r="U2188" s="300"/>
      <c r="V2188" s="294" t="str">
        <f>IF(Tabela7[[#This Row],[C/V]]="c",Tabela7[[#This Row],[Preço Médio]],"")</f>
        <v/>
      </c>
      <c r="W2188" s="294" t="str">
        <f>IF(Tabela7[[#This Row],[C/V]]="v",Tabela7[[#This Row],[Preço Médio]],"")</f>
        <v/>
      </c>
      <c r="X2188" s="123" t="str">
        <f>Tabela7[[#This Row],[Código Negociação]]&amp;Tabela7[[#This Row],[C/V]]</f>
        <v/>
      </c>
    </row>
    <row r="2189" spans="3:24" ht="15" customHeight="1" x14ac:dyDescent="0.25">
      <c r="C2189" s="141"/>
      <c r="D2189" s="271"/>
      <c r="E2189" s="271"/>
      <c r="F2189" s="118"/>
      <c r="G2189" s="119"/>
      <c r="H2189" s="118"/>
      <c r="I2189" s="120"/>
      <c r="J2189" s="120"/>
      <c r="K2189" s="120"/>
      <c r="L2189" s="120"/>
      <c r="M2189" s="120"/>
      <c r="N2189" s="120"/>
      <c r="O2189" s="121"/>
      <c r="P2189" s="121"/>
      <c r="Q2189" s="117"/>
      <c r="R2189" s="122"/>
      <c r="S2189" s="117"/>
      <c r="T2189" s="123"/>
      <c r="U2189" s="299"/>
      <c r="V2189" s="294" t="str">
        <f>IF(Tabela7[[#This Row],[C/V]]="c",Tabela7[[#This Row],[Preço Médio]],"")</f>
        <v/>
      </c>
      <c r="W2189" s="294" t="str">
        <f>IF(Tabela7[[#This Row],[C/V]]="v",Tabela7[[#This Row],[Preço Médio]],"")</f>
        <v/>
      </c>
      <c r="X2189" s="123" t="str">
        <f>Tabela7[[#This Row],[Código Negociação]]&amp;Tabela7[[#This Row],[C/V]]</f>
        <v/>
      </c>
    </row>
    <row r="2190" spans="3:24" ht="15" customHeight="1" x14ac:dyDescent="0.25">
      <c r="C2190" s="262"/>
      <c r="D2190" s="272"/>
      <c r="E2190" s="272"/>
      <c r="F2190" s="264"/>
      <c r="G2190" s="265"/>
      <c r="H2190" s="126"/>
      <c r="I2190" s="125"/>
      <c r="J2190" s="125"/>
      <c r="K2190" s="125"/>
      <c r="L2190" s="125"/>
      <c r="M2190" s="125"/>
      <c r="N2190" s="125"/>
      <c r="O2190" s="266"/>
      <c r="P2190" s="267"/>
      <c r="Q2190" s="268"/>
      <c r="R2190" s="269"/>
      <c r="S2190" s="268"/>
      <c r="T2190" s="263"/>
      <c r="U2190" s="300"/>
      <c r="V2190" s="294" t="str">
        <f>IF(Tabela7[[#This Row],[C/V]]="c",Tabela7[[#This Row],[Preço Médio]],"")</f>
        <v/>
      </c>
      <c r="W2190" s="294" t="str">
        <f>IF(Tabela7[[#This Row],[C/V]]="v",Tabela7[[#This Row],[Preço Médio]],"")</f>
        <v/>
      </c>
      <c r="X2190" s="123" t="str">
        <f>Tabela7[[#This Row],[Código Negociação]]&amp;Tabela7[[#This Row],[C/V]]</f>
        <v/>
      </c>
    </row>
    <row r="2191" spans="3:24" ht="15" customHeight="1" x14ac:dyDescent="0.25">
      <c r="C2191" s="262"/>
      <c r="D2191" s="272"/>
      <c r="E2191" s="272"/>
      <c r="F2191" s="264"/>
      <c r="G2191" s="265"/>
      <c r="H2191" s="126"/>
      <c r="I2191" s="125"/>
      <c r="J2191" s="125"/>
      <c r="K2191" s="125"/>
      <c r="L2191" s="125"/>
      <c r="M2191" s="125"/>
      <c r="N2191" s="125"/>
      <c r="O2191" s="266"/>
      <c r="P2191" s="267"/>
      <c r="Q2191" s="267"/>
      <c r="R2191" s="270"/>
      <c r="S2191" s="267"/>
      <c r="T2191" s="264"/>
      <c r="U2191" s="300"/>
      <c r="V2191" s="294" t="str">
        <f>IF(Tabela7[[#This Row],[C/V]]="c",Tabela7[[#This Row],[Preço Médio]],"")</f>
        <v/>
      </c>
      <c r="W2191" s="294" t="str">
        <f>IF(Tabela7[[#This Row],[C/V]]="v",Tabela7[[#This Row],[Preço Médio]],"")</f>
        <v/>
      </c>
      <c r="X2191" s="123" t="str">
        <f>Tabela7[[#This Row],[Código Negociação]]&amp;Tabela7[[#This Row],[C/V]]</f>
        <v/>
      </c>
    </row>
    <row r="2192" spans="3:24" ht="15" customHeight="1" x14ac:dyDescent="0.25">
      <c r="C2192" s="141"/>
      <c r="D2192" s="273"/>
      <c r="E2192" s="273"/>
      <c r="F2192" s="264"/>
      <c r="G2192" s="274"/>
      <c r="H2192" s="264"/>
      <c r="I2192" s="275"/>
      <c r="J2192" s="275"/>
      <c r="K2192" s="275"/>
      <c r="L2192" s="275"/>
      <c r="M2192" s="275"/>
      <c r="N2192" s="275"/>
      <c r="O2192" s="267"/>
      <c r="P2192" s="267"/>
      <c r="Q2192" s="268"/>
      <c r="R2192" s="269"/>
      <c r="S2192" s="268"/>
      <c r="T2192" s="263"/>
      <c r="U2192" s="300"/>
      <c r="V2192" s="294" t="str">
        <f>IF(Tabela7[[#This Row],[C/V]]="c",Tabela7[[#This Row],[Preço Médio]],"")</f>
        <v/>
      </c>
      <c r="W2192" s="294" t="str">
        <f>IF(Tabela7[[#This Row],[C/V]]="v",Tabela7[[#This Row],[Preço Médio]],"")</f>
        <v/>
      </c>
      <c r="X2192" s="123" t="str">
        <f>Tabela7[[#This Row],[Código Negociação]]&amp;Tabela7[[#This Row],[C/V]]</f>
        <v/>
      </c>
    </row>
    <row r="2193" spans="3:24" ht="15" customHeight="1" x14ac:dyDescent="0.25">
      <c r="C2193" s="262"/>
      <c r="D2193" s="272"/>
      <c r="E2193" s="273"/>
      <c r="F2193" s="264"/>
      <c r="G2193" s="265"/>
      <c r="H2193" s="126"/>
      <c r="I2193" s="125"/>
      <c r="J2193" s="125"/>
      <c r="K2193" s="125"/>
      <c r="L2193" s="125"/>
      <c r="M2193" s="125"/>
      <c r="N2193" s="125"/>
      <c r="O2193" s="266"/>
      <c r="P2193" s="267"/>
      <c r="Q2193" s="268"/>
      <c r="R2193" s="269"/>
      <c r="S2193" s="268"/>
      <c r="T2193" s="263"/>
      <c r="U2193" s="300"/>
      <c r="V2193" s="294" t="str">
        <f>IF(Tabela7[[#This Row],[C/V]]="c",Tabela7[[#This Row],[Preço Médio]],"")</f>
        <v/>
      </c>
      <c r="W2193" s="294" t="str">
        <f>IF(Tabela7[[#This Row],[C/V]]="v",Tabela7[[#This Row],[Preço Médio]],"")</f>
        <v/>
      </c>
      <c r="X2193" s="123" t="str">
        <f>Tabela7[[#This Row],[Código Negociação]]&amp;Tabela7[[#This Row],[C/V]]</f>
        <v/>
      </c>
    </row>
    <row r="2194" spans="3:24" ht="15" customHeight="1" x14ac:dyDescent="0.25">
      <c r="C2194" s="262"/>
      <c r="D2194" s="272"/>
      <c r="E2194" s="273"/>
      <c r="F2194" s="264"/>
      <c r="G2194" s="265"/>
      <c r="H2194" s="126"/>
      <c r="I2194" s="125"/>
      <c r="J2194" s="125"/>
      <c r="K2194" s="125"/>
      <c r="L2194" s="125"/>
      <c r="M2194" s="125"/>
      <c r="N2194" s="125"/>
      <c r="O2194" s="266"/>
      <c r="P2194" s="267"/>
      <c r="Q2194" s="267"/>
      <c r="R2194" s="270"/>
      <c r="S2194" s="267"/>
      <c r="T2194" s="264"/>
      <c r="U2194" s="300"/>
      <c r="V2194" s="294" t="str">
        <f>IF(Tabela7[[#This Row],[C/V]]="c",Tabela7[[#This Row],[Preço Médio]],"")</f>
        <v/>
      </c>
      <c r="W2194" s="294" t="str">
        <f>IF(Tabela7[[#This Row],[C/V]]="v",Tabela7[[#This Row],[Preço Médio]],"")</f>
        <v/>
      </c>
      <c r="X2194" s="123" t="str">
        <f>Tabela7[[#This Row],[Código Negociação]]&amp;Tabela7[[#This Row],[C/V]]</f>
        <v/>
      </c>
    </row>
    <row r="2195" spans="3:24" ht="15" customHeight="1" x14ac:dyDescent="0.25">
      <c r="C2195" s="141"/>
      <c r="D2195" s="271"/>
      <c r="E2195" s="271"/>
      <c r="F2195" s="118"/>
      <c r="G2195" s="119"/>
      <c r="H2195" s="118"/>
      <c r="I2195" s="120"/>
      <c r="J2195" s="120"/>
      <c r="K2195" s="120"/>
      <c r="L2195" s="120"/>
      <c r="M2195" s="120"/>
      <c r="N2195" s="120"/>
      <c r="O2195" s="121"/>
      <c r="P2195" s="121"/>
      <c r="Q2195" s="117"/>
      <c r="R2195" s="122"/>
      <c r="S2195" s="117"/>
      <c r="T2195" s="123"/>
      <c r="U2195" s="299"/>
      <c r="V2195" s="294" t="str">
        <f>IF(Tabela7[[#This Row],[C/V]]="c",Tabela7[[#This Row],[Preço Médio]],"")</f>
        <v/>
      </c>
      <c r="W2195" s="294" t="str">
        <f>IF(Tabela7[[#This Row],[C/V]]="v",Tabela7[[#This Row],[Preço Médio]],"")</f>
        <v/>
      </c>
      <c r="X2195" s="123" t="str">
        <f>Tabela7[[#This Row],[Código Negociação]]&amp;Tabela7[[#This Row],[C/V]]</f>
        <v/>
      </c>
    </row>
    <row r="2196" spans="3:24" ht="15" customHeight="1" x14ac:dyDescent="0.25">
      <c r="C2196" s="262"/>
      <c r="D2196" s="272"/>
      <c r="E2196" s="272"/>
      <c r="F2196" s="264"/>
      <c r="G2196" s="265"/>
      <c r="H2196" s="126"/>
      <c r="I2196" s="125"/>
      <c r="J2196" s="125"/>
      <c r="K2196" s="125"/>
      <c r="L2196" s="125"/>
      <c r="M2196" s="125"/>
      <c r="N2196" s="125"/>
      <c r="O2196" s="266"/>
      <c r="P2196" s="267"/>
      <c r="Q2196" s="268"/>
      <c r="R2196" s="269"/>
      <c r="S2196" s="268"/>
      <c r="T2196" s="263"/>
      <c r="U2196" s="300"/>
      <c r="V2196" s="294" t="str">
        <f>IF(Tabela7[[#This Row],[C/V]]="c",Tabela7[[#This Row],[Preço Médio]],"")</f>
        <v/>
      </c>
      <c r="W2196" s="294" t="str">
        <f>IF(Tabela7[[#This Row],[C/V]]="v",Tabela7[[#This Row],[Preço Médio]],"")</f>
        <v/>
      </c>
      <c r="X2196" s="123" t="str">
        <f>Tabela7[[#This Row],[Código Negociação]]&amp;Tabela7[[#This Row],[C/V]]</f>
        <v/>
      </c>
    </row>
    <row r="2197" spans="3:24" ht="15" customHeight="1" x14ac:dyDescent="0.25">
      <c r="C2197" s="262"/>
      <c r="D2197" s="272"/>
      <c r="E2197" s="272"/>
      <c r="F2197" s="264"/>
      <c r="G2197" s="265"/>
      <c r="H2197" s="126"/>
      <c r="I2197" s="125"/>
      <c r="J2197" s="125"/>
      <c r="K2197" s="125"/>
      <c r="L2197" s="125"/>
      <c r="M2197" s="125"/>
      <c r="N2197" s="125"/>
      <c r="O2197" s="266"/>
      <c r="P2197" s="267"/>
      <c r="Q2197" s="267"/>
      <c r="R2197" s="270"/>
      <c r="S2197" s="267"/>
      <c r="T2197" s="264"/>
      <c r="U2197" s="300"/>
      <c r="V2197" s="294" t="str">
        <f>IF(Tabela7[[#This Row],[C/V]]="c",Tabela7[[#This Row],[Preço Médio]],"")</f>
        <v/>
      </c>
      <c r="W2197" s="294" t="str">
        <f>IF(Tabela7[[#This Row],[C/V]]="v",Tabela7[[#This Row],[Preço Médio]],"")</f>
        <v/>
      </c>
      <c r="X2197" s="123" t="str">
        <f>Tabela7[[#This Row],[Código Negociação]]&amp;Tabela7[[#This Row],[C/V]]</f>
        <v/>
      </c>
    </row>
    <row r="2198" spans="3:24" ht="15" customHeight="1" x14ac:dyDescent="0.25">
      <c r="C2198" s="141"/>
      <c r="D2198" s="273"/>
      <c r="E2198" s="273"/>
      <c r="F2198" s="264"/>
      <c r="G2198" s="274"/>
      <c r="H2198" s="264"/>
      <c r="I2198" s="275"/>
      <c r="J2198" s="275"/>
      <c r="K2198" s="275"/>
      <c r="L2198" s="275"/>
      <c r="M2198" s="275"/>
      <c r="N2198" s="275"/>
      <c r="O2198" s="267"/>
      <c r="P2198" s="267"/>
      <c r="Q2198" s="268"/>
      <c r="R2198" s="269"/>
      <c r="S2198" s="268"/>
      <c r="T2198" s="263"/>
      <c r="U2198" s="300"/>
      <c r="V2198" s="294" t="str">
        <f>IF(Tabela7[[#This Row],[C/V]]="c",Tabela7[[#This Row],[Preço Médio]],"")</f>
        <v/>
      </c>
      <c r="W2198" s="294" t="str">
        <f>IF(Tabela7[[#This Row],[C/V]]="v",Tabela7[[#This Row],[Preço Médio]],"")</f>
        <v/>
      </c>
      <c r="X2198" s="123" t="str">
        <f>Tabela7[[#This Row],[Código Negociação]]&amp;Tabela7[[#This Row],[C/V]]</f>
        <v/>
      </c>
    </row>
    <row r="2199" spans="3:24" ht="15" customHeight="1" x14ac:dyDescent="0.25">
      <c r="C2199" s="262"/>
      <c r="D2199" s="272"/>
      <c r="E2199" s="273"/>
      <c r="F2199" s="264"/>
      <c r="G2199" s="265"/>
      <c r="H2199" s="126"/>
      <c r="I2199" s="125"/>
      <c r="J2199" s="125"/>
      <c r="K2199" s="125"/>
      <c r="L2199" s="125"/>
      <c r="M2199" s="125"/>
      <c r="N2199" s="125"/>
      <c r="O2199" s="266"/>
      <c r="P2199" s="267"/>
      <c r="Q2199" s="268"/>
      <c r="R2199" s="269"/>
      <c r="S2199" s="268"/>
      <c r="T2199" s="263"/>
      <c r="U2199" s="300"/>
      <c r="V2199" s="294" t="str">
        <f>IF(Tabela7[[#This Row],[C/V]]="c",Tabela7[[#This Row],[Preço Médio]],"")</f>
        <v/>
      </c>
      <c r="W2199" s="294" t="str">
        <f>IF(Tabela7[[#This Row],[C/V]]="v",Tabela7[[#This Row],[Preço Médio]],"")</f>
        <v/>
      </c>
      <c r="X2199" s="123" t="str">
        <f>Tabela7[[#This Row],[Código Negociação]]&amp;Tabela7[[#This Row],[C/V]]</f>
        <v/>
      </c>
    </row>
    <row r="2200" spans="3:24" ht="15" customHeight="1" x14ac:dyDescent="0.25">
      <c r="C2200" s="262"/>
      <c r="D2200" s="272"/>
      <c r="E2200" s="273"/>
      <c r="F2200" s="264"/>
      <c r="G2200" s="265"/>
      <c r="H2200" s="126"/>
      <c r="I2200" s="125"/>
      <c r="J2200" s="125"/>
      <c r="K2200" s="125"/>
      <c r="L2200" s="125"/>
      <c r="M2200" s="125"/>
      <c r="N2200" s="125"/>
      <c r="O2200" s="266"/>
      <c r="P2200" s="267"/>
      <c r="Q2200" s="267"/>
      <c r="R2200" s="270"/>
      <c r="S2200" s="267"/>
      <c r="T2200" s="264"/>
      <c r="U2200" s="300"/>
      <c r="V2200" s="294" t="str">
        <f>IF(Tabela7[[#This Row],[C/V]]="c",Tabela7[[#This Row],[Preço Médio]],"")</f>
        <v/>
      </c>
      <c r="W2200" s="294" t="str">
        <f>IF(Tabela7[[#This Row],[C/V]]="v",Tabela7[[#This Row],[Preço Médio]],"")</f>
        <v/>
      </c>
      <c r="X2200" s="123" t="str">
        <f>Tabela7[[#This Row],[Código Negociação]]&amp;Tabela7[[#This Row],[C/V]]</f>
        <v/>
      </c>
    </row>
    <row r="2201" spans="3:24" ht="15" customHeight="1" x14ac:dyDescent="0.25">
      <c r="C2201" s="141"/>
      <c r="D2201" s="271"/>
      <c r="E2201" s="271"/>
      <c r="F2201" s="118"/>
      <c r="G2201" s="119"/>
      <c r="H2201" s="118"/>
      <c r="I2201" s="120"/>
      <c r="J2201" s="120"/>
      <c r="K2201" s="120"/>
      <c r="L2201" s="120"/>
      <c r="M2201" s="120"/>
      <c r="N2201" s="120"/>
      <c r="O2201" s="121"/>
      <c r="P2201" s="121"/>
      <c r="Q2201" s="117"/>
      <c r="R2201" s="122"/>
      <c r="S2201" s="117"/>
      <c r="T2201" s="123"/>
      <c r="U2201" s="299"/>
      <c r="V2201" s="294" t="str">
        <f>IF(Tabela7[[#This Row],[C/V]]="c",Tabela7[[#This Row],[Preço Médio]],"")</f>
        <v/>
      </c>
      <c r="W2201" s="294" t="str">
        <f>IF(Tabela7[[#This Row],[C/V]]="v",Tabela7[[#This Row],[Preço Médio]],"")</f>
        <v/>
      </c>
      <c r="X2201" s="123" t="str">
        <f>Tabela7[[#This Row],[Código Negociação]]&amp;Tabela7[[#This Row],[C/V]]</f>
        <v/>
      </c>
    </row>
    <row r="2202" spans="3:24" ht="15" customHeight="1" x14ac:dyDescent="0.25">
      <c r="C2202" s="262"/>
      <c r="D2202" s="272"/>
      <c r="E2202" s="272"/>
      <c r="F2202" s="264"/>
      <c r="G2202" s="265"/>
      <c r="H2202" s="126"/>
      <c r="I2202" s="125"/>
      <c r="J2202" s="125"/>
      <c r="K2202" s="125"/>
      <c r="L2202" s="125"/>
      <c r="M2202" s="125"/>
      <c r="N2202" s="125"/>
      <c r="O2202" s="266"/>
      <c r="P2202" s="267"/>
      <c r="Q2202" s="268"/>
      <c r="R2202" s="269"/>
      <c r="S2202" s="268"/>
      <c r="T2202" s="263"/>
      <c r="U2202" s="300"/>
      <c r="V2202" s="294" t="str">
        <f>IF(Tabela7[[#This Row],[C/V]]="c",Tabela7[[#This Row],[Preço Médio]],"")</f>
        <v/>
      </c>
      <c r="W2202" s="294" t="str">
        <f>IF(Tabela7[[#This Row],[C/V]]="v",Tabela7[[#This Row],[Preço Médio]],"")</f>
        <v/>
      </c>
      <c r="X2202" s="123" t="str">
        <f>Tabela7[[#This Row],[Código Negociação]]&amp;Tabela7[[#This Row],[C/V]]</f>
        <v/>
      </c>
    </row>
    <row r="2203" spans="3:24" ht="15" customHeight="1" x14ac:dyDescent="0.25">
      <c r="C2203" s="262"/>
      <c r="D2203" s="272"/>
      <c r="E2203" s="272"/>
      <c r="F2203" s="264"/>
      <c r="G2203" s="265"/>
      <c r="H2203" s="126"/>
      <c r="I2203" s="125"/>
      <c r="J2203" s="125"/>
      <c r="K2203" s="125"/>
      <c r="L2203" s="125"/>
      <c r="M2203" s="125"/>
      <c r="N2203" s="125"/>
      <c r="O2203" s="266"/>
      <c r="P2203" s="267"/>
      <c r="Q2203" s="267"/>
      <c r="R2203" s="270"/>
      <c r="S2203" s="267"/>
      <c r="T2203" s="264"/>
      <c r="U2203" s="300"/>
      <c r="V2203" s="294" t="str">
        <f>IF(Tabela7[[#This Row],[C/V]]="c",Tabela7[[#This Row],[Preço Médio]],"")</f>
        <v/>
      </c>
      <c r="W2203" s="294" t="str">
        <f>IF(Tabela7[[#This Row],[C/V]]="v",Tabela7[[#This Row],[Preço Médio]],"")</f>
        <v/>
      </c>
      <c r="X2203" s="123" t="str">
        <f>Tabela7[[#This Row],[Código Negociação]]&amp;Tabela7[[#This Row],[C/V]]</f>
        <v/>
      </c>
    </row>
    <row r="2204" spans="3:24" ht="15" customHeight="1" x14ac:dyDescent="0.25">
      <c r="C2204" s="141"/>
      <c r="D2204" s="273"/>
      <c r="E2204" s="273"/>
      <c r="F2204" s="264"/>
      <c r="G2204" s="274"/>
      <c r="H2204" s="264"/>
      <c r="I2204" s="275"/>
      <c r="J2204" s="275"/>
      <c r="K2204" s="275"/>
      <c r="L2204" s="275"/>
      <c r="M2204" s="275"/>
      <c r="N2204" s="275"/>
      <c r="O2204" s="267"/>
      <c r="P2204" s="267"/>
      <c r="Q2204" s="268"/>
      <c r="R2204" s="269"/>
      <c r="S2204" s="268"/>
      <c r="T2204" s="263"/>
      <c r="U2204" s="300"/>
      <c r="V2204" s="294" t="str">
        <f>IF(Tabela7[[#This Row],[C/V]]="c",Tabela7[[#This Row],[Preço Médio]],"")</f>
        <v/>
      </c>
      <c r="W2204" s="294" t="str">
        <f>IF(Tabela7[[#This Row],[C/V]]="v",Tabela7[[#This Row],[Preço Médio]],"")</f>
        <v/>
      </c>
      <c r="X2204" s="123" t="str">
        <f>Tabela7[[#This Row],[Código Negociação]]&amp;Tabela7[[#This Row],[C/V]]</f>
        <v/>
      </c>
    </row>
    <row r="2205" spans="3:24" ht="15" customHeight="1" x14ac:dyDescent="0.25">
      <c r="C2205" s="262"/>
      <c r="D2205" s="272"/>
      <c r="E2205" s="273"/>
      <c r="F2205" s="264"/>
      <c r="G2205" s="265"/>
      <c r="H2205" s="126"/>
      <c r="I2205" s="125"/>
      <c r="J2205" s="125"/>
      <c r="K2205" s="125"/>
      <c r="L2205" s="125"/>
      <c r="M2205" s="125"/>
      <c r="N2205" s="125"/>
      <c r="O2205" s="266"/>
      <c r="P2205" s="267"/>
      <c r="Q2205" s="268"/>
      <c r="R2205" s="269"/>
      <c r="S2205" s="268"/>
      <c r="T2205" s="263"/>
      <c r="U2205" s="300"/>
      <c r="V2205" s="294" t="str">
        <f>IF(Tabela7[[#This Row],[C/V]]="c",Tabela7[[#This Row],[Preço Médio]],"")</f>
        <v/>
      </c>
      <c r="W2205" s="294" t="str">
        <f>IF(Tabela7[[#This Row],[C/V]]="v",Tabela7[[#This Row],[Preço Médio]],"")</f>
        <v/>
      </c>
      <c r="X2205" s="123" t="str">
        <f>Tabela7[[#This Row],[Código Negociação]]&amp;Tabela7[[#This Row],[C/V]]</f>
        <v/>
      </c>
    </row>
    <row r="2206" spans="3:24" ht="15" customHeight="1" x14ac:dyDescent="0.25">
      <c r="C2206" s="262"/>
      <c r="D2206" s="272"/>
      <c r="E2206" s="273"/>
      <c r="F2206" s="264"/>
      <c r="G2206" s="265"/>
      <c r="H2206" s="126"/>
      <c r="I2206" s="125"/>
      <c r="J2206" s="125"/>
      <c r="K2206" s="125"/>
      <c r="L2206" s="125"/>
      <c r="M2206" s="125"/>
      <c r="N2206" s="125"/>
      <c r="O2206" s="266"/>
      <c r="P2206" s="267"/>
      <c r="Q2206" s="267"/>
      <c r="R2206" s="270"/>
      <c r="S2206" s="267"/>
      <c r="T2206" s="264"/>
      <c r="U2206" s="300"/>
      <c r="V2206" s="294" t="str">
        <f>IF(Tabela7[[#This Row],[C/V]]="c",Tabela7[[#This Row],[Preço Médio]],"")</f>
        <v/>
      </c>
      <c r="W2206" s="294" t="str">
        <f>IF(Tabela7[[#This Row],[C/V]]="v",Tabela7[[#This Row],[Preço Médio]],"")</f>
        <v/>
      </c>
      <c r="X2206" s="123" t="str">
        <f>Tabela7[[#This Row],[Código Negociação]]&amp;Tabela7[[#This Row],[C/V]]</f>
        <v/>
      </c>
    </row>
    <row r="2207" spans="3:24" ht="15" customHeight="1" x14ac:dyDescent="0.25">
      <c r="C2207" s="141"/>
      <c r="D2207" s="271"/>
      <c r="E2207" s="271"/>
      <c r="F2207" s="118"/>
      <c r="G2207" s="119"/>
      <c r="H2207" s="118"/>
      <c r="I2207" s="120"/>
      <c r="J2207" s="120"/>
      <c r="K2207" s="120"/>
      <c r="L2207" s="120"/>
      <c r="M2207" s="120"/>
      <c r="N2207" s="120"/>
      <c r="O2207" s="121"/>
      <c r="P2207" s="121"/>
      <c r="Q2207" s="117"/>
      <c r="R2207" s="122"/>
      <c r="S2207" s="117"/>
      <c r="T2207" s="123"/>
      <c r="U2207" s="299"/>
      <c r="V2207" s="294" t="str">
        <f>IF(Tabela7[[#This Row],[C/V]]="c",Tabela7[[#This Row],[Preço Médio]],"")</f>
        <v/>
      </c>
      <c r="W2207" s="294" t="str">
        <f>IF(Tabela7[[#This Row],[C/V]]="v",Tabela7[[#This Row],[Preço Médio]],"")</f>
        <v/>
      </c>
      <c r="X2207" s="123" t="str">
        <f>Tabela7[[#This Row],[Código Negociação]]&amp;Tabela7[[#This Row],[C/V]]</f>
        <v/>
      </c>
    </row>
    <row r="2208" spans="3:24" ht="15" customHeight="1" x14ac:dyDescent="0.25">
      <c r="C2208" s="262"/>
      <c r="D2208" s="272"/>
      <c r="E2208" s="272"/>
      <c r="F2208" s="264"/>
      <c r="G2208" s="265"/>
      <c r="H2208" s="126"/>
      <c r="I2208" s="125"/>
      <c r="J2208" s="125"/>
      <c r="K2208" s="125"/>
      <c r="L2208" s="125"/>
      <c r="M2208" s="125"/>
      <c r="N2208" s="125"/>
      <c r="O2208" s="266"/>
      <c r="P2208" s="267"/>
      <c r="Q2208" s="268"/>
      <c r="R2208" s="269"/>
      <c r="S2208" s="268"/>
      <c r="T2208" s="263"/>
      <c r="U2208" s="300"/>
      <c r="V2208" s="294" t="str">
        <f>IF(Tabela7[[#This Row],[C/V]]="c",Tabela7[[#This Row],[Preço Médio]],"")</f>
        <v/>
      </c>
      <c r="W2208" s="294" t="str">
        <f>IF(Tabela7[[#This Row],[C/V]]="v",Tabela7[[#This Row],[Preço Médio]],"")</f>
        <v/>
      </c>
      <c r="X2208" s="123" t="str">
        <f>Tabela7[[#This Row],[Código Negociação]]&amp;Tabela7[[#This Row],[C/V]]</f>
        <v/>
      </c>
    </row>
    <row r="2209" spans="3:24" ht="15" customHeight="1" x14ac:dyDescent="0.25">
      <c r="C2209" s="262"/>
      <c r="D2209" s="272"/>
      <c r="E2209" s="272"/>
      <c r="F2209" s="264"/>
      <c r="G2209" s="265"/>
      <c r="H2209" s="126"/>
      <c r="I2209" s="125"/>
      <c r="J2209" s="125"/>
      <c r="K2209" s="125"/>
      <c r="L2209" s="125"/>
      <c r="M2209" s="125"/>
      <c r="N2209" s="125"/>
      <c r="O2209" s="266"/>
      <c r="P2209" s="267"/>
      <c r="Q2209" s="267"/>
      <c r="R2209" s="270"/>
      <c r="S2209" s="267"/>
      <c r="T2209" s="264"/>
      <c r="U2209" s="300"/>
      <c r="V2209" s="294" t="str">
        <f>IF(Tabela7[[#This Row],[C/V]]="c",Tabela7[[#This Row],[Preço Médio]],"")</f>
        <v/>
      </c>
      <c r="W2209" s="294" t="str">
        <f>IF(Tabela7[[#This Row],[C/V]]="v",Tabela7[[#This Row],[Preço Médio]],"")</f>
        <v/>
      </c>
      <c r="X2209" s="123" t="str">
        <f>Tabela7[[#This Row],[Código Negociação]]&amp;Tabela7[[#This Row],[C/V]]</f>
        <v/>
      </c>
    </row>
    <row r="2210" spans="3:24" ht="15" customHeight="1" x14ac:dyDescent="0.25">
      <c r="C2210" s="141"/>
      <c r="D2210" s="273"/>
      <c r="E2210" s="273"/>
      <c r="F2210" s="264"/>
      <c r="G2210" s="274"/>
      <c r="H2210" s="264"/>
      <c r="I2210" s="275"/>
      <c r="J2210" s="275"/>
      <c r="K2210" s="275"/>
      <c r="L2210" s="275"/>
      <c r="M2210" s="275"/>
      <c r="N2210" s="275"/>
      <c r="O2210" s="267"/>
      <c r="P2210" s="267"/>
      <c r="Q2210" s="268"/>
      <c r="R2210" s="269"/>
      <c r="S2210" s="268"/>
      <c r="T2210" s="263"/>
      <c r="U2210" s="300"/>
      <c r="V2210" s="294" t="str">
        <f>IF(Tabela7[[#This Row],[C/V]]="c",Tabela7[[#This Row],[Preço Médio]],"")</f>
        <v/>
      </c>
      <c r="W2210" s="294" t="str">
        <f>IF(Tabela7[[#This Row],[C/V]]="v",Tabela7[[#This Row],[Preço Médio]],"")</f>
        <v/>
      </c>
      <c r="X2210" s="123" t="str">
        <f>Tabela7[[#This Row],[Código Negociação]]&amp;Tabela7[[#This Row],[C/V]]</f>
        <v/>
      </c>
    </row>
    <row r="2211" spans="3:24" ht="15" customHeight="1" x14ac:dyDescent="0.25">
      <c r="C2211" s="262"/>
      <c r="D2211" s="272"/>
      <c r="E2211" s="273"/>
      <c r="F2211" s="264"/>
      <c r="G2211" s="265"/>
      <c r="H2211" s="126"/>
      <c r="I2211" s="125"/>
      <c r="J2211" s="125"/>
      <c r="K2211" s="125"/>
      <c r="L2211" s="125"/>
      <c r="M2211" s="125"/>
      <c r="N2211" s="125"/>
      <c r="O2211" s="266"/>
      <c r="P2211" s="267"/>
      <c r="Q2211" s="268"/>
      <c r="R2211" s="269"/>
      <c r="S2211" s="268"/>
      <c r="T2211" s="263"/>
      <c r="U2211" s="300"/>
      <c r="V2211" s="294" t="str">
        <f>IF(Tabela7[[#This Row],[C/V]]="c",Tabela7[[#This Row],[Preço Médio]],"")</f>
        <v/>
      </c>
      <c r="W2211" s="294" t="str">
        <f>IF(Tabela7[[#This Row],[C/V]]="v",Tabela7[[#This Row],[Preço Médio]],"")</f>
        <v/>
      </c>
      <c r="X2211" s="123" t="str">
        <f>Tabela7[[#This Row],[Código Negociação]]&amp;Tabela7[[#This Row],[C/V]]</f>
        <v/>
      </c>
    </row>
    <row r="2212" spans="3:24" ht="15" customHeight="1" x14ac:dyDescent="0.25">
      <c r="C2212" s="262"/>
      <c r="D2212" s="272"/>
      <c r="E2212" s="273"/>
      <c r="F2212" s="264"/>
      <c r="G2212" s="265"/>
      <c r="H2212" s="126"/>
      <c r="I2212" s="125"/>
      <c r="J2212" s="125"/>
      <c r="K2212" s="125"/>
      <c r="L2212" s="125"/>
      <c r="M2212" s="125"/>
      <c r="N2212" s="125"/>
      <c r="O2212" s="266"/>
      <c r="P2212" s="267"/>
      <c r="Q2212" s="267"/>
      <c r="R2212" s="270"/>
      <c r="S2212" s="267"/>
      <c r="T2212" s="264"/>
      <c r="U2212" s="300"/>
      <c r="V2212" s="294" t="str">
        <f>IF(Tabela7[[#This Row],[C/V]]="c",Tabela7[[#This Row],[Preço Médio]],"")</f>
        <v/>
      </c>
      <c r="W2212" s="294" t="str">
        <f>IF(Tabela7[[#This Row],[C/V]]="v",Tabela7[[#This Row],[Preço Médio]],"")</f>
        <v/>
      </c>
      <c r="X2212" s="123" t="str">
        <f>Tabela7[[#This Row],[Código Negociação]]&amp;Tabela7[[#This Row],[C/V]]</f>
        <v/>
      </c>
    </row>
    <row r="2213" spans="3:24" ht="15" customHeight="1" x14ac:dyDescent="0.25">
      <c r="C2213" s="141"/>
      <c r="D2213" s="271"/>
      <c r="E2213" s="271"/>
      <c r="F2213" s="118"/>
      <c r="G2213" s="119"/>
      <c r="H2213" s="118"/>
      <c r="I2213" s="120"/>
      <c r="J2213" s="120"/>
      <c r="K2213" s="120"/>
      <c r="L2213" s="120"/>
      <c r="M2213" s="120"/>
      <c r="N2213" s="120"/>
      <c r="O2213" s="121"/>
      <c r="P2213" s="121"/>
      <c r="Q2213" s="117"/>
      <c r="R2213" s="122"/>
      <c r="S2213" s="117"/>
      <c r="T2213" s="123"/>
      <c r="U2213" s="299"/>
      <c r="V2213" s="294" t="str">
        <f>IF(Tabela7[[#This Row],[C/V]]="c",Tabela7[[#This Row],[Preço Médio]],"")</f>
        <v/>
      </c>
      <c r="W2213" s="294" t="str">
        <f>IF(Tabela7[[#This Row],[C/V]]="v",Tabela7[[#This Row],[Preço Médio]],"")</f>
        <v/>
      </c>
      <c r="X2213" s="123" t="str">
        <f>Tabela7[[#This Row],[Código Negociação]]&amp;Tabela7[[#This Row],[C/V]]</f>
        <v/>
      </c>
    </row>
    <row r="2214" spans="3:24" ht="15" customHeight="1" x14ac:dyDescent="0.25">
      <c r="C2214" s="262"/>
      <c r="D2214" s="272"/>
      <c r="E2214" s="272"/>
      <c r="F2214" s="264"/>
      <c r="G2214" s="265"/>
      <c r="H2214" s="126"/>
      <c r="I2214" s="125"/>
      <c r="J2214" s="125"/>
      <c r="K2214" s="125"/>
      <c r="L2214" s="125"/>
      <c r="M2214" s="125"/>
      <c r="N2214" s="125"/>
      <c r="O2214" s="266"/>
      <c r="P2214" s="267"/>
      <c r="Q2214" s="268"/>
      <c r="R2214" s="269"/>
      <c r="S2214" s="268"/>
      <c r="T2214" s="263"/>
      <c r="U2214" s="300"/>
      <c r="V2214" s="294" t="str">
        <f>IF(Tabela7[[#This Row],[C/V]]="c",Tabela7[[#This Row],[Preço Médio]],"")</f>
        <v/>
      </c>
      <c r="W2214" s="294" t="str">
        <f>IF(Tabela7[[#This Row],[C/V]]="v",Tabela7[[#This Row],[Preço Médio]],"")</f>
        <v/>
      </c>
      <c r="X2214" s="123" t="str">
        <f>Tabela7[[#This Row],[Código Negociação]]&amp;Tabela7[[#This Row],[C/V]]</f>
        <v/>
      </c>
    </row>
    <row r="2215" spans="3:24" ht="15" customHeight="1" x14ac:dyDescent="0.25">
      <c r="C2215" s="262"/>
      <c r="D2215" s="272"/>
      <c r="E2215" s="272"/>
      <c r="F2215" s="264"/>
      <c r="G2215" s="265"/>
      <c r="H2215" s="126"/>
      <c r="I2215" s="125"/>
      <c r="J2215" s="125"/>
      <c r="K2215" s="125"/>
      <c r="L2215" s="125"/>
      <c r="M2215" s="125"/>
      <c r="N2215" s="125"/>
      <c r="O2215" s="266"/>
      <c r="P2215" s="267"/>
      <c r="Q2215" s="267"/>
      <c r="R2215" s="270"/>
      <c r="S2215" s="267"/>
      <c r="T2215" s="264"/>
      <c r="U2215" s="300"/>
      <c r="V2215" s="294" t="str">
        <f>IF(Tabela7[[#This Row],[C/V]]="c",Tabela7[[#This Row],[Preço Médio]],"")</f>
        <v/>
      </c>
      <c r="W2215" s="294" t="str">
        <f>IF(Tabela7[[#This Row],[C/V]]="v",Tabela7[[#This Row],[Preço Médio]],"")</f>
        <v/>
      </c>
      <c r="X2215" s="123" t="str">
        <f>Tabela7[[#This Row],[Código Negociação]]&amp;Tabela7[[#This Row],[C/V]]</f>
        <v/>
      </c>
    </row>
    <row r="2216" spans="3:24" ht="15" customHeight="1" x14ac:dyDescent="0.25">
      <c r="C2216" s="141"/>
      <c r="D2216" s="273"/>
      <c r="E2216" s="273"/>
      <c r="F2216" s="264"/>
      <c r="G2216" s="274"/>
      <c r="H2216" s="264"/>
      <c r="I2216" s="275"/>
      <c r="J2216" s="275"/>
      <c r="K2216" s="275"/>
      <c r="L2216" s="275"/>
      <c r="M2216" s="275"/>
      <c r="N2216" s="275"/>
      <c r="O2216" s="267"/>
      <c r="P2216" s="267"/>
      <c r="Q2216" s="268"/>
      <c r="R2216" s="269"/>
      <c r="S2216" s="268"/>
      <c r="T2216" s="263"/>
      <c r="U2216" s="300"/>
      <c r="V2216" s="294" t="str">
        <f>IF(Tabela7[[#This Row],[C/V]]="c",Tabela7[[#This Row],[Preço Médio]],"")</f>
        <v/>
      </c>
      <c r="W2216" s="294" t="str">
        <f>IF(Tabela7[[#This Row],[C/V]]="v",Tabela7[[#This Row],[Preço Médio]],"")</f>
        <v/>
      </c>
      <c r="X2216" s="123" t="str">
        <f>Tabela7[[#This Row],[Código Negociação]]&amp;Tabela7[[#This Row],[C/V]]</f>
        <v/>
      </c>
    </row>
    <row r="2217" spans="3:24" ht="15" customHeight="1" x14ac:dyDescent="0.25">
      <c r="C2217" s="262"/>
      <c r="D2217" s="272"/>
      <c r="E2217" s="273"/>
      <c r="F2217" s="264"/>
      <c r="G2217" s="265"/>
      <c r="H2217" s="126"/>
      <c r="I2217" s="125"/>
      <c r="J2217" s="125"/>
      <c r="K2217" s="125"/>
      <c r="L2217" s="125"/>
      <c r="M2217" s="125"/>
      <c r="N2217" s="125"/>
      <c r="O2217" s="266"/>
      <c r="P2217" s="267"/>
      <c r="Q2217" s="268"/>
      <c r="R2217" s="269"/>
      <c r="S2217" s="268"/>
      <c r="T2217" s="263"/>
      <c r="U2217" s="300"/>
      <c r="V2217" s="294" t="str">
        <f>IF(Tabela7[[#This Row],[C/V]]="c",Tabela7[[#This Row],[Preço Médio]],"")</f>
        <v/>
      </c>
      <c r="W2217" s="294" t="str">
        <f>IF(Tabela7[[#This Row],[C/V]]="v",Tabela7[[#This Row],[Preço Médio]],"")</f>
        <v/>
      </c>
      <c r="X2217" s="123" t="str">
        <f>Tabela7[[#This Row],[Código Negociação]]&amp;Tabela7[[#This Row],[C/V]]</f>
        <v/>
      </c>
    </row>
    <row r="2218" spans="3:24" ht="15" customHeight="1" x14ac:dyDescent="0.25">
      <c r="C2218" s="262"/>
      <c r="D2218" s="272"/>
      <c r="E2218" s="273"/>
      <c r="F2218" s="264"/>
      <c r="G2218" s="265"/>
      <c r="H2218" s="126"/>
      <c r="I2218" s="125"/>
      <c r="J2218" s="125"/>
      <c r="K2218" s="125"/>
      <c r="L2218" s="125"/>
      <c r="M2218" s="125"/>
      <c r="N2218" s="125"/>
      <c r="O2218" s="266"/>
      <c r="P2218" s="267"/>
      <c r="Q2218" s="267"/>
      <c r="R2218" s="270"/>
      <c r="S2218" s="267"/>
      <c r="T2218" s="264"/>
      <c r="U2218" s="300"/>
      <c r="V2218" s="294" t="str">
        <f>IF(Tabela7[[#This Row],[C/V]]="c",Tabela7[[#This Row],[Preço Médio]],"")</f>
        <v/>
      </c>
      <c r="W2218" s="294" t="str">
        <f>IF(Tabela7[[#This Row],[C/V]]="v",Tabela7[[#This Row],[Preço Médio]],"")</f>
        <v/>
      </c>
      <c r="X2218" s="123" t="str">
        <f>Tabela7[[#This Row],[Código Negociação]]&amp;Tabela7[[#This Row],[C/V]]</f>
        <v/>
      </c>
    </row>
    <row r="2219" spans="3:24" ht="15" customHeight="1" x14ac:dyDescent="0.25">
      <c r="C2219" s="141"/>
      <c r="D2219" s="271"/>
      <c r="E2219" s="271"/>
      <c r="F2219" s="118"/>
      <c r="G2219" s="119"/>
      <c r="H2219" s="118"/>
      <c r="I2219" s="120"/>
      <c r="J2219" s="120"/>
      <c r="K2219" s="120"/>
      <c r="L2219" s="120"/>
      <c r="M2219" s="120"/>
      <c r="N2219" s="120"/>
      <c r="O2219" s="121"/>
      <c r="P2219" s="121"/>
      <c r="Q2219" s="117"/>
      <c r="R2219" s="122"/>
      <c r="S2219" s="117"/>
      <c r="T2219" s="123"/>
      <c r="U2219" s="299"/>
      <c r="V2219" s="294" t="str">
        <f>IF(Tabela7[[#This Row],[C/V]]="c",Tabela7[[#This Row],[Preço Médio]],"")</f>
        <v/>
      </c>
      <c r="W2219" s="294" t="str">
        <f>IF(Tabela7[[#This Row],[C/V]]="v",Tabela7[[#This Row],[Preço Médio]],"")</f>
        <v/>
      </c>
      <c r="X2219" s="123" t="str">
        <f>Tabela7[[#This Row],[Código Negociação]]&amp;Tabela7[[#This Row],[C/V]]</f>
        <v/>
      </c>
    </row>
    <row r="2220" spans="3:24" ht="15" customHeight="1" x14ac:dyDescent="0.25">
      <c r="C2220" s="262"/>
      <c r="D2220" s="272"/>
      <c r="E2220" s="272"/>
      <c r="F2220" s="264"/>
      <c r="G2220" s="265"/>
      <c r="H2220" s="126"/>
      <c r="I2220" s="125"/>
      <c r="J2220" s="125"/>
      <c r="K2220" s="125"/>
      <c r="L2220" s="125"/>
      <c r="M2220" s="125"/>
      <c r="N2220" s="125"/>
      <c r="O2220" s="266"/>
      <c r="P2220" s="267"/>
      <c r="Q2220" s="268"/>
      <c r="R2220" s="269"/>
      <c r="S2220" s="268"/>
      <c r="T2220" s="263"/>
      <c r="U2220" s="300"/>
      <c r="V2220" s="294" t="str">
        <f>IF(Tabela7[[#This Row],[C/V]]="c",Tabela7[[#This Row],[Preço Médio]],"")</f>
        <v/>
      </c>
      <c r="W2220" s="294" t="str">
        <f>IF(Tabela7[[#This Row],[C/V]]="v",Tabela7[[#This Row],[Preço Médio]],"")</f>
        <v/>
      </c>
      <c r="X2220" s="123" t="str">
        <f>Tabela7[[#This Row],[Código Negociação]]&amp;Tabela7[[#This Row],[C/V]]</f>
        <v/>
      </c>
    </row>
    <row r="2221" spans="3:24" ht="15" customHeight="1" x14ac:dyDescent="0.25">
      <c r="C2221" s="262"/>
      <c r="D2221" s="272"/>
      <c r="E2221" s="272"/>
      <c r="F2221" s="264"/>
      <c r="G2221" s="265"/>
      <c r="H2221" s="126"/>
      <c r="I2221" s="125"/>
      <c r="J2221" s="125"/>
      <c r="K2221" s="125"/>
      <c r="L2221" s="125"/>
      <c r="M2221" s="125"/>
      <c r="N2221" s="125"/>
      <c r="O2221" s="266"/>
      <c r="P2221" s="267"/>
      <c r="Q2221" s="267"/>
      <c r="R2221" s="270"/>
      <c r="S2221" s="267"/>
      <c r="T2221" s="264"/>
      <c r="U2221" s="300"/>
      <c r="V2221" s="294" t="str">
        <f>IF(Tabela7[[#This Row],[C/V]]="c",Tabela7[[#This Row],[Preço Médio]],"")</f>
        <v/>
      </c>
      <c r="W2221" s="294" t="str">
        <f>IF(Tabela7[[#This Row],[C/V]]="v",Tabela7[[#This Row],[Preço Médio]],"")</f>
        <v/>
      </c>
      <c r="X2221" s="123" t="str">
        <f>Tabela7[[#This Row],[Código Negociação]]&amp;Tabela7[[#This Row],[C/V]]</f>
        <v/>
      </c>
    </row>
    <row r="2222" spans="3:24" ht="15" customHeight="1" x14ac:dyDescent="0.25">
      <c r="C2222" s="141"/>
      <c r="D2222" s="273"/>
      <c r="E2222" s="273"/>
      <c r="F2222" s="264"/>
      <c r="G2222" s="274"/>
      <c r="H2222" s="264"/>
      <c r="I2222" s="275"/>
      <c r="J2222" s="275"/>
      <c r="K2222" s="275"/>
      <c r="L2222" s="275"/>
      <c r="M2222" s="275"/>
      <c r="N2222" s="275"/>
      <c r="O2222" s="267"/>
      <c r="P2222" s="267"/>
      <c r="Q2222" s="268"/>
      <c r="R2222" s="269"/>
      <c r="S2222" s="268"/>
      <c r="T2222" s="263"/>
      <c r="U2222" s="300"/>
      <c r="V2222" s="294" t="str">
        <f>IF(Tabela7[[#This Row],[C/V]]="c",Tabela7[[#This Row],[Preço Médio]],"")</f>
        <v/>
      </c>
      <c r="W2222" s="294" t="str">
        <f>IF(Tabela7[[#This Row],[C/V]]="v",Tabela7[[#This Row],[Preço Médio]],"")</f>
        <v/>
      </c>
      <c r="X2222" s="123" t="str">
        <f>Tabela7[[#This Row],[Código Negociação]]&amp;Tabela7[[#This Row],[C/V]]</f>
        <v/>
      </c>
    </row>
    <row r="2223" spans="3:24" ht="15" customHeight="1" x14ac:dyDescent="0.25">
      <c r="C2223" s="262"/>
      <c r="D2223" s="272"/>
      <c r="E2223" s="273"/>
      <c r="F2223" s="264"/>
      <c r="G2223" s="265"/>
      <c r="H2223" s="126"/>
      <c r="I2223" s="125"/>
      <c r="J2223" s="125"/>
      <c r="K2223" s="125"/>
      <c r="L2223" s="125"/>
      <c r="M2223" s="125"/>
      <c r="N2223" s="125"/>
      <c r="O2223" s="266"/>
      <c r="P2223" s="267"/>
      <c r="Q2223" s="268"/>
      <c r="R2223" s="269"/>
      <c r="S2223" s="268"/>
      <c r="T2223" s="263"/>
      <c r="U2223" s="300"/>
      <c r="V2223" s="294" t="str">
        <f>IF(Tabela7[[#This Row],[C/V]]="c",Tabela7[[#This Row],[Preço Médio]],"")</f>
        <v/>
      </c>
      <c r="W2223" s="294" t="str">
        <f>IF(Tabela7[[#This Row],[C/V]]="v",Tabela7[[#This Row],[Preço Médio]],"")</f>
        <v/>
      </c>
      <c r="X2223" s="123" t="str">
        <f>Tabela7[[#This Row],[Código Negociação]]&amp;Tabela7[[#This Row],[C/V]]</f>
        <v/>
      </c>
    </row>
    <row r="2224" spans="3:24" ht="15" customHeight="1" x14ac:dyDescent="0.25">
      <c r="C2224" s="262"/>
      <c r="D2224" s="272"/>
      <c r="E2224" s="273"/>
      <c r="F2224" s="264"/>
      <c r="G2224" s="265"/>
      <c r="H2224" s="126"/>
      <c r="I2224" s="125"/>
      <c r="J2224" s="125"/>
      <c r="K2224" s="125"/>
      <c r="L2224" s="125"/>
      <c r="M2224" s="125"/>
      <c r="N2224" s="125"/>
      <c r="O2224" s="266"/>
      <c r="P2224" s="267"/>
      <c r="Q2224" s="267"/>
      <c r="R2224" s="270"/>
      <c r="S2224" s="267"/>
      <c r="T2224" s="264"/>
      <c r="U2224" s="300"/>
      <c r="V2224" s="294" t="str">
        <f>IF(Tabela7[[#This Row],[C/V]]="c",Tabela7[[#This Row],[Preço Médio]],"")</f>
        <v/>
      </c>
      <c r="W2224" s="294" t="str">
        <f>IF(Tabela7[[#This Row],[C/V]]="v",Tabela7[[#This Row],[Preço Médio]],"")</f>
        <v/>
      </c>
      <c r="X2224" s="123" t="str">
        <f>Tabela7[[#This Row],[Código Negociação]]&amp;Tabela7[[#This Row],[C/V]]</f>
        <v/>
      </c>
    </row>
    <row r="2225" spans="3:24" ht="15" customHeight="1" x14ac:dyDescent="0.25">
      <c r="C2225" s="141"/>
      <c r="D2225" s="271"/>
      <c r="E2225" s="271"/>
      <c r="F2225" s="118"/>
      <c r="G2225" s="119"/>
      <c r="H2225" s="118"/>
      <c r="I2225" s="120"/>
      <c r="J2225" s="120"/>
      <c r="K2225" s="120"/>
      <c r="L2225" s="120"/>
      <c r="M2225" s="120"/>
      <c r="N2225" s="120"/>
      <c r="O2225" s="121"/>
      <c r="P2225" s="121"/>
      <c r="Q2225" s="117"/>
      <c r="R2225" s="122"/>
      <c r="S2225" s="117"/>
      <c r="T2225" s="123"/>
      <c r="U2225" s="299"/>
      <c r="V2225" s="294" t="str">
        <f>IF(Tabela7[[#This Row],[C/V]]="c",Tabela7[[#This Row],[Preço Médio]],"")</f>
        <v/>
      </c>
      <c r="W2225" s="294" t="str">
        <f>IF(Tabela7[[#This Row],[C/V]]="v",Tabela7[[#This Row],[Preço Médio]],"")</f>
        <v/>
      </c>
      <c r="X2225" s="123" t="str">
        <f>Tabela7[[#This Row],[Código Negociação]]&amp;Tabela7[[#This Row],[C/V]]</f>
        <v/>
      </c>
    </row>
    <row r="2226" spans="3:24" ht="15" customHeight="1" x14ac:dyDescent="0.25">
      <c r="C2226" s="262"/>
      <c r="D2226" s="272"/>
      <c r="E2226" s="272"/>
      <c r="F2226" s="264"/>
      <c r="G2226" s="265"/>
      <c r="H2226" s="126"/>
      <c r="I2226" s="125"/>
      <c r="J2226" s="125"/>
      <c r="K2226" s="125"/>
      <c r="L2226" s="125"/>
      <c r="M2226" s="125"/>
      <c r="N2226" s="125"/>
      <c r="O2226" s="266"/>
      <c r="P2226" s="267"/>
      <c r="Q2226" s="268"/>
      <c r="R2226" s="269"/>
      <c r="S2226" s="268"/>
      <c r="T2226" s="263"/>
      <c r="U2226" s="300"/>
      <c r="V2226" s="294" t="str">
        <f>IF(Tabela7[[#This Row],[C/V]]="c",Tabela7[[#This Row],[Preço Médio]],"")</f>
        <v/>
      </c>
      <c r="W2226" s="294" t="str">
        <f>IF(Tabela7[[#This Row],[C/V]]="v",Tabela7[[#This Row],[Preço Médio]],"")</f>
        <v/>
      </c>
      <c r="X2226" s="123" t="str">
        <f>Tabela7[[#This Row],[Código Negociação]]&amp;Tabela7[[#This Row],[C/V]]</f>
        <v/>
      </c>
    </row>
    <row r="2227" spans="3:24" ht="15" customHeight="1" x14ac:dyDescent="0.25">
      <c r="C2227" s="262"/>
      <c r="D2227" s="272"/>
      <c r="E2227" s="272"/>
      <c r="F2227" s="264"/>
      <c r="G2227" s="265"/>
      <c r="H2227" s="126"/>
      <c r="I2227" s="125"/>
      <c r="J2227" s="125"/>
      <c r="K2227" s="125"/>
      <c r="L2227" s="125"/>
      <c r="M2227" s="125"/>
      <c r="N2227" s="125"/>
      <c r="O2227" s="266"/>
      <c r="P2227" s="267"/>
      <c r="Q2227" s="267"/>
      <c r="R2227" s="270"/>
      <c r="S2227" s="267"/>
      <c r="T2227" s="264"/>
      <c r="U2227" s="300"/>
      <c r="V2227" s="294" t="str">
        <f>IF(Tabela7[[#This Row],[C/V]]="c",Tabela7[[#This Row],[Preço Médio]],"")</f>
        <v/>
      </c>
      <c r="W2227" s="294" t="str">
        <f>IF(Tabela7[[#This Row],[C/V]]="v",Tabela7[[#This Row],[Preço Médio]],"")</f>
        <v/>
      </c>
      <c r="X2227" s="123" t="str">
        <f>Tabela7[[#This Row],[Código Negociação]]&amp;Tabela7[[#This Row],[C/V]]</f>
        <v/>
      </c>
    </row>
    <row r="2228" spans="3:24" ht="15" customHeight="1" x14ac:dyDescent="0.25">
      <c r="C2228" s="141"/>
      <c r="D2228" s="273"/>
      <c r="E2228" s="273"/>
      <c r="F2228" s="264"/>
      <c r="G2228" s="274"/>
      <c r="H2228" s="264"/>
      <c r="I2228" s="275"/>
      <c r="J2228" s="275"/>
      <c r="K2228" s="275"/>
      <c r="L2228" s="275"/>
      <c r="M2228" s="275"/>
      <c r="N2228" s="275"/>
      <c r="O2228" s="267"/>
      <c r="P2228" s="267"/>
      <c r="Q2228" s="268"/>
      <c r="R2228" s="269"/>
      <c r="S2228" s="268"/>
      <c r="T2228" s="263"/>
      <c r="U2228" s="300"/>
      <c r="V2228" s="294" t="str">
        <f>IF(Tabela7[[#This Row],[C/V]]="c",Tabela7[[#This Row],[Preço Médio]],"")</f>
        <v/>
      </c>
      <c r="W2228" s="294" t="str">
        <f>IF(Tabela7[[#This Row],[C/V]]="v",Tabela7[[#This Row],[Preço Médio]],"")</f>
        <v/>
      </c>
      <c r="X2228" s="123" t="str">
        <f>Tabela7[[#This Row],[Código Negociação]]&amp;Tabela7[[#This Row],[C/V]]</f>
        <v/>
      </c>
    </row>
    <row r="2229" spans="3:24" ht="15" customHeight="1" x14ac:dyDescent="0.25">
      <c r="C2229" s="262"/>
      <c r="D2229" s="272"/>
      <c r="E2229" s="273"/>
      <c r="F2229" s="264"/>
      <c r="G2229" s="265"/>
      <c r="H2229" s="126"/>
      <c r="I2229" s="125"/>
      <c r="J2229" s="125"/>
      <c r="K2229" s="125"/>
      <c r="L2229" s="125"/>
      <c r="M2229" s="125"/>
      <c r="N2229" s="125"/>
      <c r="O2229" s="266"/>
      <c r="P2229" s="267"/>
      <c r="Q2229" s="268"/>
      <c r="R2229" s="269"/>
      <c r="S2229" s="268"/>
      <c r="T2229" s="263"/>
      <c r="U2229" s="300"/>
      <c r="V2229" s="294" t="str">
        <f>IF(Tabela7[[#This Row],[C/V]]="c",Tabela7[[#This Row],[Preço Médio]],"")</f>
        <v/>
      </c>
      <c r="W2229" s="294" t="str">
        <f>IF(Tabela7[[#This Row],[C/V]]="v",Tabela7[[#This Row],[Preço Médio]],"")</f>
        <v/>
      </c>
      <c r="X2229" s="123" t="str">
        <f>Tabela7[[#This Row],[Código Negociação]]&amp;Tabela7[[#This Row],[C/V]]</f>
        <v/>
      </c>
    </row>
    <row r="2230" spans="3:24" ht="15" customHeight="1" x14ac:dyDescent="0.25">
      <c r="C2230" s="262"/>
      <c r="D2230" s="272"/>
      <c r="E2230" s="273"/>
      <c r="F2230" s="264"/>
      <c r="G2230" s="265"/>
      <c r="H2230" s="126"/>
      <c r="I2230" s="125"/>
      <c r="J2230" s="125"/>
      <c r="K2230" s="125"/>
      <c r="L2230" s="125"/>
      <c r="M2230" s="125"/>
      <c r="N2230" s="125"/>
      <c r="O2230" s="266"/>
      <c r="P2230" s="267"/>
      <c r="Q2230" s="267"/>
      <c r="R2230" s="270"/>
      <c r="S2230" s="267"/>
      <c r="T2230" s="264"/>
      <c r="U2230" s="300"/>
      <c r="V2230" s="294" t="str">
        <f>IF(Tabela7[[#This Row],[C/V]]="c",Tabela7[[#This Row],[Preço Médio]],"")</f>
        <v/>
      </c>
      <c r="W2230" s="294" t="str">
        <f>IF(Tabela7[[#This Row],[C/V]]="v",Tabela7[[#This Row],[Preço Médio]],"")</f>
        <v/>
      </c>
      <c r="X2230" s="123" t="str">
        <f>Tabela7[[#This Row],[Código Negociação]]&amp;Tabela7[[#This Row],[C/V]]</f>
        <v/>
      </c>
    </row>
    <row r="2231" spans="3:24" ht="15" customHeight="1" x14ac:dyDescent="0.25">
      <c r="C2231" s="141"/>
      <c r="D2231" s="271"/>
      <c r="E2231" s="271"/>
      <c r="F2231" s="118"/>
      <c r="G2231" s="119"/>
      <c r="H2231" s="118"/>
      <c r="I2231" s="120"/>
      <c r="J2231" s="120"/>
      <c r="K2231" s="120"/>
      <c r="L2231" s="120"/>
      <c r="M2231" s="120"/>
      <c r="N2231" s="120"/>
      <c r="O2231" s="121"/>
      <c r="P2231" s="121"/>
      <c r="Q2231" s="117"/>
      <c r="R2231" s="122"/>
      <c r="S2231" s="117"/>
      <c r="T2231" s="123"/>
      <c r="U2231" s="299"/>
      <c r="V2231" s="294" t="str">
        <f>IF(Tabela7[[#This Row],[C/V]]="c",Tabela7[[#This Row],[Preço Médio]],"")</f>
        <v/>
      </c>
      <c r="W2231" s="294" t="str">
        <f>IF(Tabela7[[#This Row],[C/V]]="v",Tabela7[[#This Row],[Preço Médio]],"")</f>
        <v/>
      </c>
      <c r="X2231" s="123" t="str">
        <f>Tabela7[[#This Row],[Código Negociação]]&amp;Tabela7[[#This Row],[C/V]]</f>
        <v/>
      </c>
    </row>
    <row r="2232" spans="3:24" ht="15" customHeight="1" x14ac:dyDescent="0.25">
      <c r="C2232" s="262"/>
      <c r="D2232" s="272"/>
      <c r="E2232" s="272"/>
      <c r="F2232" s="264"/>
      <c r="G2232" s="265"/>
      <c r="H2232" s="126"/>
      <c r="I2232" s="125"/>
      <c r="J2232" s="125"/>
      <c r="K2232" s="125"/>
      <c r="L2232" s="125"/>
      <c r="M2232" s="125"/>
      <c r="N2232" s="125"/>
      <c r="O2232" s="266"/>
      <c r="P2232" s="267"/>
      <c r="Q2232" s="268"/>
      <c r="R2232" s="269"/>
      <c r="S2232" s="268"/>
      <c r="T2232" s="263"/>
      <c r="U2232" s="300"/>
      <c r="V2232" s="294" t="str">
        <f>IF(Tabela7[[#This Row],[C/V]]="c",Tabela7[[#This Row],[Preço Médio]],"")</f>
        <v/>
      </c>
      <c r="W2232" s="294" t="str">
        <f>IF(Tabela7[[#This Row],[C/V]]="v",Tabela7[[#This Row],[Preço Médio]],"")</f>
        <v/>
      </c>
      <c r="X2232" s="123" t="str">
        <f>Tabela7[[#This Row],[Código Negociação]]&amp;Tabela7[[#This Row],[C/V]]</f>
        <v/>
      </c>
    </row>
    <row r="2233" spans="3:24" ht="15" customHeight="1" x14ac:dyDescent="0.25">
      <c r="C2233" s="262"/>
      <c r="D2233" s="272"/>
      <c r="E2233" s="272"/>
      <c r="F2233" s="264"/>
      <c r="G2233" s="265"/>
      <c r="H2233" s="126"/>
      <c r="I2233" s="125"/>
      <c r="J2233" s="125"/>
      <c r="K2233" s="125"/>
      <c r="L2233" s="125"/>
      <c r="M2233" s="125"/>
      <c r="N2233" s="125"/>
      <c r="O2233" s="266"/>
      <c r="P2233" s="267"/>
      <c r="Q2233" s="267"/>
      <c r="R2233" s="270"/>
      <c r="S2233" s="267"/>
      <c r="T2233" s="264"/>
      <c r="U2233" s="300"/>
      <c r="V2233" s="294" t="str">
        <f>IF(Tabela7[[#This Row],[C/V]]="c",Tabela7[[#This Row],[Preço Médio]],"")</f>
        <v/>
      </c>
      <c r="W2233" s="294" t="str">
        <f>IF(Tabela7[[#This Row],[C/V]]="v",Tabela7[[#This Row],[Preço Médio]],"")</f>
        <v/>
      </c>
      <c r="X2233" s="123" t="str">
        <f>Tabela7[[#This Row],[Código Negociação]]&amp;Tabela7[[#This Row],[C/V]]</f>
        <v/>
      </c>
    </row>
    <row r="2234" spans="3:24" ht="15" customHeight="1" x14ac:dyDescent="0.25">
      <c r="C2234" s="141"/>
      <c r="D2234" s="273"/>
      <c r="E2234" s="273"/>
      <c r="F2234" s="264"/>
      <c r="G2234" s="274"/>
      <c r="H2234" s="264"/>
      <c r="I2234" s="275"/>
      <c r="J2234" s="275"/>
      <c r="K2234" s="275"/>
      <c r="L2234" s="275"/>
      <c r="M2234" s="275"/>
      <c r="N2234" s="275"/>
      <c r="O2234" s="267"/>
      <c r="P2234" s="267"/>
      <c r="Q2234" s="268"/>
      <c r="R2234" s="269"/>
      <c r="S2234" s="268"/>
      <c r="T2234" s="263"/>
      <c r="U2234" s="300"/>
      <c r="V2234" s="294" t="str">
        <f>IF(Tabela7[[#This Row],[C/V]]="c",Tabela7[[#This Row],[Preço Médio]],"")</f>
        <v/>
      </c>
      <c r="W2234" s="294" t="str">
        <f>IF(Tabela7[[#This Row],[C/V]]="v",Tabela7[[#This Row],[Preço Médio]],"")</f>
        <v/>
      </c>
      <c r="X2234" s="123" t="str">
        <f>Tabela7[[#This Row],[Código Negociação]]&amp;Tabela7[[#This Row],[C/V]]</f>
        <v/>
      </c>
    </row>
    <row r="2235" spans="3:24" ht="15" customHeight="1" x14ac:dyDescent="0.25">
      <c r="C2235" s="262"/>
      <c r="D2235" s="272"/>
      <c r="E2235" s="273"/>
      <c r="F2235" s="264"/>
      <c r="G2235" s="265"/>
      <c r="H2235" s="126"/>
      <c r="I2235" s="125"/>
      <c r="J2235" s="125"/>
      <c r="K2235" s="125"/>
      <c r="L2235" s="125"/>
      <c r="M2235" s="125"/>
      <c r="N2235" s="125"/>
      <c r="O2235" s="266"/>
      <c r="P2235" s="267"/>
      <c r="Q2235" s="268"/>
      <c r="R2235" s="269"/>
      <c r="S2235" s="268"/>
      <c r="T2235" s="263"/>
      <c r="U2235" s="300"/>
      <c r="V2235" s="294" t="str">
        <f>IF(Tabela7[[#This Row],[C/V]]="c",Tabela7[[#This Row],[Preço Médio]],"")</f>
        <v/>
      </c>
      <c r="W2235" s="294" t="str">
        <f>IF(Tabela7[[#This Row],[C/V]]="v",Tabela7[[#This Row],[Preço Médio]],"")</f>
        <v/>
      </c>
      <c r="X2235" s="123" t="str">
        <f>Tabela7[[#This Row],[Código Negociação]]&amp;Tabela7[[#This Row],[C/V]]</f>
        <v/>
      </c>
    </row>
    <row r="2236" spans="3:24" ht="15" customHeight="1" x14ac:dyDescent="0.25">
      <c r="C2236" s="262"/>
      <c r="D2236" s="272"/>
      <c r="E2236" s="273"/>
      <c r="F2236" s="264"/>
      <c r="G2236" s="265"/>
      <c r="H2236" s="126"/>
      <c r="I2236" s="125"/>
      <c r="J2236" s="125"/>
      <c r="K2236" s="125"/>
      <c r="L2236" s="125"/>
      <c r="M2236" s="125"/>
      <c r="N2236" s="125"/>
      <c r="O2236" s="266"/>
      <c r="P2236" s="267"/>
      <c r="Q2236" s="267"/>
      <c r="R2236" s="270"/>
      <c r="S2236" s="267"/>
      <c r="T2236" s="264"/>
      <c r="U2236" s="300"/>
      <c r="V2236" s="294" t="str">
        <f>IF(Tabela7[[#This Row],[C/V]]="c",Tabela7[[#This Row],[Preço Médio]],"")</f>
        <v/>
      </c>
      <c r="W2236" s="294" t="str">
        <f>IF(Tabela7[[#This Row],[C/V]]="v",Tabela7[[#This Row],[Preço Médio]],"")</f>
        <v/>
      </c>
      <c r="X2236" s="123" t="str">
        <f>Tabela7[[#This Row],[Código Negociação]]&amp;Tabela7[[#This Row],[C/V]]</f>
        <v/>
      </c>
    </row>
    <row r="2237" spans="3:24" ht="15" customHeight="1" x14ac:dyDescent="0.25">
      <c r="C2237" s="141"/>
      <c r="D2237" s="271"/>
      <c r="E2237" s="271"/>
      <c r="F2237" s="118"/>
      <c r="G2237" s="119"/>
      <c r="H2237" s="118"/>
      <c r="I2237" s="120"/>
      <c r="J2237" s="120"/>
      <c r="K2237" s="120"/>
      <c r="L2237" s="120"/>
      <c r="M2237" s="120"/>
      <c r="N2237" s="120"/>
      <c r="O2237" s="121"/>
      <c r="P2237" s="121"/>
      <c r="Q2237" s="117"/>
      <c r="R2237" s="122"/>
      <c r="S2237" s="117"/>
      <c r="T2237" s="123"/>
      <c r="U2237" s="299"/>
      <c r="V2237" s="294" t="str">
        <f>IF(Tabela7[[#This Row],[C/V]]="c",Tabela7[[#This Row],[Preço Médio]],"")</f>
        <v/>
      </c>
      <c r="W2237" s="294" t="str">
        <f>IF(Tabela7[[#This Row],[C/V]]="v",Tabela7[[#This Row],[Preço Médio]],"")</f>
        <v/>
      </c>
      <c r="X2237" s="123" t="str">
        <f>Tabela7[[#This Row],[Código Negociação]]&amp;Tabela7[[#This Row],[C/V]]</f>
        <v/>
      </c>
    </row>
    <row r="2238" spans="3:24" ht="15" customHeight="1" x14ac:dyDescent="0.25">
      <c r="C2238" s="262"/>
      <c r="D2238" s="272"/>
      <c r="E2238" s="272"/>
      <c r="F2238" s="264"/>
      <c r="G2238" s="265"/>
      <c r="H2238" s="126"/>
      <c r="I2238" s="125"/>
      <c r="J2238" s="125"/>
      <c r="K2238" s="125"/>
      <c r="L2238" s="125"/>
      <c r="M2238" s="125"/>
      <c r="N2238" s="125"/>
      <c r="O2238" s="266"/>
      <c r="P2238" s="267"/>
      <c r="Q2238" s="268"/>
      <c r="R2238" s="269"/>
      <c r="S2238" s="268"/>
      <c r="T2238" s="263"/>
      <c r="U2238" s="300"/>
      <c r="V2238" s="294" t="str">
        <f>IF(Tabela7[[#This Row],[C/V]]="c",Tabela7[[#This Row],[Preço Médio]],"")</f>
        <v/>
      </c>
      <c r="W2238" s="294" t="str">
        <f>IF(Tabela7[[#This Row],[C/V]]="v",Tabela7[[#This Row],[Preço Médio]],"")</f>
        <v/>
      </c>
      <c r="X2238" s="123" t="str">
        <f>Tabela7[[#This Row],[Código Negociação]]&amp;Tabela7[[#This Row],[C/V]]</f>
        <v/>
      </c>
    </row>
    <row r="2239" spans="3:24" ht="15" customHeight="1" x14ac:dyDescent="0.25">
      <c r="C2239" s="262"/>
      <c r="D2239" s="272"/>
      <c r="E2239" s="272"/>
      <c r="F2239" s="264"/>
      <c r="G2239" s="265"/>
      <c r="H2239" s="126"/>
      <c r="I2239" s="125"/>
      <c r="J2239" s="125"/>
      <c r="K2239" s="125"/>
      <c r="L2239" s="125"/>
      <c r="M2239" s="125"/>
      <c r="N2239" s="125"/>
      <c r="O2239" s="266"/>
      <c r="P2239" s="267"/>
      <c r="Q2239" s="267"/>
      <c r="R2239" s="270"/>
      <c r="S2239" s="267"/>
      <c r="T2239" s="264"/>
      <c r="U2239" s="300"/>
      <c r="V2239" s="294" t="str">
        <f>IF(Tabela7[[#This Row],[C/V]]="c",Tabela7[[#This Row],[Preço Médio]],"")</f>
        <v/>
      </c>
      <c r="W2239" s="294" t="str">
        <f>IF(Tabela7[[#This Row],[C/V]]="v",Tabela7[[#This Row],[Preço Médio]],"")</f>
        <v/>
      </c>
      <c r="X2239" s="123" t="str">
        <f>Tabela7[[#This Row],[Código Negociação]]&amp;Tabela7[[#This Row],[C/V]]</f>
        <v/>
      </c>
    </row>
    <row r="2240" spans="3:24" ht="15" customHeight="1" x14ac:dyDescent="0.25">
      <c r="C2240" s="141"/>
      <c r="D2240" s="273"/>
      <c r="E2240" s="273"/>
      <c r="F2240" s="264"/>
      <c r="G2240" s="274"/>
      <c r="H2240" s="264"/>
      <c r="I2240" s="275"/>
      <c r="J2240" s="275"/>
      <c r="K2240" s="275"/>
      <c r="L2240" s="275"/>
      <c r="M2240" s="275"/>
      <c r="N2240" s="275"/>
      <c r="O2240" s="267"/>
      <c r="P2240" s="267"/>
      <c r="Q2240" s="268"/>
      <c r="R2240" s="269"/>
      <c r="S2240" s="268"/>
      <c r="T2240" s="263"/>
      <c r="U2240" s="300"/>
      <c r="V2240" s="294" t="str">
        <f>IF(Tabela7[[#This Row],[C/V]]="c",Tabela7[[#This Row],[Preço Médio]],"")</f>
        <v/>
      </c>
      <c r="W2240" s="294" t="str">
        <f>IF(Tabela7[[#This Row],[C/V]]="v",Tabela7[[#This Row],[Preço Médio]],"")</f>
        <v/>
      </c>
      <c r="X2240" s="123" t="str">
        <f>Tabela7[[#This Row],[Código Negociação]]&amp;Tabela7[[#This Row],[C/V]]</f>
        <v/>
      </c>
    </row>
    <row r="2241" spans="3:24" ht="15" customHeight="1" x14ac:dyDescent="0.25">
      <c r="C2241" s="262"/>
      <c r="D2241" s="272"/>
      <c r="E2241" s="273"/>
      <c r="F2241" s="264"/>
      <c r="G2241" s="265"/>
      <c r="H2241" s="126"/>
      <c r="I2241" s="125"/>
      <c r="J2241" s="125"/>
      <c r="K2241" s="125"/>
      <c r="L2241" s="125"/>
      <c r="M2241" s="125"/>
      <c r="N2241" s="125"/>
      <c r="O2241" s="266"/>
      <c r="P2241" s="267"/>
      <c r="Q2241" s="268"/>
      <c r="R2241" s="269"/>
      <c r="S2241" s="268"/>
      <c r="T2241" s="263"/>
      <c r="U2241" s="300"/>
      <c r="V2241" s="294" t="str">
        <f>IF(Tabela7[[#This Row],[C/V]]="c",Tabela7[[#This Row],[Preço Médio]],"")</f>
        <v/>
      </c>
      <c r="W2241" s="294" t="str">
        <f>IF(Tabela7[[#This Row],[C/V]]="v",Tabela7[[#This Row],[Preço Médio]],"")</f>
        <v/>
      </c>
      <c r="X2241" s="123" t="str">
        <f>Tabela7[[#This Row],[Código Negociação]]&amp;Tabela7[[#This Row],[C/V]]</f>
        <v/>
      </c>
    </row>
    <row r="2242" spans="3:24" ht="15" customHeight="1" x14ac:dyDescent="0.25">
      <c r="C2242" s="262"/>
      <c r="D2242" s="272"/>
      <c r="E2242" s="273"/>
      <c r="F2242" s="264"/>
      <c r="G2242" s="265"/>
      <c r="H2242" s="126"/>
      <c r="I2242" s="125"/>
      <c r="J2242" s="125"/>
      <c r="K2242" s="125"/>
      <c r="L2242" s="125"/>
      <c r="M2242" s="125"/>
      <c r="N2242" s="125"/>
      <c r="O2242" s="266"/>
      <c r="P2242" s="267"/>
      <c r="Q2242" s="267"/>
      <c r="R2242" s="270"/>
      <c r="S2242" s="267"/>
      <c r="T2242" s="264"/>
      <c r="U2242" s="300"/>
      <c r="V2242" s="294" t="str">
        <f>IF(Tabela7[[#This Row],[C/V]]="c",Tabela7[[#This Row],[Preço Médio]],"")</f>
        <v/>
      </c>
      <c r="W2242" s="294" t="str">
        <f>IF(Tabela7[[#This Row],[C/V]]="v",Tabela7[[#This Row],[Preço Médio]],"")</f>
        <v/>
      </c>
      <c r="X2242" s="123" t="str">
        <f>Tabela7[[#This Row],[Código Negociação]]&amp;Tabela7[[#This Row],[C/V]]</f>
        <v/>
      </c>
    </row>
    <row r="2243" spans="3:24" ht="15" customHeight="1" x14ac:dyDescent="0.25">
      <c r="C2243" s="141"/>
      <c r="D2243" s="271"/>
      <c r="E2243" s="271"/>
      <c r="F2243" s="118"/>
      <c r="G2243" s="119"/>
      <c r="H2243" s="118"/>
      <c r="I2243" s="120"/>
      <c r="J2243" s="120"/>
      <c r="K2243" s="120"/>
      <c r="L2243" s="120"/>
      <c r="M2243" s="120"/>
      <c r="N2243" s="120"/>
      <c r="O2243" s="121"/>
      <c r="P2243" s="121"/>
      <c r="Q2243" s="117"/>
      <c r="R2243" s="122"/>
      <c r="S2243" s="117"/>
      <c r="T2243" s="123"/>
      <c r="U2243" s="299"/>
      <c r="V2243" s="294" t="str">
        <f>IF(Tabela7[[#This Row],[C/V]]="c",Tabela7[[#This Row],[Preço Médio]],"")</f>
        <v/>
      </c>
      <c r="W2243" s="294" t="str">
        <f>IF(Tabela7[[#This Row],[C/V]]="v",Tabela7[[#This Row],[Preço Médio]],"")</f>
        <v/>
      </c>
      <c r="X2243" s="123" t="str">
        <f>Tabela7[[#This Row],[Código Negociação]]&amp;Tabela7[[#This Row],[C/V]]</f>
        <v/>
      </c>
    </row>
    <row r="2244" spans="3:24" ht="15" customHeight="1" x14ac:dyDescent="0.25">
      <c r="C2244" s="262"/>
      <c r="D2244" s="272"/>
      <c r="E2244" s="272"/>
      <c r="F2244" s="264"/>
      <c r="G2244" s="265"/>
      <c r="H2244" s="126"/>
      <c r="I2244" s="125"/>
      <c r="J2244" s="125"/>
      <c r="K2244" s="125"/>
      <c r="L2244" s="125"/>
      <c r="M2244" s="125"/>
      <c r="N2244" s="125"/>
      <c r="O2244" s="266"/>
      <c r="P2244" s="267"/>
      <c r="Q2244" s="268"/>
      <c r="R2244" s="269"/>
      <c r="S2244" s="268"/>
      <c r="T2244" s="263"/>
      <c r="U2244" s="300"/>
      <c r="V2244" s="294" t="str">
        <f>IF(Tabela7[[#This Row],[C/V]]="c",Tabela7[[#This Row],[Preço Médio]],"")</f>
        <v/>
      </c>
      <c r="W2244" s="294" t="str">
        <f>IF(Tabela7[[#This Row],[C/V]]="v",Tabela7[[#This Row],[Preço Médio]],"")</f>
        <v/>
      </c>
      <c r="X2244" s="123" t="str">
        <f>Tabela7[[#This Row],[Código Negociação]]&amp;Tabela7[[#This Row],[C/V]]</f>
        <v/>
      </c>
    </row>
    <row r="2245" spans="3:24" ht="15" customHeight="1" x14ac:dyDescent="0.25">
      <c r="C2245" s="262"/>
      <c r="D2245" s="272"/>
      <c r="E2245" s="272"/>
      <c r="F2245" s="264"/>
      <c r="G2245" s="265"/>
      <c r="H2245" s="126"/>
      <c r="I2245" s="125"/>
      <c r="J2245" s="125"/>
      <c r="K2245" s="125"/>
      <c r="L2245" s="125"/>
      <c r="M2245" s="125"/>
      <c r="N2245" s="125"/>
      <c r="O2245" s="266"/>
      <c r="P2245" s="267"/>
      <c r="Q2245" s="267"/>
      <c r="R2245" s="270"/>
      <c r="S2245" s="267"/>
      <c r="T2245" s="264"/>
      <c r="U2245" s="300"/>
      <c r="V2245" s="294" t="str">
        <f>IF(Tabela7[[#This Row],[C/V]]="c",Tabela7[[#This Row],[Preço Médio]],"")</f>
        <v/>
      </c>
      <c r="W2245" s="294" t="str">
        <f>IF(Tabela7[[#This Row],[C/V]]="v",Tabela7[[#This Row],[Preço Médio]],"")</f>
        <v/>
      </c>
      <c r="X2245" s="123" t="str">
        <f>Tabela7[[#This Row],[Código Negociação]]&amp;Tabela7[[#This Row],[C/V]]</f>
        <v/>
      </c>
    </row>
    <row r="2246" spans="3:24" ht="15" customHeight="1" x14ac:dyDescent="0.25">
      <c r="C2246" s="141"/>
      <c r="D2246" s="273"/>
      <c r="E2246" s="273"/>
      <c r="F2246" s="264"/>
      <c r="G2246" s="274"/>
      <c r="H2246" s="264"/>
      <c r="I2246" s="275"/>
      <c r="J2246" s="275"/>
      <c r="K2246" s="275"/>
      <c r="L2246" s="275"/>
      <c r="M2246" s="275"/>
      <c r="N2246" s="275"/>
      <c r="O2246" s="267"/>
      <c r="P2246" s="267"/>
      <c r="Q2246" s="268"/>
      <c r="R2246" s="269"/>
      <c r="S2246" s="268"/>
      <c r="T2246" s="263"/>
      <c r="U2246" s="300"/>
      <c r="V2246" s="294" t="str">
        <f>IF(Tabela7[[#This Row],[C/V]]="c",Tabela7[[#This Row],[Preço Médio]],"")</f>
        <v/>
      </c>
      <c r="W2246" s="294" t="str">
        <f>IF(Tabela7[[#This Row],[C/V]]="v",Tabela7[[#This Row],[Preço Médio]],"")</f>
        <v/>
      </c>
      <c r="X2246" s="123" t="str">
        <f>Tabela7[[#This Row],[Código Negociação]]&amp;Tabela7[[#This Row],[C/V]]</f>
        <v/>
      </c>
    </row>
    <row r="2247" spans="3:24" ht="15" customHeight="1" x14ac:dyDescent="0.25">
      <c r="C2247" s="262"/>
      <c r="D2247" s="272"/>
      <c r="E2247" s="273"/>
      <c r="F2247" s="264"/>
      <c r="G2247" s="265"/>
      <c r="H2247" s="126"/>
      <c r="I2247" s="125"/>
      <c r="J2247" s="125"/>
      <c r="K2247" s="125"/>
      <c r="L2247" s="125"/>
      <c r="M2247" s="125"/>
      <c r="N2247" s="125"/>
      <c r="O2247" s="266"/>
      <c r="P2247" s="267"/>
      <c r="Q2247" s="268"/>
      <c r="R2247" s="269"/>
      <c r="S2247" s="268"/>
      <c r="T2247" s="263"/>
      <c r="U2247" s="300"/>
      <c r="V2247" s="294" t="str">
        <f>IF(Tabela7[[#This Row],[C/V]]="c",Tabela7[[#This Row],[Preço Médio]],"")</f>
        <v/>
      </c>
      <c r="W2247" s="294" t="str">
        <f>IF(Tabela7[[#This Row],[C/V]]="v",Tabela7[[#This Row],[Preço Médio]],"")</f>
        <v/>
      </c>
      <c r="X2247" s="123" t="str">
        <f>Tabela7[[#This Row],[Código Negociação]]&amp;Tabela7[[#This Row],[C/V]]</f>
        <v/>
      </c>
    </row>
    <row r="2248" spans="3:24" ht="15" customHeight="1" x14ac:dyDescent="0.25">
      <c r="C2248" s="262"/>
      <c r="D2248" s="272"/>
      <c r="E2248" s="273"/>
      <c r="F2248" s="264"/>
      <c r="G2248" s="265"/>
      <c r="H2248" s="126"/>
      <c r="I2248" s="125"/>
      <c r="J2248" s="125"/>
      <c r="K2248" s="125"/>
      <c r="L2248" s="125"/>
      <c r="M2248" s="125"/>
      <c r="N2248" s="125"/>
      <c r="O2248" s="266"/>
      <c r="P2248" s="267"/>
      <c r="Q2248" s="267"/>
      <c r="R2248" s="270"/>
      <c r="S2248" s="267"/>
      <c r="T2248" s="264"/>
      <c r="U2248" s="300"/>
      <c r="V2248" s="294" t="str">
        <f>IF(Tabela7[[#This Row],[C/V]]="c",Tabela7[[#This Row],[Preço Médio]],"")</f>
        <v/>
      </c>
      <c r="W2248" s="294" t="str">
        <f>IF(Tabela7[[#This Row],[C/V]]="v",Tabela7[[#This Row],[Preço Médio]],"")</f>
        <v/>
      </c>
      <c r="X2248" s="123" t="str">
        <f>Tabela7[[#This Row],[Código Negociação]]&amp;Tabela7[[#This Row],[C/V]]</f>
        <v/>
      </c>
    </row>
    <row r="2249" spans="3:24" ht="15" customHeight="1" x14ac:dyDescent="0.25">
      <c r="C2249" s="141"/>
      <c r="D2249" s="271"/>
      <c r="E2249" s="271"/>
      <c r="F2249" s="118"/>
      <c r="G2249" s="119"/>
      <c r="H2249" s="118"/>
      <c r="I2249" s="120"/>
      <c r="J2249" s="120"/>
      <c r="K2249" s="120"/>
      <c r="L2249" s="120"/>
      <c r="M2249" s="120"/>
      <c r="N2249" s="120"/>
      <c r="O2249" s="121"/>
      <c r="P2249" s="121"/>
      <c r="Q2249" s="117"/>
      <c r="R2249" s="122"/>
      <c r="S2249" s="117"/>
      <c r="T2249" s="123"/>
      <c r="U2249" s="299"/>
      <c r="V2249" s="294" t="str">
        <f>IF(Tabela7[[#This Row],[C/V]]="c",Tabela7[[#This Row],[Preço Médio]],"")</f>
        <v/>
      </c>
      <c r="W2249" s="294" t="str">
        <f>IF(Tabela7[[#This Row],[C/V]]="v",Tabela7[[#This Row],[Preço Médio]],"")</f>
        <v/>
      </c>
      <c r="X2249" s="123" t="str">
        <f>Tabela7[[#This Row],[Código Negociação]]&amp;Tabela7[[#This Row],[C/V]]</f>
        <v/>
      </c>
    </row>
    <row r="2250" spans="3:24" ht="15" customHeight="1" x14ac:dyDescent="0.25">
      <c r="C2250" s="262"/>
      <c r="D2250" s="272"/>
      <c r="E2250" s="272"/>
      <c r="F2250" s="264"/>
      <c r="G2250" s="265"/>
      <c r="H2250" s="126"/>
      <c r="I2250" s="125"/>
      <c r="J2250" s="125"/>
      <c r="K2250" s="125"/>
      <c r="L2250" s="125"/>
      <c r="M2250" s="125"/>
      <c r="N2250" s="125"/>
      <c r="O2250" s="266"/>
      <c r="P2250" s="267"/>
      <c r="Q2250" s="268"/>
      <c r="R2250" s="269"/>
      <c r="S2250" s="268"/>
      <c r="T2250" s="263"/>
      <c r="U2250" s="300"/>
      <c r="V2250" s="294" t="str">
        <f>IF(Tabela7[[#This Row],[C/V]]="c",Tabela7[[#This Row],[Preço Médio]],"")</f>
        <v/>
      </c>
      <c r="W2250" s="294" t="str">
        <f>IF(Tabela7[[#This Row],[C/V]]="v",Tabela7[[#This Row],[Preço Médio]],"")</f>
        <v/>
      </c>
      <c r="X2250" s="123" t="str">
        <f>Tabela7[[#This Row],[Código Negociação]]&amp;Tabela7[[#This Row],[C/V]]</f>
        <v/>
      </c>
    </row>
    <row r="2251" spans="3:24" ht="15" customHeight="1" x14ac:dyDescent="0.25">
      <c r="C2251" s="262"/>
      <c r="D2251" s="272"/>
      <c r="E2251" s="272"/>
      <c r="F2251" s="264"/>
      <c r="G2251" s="265"/>
      <c r="H2251" s="126"/>
      <c r="I2251" s="125"/>
      <c r="J2251" s="125"/>
      <c r="K2251" s="125"/>
      <c r="L2251" s="125"/>
      <c r="M2251" s="125"/>
      <c r="N2251" s="125"/>
      <c r="O2251" s="266"/>
      <c r="P2251" s="267"/>
      <c r="Q2251" s="267"/>
      <c r="R2251" s="270"/>
      <c r="S2251" s="267"/>
      <c r="T2251" s="264"/>
      <c r="U2251" s="300"/>
      <c r="V2251" s="294" t="str">
        <f>IF(Tabela7[[#This Row],[C/V]]="c",Tabela7[[#This Row],[Preço Médio]],"")</f>
        <v/>
      </c>
      <c r="W2251" s="294" t="str">
        <f>IF(Tabela7[[#This Row],[C/V]]="v",Tabela7[[#This Row],[Preço Médio]],"")</f>
        <v/>
      </c>
      <c r="X2251" s="123" t="str">
        <f>Tabela7[[#This Row],[Código Negociação]]&amp;Tabela7[[#This Row],[C/V]]</f>
        <v/>
      </c>
    </row>
    <row r="2252" spans="3:24" ht="15" customHeight="1" x14ac:dyDescent="0.25">
      <c r="C2252" s="141"/>
      <c r="D2252" s="273"/>
      <c r="E2252" s="273"/>
      <c r="F2252" s="264"/>
      <c r="G2252" s="274"/>
      <c r="H2252" s="264"/>
      <c r="I2252" s="275"/>
      <c r="J2252" s="275"/>
      <c r="K2252" s="275"/>
      <c r="L2252" s="275"/>
      <c r="M2252" s="275"/>
      <c r="N2252" s="275"/>
      <c r="O2252" s="267"/>
      <c r="P2252" s="267"/>
      <c r="Q2252" s="268"/>
      <c r="R2252" s="269"/>
      <c r="S2252" s="268"/>
      <c r="T2252" s="263"/>
      <c r="U2252" s="300"/>
      <c r="V2252" s="294" t="str">
        <f>IF(Tabela7[[#This Row],[C/V]]="c",Tabela7[[#This Row],[Preço Médio]],"")</f>
        <v/>
      </c>
      <c r="W2252" s="294" t="str">
        <f>IF(Tabela7[[#This Row],[C/V]]="v",Tabela7[[#This Row],[Preço Médio]],"")</f>
        <v/>
      </c>
      <c r="X2252" s="123" t="str">
        <f>Tabela7[[#This Row],[Código Negociação]]&amp;Tabela7[[#This Row],[C/V]]</f>
        <v/>
      </c>
    </row>
    <row r="2253" spans="3:24" ht="15" customHeight="1" x14ac:dyDescent="0.25">
      <c r="C2253" s="262"/>
      <c r="D2253" s="272"/>
      <c r="E2253" s="273"/>
      <c r="F2253" s="264"/>
      <c r="G2253" s="265"/>
      <c r="H2253" s="126"/>
      <c r="I2253" s="125"/>
      <c r="J2253" s="125"/>
      <c r="K2253" s="125"/>
      <c r="L2253" s="125"/>
      <c r="M2253" s="125"/>
      <c r="N2253" s="125"/>
      <c r="O2253" s="266"/>
      <c r="P2253" s="267"/>
      <c r="Q2253" s="268"/>
      <c r="R2253" s="269"/>
      <c r="S2253" s="268"/>
      <c r="T2253" s="263"/>
      <c r="U2253" s="300"/>
      <c r="V2253" s="294" t="str">
        <f>IF(Tabela7[[#This Row],[C/V]]="c",Tabela7[[#This Row],[Preço Médio]],"")</f>
        <v/>
      </c>
      <c r="W2253" s="294" t="str">
        <f>IF(Tabela7[[#This Row],[C/V]]="v",Tabela7[[#This Row],[Preço Médio]],"")</f>
        <v/>
      </c>
      <c r="X2253" s="123" t="str">
        <f>Tabela7[[#This Row],[Código Negociação]]&amp;Tabela7[[#This Row],[C/V]]</f>
        <v/>
      </c>
    </row>
    <row r="2254" spans="3:24" ht="15" customHeight="1" x14ac:dyDescent="0.25">
      <c r="C2254" s="262"/>
      <c r="D2254" s="272"/>
      <c r="E2254" s="273"/>
      <c r="F2254" s="264"/>
      <c r="G2254" s="265"/>
      <c r="H2254" s="126"/>
      <c r="I2254" s="125"/>
      <c r="J2254" s="125"/>
      <c r="K2254" s="125"/>
      <c r="L2254" s="125"/>
      <c r="M2254" s="125"/>
      <c r="N2254" s="125"/>
      <c r="O2254" s="266"/>
      <c r="P2254" s="267"/>
      <c r="Q2254" s="267"/>
      <c r="R2254" s="270"/>
      <c r="S2254" s="267"/>
      <c r="T2254" s="264"/>
      <c r="U2254" s="300"/>
      <c r="V2254" s="294" t="str">
        <f>IF(Tabela7[[#This Row],[C/V]]="c",Tabela7[[#This Row],[Preço Médio]],"")</f>
        <v/>
      </c>
      <c r="W2254" s="294" t="str">
        <f>IF(Tabela7[[#This Row],[C/V]]="v",Tabela7[[#This Row],[Preço Médio]],"")</f>
        <v/>
      </c>
      <c r="X2254" s="123" t="str">
        <f>Tabela7[[#This Row],[Código Negociação]]&amp;Tabela7[[#This Row],[C/V]]</f>
        <v/>
      </c>
    </row>
    <row r="2255" spans="3:24" ht="15" customHeight="1" x14ac:dyDescent="0.25">
      <c r="C2255" s="141"/>
      <c r="D2255" s="271"/>
      <c r="E2255" s="271"/>
      <c r="F2255" s="118"/>
      <c r="G2255" s="119"/>
      <c r="H2255" s="118"/>
      <c r="I2255" s="120"/>
      <c r="J2255" s="120"/>
      <c r="K2255" s="120"/>
      <c r="L2255" s="120"/>
      <c r="M2255" s="120"/>
      <c r="N2255" s="120"/>
      <c r="O2255" s="121"/>
      <c r="P2255" s="121"/>
      <c r="Q2255" s="117"/>
      <c r="R2255" s="122"/>
      <c r="S2255" s="117"/>
      <c r="T2255" s="123"/>
      <c r="U2255" s="299"/>
      <c r="V2255" s="294" t="str">
        <f>IF(Tabela7[[#This Row],[C/V]]="c",Tabela7[[#This Row],[Preço Médio]],"")</f>
        <v/>
      </c>
      <c r="W2255" s="294" t="str">
        <f>IF(Tabela7[[#This Row],[C/V]]="v",Tabela7[[#This Row],[Preço Médio]],"")</f>
        <v/>
      </c>
      <c r="X2255" s="123" t="str">
        <f>Tabela7[[#This Row],[Código Negociação]]&amp;Tabela7[[#This Row],[C/V]]</f>
        <v/>
      </c>
    </row>
    <row r="2256" spans="3:24" ht="15" customHeight="1" x14ac:dyDescent="0.25">
      <c r="C2256" s="262"/>
      <c r="D2256" s="272"/>
      <c r="E2256" s="272"/>
      <c r="F2256" s="264"/>
      <c r="G2256" s="265"/>
      <c r="H2256" s="126"/>
      <c r="I2256" s="125"/>
      <c r="J2256" s="125"/>
      <c r="K2256" s="125"/>
      <c r="L2256" s="125"/>
      <c r="M2256" s="125"/>
      <c r="N2256" s="125"/>
      <c r="O2256" s="266"/>
      <c r="P2256" s="267"/>
      <c r="Q2256" s="268"/>
      <c r="R2256" s="269"/>
      <c r="S2256" s="268"/>
      <c r="T2256" s="263"/>
      <c r="U2256" s="300"/>
      <c r="V2256" s="294" t="str">
        <f>IF(Tabela7[[#This Row],[C/V]]="c",Tabela7[[#This Row],[Preço Médio]],"")</f>
        <v/>
      </c>
      <c r="W2256" s="294" t="str">
        <f>IF(Tabela7[[#This Row],[C/V]]="v",Tabela7[[#This Row],[Preço Médio]],"")</f>
        <v/>
      </c>
      <c r="X2256" s="123" t="str">
        <f>Tabela7[[#This Row],[Código Negociação]]&amp;Tabela7[[#This Row],[C/V]]</f>
        <v/>
      </c>
    </row>
    <row r="2257" spans="3:24" ht="15" customHeight="1" x14ac:dyDescent="0.25">
      <c r="C2257" s="262"/>
      <c r="D2257" s="272"/>
      <c r="E2257" s="272"/>
      <c r="F2257" s="264"/>
      <c r="G2257" s="265"/>
      <c r="H2257" s="126"/>
      <c r="I2257" s="125"/>
      <c r="J2257" s="125"/>
      <c r="K2257" s="125"/>
      <c r="L2257" s="125"/>
      <c r="M2257" s="125"/>
      <c r="N2257" s="125"/>
      <c r="O2257" s="266"/>
      <c r="P2257" s="267"/>
      <c r="Q2257" s="267"/>
      <c r="R2257" s="270"/>
      <c r="S2257" s="267"/>
      <c r="T2257" s="264"/>
      <c r="U2257" s="300"/>
      <c r="V2257" s="294" t="str">
        <f>IF(Tabela7[[#This Row],[C/V]]="c",Tabela7[[#This Row],[Preço Médio]],"")</f>
        <v/>
      </c>
      <c r="W2257" s="294" t="str">
        <f>IF(Tabela7[[#This Row],[C/V]]="v",Tabela7[[#This Row],[Preço Médio]],"")</f>
        <v/>
      </c>
      <c r="X2257" s="123" t="str">
        <f>Tabela7[[#This Row],[Código Negociação]]&amp;Tabela7[[#This Row],[C/V]]</f>
        <v/>
      </c>
    </row>
    <row r="2258" spans="3:24" ht="15" customHeight="1" x14ac:dyDescent="0.25">
      <c r="C2258" s="141"/>
      <c r="D2258" s="273"/>
      <c r="E2258" s="273"/>
      <c r="F2258" s="264"/>
      <c r="G2258" s="274"/>
      <c r="H2258" s="264"/>
      <c r="I2258" s="275"/>
      <c r="J2258" s="275"/>
      <c r="K2258" s="275"/>
      <c r="L2258" s="275"/>
      <c r="M2258" s="275"/>
      <c r="N2258" s="275"/>
      <c r="O2258" s="267"/>
      <c r="P2258" s="267"/>
      <c r="Q2258" s="268"/>
      <c r="R2258" s="269"/>
      <c r="S2258" s="268"/>
      <c r="T2258" s="263"/>
      <c r="U2258" s="300"/>
      <c r="V2258" s="294" t="str">
        <f>IF(Tabela7[[#This Row],[C/V]]="c",Tabela7[[#This Row],[Preço Médio]],"")</f>
        <v/>
      </c>
      <c r="W2258" s="294" t="str">
        <f>IF(Tabela7[[#This Row],[C/V]]="v",Tabela7[[#This Row],[Preço Médio]],"")</f>
        <v/>
      </c>
      <c r="X2258" s="123" t="str">
        <f>Tabela7[[#This Row],[Código Negociação]]&amp;Tabela7[[#This Row],[C/V]]</f>
        <v/>
      </c>
    </row>
    <row r="2259" spans="3:24" ht="15" customHeight="1" x14ac:dyDescent="0.25">
      <c r="C2259" s="262"/>
      <c r="D2259" s="272"/>
      <c r="E2259" s="273"/>
      <c r="F2259" s="264"/>
      <c r="G2259" s="265"/>
      <c r="H2259" s="126"/>
      <c r="I2259" s="125"/>
      <c r="J2259" s="125"/>
      <c r="K2259" s="125"/>
      <c r="L2259" s="125"/>
      <c r="M2259" s="125"/>
      <c r="N2259" s="125"/>
      <c r="O2259" s="266"/>
      <c r="P2259" s="267"/>
      <c r="Q2259" s="268"/>
      <c r="R2259" s="269"/>
      <c r="S2259" s="268"/>
      <c r="T2259" s="263"/>
      <c r="U2259" s="300"/>
      <c r="V2259" s="294" t="str">
        <f>IF(Tabela7[[#This Row],[C/V]]="c",Tabela7[[#This Row],[Preço Médio]],"")</f>
        <v/>
      </c>
      <c r="W2259" s="294" t="str">
        <f>IF(Tabela7[[#This Row],[C/V]]="v",Tabela7[[#This Row],[Preço Médio]],"")</f>
        <v/>
      </c>
      <c r="X2259" s="123" t="str">
        <f>Tabela7[[#This Row],[Código Negociação]]&amp;Tabela7[[#This Row],[C/V]]</f>
        <v/>
      </c>
    </row>
    <row r="2260" spans="3:24" ht="15" customHeight="1" x14ac:dyDescent="0.25">
      <c r="C2260" s="262"/>
      <c r="D2260" s="272"/>
      <c r="E2260" s="273"/>
      <c r="F2260" s="264"/>
      <c r="G2260" s="265"/>
      <c r="H2260" s="126"/>
      <c r="I2260" s="125"/>
      <c r="J2260" s="125"/>
      <c r="K2260" s="125"/>
      <c r="L2260" s="125"/>
      <c r="M2260" s="125"/>
      <c r="N2260" s="125"/>
      <c r="O2260" s="266"/>
      <c r="P2260" s="267"/>
      <c r="Q2260" s="267"/>
      <c r="R2260" s="270"/>
      <c r="S2260" s="267"/>
      <c r="T2260" s="264"/>
      <c r="U2260" s="300"/>
      <c r="V2260" s="294" t="str">
        <f>IF(Tabela7[[#This Row],[C/V]]="c",Tabela7[[#This Row],[Preço Médio]],"")</f>
        <v/>
      </c>
      <c r="W2260" s="294" t="str">
        <f>IF(Tabela7[[#This Row],[C/V]]="v",Tabela7[[#This Row],[Preço Médio]],"")</f>
        <v/>
      </c>
      <c r="X2260" s="123" t="str">
        <f>Tabela7[[#This Row],[Código Negociação]]&amp;Tabela7[[#This Row],[C/V]]</f>
        <v/>
      </c>
    </row>
    <row r="2261" spans="3:24" ht="15" customHeight="1" x14ac:dyDescent="0.25">
      <c r="C2261" s="141"/>
      <c r="D2261" s="271"/>
      <c r="E2261" s="271"/>
      <c r="F2261" s="118"/>
      <c r="G2261" s="119"/>
      <c r="H2261" s="118"/>
      <c r="I2261" s="120"/>
      <c r="J2261" s="120"/>
      <c r="K2261" s="120"/>
      <c r="L2261" s="120"/>
      <c r="M2261" s="120"/>
      <c r="N2261" s="120"/>
      <c r="O2261" s="121"/>
      <c r="P2261" s="121"/>
      <c r="Q2261" s="117"/>
      <c r="R2261" s="122"/>
      <c r="S2261" s="117"/>
      <c r="T2261" s="123"/>
      <c r="U2261" s="299"/>
      <c r="V2261" s="294" t="str">
        <f>IF(Tabela7[[#This Row],[C/V]]="c",Tabela7[[#This Row],[Preço Médio]],"")</f>
        <v/>
      </c>
      <c r="W2261" s="294" t="str">
        <f>IF(Tabela7[[#This Row],[C/V]]="v",Tabela7[[#This Row],[Preço Médio]],"")</f>
        <v/>
      </c>
      <c r="X2261" s="123" t="str">
        <f>Tabela7[[#This Row],[Código Negociação]]&amp;Tabela7[[#This Row],[C/V]]</f>
        <v/>
      </c>
    </row>
    <row r="2262" spans="3:24" ht="15" customHeight="1" x14ac:dyDescent="0.25">
      <c r="C2262" s="262"/>
      <c r="D2262" s="272"/>
      <c r="E2262" s="272"/>
      <c r="F2262" s="264"/>
      <c r="G2262" s="265"/>
      <c r="H2262" s="126"/>
      <c r="I2262" s="125"/>
      <c r="J2262" s="125"/>
      <c r="K2262" s="125"/>
      <c r="L2262" s="125"/>
      <c r="M2262" s="125"/>
      <c r="N2262" s="125"/>
      <c r="O2262" s="266"/>
      <c r="P2262" s="267"/>
      <c r="Q2262" s="268"/>
      <c r="R2262" s="269"/>
      <c r="S2262" s="268"/>
      <c r="T2262" s="263"/>
      <c r="U2262" s="300"/>
      <c r="V2262" s="294" t="str">
        <f>IF(Tabela7[[#This Row],[C/V]]="c",Tabela7[[#This Row],[Preço Médio]],"")</f>
        <v/>
      </c>
      <c r="W2262" s="294" t="str">
        <f>IF(Tabela7[[#This Row],[C/V]]="v",Tabela7[[#This Row],[Preço Médio]],"")</f>
        <v/>
      </c>
      <c r="X2262" s="123" t="str">
        <f>Tabela7[[#This Row],[Código Negociação]]&amp;Tabela7[[#This Row],[C/V]]</f>
        <v/>
      </c>
    </row>
    <row r="2263" spans="3:24" ht="15" customHeight="1" x14ac:dyDescent="0.25">
      <c r="C2263" s="262"/>
      <c r="D2263" s="272"/>
      <c r="E2263" s="272"/>
      <c r="F2263" s="264"/>
      <c r="G2263" s="265"/>
      <c r="H2263" s="126"/>
      <c r="I2263" s="125"/>
      <c r="J2263" s="125"/>
      <c r="K2263" s="125"/>
      <c r="L2263" s="125"/>
      <c r="M2263" s="125"/>
      <c r="N2263" s="125"/>
      <c r="O2263" s="266"/>
      <c r="P2263" s="267"/>
      <c r="Q2263" s="267"/>
      <c r="R2263" s="270"/>
      <c r="S2263" s="267"/>
      <c r="T2263" s="264"/>
      <c r="U2263" s="300"/>
      <c r="V2263" s="294" t="str">
        <f>IF(Tabela7[[#This Row],[C/V]]="c",Tabela7[[#This Row],[Preço Médio]],"")</f>
        <v/>
      </c>
      <c r="W2263" s="294" t="str">
        <f>IF(Tabela7[[#This Row],[C/V]]="v",Tabela7[[#This Row],[Preço Médio]],"")</f>
        <v/>
      </c>
      <c r="X2263" s="123" t="str">
        <f>Tabela7[[#This Row],[Código Negociação]]&amp;Tabela7[[#This Row],[C/V]]</f>
        <v/>
      </c>
    </row>
    <row r="2264" spans="3:24" ht="15" customHeight="1" x14ac:dyDescent="0.25">
      <c r="C2264" s="141"/>
      <c r="D2264" s="273"/>
      <c r="E2264" s="273"/>
      <c r="F2264" s="264"/>
      <c r="G2264" s="274"/>
      <c r="H2264" s="264"/>
      <c r="I2264" s="275"/>
      <c r="J2264" s="275"/>
      <c r="K2264" s="275"/>
      <c r="L2264" s="275"/>
      <c r="M2264" s="275"/>
      <c r="N2264" s="275"/>
      <c r="O2264" s="267"/>
      <c r="P2264" s="267"/>
      <c r="Q2264" s="268"/>
      <c r="R2264" s="269"/>
      <c r="S2264" s="268"/>
      <c r="T2264" s="263"/>
      <c r="U2264" s="300"/>
      <c r="V2264" s="294" t="str">
        <f>IF(Tabela7[[#This Row],[C/V]]="c",Tabela7[[#This Row],[Preço Médio]],"")</f>
        <v/>
      </c>
      <c r="W2264" s="294" t="str">
        <f>IF(Tabela7[[#This Row],[C/V]]="v",Tabela7[[#This Row],[Preço Médio]],"")</f>
        <v/>
      </c>
      <c r="X2264" s="123" t="str">
        <f>Tabela7[[#This Row],[Código Negociação]]&amp;Tabela7[[#This Row],[C/V]]</f>
        <v/>
      </c>
    </row>
    <row r="2265" spans="3:24" ht="15" customHeight="1" x14ac:dyDescent="0.25">
      <c r="C2265" s="262"/>
      <c r="D2265" s="272"/>
      <c r="E2265" s="273"/>
      <c r="F2265" s="264"/>
      <c r="G2265" s="265"/>
      <c r="H2265" s="126"/>
      <c r="I2265" s="125"/>
      <c r="J2265" s="125"/>
      <c r="K2265" s="125"/>
      <c r="L2265" s="125"/>
      <c r="M2265" s="125"/>
      <c r="N2265" s="125"/>
      <c r="O2265" s="266"/>
      <c r="P2265" s="267"/>
      <c r="Q2265" s="268"/>
      <c r="R2265" s="269"/>
      <c r="S2265" s="268"/>
      <c r="T2265" s="263"/>
      <c r="U2265" s="300"/>
      <c r="V2265" s="294" t="str">
        <f>IF(Tabela7[[#This Row],[C/V]]="c",Tabela7[[#This Row],[Preço Médio]],"")</f>
        <v/>
      </c>
      <c r="W2265" s="294" t="str">
        <f>IF(Tabela7[[#This Row],[C/V]]="v",Tabela7[[#This Row],[Preço Médio]],"")</f>
        <v/>
      </c>
      <c r="X2265" s="123" t="str">
        <f>Tabela7[[#This Row],[Código Negociação]]&amp;Tabela7[[#This Row],[C/V]]</f>
        <v/>
      </c>
    </row>
    <row r="2266" spans="3:24" ht="15" customHeight="1" x14ac:dyDescent="0.25">
      <c r="C2266" s="262"/>
      <c r="D2266" s="272"/>
      <c r="E2266" s="273"/>
      <c r="F2266" s="264"/>
      <c r="G2266" s="265"/>
      <c r="H2266" s="126"/>
      <c r="I2266" s="125"/>
      <c r="J2266" s="125"/>
      <c r="K2266" s="125"/>
      <c r="L2266" s="125"/>
      <c r="M2266" s="125"/>
      <c r="N2266" s="125"/>
      <c r="O2266" s="266"/>
      <c r="P2266" s="267"/>
      <c r="Q2266" s="267"/>
      <c r="R2266" s="270"/>
      <c r="S2266" s="267"/>
      <c r="T2266" s="264"/>
      <c r="U2266" s="300"/>
      <c r="V2266" s="294" t="str">
        <f>IF(Tabela7[[#This Row],[C/V]]="c",Tabela7[[#This Row],[Preço Médio]],"")</f>
        <v/>
      </c>
      <c r="W2266" s="294" t="str">
        <f>IF(Tabela7[[#This Row],[C/V]]="v",Tabela7[[#This Row],[Preço Médio]],"")</f>
        <v/>
      </c>
      <c r="X2266" s="123" t="str">
        <f>Tabela7[[#This Row],[Código Negociação]]&amp;Tabela7[[#This Row],[C/V]]</f>
        <v/>
      </c>
    </row>
    <row r="2267" spans="3:24" ht="15" customHeight="1" x14ac:dyDescent="0.25">
      <c r="C2267" s="141"/>
      <c r="D2267" s="271"/>
      <c r="E2267" s="271"/>
      <c r="F2267" s="118"/>
      <c r="G2267" s="119"/>
      <c r="H2267" s="118"/>
      <c r="I2267" s="120"/>
      <c r="J2267" s="120"/>
      <c r="K2267" s="120"/>
      <c r="L2267" s="120"/>
      <c r="M2267" s="120"/>
      <c r="N2267" s="120"/>
      <c r="O2267" s="121"/>
      <c r="P2267" s="121"/>
      <c r="Q2267" s="117"/>
      <c r="R2267" s="122"/>
      <c r="S2267" s="117"/>
      <c r="T2267" s="123"/>
      <c r="U2267" s="299"/>
      <c r="V2267" s="294" t="str">
        <f>IF(Tabela7[[#This Row],[C/V]]="c",Tabela7[[#This Row],[Preço Médio]],"")</f>
        <v/>
      </c>
      <c r="W2267" s="294" t="str">
        <f>IF(Tabela7[[#This Row],[C/V]]="v",Tabela7[[#This Row],[Preço Médio]],"")</f>
        <v/>
      </c>
      <c r="X2267" s="123" t="str">
        <f>Tabela7[[#This Row],[Código Negociação]]&amp;Tabela7[[#This Row],[C/V]]</f>
        <v/>
      </c>
    </row>
    <row r="2268" spans="3:24" ht="15" customHeight="1" x14ac:dyDescent="0.25">
      <c r="C2268" s="262"/>
      <c r="D2268" s="272"/>
      <c r="E2268" s="272"/>
      <c r="F2268" s="264"/>
      <c r="G2268" s="265"/>
      <c r="H2268" s="126"/>
      <c r="I2268" s="125"/>
      <c r="J2268" s="125"/>
      <c r="K2268" s="125"/>
      <c r="L2268" s="125"/>
      <c r="M2268" s="125"/>
      <c r="N2268" s="125"/>
      <c r="O2268" s="266"/>
      <c r="P2268" s="267"/>
      <c r="Q2268" s="268"/>
      <c r="R2268" s="269"/>
      <c r="S2268" s="268"/>
      <c r="T2268" s="263"/>
      <c r="U2268" s="300"/>
      <c r="V2268" s="294" t="str">
        <f>IF(Tabela7[[#This Row],[C/V]]="c",Tabela7[[#This Row],[Preço Médio]],"")</f>
        <v/>
      </c>
      <c r="W2268" s="294" t="str">
        <f>IF(Tabela7[[#This Row],[C/V]]="v",Tabela7[[#This Row],[Preço Médio]],"")</f>
        <v/>
      </c>
      <c r="X2268" s="123" t="str">
        <f>Tabela7[[#This Row],[Código Negociação]]&amp;Tabela7[[#This Row],[C/V]]</f>
        <v/>
      </c>
    </row>
    <row r="2269" spans="3:24" ht="15" customHeight="1" x14ac:dyDescent="0.25">
      <c r="C2269" s="262"/>
      <c r="D2269" s="272"/>
      <c r="E2269" s="272"/>
      <c r="F2269" s="264"/>
      <c r="G2269" s="265"/>
      <c r="H2269" s="126"/>
      <c r="I2269" s="125"/>
      <c r="J2269" s="125"/>
      <c r="K2269" s="125"/>
      <c r="L2269" s="125"/>
      <c r="M2269" s="125"/>
      <c r="N2269" s="125"/>
      <c r="O2269" s="266"/>
      <c r="P2269" s="267"/>
      <c r="Q2269" s="267"/>
      <c r="R2269" s="270"/>
      <c r="S2269" s="267"/>
      <c r="T2269" s="264"/>
      <c r="U2269" s="300"/>
      <c r="V2269" s="294" t="str">
        <f>IF(Tabela7[[#This Row],[C/V]]="c",Tabela7[[#This Row],[Preço Médio]],"")</f>
        <v/>
      </c>
      <c r="W2269" s="294" t="str">
        <f>IF(Tabela7[[#This Row],[C/V]]="v",Tabela7[[#This Row],[Preço Médio]],"")</f>
        <v/>
      </c>
      <c r="X2269" s="123" t="str">
        <f>Tabela7[[#This Row],[Código Negociação]]&amp;Tabela7[[#This Row],[C/V]]</f>
        <v/>
      </c>
    </row>
    <row r="2270" spans="3:24" ht="15" customHeight="1" x14ac:dyDescent="0.25">
      <c r="C2270" s="141"/>
      <c r="D2270" s="273"/>
      <c r="E2270" s="273"/>
      <c r="F2270" s="264"/>
      <c r="G2270" s="274"/>
      <c r="H2270" s="264"/>
      <c r="I2270" s="275"/>
      <c r="J2270" s="275"/>
      <c r="K2270" s="275"/>
      <c r="L2270" s="275"/>
      <c r="M2270" s="275"/>
      <c r="N2270" s="275"/>
      <c r="O2270" s="267"/>
      <c r="P2270" s="267"/>
      <c r="Q2270" s="268"/>
      <c r="R2270" s="269"/>
      <c r="S2270" s="268"/>
      <c r="T2270" s="263"/>
      <c r="U2270" s="300"/>
      <c r="V2270" s="294" t="str">
        <f>IF(Tabela7[[#This Row],[C/V]]="c",Tabela7[[#This Row],[Preço Médio]],"")</f>
        <v/>
      </c>
      <c r="W2270" s="294" t="str">
        <f>IF(Tabela7[[#This Row],[C/V]]="v",Tabela7[[#This Row],[Preço Médio]],"")</f>
        <v/>
      </c>
      <c r="X2270" s="123" t="str">
        <f>Tabela7[[#This Row],[Código Negociação]]&amp;Tabela7[[#This Row],[C/V]]</f>
        <v/>
      </c>
    </row>
    <row r="2271" spans="3:24" ht="15" customHeight="1" x14ac:dyDescent="0.25">
      <c r="C2271" s="262"/>
      <c r="D2271" s="272"/>
      <c r="E2271" s="273"/>
      <c r="F2271" s="264"/>
      <c r="G2271" s="265"/>
      <c r="H2271" s="126"/>
      <c r="I2271" s="125"/>
      <c r="J2271" s="125"/>
      <c r="K2271" s="125"/>
      <c r="L2271" s="125"/>
      <c r="M2271" s="125"/>
      <c r="N2271" s="125"/>
      <c r="O2271" s="266"/>
      <c r="P2271" s="267"/>
      <c r="Q2271" s="268"/>
      <c r="R2271" s="269"/>
      <c r="S2271" s="268"/>
      <c r="T2271" s="263"/>
      <c r="U2271" s="300"/>
      <c r="V2271" s="294" t="str">
        <f>IF(Tabela7[[#This Row],[C/V]]="c",Tabela7[[#This Row],[Preço Médio]],"")</f>
        <v/>
      </c>
      <c r="W2271" s="294" t="str">
        <f>IF(Tabela7[[#This Row],[C/V]]="v",Tabela7[[#This Row],[Preço Médio]],"")</f>
        <v/>
      </c>
      <c r="X2271" s="123" t="str">
        <f>Tabela7[[#This Row],[Código Negociação]]&amp;Tabela7[[#This Row],[C/V]]</f>
        <v/>
      </c>
    </row>
    <row r="2272" spans="3:24" ht="15" customHeight="1" x14ac:dyDescent="0.25">
      <c r="C2272" s="262"/>
      <c r="D2272" s="272"/>
      <c r="E2272" s="273"/>
      <c r="F2272" s="264"/>
      <c r="G2272" s="265"/>
      <c r="H2272" s="126"/>
      <c r="I2272" s="125"/>
      <c r="J2272" s="125"/>
      <c r="K2272" s="125"/>
      <c r="L2272" s="125"/>
      <c r="M2272" s="125"/>
      <c r="N2272" s="125"/>
      <c r="O2272" s="266"/>
      <c r="P2272" s="267"/>
      <c r="Q2272" s="267"/>
      <c r="R2272" s="270"/>
      <c r="S2272" s="267"/>
      <c r="T2272" s="264"/>
      <c r="U2272" s="300"/>
      <c r="V2272" s="294" t="str">
        <f>IF(Tabela7[[#This Row],[C/V]]="c",Tabela7[[#This Row],[Preço Médio]],"")</f>
        <v/>
      </c>
      <c r="W2272" s="294" t="str">
        <f>IF(Tabela7[[#This Row],[C/V]]="v",Tabela7[[#This Row],[Preço Médio]],"")</f>
        <v/>
      </c>
      <c r="X2272" s="123" t="str">
        <f>Tabela7[[#This Row],[Código Negociação]]&amp;Tabela7[[#This Row],[C/V]]</f>
        <v/>
      </c>
    </row>
    <row r="2273" spans="3:24" ht="15" customHeight="1" x14ac:dyDescent="0.25">
      <c r="C2273" s="141"/>
      <c r="D2273" s="271"/>
      <c r="E2273" s="271"/>
      <c r="F2273" s="118"/>
      <c r="G2273" s="119"/>
      <c r="H2273" s="118"/>
      <c r="I2273" s="120"/>
      <c r="J2273" s="120"/>
      <c r="K2273" s="120"/>
      <c r="L2273" s="120"/>
      <c r="M2273" s="120"/>
      <c r="N2273" s="120"/>
      <c r="O2273" s="121"/>
      <c r="P2273" s="121"/>
      <c r="Q2273" s="117"/>
      <c r="R2273" s="122"/>
      <c r="S2273" s="117"/>
      <c r="T2273" s="123"/>
      <c r="U2273" s="299"/>
      <c r="V2273" s="294" t="str">
        <f>IF(Tabela7[[#This Row],[C/V]]="c",Tabela7[[#This Row],[Preço Médio]],"")</f>
        <v/>
      </c>
      <c r="W2273" s="294" t="str">
        <f>IF(Tabela7[[#This Row],[C/V]]="v",Tabela7[[#This Row],[Preço Médio]],"")</f>
        <v/>
      </c>
      <c r="X2273" s="123" t="str">
        <f>Tabela7[[#This Row],[Código Negociação]]&amp;Tabela7[[#This Row],[C/V]]</f>
        <v/>
      </c>
    </row>
    <row r="2274" spans="3:24" ht="15" customHeight="1" x14ac:dyDescent="0.25">
      <c r="C2274" s="262"/>
      <c r="D2274" s="272"/>
      <c r="E2274" s="272"/>
      <c r="F2274" s="264"/>
      <c r="G2274" s="265"/>
      <c r="H2274" s="126"/>
      <c r="I2274" s="125"/>
      <c r="J2274" s="125"/>
      <c r="K2274" s="125"/>
      <c r="L2274" s="125"/>
      <c r="M2274" s="125"/>
      <c r="N2274" s="125"/>
      <c r="O2274" s="266"/>
      <c r="P2274" s="267"/>
      <c r="Q2274" s="268"/>
      <c r="R2274" s="269"/>
      <c r="S2274" s="268"/>
      <c r="T2274" s="263"/>
      <c r="U2274" s="300"/>
      <c r="V2274" s="294" t="str">
        <f>IF(Tabela7[[#This Row],[C/V]]="c",Tabela7[[#This Row],[Preço Médio]],"")</f>
        <v/>
      </c>
      <c r="W2274" s="294" t="str">
        <f>IF(Tabela7[[#This Row],[C/V]]="v",Tabela7[[#This Row],[Preço Médio]],"")</f>
        <v/>
      </c>
      <c r="X2274" s="123" t="str">
        <f>Tabela7[[#This Row],[Código Negociação]]&amp;Tabela7[[#This Row],[C/V]]</f>
        <v/>
      </c>
    </row>
    <row r="2275" spans="3:24" ht="15" customHeight="1" x14ac:dyDescent="0.25">
      <c r="C2275" s="262"/>
      <c r="D2275" s="272"/>
      <c r="E2275" s="272"/>
      <c r="F2275" s="264"/>
      <c r="G2275" s="265"/>
      <c r="H2275" s="126"/>
      <c r="I2275" s="125"/>
      <c r="J2275" s="125"/>
      <c r="K2275" s="125"/>
      <c r="L2275" s="125"/>
      <c r="M2275" s="125"/>
      <c r="N2275" s="125"/>
      <c r="O2275" s="266"/>
      <c r="P2275" s="267"/>
      <c r="Q2275" s="267"/>
      <c r="R2275" s="270"/>
      <c r="S2275" s="267"/>
      <c r="T2275" s="264"/>
      <c r="U2275" s="300"/>
      <c r="V2275" s="294" t="str">
        <f>IF(Tabela7[[#This Row],[C/V]]="c",Tabela7[[#This Row],[Preço Médio]],"")</f>
        <v/>
      </c>
      <c r="W2275" s="294" t="str">
        <f>IF(Tabela7[[#This Row],[C/V]]="v",Tabela7[[#This Row],[Preço Médio]],"")</f>
        <v/>
      </c>
      <c r="X2275" s="123" t="str">
        <f>Tabela7[[#This Row],[Código Negociação]]&amp;Tabela7[[#This Row],[C/V]]</f>
        <v/>
      </c>
    </row>
    <row r="2276" spans="3:24" ht="15" customHeight="1" x14ac:dyDescent="0.25">
      <c r="C2276" s="141"/>
      <c r="D2276" s="273"/>
      <c r="E2276" s="273"/>
      <c r="F2276" s="264"/>
      <c r="G2276" s="274"/>
      <c r="H2276" s="264"/>
      <c r="I2276" s="275"/>
      <c r="J2276" s="275"/>
      <c r="K2276" s="275"/>
      <c r="L2276" s="275"/>
      <c r="M2276" s="275"/>
      <c r="N2276" s="275"/>
      <c r="O2276" s="267"/>
      <c r="P2276" s="267"/>
      <c r="Q2276" s="268"/>
      <c r="R2276" s="269"/>
      <c r="S2276" s="268"/>
      <c r="T2276" s="263"/>
      <c r="U2276" s="300"/>
      <c r="V2276" s="294" t="str">
        <f>IF(Tabela7[[#This Row],[C/V]]="c",Tabela7[[#This Row],[Preço Médio]],"")</f>
        <v/>
      </c>
      <c r="W2276" s="294" t="str">
        <f>IF(Tabela7[[#This Row],[C/V]]="v",Tabela7[[#This Row],[Preço Médio]],"")</f>
        <v/>
      </c>
      <c r="X2276" s="123" t="str">
        <f>Tabela7[[#This Row],[Código Negociação]]&amp;Tabela7[[#This Row],[C/V]]</f>
        <v/>
      </c>
    </row>
    <row r="2277" spans="3:24" ht="15" customHeight="1" x14ac:dyDescent="0.25">
      <c r="C2277" s="262"/>
      <c r="D2277" s="272"/>
      <c r="E2277" s="273"/>
      <c r="F2277" s="264"/>
      <c r="G2277" s="265"/>
      <c r="H2277" s="126"/>
      <c r="I2277" s="125"/>
      <c r="J2277" s="125"/>
      <c r="K2277" s="125"/>
      <c r="L2277" s="125"/>
      <c r="M2277" s="125"/>
      <c r="N2277" s="125"/>
      <c r="O2277" s="266"/>
      <c r="P2277" s="267"/>
      <c r="Q2277" s="268"/>
      <c r="R2277" s="269"/>
      <c r="S2277" s="268"/>
      <c r="T2277" s="263"/>
      <c r="U2277" s="300"/>
      <c r="V2277" s="294" t="str">
        <f>IF(Tabela7[[#This Row],[C/V]]="c",Tabela7[[#This Row],[Preço Médio]],"")</f>
        <v/>
      </c>
      <c r="W2277" s="294" t="str">
        <f>IF(Tabela7[[#This Row],[C/V]]="v",Tabela7[[#This Row],[Preço Médio]],"")</f>
        <v/>
      </c>
      <c r="X2277" s="123" t="str">
        <f>Tabela7[[#This Row],[Código Negociação]]&amp;Tabela7[[#This Row],[C/V]]</f>
        <v/>
      </c>
    </row>
    <row r="2278" spans="3:24" ht="15" customHeight="1" x14ac:dyDescent="0.25">
      <c r="C2278" s="262"/>
      <c r="D2278" s="272"/>
      <c r="E2278" s="273"/>
      <c r="F2278" s="264"/>
      <c r="G2278" s="265"/>
      <c r="H2278" s="126"/>
      <c r="I2278" s="125"/>
      <c r="J2278" s="125"/>
      <c r="K2278" s="125"/>
      <c r="L2278" s="125"/>
      <c r="M2278" s="125"/>
      <c r="N2278" s="125"/>
      <c r="O2278" s="266"/>
      <c r="P2278" s="267"/>
      <c r="Q2278" s="267"/>
      <c r="R2278" s="270"/>
      <c r="S2278" s="267"/>
      <c r="T2278" s="264"/>
      <c r="U2278" s="300"/>
      <c r="V2278" s="294" t="str">
        <f>IF(Tabela7[[#This Row],[C/V]]="c",Tabela7[[#This Row],[Preço Médio]],"")</f>
        <v/>
      </c>
      <c r="W2278" s="294" t="str">
        <f>IF(Tabela7[[#This Row],[C/V]]="v",Tabela7[[#This Row],[Preço Médio]],"")</f>
        <v/>
      </c>
      <c r="X2278" s="123" t="str">
        <f>Tabela7[[#This Row],[Código Negociação]]&amp;Tabela7[[#This Row],[C/V]]</f>
        <v/>
      </c>
    </row>
    <row r="2279" spans="3:24" ht="15" customHeight="1" x14ac:dyDescent="0.25">
      <c r="C2279" s="141"/>
      <c r="D2279" s="271"/>
      <c r="E2279" s="271"/>
      <c r="F2279" s="118"/>
      <c r="G2279" s="119"/>
      <c r="H2279" s="118"/>
      <c r="I2279" s="120"/>
      <c r="J2279" s="120"/>
      <c r="K2279" s="120"/>
      <c r="L2279" s="120"/>
      <c r="M2279" s="120"/>
      <c r="N2279" s="120"/>
      <c r="O2279" s="121"/>
      <c r="P2279" s="121"/>
      <c r="Q2279" s="117"/>
      <c r="R2279" s="122"/>
      <c r="S2279" s="117"/>
      <c r="T2279" s="123"/>
      <c r="U2279" s="299"/>
      <c r="V2279" s="294" t="str">
        <f>IF(Tabela7[[#This Row],[C/V]]="c",Tabela7[[#This Row],[Preço Médio]],"")</f>
        <v/>
      </c>
      <c r="W2279" s="294" t="str">
        <f>IF(Tabela7[[#This Row],[C/V]]="v",Tabela7[[#This Row],[Preço Médio]],"")</f>
        <v/>
      </c>
      <c r="X2279" s="123" t="str">
        <f>Tabela7[[#This Row],[Código Negociação]]&amp;Tabela7[[#This Row],[C/V]]</f>
        <v/>
      </c>
    </row>
    <row r="2280" spans="3:24" ht="15" customHeight="1" x14ac:dyDescent="0.25">
      <c r="C2280" s="262"/>
      <c r="D2280" s="272"/>
      <c r="E2280" s="272"/>
      <c r="F2280" s="264"/>
      <c r="G2280" s="265"/>
      <c r="H2280" s="126"/>
      <c r="I2280" s="125"/>
      <c r="J2280" s="125"/>
      <c r="K2280" s="125"/>
      <c r="L2280" s="125"/>
      <c r="M2280" s="125"/>
      <c r="N2280" s="125"/>
      <c r="O2280" s="266"/>
      <c r="P2280" s="267"/>
      <c r="Q2280" s="268"/>
      <c r="R2280" s="269"/>
      <c r="S2280" s="268"/>
      <c r="T2280" s="263"/>
      <c r="U2280" s="300"/>
      <c r="V2280" s="294" t="str">
        <f>IF(Tabela7[[#This Row],[C/V]]="c",Tabela7[[#This Row],[Preço Médio]],"")</f>
        <v/>
      </c>
      <c r="W2280" s="294" t="str">
        <f>IF(Tabela7[[#This Row],[C/V]]="v",Tabela7[[#This Row],[Preço Médio]],"")</f>
        <v/>
      </c>
      <c r="X2280" s="123" t="str">
        <f>Tabela7[[#This Row],[Código Negociação]]&amp;Tabela7[[#This Row],[C/V]]</f>
        <v/>
      </c>
    </row>
    <row r="2281" spans="3:24" ht="15" customHeight="1" x14ac:dyDescent="0.25">
      <c r="C2281" s="262"/>
      <c r="D2281" s="272"/>
      <c r="E2281" s="272"/>
      <c r="F2281" s="264"/>
      <c r="G2281" s="265"/>
      <c r="H2281" s="126"/>
      <c r="I2281" s="125"/>
      <c r="J2281" s="125"/>
      <c r="K2281" s="125"/>
      <c r="L2281" s="125"/>
      <c r="M2281" s="125"/>
      <c r="N2281" s="125"/>
      <c r="O2281" s="266"/>
      <c r="P2281" s="267"/>
      <c r="Q2281" s="267"/>
      <c r="R2281" s="270"/>
      <c r="S2281" s="267"/>
      <c r="T2281" s="264"/>
      <c r="U2281" s="300"/>
      <c r="V2281" s="294" t="str">
        <f>IF(Tabela7[[#This Row],[C/V]]="c",Tabela7[[#This Row],[Preço Médio]],"")</f>
        <v/>
      </c>
      <c r="W2281" s="294" t="str">
        <f>IF(Tabela7[[#This Row],[C/V]]="v",Tabela7[[#This Row],[Preço Médio]],"")</f>
        <v/>
      </c>
      <c r="X2281" s="123" t="str">
        <f>Tabela7[[#This Row],[Código Negociação]]&amp;Tabela7[[#This Row],[C/V]]</f>
        <v/>
      </c>
    </row>
    <row r="2282" spans="3:24" ht="15" customHeight="1" x14ac:dyDescent="0.25">
      <c r="C2282" s="141"/>
      <c r="D2282" s="273"/>
      <c r="E2282" s="273"/>
      <c r="F2282" s="264"/>
      <c r="G2282" s="274"/>
      <c r="H2282" s="264"/>
      <c r="I2282" s="275"/>
      <c r="J2282" s="275"/>
      <c r="K2282" s="275"/>
      <c r="L2282" s="275"/>
      <c r="M2282" s="275"/>
      <c r="N2282" s="275"/>
      <c r="O2282" s="267"/>
      <c r="P2282" s="267"/>
      <c r="Q2282" s="268"/>
      <c r="R2282" s="269"/>
      <c r="S2282" s="268"/>
      <c r="T2282" s="263"/>
      <c r="U2282" s="300"/>
      <c r="V2282" s="294" t="str">
        <f>IF(Tabela7[[#This Row],[C/V]]="c",Tabela7[[#This Row],[Preço Médio]],"")</f>
        <v/>
      </c>
      <c r="W2282" s="294" t="str">
        <f>IF(Tabela7[[#This Row],[C/V]]="v",Tabela7[[#This Row],[Preço Médio]],"")</f>
        <v/>
      </c>
      <c r="X2282" s="123" t="str">
        <f>Tabela7[[#This Row],[Código Negociação]]&amp;Tabela7[[#This Row],[C/V]]</f>
        <v/>
      </c>
    </row>
    <row r="2283" spans="3:24" ht="15" customHeight="1" x14ac:dyDescent="0.25">
      <c r="C2283" s="262"/>
      <c r="D2283" s="272"/>
      <c r="E2283" s="273"/>
      <c r="F2283" s="264"/>
      <c r="G2283" s="265"/>
      <c r="H2283" s="126"/>
      <c r="I2283" s="125"/>
      <c r="J2283" s="125"/>
      <c r="K2283" s="125"/>
      <c r="L2283" s="125"/>
      <c r="M2283" s="125"/>
      <c r="N2283" s="125"/>
      <c r="O2283" s="266"/>
      <c r="P2283" s="267"/>
      <c r="Q2283" s="268"/>
      <c r="R2283" s="269"/>
      <c r="S2283" s="268"/>
      <c r="T2283" s="263"/>
      <c r="U2283" s="300"/>
      <c r="V2283" s="294" t="str">
        <f>IF(Tabela7[[#This Row],[C/V]]="c",Tabela7[[#This Row],[Preço Médio]],"")</f>
        <v/>
      </c>
      <c r="W2283" s="294" t="str">
        <f>IF(Tabela7[[#This Row],[C/V]]="v",Tabela7[[#This Row],[Preço Médio]],"")</f>
        <v/>
      </c>
      <c r="X2283" s="123" t="str">
        <f>Tabela7[[#This Row],[Código Negociação]]&amp;Tabela7[[#This Row],[C/V]]</f>
        <v/>
      </c>
    </row>
    <row r="2284" spans="3:24" ht="15" customHeight="1" x14ac:dyDescent="0.25">
      <c r="C2284" s="262"/>
      <c r="D2284" s="272"/>
      <c r="E2284" s="273"/>
      <c r="F2284" s="264"/>
      <c r="G2284" s="265"/>
      <c r="H2284" s="126"/>
      <c r="I2284" s="125"/>
      <c r="J2284" s="125"/>
      <c r="K2284" s="125"/>
      <c r="L2284" s="125"/>
      <c r="M2284" s="125"/>
      <c r="N2284" s="125"/>
      <c r="O2284" s="266"/>
      <c r="P2284" s="267"/>
      <c r="Q2284" s="267"/>
      <c r="R2284" s="270"/>
      <c r="S2284" s="267"/>
      <c r="T2284" s="264"/>
      <c r="U2284" s="300"/>
      <c r="V2284" s="294" t="str">
        <f>IF(Tabela7[[#This Row],[C/V]]="c",Tabela7[[#This Row],[Preço Médio]],"")</f>
        <v/>
      </c>
      <c r="W2284" s="294" t="str">
        <f>IF(Tabela7[[#This Row],[C/V]]="v",Tabela7[[#This Row],[Preço Médio]],"")</f>
        <v/>
      </c>
      <c r="X2284" s="123" t="str">
        <f>Tabela7[[#This Row],[Código Negociação]]&amp;Tabela7[[#This Row],[C/V]]</f>
        <v/>
      </c>
    </row>
    <row r="2285" spans="3:24" ht="15" customHeight="1" x14ac:dyDescent="0.25">
      <c r="C2285" s="141"/>
      <c r="D2285" s="271"/>
      <c r="E2285" s="271"/>
      <c r="F2285" s="118"/>
      <c r="G2285" s="119"/>
      <c r="H2285" s="118"/>
      <c r="I2285" s="120"/>
      <c r="J2285" s="120"/>
      <c r="K2285" s="120"/>
      <c r="L2285" s="120"/>
      <c r="M2285" s="120"/>
      <c r="N2285" s="120"/>
      <c r="O2285" s="121"/>
      <c r="P2285" s="121"/>
      <c r="Q2285" s="117"/>
      <c r="R2285" s="122"/>
      <c r="S2285" s="117"/>
      <c r="T2285" s="123"/>
      <c r="U2285" s="299"/>
      <c r="V2285" s="294" t="str">
        <f>IF(Tabela7[[#This Row],[C/V]]="c",Tabela7[[#This Row],[Preço Médio]],"")</f>
        <v/>
      </c>
      <c r="W2285" s="294" t="str">
        <f>IF(Tabela7[[#This Row],[C/V]]="v",Tabela7[[#This Row],[Preço Médio]],"")</f>
        <v/>
      </c>
      <c r="X2285" s="123" t="str">
        <f>Tabela7[[#This Row],[Código Negociação]]&amp;Tabela7[[#This Row],[C/V]]</f>
        <v/>
      </c>
    </row>
    <row r="2286" spans="3:24" ht="15" customHeight="1" x14ac:dyDescent="0.25">
      <c r="C2286" s="262"/>
      <c r="D2286" s="272"/>
      <c r="E2286" s="272"/>
      <c r="F2286" s="264"/>
      <c r="G2286" s="265"/>
      <c r="H2286" s="126"/>
      <c r="I2286" s="125"/>
      <c r="J2286" s="125"/>
      <c r="K2286" s="125"/>
      <c r="L2286" s="125"/>
      <c r="M2286" s="125"/>
      <c r="N2286" s="125"/>
      <c r="O2286" s="266"/>
      <c r="P2286" s="267"/>
      <c r="Q2286" s="268"/>
      <c r="R2286" s="269"/>
      <c r="S2286" s="268"/>
      <c r="T2286" s="263"/>
      <c r="U2286" s="300"/>
      <c r="V2286" s="294" t="str">
        <f>IF(Tabela7[[#This Row],[C/V]]="c",Tabela7[[#This Row],[Preço Médio]],"")</f>
        <v/>
      </c>
      <c r="W2286" s="294" t="str">
        <f>IF(Tabela7[[#This Row],[C/V]]="v",Tabela7[[#This Row],[Preço Médio]],"")</f>
        <v/>
      </c>
      <c r="X2286" s="123" t="str">
        <f>Tabela7[[#This Row],[Código Negociação]]&amp;Tabela7[[#This Row],[C/V]]</f>
        <v/>
      </c>
    </row>
    <row r="2287" spans="3:24" ht="15" customHeight="1" x14ac:dyDescent="0.25">
      <c r="C2287" s="262"/>
      <c r="D2287" s="272"/>
      <c r="E2287" s="272"/>
      <c r="F2287" s="264"/>
      <c r="G2287" s="265"/>
      <c r="H2287" s="126"/>
      <c r="I2287" s="125"/>
      <c r="J2287" s="125"/>
      <c r="K2287" s="125"/>
      <c r="L2287" s="125"/>
      <c r="M2287" s="125"/>
      <c r="N2287" s="125"/>
      <c r="O2287" s="266"/>
      <c r="P2287" s="267"/>
      <c r="Q2287" s="267"/>
      <c r="R2287" s="270"/>
      <c r="S2287" s="267"/>
      <c r="T2287" s="264"/>
      <c r="U2287" s="300"/>
      <c r="V2287" s="294" t="str">
        <f>IF(Tabela7[[#This Row],[C/V]]="c",Tabela7[[#This Row],[Preço Médio]],"")</f>
        <v/>
      </c>
      <c r="W2287" s="294" t="str">
        <f>IF(Tabela7[[#This Row],[C/V]]="v",Tabela7[[#This Row],[Preço Médio]],"")</f>
        <v/>
      </c>
      <c r="X2287" s="123" t="str">
        <f>Tabela7[[#This Row],[Código Negociação]]&amp;Tabela7[[#This Row],[C/V]]</f>
        <v/>
      </c>
    </row>
    <row r="2288" spans="3:24" ht="15" customHeight="1" x14ac:dyDescent="0.25">
      <c r="C2288" s="141"/>
      <c r="D2288" s="273"/>
      <c r="E2288" s="273"/>
      <c r="F2288" s="264"/>
      <c r="G2288" s="274"/>
      <c r="H2288" s="264"/>
      <c r="I2288" s="275"/>
      <c r="J2288" s="275"/>
      <c r="K2288" s="275"/>
      <c r="L2288" s="275"/>
      <c r="M2288" s="275"/>
      <c r="N2288" s="275"/>
      <c r="O2288" s="267"/>
      <c r="P2288" s="267"/>
      <c r="Q2288" s="268"/>
      <c r="R2288" s="269"/>
      <c r="S2288" s="268"/>
      <c r="T2288" s="263"/>
      <c r="U2288" s="300"/>
      <c r="V2288" s="294" t="str">
        <f>IF(Tabela7[[#This Row],[C/V]]="c",Tabela7[[#This Row],[Preço Médio]],"")</f>
        <v/>
      </c>
      <c r="W2288" s="294" t="str">
        <f>IF(Tabela7[[#This Row],[C/V]]="v",Tabela7[[#This Row],[Preço Médio]],"")</f>
        <v/>
      </c>
      <c r="X2288" s="123" t="str">
        <f>Tabela7[[#This Row],[Código Negociação]]&amp;Tabela7[[#This Row],[C/V]]</f>
        <v/>
      </c>
    </row>
    <row r="2289" spans="3:24" ht="15" customHeight="1" x14ac:dyDescent="0.25">
      <c r="C2289" s="262"/>
      <c r="D2289" s="272"/>
      <c r="E2289" s="273"/>
      <c r="F2289" s="264"/>
      <c r="G2289" s="265"/>
      <c r="H2289" s="126"/>
      <c r="I2289" s="125"/>
      <c r="J2289" s="125"/>
      <c r="K2289" s="125"/>
      <c r="L2289" s="125"/>
      <c r="M2289" s="125"/>
      <c r="N2289" s="125"/>
      <c r="O2289" s="266"/>
      <c r="P2289" s="267"/>
      <c r="Q2289" s="268"/>
      <c r="R2289" s="269"/>
      <c r="S2289" s="268"/>
      <c r="T2289" s="263"/>
      <c r="U2289" s="300"/>
      <c r="V2289" s="294" t="str">
        <f>IF(Tabela7[[#This Row],[C/V]]="c",Tabela7[[#This Row],[Preço Médio]],"")</f>
        <v/>
      </c>
      <c r="W2289" s="294" t="str">
        <f>IF(Tabela7[[#This Row],[C/V]]="v",Tabela7[[#This Row],[Preço Médio]],"")</f>
        <v/>
      </c>
      <c r="X2289" s="123" t="str">
        <f>Tabela7[[#This Row],[Código Negociação]]&amp;Tabela7[[#This Row],[C/V]]</f>
        <v/>
      </c>
    </row>
    <row r="2290" spans="3:24" ht="15" customHeight="1" x14ac:dyDescent="0.25">
      <c r="C2290" s="262"/>
      <c r="D2290" s="272"/>
      <c r="E2290" s="273"/>
      <c r="F2290" s="264"/>
      <c r="G2290" s="265"/>
      <c r="H2290" s="126"/>
      <c r="I2290" s="125"/>
      <c r="J2290" s="125"/>
      <c r="K2290" s="125"/>
      <c r="L2290" s="125"/>
      <c r="M2290" s="125"/>
      <c r="N2290" s="125"/>
      <c r="O2290" s="266"/>
      <c r="P2290" s="267"/>
      <c r="Q2290" s="267"/>
      <c r="R2290" s="270"/>
      <c r="S2290" s="267"/>
      <c r="T2290" s="264"/>
      <c r="U2290" s="300"/>
      <c r="V2290" s="294" t="str">
        <f>IF(Tabela7[[#This Row],[C/V]]="c",Tabela7[[#This Row],[Preço Médio]],"")</f>
        <v/>
      </c>
      <c r="W2290" s="294" t="str">
        <f>IF(Tabela7[[#This Row],[C/V]]="v",Tabela7[[#This Row],[Preço Médio]],"")</f>
        <v/>
      </c>
      <c r="X2290" s="123" t="str">
        <f>Tabela7[[#This Row],[Código Negociação]]&amp;Tabela7[[#This Row],[C/V]]</f>
        <v/>
      </c>
    </row>
    <row r="2291" spans="3:24" ht="15" customHeight="1" x14ac:dyDescent="0.25">
      <c r="C2291" s="141"/>
      <c r="D2291" s="271"/>
      <c r="E2291" s="271"/>
      <c r="F2291" s="118"/>
      <c r="G2291" s="119"/>
      <c r="H2291" s="118"/>
      <c r="I2291" s="120"/>
      <c r="J2291" s="120"/>
      <c r="K2291" s="120"/>
      <c r="L2291" s="120"/>
      <c r="M2291" s="120"/>
      <c r="N2291" s="120"/>
      <c r="O2291" s="121"/>
      <c r="P2291" s="121"/>
      <c r="Q2291" s="117"/>
      <c r="R2291" s="122"/>
      <c r="S2291" s="117"/>
      <c r="T2291" s="123"/>
      <c r="U2291" s="299"/>
      <c r="V2291" s="294" t="str">
        <f>IF(Tabela7[[#This Row],[C/V]]="c",Tabela7[[#This Row],[Preço Médio]],"")</f>
        <v/>
      </c>
      <c r="W2291" s="294" t="str">
        <f>IF(Tabela7[[#This Row],[C/V]]="v",Tabela7[[#This Row],[Preço Médio]],"")</f>
        <v/>
      </c>
      <c r="X2291" s="123" t="str">
        <f>Tabela7[[#This Row],[Código Negociação]]&amp;Tabela7[[#This Row],[C/V]]</f>
        <v/>
      </c>
    </row>
    <row r="2292" spans="3:24" ht="15" customHeight="1" x14ac:dyDescent="0.25">
      <c r="C2292" s="262"/>
      <c r="D2292" s="272"/>
      <c r="E2292" s="272"/>
      <c r="F2292" s="264"/>
      <c r="G2292" s="265"/>
      <c r="H2292" s="126"/>
      <c r="I2292" s="125"/>
      <c r="J2292" s="125"/>
      <c r="K2292" s="125"/>
      <c r="L2292" s="125"/>
      <c r="M2292" s="125"/>
      <c r="N2292" s="125"/>
      <c r="O2292" s="266"/>
      <c r="P2292" s="267"/>
      <c r="Q2292" s="268"/>
      <c r="R2292" s="269"/>
      <c r="S2292" s="268"/>
      <c r="T2292" s="263"/>
      <c r="U2292" s="300"/>
      <c r="V2292" s="294" t="str">
        <f>IF(Tabela7[[#This Row],[C/V]]="c",Tabela7[[#This Row],[Preço Médio]],"")</f>
        <v/>
      </c>
      <c r="W2292" s="294" t="str">
        <f>IF(Tabela7[[#This Row],[C/V]]="v",Tabela7[[#This Row],[Preço Médio]],"")</f>
        <v/>
      </c>
      <c r="X2292" s="123" t="str">
        <f>Tabela7[[#This Row],[Código Negociação]]&amp;Tabela7[[#This Row],[C/V]]</f>
        <v/>
      </c>
    </row>
    <row r="2293" spans="3:24" ht="15" customHeight="1" x14ac:dyDescent="0.25">
      <c r="C2293" s="262"/>
      <c r="D2293" s="272"/>
      <c r="E2293" s="272"/>
      <c r="F2293" s="264"/>
      <c r="G2293" s="265"/>
      <c r="H2293" s="126"/>
      <c r="I2293" s="125"/>
      <c r="J2293" s="125"/>
      <c r="K2293" s="125"/>
      <c r="L2293" s="125"/>
      <c r="M2293" s="125"/>
      <c r="N2293" s="125"/>
      <c r="O2293" s="266"/>
      <c r="P2293" s="267"/>
      <c r="Q2293" s="267"/>
      <c r="R2293" s="270"/>
      <c r="S2293" s="267"/>
      <c r="T2293" s="264"/>
      <c r="U2293" s="300"/>
      <c r="V2293" s="294" t="str">
        <f>IF(Tabela7[[#This Row],[C/V]]="c",Tabela7[[#This Row],[Preço Médio]],"")</f>
        <v/>
      </c>
      <c r="W2293" s="294" t="str">
        <f>IF(Tabela7[[#This Row],[C/V]]="v",Tabela7[[#This Row],[Preço Médio]],"")</f>
        <v/>
      </c>
      <c r="X2293" s="123" t="str">
        <f>Tabela7[[#This Row],[Código Negociação]]&amp;Tabela7[[#This Row],[C/V]]</f>
        <v/>
      </c>
    </row>
    <row r="2294" spans="3:24" ht="15" customHeight="1" x14ac:dyDescent="0.25">
      <c r="C2294" s="141"/>
      <c r="D2294" s="273"/>
      <c r="E2294" s="273"/>
      <c r="F2294" s="264"/>
      <c r="G2294" s="274"/>
      <c r="H2294" s="264"/>
      <c r="I2294" s="275"/>
      <c r="J2294" s="275"/>
      <c r="K2294" s="275"/>
      <c r="L2294" s="275"/>
      <c r="M2294" s="275"/>
      <c r="N2294" s="275"/>
      <c r="O2294" s="267"/>
      <c r="P2294" s="267"/>
      <c r="Q2294" s="268"/>
      <c r="R2294" s="269"/>
      <c r="S2294" s="268"/>
      <c r="T2294" s="263"/>
      <c r="U2294" s="300"/>
      <c r="V2294" s="294" t="str">
        <f>IF(Tabela7[[#This Row],[C/V]]="c",Tabela7[[#This Row],[Preço Médio]],"")</f>
        <v/>
      </c>
      <c r="W2294" s="294" t="str">
        <f>IF(Tabela7[[#This Row],[C/V]]="v",Tabela7[[#This Row],[Preço Médio]],"")</f>
        <v/>
      </c>
      <c r="X2294" s="123" t="str">
        <f>Tabela7[[#This Row],[Código Negociação]]&amp;Tabela7[[#This Row],[C/V]]</f>
        <v/>
      </c>
    </row>
    <row r="2295" spans="3:24" ht="15" customHeight="1" x14ac:dyDescent="0.25">
      <c r="C2295" s="262"/>
      <c r="D2295" s="272"/>
      <c r="E2295" s="273"/>
      <c r="F2295" s="264"/>
      <c r="G2295" s="265"/>
      <c r="H2295" s="126"/>
      <c r="I2295" s="125"/>
      <c r="J2295" s="125"/>
      <c r="K2295" s="125"/>
      <c r="L2295" s="125"/>
      <c r="M2295" s="125"/>
      <c r="N2295" s="125"/>
      <c r="O2295" s="266"/>
      <c r="P2295" s="267"/>
      <c r="Q2295" s="268"/>
      <c r="R2295" s="269"/>
      <c r="S2295" s="268"/>
      <c r="T2295" s="263"/>
      <c r="U2295" s="300"/>
      <c r="V2295" s="294" t="str">
        <f>IF(Tabela7[[#This Row],[C/V]]="c",Tabela7[[#This Row],[Preço Médio]],"")</f>
        <v/>
      </c>
      <c r="W2295" s="294" t="str">
        <f>IF(Tabela7[[#This Row],[C/V]]="v",Tabela7[[#This Row],[Preço Médio]],"")</f>
        <v/>
      </c>
      <c r="X2295" s="123" t="str">
        <f>Tabela7[[#This Row],[Código Negociação]]&amp;Tabela7[[#This Row],[C/V]]</f>
        <v/>
      </c>
    </row>
    <row r="2296" spans="3:24" ht="15" customHeight="1" x14ac:dyDescent="0.25">
      <c r="C2296" s="262"/>
      <c r="D2296" s="272"/>
      <c r="E2296" s="273"/>
      <c r="F2296" s="264"/>
      <c r="G2296" s="265"/>
      <c r="H2296" s="126"/>
      <c r="I2296" s="125"/>
      <c r="J2296" s="125"/>
      <c r="K2296" s="125"/>
      <c r="L2296" s="125"/>
      <c r="M2296" s="125"/>
      <c r="N2296" s="125"/>
      <c r="O2296" s="266"/>
      <c r="P2296" s="267"/>
      <c r="Q2296" s="267"/>
      <c r="R2296" s="270"/>
      <c r="S2296" s="267"/>
      <c r="T2296" s="264"/>
      <c r="U2296" s="300"/>
      <c r="V2296" s="294" t="str">
        <f>IF(Tabela7[[#This Row],[C/V]]="c",Tabela7[[#This Row],[Preço Médio]],"")</f>
        <v/>
      </c>
      <c r="W2296" s="294" t="str">
        <f>IF(Tabela7[[#This Row],[C/V]]="v",Tabela7[[#This Row],[Preço Médio]],"")</f>
        <v/>
      </c>
      <c r="X2296" s="123" t="str">
        <f>Tabela7[[#This Row],[Código Negociação]]&amp;Tabela7[[#This Row],[C/V]]</f>
        <v/>
      </c>
    </row>
    <row r="2297" spans="3:24" ht="15" customHeight="1" x14ac:dyDescent="0.25">
      <c r="C2297" s="141"/>
      <c r="D2297" s="271"/>
      <c r="E2297" s="271"/>
      <c r="F2297" s="118"/>
      <c r="G2297" s="119"/>
      <c r="H2297" s="118"/>
      <c r="I2297" s="120"/>
      <c r="J2297" s="120"/>
      <c r="K2297" s="120"/>
      <c r="L2297" s="120"/>
      <c r="M2297" s="120"/>
      <c r="N2297" s="120"/>
      <c r="O2297" s="121"/>
      <c r="P2297" s="121"/>
      <c r="Q2297" s="117"/>
      <c r="R2297" s="122"/>
      <c r="S2297" s="117"/>
      <c r="T2297" s="123"/>
      <c r="U2297" s="299"/>
      <c r="V2297" s="294" t="str">
        <f>IF(Tabela7[[#This Row],[C/V]]="c",Tabela7[[#This Row],[Preço Médio]],"")</f>
        <v/>
      </c>
      <c r="W2297" s="294" t="str">
        <f>IF(Tabela7[[#This Row],[C/V]]="v",Tabela7[[#This Row],[Preço Médio]],"")</f>
        <v/>
      </c>
      <c r="X2297" s="123" t="str">
        <f>Tabela7[[#This Row],[Código Negociação]]&amp;Tabela7[[#This Row],[C/V]]</f>
        <v/>
      </c>
    </row>
    <row r="2298" spans="3:24" ht="15" customHeight="1" x14ac:dyDescent="0.25">
      <c r="C2298" s="262"/>
      <c r="D2298" s="272"/>
      <c r="E2298" s="272"/>
      <c r="F2298" s="264"/>
      <c r="G2298" s="265"/>
      <c r="H2298" s="126"/>
      <c r="I2298" s="125"/>
      <c r="J2298" s="125"/>
      <c r="K2298" s="125"/>
      <c r="L2298" s="125"/>
      <c r="M2298" s="125"/>
      <c r="N2298" s="125"/>
      <c r="O2298" s="266"/>
      <c r="P2298" s="267"/>
      <c r="Q2298" s="268"/>
      <c r="R2298" s="269"/>
      <c r="S2298" s="268"/>
      <c r="T2298" s="263"/>
      <c r="U2298" s="300"/>
      <c r="V2298" s="294" t="str">
        <f>IF(Tabela7[[#This Row],[C/V]]="c",Tabela7[[#This Row],[Preço Médio]],"")</f>
        <v/>
      </c>
      <c r="W2298" s="294" t="str">
        <f>IF(Tabela7[[#This Row],[C/V]]="v",Tabela7[[#This Row],[Preço Médio]],"")</f>
        <v/>
      </c>
      <c r="X2298" s="123" t="str">
        <f>Tabela7[[#This Row],[Código Negociação]]&amp;Tabela7[[#This Row],[C/V]]</f>
        <v/>
      </c>
    </row>
    <row r="2299" spans="3:24" ht="15" customHeight="1" x14ac:dyDescent="0.25">
      <c r="C2299" s="262"/>
      <c r="D2299" s="272"/>
      <c r="E2299" s="272"/>
      <c r="F2299" s="264"/>
      <c r="G2299" s="265"/>
      <c r="H2299" s="126"/>
      <c r="I2299" s="125"/>
      <c r="J2299" s="125"/>
      <c r="K2299" s="125"/>
      <c r="L2299" s="125"/>
      <c r="M2299" s="125"/>
      <c r="N2299" s="125"/>
      <c r="O2299" s="266"/>
      <c r="P2299" s="267"/>
      <c r="Q2299" s="267"/>
      <c r="R2299" s="270"/>
      <c r="S2299" s="267"/>
      <c r="T2299" s="264"/>
      <c r="U2299" s="300"/>
      <c r="V2299" s="294" t="str">
        <f>IF(Tabela7[[#This Row],[C/V]]="c",Tabela7[[#This Row],[Preço Médio]],"")</f>
        <v/>
      </c>
      <c r="W2299" s="294" t="str">
        <f>IF(Tabela7[[#This Row],[C/V]]="v",Tabela7[[#This Row],[Preço Médio]],"")</f>
        <v/>
      </c>
      <c r="X2299" s="123" t="str">
        <f>Tabela7[[#This Row],[Código Negociação]]&amp;Tabela7[[#This Row],[C/V]]</f>
        <v/>
      </c>
    </row>
    <row r="2300" spans="3:24" ht="15" customHeight="1" x14ac:dyDescent="0.25">
      <c r="C2300" s="141"/>
      <c r="D2300" s="273"/>
      <c r="E2300" s="273"/>
      <c r="F2300" s="264"/>
      <c r="G2300" s="274"/>
      <c r="H2300" s="264"/>
      <c r="I2300" s="275"/>
      <c r="J2300" s="275"/>
      <c r="K2300" s="275"/>
      <c r="L2300" s="275"/>
      <c r="M2300" s="275"/>
      <c r="N2300" s="275"/>
      <c r="O2300" s="267"/>
      <c r="P2300" s="267"/>
      <c r="Q2300" s="268"/>
      <c r="R2300" s="269"/>
      <c r="S2300" s="268"/>
      <c r="T2300" s="263"/>
      <c r="U2300" s="300"/>
      <c r="V2300" s="294" t="str">
        <f>IF(Tabela7[[#This Row],[C/V]]="c",Tabela7[[#This Row],[Preço Médio]],"")</f>
        <v/>
      </c>
      <c r="W2300" s="294" t="str">
        <f>IF(Tabela7[[#This Row],[C/V]]="v",Tabela7[[#This Row],[Preço Médio]],"")</f>
        <v/>
      </c>
      <c r="X2300" s="123" t="str">
        <f>Tabela7[[#This Row],[Código Negociação]]&amp;Tabela7[[#This Row],[C/V]]</f>
        <v/>
      </c>
    </row>
    <row r="2301" spans="3:24" ht="15" customHeight="1" x14ac:dyDescent="0.25">
      <c r="C2301" s="262"/>
      <c r="D2301" s="272"/>
      <c r="E2301" s="273"/>
      <c r="F2301" s="264"/>
      <c r="G2301" s="265"/>
      <c r="H2301" s="126"/>
      <c r="I2301" s="125"/>
      <c r="J2301" s="125"/>
      <c r="K2301" s="125"/>
      <c r="L2301" s="125"/>
      <c r="M2301" s="125"/>
      <c r="N2301" s="125"/>
      <c r="O2301" s="266"/>
      <c r="P2301" s="267"/>
      <c r="Q2301" s="268"/>
      <c r="R2301" s="269"/>
      <c r="S2301" s="268"/>
      <c r="T2301" s="263"/>
      <c r="U2301" s="300"/>
      <c r="V2301" s="294" t="str">
        <f>IF(Tabela7[[#This Row],[C/V]]="c",Tabela7[[#This Row],[Preço Médio]],"")</f>
        <v/>
      </c>
      <c r="W2301" s="294" t="str">
        <f>IF(Tabela7[[#This Row],[C/V]]="v",Tabela7[[#This Row],[Preço Médio]],"")</f>
        <v/>
      </c>
      <c r="X2301" s="123" t="str">
        <f>Tabela7[[#This Row],[Código Negociação]]&amp;Tabela7[[#This Row],[C/V]]</f>
        <v/>
      </c>
    </row>
    <row r="2302" spans="3:24" ht="15" customHeight="1" x14ac:dyDescent="0.25">
      <c r="C2302" s="262"/>
      <c r="D2302" s="272"/>
      <c r="E2302" s="273"/>
      <c r="F2302" s="264"/>
      <c r="G2302" s="265"/>
      <c r="H2302" s="126"/>
      <c r="I2302" s="125"/>
      <c r="J2302" s="125"/>
      <c r="K2302" s="125"/>
      <c r="L2302" s="125"/>
      <c r="M2302" s="125"/>
      <c r="N2302" s="125"/>
      <c r="O2302" s="266"/>
      <c r="P2302" s="267"/>
      <c r="Q2302" s="267"/>
      <c r="R2302" s="270"/>
      <c r="S2302" s="267"/>
      <c r="T2302" s="264"/>
      <c r="U2302" s="300"/>
      <c r="V2302" s="294" t="str">
        <f>IF(Tabela7[[#This Row],[C/V]]="c",Tabela7[[#This Row],[Preço Médio]],"")</f>
        <v/>
      </c>
      <c r="W2302" s="294" t="str">
        <f>IF(Tabela7[[#This Row],[C/V]]="v",Tabela7[[#This Row],[Preço Médio]],"")</f>
        <v/>
      </c>
      <c r="X2302" s="123" t="str">
        <f>Tabela7[[#This Row],[Código Negociação]]&amp;Tabela7[[#This Row],[C/V]]</f>
        <v/>
      </c>
    </row>
    <row r="2303" spans="3:24" ht="15" customHeight="1" x14ac:dyDescent="0.25">
      <c r="C2303" s="141"/>
      <c r="D2303" s="271"/>
      <c r="E2303" s="271"/>
      <c r="F2303" s="118"/>
      <c r="G2303" s="119"/>
      <c r="H2303" s="118"/>
      <c r="I2303" s="120"/>
      <c r="J2303" s="120"/>
      <c r="K2303" s="120"/>
      <c r="L2303" s="120"/>
      <c r="M2303" s="120"/>
      <c r="N2303" s="120"/>
      <c r="O2303" s="121"/>
      <c r="P2303" s="121"/>
      <c r="Q2303" s="117"/>
      <c r="R2303" s="122"/>
      <c r="S2303" s="117"/>
      <c r="T2303" s="123"/>
      <c r="U2303" s="299"/>
      <c r="V2303" s="294" t="str">
        <f>IF(Tabela7[[#This Row],[C/V]]="c",Tabela7[[#This Row],[Preço Médio]],"")</f>
        <v/>
      </c>
      <c r="W2303" s="294" t="str">
        <f>IF(Tabela7[[#This Row],[C/V]]="v",Tabela7[[#This Row],[Preço Médio]],"")</f>
        <v/>
      </c>
      <c r="X2303" s="123" t="str">
        <f>Tabela7[[#This Row],[Código Negociação]]&amp;Tabela7[[#This Row],[C/V]]</f>
        <v/>
      </c>
    </row>
    <row r="2304" spans="3:24" ht="15" customHeight="1" x14ac:dyDescent="0.25">
      <c r="C2304" s="262"/>
      <c r="D2304" s="272"/>
      <c r="E2304" s="272"/>
      <c r="F2304" s="264"/>
      <c r="G2304" s="265"/>
      <c r="H2304" s="126"/>
      <c r="I2304" s="125"/>
      <c r="J2304" s="125"/>
      <c r="K2304" s="125"/>
      <c r="L2304" s="125"/>
      <c r="M2304" s="125"/>
      <c r="N2304" s="125"/>
      <c r="O2304" s="266"/>
      <c r="P2304" s="267"/>
      <c r="Q2304" s="268"/>
      <c r="R2304" s="269"/>
      <c r="S2304" s="268"/>
      <c r="T2304" s="263"/>
      <c r="U2304" s="300"/>
      <c r="V2304" s="294" t="str">
        <f>IF(Tabela7[[#This Row],[C/V]]="c",Tabela7[[#This Row],[Preço Médio]],"")</f>
        <v/>
      </c>
      <c r="W2304" s="294" t="str">
        <f>IF(Tabela7[[#This Row],[C/V]]="v",Tabela7[[#This Row],[Preço Médio]],"")</f>
        <v/>
      </c>
      <c r="X2304" s="123" t="str">
        <f>Tabela7[[#This Row],[Código Negociação]]&amp;Tabela7[[#This Row],[C/V]]</f>
        <v/>
      </c>
    </row>
    <row r="2305" spans="3:24" ht="15" customHeight="1" x14ac:dyDescent="0.25">
      <c r="C2305" s="262"/>
      <c r="D2305" s="272"/>
      <c r="E2305" s="272"/>
      <c r="F2305" s="264"/>
      <c r="G2305" s="265"/>
      <c r="H2305" s="126"/>
      <c r="I2305" s="125"/>
      <c r="J2305" s="125"/>
      <c r="K2305" s="125"/>
      <c r="L2305" s="125"/>
      <c r="M2305" s="125"/>
      <c r="N2305" s="125"/>
      <c r="O2305" s="266"/>
      <c r="P2305" s="267"/>
      <c r="Q2305" s="267"/>
      <c r="R2305" s="270"/>
      <c r="S2305" s="267"/>
      <c r="T2305" s="264"/>
      <c r="U2305" s="300"/>
      <c r="V2305" s="294" t="str">
        <f>IF(Tabela7[[#This Row],[C/V]]="c",Tabela7[[#This Row],[Preço Médio]],"")</f>
        <v/>
      </c>
      <c r="W2305" s="294" t="str">
        <f>IF(Tabela7[[#This Row],[C/V]]="v",Tabela7[[#This Row],[Preço Médio]],"")</f>
        <v/>
      </c>
      <c r="X2305" s="123" t="str">
        <f>Tabela7[[#This Row],[Código Negociação]]&amp;Tabela7[[#This Row],[C/V]]</f>
        <v/>
      </c>
    </row>
    <row r="2306" spans="3:24" ht="15" customHeight="1" x14ac:dyDescent="0.25">
      <c r="C2306" s="141"/>
      <c r="D2306" s="273"/>
      <c r="E2306" s="273"/>
      <c r="F2306" s="264"/>
      <c r="G2306" s="274"/>
      <c r="H2306" s="264"/>
      <c r="I2306" s="275"/>
      <c r="J2306" s="275"/>
      <c r="K2306" s="275"/>
      <c r="L2306" s="275"/>
      <c r="M2306" s="275"/>
      <c r="N2306" s="275"/>
      <c r="O2306" s="267"/>
      <c r="P2306" s="267"/>
      <c r="Q2306" s="268"/>
      <c r="R2306" s="269"/>
      <c r="S2306" s="268"/>
      <c r="T2306" s="263"/>
      <c r="U2306" s="300"/>
      <c r="V2306" s="294" t="str">
        <f>IF(Tabela7[[#This Row],[C/V]]="c",Tabela7[[#This Row],[Preço Médio]],"")</f>
        <v/>
      </c>
      <c r="W2306" s="294" t="str">
        <f>IF(Tabela7[[#This Row],[C/V]]="v",Tabela7[[#This Row],[Preço Médio]],"")</f>
        <v/>
      </c>
      <c r="X2306" s="123" t="str">
        <f>Tabela7[[#This Row],[Código Negociação]]&amp;Tabela7[[#This Row],[C/V]]</f>
        <v/>
      </c>
    </row>
    <row r="2307" spans="3:24" ht="15" customHeight="1" x14ac:dyDescent="0.25">
      <c r="C2307" s="262"/>
      <c r="D2307" s="272"/>
      <c r="E2307" s="273"/>
      <c r="F2307" s="264"/>
      <c r="G2307" s="265"/>
      <c r="H2307" s="126"/>
      <c r="I2307" s="125"/>
      <c r="J2307" s="125"/>
      <c r="K2307" s="125"/>
      <c r="L2307" s="125"/>
      <c r="M2307" s="125"/>
      <c r="N2307" s="125"/>
      <c r="O2307" s="266"/>
      <c r="P2307" s="267"/>
      <c r="Q2307" s="268"/>
      <c r="R2307" s="269"/>
      <c r="S2307" s="268"/>
      <c r="T2307" s="263"/>
      <c r="U2307" s="300"/>
      <c r="V2307" s="294" t="str">
        <f>IF(Tabela7[[#This Row],[C/V]]="c",Tabela7[[#This Row],[Preço Médio]],"")</f>
        <v/>
      </c>
      <c r="W2307" s="294" t="str">
        <f>IF(Tabela7[[#This Row],[C/V]]="v",Tabela7[[#This Row],[Preço Médio]],"")</f>
        <v/>
      </c>
      <c r="X2307" s="123" t="str">
        <f>Tabela7[[#This Row],[Código Negociação]]&amp;Tabela7[[#This Row],[C/V]]</f>
        <v/>
      </c>
    </row>
    <row r="2308" spans="3:24" ht="15" customHeight="1" x14ac:dyDescent="0.25">
      <c r="C2308" s="262"/>
      <c r="D2308" s="272"/>
      <c r="E2308" s="273"/>
      <c r="F2308" s="264"/>
      <c r="G2308" s="265"/>
      <c r="H2308" s="126"/>
      <c r="I2308" s="125"/>
      <c r="J2308" s="125"/>
      <c r="K2308" s="125"/>
      <c r="L2308" s="125"/>
      <c r="M2308" s="125"/>
      <c r="N2308" s="125"/>
      <c r="O2308" s="266"/>
      <c r="P2308" s="267"/>
      <c r="Q2308" s="267"/>
      <c r="R2308" s="270"/>
      <c r="S2308" s="267"/>
      <c r="T2308" s="264"/>
      <c r="U2308" s="300"/>
      <c r="V2308" s="294" t="str">
        <f>IF(Tabela7[[#This Row],[C/V]]="c",Tabela7[[#This Row],[Preço Médio]],"")</f>
        <v/>
      </c>
      <c r="W2308" s="294" t="str">
        <f>IF(Tabela7[[#This Row],[C/V]]="v",Tabela7[[#This Row],[Preço Médio]],"")</f>
        <v/>
      </c>
      <c r="X2308" s="123" t="str">
        <f>Tabela7[[#This Row],[Código Negociação]]&amp;Tabela7[[#This Row],[C/V]]</f>
        <v/>
      </c>
    </row>
    <row r="2309" spans="3:24" ht="15" customHeight="1" x14ac:dyDescent="0.25">
      <c r="C2309" s="141"/>
      <c r="D2309" s="271"/>
      <c r="E2309" s="271"/>
      <c r="F2309" s="118"/>
      <c r="G2309" s="119"/>
      <c r="H2309" s="118"/>
      <c r="I2309" s="120"/>
      <c r="J2309" s="120"/>
      <c r="K2309" s="120"/>
      <c r="L2309" s="120"/>
      <c r="M2309" s="120"/>
      <c r="N2309" s="120"/>
      <c r="O2309" s="121"/>
      <c r="P2309" s="121"/>
      <c r="Q2309" s="117"/>
      <c r="R2309" s="122"/>
      <c r="S2309" s="117"/>
      <c r="T2309" s="123"/>
      <c r="U2309" s="299"/>
      <c r="V2309" s="294" t="str">
        <f>IF(Tabela7[[#This Row],[C/V]]="c",Tabela7[[#This Row],[Preço Médio]],"")</f>
        <v/>
      </c>
      <c r="W2309" s="294" t="str">
        <f>IF(Tabela7[[#This Row],[C/V]]="v",Tabela7[[#This Row],[Preço Médio]],"")</f>
        <v/>
      </c>
      <c r="X2309" s="123" t="str">
        <f>Tabela7[[#This Row],[Código Negociação]]&amp;Tabela7[[#This Row],[C/V]]</f>
        <v/>
      </c>
    </row>
    <row r="2310" spans="3:24" ht="15" customHeight="1" x14ac:dyDescent="0.25">
      <c r="C2310" s="262"/>
      <c r="D2310" s="272"/>
      <c r="E2310" s="272"/>
      <c r="F2310" s="264"/>
      <c r="G2310" s="265"/>
      <c r="H2310" s="126"/>
      <c r="I2310" s="125"/>
      <c r="J2310" s="125"/>
      <c r="K2310" s="125"/>
      <c r="L2310" s="125"/>
      <c r="M2310" s="125"/>
      <c r="N2310" s="125"/>
      <c r="O2310" s="266"/>
      <c r="P2310" s="267"/>
      <c r="Q2310" s="268"/>
      <c r="R2310" s="269"/>
      <c r="S2310" s="268"/>
      <c r="T2310" s="263"/>
      <c r="U2310" s="300"/>
      <c r="V2310" s="294" t="str">
        <f>IF(Tabela7[[#This Row],[C/V]]="c",Tabela7[[#This Row],[Preço Médio]],"")</f>
        <v/>
      </c>
      <c r="W2310" s="294" t="str">
        <f>IF(Tabela7[[#This Row],[C/V]]="v",Tabela7[[#This Row],[Preço Médio]],"")</f>
        <v/>
      </c>
      <c r="X2310" s="123" t="str">
        <f>Tabela7[[#This Row],[Código Negociação]]&amp;Tabela7[[#This Row],[C/V]]</f>
        <v/>
      </c>
    </row>
    <row r="2311" spans="3:24" ht="15" customHeight="1" x14ac:dyDescent="0.25">
      <c r="C2311" s="262"/>
      <c r="D2311" s="272"/>
      <c r="E2311" s="272"/>
      <c r="F2311" s="264"/>
      <c r="G2311" s="265"/>
      <c r="H2311" s="126"/>
      <c r="I2311" s="125"/>
      <c r="J2311" s="125"/>
      <c r="K2311" s="125"/>
      <c r="L2311" s="125"/>
      <c r="M2311" s="125"/>
      <c r="N2311" s="125"/>
      <c r="O2311" s="266"/>
      <c r="P2311" s="267"/>
      <c r="Q2311" s="267"/>
      <c r="R2311" s="270"/>
      <c r="S2311" s="267"/>
      <c r="T2311" s="264"/>
      <c r="U2311" s="300"/>
      <c r="V2311" s="294" t="str">
        <f>IF(Tabela7[[#This Row],[C/V]]="c",Tabela7[[#This Row],[Preço Médio]],"")</f>
        <v/>
      </c>
      <c r="W2311" s="294" t="str">
        <f>IF(Tabela7[[#This Row],[C/V]]="v",Tabela7[[#This Row],[Preço Médio]],"")</f>
        <v/>
      </c>
      <c r="X2311" s="123" t="str">
        <f>Tabela7[[#This Row],[Código Negociação]]&amp;Tabela7[[#This Row],[C/V]]</f>
        <v/>
      </c>
    </row>
    <row r="2312" spans="3:24" ht="15" customHeight="1" x14ac:dyDescent="0.25">
      <c r="C2312" s="141"/>
      <c r="D2312" s="273"/>
      <c r="E2312" s="273"/>
      <c r="F2312" s="264"/>
      <c r="G2312" s="274"/>
      <c r="H2312" s="264"/>
      <c r="I2312" s="275"/>
      <c r="J2312" s="275"/>
      <c r="K2312" s="275"/>
      <c r="L2312" s="275"/>
      <c r="M2312" s="275"/>
      <c r="N2312" s="275"/>
      <c r="O2312" s="267"/>
      <c r="P2312" s="267"/>
      <c r="Q2312" s="268"/>
      <c r="R2312" s="269"/>
      <c r="S2312" s="268"/>
      <c r="T2312" s="263"/>
      <c r="U2312" s="300"/>
      <c r="V2312" s="294" t="str">
        <f>IF(Tabela7[[#This Row],[C/V]]="c",Tabela7[[#This Row],[Preço Médio]],"")</f>
        <v/>
      </c>
      <c r="W2312" s="294" t="str">
        <f>IF(Tabela7[[#This Row],[C/V]]="v",Tabela7[[#This Row],[Preço Médio]],"")</f>
        <v/>
      </c>
      <c r="X2312" s="123" t="str">
        <f>Tabela7[[#This Row],[Código Negociação]]&amp;Tabela7[[#This Row],[C/V]]</f>
        <v/>
      </c>
    </row>
    <row r="2313" spans="3:24" ht="15" customHeight="1" x14ac:dyDescent="0.25">
      <c r="C2313" s="262"/>
      <c r="D2313" s="272"/>
      <c r="E2313" s="273"/>
      <c r="F2313" s="264"/>
      <c r="G2313" s="265"/>
      <c r="H2313" s="126"/>
      <c r="I2313" s="125"/>
      <c r="J2313" s="125"/>
      <c r="K2313" s="125"/>
      <c r="L2313" s="125"/>
      <c r="M2313" s="125"/>
      <c r="N2313" s="125"/>
      <c r="O2313" s="266"/>
      <c r="P2313" s="267"/>
      <c r="Q2313" s="268"/>
      <c r="R2313" s="269"/>
      <c r="S2313" s="268"/>
      <c r="T2313" s="263"/>
      <c r="U2313" s="300"/>
      <c r="V2313" s="294" t="str">
        <f>IF(Tabela7[[#This Row],[C/V]]="c",Tabela7[[#This Row],[Preço Médio]],"")</f>
        <v/>
      </c>
      <c r="W2313" s="294" t="str">
        <f>IF(Tabela7[[#This Row],[C/V]]="v",Tabela7[[#This Row],[Preço Médio]],"")</f>
        <v/>
      </c>
      <c r="X2313" s="123" t="str">
        <f>Tabela7[[#This Row],[Código Negociação]]&amp;Tabela7[[#This Row],[C/V]]</f>
        <v/>
      </c>
    </row>
    <row r="2314" spans="3:24" ht="15" customHeight="1" x14ac:dyDescent="0.25">
      <c r="C2314" s="262"/>
      <c r="D2314" s="272"/>
      <c r="E2314" s="273"/>
      <c r="F2314" s="264"/>
      <c r="G2314" s="265"/>
      <c r="H2314" s="126"/>
      <c r="I2314" s="125"/>
      <c r="J2314" s="125"/>
      <c r="K2314" s="125"/>
      <c r="L2314" s="125"/>
      <c r="M2314" s="125"/>
      <c r="N2314" s="125"/>
      <c r="O2314" s="266"/>
      <c r="P2314" s="267"/>
      <c r="Q2314" s="267"/>
      <c r="R2314" s="270"/>
      <c r="S2314" s="267"/>
      <c r="T2314" s="264"/>
      <c r="U2314" s="300"/>
      <c r="V2314" s="294" t="str">
        <f>IF(Tabela7[[#This Row],[C/V]]="c",Tabela7[[#This Row],[Preço Médio]],"")</f>
        <v/>
      </c>
      <c r="W2314" s="294" t="str">
        <f>IF(Tabela7[[#This Row],[C/V]]="v",Tabela7[[#This Row],[Preço Médio]],"")</f>
        <v/>
      </c>
      <c r="X2314" s="123" t="str">
        <f>Tabela7[[#This Row],[Código Negociação]]&amp;Tabela7[[#This Row],[C/V]]</f>
        <v/>
      </c>
    </row>
    <row r="2315" spans="3:24" ht="15" customHeight="1" x14ac:dyDescent="0.25">
      <c r="C2315" s="141"/>
      <c r="D2315" s="271"/>
      <c r="E2315" s="271"/>
      <c r="F2315" s="118"/>
      <c r="G2315" s="119"/>
      <c r="H2315" s="118"/>
      <c r="I2315" s="120"/>
      <c r="J2315" s="120"/>
      <c r="K2315" s="120"/>
      <c r="L2315" s="120"/>
      <c r="M2315" s="120"/>
      <c r="N2315" s="120"/>
      <c r="O2315" s="121"/>
      <c r="P2315" s="121"/>
      <c r="Q2315" s="117"/>
      <c r="R2315" s="122"/>
      <c r="S2315" s="117"/>
      <c r="T2315" s="123"/>
      <c r="U2315" s="299"/>
      <c r="V2315" s="294" t="str">
        <f>IF(Tabela7[[#This Row],[C/V]]="c",Tabela7[[#This Row],[Preço Médio]],"")</f>
        <v/>
      </c>
      <c r="W2315" s="294" t="str">
        <f>IF(Tabela7[[#This Row],[C/V]]="v",Tabela7[[#This Row],[Preço Médio]],"")</f>
        <v/>
      </c>
      <c r="X2315" s="123" t="str">
        <f>Tabela7[[#This Row],[Código Negociação]]&amp;Tabela7[[#This Row],[C/V]]</f>
        <v/>
      </c>
    </row>
    <row r="2316" spans="3:24" ht="15" customHeight="1" x14ac:dyDescent="0.25">
      <c r="C2316" s="262"/>
      <c r="D2316" s="272"/>
      <c r="E2316" s="272"/>
      <c r="F2316" s="264"/>
      <c r="G2316" s="265"/>
      <c r="H2316" s="126"/>
      <c r="I2316" s="125"/>
      <c r="J2316" s="125"/>
      <c r="K2316" s="125"/>
      <c r="L2316" s="125"/>
      <c r="M2316" s="125"/>
      <c r="N2316" s="125"/>
      <c r="O2316" s="266"/>
      <c r="P2316" s="267"/>
      <c r="Q2316" s="268"/>
      <c r="R2316" s="269"/>
      <c r="S2316" s="268"/>
      <c r="T2316" s="263"/>
      <c r="U2316" s="300"/>
      <c r="V2316" s="294" t="str">
        <f>IF(Tabela7[[#This Row],[C/V]]="c",Tabela7[[#This Row],[Preço Médio]],"")</f>
        <v/>
      </c>
      <c r="W2316" s="294" t="str">
        <f>IF(Tabela7[[#This Row],[C/V]]="v",Tabela7[[#This Row],[Preço Médio]],"")</f>
        <v/>
      </c>
      <c r="X2316" s="123" t="str">
        <f>Tabela7[[#This Row],[Código Negociação]]&amp;Tabela7[[#This Row],[C/V]]</f>
        <v/>
      </c>
    </row>
    <row r="2317" spans="3:24" ht="15" customHeight="1" x14ac:dyDescent="0.25">
      <c r="C2317" s="262"/>
      <c r="D2317" s="272"/>
      <c r="E2317" s="272"/>
      <c r="F2317" s="264"/>
      <c r="G2317" s="265"/>
      <c r="H2317" s="126"/>
      <c r="I2317" s="125"/>
      <c r="J2317" s="125"/>
      <c r="K2317" s="125"/>
      <c r="L2317" s="125"/>
      <c r="M2317" s="125"/>
      <c r="N2317" s="125"/>
      <c r="O2317" s="266"/>
      <c r="P2317" s="267"/>
      <c r="Q2317" s="267"/>
      <c r="R2317" s="270"/>
      <c r="S2317" s="267"/>
      <c r="T2317" s="264"/>
      <c r="U2317" s="300"/>
      <c r="V2317" s="294" t="str">
        <f>IF(Tabela7[[#This Row],[C/V]]="c",Tabela7[[#This Row],[Preço Médio]],"")</f>
        <v/>
      </c>
      <c r="W2317" s="294" t="str">
        <f>IF(Tabela7[[#This Row],[C/V]]="v",Tabela7[[#This Row],[Preço Médio]],"")</f>
        <v/>
      </c>
      <c r="X2317" s="123" t="str">
        <f>Tabela7[[#This Row],[Código Negociação]]&amp;Tabela7[[#This Row],[C/V]]</f>
        <v/>
      </c>
    </row>
    <row r="2318" spans="3:24" ht="15" customHeight="1" x14ac:dyDescent="0.25">
      <c r="C2318" s="141"/>
      <c r="D2318" s="273"/>
      <c r="E2318" s="273"/>
      <c r="F2318" s="264"/>
      <c r="G2318" s="274"/>
      <c r="H2318" s="264"/>
      <c r="I2318" s="275"/>
      <c r="J2318" s="275"/>
      <c r="K2318" s="275"/>
      <c r="L2318" s="275"/>
      <c r="M2318" s="275"/>
      <c r="N2318" s="275"/>
      <c r="O2318" s="267"/>
      <c r="P2318" s="267"/>
      <c r="Q2318" s="268"/>
      <c r="R2318" s="269"/>
      <c r="S2318" s="268"/>
      <c r="T2318" s="263"/>
      <c r="U2318" s="300"/>
      <c r="V2318" s="294" t="str">
        <f>IF(Tabela7[[#This Row],[C/V]]="c",Tabela7[[#This Row],[Preço Médio]],"")</f>
        <v/>
      </c>
      <c r="W2318" s="294" t="str">
        <f>IF(Tabela7[[#This Row],[C/V]]="v",Tabela7[[#This Row],[Preço Médio]],"")</f>
        <v/>
      </c>
      <c r="X2318" s="123" t="str">
        <f>Tabela7[[#This Row],[Código Negociação]]&amp;Tabela7[[#This Row],[C/V]]</f>
        <v/>
      </c>
    </row>
    <row r="2319" spans="3:24" ht="15" customHeight="1" x14ac:dyDescent="0.25">
      <c r="C2319" s="262"/>
      <c r="D2319" s="272"/>
      <c r="E2319" s="273"/>
      <c r="F2319" s="264"/>
      <c r="G2319" s="265"/>
      <c r="H2319" s="126"/>
      <c r="I2319" s="125"/>
      <c r="J2319" s="125"/>
      <c r="K2319" s="125"/>
      <c r="L2319" s="125"/>
      <c r="M2319" s="125"/>
      <c r="N2319" s="125"/>
      <c r="O2319" s="266"/>
      <c r="P2319" s="267"/>
      <c r="Q2319" s="268"/>
      <c r="R2319" s="269"/>
      <c r="S2319" s="268"/>
      <c r="T2319" s="263"/>
      <c r="U2319" s="300"/>
      <c r="V2319" s="294" t="str">
        <f>IF(Tabela7[[#This Row],[C/V]]="c",Tabela7[[#This Row],[Preço Médio]],"")</f>
        <v/>
      </c>
      <c r="W2319" s="294" t="str">
        <f>IF(Tabela7[[#This Row],[C/V]]="v",Tabela7[[#This Row],[Preço Médio]],"")</f>
        <v/>
      </c>
      <c r="X2319" s="123" t="str">
        <f>Tabela7[[#This Row],[Código Negociação]]&amp;Tabela7[[#This Row],[C/V]]</f>
        <v/>
      </c>
    </row>
    <row r="2320" spans="3:24" ht="15" customHeight="1" x14ac:dyDescent="0.25">
      <c r="C2320" s="262"/>
      <c r="D2320" s="272"/>
      <c r="E2320" s="273"/>
      <c r="F2320" s="264"/>
      <c r="G2320" s="265"/>
      <c r="H2320" s="126"/>
      <c r="I2320" s="125"/>
      <c r="J2320" s="125"/>
      <c r="K2320" s="125"/>
      <c r="L2320" s="125"/>
      <c r="M2320" s="125"/>
      <c r="N2320" s="125"/>
      <c r="O2320" s="266"/>
      <c r="P2320" s="267"/>
      <c r="Q2320" s="267"/>
      <c r="R2320" s="270"/>
      <c r="S2320" s="267"/>
      <c r="T2320" s="264"/>
      <c r="U2320" s="300"/>
      <c r="V2320" s="294" t="str">
        <f>IF(Tabela7[[#This Row],[C/V]]="c",Tabela7[[#This Row],[Preço Médio]],"")</f>
        <v/>
      </c>
      <c r="W2320" s="294" t="str">
        <f>IF(Tabela7[[#This Row],[C/V]]="v",Tabela7[[#This Row],[Preço Médio]],"")</f>
        <v/>
      </c>
      <c r="X2320" s="123" t="str">
        <f>Tabela7[[#This Row],[Código Negociação]]&amp;Tabela7[[#This Row],[C/V]]</f>
        <v/>
      </c>
    </row>
    <row r="2321" spans="3:24" ht="15" customHeight="1" x14ac:dyDescent="0.25">
      <c r="C2321" s="141"/>
      <c r="D2321" s="271"/>
      <c r="E2321" s="271"/>
      <c r="F2321" s="118"/>
      <c r="G2321" s="119"/>
      <c r="H2321" s="118"/>
      <c r="I2321" s="120"/>
      <c r="J2321" s="120"/>
      <c r="K2321" s="120"/>
      <c r="L2321" s="120"/>
      <c r="M2321" s="120"/>
      <c r="N2321" s="120"/>
      <c r="O2321" s="121"/>
      <c r="P2321" s="121"/>
      <c r="Q2321" s="117"/>
      <c r="R2321" s="122"/>
      <c r="S2321" s="117"/>
      <c r="T2321" s="123"/>
      <c r="U2321" s="299"/>
      <c r="V2321" s="294" t="str">
        <f>IF(Tabela7[[#This Row],[C/V]]="c",Tabela7[[#This Row],[Preço Médio]],"")</f>
        <v/>
      </c>
      <c r="W2321" s="294" t="str">
        <f>IF(Tabela7[[#This Row],[C/V]]="v",Tabela7[[#This Row],[Preço Médio]],"")</f>
        <v/>
      </c>
      <c r="X2321" s="123" t="str">
        <f>Tabela7[[#This Row],[Código Negociação]]&amp;Tabela7[[#This Row],[C/V]]</f>
        <v/>
      </c>
    </row>
    <row r="2322" spans="3:24" ht="15" customHeight="1" x14ac:dyDescent="0.25">
      <c r="C2322" s="262"/>
      <c r="D2322" s="272"/>
      <c r="E2322" s="272"/>
      <c r="F2322" s="264"/>
      <c r="G2322" s="265"/>
      <c r="H2322" s="126"/>
      <c r="I2322" s="125"/>
      <c r="J2322" s="125"/>
      <c r="K2322" s="125"/>
      <c r="L2322" s="125"/>
      <c r="M2322" s="125"/>
      <c r="N2322" s="125"/>
      <c r="O2322" s="266"/>
      <c r="P2322" s="267"/>
      <c r="Q2322" s="268"/>
      <c r="R2322" s="269"/>
      <c r="S2322" s="268"/>
      <c r="T2322" s="263"/>
      <c r="U2322" s="300"/>
      <c r="V2322" s="294" t="str">
        <f>IF(Tabela7[[#This Row],[C/V]]="c",Tabela7[[#This Row],[Preço Médio]],"")</f>
        <v/>
      </c>
      <c r="W2322" s="294" t="str">
        <f>IF(Tabela7[[#This Row],[C/V]]="v",Tabela7[[#This Row],[Preço Médio]],"")</f>
        <v/>
      </c>
      <c r="X2322" s="123" t="str">
        <f>Tabela7[[#This Row],[Código Negociação]]&amp;Tabela7[[#This Row],[C/V]]</f>
        <v/>
      </c>
    </row>
    <row r="2323" spans="3:24" ht="15" customHeight="1" x14ac:dyDescent="0.25">
      <c r="C2323" s="262"/>
      <c r="D2323" s="272"/>
      <c r="E2323" s="272"/>
      <c r="F2323" s="264"/>
      <c r="G2323" s="265"/>
      <c r="H2323" s="126"/>
      <c r="I2323" s="125"/>
      <c r="J2323" s="125"/>
      <c r="K2323" s="125"/>
      <c r="L2323" s="125"/>
      <c r="M2323" s="125"/>
      <c r="N2323" s="125"/>
      <c r="O2323" s="266"/>
      <c r="P2323" s="267"/>
      <c r="Q2323" s="267"/>
      <c r="R2323" s="270"/>
      <c r="S2323" s="267"/>
      <c r="T2323" s="264"/>
      <c r="U2323" s="300"/>
      <c r="V2323" s="294" t="str">
        <f>IF(Tabela7[[#This Row],[C/V]]="c",Tabela7[[#This Row],[Preço Médio]],"")</f>
        <v/>
      </c>
      <c r="W2323" s="294" t="str">
        <f>IF(Tabela7[[#This Row],[C/V]]="v",Tabela7[[#This Row],[Preço Médio]],"")</f>
        <v/>
      </c>
      <c r="X2323" s="123" t="str">
        <f>Tabela7[[#This Row],[Código Negociação]]&amp;Tabela7[[#This Row],[C/V]]</f>
        <v/>
      </c>
    </row>
    <row r="2324" spans="3:24" ht="15" customHeight="1" x14ac:dyDescent="0.25">
      <c r="C2324" s="141"/>
      <c r="D2324" s="273"/>
      <c r="E2324" s="273"/>
      <c r="F2324" s="264"/>
      <c r="G2324" s="274"/>
      <c r="H2324" s="264"/>
      <c r="I2324" s="275"/>
      <c r="J2324" s="275"/>
      <c r="K2324" s="275"/>
      <c r="L2324" s="275"/>
      <c r="M2324" s="275"/>
      <c r="N2324" s="275"/>
      <c r="O2324" s="267"/>
      <c r="P2324" s="267"/>
      <c r="Q2324" s="268"/>
      <c r="R2324" s="269"/>
      <c r="S2324" s="268"/>
      <c r="T2324" s="263"/>
      <c r="U2324" s="300"/>
      <c r="V2324" s="294" t="str">
        <f>IF(Tabela7[[#This Row],[C/V]]="c",Tabela7[[#This Row],[Preço Médio]],"")</f>
        <v/>
      </c>
      <c r="W2324" s="294" t="str">
        <f>IF(Tabela7[[#This Row],[C/V]]="v",Tabela7[[#This Row],[Preço Médio]],"")</f>
        <v/>
      </c>
      <c r="X2324" s="123" t="str">
        <f>Tabela7[[#This Row],[Código Negociação]]&amp;Tabela7[[#This Row],[C/V]]</f>
        <v/>
      </c>
    </row>
    <row r="2325" spans="3:24" ht="15" customHeight="1" x14ac:dyDescent="0.25">
      <c r="C2325" s="262"/>
      <c r="D2325" s="272"/>
      <c r="E2325" s="273"/>
      <c r="F2325" s="264"/>
      <c r="G2325" s="265"/>
      <c r="H2325" s="126"/>
      <c r="I2325" s="125"/>
      <c r="J2325" s="125"/>
      <c r="K2325" s="125"/>
      <c r="L2325" s="125"/>
      <c r="M2325" s="125"/>
      <c r="N2325" s="125"/>
      <c r="O2325" s="266"/>
      <c r="P2325" s="267"/>
      <c r="Q2325" s="268"/>
      <c r="R2325" s="269"/>
      <c r="S2325" s="268"/>
      <c r="T2325" s="263"/>
      <c r="U2325" s="300"/>
      <c r="V2325" s="294" t="str">
        <f>IF(Tabela7[[#This Row],[C/V]]="c",Tabela7[[#This Row],[Preço Médio]],"")</f>
        <v/>
      </c>
      <c r="W2325" s="294" t="str">
        <f>IF(Tabela7[[#This Row],[C/V]]="v",Tabela7[[#This Row],[Preço Médio]],"")</f>
        <v/>
      </c>
      <c r="X2325" s="123" t="str">
        <f>Tabela7[[#This Row],[Código Negociação]]&amp;Tabela7[[#This Row],[C/V]]</f>
        <v/>
      </c>
    </row>
    <row r="2326" spans="3:24" ht="15" customHeight="1" x14ac:dyDescent="0.25">
      <c r="C2326" s="262"/>
      <c r="D2326" s="272"/>
      <c r="E2326" s="273"/>
      <c r="F2326" s="264"/>
      <c r="G2326" s="265"/>
      <c r="H2326" s="126"/>
      <c r="I2326" s="125"/>
      <c r="J2326" s="125"/>
      <c r="K2326" s="125"/>
      <c r="L2326" s="125"/>
      <c r="M2326" s="125"/>
      <c r="N2326" s="125"/>
      <c r="O2326" s="266"/>
      <c r="P2326" s="267"/>
      <c r="Q2326" s="267"/>
      <c r="R2326" s="270"/>
      <c r="S2326" s="267"/>
      <c r="T2326" s="264"/>
      <c r="U2326" s="300"/>
      <c r="V2326" s="294" t="str">
        <f>IF(Tabela7[[#This Row],[C/V]]="c",Tabela7[[#This Row],[Preço Médio]],"")</f>
        <v/>
      </c>
      <c r="W2326" s="294" t="str">
        <f>IF(Tabela7[[#This Row],[C/V]]="v",Tabela7[[#This Row],[Preço Médio]],"")</f>
        <v/>
      </c>
      <c r="X2326" s="123" t="str">
        <f>Tabela7[[#This Row],[Código Negociação]]&amp;Tabela7[[#This Row],[C/V]]</f>
        <v/>
      </c>
    </row>
    <row r="2327" spans="3:24" ht="15" customHeight="1" x14ac:dyDescent="0.25">
      <c r="C2327" s="141"/>
      <c r="D2327" s="271"/>
      <c r="E2327" s="271"/>
      <c r="F2327" s="118"/>
      <c r="G2327" s="119"/>
      <c r="H2327" s="118"/>
      <c r="I2327" s="120"/>
      <c r="J2327" s="120"/>
      <c r="K2327" s="120"/>
      <c r="L2327" s="120"/>
      <c r="M2327" s="120"/>
      <c r="N2327" s="120"/>
      <c r="O2327" s="121"/>
      <c r="P2327" s="121"/>
      <c r="Q2327" s="117"/>
      <c r="R2327" s="122"/>
      <c r="S2327" s="117"/>
      <c r="T2327" s="123"/>
      <c r="U2327" s="299"/>
      <c r="V2327" s="294" t="str">
        <f>IF(Tabela7[[#This Row],[C/V]]="c",Tabela7[[#This Row],[Preço Médio]],"")</f>
        <v/>
      </c>
      <c r="W2327" s="294" t="str">
        <f>IF(Tabela7[[#This Row],[C/V]]="v",Tabela7[[#This Row],[Preço Médio]],"")</f>
        <v/>
      </c>
      <c r="X2327" s="123" t="str">
        <f>Tabela7[[#This Row],[Código Negociação]]&amp;Tabela7[[#This Row],[C/V]]</f>
        <v/>
      </c>
    </row>
    <row r="2328" spans="3:24" ht="15" customHeight="1" x14ac:dyDescent="0.25">
      <c r="C2328" s="262"/>
      <c r="D2328" s="272"/>
      <c r="E2328" s="272"/>
      <c r="F2328" s="264"/>
      <c r="G2328" s="265"/>
      <c r="H2328" s="126"/>
      <c r="I2328" s="125"/>
      <c r="J2328" s="125"/>
      <c r="K2328" s="125"/>
      <c r="L2328" s="125"/>
      <c r="M2328" s="125"/>
      <c r="N2328" s="125"/>
      <c r="O2328" s="266"/>
      <c r="P2328" s="267"/>
      <c r="Q2328" s="268"/>
      <c r="R2328" s="269"/>
      <c r="S2328" s="268"/>
      <c r="T2328" s="263"/>
      <c r="U2328" s="300"/>
      <c r="V2328" s="294" t="str">
        <f>IF(Tabela7[[#This Row],[C/V]]="c",Tabela7[[#This Row],[Preço Médio]],"")</f>
        <v/>
      </c>
      <c r="W2328" s="294" t="str">
        <f>IF(Tabela7[[#This Row],[C/V]]="v",Tabela7[[#This Row],[Preço Médio]],"")</f>
        <v/>
      </c>
      <c r="X2328" s="123" t="str">
        <f>Tabela7[[#This Row],[Código Negociação]]&amp;Tabela7[[#This Row],[C/V]]</f>
        <v/>
      </c>
    </row>
    <row r="2329" spans="3:24" ht="15" customHeight="1" x14ac:dyDescent="0.25">
      <c r="C2329" s="262"/>
      <c r="D2329" s="272"/>
      <c r="E2329" s="272"/>
      <c r="F2329" s="264"/>
      <c r="G2329" s="265"/>
      <c r="H2329" s="126"/>
      <c r="I2329" s="125"/>
      <c r="J2329" s="125"/>
      <c r="K2329" s="125"/>
      <c r="L2329" s="125"/>
      <c r="M2329" s="125"/>
      <c r="N2329" s="125"/>
      <c r="O2329" s="266"/>
      <c r="P2329" s="267"/>
      <c r="Q2329" s="267"/>
      <c r="R2329" s="270"/>
      <c r="S2329" s="267"/>
      <c r="T2329" s="264"/>
      <c r="U2329" s="300"/>
      <c r="V2329" s="294" t="str">
        <f>IF(Tabela7[[#This Row],[C/V]]="c",Tabela7[[#This Row],[Preço Médio]],"")</f>
        <v/>
      </c>
      <c r="W2329" s="294" t="str">
        <f>IF(Tabela7[[#This Row],[C/V]]="v",Tabela7[[#This Row],[Preço Médio]],"")</f>
        <v/>
      </c>
      <c r="X2329" s="123" t="str">
        <f>Tabela7[[#This Row],[Código Negociação]]&amp;Tabela7[[#This Row],[C/V]]</f>
        <v/>
      </c>
    </row>
    <row r="2330" spans="3:24" ht="15" customHeight="1" x14ac:dyDescent="0.25">
      <c r="C2330" s="141"/>
      <c r="D2330" s="273"/>
      <c r="E2330" s="273"/>
      <c r="F2330" s="264"/>
      <c r="G2330" s="274"/>
      <c r="H2330" s="264"/>
      <c r="I2330" s="275"/>
      <c r="J2330" s="275"/>
      <c r="K2330" s="275"/>
      <c r="L2330" s="275"/>
      <c r="M2330" s="275"/>
      <c r="N2330" s="275"/>
      <c r="O2330" s="267"/>
      <c r="P2330" s="267"/>
      <c r="Q2330" s="268"/>
      <c r="R2330" s="269"/>
      <c r="S2330" s="268"/>
      <c r="T2330" s="263"/>
      <c r="U2330" s="300"/>
      <c r="V2330" s="294" t="str">
        <f>IF(Tabela7[[#This Row],[C/V]]="c",Tabela7[[#This Row],[Preço Médio]],"")</f>
        <v/>
      </c>
      <c r="W2330" s="294" t="str">
        <f>IF(Tabela7[[#This Row],[C/V]]="v",Tabela7[[#This Row],[Preço Médio]],"")</f>
        <v/>
      </c>
      <c r="X2330" s="123" t="str">
        <f>Tabela7[[#This Row],[Código Negociação]]&amp;Tabela7[[#This Row],[C/V]]</f>
        <v/>
      </c>
    </row>
    <row r="2331" spans="3:24" ht="15" customHeight="1" x14ac:dyDescent="0.25">
      <c r="C2331" s="262"/>
      <c r="D2331" s="272"/>
      <c r="E2331" s="273"/>
      <c r="F2331" s="264"/>
      <c r="G2331" s="265"/>
      <c r="H2331" s="126"/>
      <c r="I2331" s="125"/>
      <c r="J2331" s="125"/>
      <c r="K2331" s="125"/>
      <c r="L2331" s="125"/>
      <c r="M2331" s="125"/>
      <c r="N2331" s="125"/>
      <c r="O2331" s="266"/>
      <c r="P2331" s="267"/>
      <c r="Q2331" s="268"/>
      <c r="R2331" s="269"/>
      <c r="S2331" s="268"/>
      <c r="T2331" s="263"/>
      <c r="U2331" s="300"/>
      <c r="V2331" s="294" t="str">
        <f>IF(Tabela7[[#This Row],[C/V]]="c",Tabela7[[#This Row],[Preço Médio]],"")</f>
        <v/>
      </c>
      <c r="W2331" s="294" t="str">
        <f>IF(Tabela7[[#This Row],[C/V]]="v",Tabela7[[#This Row],[Preço Médio]],"")</f>
        <v/>
      </c>
      <c r="X2331" s="123" t="str">
        <f>Tabela7[[#This Row],[Código Negociação]]&amp;Tabela7[[#This Row],[C/V]]</f>
        <v/>
      </c>
    </row>
    <row r="2332" spans="3:24" ht="15" customHeight="1" x14ac:dyDescent="0.25">
      <c r="C2332" s="262"/>
      <c r="D2332" s="272"/>
      <c r="E2332" s="273"/>
      <c r="F2332" s="264"/>
      <c r="G2332" s="265"/>
      <c r="H2332" s="126"/>
      <c r="I2332" s="125"/>
      <c r="J2332" s="125"/>
      <c r="K2332" s="125"/>
      <c r="L2332" s="125"/>
      <c r="M2332" s="125"/>
      <c r="N2332" s="125"/>
      <c r="O2332" s="266"/>
      <c r="P2332" s="267"/>
      <c r="Q2332" s="267"/>
      <c r="R2332" s="270"/>
      <c r="S2332" s="267"/>
      <c r="T2332" s="264"/>
      <c r="U2332" s="300"/>
      <c r="V2332" s="294" t="str">
        <f>IF(Tabela7[[#This Row],[C/V]]="c",Tabela7[[#This Row],[Preço Médio]],"")</f>
        <v/>
      </c>
      <c r="W2332" s="294" t="str">
        <f>IF(Tabela7[[#This Row],[C/V]]="v",Tabela7[[#This Row],[Preço Médio]],"")</f>
        <v/>
      </c>
      <c r="X2332" s="123" t="str">
        <f>Tabela7[[#This Row],[Código Negociação]]&amp;Tabela7[[#This Row],[C/V]]</f>
        <v/>
      </c>
    </row>
    <row r="2333" spans="3:24" ht="15" customHeight="1" x14ac:dyDescent="0.25">
      <c r="C2333" s="141"/>
      <c r="D2333" s="271"/>
      <c r="E2333" s="271"/>
      <c r="F2333" s="118"/>
      <c r="G2333" s="119"/>
      <c r="H2333" s="118"/>
      <c r="I2333" s="120"/>
      <c r="J2333" s="120"/>
      <c r="K2333" s="120"/>
      <c r="L2333" s="120"/>
      <c r="M2333" s="120"/>
      <c r="N2333" s="120"/>
      <c r="O2333" s="121"/>
      <c r="P2333" s="121"/>
      <c r="Q2333" s="117"/>
      <c r="R2333" s="122"/>
      <c r="S2333" s="117"/>
      <c r="T2333" s="123"/>
      <c r="U2333" s="299"/>
      <c r="V2333" s="294" t="str">
        <f>IF(Tabela7[[#This Row],[C/V]]="c",Tabela7[[#This Row],[Preço Médio]],"")</f>
        <v/>
      </c>
      <c r="W2333" s="294" t="str">
        <f>IF(Tabela7[[#This Row],[C/V]]="v",Tabela7[[#This Row],[Preço Médio]],"")</f>
        <v/>
      </c>
      <c r="X2333" s="123" t="str">
        <f>Tabela7[[#This Row],[Código Negociação]]&amp;Tabela7[[#This Row],[C/V]]</f>
        <v/>
      </c>
    </row>
    <row r="2334" spans="3:24" ht="15" customHeight="1" x14ac:dyDescent="0.25">
      <c r="C2334" s="262"/>
      <c r="D2334" s="272"/>
      <c r="E2334" s="272"/>
      <c r="F2334" s="264"/>
      <c r="G2334" s="265"/>
      <c r="H2334" s="126"/>
      <c r="I2334" s="125"/>
      <c r="J2334" s="125"/>
      <c r="K2334" s="125"/>
      <c r="L2334" s="125"/>
      <c r="M2334" s="125"/>
      <c r="N2334" s="125"/>
      <c r="O2334" s="266"/>
      <c r="P2334" s="267"/>
      <c r="Q2334" s="268"/>
      <c r="R2334" s="269"/>
      <c r="S2334" s="268"/>
      <c r="T2334" s="263"/>
      <c r="U2334" s="300"/>
      <c r="V2334" s="294" t="str">
        <f>IF(Tabela7[[#This Row],[C/V]]="c",Tabela7[[#This Row],[Preço Médio]],"")</f>
        <v/>
      </c>
      <c r="W2334" s="294" t="str">
        <f>IF(Tabela7[[#This Row],[C/V]]="v",Tabela7[[#This Row],[Preço Médio]],"")</f>
        <v/>
      </c>
      <c r="X2334" s="123" t="str">
        <f>Tabela7[[#This Row],[Código Negociação]]&amp;Tabela7[[#This Row],[C/V]]</f>
        <v/>
      </c>
    </row>
    <row r="2335" spans="3:24" ht="15" customHeight="1" x14ac:dyDescent="0.25">
      <c r="C2335" s="262"/>
      <c r="D2335" s="272"/>
      <c r="E2335" s="272"/>
      <c r="F2335" s="264"/>
      <c r="G2335" s="265"/>
      <c r="H2335" s="126"/>
      <c r="I2335" s="125"/>
      <c r="J2335" s="125"/>
      <c r="K2335" s="125"/>
      <c r="L2335" s="125"/>
      <c r="M2335" s="125"/>
      <c r="N2335" s="125"/>
      <c r="O2335" s="266"/>
      <c r="P2335" s="267"/>
      <c r="Q2335" s="267"/>
      <c r="R2335" s="270"/>
      <c r="S2335" s="267"/>
      <c r="T2335" s="264"/>
      <c r="U2335" s="300"/>
      <c r="V2335" s="294" t="str">
        <f>IF(Tabela7[[#This Row],[C/V]]="c",Tabela7[[#This Row],[Preço Médio]],"")</f>
        <v/>
      </c>
      <c r="W2335" s="294" t="str">
        <f>IF(Tabela7[[#This Row],[C/V]]="v",Tabela7[[#This Row],[Preço Médio]],"")</f>
        <v/>
      </c>
      <c r="X2335" s="123" t="str">
        <f>Tabela7[[#This Row],[Código Negociação]]&amp;Tabela7[[#This Row],[C/V]]</f>
        <v/>
      </c>
    </row>
    <row r="2336" spans="3:24" ht="15" customHeight="1" x14ac:dyDescent="0.25">
      <c r="C2336" s="141"/>
      <c r="D2336" s="273"/>
      <c r="E2336" s="273"/>
      <c r="F2336" s="264"/>
      <c r="G2336" s="274"/>
      <c r="H2336" s="264"/>
      <c r="I2336" s="275"/>
      <c r="J2336" s="275"/>
      <c r="K2336" s="275"/>
      <c r="L2336" s="275"/>
      <c r="M2336" s="275"/>
      <c r="N2336" s="275"/>
      <c r="O2336" s="267"/>
      <c r="P2336" s="267"/>
      <c r="Q2336" s="268"/>
      <c r="R2336" s="269"/>
      <c r="S2336" s="268"/>
      <c r="T2336" s="263"/>
      <c r="U2336" s="300"/>
      <c r="V2336" s="294" t="str">
        <f>IF(Tabela7[[#This Row],[C/V]]="c",Tabela7[[#This Row],[Preço Médio]],"")</f>
        <v/>
      </c>
      <c r="W2336" s="294" t="str">
        <f>IF(Tabela7[[#This Row],[C/V]]="v",Tabela7[[#This Row],[Preço Médio]],"")</f>
        <v/>
      </c>
      <c r="X2336" s="123" t="str">
        <f>Tabela7[[#This Row],[Código Negociação]]&amp;Tabela7[[#This Row],[C/V]]</f>
        <v/>
      </c>
    </row>
    <row r="2337" spans="3:24" ht="15" customHeight="1" x14ac:dyDescent="0.25">
      <c r="C2337" s="262"/>
      <c r="D2337" s="272"/>
      <c r="E2337" s="273"/>
      <c r="F2337" s="264"/>
      <c r="G2337" s="265"/>
      <c r="H2337" s="126"/>
      <c r="I2337" s="125"/>
      <c r="J2337" s="125"/>
      <c r="K2337" s="125"/>
      <c r="L2337" s="125"/>
      <c r="M2337" s="125"/>
      <c r="N2337" s="125"/>
      <c r="O2337" s="266"/>
      <c r="P2337" s="267"/>
      <c r="Q2337" s="268"/>
      <c r="R2337" s="269"/>
      <c r="S2337" s="268"/>
      <c r="T2337" s="263"/>
      <c r="U2337" s="300"/>
      <c r="V2337" s="294" t="str">
        <f>IF(Tabela7[[#This Row],[C/V]]="c",Tabela7[[#This Row],[Preço Médio]],"")</f>
        <v/>
      </c>
      <c r="W2337" s="294" t="str">
        <f>IF(Tabela7[[#This Row],[C/V]]="v",Tabela7[[#This Row],[Preço Médio]],"")</f>
        <v/>
      </c>
      <c r="X2337" s="123" t="str">
        <f>Tabela7[[#This Row],[Código Negociação]]&amp;Tabela7[[#This Row],[C/V]]</f>
        <v/>
      </c>
    </row>
    <row r="2338" spans="3:24" ht="15" customHeight="1" x14ac:dyDescent="0.25">
      <c r="C2338" s="262"/>
      <c r="D2338" s="272"/>
      <c r="E2338" s="273"/>
      <c r="F2338" s="264"/>
      <c r="G2338" s="265"/>
      <c r="H2338" s="126"/>
      <c r="I2338" s="125"/>
      <c r="J2338" s="125"/>
      <c r="K2338" s="125"/>
      <c r="L2338" s="125"/>
      <c r="M2338" s="125"/>
      <c r="N2338" s="125"/>
      <c r="O2338" s="266"/>
      <c r="P2338" s="267"/>
      <c r="Q2338" s="267"/>
      <c r="R2338" s="270"/>
      <c r="S2338" s="267"/>
      <c r="T2338" s="264"/>
      <c r="U2338" s="300"/>
      <c r="V2338" s="294" t="str">
        <f>IF(Tabela7[[#This Row],[C/V]]="c",Tabela7[[#This Row],[Preço Médio]],"")</f>
        <v/>
      </c>
      <c r="W2338" s="294" t="str">
        <f>IF(Tabela7[[#This Row],[C/V]]="v",Tabela7[[#This Row],[Preço Médio]],"")</f>
        <v/>
      </c>
      <c r="X2338" s="123" t="str">
        <f>Tabela7[[#This Row],[Código Negociação]]&amp;Tabela7[[#This Row],[C/V]]</f>
        <v/>
      </c>
    </row>
    <row r="2339" spans="3:24" ht="15" customHeight="1" x14ac:dyDescent="0.25">
      <c r="C2339" s="141"/>
      <c r="D2339" s="271"/>
      <c r="E2339" s="271"/>
      <c r="F2339" s="118"/>
      <c r="G2339" s="119"/>
      <c r="H2339" s="118"/>
      <c r="I2339" s="120"/>
      <c r="J2339" s="120"/>
      <c r="K2339" s="120"/>
      <c r="L2339" s="120"/>
      <c r="M2339" s="120"/>
      <c r="N2339" s="120"/>
      <c r="O2339" s="121"/>
      <c r="P2339" s="121"/>
      <c r="Q2339" s="117"/>
      <c r="R2339" s="122"/>
      <c r="S2339" s="117"/>
      <c r="T2339" s="123"/>
      <c r="U2339" s="299"/>
      <c r="V2339" s="294" t="str">
        <f>IF(Tabela7[[#This Row],[C/V]]="c",Tabela7[[#This Row],[Preço Médio]],"")</f>
        <v/>
      </c>
      <c r="W2339" s="294" t="str">
        <f>IF(Tabela7[[#This Row],[C/V]]="v",Tabela7[[#This Row],[Preço Médio]],"")</f>
        <v/>
      </c>
      <c r="X2339" s="123" t="str">
        <f>Tabela7[[#This Row],[Código Negociação]]&amp;Tabela7[[#This Row],[C/V]]</f>
        <v/>
      </c>
    </row>
    <row r="2340" spans="3:24" ht="15" customHeight="1" x14ac:dyDescent="0.25">
      <c r="C2340" s="262"/>
      <c r="D2340" s="272"/>
      <c r="E2340" s="272"/>
      <c r="F2340" s="264"/>
      <c r="G2340" s="265"/>
      <c r="H2340" s="126"/>
      <c r="I2340" s="125"/>
      <c r="J2340" s="125"/>
      <c r="K2340" s="125"/>
      <c r="L2340" s="125"/>
      <c r="M2340" s="125"/>
      <c r="N2340" s="125"/>
      <c r="O2340" s="266"/>
      <c r="P2340" s="267"/>
      <c r="Q2340" s="268"/>
      <c r="R2340" s="269"/>
      <c r="S2340" s="268"/>
      <c r="T2340" s="263"/>
      <c r="U2340" s="300"/>
      <c r="V2340" s="294" t="str">
        <f>IF(Tabela7[[#This Row],[C/V]]="c",Tabela7[[#This Row],[Preço Médio]],"")</f>
        <v/>
      </c>
      <c r="W2340" s="294" t="str">
        <f>IF(Tabela7[[#This Row],[C/V]]="v",Tabela7[[#This Row],[Preço Médio]],"")</f>
        <v/>
      </c>
      <c r="X2340" s="123" t="str">
        <f>Tabela7[[#This Row],[Código Negociação]]&amp;Tabela7[[#This Row],[C/V]]</f>
        <v/>
      </c>
    </row>
    <row r="2341" spans="3:24" ht="15" customHeight="1" x14ac:dyDescent="0.25">
      <c r="C2341" s="262"/>
      <c r="D2341" s="272"/>
      <c r="E2341" s="272"/>
      <c r="F2341" s="264"/>
      <c r="G2341" s="265"/>
      <c r="H2341" s="126"/>
      <c r="I2341" s="125"/>
      <c r="J2341" s="125"/>
      <c r="K2341" s="125"/>
      <c r="L2341" s="125"/>
      <c r="M2341" s="125"/>
      <c r="N2341" s="125"/>
      <c r="O2341" s="266"/>
      <c r="P2341" s="267"/>
      <c r="Q2341" s="267"/>
      <c r="R2341" s="270"/>
      <c r="S2341" s="267"/>
      <c r="T2341" s="264"/>
      <c r="U2341" s="300"/>
      <c r="V2341" s="294" t="str">
        <f>IF(Tabela7[[#This Row],[C/V]]="c",Tabela7[[#This Row],[Preço Médio]],"")</f>
        <v/>
      </c>
      <c r="W2341" s="294" t="str">
        <f>IF(Tabela7[[#This Row],[C/V]]="v",Tabela7[[#This Row],[Preço Médio]],"")</f>
        <v/>
      </c>
      <c r="X2341" s="123" t="str">
        <f>Tabela7[[#This Row],[Código Negociação]]&amp;Tabela7[[#This Row],[C/V]]</f>
        <v/>
      </c>
    </row>
    <row r="2342" spans="3:24" ht="15" customHeight="1" x14ac:dyDescent="0.25">
      <c r="C2342" s="141"/>
      <c r="D2342" s="273"/>
      <c r="E2342" s="273"/>
      <c r="F2342" s="264"/>
      <c r="G2342" s="274"/>
      <c r="H2342" s="264"/>
      <c r="I2342" s="275"/>
      <c r="J2342" s="275"/>
      <c r="K2342" s="275"/>
      <c r="L2342" s="275"/>
      <c r="M2342" s="275"/>
      <c r="N2342" s="275"/>
      <c r="O2342" s="267"/>
      <c r="P2342" s="267"/>
      <c r="Q2342" s="268"/>
      <c r="R2342" s="269"/>
      <c r="S2342" s="268"/>
      <c r="T2342" s="263"/>
      <c r="U2342" s="300"/>
      <c r="V2342" s="294" t="str">
        <f>IF(Tabela7[[#This Row],[C/V]]="c",Tabela7[[#This Row],[Preço Médio]],"")</f>
        <v/>
      </c>
      <c r="W2342" s="294" t="str">
        <f>IF(Tabela7[[#This Row],[C/V]]="v",Tabela7[[#This Row],[Preço Médio]],"")</f>
        <v/>
      </c>
      <c r="X2342" s="123" t="str">
        <f>Tabela7[[#This Row],[Código Negociação]]&amp;Tabela7[[#This Row],[C/V]]</f>
        <v/>
      </c>
    </row>
    <row r="2343" spans="3:24" ht="15" customHeight="1" x14ac:dyDescent="0.25">
      <c r="C2343" s="262"/>
      <c r="D2343" s="272"/>
      <c r="E2343" s="273"/>
      <c r="F2343" s="264"/>
      <c r="G2343" s="265"/>
      <c r="H2343" s="126"/>
      <c r="I2343" s="125"/>
      <c r="J2343" s="125"/>
      <c r="K2343" s="125"/>
      <c r="L2343" s="125"/>
      <c r="M2343" s="125"/>
      <c r="N2343" s="125"/>
      <c r="O2343" s="266"/>
      <c r="P2343" s="267"/>
      <c r="Q2343" s="268"/>
      <c r="R2343" s="269"/>
      <c r="S2343" s="268"/>
      <c r="T2343" s="263"/>
      <c r="U2343" s="300"/>
      <c r="V2343" s="294" t="str">
        <f>IF(Tabela7[[#This Row],[C/V]]="c",Tabela7[[#This Row],[Preço Médio]],"")</f>
        <v/>
      </c>
      <c r="W2343" s="294" t="str">
        <f>IF(Tabela7[[#This Row],[C/V]]="v",Tabela7[[#This Row],[Preço Médio]],"")</f>
        <v/>
      </c>
      <c r="X2343" s="123" t="str">
        <f>Tabela7[[#This Row],[Código Negociação]]&amp;Tabela7[[#This Row],[C/V]]</f>
        <v/>
      </c>
    </row>
    <row r="2344" spans="3:24" ht="15" customHeight="1" x14ac:dyDescent="0.25">
      <c r="C2344" s="262"/>
      <c r="D2344" s="272"/>
      <c r="E2344" s="273"/>
      <c r="F2344" s="264"/>
      <c r="G2344" s="265"/>
      <c r="H2344" s="126"/>
      <c r="I2344" s="125"/>
      <c r="J2344" s="125"/>
      <c r="K2344" s="125"/>
      <c r="L2344" s="125"/>
      <c r="M2344" s="125"/>
      <c r="N2344" s="125"/>
      <c r="O2344" s="266"/>
      <c r="P2344" s="267"/>
      <c r="Q2344" s="267"/>
      <c r="R2344" s="270"/>
      <c r="S2344" s="267"/>
      <c r="T2344" s="264"/>
      <c r="U2344" s="300"/>
      <c r="V2344" s="294" t="str">
        <f>IF(Tabela7[[#This Row],[C/V]]="c",Tabela7[[#This Row],[Preço Médio]],"")</f>
        <v/>
      </c>
      <c r="W2344" s="294" t="str">
        <f>IF(Tabela7[[#This Row],[C/V]]="v",Tabela7[[#This Row],[Preço Médio]],"")</f>
        <v/>
      </c>
      <c r="X2344" s="123" t="str">
        <f>Tabela7[[#This Row],[Código Negociação]]&amp;Tabela7[[#This Row],[C/V]]</f>
        <v/>
      </c>
    </row>
    <row r="2345" spans="3:24" ht="15" customHeight="1" x14ac:dyDescent="0.25">
      <c r="C2345" s="141"/>
      <c r="D2345" s="271"/>
      <c r="E2345" s="271"/>
      <c r="F2345" s="118"/>
      <c r="G2345" s="119"/>
      <c r="H2345" s="118"/>
      <c r="I2345" s="120"/>
      <c r="J2345" s="120"/>
      <c r="K2345" s="120"/>
      <c r="L2345" s="120"/>
      <c r="M2345" s="120"/>
      <c r="N2345" s="120"/>
      <c r="O2345" s="121"/>
      <c r="P2345" s="121"/>
      <c r="Q2345" s="117"/>
      <c r="R2345" s="122"/>
      <c r="S2345" s="117"/>
      <c r="T2345" s="123"/>
      <c r="U2345" s="299"/>
      <c r="V2345" s="294" t="str">
        <f>IF(Tabela7[[#This Row],[C/V]]="c",Tabela7[[#This Row],[Preço Médio]],"")</f>
        <v/>
      </c>
      <c r="W2345" s="294" t="str">
        <f>IF(Tabela7[[#This Row],[C/V]]="v",Tabela7[[#This Row],[Preço Médio]],"")</f>
        <v/>
      </c>
      <c r="X2345" s="123" t="str">
        <f>Tabela7[[#This Row],[Código Negociação]]&amp;Tabela7[[#This Row],[C/V]]</f>
        <v/>
      </c>
    </row>
    <row r="2346" spans="3:24" ht="15" customHeight="1" x14ac:dyDescent="0.25">
      <c r="C2346" s="262"/>
      <c r="D2346" s="272"/>
      <c r="E2346" s="272"/>
      <c r="F2346" s="264"/>
      <c r="G2346" s="265"/>
      <c r="H2346" s="126"/>
      <c r="I2346" s="125"/>
      <c r="J2346" s="125"/>
      <c r="K2346" s="125"/>
      <c r="L2346" s="125"/>
      <c r="M2346" s="125"/>
      <c r="N2346" s="125"/>
      <c r="O2346" s="266"/>
      <c r="P2346" s="267"/>
      <c r="Q2346" s="268"/>
      <c r="R2346" s="269"/>
      <c r="S2346" s="268"/>
      <c r="T2346" s="263"/>
      <c r="U2346" s="300"/>
      <c r="V2346" s="294" t="str">
        <f>IF(Tabela7[[#This Row],[C/V]]="c",Tabela7[[#This Row],[Preço Médio]],"")</f>
        <v/>
      </c>
      <c r="W2346" s="294" t="str">
        <f>IF(Tabela7[[#This Row],[C/V]]="v",Tabela7[[#This Row],[Preço Médio]],"")</f>
        <v/>
      </c>
      <c r="X2346" s="123" t="str">
        <f>Tabela7[[#This Row],[Código Negociação]]&amp;Tabela7[[#This Row],[C/V]]</f>
        <v/>
      </c>
    </row>
    <row r="2347" spans="3:24" ht="15" customHeight="1" x14ac:dyDescent="0.25">
      <c r="C2347" s="262"/>
      <c r="D2347" s="272"/>
      <c r="E2347" s="272"/>
      <c r="F2347" s="264"/>
      <c r="G2347" s="265"/>
      <c r="H2347" s="126"/>
      <c r="I2347" s="125"/>
      <c r="J2347" s="125"/>
      <c r="K2347" s="125"/>
      <c r="L2347" s="125"/>
      <c r="M2347" s="125"/>
      <c r="N2347" s="125"/>
      <c r="O2347" s="266"/>
      <c r="P2347" s="267"/>
      <c r="Q2347" s="267"/>
      <c r="R2347" s="270"/>
      <c r="S2347" s="267"/>
      <c r="T2347" s="264"/>
      <c r="U2347" s="300"/>
      <c r="V2347" s="294" t="str">
        <f>IF(Tabela7[[#This Row],[C/V]]="c",Tabela7[[#This Row],[Preço Médio]],"")</f>
        <v/>
      </c>
      <c r="W2347" s="294" t="str">
        <f>IF(Tabela7[[#This Row],[C/V]]="v",Tabela7[[#This Row],[Preço Médio]],"")</f>
        <v/>
      </c>
      <c r="X2347" s="123" t="str">
        <f>Tabela7[[#This Row],[Código Negociação]]&amp;Tabela7[[#This Row],[C/V]]</f>
        <v/>
      </c>
    </row>
    <row r="2348" spans="3:24" ht="15" customHeight="1" x14ac:dyDescent="0.25">
      <c r="C2348" s="141"/>
      <c r="D2348" s="273"/>
      <c r="E2348" s="273"/>
      <c r="F2348" s="264"/>
      <c r="G2348" s="274"/>
      <c r="H2348" s="264"/>
      <c r="I2348" s="275"/>
      <c r="J2348" s="275"/>
      <c r="K2348" s="275"/>
      <c r="L2348" s="275"/>
      <c r="M2348" s="275"/>
      <c r="N2348" s="275"/>
      <c r="O2348" s="267"/>
      <c r="P2348" s="267"/>
      <c r="Q2348" s="268"/>
      <c r="R2348" s="269"/>
      <c r="S2348" s="268"/>
      <c r="T2348" s="263"/>
      <c r="U2348" s="300"/>
      <c r="V2348" s="294" t="str">
        <f>IF(Tabela7[[#This Row],[C/V]]="c",Tabela7[[#This Row],[Preço Médio]],"")</f>
        <v/>
      </c>
      <c r="W2348" s="294" t="str">
        <f>IF(Tabela7[[#This Row],[C/V]]="v",Tabela7[[#This Row],[Preço Médio]],"")</f>
        <v/>
      </c>
      <c r="X2348" s="123" t="str">
        <f>Tabela7[[#This Row],[Código Negociação]]&amp;Tabela7[[#This Row],[C/V]]</f>
        <v/>
      </c>
    </row>
    <row r="2349" spans="3:24" ht="15" customHeight="1" x14ac:dyDescent="0.25">
      <c r="C2349" s="262"/>
      <c r="D2349" s="272"/>
      <c r="E2349" s="273"/>
      <c r="F2349" s="264"/>
      <c r="G2349" s="265"/>
      <c r="H2349" s="126"/>
      <c r="I2349" s="125"/>
      <c r="J2349" s="125"/>
      <c r="K2349" s="125"/>
      <c r="L2349" s="125"/>
      <c r="M2349" s="125"/>
      <c r="N2349" s="125"/>
      <c r="O2349" s="266"/>
      <c r="P2349" s="267"/>
      <c r="Q2349" s="268"/>
      <c r="R2349" s="269"/>
      <c r="S2349" s="268"/>
      <c r="T2349" s="263"/>
      <c r="U2349" s="300"/>
      <c r="V2349" s="294" t="str">
        <f>IF(Tabela7[[#This Row],[C/V]]="c",Tabela7[[#This Row],[Preço Médio]],"")</f>
        <v/>
      </c>
      <c r="W2349" s="294" t="str">
        <f>IF(Tabela7[[#This Row],[C/V]]="v",Tabela7[[#This Row],[Preço Médio]],"")</f>
        <v/>
      </c>
      <c r="X2349" s="123" t="str">
        <f>Tabela7[[#This Row],[Código Negociação]]&amp;Tabela7[[#This Row],[C/V]]</f>
        <v/>
      </c>
    </row>
    <row r="2350" spans="3:24" ht="15" customHeight="1" x14ac:dyDescent="0.25">
      <c r="C2350" s="262"/>
      <c r="D2350" s="272"/>
      <c r="E2350" s="273"/>
      <c r="F2350" s="264"/>
      <c r="G2350" s="265"/>
      <c r="H2350" s="126"/>
      <c r="I2350" s="125"/>
      <c r="J2350" s="125"/>
      <c r="K2350" s="125"/>
      <c r="L2350" s="125"/>
      <c r="M2350" s="125"/>
      <c r="N2350" s="125"/>
      <c r="O2350" s="266"/>
      <c r="P2350" s="267"/>
      <c r="Q2350" s="267"/>
      <c r="R2350" s="270"/>
      <c r="S2350" s="267"/>
      <c r="T2350" s="264"/>
      <c r="U2350" s="300"/>
      <c r="V2350" s="294" t="str">
        <f>IF(Tabela7[[#This Row],[C/V]]="c",Tabela7[[#This Row],[Preço Médio]],"")</f>
        <v/>
      </c>
      <c r="W2350" s="294" t="str">
        <f>IF(Tabela7[[#This Row],[C/V]]="v",Tabela7[[#This Row],[Preço Médio]],"")</f>
        <v/>
      </c>
      <c r="X2350" s="123" t="str">
        <f>Tabela7[[#This Row],[Código Negociação]]&amp;Tabela7[[#This Row],[C/V]]</f>
        <v/>
      </c>
    </row>
    <row r="2351" spans="3:24" ht="15" customHeight="1" x14ac:dyDescent="0.25">
      <c r="C2351" s="141"/>
      <c r="D2351" s="271"/>
      <c r="E2351" s="271"/>
      <c r="F2351" s="118"/>
      <c r="G2351" s="119"/>
      <c r="H2351" s="118"/>
      <c r="I2351" s="120"/>
      <c r="J2351" s="120"/>
      <c r="K2351" s="120"/>
      <c r="L2351" s="120"/>
      <c r="M2351" s="120"/>
      <c r="N2351" s="120"/>
      <c r="O2351" s="121"/>
      <c r="P2351" s="121"/>
      <c r="Q2351" s="117"/>
      <c r="R2351" s="122"/>
      <c r="S2351" s="117"/>
      <c r="T2351" s="123"/>
      <c r="U2351" s="299"/>
      <c r="V2351" s="294" t="str">
        <f>IF(Tabela7[[#This Row],[C/V]]="c",Tabela7[[#This Row],[Preço Médio]],"")</f>
        <v/>
      </c>
      <c r="W2351" s="294" t="str">
        <f>IF(Tabela7[[#This Row],[C/V]]="v",Tabela7[[#This Row],[Preço Médio]],"")</f>
        <v/>
      </c>
      <c r="X2351" s="123" t="str">
        <f>Tabela7[[#This Row],[Código Negociação]]&amp;Tabela7[[#This Row],[C/V]]</f>
        <v/>
      </c>
    </row>
    <row r="2352" spans="3:24" ht="15" customHeight="1" x14ac:dyDescent="0.25">
      <c r="C2352" s="262"/>
      <c r="D2352" s="272"/>
      <c r="E2352" s="272"/>
      <c r="F2352" s="264"/>
      <c r="G2352" s="265"/>
      <c r="H2352" s="126"/>
      <c r="I2352" s="125"/>
      <c r="J2352" s="125"/>
      <c r="K2352" s="125"/>
      <c r="L2352" s="125"/>
      <c r="M2352" s="125"/>
      <c r="N2352" s="125"/>
      <c r="O2352" s="266"/>
      <c r="P2352" s="267"/>
      <c r="Q2352" s="268"/>
      <c r="R2352" s="269"/>
      <c r="S2352" s="268"/>
      <c r="T2352" s="263"/>
      <c r="U2352" s="300"/>
      <c r="V2352" s="294" t="str">
        <f>IF(Tabela7[[#This Row],[C/V]]="c",Tabela7[[#This Row],[Preço Médio]],"")</f>
        <v/>
      </c>
      <c r="W2352" s="294" t="str">
        <f>IF(Tabela7[[#This Row],[C/V]]="v",Tabela7[[#This Row],[Preço Médio]],"")</f>
        <v/>
      </c>
      <c r="X2352" s="123" t="str">
        <f>Tabela7[[#This Row],[Código Negociação]]&amp;Tabela7[[#This Row],[C/V]]</f>
        <v/>
      </c>
    </row>
    <row r="2353" spans="3:24" ht="15" customHeight="1" x14ac:dyDescent="0.25">
      <c r="C2353" s="262"/>
      <c r="D2353" s="272"/>
      <c r="E2353" s="272"/>
      <c r="F2353" s="264"/>
      <c r="G2353" s="265"/>
      <c r="H2353" s="126"/>
      <c r="I2353" s="125"/>
      <c r="J2353" s="125"/>
      <c r="K2353" s="125"/>
      <c r="L2353" s="125"/>
      <c r="M2353" s="125"/>
      <c r="N2353" s="125"/>
      <c r="O2353" s="266"/>
      <c r="P2353" s="267"/>
      <c r="Q2353" s="267"/>
      <c r="R2353" s="270"/>
      <c r="S2353" s="267"/>
      <c r="T2353" s="264"/>
      <c r="U2353" s="300"/>
      <c r="V2353" s="294" t="str">
        <f>IF(Tabela7[[#This Row],[C/V]]="c",Tabela7[[#This Row],[Preço Médio]],"")</f>
        <v/>
      </c>
      <c r="W2353" s="294" t="str">
        <f>IF(Tabela7[[#This Row],[C/V]]="v",Tabela7[[#This Row],[Preço Médio]],"")</f>
        <v/>
      </c>
      <c r="X2353" s="123" t="str">
        <f>Tabela7[[#This Row],[Código Negociação]]&amp;Tabela7[[#This Row],[C/V]]</f>
        <v/>
      </c>
    </row>
    <row r="2354" spans="3:24" ht="15" customHeight="1" x14ac:dyDescent="0.25">
      <c r="C2354" s="141"/>
      <c r="D2354" s="273"/>
      <c r="E2354" s="273"/>
      <c r="F2354" s="264"/>
      <c r="G2354" s="274"/>
      <c r="H2354" s="264"/>
      <c r="I2354" s="275"/>
      <c r="J2354" s="275"/>
      <c r="K2354" s="275"/>
      <c r="L2354" s="275"/>
      <c r="M2354" s="275"/>
      <c r="N2354" s="275"/>
      <c r="O2354" s="267"/>
      <c r="P2354" s="267"/>
      <c r="Q2354" s="268"/>
      <c r="R2354" s="269"/>
      <c r="S2354" s="268"/>
      <c r="T2354" s="263"/>
      <c r="U2354" s="300"/>
      <c r="V2354" s="294" t="str">
        <f>IF(Tabela7[[#This Row],[C/V]]="c",Tabela7[[#This Row],[Preço Médio]],"")</f>
        <v/>
      </c>
      <c r="W2354" s="294" t="str">
        <f>IF(Tabela7[[#This Row],[C/V]]="v",Tabela7[[#This Row],[Preço Médio]],"")</f>
        <v/>
      </c>
      <c r="X2354" s="123" t="str">
        <f>Tabela7[[#This Row],[Código Negociação]]&amp;Tabela7[[#This Row],[C/V]]</f>
        <v/>
      </c>
    </row>
    <row r="2355" spans="3:24" ht="15" customHeight="1" x14ac:dyDescent="0.25">
      <c r="C2355" s="262"/>
      <c r="D2355" s="272"/>
      <c r="E2355" s="273"/>
      <c r="F2355" s="264"/>
      <c r="G2355" s="265"/>
      <c r="H2355" s="126"/>
      <c r="I2355" s="125"/>
      <c r="J2355" s="125"/>
      <c r="K2355" s="125"/>
      <c r="L2355" s="125"/>
      <c r="M2355" s="125"/>
      <c r="N2355" s="125"/>
      <c r="O2355" s="266"/>
      <c r="P2355" s="267"/>
      <c r="Q2355" s="268"/>
      <c r="R2355" s="269"/>
      <c r="S2355" s="268"/>
      <c r="T2355" s="263"/>
      <c r="U2355" s="300"/>
      <c r="V2355" s="294" t="str">
        <f>IF(Tabela7[[#This Row],[C/V]]="c",Tabela7[[#This Row],[Preço Médio]],"")</f>
        <v/>
      </c>
      <c r="W2355" s="294" t="str">
        <f>IF(Tabela7[[#This Row],[C/V]]="v",Tabela7[[#This Row],[Preço Médio]],"")</f>
        <v/>
      </c>
      <c r="X2355" s="123" t="str">
        <f>Tabela7[[#This Row],[Código Negociação]]&amp;Tabela7[[#This Row],[C/V]]</f>
        <v/>
      </c>
    </row>
    <row r="2356" spans="3:24" ht="15" customHeight="1" x14ac:dyDescent="0.25">
      <c r="C2356" s="262"/>
      <c r="D2356" s="272"/>
      <c r="E2356" s="273"/>
      <c r="F2356" s="264"/>
      <c r="G2356" s="265"/>
      <c r="H2356" s="126"/>
      <c r="I2356" s="125"/>
      <c r="J2356" s="125"/>
      <c r="K2356" s="125"/>
      <c r="L2356" s="125"/>
      <c r="M2356" s="125"/>
      <c r="N2356" s="125"/>
      <c r="O2356" s="266"/>
      <c r="P2356" s="267"/>
      <c r="Q2356" s="267"/>
      <c r="R2356" s="270"/>
      <c r="S2356" s="267"/>
      <c r="T2356" s="264"/>
      <c r="U2356" s="300"/>
      <c r="V2356" s="294" t="str">
        <f>IF(Tabela7[[#This Row],[C/V]]="c",Tabela7[[#This Row],[Preço Médio]],"")</f>
        <v/>
      </c>
      <c r="W2356" s="294" t="str">
        <f>IF(Tabela7[[#This Row],[C/V]]="v",Tabela7[[#This Row],[Preço Médio]],"")</f>
        <v/>
      </c>
      <c r="X2356" s="123" t="str">
        <f>Tabela7[[#This Row],[Código Negociação]]&amp;Tabela7[[#This Row],[C/V]]</f>
        <v/>
      </c>
    </row>
    <row r="2357" spans="3:24" ht="15" customHeight="1" x14ac:dyDescent="0.25">
      <c r="C2357" s="141"/>
      <c r="D2357" s="271"/>
      <c r="E2357" s="271"/>
      <c r="F2357" s="118"/>
      <c r="G2357" s="119"/>
      <c r="H2357" s="118"/>
      <c r="I2357" s="120"/>
      <c r="J2357" s="120"/>
      <c r="K2357" s="120"/>
      <c r="L2357" s="120"/>
      <c r="M2357" s="120"/>
      <c r="N2357" s="120"/>
      <c r="O2357" s="121"/>
      <c r="P2357" s="121"/>
      <c r="Q2357" s="117"/>
      <c r="R2357" s="122"/>
      <c r="S2357" s="117"/>
      <c r="T2357" s="123"/>
      <c r="U2357" s="299"/>
      <c r="V2357" s="294" t="str">
        <f>IF(Tabela7[[#This Row],[C/V]]="c",Tabela7[[#This Row],[Preço Médio]],"")</f>
        <v/>
      </c>
      <c r="W2357" s="294" t="str">
        <f>IF(Tabela7[[#This Row],[C/V]]="v",Tabela7[[#This Row],[Preço Médio]],"")</f>
        <v/>
      </c>
      <c r="X2357" s="123" t="str">
        <f>Tabela7[[#This Row],[Código Negociação]]&amp;Tabela7[[#This Row],[C/V]]</f>
        <v/>
      </c>
    </row>
    <row r="2358" spans="3:24" ht="15" customHeight="1" x14ac:dyDescent="0.25">
      <c r="C2358" s="262"/>
      <c r="D2358" s="272"/>
      <c r="E2358" s="272"/>
      <c r="F2358" s="264"/>
      <c r="G2358" s="265"/>
      <c r="H2358" s="126"/>
      <c r="I2358" s="125"/>
      <c r="J2358" s="125"/>
      <c r="K2358" s="125"/>
      <c r="L2358" s="125"/>
      <c r="M2358" s="125"/>
      <c r="N2358" s="125"/>
      <c r="O2358" s="266"/>
      <c r="P2358" s="267"/>
      <c r="Q2358" s="268"/>
      <c r="R2358" s="269"/>
      <c r="S2358" s="268"/>
      <c r="T2358" s="263"/>
      <c r="U2358" s="300"/>
      <c r="V2358" s="294" t="str">
        <f>IF(Tabela7[[#This Row],[C/V]]="c",Tabela7[[#This Row],[Preço Médio]],"")</f>
        <v/>
      </c>
      <c r="W2358" s="294" t="str">
        <f>IF(Tabela7[[#This Row],[C/V]]="v",Tabela7[[#This Row],[Preço Médio]],"")</f>
        <v/>
      </c>
      <c r="X2358" s="123" t="str">
        <f>Tabela7[[#This Row],[Código Negociação]]&amp;Tabela7[[#This Row],[C/V]]</f>
        <v/>
      </c>
    </row>
    <row r="2359" spans="3:24" ht="15" customHeight="1" x14ac:dyDescent="0.25">
      <c r="C2359" s="262"/>
      <c r="D2359" s="272"/>
      <c r="E2359" s="272"/>
      <c r="F2359" s="264"/>
      <c r="G2359" s="265"/>
      <c r="H2359" s="126"/>
      <c r="I2359" s="125"/>
      <c r="J2359" s="125"/>
      <c r="K2359" s="125"/>
      <c r="L2359" s="125"/>
      <c r="M2359" s="125"/>
      <c r="N2359" s="125"/>
      <c r="O2359" s="266"/>
      <c r="P2359" s="267"/>
      <c r="Q2359" s="267"/>
      <c r="R2359" s="270"/>
      <c r="S2359" s="267"/>
      <c r="T2359" s="264"/>
      <c r="U2359" s="300"/>
      <c r="V2359" s="294" t="str">
        <f>IF(Tabela7[[#This Row],[C/V]]="c",Tabela7[[#This Row],[Preço Médio]],"")</f>
        <v/>
      </c>
      <c r="W2359" s="294" t="str">
        <f>IF(Tabela7[[#This Row],[C/V]]="v",Tabela7[[#This Row],[Preço Médio]],"")</f>
        <v/>
      </c>
      <c r="X2359" s="123" t="str">
        <f>Tabela7[[#This Row],[Código Negociação]]&amp;Tabela7[[#This Row],[C/V]]</f>
        <v/>
      </c>
    </row>
    <row r="2360" spans="3:24" ht="15" customHeight="1" x14ac:dyDescent="0.25">
      <c r="C2360" s="141"/>
      <c r="D2360" s="273"/>
      <c r="E2360" s="273"/>
      <c r="F2360" s="264"/>
      <c r="G2360" s="274"/>
      <c r="H2360" s="264"/>
      <c r="I2360" s="275"/>
      <c r="J2360" s="275"/>
      <c r="K2360" s="275"/>
      <c r="L2360" s="275"/>
      <c r="M2360" s="275"/>
      <c r="N2360" s="275"/>
      <c r="O2360" s="267"/>
      <c r="P2360" s="267"/>
      <c r="Q2360" s="268"/>
      <c r="R2360" s="269"/>
      <c r="S2360" s="268"/>
      <c r="T2360" s="263"/>
      <c r="U2360" s="300"/>
      <c r="V2360" s="294" t="str">
        <f>IF(Tabela7[[#This Row],[C/V]]="c",Tabela7[[#This Row],[Preço Médio]],"")</f>
        <v/>
      </c>
      <c r="W2360" s="294" t="str">
        <f>IF(Tabela7[[#This Row],[C/V]]="v",Tabela7[[#This Row],[Preço Médio]],"")</f>
        <v/>
      </c>
      <c r="X2360" s="123" t="str">
        <f>Tabela7[[#This Row],[Código Negociação]]&amp;Tabela7[[#This Row],[C/V]]</f>
        <v/>
      </c>
    </row>
    <row r="2361" spans="3:24" ht="15" customHeight="1" x14ac:dyDescent="0.25">
      <c r="C2361" s="262"/>
      <c r="D2361" s="272"/>
      <c r="E2361" s="273"/>
      <c r="F2361" s="264"/>
      <c r="G2361" s="265"/>
      <c r="H2361" s="126"/>
      <c r="I2361" s="125"/>
      <c r="J2361" s="125"/>
      <c r="K2361" s="125"/>
      <c r="L2361" s="125"/>
      <c r="M2361" s="125"/>
      <c r="N2361" s="125"/>
      <c r="O2361" s="266"/>
      <c r="P2361" s="267"/>
      <c r="Q2361" s="268"/>
      <c r="R2361" s="269"/>
      <c r="S2361" s="268"/>
      <c r="T2361" s="263"/>
      <c r="U2361" s="300"/>
      <c r="V2361" s="294" t="str">
        <f>IF(Tabela7[[#This Row],[C/V]]="c",Tabela7[[#This Row],[Preço Médio]],"")</f>
        <v/>
      </c>
      <c r="W2361" s="294" t="str">
        <f>IF(Tabela7[[#This Row],[C/V]]="v",Tabela7[[#This Row],[Preço Médio]],"")</f>
        <v/>
      </c>
      <c r="X2361" s="123" t="str">
        <f>Tabela7[[#This Row],[Código Negociação]]&amp;Tabela7[[#This Row],[C/V]]</f>
        <v/>
      </c>
    </row>
    <row r="2362" spans="3:24" ht="15" customHeight="1" x14ac:dyDescent="0.25">
      <c r="C2362" s="262"/>
      <c r="D2362" s="272"/>
      <c r="E2362" s="273"/>
      <c r="F2362" s="264"/>
      <c r="G2362" s="265"/>
      <c r="H2362" s="126"/>
      <c r="I2362" s="125"/>
      <c r="J2362" s="125"/>
      <c r="K2362" s="125"/>
      <c r="L2362" s="125"/>
      <c r="M2362" s="125"/>
      <c r="N2362" s="125"/>
      <c r="O2362" s="266"/>
      <c r="P2362" s="267"/>
      <c r="Q2362" s="267"/>
      <c r="R2362" s="270"/>
      <c r="S2362" s="267"/>
      <c r="T2362" s="264"/>
      <c r="U2362" s="300"/>
      <c r="V2362" s="294" t="str">
        <f>IF(Tabela7[[#This Row],[C/V]]="c",Tabela7[[#This Row],[Preço Médio]],"")</f>
        <v/>
      </c>
      <c r="W2362" s="294" t="str">
        <f>IF(Tabela7[[#This Row],[C/V]]="v",Tabela7[[#This Row],[Preço Médio]],"")</f>
        <v/>
      </c>
      <c r="X2362" s="123" t="str">
        <f>Tabela7[[#This Row],[Código Negociação]]&amp;Tabela7[[#This Row],[C/V]]</f>
        <v/>
      </c>
    </row>
    <row r="2363" spans="3:24" ht="15" customHeight="1" x14ac:dyDescent="0.25">
      <c r="C2363" s="141"/>
      <c r="D2363" s="271"/>
      <c r="E2363" s="271"/>
      <c r="F2363" s="118"/>
      <c r="G2363" s="119"/>
      <c r="H2363" s="118"/>
      <c r="I2363" s="120"/>
      <c r="J2363" s="120"/>
      <c r="K2363" s="120"/>
      <c r="L2363" s="120"/>
      <c r="M2363" s="120"/>
      <c r="N2363" s="120"/>
      <c r="O2363" s="121"/>
      <c r="P2363" s="121"/>
      <c r="Q2363" s="117"/>
      <c r="R2363" s="122"/>
      <c r="S2363" s="117"/>
      <c r="T2363" s="123"/>
      <c r="U2363" s="299"/>
      <c r="V2363" s="294" t="str">
        <f>IF(Tabela7[[#This Row],[C/V]]="c",Tabela7[[#This Row],[Preço Médio]],"")</f>
        <v/>
      </c>
      <c r="W2363" s="294" t="str">
        <f>IF(Tabela7[[#This Row],[C/V]]="v",Tabela7[[#This Row],[Preço Médio]],"")</f>
        <v/>
      </c>
      <c r="X2363" s="123" t="str">
        <f>Tabela7[[#This Row],[Código Negociação]]&amp;Tabela7[[#This Row],[C/V]]</f>
        <v/>
      </c>
    </row>
    <row r="2364" spans="3:24" ht="15" customHeight="1" x14ac:dyDescent="0.25">
      <c r="C2364" s="262"/>
      <c r="D2364" s="272"/>
      <c r="E2364" s="272"/>
      <c r="F2364" s="264"/>
      <c r="G2364" s="265"/>
      <c r="H2364" s="126"/>
      <c r="I2364" s="125"/>
      <c r="J2364" s="125"/>
      <c r="K2364" s="125"/>
      <c r="L2364" s="125"/>
      <c r="M2364" s="125"/>
      <c r="N2364" s="125"/>
      <c r="O2364" s="266"/>
      <c r="P2364" s="267"/>
      <c r="Q2364" s="268"/>
      <c r="R2364" s="269"/>
      <c r="S2364" s="268"/>
      <c r="T2364" s="263"/>
      <c r="U2364" s="300"/>
      <c r="V2364" s="294" t="str">
        <f>IF(Tabela7[[#This Row],[C/V]]="c",Tabela7[[#This Row],[Preço Médio]],"")</f>
        <v/>
      </c>
      <c r="W2364" s="294" t="str">
        <f>IF(Tabela7[[#This Row],[C/V]]="v",Tabela7[[#This Row],[Preço Médio]],"")</f>
        <v/>
      </c>
      <c r="X2364" s="123" t="str">
        <f>Tabela7[[#This Row],[Código Negociação]]&amp;Tabela7[[#This Row],[C/V]]</f>
        <v/>
      </c>
    </row>
    <row r="2365" spans="3:24" ht="15" customHeight="1" x14ac:dyDescent="0.25">
      <c r="C2365" s="262"/>
      <c r="D2365" s="272"/>
      <c r="E2365" s="272"/>
      <c r="F2365" s="264"/>
      <c r="G2365" s="265"/>
      <c r="H2365" s="126"/>
      <c r="I2365" s="125"/>
      <c r="J2365" s="125"/>
      <c r="K2365" s="125"/>
      <c r="L2365" s="125"/>
      <c r="M2365" s="125"/>
      <c r="N2365" s="125"/>
      <c r="O2365" s="266"/>
      <c r="P2365" s="267"/>
      <c r="Q2365" s="267"/>
      <c r="R2365" s="270"/>
      <c r="S2365" s="267"/>
      <c r="T2365" s="264"/>
      <c r="U2365" s="300"/>
      <c r="V2365" s="294" t="str">
        <f>IF(Tabela7[[#This Row],[C/V]]="c",Tabela7[[#This Row],[Preço Médio]],"")</f>
        <v/>
      </c>
      <c r="W2365" s="294" t="str">
        <f>IF(Tabela7[[#This Row],[C/V]]="v",Tabela7[[#This Row],[Preço Médio]],"")</f>
        <v/>
      </c>
      <c r="X2365" s="123" t="str">
        <f>Tabela7[[#This Row],[Código Negociação]]&amp;Tabela7[[#This Row],[C/V]]</f>
        <v/>
      </c>
    </row>
    <row r="2366" spans="3:24" ht="15" customHeight="1" x14ac:dyDescent="0.25">
      <c r="C2366" s="141"/>
      <c r="D2366" s="273"/>
      <c r="E2366" s="273"/>
      <c r="F2366" s="264"/>
      <c r="G2366" s="274"/>
      <c r="H2366" s="264"/>
      <c r="I2366" s="275"/>
      <c r="J2366" s="275"/>
      <c r="K2366" s="275"/>
      <c r="L2366" s="275"/>
      <c r="M2366" s="275"/>
      <c r="N2366" s="275"/>
      <c r="O2366" s="267"/>
      <c r="P2366" s="267"/>
      <c r="Q2366" s="268"/>
      <c r="R2366" s="269"/>
      <c r="S2366" s="268"/>
      <c r="T2366" s="263"/>
      <c r="U2366" s="300"/>
      <c r="V2366" s="294" t="str">
        <f>IF(Tabela7[[#This Row],[C/V]]="c",Tabela7[[#This Row],[Preço Médio]],"")</f>
        <v/>
      </c>
      <c r="W2366" s="294" t="str">
        <f>IF(Tabela7[[#This Row],[C/V]]="v",Tabela7[[#This Row],[Preço Médio]],"")</f>
        <v/>
      </c>
      <c r="X2366" s="123" t="str">
        <f>Tabela7[[#This Row],[Código Negociação]]&amp;Tabela7[[#This Row],[C/V]]</f>
        <v/>
      </c>
    </row>
    <row r="2367" spans="3:24" ht="15" customHeight="1" x14ac:dyDescent="0.25">
      <c r="C2367" s="262"/>
      <c r="D2367" s="272"/>
      <c r="E2367" s="273"/>
      <c r="F2367" s="264"/>
      <c r="G2367" s="265"/>
      <c r="H2367" s="126"/>
      <c r="I2367" s="125"/>
      <c r="J2367" s="125"/>
      <c r="K2367" s="125"/>
      <c r="L2367" s="125"/>
      <c r="M2367" s="125"/>
      <c r="N2367" s="125"/>
      <c r="O2367" s="266"/>
      <c r="P2367" s="267"/>
      <c r="Q2367" s="268"/>
      <c r="R2367" s="269"/>
      <c r="S2367" s="268"/>
      <c r="T2367" s="263"/>
      <c r="U2367" s="300"/>
      <c r="V2367" s="294" t="str">
        <f>IF(Tabela7[[#This Row],[C/V]]="c",Tabela7[[#This Row],[Preço Médio]],"")</f>
        <v/>
      </c>
      <c r="W2367" s="294" t="str">
        <f>IF(Tabela7[[#This Row],[C/V]]="v",Tabela7[[#This Row],[Preço Médio]],"")</f>
        <v/>
      </c>
      <c r="X2367" s="123" t="str">
        <f>Tabela7[[#This Row],[Código Negociação]]&amp;Tabela7[[#This Row],[C/V]]</f>
        <v/>
      </c>
    </row>
    <row r="2368" spans="3:24" ht="15" customHeight="1" x14ac:dyDescent="0.25">
      <c r="C2368" s="262"/>
      <c r="D2368" s="272"/>
      <c r="E2368" s="273"/>
      <c r="F2368" s="264"/>
      <c r="G2368" s="265"/>
      <c r="H2368" s="126"/>
      <c r="I2368" s="125"/>
      <c r="J2368" s="125"/>
      <c r="K2368" s="125"/>
      <c r="L2368" s="125"/>
      <c r="M2368" s="125"/>
      <c r="N2368" s="125"/>
      <c r="O2368" s="266"/>
      <c r="P2368" s="267"/>
      <c r="Q2368" s="267"/>
      <c r="R2368" s="270"/>
      <c r="S2368" s="267"/>
      <c r="T2368" s="264"/>
      <c r="U2368" s="300"/>
      <c r="V2368" s="294" t="str">
        <f>IF(Tabela7[[#This Row],[C/V]]="c",Tabela7[[#This Row],[Preço Médio]],"")</f>
        <v/>
      </c>
      <c r="W2368" s="294" t="str">
        <f>IF(Tabela7[[#This Row],[C/V]]="v",Tabela7[[#This Row],[Preço Médio]],"")</f>
        <v/>
      </c>
      <c r="X2368" s="123" t="str">
        <f>Tabela7[[#This Row],[Código Negociação]]&amp;Tabela7[[#This Row],[C/V]]</f>
        <v/>
      </c>
    </row>
    <row r="2369" spans="3:24" ht="15" customHeight="1" x14ac:dyDescent="0.25">
      <c r="C2369" s="141"/>
      <c r="D2369" s="271"/>
      <c r="E2369" s="271"/>
      <c r="F2369" s="118"/>
      <c r="G2369" s="119"/>
      <c r="H2369" s="118"/>
      <c r="I2369" s="120"/>
      <c r="J2369" s="120"/>
      <c r="K2369" s="120"/>
      <c r="L2369" s="120"/>
      <c r="M2369" s="120"/>
      <c r="N2369" s="120"/>
      <c r="O2369" s="121"/>
      <c r="P2369" s="121"/>
      <c r="Q2369" s="117"/>
      <c r="R2369" s="122"/>
      <c r="S2369" s="117"/>
      <c r="T2369" s="123"/>
      <c r="U2369" s="299"/>
      <c r="V2369" s="294" t="str">
        <f>IF(Tabela7[[#This Row],[C/V]]="c",Tabela7[[#This Row],[Preço Médio]],"")</f>
        <v/>
      </c>
      <c r="W2369" s="294" t="str">
        <f>IF(Tabela7[[#This Row],[C/V]]="v",Tabela7[[#This Row],[Preço Médio]],"")</f>
        <v/>
      </c>
      <c r="X2369" s="123" t="str">
        <f>Tabela7[[#This Row],[Código Negociação]]&amp;Tabela7[[#This Row],[C/V]]</f>
        <v/>
      </c>
    </row>
    <row r="2370" spans="3:24" ht="15" customHeight="1" x14ac:dyDescent="0.25">
      <c r="C2370" s="262"/>
      <c r="D2370" s="272"/>
      <c r="E2370" s="272"/>
      <c r="F2370" s="264"/>
      <c r="G2370" s="265"/>
      <c r="H2370" s="126"/>
      <c r="I2370" s="125"/>
      <c r="J2370" s="125"/>
      <c r="K2370" s="125"/>
      <c r="L2370" s="125"/>
      <c r="M2370" s="125"/>
      <c r="N2370" s="125"/>
      <c r="O2370" s="266"/>
      <c r="P2370" s="267"/>
      <c r="Q2370" s="268"/>
      <c r="R2370" s="269"/>
      <c r="S2370" s="268"/>
      <c r="T2370" s="263"/>
      <c r="U2370" s="300"/>
      <c r="V2370" s="294" t="str">
        <f>IF(Tabela7[[#This Row],[C/V]]="c",Tabela7[[#This Row],[Preço Médio]],"")</f>
        <v/>
      </c>
      <c r="W2370" s="294" t="str">
        <f>IF(Tabela7[[#This Row],[C/V]]="v",Tabela7[[#This Row],[Preço Médio]],"")</f>
        <v/>
      </c>
      <c r="X2370" s="123" t="str">
        <f>Tabela7[[#This Row],[Código Negociação]]&amp;Tabela7[[#This Row],[C/V]]</f>
        <v/>
      </c>
    </row>
    <row r="2371" spans="3:24" ht="15" customHeight="1" x14ac:dyDescent="0.25">
      <c r="C2371" s="262"/>
      <c r="D2371" s="272"/>
      <c r="E2371" s="272"/>
      <c r="F2371" s="264"/>
      <c r="G2371" s="265"/>
      <c r="H2371" s="126"/>
      <c r="I2371" s="125"/>
      <c r="J2371" s="125"/>
      <c r="K2371" s="125"/>
      <c r="L2371" s="125"/>
      <c r="M2371" s="125"/>
      <c r="N2371" s="125"/>
      <c r="O2371" s="266"/>
      <c r="P2371" s="267"/>
      <c r="Q2371" s="267"/>
      <c r="R2371" s="270"/>
      <c r="S2371" s="267"/>
      <c r="T2371" s="264"/>
      <c r="U2371" s="300"/>
      <c r="V2371" s="294" t="str">
        <f>IF(Tabela7[[#This Row],[C/V]]="c",Tabela7[[#This Row],[Preço Médio]],"")</f>
        <v/>
      </c>
      <c r="W2371" s="294" t="str">
        <f>IF(Tabela7[[#This Row],[C/V]]="v",Tabela7[[#This Row],[Preço Médio]],"")</f>
        <v/>
      </c>
      <c r="X2371" s="123" t="str">
        <f>Tabela7[[#This Row],[Código Negociação]]&amp;Tabela7[[#This Row],[C/V]]</f>
        <v/>
      </c>
    </row>
    <row r="2372" spans="3:24" ht="15" customHeight="1" x14ac:dyDescent="0.25">
      <c r="C2372" s="141"/>
      <c r="D2372" s="273"/>
      <c r="E2372" s="273"/>
      <c r="F2372" s="264"/>
      <c r="G2372" s="274"/>
      <c r="H2372" s="264"/>
      <c r="I2372" s="275"/>
      <c r="J2372" s="275"/>
      <c r="K2372" s="275"/>
      <c r="L2372" s="275"/>
      <c r="M2372" s="275"/>
      <c r="N2372" s="275"/>
      <c r="O2372" s="267"/>
      <c r="P2372" s="267"/>
      <c r="Q2372" s="268"/>
      <c r="R2372" s="269"/>
      <c r="S2372" s="268"/>
      <c r="T2372" s="263"/>
      <c r="U2372" s="300"/>
      <c r="V2372" s="294" t="str">
        <f>IF(Tabela7[[#This Row],[C/V]]="c",Tabela7[[#This Row],[Preço Médio]],"")</f>
        <v/>
      </c>
      <c r="W2372" s="294" t="str">
        <f>IF(Tabela7[[#This Row],[C/V]]="v",Tabela7[[#This Row],[Preço Médio]],"")</f>
        <v/>
      </c>
      <c r="X2372" s="123" t="str">
        <f>Tabela7[[#This Row],[Código Negociação]]&amp;Tabela7[[#This Row],[C/V]]</f>
        <v/>
      </c>
    </row>
    <row r="2373" spans="3:24" ht="15" customHeight="1" x14ac:dyDescent="0.25">
      <c r="C2373" s="262"/>
      <c r="D2373" s="272"/>
      <c r="E2373" s="273"/>
      <c r="F2373" s="264"/>
      <c r="G2373" s="265"/>
      <c r="H2373" s="126"/>
      <c r="I2373" s="125"/>
      <c r="J2373" s="125"/>
      <c r="K2373" s="125"/>
      <c r="L2373" s="125"/>
      <c r="M2373" s="125"/>
      <c r="N2373" s="125"/>
      <c r="O2373" s="266"/>
      <c r="P2373" s="267"/>
      <c r="Q2373" s="268"/>
      <c r="R2373" s="269"/>
      <c r="S2373" s="268"/>
      <c r="T2373" s="263"/>
      <c r="U2373" s="300"/>
      <c r="V2373" s="294" t="str">
        <f>IF(Tabela7[[#This Row],[C/V]]="c",Tabela7[[#This Row],[Preço Médio]],"")</f>
        <v/>
      </c>
      <c r="W2373" s="294" t="str">
        <f>IF(Tabela7[[#This Row],[C/V]]="v",Tabela7[[#This Row],[Preço Médio]],"")</f>
        <v/>
      </c>
      <c r="X2373" s="123" t="str">
        <f>Tabela7[[#This Row],[Código Negociação]]&amp;Tabela7[[#This Row],[C/V]]</f>
        <v/>
      </c>
    </row>
    <row r="2374" spans="3:24" ht="15" customHeight="1" x14ac:dyDescent="0.25">
      <c r="C2374" s="262"/>
      <c r="D2374" s="272"/>
      <c r="E2374" s="273"/>
      <c r="F2374" s="264"/>
      <c r="G2374" s="265"/>
      <c r="H2374" s="126"/>
      <c r="I2374" s="125"/>
      <c r="J2374" s="125"/>
      <c r="K2374" s="125"/>
      <c r="L2374" s="125"/>
      <c r="M2374" s="125"/>
      <c r="N2374" s="125"/>
      <c r="O2374" s="266"/>
      <c r="P2374" s="267"/>
      <c r="Q2374" s="267"/>
      <c r="R2374" s="270"/>
      <c r="S2374" s="267"/>
      <c r="T2374" s="264"/>
      <c r="U2374" s="300"/>
      <c r="V2374" s="294" t="str">
        <f>IF(Tabela7[[#This Row],[C/V]]="c",Tabela7[[#This Row],[Preço Médio]],"")</f>
        <v/>
      </c>
      <c r="W2374" s="294" t="str">
        <f>IF(Tabela7[[#This Row],[C/V]]="v",Tabela7[[#This Row],[Preço Médio]],"")</f>
        <v/>
      </c>
      <c r="X2374" s="123" t="str">
        <f>Tabela7[[#This Row],[Código Negociação]]&amp;Tabela7[[#This Row],[C/V]]</f>
        <v/>
      </c>
    </row>
    <row r="2375" spans="3:24" ht="15" customHeight="1" x14ac:dyDescent="0.25">
      <c r="C2375" s="141"/>
      <c r="D2375" s="271"/>
      <c r="E2375" s="271"/>
      <c r="F2375" s="118"/>
      <c r="G2375" s="119"/>
      <c r="H2375" s="118"/>
      <c r="I2375" s="120"/>
      <c r="J2375" s="120"/>
      <c r="K2375" s="120"/>
      <c r="L2375" s="120"/>
      <c r="M2375" s="120"/>
      <c r="N2375" s="120"/>
      <c r="O2375" s="121"/>
      <c r="P2375" s="121"/>
      <c r="Q2375" s="117"/>
      <c r="R2375" s="122"/>
      <c r="S2375" s="117"/>
      <c r="T2375" s="123"/>
      <c r="U2375" s="299"/>
      <c r="V2375" s="294" t="str">
        <f>IF(Tabela7[[#This Row],[C/V]]="c",Tabela7[[#This Row],[Preço Médio]],"")</f>
        <v/>
      </c>
      <c r="W2375" s="294" t="str">
        <f>IF(Tabela7[[#This Row],[C/V]]="v",Tabela7[[#This Row],[Preço Médio]],"")</f>
        <v/>
      </c>
      <c r="X2375" s="123" t="str">
        <f>Tabela7[[#This Row],[Código Negociação]]&amp;Tabela7[[#This Row],[C/V]]</f>
        <v/>
      </c>
    </row>
    <row r="2376" spans="3:24" ht="15" customHeight="1" x14ac:dyDescent="0.25">
      <c r="C2376" s="262"/>
      <c r="D2376" s="272"/>
      <c r="E2376" s="272"/>
      <c r="F2376" s="264"/>
      <c r="G2376" s="265"/>
      <c r="H2376" s="126"/>
      <c r="I2376" s="125"/>
      <c r="J2376" s="125"/>
      <c r="K2376" s="125"/>
      <c r="L2376" s="125"/>
      <c r="M2376" s="125"/>
      <c r="N2376" s="125"/>
      <c r="O2376" s="266"/>
      <c r="P2376" s="267"/>
      <c r="Q2376" s="268"/>
      <c r="R2376" s="269"/>
      <c r="S2376" s="268"/>
      <c r="T2376" s="263"/>
      <c r="U2376" s="300"/>
      <c r="V2376" s="294" t="str">
        <f>IF(Tabela7[[#This Row],[C/V]]="c",Tabela7[[#This Row],[Preço Médio]],"")</f>
        <v/>
      </c>
      <c r="W2376" s="294" t="str">
        <f>IF(Tabela7[[#This Row],[C/V]]="v",Tabela7[[#This Row],[Preço Médio]],"")</f>
        <v/>
      </c>
      <c r="X2376" s="123" t="str">
        <f>Tabela7[[#This Row],[Código Negociação]]&amp;Tabela7[[#This Row],[C/V]]</f>
        <v/>
      </c>
    </row>
    <row r="2377" spans="3:24" ht="15" customHeight="1" x14ac:dyDescent="0.25">
      <c r="C2377" s="262"/>
      <c r="D2377" s="272"/>
      <c r="E2377" s="272"/>
      <c r="F2377" s="264"/>
      <c r="G2377" s="265"/>
      <c r="H2377" s="126"/>
      <c r="I2377" s="125"/>
      <c r="J2377" s="125"/>
      <c r="K2377" s="125"/>
      <c r="L2377" s="125"/>
      <c r="M2377" s="125"/>
      <c r="N2377" s="125"/>
      <c r="O2377" s="266"/>
      <c r="P2377" s="267"/>
      <c r="Q2377" s="267"/>
      <c r="R2377" s="270"/>
      <c r="S2377" s="267"/>
      <c r="T2377" s="264"/>
      <c r="U2377" s="300"/>
      <c r="V2377" s="294" t="str">
        <f>IF(Tabela7[[#This Row],[C/V]]="c",Tabela7[[#This Row],[Preço Médio]],"")</f>
        <v/>
      </c>
      <c r="W2377" s="294" t="str">
        <f>IF(Tabela7[[#This Row],[C/V]]="v",Tabela7[[#This Row],[Preço Médio]],"")</f>
        <v/>
      </c>
      <c r="X2377" s="123" t="str">
        <f>Tabela7[[#This Row],[Código Negociação]]&amp;Tabela7[[#This Row],[C/V]]</f>
        <v/>
      </c>
    </row>
    <row r="2378" spans="3:24" ht="15" customHeight="1" x14ac:dyDescent="0.25">
      <c r="C2378" s="141"/>
      <c r="D2378" s="273"/>
      <c r="E2378" s="273"/>
      <c r="F2378" s="264"/>
      <c r="G2378" s="274"/>
      <c r="H2378" s="264"/>
      <c r="I2378" s="275"/>
      <c r="J2378" s="275"/>
      <c r="K2378" s="275"/>
      <c r="L2378" s="275"/>
      <c r="M2378" s="275"/>
      <c r="N2378" s="275"/>
      <c r="O2378" s="267"/>
      <c r="P2378" s="267"/>
      <c r="Q2378" s="268"/>
      <c r="R2378" s="269"/>
      <c r="S2378" s="268"/>
      <c r="T2378" s="263"/>
      <c r="U2378" s="300"/>
      <c r="V2378" s="294" t="str">
        <f>IF(Tabela7[[#This Row],[C/V]]="c",Tabela7[[#This Row],[Preço Médio]],"")</f>
        <v/>
      </c>
      <c r="W2378" s="294" t="str">
        <f>IF(Tabela7[[#This Row],[C/V]]="v",Tabela7[[#This Row],[Preço Médio]],"")</f>
        <v/>
      </c>
      <c r="X2378" s="123" t="str">
        <f>Tabela7[[#This Row],[Código Negociação]]&amp;Tabela7[[#This Row],[C/V]]</f>
        <v/>
      </c>
    </row>
    <row r="2379" spans="3:24" ht="15" customHeight="1" x14ac:dyDescent="0.25">
      <c r="C2379" s="262"/>
      <c r="D2379" s="272"/>
      <c r="E2379" s="273"/>
      <c r="F2379" s="264"/>
      <c r="G2379" s="265"/>
      <c r="H2379" s="126"/>
      <c r="I2379" s="125"/>
      <c r="J2379" s="125"/>
      <c r="K2379" s="125"/>
      <c r="L2379" s="125"/>
      <c r="M2379" s="125"/>
      <c r="N2379" s="125"/>
      <c r="O2379" s="266"/>
      <c r="P2379" s="267"/>
      <c r="Q2379" s="268"/>
      <c r="R2379" s="269"/>
      <c r="S2379" s="268"/>
      <c r="T2379" s="263"/>
      <c r="U2379" s="300"/>
      <c r="V2379" s="294" t="str">
        <f>IF(Tabela7[[#This Row],[C/V]]="c",Tabela7[[#This Row],[Preço Médio]],"")</f>
        <v/>
      </c>
      <c r="W2379" s="294" t="str">
        <f>IF(Tabela7[[#This Row],[C/V]]="v",Tabela7[[#This Row],[Preço Médio]],"")</f>
        <v/>
      </c>
      <c r="X2379" s="123" t="str">
        <f>Tabela7[[#This Row],[Código Negociação]]&amp;Tabela7[[#This Row],[C/V]]</f>
        <v/>
      </c>
    </row>
    <row r="2380" spans="3:24" ht="15" customHeight="1" x14ac:dyDescent="0.25">
      <c r="C2380" s="262"/>
      <c r="D2380" s="272"/>
      <c r="E2380" s="273"/>
      <c r="F2380" s="264"/>
      <c r="G2380" s="265"/>
      <c r="H2380" s="126"/>
      <c r="I2380" s="125"/>
      <c r="J2380" s="125"/>
      <c r="K2380" s="125"/>
      <c r="L2380" s="125"/>
      <c r="M2380" s="125"/>
      <c r="N2380" s="125"/>
      <c r="O2380" s="266"/>
      <c r="P2380" s="267"/>
      <c r="Q2380" s="267"/>
      <c r="R2380" s="270"/>
      <c r="S2380" s="267"/>
      <c r="T2380" s="264"/>
      <c r="U2380" s="300"/>
      <c r="V2380" s="294" t="str">
        <f>IF(Tabela7[[#This Row],[C/V]]="c",Tabela7[[#This Row],[Preço Médio]],"")</f>
        <v/>
      </c>
      <c r="W2380" s="294" t="str">
        <f>IF(Tabela7[[#This Row],[C/V]]="v",Tabela7[[#This Row],[Preço Médio]],"")</f>
        <v/>
      </c>
      <c r="X2380" s="123" t="str">
        <f>Tabela7[[#This Row],[Código Negociação]]&amp;Tabela7[[#This Row],[C/V]]</f>
        <v/>
      </c>
    </row>
    <row r="2381" spans="3:24" ht="15" customHeight="1" x14ac:dyDescent="0.25">
      <c r="C2381" s="141"/>
      <c r="D2381" s="271"/>
      <c r="E2381" s="271"/>
      <c r="F2381" s="118"/>
      <c r="G2381" s="119"/>
      <c r="H2381" s="118"/>
      <c r="I2381" s="120"/>
      <c r="J2381" s="120"/>
      <c r="K2381" s="120"/>
      <c r="L2381" s="120"/>
      <c r="M2381" s="120"/>
      <c r="N2381" s="120"/>
      <c r="O2381" s="121"/>
      <c r="P2381" s="121"/>
      <c r="Q2381" s="117"/>
      <c r="R2381" s="122"/>
      <c r="S2381" s="117"/>
      <c r="T2381" s="123"/>
      <c r="U2381" s="299"/>
      <c r="V2381" s="294" t="str">
        <f>IF(Tabela7[[#This Row],[C/V]]="c",Tabela7[[#This Row],[Preço Médio]],"")</f>
        <v/>
      </c>
      <c r="W2381" s="294" t="str">
        <f>IF(Tabela7[[#This Row],[C/V]]="v",Tabela7[[#This Row],[Preço Médio]],"")</f>
        <v/>
      </c>
      <c r="X2381" s="123" t="str">
        <f>Tabela7[[#This Row],[Código Negociação]]&amp;Tabela7[[#This Row],[C/V]]</f>
        <v/>
      </c>
    </row>
    <row r="2382" spans="3:24" ht="15" customHeight="1" x14ac:dyDescent="0.25">
      <c r="C2382" s="262"/>
      <c r="D2382" s="272"/>
      <c r="E2382" s="272"/>
      <c r="F2382" s="264"/>
      <c r="G2382" s="265"/>
      <c r="H2382" s="126"/>
      <c r="I2382" s="125"/>
      <c r="J2382" s="125"/>
      <c r="K2382" s="125"/>
      <c r="L2382" s="125"/>
      <c r="M2382" s="125"/>
      <c r="N2382" s="125"/>
      <c r="O2382" s="266"/>
      <c r="P2382" s="267"/>
      <c r="Q2382" s="268"/>
      <c r="R2382" s="269"/>
      <c r="S2382" s="268"/>
      <c r="T2382" s="263"/>
      <c r="U2382" s="300"/>
      <c r="V2382" s="294" t="str">
        <f>IF(Tabela7[[#This Row],[C/V]]="c",Tabela7[[#This Row],[Preço Médio]],"")</f>
        <v/>
      </c>
      <c r="W2382" s="294" t="str">
        <f>IF(Tabela7[[#This Row],[C/V]]="v",Tabela7[[#This Row],[Preço Médio]],"")</f>
        <v/>
      </c>
      <c r="X2382" s="123" t="str">
        <f>Tabela7[[#This Row],[Código Negociação]]&amp;Tabela7[[#This Row],[C/V]]</f>
        <v/>
      </c>
    </row>
    <row r="2383" spans="3:24" ht="15" customHeight="1" x14ac:dyDescent="0.25">
      <c r="C2383" s="262"/>
      <c r="D2383" s="272"/>
      <c r="E2383" s="272"/>
      <c r="F2383" s="264"/>
      <c r="G2383" s="265"/>
      <c r="H2383" s="126"/>
      <c r="I2383" s="125"/>
      <c r="J2383" s="125"/>
      <c r="K2383" s="125"/>
      <c r="L2383" s="125"/>
      <c r="M2383" s="125"/>
      <c r="N2383" s="125"/>
      <c r="O2383" s="266"/>
      <c r="P2383" s="267"/>
      <c r="Q2383" s="267"/>
      <c r="R2383" s="270"/>
      <c r="S2383" s="267"/>
      <c r="T2383" s="264"/>
      <c r="U2383" s="300"/>
      <c r="V2383" s="294" t="str">
        <f>IF(Tabela7[[#This Row],[C/V]]="c",Tabela7[[#This Row],[Preço Médio]],"")</f>
        <v/>
      </c>
      <c r="W2383" s="294" t="str">
        <f>IF(Tabela7[[#This Row],[C/V]]="v",Tabela7[[#This Row],[Preço Médio]],"")</f>
        <v/>
      </c>
      <c r="X2383" s="123" t="str">
        <f>Tabela7[[#This Row],[Código Negociação]]&amp;Tabela7[[#This Row],[C/V]]</f>
        <v/>
      </c>
    </row>
    <row r="2384" spans="3:24" ht="15" customHeight="1" x14ac:dyDescent="0.25">
      <c r="C2384" s="141"/>
      <c r="D2384" s="273"/>
      <c r="E2384" s="273"/>
      <c r="F2384" s="264"/>
      <c r="G2384" s="274"/>
      <c r="H2384" s="264"/>
      <c r="I2384" s="275"/>
      <c r="J2384" s="275"/>
      <c r="K2384" s="275"/>
      <c r="L2384" s="275"/>
      <c r="M2384" s="275"/>
      <c r="N2384" s="275"/>
      <c r="O2384" s="267"/>
      <c r="P2384" s="267"/>
      <c r="Q2384" s="268"/>
      <c r="R2384" s="269"/>
      <c r="S2384" s="268"/>
      <c r="T2384" s="263"/>
      <c r="U2384" s="300"/>
      <c r="V2384" s="294" t="str">
        <f>IF(Tabela7[[#This Row],[C/V]]="c",Tabela7[[#This Row],[Preço Médio]],"")</f>
        <v/>
      </c>
      <c r="W2384" s="294" t="str">
        <f>IF(Tabela7[[#This Row],[C/V]]="v",Tabela7[[#This Row],[Preço Médio]],"")</f>
        <v/>
      </c>
      <c r="X2384" s="123" t="str">
        <f>Tabela7[[#This Row],[Código Negociação]]&amp;Tabela7[[#This Row],[C/V]]</f>
        <v/>
      </c>
    </row>
    <row r="2385" spans="3:24" ht="15" customHeight="1" x14ac:dyDescent="0.25">
      <c r="C2385" s="262"/>
      <c r="D2385" s="272"/>
      <c r="E2385" s="273"/>
      <c r="F2385" s="264"/>
      <c r="G2385" s="265"/>
      <c r="H2385" s="126"/>
      <c r="I2385" s="125"/>
      <c r="J2385" s="125"/>
      <c r="K2385" s="125"/>
      <c r="L2385" s="125"/>
      <c r="M2385" s="125"/>
      <c r="N2385" s="125"/>
      <c r="O2385" s="266"/>
      <c r="P2385" s="267"/>
      <c r="Q2385" s="268"/>
      <c r="R2385" s="269"/>
      <c r="S2385" s="268"/>
      <c r="T2385" s="263"/>
      <c r="U2385" s="300"/>
      <c r="V2385" s="294" t="str">
        <f>IF(Tabela7[[#This Row],[C/V]]="c",Tabela7[[#This Row],[Preço Médio]],"")</f>
        <v/>
      </c>
      <c r="W2385" s="294" t="str">
        <f>IF(Tabela7[[#This Row],[C/V]]="v",Tabela7[[#This Row],[Preço Médio]],"")</f>
        <v/>
      </c>
      <c r="X2385" s="123" t="str">
        <f>Tabela7[[#This Row],[Código Negociação]]&amp;Tabela7[[#This Row],[C/V]]</f>
        <v/>
      </c>
    </row>
    <row r="2386" spans="3:24" ht="15" customHeight="1" x14ac:dyDescent="0.25">
      <c r="C2386" s="262"/>
      <c r="D2386" s="272"/>
      <c r="E2386" s="273"/>
      <c r="F2386" s="264"/>
      <c r="G2386" s="265"/>
      <c r="H2386" s="126"/>
      <c r="I2386" s="125"/>
      <c r="J2386" s="125"/>
      <c r="K2386" s="125"/>
      <c r="L2386" s="125"/>
      <c r="M2386" s="125"/>
      <c r="N2386" s="125"/>
      <c r="O2386" s="266"/>
      <c r="P2386" s="267"/>
      <c r="Q2386" s="267"/>
      <c r="R2386" s="270"/>
      <c r="S2386" s="267"/>
      <c r="T2386" s="264"/>
      <c r="U2386" s="300"/>
      <c r="V2386" s="294" t="str">
        <f>IF(Tabela7[[#This Row],[C/V]]="c",Tabela7[[#This Row],[Preço Médio]],"")</f>
        <v/>
      </c>
      <c r="W2386" s="294" t="str">
        <f>IF(Tabela7[[#This Row],[C/V]]="v",Tabela7[[#This Row],[Preço Médio]],"")</f>
        <v/>
      </c>
      <c r="X2386" s="123" t="str">
        <f>Tabela7[[#This Row],[Código Negociação]]&amp;Tabela7[[#This Row],[C/V]]</f>
        <v/>
      </c>
    </row>
    <row r="2387" spans="3:24" ht="15" customHeight="1" x14ac:dyDescent="0.25">
      <c r="C2387" s="141"/>
      <c r="D2387" s="271"/>
      <c r="E2387" s="271"/>
      <c r="F2387" s="118"/>
      <c r="G2387" s="119"/>
      <c r="H2387" s="118"/>
      <c r="I2387" s="120"/>
      <c r="J2387" s="120"/>
      <c r="K2387" s="120"/>
      <c r="L2387" s="120"/>
      <c r="M2387" s="120"/>
      <c r="N2387" s="120"/>
      <c r="O2387" s="121"/>
      <c r="P2387" s="121"/>
      <c r="Q2387" s="117"/>
      <c r="R2387" s="122"/>
      <c r="S2387" s="117"/>
      <c r="T2387" s="123"/>
      <c r="U2387" s="299"/>
      <c r="V2387" s="294" t="str">
        <f>IF(Tabela7[[#This Row],[C/V]]="c",Tabela7[[#This Row],[Preço Médio]],"")</f>
        <v/>
      </c>
      <c r="W2387" s="294" t="str">
        <f>IF(Tabela7[[#This Row],[C/V]]="v",Tabela7[[#This Row],[Preço Médio]],"")</f>
        <v/>
      </c>
      <c r="X2387" s="123" t="str">
        <f>Tabela7[[#This Row],[Código Negociação]]&amp;Tabela7[[#This Row],[C/V]]</f>
        <v/>
      </c>
    </row>
    <row r="2388" spans="3:24" ht="15" customHeight="1" x14ac:dyDescent="0.25">
      <c r="C2388" s="262"/>
      <c r="D2388" s="272"/>
      <c r="E2388" s="272"/>
      <c r="F2388" s="264"/>
      <c r="G2388" s="265"/>
      <c r="H2388" s="126"/>
      <c r="I2388" s="125"/>
      <c r="J2388" s="125"/>
      <c r="K2388" s="125"/>
      <c r="L2388" s="125"/>
      <c r="M2388" s="125"/>
      <c r="N2388" s="125"/>
      <c r="O2388" s="266"/>
      <c r="P2388" s="267"/>
      <c r="Q2388" s="268"/>
      <c r="R2388" s="269"/>
      <c r="S2388" s="268"/>
      <c r="T2388" s="263"/>
      <c r="U2388" s="300"/>
      <c r="V2388" s="294" t="str">
        <f>IF(Tabela7[[#This Row],[C/V]]="c",Tabela7[[#This Row],[Preço Médio]],"")</f>
        <v/>
      </c>
      <c r="W2388" s="294" t="str">
        <f>IF(Tabela7[[#This Row],[C/V]]="v",Tabela7[[#This Row],[Preço Médio]],"")</f>
        <v/>
      </c>
      <c r="X2388" s="123" t="str">
        <f>Tabela7[[#This Row],[Código Negociação]]&amp;Tabela7[[#This Row],[C/V]]</f>
        <v/>
      </c>
    </row>
    <row r="2389" spans="3:24" ht="15" customHeight="1" x14ac:dyDescent="0.25">
      <c r="C2389" s="262"/>
      <c r="D2389" s="272"/>
      <c r="E2389" s="272"/>
      <c r="F2389" s="264"/>
      <c r="G2389" s="265"/>
      <c r="H2389" s="126"/>
      <c r="I2389" s="125"/>
      <c r="J2389" s="125"/>
      <c r="K2389" s="125"/>
      <c r="L2389" s="125"/>
      <c r="M2389" s="125"/>
      <c r="N2389" s="125"/>
      <c r="O2389" s="266"/>
      <c r="P2389" s="267"/>
      <c r="Q2389" s="267"/>
      <c r="R2389" s="270"/>
      <c r="S2389" s="267"/>
      <c r="T2389" s="264"/>
      <c r="U2389" s="300"/>
      <c r="V2389" s="294" t="str">
        <f>IF(Tabela7[[#This Row],[C/V]]="c",Tabela7[[#This Row],[Preço Médio]],"")</f>
        <v/>
      </c>
      <c r="W2389" s="294" t="str">
        <f>IF(Tabela7[[#This Row],[C/V]]="v",Tabela7[[#This Row],[Preço Médio]],"")</f>
        <v/>
      </c>
      <c r="X2389" s="123" t="str">
        <f>Tabela7[[#This Row],[Código Negociação]]&amp;Tabela7[[#This Row],[C/V]]</f>
        <v/>
      </c>
    </row>
    <row r="2390" spans="3:24" ht="15" customHeight="1" x14ac:dyDescent="0.25">
      <c r="C2390" s="141"/>
      <c r="D2390" s="273"/>
      <c r="E2390" s="273"/>
      <c r="F2390" s="264"/>
      <c r="G2390" s="274"/>
      <c r="H2390" s="264"/>
      <c r="I2390" s="275"/>
      <c r="J2390" s="275"/>
      <c r="K2390" s="275"/>
      <c r="L2390" s="275"/>
      <c r="M2390" s="275"/>
      <c r="N2390" s="275"/>
      <c r="O2390" s="267"/>
      <c r="P2390" s="267"/>
      <c r="Q2390" s="268"/>
      <c r="R2390" s="269"/>
      <c r="S2390" s="268"/>
      <c r="T2390" s="263"/>
      <c r="U2390" s="300"/>
      <c r="V2390" s="294" t="str">
        <f>IF(Tabela7[[#This Row],[C/V]]="c",Tabela7[[#This Row],[Preço Médio]],"")</f>
        <v/>
      </c>
      <c r="W2390" s="294" t="str">
        <f>IF(Tabela7[[#This Row],[C/V]]="v",Tabela7[[#This Row],[Preço Médio]],"")</f>
        <v/>
      </c>
      <c r="X2390" s="123" t="str">
        <f>Tabela7[[#This Row],[Código Negociação]]&amp;Tabela7[[#This Row],[C/V]]</f>
        <v/>
      </c>
    </row>
    <row r="2391" spans="3:24" ht="15" customHeight="1" x14ac:dyDescent="0.25">
      <c r="C2391" s="262"/>
      <c r="D2391" s="272"/>
      <c r="E2391" s="273"/>
      <c r="F2391" s="264"/>
      <c r="G2391" s="265"/>
      <c r="H2391" s="126"/>
      <c r="I2391" s="125"/>
      <c r="J2391" s="125"/>
      <c r="K2391" s="125"/>
      <c r="L2391" s="125"/>
      <c r="M2391" s="125"/>
      <c r="N2391" s="125"/>
      <c r="O2391" s="266"/>
      <c r="P2391" s="267"/>
      <c r="Q2391" s="268"/>
      <c r="R2391" s="269"/>
      <c r="S2391" s="268"/>
      <c r="T2391" s="263"/>
      <c r="U2391" s="300"/>
      <c r="V2391" s="294" t="str">
        <f>IF(Tabela7[[#This Row],[C/V]]="c",Tabela7[[#This Row],[Preço Médio]],"")</f>
        <v/>
      </c>
      <c r="W2391" s="294" t="str">
        <f>IF(Tabela7[[#This Row],[C/V]]="v",Tabela7[[#This Row],[Preço Médio]],"")</f>
        <v/>
      </c>
      <c r="X2391" s="123" t="str">
        <f>Tabela7[[#This Row],[Código Negociação]]&amp;Tabela7[[#This Row],[C/V]]</f>
        <v/>
      </c>
    </row>
    <row r="2392" spans="3:24" ht="15" customHeight="1" x14ac:dyDescent="0.25">
      <c r="C2392" s="262"/>
      <c r="D2392" s="272"/>
      <c r="E2392" s="273"/>
      <c r="F2392" s="264"/>
      <c r="G2392" s="265"/>
      <c r="H2392" s="126"/>
      <c r="I2392" s="125"/>
      <c r="J2392" s="125"/>
      <c r="K2392" s="125"/>
      <c r="L2392" s="125"/>
      <c r="M2392" s="125"/>
      <c r="N2392" s="125"/>
      <c r="O2392" s="266"/>
      <c r="P2392" s="267"/>
      <c r="Q2392" s="267"/>
      <c r="R2392" s="270"/>
      <c r="S2392" s="267"/>
      <c r="T2392" s="264"/>
      <c r="U2392" s="300"/>
      <c r="V2392" s="294" t="str">
        <f>IF(Tabela7[[#This Row],[C/V]]="c",Tabela7[[#This Row],[Preço Médio]],"")</f>
        <v/>
      </c>
      <c r="W2392" s="294" t="str">
        <f>IF(Tabela7[[#This Row],[C/V]]="v",Tabela7[[#This Row],[Preço Médio]],"")</f>
        <v/>
      </c>
      <c r="X2392" s="123" t="str">
        <f>Tabela7[[#This Row],[Código Negociação]]&amp;Tabela7[[#This Row],[C/V]]</f>
        <v/>
      </c>
    </row>
    <row r="2393" spans="3:24" ht="15" customHeight="1" x14ac:dyDescent="0.25">
      <c r="C2393" s="141"/>
      <c r="D2393" s="271"/>
      <c r="E2393" s="271"/>
      <c r="F2393" s="118"/>
      <c r="G2393" s="119"/>
      <c r="H2393" s="118"/>
      <c r="I2393" s="120"/>
      <c r="J2393" s="120"/>
      <c r="K2393" s="120"/>
      <c r="L2393" s="120"/>
      <c r="M2393" s="120"/>
      <c r="N2393" s="120"/>
      <c r="O2393" s="121"/>
      <c r="P2393" s="121"/>
      <c r="Q2393" s="117"/>
      <c r="R2393" s="122"/>
      <c r="S2393" s="117"/>
      <c r="T2393" s="123"/>
      <c r="U2393" s="299"/>
      <c r="V2393" s="294" t="str">
        <f>IF(Tabela7[[#This Row],[C/V]]="c",Tabela7[[#This Row],[Preço Médio]],"")</f>
        <v/>
      </c>
      <c r="W2393" s="294" t="str">
        <f>IF(Tabela7[[#This Row],[C/V]]="v",Tabela7[[#This Row],[Preço Médio]],"")</f>
        <v/>
      </c>
      <c r="X2393" s="123" t="str">
        <f>Tabela7[[#This Row],[Código Negociação]]&amp;Tabela7[[#This Row],[C/V]]</f>
        <v/>
      </c>
    </row>
    <row r="2394" spans="3:24" ht="15" customHeight="1" x14ac:dyDescent="0.25">
      <c r="C2394" s="262"/>
      <c r="D2394" s="272"/>
      <c r="E2394" s="272"/>
      <c r="F2394" s="264"/>
      <c r="G2394" s="265"/>
      <c r="H2394" s="126"/>
      <c r="I2394" s="125"/>
      <c r="J2394" s="125"/>
      <c r="K2394" s="125"/>
      <c r="L2394" s="125"/>
      <c r="M2394" s="125"/>
      <c r="N2394" s="125"/>
      <c r="O2394" s="266"/>
      <c r="P2394" s="267"/>
      <c r="Q2394" s="268"/>
      <c r="R2394" s="269"/>
      <c r="S2394" s="268"/>
      <c r="T2394" s="263"/>
      <c r="U2394" s="300"/>
      <c r="V2394" s="294" t="str">
        <f>IF(Tabela7[[#This Row],[C/V]]="c",Tabela7[[#This Row],[Preço Médio]],"")</f>
        <v/>
      </c>
      <c r="W2394" s="294" t="str">
        <f>IF(Tabela7[[#This Row],[C/V]]="v",Tabela7[[#This Row],[Preço Médio]],"")</f>
        <v/>
      </c>
      <c r="X2394" s="123" t="str">
        <f>Tabela7[[#This Row],[Código Negociação]]&amp;Tabela7[[#This Row],[C/V]]</f>
        <v/>
      </c>
    </row>
    <row r="2395" spans="3:24" ht="15" customHeight="1" x14ac:dyDescent="0.25">
      <c r="C2395" s="262"/>
      <c r="D2395" s="272"/>
      <c r="E2395" s="272"/>
      <c r="F2395" s="264"/>
      <c r="G2395" s="265"/>
      <c r="H2395" s="126"/>
      <c r="I2395" s="125"/>
      <c r="J2395" s="125"/>
      <c r="K2395" s="125"/>
      <c r="L2395" s="125"/>
      <c r="M2395" s="125"/>
      <c r="N2395" s="125"/>
      <c r="O2395" s="266"/>
      <c r="P2395" s="267"/>
      <c r="Q2395" s="267"/>
      <c r="R2395" s="270"/>
      <c r="S2395" s="267"/>
      <c r="T2395" s="264"/>
      <c r="U2395" s="300"/>
      <c r="V2395" s="294" t="str">
        <f>IF(Tabela7[[#This Row],[C/V]]="c",Tabela7[[#This Row],[Preço Médio]],"")</f>
        <v/>
      </c>
      <c r="W2395" s="294" t="str">
        <f>IF(Tabela7[[#This Row],[C/V]]="v",Tabela7[[#This Row],[Preço Médio]],"")</f>
        <v/>
      </c>
      <c r="X2395" s="123" t="str">
        <f>Tabela7[[#This Row],[Código Negociação]]&amp;Tabela7[[#This Row],[C/V]]</f>
        <v/>
      </c>
    </row>
    <row r="2396" spans="3:24" ht="15" customHeight="1" x14ac:dyDescent="0.25">
      <c r="C2396" s="141"/>
      <c r="D2396" s="273"/>
      <c r="E2396" s="273"/>
      <c r="F2396" s="264"/>
      <c r="G2396" s="274"/>
      <c r="H2396" s="264"/>
      <c r="I2396" s="275"/>
      <c r="J2396" s="275"/>
      <c r="K2396" s="275"/>
      <c r="L2396" s="275"/>
      <c r="M2396" s="275"/>
      <c r="N2396" s="275"/>
      <c r="O2396" s="267"/>
      <c r="P2396" s="267"/>
      <c r="Q2396" s="268"/>
      <c r="R2396" s="269"/>
      <c r="S2396" s="268"/>
      <c r="T2396" s="263"/>
      <c r="U2396" s="300"/>
      <c r="V2396" s="294" t="str">
        <f>IF(Tabela7[[#This Row],[C/V]]="c",Tabela7[[#This Row],[Preço Médio]],"")</f>
        <v/>
      </c>
      <c r="W2396" s="294" t="str">
        <f>IF(Tabela7[[#This Row],[C/V]]="v",Tabela7[[#This Row],[Preço Médio]],"")</f>
        <v/>
      </c>
      <c r="X2396" s="123" t="str">
        <f>Tabela7[[#This Row],[Código Negociação]]&amp;Tabela7[[#This Row],[C/V]]</f>
        <v/>
      </c>
    </row>
    <row r="2397" spans="3:24" ht="15" customHeight="1" x14ac:dyDescent="0.25">
      <c r="C2397" s="262"/>
      <c r="D2397" s="272"/>
      <c r="E2397" s="273"/>
      <c r="F2397" s="264"/>
      <c r="G2397" s="265"/>
      <c r="H2397" s="126"/>
      <c r="I2397" s="125"/>
      <c r="J2397" s="125"/>
      <c r="K2397" s="125"/>
      <c r="L2397" s="125"/>
      <c r="M2397" s="125"/>
      <c r="N2397" s="125"/>
      <c r="O2397" s="266"/>
      <c r="P2397" s="267"/>
      <c r="Q2397" s="268"/>
      <c r="R2397" s="269"/>
      <c r="S2397" s="268"/>
      <c r="T2397" s="263"/>
      <c r="U2397" s="300"/>
      <c r="V2397" s="294" t="str">
        <f>IF(Tabela7[[#This Row],[C/V]]="c",Tabela7[[#This Row],[Preço Médio]],"")</f>
        <v/>
      </c>
      <c r="W2397" s="294" t="str">
        <f>IF(Tabela7[[#This Row],[C/V]]="v",Tabela7[[#This Row],[Preço Médio]],"")</f>
        <v/>
      </c>
      <c r="X2397" s="123" t="str">
        <f>Tabela7[[#This Row],[Código Negociação]]&amp;Tabela7[[#This Row],[C/V]]</f>
        <v/>
      </c>
    </row>
    <row r="2398" spans="3:24" ht="15" customHeight="1" x14ac:dyDescent="0.25">
      <c r="C2398" s="262"/>
      <c r="D2398" s="272"/>
      <c r="E2398" s="273"/>
      <c r="F2398" s="264"/>
      <c r="G2398" s="265"/>
      <c r="H2398" s="126"/>
      <c r="I2398" s="125"/>
      <c r="J2398" s="125"/>
      <c r="K2398" s="125"/>
      <c r="L2398" s="125"/>
      <c r="M2398" s="125"/>
      <c r="N2398" s="125"/>
      <c r="O2398" s="266"/>
      <c r="P2398" s="267"/>
      <c r="Q2398" s="267"/>
      <c r="R2398" s="270"/>
      <c r="S2398" s="267"/>
      <c r="T2398" s="264"/>
      <c r="U2398" s="300"/>
      <c r="V2398" s="294" t="str">
        <f>IF(Tabela7[[#This Row],[C/V]]="c",Tabela7[[#This Row],[Preço Médio]],"")</f>
        <v/>
      </c>
      <c r="W2398" s="294" t="str">
        <f>IF(Tabela7[[#This Row],[C/V]]="v",Tabela7[[#This Row],[Preço Médio]],"")</f>
        <v/>
      </c>
      <c r="X2398" s="123" t="str">
        <f>Tabela7[[#This Row],[Código Negociação]]&amp;Tabela7[[#This Row],[C/V]]</f>
        <v/>
      </c>
    </row>
    <row r="2399" spans="3:24" ht="15" customHeight="1" x14ac:dyDescent="0.25">
      <c r="C2399" s="141"/>
      <c r="D2399" s="271"/>
      <c r="E2399" s="271"/>
      <c r="F2399" s="118"/>
      <c r="G2399" s="119"/>
      <c r="H2399" s="118"/>
      <c r="I2399" s="120"/>
      <c r="J2399" s="120"/>
      <c r="K2399" s="120"/>
      <c r="L2399" s="120"/>
      <c r="M2399" s="120"/>
      <c r="N2399" s="120"/>
      <c r="O2399" s="121"/>
      <c r="P2399" s="121"/>
      <c r="Q2399" s="117"/>
      <c r="R2399" s="122"/>
      <c r="S2399" s="117"/>
      <c r="T2399" s="123"/>
      <c r="U2399" s="299"/>
      <c r="V2399" s="294" t="str">
        <f>IF(Tabela7[[#This Row],[C/V]]="c",Tabela7[[#This Row],[Preço Médio]],"")</f>
        <v/>
      </c>
      <c r="W2399" s="294" t="str">
        <f>IF(Tabela7[[#This Row],[C/V]]="v",Tabela7[[#This Row],[Preço Médio]],"")</f>
        <v/>
      </c>
      <c r="X2399" s="123" t="str">
        <f>Tabela7[[#This Row],[Código Negociação]]&amp;Tabela7[[#This Row],[C/V]]</f>
        <v/>
      </c>
    </row>
    <row r="2400" spans="3:24" ht="15" customHeight="1" x14ac:dyDescent="0.25">
      <c r="C2400" s="262"/>
      <c r="D2400" s="272"/>
      <c r="E2400" s="272"/>
      <c r="F2400" s="264"/>
      <c r="G2400" s="265"/>
      <c r="H2400" s="126"/>
      <c r="I2400" s="125"/>
      <c r="J2400" s="125"/>
      <c r="K2400" s="125"/>
      <c r="L2400" s="125"/>
      <c r="M2400" s="125"/>
      <c r="N2400" s="125"/>
      <c r="O2400" s="266"/>
      <c r="P2400" s="267"/>
      <c r="Q2400" s="268"/>
      <c r="R2400" s="269"/>
      <c r="S2400" s="268"/>
      <c r="T2400" s="263"/>
      <c r="U2400" s="300"/>
      <c r="V2400" s="294" t="str">
        <f>IF(Tabela7[[#This Row],[C/V]]="c",Tabela7[[#This Row],[Preço Médio]],"")</f>
        <v/>
      </c>
      <c r="W2400" s="294" t="str">
        <f>IF(Tabela7[[#This Row],[C/V]]="v",Tabela7[[#This Row],[Preço Médio]],"")</f>
        <v/>
      </c>
      <c r="X2400" s="123" t="str">
        <f>Tabela7[[#This Row],[Código Negociação]]&amp;Tabela7[[#This Row],[C/V]]</f>
        <v/>
      </c>
    </row>
    <row r="2401" spans="3:24" ht="15" customHeight="1" x14ac:dyDescent="0.25">
      <c r="C2401" s="262"/>
      <c r="D2401" s="272"/>
      <c r="E2401" s="272"/>
      <c r="F2401" s="264"/>
      <c r="G2401" s="265"/>
      <c r="H2401" s="126"/>
      <c r="I2401" s="125"/>
      <c r="J2401" s="125"/>
      <c r="K2401" s="125"/>
      <c r="L2401" s="125"/>
      <c r="M2401" s="125"/>
      <c r="N2401" s="125"/>
      <c r="O2401" s="266"/>
      <c r="P2401" s="267"/>
      <c r="Q2401" s="267"/>
      <c r="R2401" s="270"/>
      <c r="S2401" s="267"/>
      <c r="T2401" s="264"/>
      <c r="U2401" s="300"/>
      <c r="V2401" s="294" t="str">
        <f>IF(Tabela7[[#This Row],[C/V]]="c",Tabela7[[#This Row],[Preço Médio]],"")</f>
        <v/>
      </c>
      <c r="W2401" s="294" t="str">
        <f>IF(Tabela7[[#This Row],[C/V]]="v",Tabela7[[#This Row],[Preço Médio]],"")</f>
        <v/>
      </c>
      <c r="X2401" s="123" t="str">
        <f>Tabela7[[#This Row],[Código Negociação]]&amp;Tabela7[[#This Row],[C/V]]</f>
        <v/>
      </c>
    </row>
    <row r="2402" spans="3:24" ht="15" customHeight="1" x14ac:dyDescent="0.25">
      <c r="C2402" s="141"/>
      <c r="D2402" s="273"/>
      <c r="E2402" s="273"/>
      <c r="F2402" s="264"/>
      <c r="G2402" s="274"/>
      <c r="H2402" s="264"/>
      <c r="I2402" s="275"/>
      <c r="J2402" s="275"/>
      <c r="K2402" s="275"/>
      <c r="L2402" s="275"/>
      <c r="M2402" s="275"/>
      <c r="N2402" s="275"/>
      <c r="O2402" s="267"/>
      <c r="P2402" s="267"/>
      <c r="Q2402" s="268"/>
      <c r="R2402" s="269"/>
      <c r="S2402" s="268"/>
      <c r="T2402" s="263"/>
      <c r="U2402" s="300"/>
      <c r="V2402" s="294" t="str">
        <f>IF(Tabela7[[#This Row],[C/V]]="c",Tabela7[[#This Row],[Preço Médio]],"")</f>
        <v/>
      </c>
      <c r="W2402" s="294" t="str">
        <f>IF(Tabela7[[#This Row],[C/V]]="v",Tabela7[[#This Row],[Preço Médio]],"")</f>
        <v/>
      </c>
      <c r="X2402" s="123" t="str">
        <f>Tabela7[[#This Row],[Código Negociação]]&amp;Tabela7[[#This Row],[C/V]]</f>
        <v/>
      </c>
    </row>
    <row r="2403" spans="3:24" ht="15" customHeight="1" x14ac:dyDescent="0.25">
      <c r="C2403" s="262"/>
      <c r="D2403" s="272"/>
      <c r="E2403" s="273"/>
      <c r="F2403" s="264"/>
      <c r="G2403" s="265"/>
      <c r="H2403" s="126"/>
      <c r="I2403" s="125"/>
      <c r="J2403" s="125"/>
      <c r="K2403" s="125"/>
      <c r="L2403" s="125"/>
      <c r="M2403" s="125"/>
      <c r="N2403" s="125"/>
      <c r="O2403" s="266"/>
      <c r="P2403" s="267"/>
      <c r="Q2403" s="268"/>
      <c r="R2403" s="269"/>
      <c r="S2403" s="268"/>
      <c r="T2403" s="263"/>
      <c r="U2403" s="300"/>
      <c r="V2403" s="294" t="str">
        <f>IF(Tabela7[[#This Row],[C/V]]="c",Tabela7[[#This Row],[Preço Médio]],"")</f>
        <v/>
      </c>
      <c r="W2403" s="294" t="str">
        <f>IF(Tabela7[[#This Row],[C/V]]="v",Tabela7[[#This Row],[Preço Médio]],"")</f>
        <v/>
      </c>
      <c r="X2403" s="123" t="str">
        <f>Tabela7[[#This Row],[Código Negociação]]&amp;Tabela7[[#This Row],[C/V]]</f>
        <v/>
      </c>
    </row>
    <row r="2404" spans="3:24" ht="15" customHeight="1" x14ac:dyDescent="0.25">
      <c r="C2404" s="262"/>
      <c r="D2404" s="272"/>
      <c r="E2404" s="273"/>
      <c r="F2404" s="264"/>
      <c r="G2404" s="265"/>
      <c r="H2404" s="126"/>
      <c r="I2404" s="125"/>
      <c r="J2404" s="125"/>
      <c r="K2404" s="125"/>
      <c r="L2404" s="125"/>
      <c r="M2404" s="125"/>
      <c r="N2404" s="125"/>
      <c r="O2404" s="266"/>
      <c r="P2404" s="267"/>
      <c r="Q2404" s="267"/>
      <c r="R2404" s="270"/>
      <c r="S2404" s="267"/>
      <c r="T2404" s="264"/>
      <c r="U2404" s="300"/>
      <c r="V2404" s="294" t="str">
        <f>IF(Tabela7[[#This Row],[C/V]]="c",Tabela7[[#This Row],[Preço Médio]],"")</f>
        <v/>
      </c>
      <c r="W2404" s="294" t="str">
        <f>IF(Tabela7[[#This Row],[C/V]]="v",Tabela7[[#This Row],[Preço Médio]],"")</f>
        <v/>
      </c>
      <c r="X2404" s="123" t="str">
        <f>Tabela7[[#This Row],[Código Negociação]]&amp;Tabela7[[#This Row],[C/V]]</f>
        <v/>
      </c>
    </row>
    <row r="2405" spans="3:24" ht="15" customHeight="1" x14ac:dyDescent="0.25">
      <c r="C2405" s="141"/>
      <c r="D2405" s="271"/>
      <c r="E2405" s="271"/>
      <c r="F2405" s="118"/>
      <c r="G2405" s="119"/>
      <c r="H2405" s="118"/>
      <c r="I2405" s="120"/>
      <c r="J2405" s="120"/>
      <c r="K2405" s="120"/>
      <c r="L2405" s="120"/>
      <c r="M2405" s="120"/>
      <c r="N2405" s="120"/>
      <c r="O2405" s="121"/>
      <c r="P2405" s="121"/>
      <c r="Q2405" s="117"/>
      <c r="R2405" s="122"/>
      <c r="S2405" s="117"/>
      <c r="T2405" s="123"/>
      <c r="U2405" s="299"/>
      <c r="V2405" s="294" t="str">
        <f>IF(Tabela7[[#This Row],[C/V]]="c",Tabela7[[#This Row],[Preço Médio]],"")</f>
        <v/>
      </c>
      <c r="W2405" s="294" t="str">
        <f>IF(Tabela7[[#This Row],[C/V]]="v",Tabela7[[#This Row],[Preço Médio]],"")</f>
        <v/>
      </c>
      <c r="X2405" s="123" t="str">
        <f>Tabela7[[#This Row],[Código Negociação]]&amp;Tabela7[[#This Row],[C/V]]</f>
        <v/>
      </c>
    </row>
    <row r="2406" spans="3:24" ht="15" customHeight="1" x14ac:dyDescent="0.25">
      <c r="C2406" s="262"/>
      <c r="D2406" s="272"/>
      <c r="E2406" s="272"/>
      <c r="F2406" s="264"/>
      <c r="G2406" s="265"/>
      <c r="H2406" s="126"/>
      <c r="I2406" s="125"/>
      <c r="J2406" s="125"/>
      <c r="K2406" s="125"/>
      <c r="L2406" s="125"/>
      <c r="M2406" s="125"/>
      <c r="N2406" s="125"/>
      <c r="O2406" s="266"/>
      <c r="P2406" s="267"/>
      <c r="Q2406" s="268"/>
      <c r="R2406" s="269"/>
      <c r="S2406" s="268"/>
      <c r="T2406" s="263"/>
      <c r="U2406" s="300"/>
      <c r="V2406" s="294" t="str">
        <f>IF(Tabela7[[#This Row],[C/V]]="c",Tabela7[[#This Row],[Preço Médio]],"")</f>
        <v/>
      </c>
      <c r="W2406" s="294" t="str">
        <f>IF(Tabela7[[#This Row],[C/V]]="v",Tabela7[[#This Row],[Preço Médio]],"")</f>
        <v/>
      </c>
      <c r="X2406" s="123" t="str">
        <f>Tabela7[[#This Row],[Código Negociação]]&amp;Tabela7[[#This Row],[C/V]]</f>
        <v/>
      </c>
    </row>
    <row r="2407" spans="3:24" ht="15" customHeight="1" x14ac:dyDescent="0.25">
      <c r="C2407" s="262"/>
      <c r="D2407" s="272"/>
      <c r="E2407" s="272"/>
      <c r="F2407" s="264"/>
      <c r="G2407" s="265"/>
      <c r="H2407" s="126"/>
      <c r="I2407" s="125"/>
      <c r="J2407" s="125"/>
      <c r="K2407" s="125"/>
      <c r="L2407" s="125"/>
      <c r="M2407" s="125"/>
      <c r="N2407" s="125"/>
      <c r="O2407" s="266"/>
      <c r="P2407" s="267"/>
      <c r="Q2407" s="267"/>
      <c r="R2407" s="270"/>
      <c r="S2407" s="267"/>
      <c r="T2407" s="264"/>
      <c r="U2407" s="300"/>
      <c r="V2407" s="294" t="str">
        <f>IF(Tabela7[[#This Row],[C/V]]="c",Tabela7[[#This Row],[Preço Médio]],"")</f>
        <v/>
      </c>
      <c r="W2407" s="294" t="str">
        <f>IF(Tabela7[[#This Row],[C/V]]="v",Tabela7[[#This Row],[Preço Médio]],"")</f>
        <v/>
      </c>
      <c r="X2407" s="123" t="str">
        <f>Tabela7[[#This Row],[Código Negociação]]&amp;Tabela7[[#This Row],[C/V]]</f>
        <v/>
      </c>
    </row>
    <row r="2408" spans="3:24" ht="15" customHeight="1" x14ac:dyDescent="0.25">
      <c r="C2408" s="141"/>
      <c r="D2408" s="273"/>
      <c r="E2408" s="273"/>
      <c r="F2408" s="264"/>
      <c r="G2408" s="274"/>
      <c r="H2408" s="264"/>
      <c r="I2408" s="275"/>
      <c r="J2408" s="275"/>
      <c r="K2408" s="275"/>
      <c r="L2408" s="275"/>
      <c r="M2408" s="275"/>
      <c r="N2408" s="275"/>
      <c r="O2408" s="267"/>
      <c r="P2408" s="267"/>
      <c r="Q2408" s="268"/>
      <c r="R2408" s="269"/>
      <c r="S2408" s="268"/>
      <c r="T2408" s="263"/>
      <c r="U2408" s="300"/>
      <c r="V2408" s="294" t="str">
        <f>IF(Tabela7[[#This Row],[C/V]]="c",Tabela7[[#This Row],[Preço Médio]],"")</f>
        <v/>
      </c>
      <c r="W2408" s="294" t="str">
        <f>IF(Tabela7[[#This Row],[C/V]]="v",Tabela7[[#This Row],[Preço Médio]],"")</f>
        <v/>
      </c>
      <c r="X2408" s="123" t="str">
        <f>Tabela7[[#This Row],[Código Negociação]]&amp;Tabela7[[#This Row],[C/V]]</f>
        <v/>
      </c>
    </row>
    <row r="2409" spans="3:24" ht="15" customHeight="1" x14ac:dyDescent="0.25">
      <c r="C2409" s="262"/>
      <c r="D2409" s="272"/>
      <c r="E2409" s="273"/>
      <c r="F2409" s="264"/>
      <c r="G2409" s="265"/>
      <c r="H2409" s="126"/>
      <c r="I2409" s="125"/>
      <c r="J2409" s="125"/>
      <c r="K2409" s="125"/>
      <c r="L2409" s="125"/>
      <c r="M2409" s="125"/>
      <c r="N2409" s="125"/>
      <c r="O2409" s="266"/>
      <c r="P2409" s="267"/>
      <c r="Q2409" s="268"/>
      <c r="R2409" s="269"/>
      <c r="S2409" s="268"/>
      <c r="T2409" s="263"/>
      <c r="U2409" s="300"/>
      <c r="V2409" s="294" t="str">
        <f>IF(Tabela7[[#This Row],[C/V]]="c",Tabela7[[#This Row],[Preço Médio]],"")</f>
        <v/>
      </c>
      <c r="W2409" s="294" t="str">
        <f>IF(Tabela7[[#This Row],[C/V]]="v",Tabela7[[#This Row],[Preço Médio]],"")</f>
        <v/>
      </c>
      <c r="X2409" s="123" t="str">
        <f>Tabela7[[#This Row],[Código Negociação]]&amp;Tabela7[[#This Row],[C/V]]</f>
        <v/>
      </c>
    </row>
    <row r="2410" spans="3:24" ht="15" customHeight="1" x14ac:dyDescent="0.25">
      <c r="C2410" s="262"/>
      <c r="D2410" s="272"/>
      <c r="E2410" s="273"/>
      <c r="F2410" s="264"/>
      <c r="G2410" s="265"/>
      <c r="H2410" s="126"/>
      <c r="I2410" s="125"/>
      <c r="J2410" s="125"/>
      <c r="K2410" s="125"/>
      <c r="L2410" s="125"/>
      <c r="M2410" s="125"/>
      <c r="N2410" s="125"/>
      <c r="O2410" s="266"/>
      <c r="P2410" s="267"/>
      <c r="Q2410" s="267"/>
      <c r="R2410" s="270"/>
      <c r="S2410" s="267"/>
      <c r="T2410" s="264"/>
      <c r="U2410" s="300"/>
      <c r="V2410" s="294" t="str">
        <f>IF(Tabela7[[#This Row],[C/V]]="c",Tabela7[[#This Row],[Preço Médio]],"")</f>
        <v/>
      </c>
      <c r="W2410" s="294" t="str">
        <f>IF(Tabela7[[#This Row],[C/V]]="v",Tabela7[[#This Row],[Preço Médio]],"")</f>
        <v/>
      </c>
      <c r="X2410" s="123" t="str">
        <f>Tabela7[[#This Row],[Código Negociação]]&amp;Tabela7[[#This Row],[C/V]]</f>
        <v/>
      </c>
    </row>
    <row r="2411" spans="3:24" ht="15" customHeight="1" x14ac:dyDescent="0.25">
      <c r="C2411" s="141"/>
      <c r="D2411" s="271"/>
      <c r="E2411" s="271"/>
      <c r="F2411" s="118"/>
      <c r="G2411" s="119"/>
      <c r="H2411" s="118"/>
      <c r="I2411" s="120"/>
      <c r="J2411" s="120"/>
      <c r="K2411" s="120"/>
      <c r="L2411" s="120"/>
      <c r="M2411" s="120"/>
      <c r="N2411" s="120"/>
      <c r="O2411" s="121"/>
      <c r="P2411" s="121"/>
      <c r="Q2411" s="117"/>
      <c r="R2411" s="122"/>
      <c r="S2411" s="117"/>
      <c r="T2411" s="123"/>
      <c r="U2411" s="299"/>
      <c r="V2411" s="294" t="str">
        <f>IF(Tabela7[[#This Row],[C/V]]="c",Tabela7[[#This Row],[Preço Médio]],"")</f>
        <v/>
      </c>
      <c r="W2411" s="294" t="str">
        <f>IF(Tabela7[[#This Row],[C/V]]="v",Tabela7[[#This Row],[Preço Médio]],"")</f>
        <v/>
      </c>
      <c r="X2411" s="123" t="str">
        <f>Tabela7[[#This Row],[Código Negociação]]&amp;Tabela7[[#This Row],[C/V]]</f>
        <v/>
      </c>
    </row>
    <row r="2412" spans="3:24" ht="15" customHeight="1" x14ac:dyDescent="0.25">
      <c r="C2412" s="262"/>
      <c r="D2412" s="272"/>
      <c r="E2412" s="272"/>
      <c r="F2412" s="264"/>
      <c r="G2412" s="265"/>
      <c r="H2412" s="126"/>
      <c r="I2412" s="125"/>
      <c r="J2412" s="125"/>
      <c r="K2412" s="125"/>
      <c r="L2412" s="125"/>
      <c r="M2412" s="125"/>
      <c r="N2412" s="125"/>
      <c r="O2412" s="266"/>
      <c r="P2412" s="267"/>
      <c r="Q2412" s="268"/>
      <c r="R2412" s="269"/>
      <c r="S2412" s="268"/>
      <c r="T2412" s="263"/>
      <c r="U2412" s="300"/>
      <c r="V2412" s="294" t="str">
        <f>IF(Tabela7[[#This Row],[C/V]]="c",Tabela7[[#This Row],[Preço Médio]],"")</f>
        <v/>
      </c>
      <c r="W2412" s="294" t="str">
        <f>IF(Tabela7[[#This Row],[C/V]]="v",Tabela7[[#This Row],[Preço Médio]],"")</f>
        <v/>
      </c>
      <c r="X2412" s="123" t="str">
        <f>Tabela7[[#This Row],[Código Negociação]]&amp;Tabela7[[#This Row],[C/V]]</f>
        <v/>
      </c>
    </row>
    <row r="2413" spans="3:24" ht="15" customHeight="1" x14ac:dyDescent="0.25">
      <c r="C2413" s="262"/>
      <c r="D2413" s="272"/>
      <c r="E2413" s="272"/>
      <c r="F2413" s="264"/>
      <c r="G2413" s="265"/>
      <c r="H2413" s="126"/>
      <c r="I2413" s="125"/>
      <c r="J2413" s="125"/>
      <c r="K2413" s="125"/>
      <c r="L2413" s="125"/>
      <c r="M2413" s="125"/>
      <c r="N2413" s="125"/>
      <c r="O2413" s="266"/>
      <c r="P2413" s="267"/>
      <c r="Q2413" s="267"/>
      <c r="R2413" s="270"/>
      <c r="S2413" s="267"/>
      <c r="T2413" s="264"/>
      <c r="U2413" s="300"/>
      <c r="V2413" s="294" t="str">
        <f>IF(Tabela7[[#This Row],[C/V]]="c",Tabela7[[#This Row],[Preço Médio]],"")</f>
        <v/>
      </c>
      <c r="W2413" s="294" t="str">
        <f>IF(Tabela7[[#This Row],[C/V]]="v",Tabela7[[#This Row],[Preço Médio]],"")</f>
        <v/>
      </c>
      <c r="X2413" s="123" t="str">
        <f>Tabela7[[#This Row],[Código Negociação]]&amp;Tabela7[[#This Row],[C/V]]</f>
        <v/>
      </c>
    </row>
    <row r="2414" spans="3:24" ht="15" customHeight="1" x14ac:dyDescent="0.25">
      <c r="C2414" s="141"/>
      <c r="D2414" s="273"/>
      <c r="E2414" s="273"/>
      <c r="F2414" s="264"/>
      <c r="G2414" s="274"/>
      <c r="H2414" s="264"/>
      <c r="I2414" s="275"/>
      <c r="J2414" s="275"/>
      <c r="K2414" s="275"/>
      <c r="L2414" s="275"/>
      <c r="M2414" s="275"/>
      <c r="N2414" s="275"/>
      <c r="O2414" s="267"/>
      <c r="P2414" s="267"/>
      <c r="Q2414" s="268"/>
      <c r="R2414" s="269"/>
      <c r="S2414" s="268"/>
      <c r="T2414" s="263"/>
      <c r="U2414" s="300"/>
      <c r="V2414" s="294" t="str">
        <f>IF(Tabela7[[#This Row],[C/V]]="c",Tabela7[[#This Row],[Preço Médio]],"")</f>
        <v/>
      </c>
      <c r="W2414" s="294" t="str">
        <f>IF(Tabela7[[#This Row],[C/V]]="v",Tabela7[[#This Row],[Preço Médio]],"")</f>
        <v/>
      </c>
      <c r="X2414" s="123" t="str">
        <f>Tabela7[[#This Row],[Código Negociação]]&amp;Tabela7[[#This Row],[C/V]]</f>
        <v/>
      </c>
    </row>
    <row r="2415" spans="3:24" ht="15" customHeight="1" x14ac:dyDescent="0.25">
      <c r="C2415" s="262"/>
      <c r="D2415" s="272"/>
      <c r="E2415" s="273"/>
      <c r="F2415" s="264"/>
      <c r="G2415" s="265"/>
      <c r="H2415" s="126"/>
      <c r="I2415" s="125"/>
      <c r="J2415" s="125"/>
      <c r="K2415" s="125"/>
      <c r="L2415" s="125"/>
      <c r="M2415" s="125"/>
      <c r="N2415" s="125"/>
      <c r="O2415" s="266"/>
      <c r="P2415" s="267"/>
      <c r="Q2415" s="268"/>
      <c r="R2415" s="269"/>
      <c r="S2415" s="268"/>
      <c r="T2415" s="263"/>
      <c r="U2415" s="300"/>
      <c r="V2415" s="294" t="str">
        <f>IF(Tabela7[[#This Row],[C/V]]="c",Tabela7[[#This Row],[Preço Médio]],"")</f>
        <v/>
      </c>
      <c r="W2415" s="294" t="str">
        <f>IF(Tabela7[[#This Row],[C/V]]="v",Tabela7[[#This Row],[Preço Médio]],"")</f>
        <v/>
      </c>
      <c r="X2415" s="123" t="str">
        <f>Tabela7[[#This Row],[Código Negociação]]&amp;Tabela7[[#This Row],[C/V]]</f>
        <v/>
      </c>
    </row>
    <row r="2416" spans="3:24" ht="15" customHeight="1" x14ac:dyDescent="0.25">
      <c r="C2416" s="262"/>
      <c r="D2416" s="272"/>
      <c r="E2416" s="273"/>
      <c r="F2416" s="264"/>
      <c r="G2416" s="265"/>
      <c r="H2416" s="126"/>
      <c r="I2416" s="125"/>
      <c r="J2416" s="125"/>
      <c r="K2416" s="125"/>
      <c r="L2416" s="125"/>
      <c r="M2416" s="125"/>
      <c r="N2416" s="125"/>
      <c r="O2416" s="266"/>
      <c r="P2416" s="267"/>
      <c r="Q2416" s="267"/>
      <c r="R2416" s="270"/>
      <c r="S2416" s="267"/>
      <c r="T2416" s="264"/>
      <c r="U2416" s="300"/>
      <c r="V2416" s="294" t="str">
        <f>IF(Tabela7[[#This Row],[C/V]]="c",Tabela7[[#This Row],[Preço Médio]],"")</f>
        <v/>
      </c>
      <c r="W2416" s="294" t="str">
        <f>IF(Tabela7[[#This Row],[C/V]]="v",Tabela7[[#This Row],[Preço Médio]],"")</f>
        <v/>
      </c>
      <c r="X2416" s="123" t="str">
        <f>Tabela7[[#This Row],[Código Negociação]]&amp;Tabela7[[#This Row],[C/V]]</f>
        <v/>
      </c>
    </row>
    <row r="2417" spans="3:24" ht="15" customHeight="1" x14ac:dyDescent="0.25">
      <c r="C2417" s="141"/>
      <c r="D2417" s="271"/>
      <c r="E2417" s="271"/>
      <c r="F2417" s="118"/>
      <c r="G2417" s="119"/>
      <c r="H2417" s="118"/>
      <c r="I2417" s="120"/>
      <c r="J2417" s="120"/>
      <c r="K2417" s="120"/>
      <c r="L2417" s="120"/>
      <c r="M2417" s="120"/>
      <c r="N2417" s="120"/>
      <c r="O2417" s="121"/>
      <c r="P2417" s="121"/>
      <c r="Q2417" s="117"/>
      <c r="R2417" s="122"/>
      <c r="S2417" s="117"/>
      <c r="T2417" s="123"/>
      <c r="U2417" s="299"/>
      <c r="V2417" s="294" t="str">
        <f>IF(Tabela7[[#This Row],[C/V]]="c",Tabela7[[#This Row],[Preço Médio]],"")</f>
        <v/>
      </c>
      <c r="W2417" s="294" t="str">
        <f>IF(Tabela7[[#This Row],[C/V]]="v",Tabela7[[#This Row],[Preço Médio]],"")</f>
        <v/>
      </c>
      <c r="X2417" s="123" t="str">
        <f>Tabela7[[#This Row],[Código Negociação]]&amp;Tabela7[[#This Row],[C/V]]</f>
        <v/>
      </c>
    </row>
    <row r="2418" spans="3:24" ht="15" customHeight="1" x14ac:dyDescent="0.25">
      <c r="C2418" s="262"/>
      <c r="D2418" s="272"/>
      <c r="E2418" s="272"/>
      <c r="F2418" s="264"/>
      <c r="G2418" s="265"/>
      <c r="H2418" s="126"/>
      <c r="I2418" s="125"/>
      <c r="J2418" s="125"/>
      <c r="K2418" s="125"/>
      <c r="L2418" s="125"/>
      <c r="M2418" s="125"/>
      <c r="N2418" s="125"/>
      <c r="O2418" s="266"/>
      <c r="P2418" s="267"/>
      <c r="Q2418" s="268"/>
      <c r="R2418" s="269"/>
      <c r="S2418" s="268"/>
      <c r="T2418" s="263"/>
      <c r="U2418" s="300"/>
      <c r="V2418" s="294" t="str">
        <f>IF(Tabela7[[#This Row],[C/V]]="c",Tabela7[[#This Row],[Preço Médio]],"")</f>
        <v/>
      </c>
      <c r="W2418" s="294" t="str">
        <f>IF(Tabela7[[#This Row],[C/V]]="v",Tabela7[[#This Row],[Preço Médio]],"")</f>
        <v/>
      </c>
      <c r="X2418" s="123" t="str">
        <f>Tabela7[[#This Row],[Código Negociação]]&amp;Tabela7[[#This Row],[C/V]]</f>
        <v/>
      </c>
    </row>
    <row r="2419" spans="3:24" ht="15" customHeight="1" x14ac:dyDescent="0.25">
      <c r="C2419" s="262"/>
      <c r="D2419" s="272"/>
      <c r="E2419" s="272"/>
      <c r="F2419" s="264"/>
      <c r="G2419" s="265"/>
      <c r="H2419" s="126"/>
      <c r="I2419" s="125"/>
      <c r="J2419" s="125"/>
      <c r="K2419" s="125"/>
      <c r="L2419" s="125"/>
      <c r="M2419" s="125"/>
      <c r="N2419" s="125"/>
      <c r="O2419" s="266"/>
      <c r="P2419" s="267"/>
      <c r="Q2419" s="267"/>
      <c r="R2419" s="270"/>
      <c r="S2419" s="267"/>
      <c r="T2419" s="264"/>
      <c r="U2419" s="300"/>
      <c r="V2419" s="294" t="str">
        <f>IF(Tabela7[[#This Row],[C/V]]="c",Tabela7[[#This Row],[Preço Médio]],"")</f>
        <v/>
      </c>
      <c r="W2419" s="294" t="str">
        <f>IF(Tabela7[[#This Row],[C/V]]="v",Tabela7[[#This Row],[Preço Médio]],"")</f>
        <v/>
      </c>
      <c r="X2419" s="123" t="str">
        <f>Tabela7[[#This Row],[Código Negociação]]&amp;Tabela7[[#This Row],[C/V]]</f>
        <v/>
      </c>
    </row>
    <row r="2420" spans="3:24" ht="15" customHeight="1" x14ac:dyDescent="0.25">
      <c r="C2420" s="141"/>
      <c r="D2420" s="273"/>
      <c r="E2420" s="273"/>
      <c r="F2420" s="264"/>
      <c r="G2420" s="274"/>
      <c r="H2420" s="264"/>
      <c r="I2420" s="275"/>
      <c r="J2420" s="275"/>
      <c r="K2420" s="275"/>
      <c r="L2420" s="275"/>
      <c r="M2420" s="275"/>
      <c r="N2420" s="275"/>
      <c r="O2420" s="267"/>
      <c r="P2420" s="267"/>
      <c r="Q2420" s="268"/>
      <c r="R2420" s="269"/>
      <c r="S2420" s="268"/>
      <c r="T2420" s="263"/>
      <c r="U2420" s="300"/>
      <c r="V2420" s="294" t="str">
        <f>IF(Tabela7[[#This Row],[C/V]]="c",Tabela7[[#This Row],[Preço Médio]],"")</f>
        <v/>
      </c>
      <c r="W2420" s="294" t="str">
        <f>IF(Tabela7[[#This Row],[C/V]]="v",Tabela7[[#This Row],[Preço Médio]],"")</f>
        <v/>
      </c>
      <c r="X2420" s="123" t="str">
        <f>Tabela7[[#This Row],[Código Negociação]]&amp;Tabela7[[#This Row],[C/V]]</f>
        <v/>
      </c>
    </row>
    <row r="2421" spans="3:24" ht="15" customHeight="1" x14ac:dyDescent="0.25">
      <c r="C2421" s="262"/>
      <c r="D2421" s="272"/>
      <c r="E2421" s="273"/>
      <c r="F2421" s="264"/>
      <c r="G2421" s="265"/>
      <c r="H2421" s="126"/>
      <c r="I2421" s="125"/>
      <c r="J2421" s="125"/>
      <c r="K2421" s="125"/>
      <c r="L2421" s="125"/>
      <c r="M2421" s="125"/>
      <c r="N2421" s="125"/>
      <c r="O2421" s="266"/>
      <c r="P2421" s="267"/>
      <c r="Q2421" s="268"/>
      <c r="R2421" s="269"/>
      <c r="S2421" s="268"/>
      <c r="T2421" s="263"/>
      <c r="U2421" s="300"/>
      <c r="V2421" s="294" t="str">
        <f>IF(Tabela7[[#This Row],[C/V]]="c",Tabela7[[#This Row],[Preço Médio]],"")</f>
        <v/>
      </c>
      <c r="W2421" s="294" t="str">
        <f>IF(Tabela7[[#This Row],[C/V]]="v",Tabela7[[#This Row],[Preço Médio]],"")</f>
        <v/>
      </c>
      <c r="X2421" s="123" t="str">
        <f>Tabela7[[#This Row],[Código Negociação]]&amp;Tabela7[[#This Row],[C/V]]</f>
        <v/>
      </c>
    </row>
    <row r="2422" spans="3:24" ht="15" customHeight="1" x14ac:dyDescent="0.25">
      <c r="C2422" s="262"/>
      <c r="D2422" s="272"/>
      <c r="E2422" s="273"/>
      <c r="F2422" s="264"/>
      <c r="G2422" s="265"/>
      <c r="H2422" s="126"/>
      <c r="I2422" s="125"/>
      <c r="J2422" s="125"/>
      <c r="K2422" s="125"/>
      <c r="L2422" s="125"/>
      <c r="M2422" s="125"/>
      <c r="N2422" s="125"/>
      <c r="O2422" s="266"/>
      <c r="P2422" s="267"/>
      <c r="Q2422" s="267"/>
      <c r="R2422" s="270"/>
      <c r="S2422" s="267"/>
      <c r="T2422" s="264"/>
      <c r="U2422" s="300"/>
      <c r="V2422" s="294" t="str">
        <f>IF(Tabela7[[#This Row],[C/V]]="c",Tabela7[[#This Row],[Preço Médio]],"")</f>
        <v/>
      </c>
      <c r="W2422" s="294" t="str">
        <f>IF(Tabela7[[#This Row],[C/V]]="v",Tabela7[[#This Row],[Preço Médio]],"")</f>
        <v/>
      </c>
      <c r="X2422" s="123" t="str">
        <f>Tabela7[[#This Row],[Código Negociação]]&amp;Tabela7[[#This Row],[C/V]]</f>
        <v/>
      </c>
    </row>
    <row r="2423" spans="3:24" ht="15" customHeight="1" x14ac:dyDescent="0.25">
      <c r="C2423" s="141"/>
      <c r="D2423" s="271"/>
      <c r="E2423" s="271"/>
      <c r="F2423" s="118"/>
      <c r="G2423" s="119"/>
      <c r="H2423" s="118"/>
      <c r="I2423" s="120"/>
      <c r="J2423" s="120"/>
      <c r="K2423" s="120"/>
      <c r="L2423" s="120"/>
      <c r="M2423" s="120"/>
      <c r="N2423" s="120"/>
      <c r="O2423" s="121"/>
      <c r="P2423" s="121"/>
      <c r="Q2423" s="117"/>
      <c r="R2423" s="122"/>
      <c r="S2423" s="117"/>
      <c r="T2423" s="123"/>
      <c r="U2423" s="299"/>
      <c r="V2423" s="294" t="str">
        <f>IF(Tabela7[[#This Row],[C/V]]="c",Tabela7[[#This Row],[Preço Médio]],"")</f>
        <v/>
      </c>
      <c r="W2423" s="294" t="str">
        <f>IF(Tabela7[[#This Row],[C/V]]="v",Tabela7[[#This Row],[Preço Médio]],"")</f>
        <v/>
      </c>
      <c r="X2423" s="123" t="str">
        <f>Tabela7[[#This Row],[Código Negociação]]&amp;Tabela7[[#This Row],[C/V]]</f>
        <v/>
      </c>
    </row>
    <row r="2424" spans="3:24" ht="15" customHeight="1" x14ac:dyDescent="0.25">
      <c r="C2424" s="262"/>
      <c r="D2424" s="272"/>
      <c r="E2424" s="272"/>
      <c r="F2424" s="264"/>
      <c r="G2424" s="265"/>
      <c r="H2424" s="126"/>
      <c r="I2424" s="125"/>
      <c r="J2424" s="125"/>
      <c r="K2424" s="125"/>
      <c r="L2424" s="125"/>
      <c r="M2424" s="125"/>
      <c r="N2424" s="125"/>
      <c r="O2424" s="266"/>
      <c r="P2424" s="267"/>
      <c r="Q2424" s="268"/>
      <c r="R2424" s="269"/>
      <c r="S2424" s="268"/>
      <c r="T2424" s="263"/>
      <c r="U2424" s="300"/>
      <c r="V2424" s="294" t="str">
        <f>IF(Tabela7[[#This Row],[C/V]]="c",Tabela7[[#This Row],[Preço Médio]],"")</f>
        <v/>
      </c>
      <c r="W2424" s="294" t="str">
        <f>IF(Tabela7[[#This Row],[C/V]]="v",Tabela7[[#This Row],[Preço Médio]],"")</f>
        <v/>
      </c>
      <c r="X2424" s="123" t="str">
        <f>Tabela7[[#This Row],[Código Negociação]]&amp;Tabela7[[#This Row],[C/V]]</f>
        <v/>
      </c>
    </row>
    <row r="2425" spans="3:24" ht="15" customHeight="1" x14ac:dyDescent="0.25">
      <c r="C2425" s="262"/>
      <c r="D2425" s="272"/>
      <c r="E2425" s="272"/>
      <c r="F2425" s="264"/>
      <c r="G2425" s="265"/>
      <c r="H2425" s="126"/>
      <c r="I2425" s="125"/>
      <c r="J2425" s="125"/>
      <c r="K2425" s="125"/>
      <c r="L2425" s="125"/>
      <c r="M2425" s="125"/>
      <c r="N2425" s="125"/>
      <c r="O2425" s="266"/>
      <c r="P2425" s="267"/>
      <c r="Q2425" s="267"/>
      <c r="R2425" s="270"/>
      <c r="S2425" s="267"/>
      <c r="T2425" s="264"/>
      <c r="U2425" s="300"/>
      <c r="V2425" s="294" t="str">
        <f>IF(Tabela7[[#This Row],[C/V]]="c",Tabela7[[#This Row],[Preço Médio]],"")</f>
        <v/>
      </c>
      <c r="W2425" s="294" t="str">
        <f>IF(Tabela7[[#This Row],[C/V]]="v",Tabela7[[#This Row],[Preço Médio]],"")</f>
        <v/>
      </c>
      <c r="X2425" s="123" t="str">
        <f>Tabela7[[#This Row],[Código Negociação]]&amp;Tabela7[[#This Row],[C/V]]</f>
        <v/>
      </c>
    </row>
    <row r="2426" spans="3:24" ht="15" customHeight="1" x14ac:dyDescent="0.25">
      <c r="C2426" s="141"/>
      <c r="D2426" s="273"/>
      <c r="E2426" s="273"/>
      <c r="F2426" s="264"/>
      <c r="G2426" s="274"/>
      <c r="H2426" s="264"/>
      <c r="I2426" s="275"/>
      <c r="J2426" s="275"/>
      <c r="K2426" s="275"/>
      <c r="L2426" s="275"/>
      <c r="M2426" s="275"/>
      <c r="N2426" s="275"/>
      <c r="O2426" s="267"/>
      <c r="P2426" s="267"/>
      <c r="Q2426" s="268"/>
      <c r="R2426" s="269"/>
      <c r="S2426" s="268"/>
      <c r="T2426" s="263"/>
      <c r="U2426" s="300"/>
      <c r="V2426" s="294" t="str">
        <f>IF(Tabela7[[#This Row],[C/V]]="c",Tabela7[[#This Row],[Preço Médio]],"")</f>
        <v/>
      </c>
      <c r="W2426" s="294" t="str">
        <f>IF(Tabela7[[#This Row],[C/V]]="v",Tabela7[[#This Row],[Preço Médio]],"")</f>
        <v/>
      </c>
      <c r="X2426" s="123" t="str">
        <f>Tabela7[[#This Row],[Código Negociação]]&amp;Tabela7[[#This Row],[C/V]]</f>
        <v/>
      </c>
    </row>
    <row r="2427" spans="3:24" ht="15" customHeight="1" x14ac:dyDescent="0.25">
      <c r="C2427" s="262"/>
      <c r="D2427" s="272"/>
      <c r="E2427" s="273"/>
      <c r="F2427" s="264"/>
      <c r="G2427" s="265"/>
      <c r="H2427" s="126"/>
      <c r="I2427" s="125"/>
      <c r="J2427" s="125"/>
      <c r="K2427" s="125"/>
      <c r="L2427" s="125"/>
      <c r="M2427" s="125"/>
      <c r="N2427" s="125"/>
      <c r="O2427" s="266"/>
      <c r="P2427" s="267"/>
      <c r="Q2427" s="268"/>
      <c r="R2427" s="269"/>
      <c r="S2427" s="268"/>
      <c r="T2427" s="263"/>
      <c r="U2427" s="300"/>
      <c r="V2427" s="294" t="str">
        <f>IF(Tabela7[[#This Row],[C/V]]="c",Tabela7[[#This Row],[Preço Médio]],"")</f>
        <v/>
      </c>
      <c r="W2427" s="294" t="str">
        <f>IF(Tabela7[[#This Row],[C/V]]="v",Tabela7[[#This Row],[Preço Médio]],"")</f>
        <v/>
      </c>
      <c r="X2427" s="123" t="str">
        <f>Tabela7[[#This Row],[Código Negociação]]&amp;Tabela7[[#This Row],[C/V]]</f>
        <v/>
      </c>
    </row>
    <row r="2428" spans="3:24" ht="15" customHeight="1" x14ac:dyDescent="0.25">
      <c r="C2428" s="262"/>
      <c r="D2428" s="272"/>
      <c r="E2428" s="273"/>
      <c r="F2428" s="264"/>
      <c r="G2428" s="265"/>
      <c r="H2428" s="126"/>
      <c r="I2428" s="125"/>
      <c r="J2428" s="125"/>
      <c r="K2428" s="125"/>
      <c r="L2428" s="125"/>
      <c r="M2428" s="125"/>
      <c r="N2428" s="125"/>
      <c r="O2428" s="266"/>
      <c r="P2428" s="267"/>
      <c r="Q2428" s="267"/>
      <c r="R2428" s="270"/>
      <c r="S2428" s="267"/>
      <c r="T2428" s="264"/>
      <c r="U2428" s="300"/>
      <c r="V2428" s="294" t="str">
        <f>IF(Tabela7[[#This Row],[C/V]]="c",Tabela7[[#This Row],[Preço Médio]],"")</f>
        <v/>
      </c>
      <c r="W2428" s="294" t="str">
        <f>IF(Tabela7[[#This Row],[C/V]]="v",Tabela7[[#This Row],[Preço Médio]],"")</f>
        <v/>
      </c>
      <c r="X2428" s="123" t="str">
        <f>Tabela7[[#This Row],[Código Negociação]]&amp;Tabela7[[#This Row],[C/V]]</f>
        <v/>
      </c>
    </row>
    <row r="2429" spans="3:24" ht="15" customHeight="1" x14ac:dyDescent="0.25">
      <c r="C2429" s="141"/>
      <c r="D2429" s="271"/>
      <c r="E2429" s="271"/>
      <c r="F2429" s="118"/>
      <c r="G2429" s="119"/>
      <c r="H2429" s="118"/>
      <c r="I2429" s="120"/>
      <c r="J2429" s="120"/>
      <c r="K2429" s="120"/>
      <c r="L2429" s="120"/>
      <c r="M2429" s="120"/>
      <c r="N2429" s="120"/>
      <c r="O2429" s="121"/>
      <c r="P2429" s="121"/>
      <c r="Q2429" s="117"/>
      <c r="R2429" s="122"/>
      <c r="S2429" s="117"/>
      <c r="T2429" s="123"/>
      <c r="U2429" s="299"/>
      <c r="V2429" s="294" t="str">
        <f>IF(Tabela7[[#This Row],[C/V]]="c",Tabela7[[#This Row],[Preço Médio]],"")</f>
        <v/>
      </c>
      <c r="W2429" s="294" t="str">
        <f>IF(Tabela7[[#This Row],[C/V]]="v",Tabela7[[#This Row],[Preço Médio]],"")</f>
        <v/>
      </c>
      <c r="X2429" s="123" t="str">
        <f>Tabela7[[#This Row],[Código Negociação]]&amp;Tabela7[[#This Row],[C/V]]</f>
        <v/>
      </c>
    </row>
    <row r="2430" spans="3:24" ht="15" customHeight="1" x14ac:dyDescent="0.25">
      <c r="C2430" s="262"/>
      <c r="D2430" s="272"/>
      <c r="E2430" s="272"/>
      <c r="F2430" s="264"/>
      <c r="G2430" s="265"/>
      <c r="H2430" s="126"/>
      <c r="I2430" s="125"/>
      <c r="J2430" s="125"/>
      <c r="K2430" s="125"/>
      <c r="L2430" s="125"/>
      <c r="M2430" s="125"/>
      <c r="N2430" s="125"/>
      <c r="O2430" s="266"/>
      <c r="P2430" s="267"/>
      <c r="Q2430" s="268"/>
      <c r="R2430" s="269"/>
      <c r="S2430" s="268"/>
      <c r="T2430" s="263"/>
      <c r="U2430" s="300"/>
      <c r="V2430" s="294" t="str">
        <f>IF(Tabela7[[#This Row],[C/V]]="c",Tabela7[[#This Row],[Preço Médio]],"")</f>
        <v/>
      </c>
      <c r="W2430" s="294" t="str">
        <f>IF(Tabela7[[#This Row],[C/V]]="v",Tabela7[[#This Row],[Preço Médio]],"")</f>
        <v/>
      </c>
      <c r="X2430" s="123" t="str">
        <f>Tabela7[[#This Row],[Código Negociação]]&amp;Tabela7[[#This Row],[C/V]]</f>
        <v/>
      </c>
    </row>
    <row r="2431" spans="3:24" ht="15" customHeight="1" x14ac:dyDescent="0.25">
      <c r="C2431" s="262"/>
      <c r="D2431" s="272"/>
      <c r="E2431" s="272"/>
      <c r="F2431" s="264"/>
      <c r="G2431" s="265"/>
      <c r="H2431" s="126"/>
      <c r="I2431" s="125"/>
      <c r="J2431" s="125"/>
      <c r="K2431" s="125"/>
      <c r="L2431" s="125"/>
      <c r="M2431" s="125"/>
      <c r="N2431" s="125"/>
      <c r="O2431" s="266"/>
      <c r="P2431" s="267"/>
      <c r="Q2431" s="267"/>
      <c r="R2431" s="270"/>
      <c r="S2431" s="267"/>
      <c r="T2431" s="264"/>
      <c r="U2431" s="300"/>
      <c r="V2431" s="294" t="str">
        <f>IF(Tabela7[[#This Row],[C/V]]="c",Tabela7[[#This Row],[Preço Médio]],"")</f>
        <v/>
      </c>
      <c r="W2431" s="294" t="str">
        <f>IF(Tabela7[[#This Row],[C/V]]="v",Tabela7[[#This Row],[Preço Médio]],"")</f>
        <v/>
      </c>
      <c r="X2431" s="123" t="str">
        <f>Tabela7[[#This Row],[Código Negociação]]&amp;Tabela7[[#This Row],[C/V]]</f>
        <v/>
      </c>
    </row>
    <row r="2432" spans="3:24" ht="15" customHeight="1" x14ac:dyDescent="0.25">
      <c r="C2432" s="141"/>
      <c r="D2432" s="273"/>
      <c r="E2432" s="273"/>
      <c r="F2432" s="264"/>
      <c r="G2432" s="274"/>
      <c r="H2432" s="264"/>
      <c r="I2432" s="275"/>
      <c r="J2432" s="275"/>
      <c r="K2432" s="275"/>
      <c r="L2432" s="275"/>
      <c r="M2432" s="275"/>
      <c r="N2432" s="275"/>
      <c r="O2432" s="267"/>
      <c r="P2432" s="267"/>
      <c r="Q2432" s="268"/>
      <c r="R2432" s="269"/>
      <c r="S2432" s="268"/>
      <c r="T2432" s="263"/>
      <c r="U2432" s="300"/>
      <c r="V2432" s="294" t="str">
        <f>IF(Tabela7[[#This Row],[C/V]]="c",Tabela7[[#This Row],[Preço Médio]],"")</f>
        <v/>
      </c>
      <c r="W2432" s="294" t="str">
        <f>IF(Tabela7[[#This Row],[C/V]]="v",Tabela7[[#This Row],[Preço Médio]],"")</f>
        <v/>
      </c>
      <c r="X2432" s="123" t="str">
        <f>Tabela7[[#This Row],[Código Negociação]]&amp;Tabela7[[#This Row],[C/V]]</f>
        <v/>
      </c>
    </row>
    <row r="2433" spans="3:24" ht="15" customHeight="1" x14ac:dyDescent="0.25">
      <c r="C2433" s="262"/>
      <c r="D2433" s="272"/>
      <c r="E2433" s="273"/>
      <c r="F2433" s="264"/>
      <c r="G2433" s="265"/>
      <c r="H2433" s="126"/>
      <c r="I2433" s="125"/>
      <c r="J2433" s="125"/>
      <c r="K2433" s="125"/>
      <c r="L2433" s="125"/>
      <c r="M2433" s="125"/>
      <c r="N2433" s="125"/>
      <c r="O2433" s="266"/>
      <c r="P2433" s="267"/>
      <c r="Q2433" s="268"/>
      <c r="R2433" s="269"/>
      <c r="S2433" s="268"/>
      <c r="T2433" s="263"/>
      <c r="U2433" s="300"/>
      <c r="V2433" s="294" t="str">
        <f>IF(Tabela7[[#This Row],[C/V]]="c",Tabela7[[#This Row],[Preço Médio]],"")</f>
        <v/>
      </c>
      <c r="W2433" s="294" t="str">
        <f>IF(Tabela7[[#This Row],[C/V]]="v",Tabela7[[#This Row],[Preço Médio]],"")</f>
        <v/>
      </c>
      <c r="X2433" s="123" t="str">
        <f>Tabela7[[#This Row],[Código Negociação]]&amp;Tabela7[[#This Row],[C/V]]</f>
        <v/>
      </c>
    </row>
    <row r="2434" spans="3:24" ht="15" customHeight="1" x14ac:dyDescent="0.25">
      <c r="C2434" s="262"/>
      <c r="D2434" s="272"/>
      <c r="E2434" s="273"/>
      <c r="F2434" s="264"/>
      <c r="G2434" s="265"/>
      <c r="H2434" s="126"/>
      <c r="I2434" s="125"/>
      <c r="J2434" s="125"/>
      <c r="K2434" s="125"/>
      <c r="L2434" s="125"/>
      <c r="M2434" s="125"/>
      <c r="N2434" s="125"/>
      <c r="O2434" s="266"/>
      <c r="P2434" s="267"/>
      <c r="Q2434" s="267"/>
      <c r="R2434" s="270"/>
      <c r="S2434" s="267"/>
      <c r="T2434" s="264"/>
      <c r="U2434" s="300"/>
      <c r="V2434" s="294" t="str">
        <f>IF(Tabela7[[#This Row],[C/V]]="c",Tabela7[[#This Row],[Preço Médio]],"")</f>
        <v/>
      </c>
      <c r="W2434" s="294" t="str">
        <f>IF(Tabela7[[#This Row],[C/V]]="v",Tabela7[[#This Row],[Preço Médio]],"")</f>
        <v/>
      </c>
      <c r="X2434" s="123" t="str">
        <f>Tabela7[[#This Row],[Código Negociação]]&amp;Tabela7[[#This Row],[C/V]]</f>
        <v/>
      </c>
    </row>
    <row r="2435" spans="3:24" ht="15" customHeight="1" x14ac:dyDescent="0.25">
      <c r="C2435" s="141"/>
      <c r="D2435" s="271"/>
      <c r="E2435" s="271"/>
      <c r="F2435" s="118"/>
      <c r="G2435" s="119"/>
      <c r="H2435" s="118"/>
      <c r="I2435" s="120"/>
      <c r="J2435" s="120"/>
      <c r="K2435" s="120"/>
      <c r="L2435" s="120"/>
      <c r="M2435" s="120"/>
      <c r="N2435" s="120"/>
      <c r="O2435" s="121"/>
      <c r="P2435" s="121"/>
      <c r="Q2435" s="117"/>
      <c r="R2435" s="122"/>
      <c r="S2435" s="117"/>
      <c r="T2435" s="123"/>
      <c r="U2435" s="299"/>
      <c r="V2435" s="294" t="str">
        <f>IF(Tabela7[[#This Row],[C/V]]="c",Tabela7[[#This Row],[Preço Médio]],"")</f>
        <v/>
      </c>
      <c r="W2435" s="294" t="str">
        <f>IF(Tabela7[[#This Row],[C/V]]="v",Tabela7[[#This Row],[Preço Médio]],"")</f>
        <v/>
      </c>
      <c r="X2435" s="123" t="str">
        <f>Tabela7[[#This Row],[Código Negociação]]&amp;Tabela7[[#This Row],[C/V]]</f>
        <v/>
      </c>
    </row>
    <row r="2436" spans="3:24" ht="15" customHeight="1" x14ac:dyDescent="0.25">
      <c r="C2436" s="262"/>
      <c r="D2436" s="272"/>
      <c r="E2436" s="272"/>
      <c r="F2436" s="264"/>
      <c r="G2436" s="265"/>
      <c r="H2436" s="126"/>
      <c r="I2436" s="125"/>
      <c r="J2436" s="125"/>
      <c r="K2436" s="125"/>
      <c r="L2436" s="125"/>
      <c r="M2436" s="125"/>
      <c r="N2436" s="125"/>
      <c r="O2436" s="266"/>
      <c r="P2436" s="267"/>
      <c r="Q2436" s="268"/>
      <c r="R2436" s="269"/>
      <c r="S2436" s="268"/>
      <c r="T2436" s="263"/>
      <c r="U2436" s="300"/>
      <c r="V2436" s="294" t="str">
        <f>IF(Tabela7[[#This Row],[C/V]]="c",Tabela7[[#This Row],[Preço Médio]],"")</f>
        <v/>
      </c>
      <c r="W2436" s="294" t="str">
        <f>IF(Tabela7[[#This Row],[C/V]]="v",Tabela7[[#This Row],[Preço Médio]],"")</f>
        <v/>
      </c>
      <c r="X2436" s="123" t="str">
        <f>Tabela7[[#This Row],[Código Negociação]]&amp;Tabela7[[#This Row],[C/V]]</f>
        <v/>
      </c>
    </row>
    <row r="2437" spans="3:24" ht="15" customHeight="1" x14ac:dyDescent="0.25">
      <c r="C2437" s="262"/>
      <c r="D2437" s="272"/>
      <c r="E2437" s="272"/>
      <c r="F2437" s="264"/>
      <c r="G2437" s="265"/>
      <c r="H2437" s="126"/>
      <c r="I2437" s="125"/>
      <c r="J2437" s="125"/>
      <c r="K2437" s="125"/>
      <c r="L2437" s="125"/>
      <c r="M2437" s="125"/>
      <c r="N2437" s="125"/>
      <c r="O2437" s="266"/>
      <c r="P2437" s="267"/>
      <c r="Q2437" s="267"/>
      <c r="R2437" s="270"/>
      <c r="S2437" s="267"/>
      <c r="T2437" s="264"/>
      <c r="U2437" s="300"/>
      <c r="V2437" s="294" t="str">
        <f>IF(Tabela7[[#This Row],[C/V]]="c",Tabela7[[#This Row],[Preço Médio]],"")</f>
        <v/>
      </c>
      <c r="W2437" s="294" t="str">
        <f>IF(Tabela7[[#This Row],[C/V]]="v",Tabela7[[#This Row],[Preço Médio]],"")</f>
        <v/>
      </c>
      <c r="X2437" s="123" t="str">
        <f>Tabela7[[#This Row],[Código Negociação]]&amp;Tabela7[[#This Row],[C/V]]</f>
        <v/>
      </c>
    </row>
    <row r="2438" spans="3:24" ht="15" customHeight="1" x14ac:dyDescent="0.25">
      <c r="C2438" s="141"/>
      <c r="D2438" s="273"/>
      <c r="E2438" s="273"/>
      <c r="F2438" s="264"/>
      <c r="G2438" s="274"/>
      <c r="H2438" s="264"/>
      <c r="I2438" s="275"/>
      <c r="J2438" s="275"/>
      <c r="K2438" s="275"/>
      <c r="L2438" s="275"/>
      <c r="M2438" s="275"/>
      <c r="N2438" s="275"/>
      <c r="O2438" s="267"/>
      <c r="P2438" s="267"/>
      <c r="Q2438" s="268"/>
      <c r="R2438" s="269"/>
      <c r="S2438" s="268"/>
      <c r="T2438" s="263"/>
      <c r="U2438" s="300"/>
      <c r="V2438" s="294" t="str">
        <f>IF(Tabela7[[#This Row],[C/V]]="c",Tabela7[[#This Row],[Preço Médio]],"")</f>
        <v/>
      </c>
      <c r="W2438" s="294" t="str">
        <f>IF(Tabela7[[#This Row],[C/V]]="v",Tabela7[[#This Row],[Preço Médio]],"")</f>
        <v/>
      </c>
      <c r="X2438" s="123" t="str">
        <f>Tabela7[[#This Row],[Código Negociação]]&amp;Tabela7[[#This Row],[C/V]]</f>
        <v/>
      </c>
    </row>
    <row r="2439" spans="3:24" ht="15" customHeight="1" x14ac:dyDescent="0.25">
      <c r="C2439" s="262"/>
      <c r="D2439" s="272"/>
      <c r="E2439" s="273"/>
      <c r="F2439" s="264"/>
      <c r="G2439" s="265"/>
      <c r="H2439" s="126"/>
      <c r="I2439" s="125"/>
      <c r="J2439" s="125"/>
      <c r="K2439" s="125"/>
      <c r="L2439" s="125"/>
      <c r="M2439" s="125"/>
      <c r="N2439" s="125"/>
      <c r="O2439" s="266"/>
      <c r="P2439" s="267"/>
      <c r="Q2439" s="268"/>
      <c r="R2439" s="269"/>
      <c r="S2439" s="268"/>
      <c r="T2439" s="263"/>
      <c r="U2439" s="300"/>
      <c r="V2439" s="294" t="str">
        <f>IF(Tabela7[[#This Row],[C/V]]="c",Tabela7[[#This Row],[Preço Médio]],"")</f>
        <v/>
      </c>
      <c r="W2439" s="294" t="str">
        <f>IF(Tabela7[[#This Row],[C/V]]="v",Tabela7[[#This Row],[Preço Médio]],"")</f>
        <v/>
      </c>
      <c r="X2439" s="123" t="str">
        <f>Tabela7[[#This Row],[Código Negociação]]&amp;Tabela7[[#This Row],[C/V]]</f>
        <v/>
      </c>
    </row>
    <row r="2440" spans="3:24" ht="15" customHeight="1" x14ac:dyDescent="0.25">
      <c r="C2440" s="262"/>
      <c r="D2440" s="272"/>
      <c r="E2440" s="273"/>
      <c r="F2440" s="264"/>
      <c r="G2440" s="265"/>
      <c r="H2440" s="126"/>
      <c r="I2440" s="125"/>
      <c r="J2440" s="125"/>
      <c r="K2440" s="125"/>
      <c r="L2440" s="125"/>
      <c r="M2440" s="125"/>
      <c r="N2440" s="125"/>
      <c r="O2440" s="266"/>
      <c r="P2440" s="267"/>
      <c r="Q2440" s="267"/>
      <c r="R2440" s="270"/>
      <c r="S2440" s="267"/>
      <c r="T2440" s="264"/>
      <c r="U2440" s="300"/>
      <c r="V2440" s="294" t="str">
        <f>IF(Tabela7[[#This Row],[C/V]]="c",Tabela7[[#This Row],[Preço Médio]],"")</f>
        <v/>
      </c>
      <c r="W2440" s="294" t="str">
        <f>IF(Tabela7[[#This Row],[C/V]]="v",Tabela7[[#This Row],[Preço Médio]],"")</f>
        <v/>
      </c>
      <c r="X2440" s="123" t="str">
        <f>Tabela7[[#This Row],[Código Negociação]]&amp;Tabela7[[#This Row],[C/V]]</f>
        <v/>
      </c>
    </row>
    <row r="2441" spans="3:24" ht="15" customHeight="1" x14ac:dyDescent="0.25">
      <c r="C2441" s="141"/>
      <c r="D2441" s="271"/>
      <c r="E2441" s="271"/>
      <c r="F2441" s="118"/>
      <c r="G2441" s="119"/>
      <c r="H2441" s="118"/>
      <c r="I2441" s="120"/>
      <c r="J2441" s="120"/>
      <c r="K2441" s="120"/>
      <c r="L2441" s="120"/>
      <c r="M2441" s="120"/>
      <c r="N2441" s="120"/>
      <c r="O2441" s="121"/>
      <c r="P2441" s="121"/>
      <c r="Q2441" s="117"/>
      <c r="R2441" s="122"/>
      <c r="S2441" s="117"/>
      <c r="T2441" s="123"/>
      <c r="U2441" s="299"/>
      <c r="V2441" s="294" t="str">
        <f>IF(Tabela7[[#This Row],[C/V]]="c",Tabela7[[#This Row],[Preço Médio]],"")</f>
        <v/>
      </c>
      <c r="W2441" s="294" t="str">
        <f>IF(Tabela7[[#This Row],[C/V]]="v",Tabela7[[#This Row],[Preço Médio]],"")</f>
        <v/>
      </c>
      <c r="X2441" s="123" t="str">
        <f>Tabela7[[#This Row],[Código Negociação]]&amp;Tabela7[[#This Row],[C/V]]</f>
        <v/>
      </c>
    </row>
    <row r="2442" spans="3:24" ht="15" customHeight="1" x14ac:dyDescent="0.25">
      <c r="C2442" s="262"/>
      <c r="D2442" s="272"/>
      <c r="E2442" s="272"/>
      <c r="F2442" s="264"/>
      <c r="G2442" s="265"/>
      <c r="H2442" s="126"/>
      <c r="I2442" s="125"/>
      <c r="J2442" s="125"/>
      <c r="K2442" s="125"/>
      <c r="L2442" s="125"/>
      <c r="M2442" s="125"/>
      <c r="N2442" s="125"/>
      <c r="O2442" s="266"/>
      <c r="P2442" s="267"/>
      <c r="Q2442" s="268"/>
      <c r="R2442" s="269"/>
      <c r="S2442" s="268"/>
      <c r="T2442" s="263"/>
      <c r="U2442" s="300"/>
      <c r="V2442" s="294" t="str">
        <f>IF(Tabela7[[#This Row],[C/V]]="c",Tabela7[[#This Row],[Preço Médio]],"")</f>
        <v/>
      </c>
      <c r="W2442" s="294" t="str">
        <f>IF(Tabela7[[#This Row],[C/V]]="v",Tabela7[[#This Row],[Preço Médio]],"")</f>
        <v/>
      </c>
      <c r="X2442" s="123" t="str">
        <f>Tabela7[[#This Row],[Código Negociação]]&amp;Tabela7[[#This Row],[C/V]]</f>
        <v/>
      </c>
    </row>
    <row r="2443" spans="3:24" ht="15" customHeight="1" x14ac:dyDescent="0.25">
      <c r="C2443" s="262"/>
      <c r="D2443" s="272"/>
      <c r="E2443" s="272"/>
      <c r="F2443" s="264"/>
      <c r="G2443" s="265"/>
      <c r="H2443" s="126"/>
      <c r="I2443" s="125"/>
      <c r="J2443" s="125"/>
      <c r="K2443" s="125"/>
      <c r="L2443" s="125"/>
      <c r="M2443" s="125"/>
      <c r="N2443" s="125"/>
      <c r="O2443" s="266"/>
      <c r="P2443" s="267"/>
      <c r="Q2443" s="267"/>
      <c r="R2443" s="270"/>
      <c r="S2443" s="267"/>
      <c r="T2443" s="264"/>
      <c r="U2443" s="300"/>
      <c r="V2443" s="294" t="str">
        <f>IF(Tabela7[[#This Row],[C/V]]="c",Tabela7[[#This Row],[Preço Médio]],"")</f>
        <v/>
      </c>
      <c r="W2443" s="294" t="str">
        <f>IF(Tabela7[[#This Row],[C/V]]="v",Tabela7[[#This Row],[Preço Médio]],"")</f>
        <v/>
      </c>
      <c r="X2443" s="123" t="str">
        <f>Tabela7[[#This Row],[Código Negociação]]&amp;Tabela7[[#This Row],[C/V]]</f>
        <v/>
      </c>
    </row>
    <row r="2444" spans="3:24" ht="15" customHeight="1" x14ac:dyDescent="0.25">
      <c r="C2444" s="141"/>
      <c r="D2444" s="273"/>
      <c r="E2444" s="273"/>
      <c r="F2444" s="264"/>
      <c r="G2444" s="274"/>
      <c r="H2444" s="264"/>
      <c r="I2444" s="275"/>
      <c r="J2444" s="275"/>
      <c r="K2444" s="275"/>
      <c r="L2444" s="275"/>
      <c r="M2444" s="275"/>
      <c r="N2444" s="275"/>
      <c r="O2444" s="267"/>
      <c r="P2444" s="267"/>
      <c r="Q2444" s="268"/>
      <c r="R2444" s="269"/>
      <c r="S2444" s="268"/>
      <c r="T2444" s="263"/>
      <c r="U2444" s="300"/>
      <c r="V2444" s="294" t="str">
        <f>IF(Tabela7[[#This Row],[C/V]]="c",Tabela7[[#This Row],[Preço Médio]],"")</f>
        <v/>
      </c>
      <c r="W2444" s="294" t="str">
        <f>IF(Tabela7[[#This Row],[C/V]]="v",Tabela7[[#This Row],[Preço Médio]],"")</f>
        <v/>
      </c>
      <c r="X2444" s="123" t="str">
        <f>Tabela7[[#This Row],[Código Negociação]]&amp;Tabela7[[#This Row],[C/V]]</f>
        <v/>
      </c>
    </row>
    <row r="2445" spans="3:24" ht="15" customHeight="1" x14ac:dyDescent="0.25">
      <c r="C2445" s="262"/>
      <c r="D2445" s="272"/>
      <c r="E2445" s="273"/>
      <c r="F2445" s="264"/>
      <c r="G2445" s="265"/>
      <c r="H2445" s="126"/>
      <c r="I2445" s="125"/>
      <c r="J2445" s="125"/>
      <c r="K2445" s="125"/>
      <c r="L2445" s="125"/>
      <c r="M2445" s="125"/>
      <c r="N2445" s="125"/>
      <c r="O2445" s="266"/>
      <c r="P2445" s="267"/>
      <c r="Q2445" s="268"/>
      <c r="R2445" s="269"/>
      <c r="S2445" s="268"/>
      <c r="T2445" s="263"/>
      <c r="U2445" s="300"/>
      <c r="V2445" s="294" t="str">
        <f>IF(Tabela7[[#This Row],[C/V]]="c",Tabela7[[#This Row],[Preço Médio]],"")</f>
        <v/>
      </c>
      <c r="W2445" s="294" t="str">
        <f>IF(Tabela7[[#This Row],[C/V]]="v",Tabela7[[#This Row],[Preço Médio]],"")</f>
        <v/>
      </c>
      <c r="X2445" s="123" t="str">
        <f>Tabela7[[#This Row],[Código Negociação]]&amp;Tabela7[[#This Row],[C/V]]</f>
        <v/>
      </c>
    </row>
    <row r="2446" spans="3:24" ht="15" customHeight="1" x14ac:dyDescent="0.25">
      <c r="C2446" s="262"/>
      <c r="D2446" s="272"/>
      <c r="E2446" s="273"/>
      <c r="F2446" s="264"/>
      <c r="G2446" s="265"/>
      <c r="H2446" s="126"/>
      <c r="I2446" s="125"/>
      <c r="J2446" s="125"/>
      <c r="K2446" s="125"/>
      <c r="L2446" s="125"/>
      <c r="M2446" s="125"/>
      <c r="N2446" s="125"/>
      <c r="O2446" s="266"/>
      <c r="P2446" s="267"/>
      <c r="Q2446" s="267"/>
      <c r="R2446" s="270"/>
      <c r="S2446" s="267"/>
      <c r="T2446" s="264"/>
      <c r="U2446" s="300"/>
      <c r="V2446" s="294" t="str">
        <f>IF(Tabela7[[#This Row],[C/V]]="c",Tabela7[[#This Row],[Preço Médio]],"")</f>
        <v/>
      </c>
      <c r="W2446" s="294" t="str">
        <f>IF(Tabela7[[#This Row],[C/V]]="v",Tabela7[[#This Row],[Preço Médio]],"")</f>
        <v/>
      </c>
      <c r="X2446" s="123" t="str">
        <f>Tabela7[[#This Row],[Código Negociação]]&amp;Tabela7[[#This Row],[C/V]]</f>
        <v/>
      </c>
    </row>
    <row r="2447" spans="3:24" ht="15" customHeight="1" x14ac:dyDescent="0.25">
      <c r="C2447" s="141"/>
      <c r="D2447" s="271"/>
      <c r="E2447" s="271"/>
      <c r="F2447" s="118"/>
      <c r="G2447" s="119"/>
      <c r="H2447" s="118"/>
      <c r="I2447" s="120"/>
      <c r="J2447" s="120"/>
      <c r="K2447" s="120"/>
      <c r="L2447" s="120"/>
      <c r="M2447" s="120"/>
      <c r="N2447" s="120"/>
      <c r="O2447" s="121"/>
      <c r="P2447" s="121"/>
      <c r="Q2447" s="117"/>
      <c r="R2447" s="122"/>
      <c r="S2447" s="117"/>
      <c r="T2447" s="123"/>
      <c r="U2447" s="299"/>
      <c r="V2447" s="294" t="str">
        <f>IF(Tabela7[[#This Row],[C/V]]="c",Tabela7[[#This Row],[Preço Médio]],"")</f>
        <v/>
      </c>
      <c r="W2447" s="294" t="str">
        <f>IF(Tabela7[[#This Row],[C/V]]="v",Tabela7[[#This Row],[Preço Médio]],"")</f>
        <v/>
      </c>
      <c r="X2447" s="123" t="str">
        <f>Tabela7[[#This Row],[Código Negociação]]&amp;Tabela7[[#This Row],[C/V]]</f>
        <v/>
      </c>
    </row>
    <row r="2448" spans="3:24" ht="15" customHeight="1" x14ac:dyDescent="0.25">
      <c r="C2448" s="262"/>
      <c r="D2448" s="272"/>
      <c r="E2448" s="272"/>
      <c r="F2448" s="264"/>
      <c r="G2448" s="265"/>
      <c r="H2448" s="126"/>
      <c r="I2448" s="125"/>
      <c r="J2448" s="125"/>
      <c r="K2448" s="125"/>
      <c r="L2448" s="125"/>
      <c r="M2448" s="125"/>
      <c r="N2448" s="125"/>
      <c r="O2448" s="266"/>
      <c r="P2448" s="267"/>
      <c r="Q2448" s="268"/>
      <c r="R2448" s="269"/>
      <c r="S2448" s="268"/>
      <c r="T2448" s="263"/>
      <c r="U2448" s="300"/>
      <c r="V2448" s="294" t="str">
        <f>IF(Tabela7[[#This Row],[C/V]]="c",Tabela7[[#This Row],[Preço Médio]],"")</f>
        <v/>
      </c>
      <c r="W2448" s="294" t="str">
        <f>IF(Tabela7[[#This Row],[C/V]]="v",Tabela7[[#This Row],[Preço Médio]],"")</f>
        <v/>
      </c>
      <c r="X2448" s="123" t="str">
        <f>Tabela7[[#This Row],[Código Negociação]]&amp;Tabela7[[#This Row],[C/V]]</f>
        <v/>
      </c>
    </row>
    <row r="2449" spans="3:24" ht="15" customHeight="1" x14ac:dyDescent="0.25">
      <c r="C2449" s="262"/>
      <c r="D2449" s="272"/>
      <c r="E2449" s="272"/>
      <c r="F2449" s="264"/>
      <c r="G2449" s="265"/>
      <c r="H2449" s="126"/>
      <c r="I2449" s="125"/>
      <c r="J2449" s="125"/>
      <c r="K2449" s="125"/>
      <c r="L2449" s="125"/>
      <c r="M2449" s="125"/>
      <c r="N2449" s="125"/>
      <c r="O2449" s="266"/>
      <c r="P2449" s="267"/>
      <c r="Q2449" s="267"/>
      <c r="R2449" s="270"/>
      <c r="S2449" s="267"/>
      <c r="T2449" s="264"/>
      <c r="U2449" s="300"/>
      <c r="V2449" s="294" t="str">
        <f>IF(Tabela7[[#This Row],[C/V]]="c",Tabela7[[#This Row],[Preço Médio]],"")</f>
        <v/>
      </c>
      <c r="W2449" s="294" t="str">
        <f>IF(Tabela7[[#This Row],[C/V]]="v",Tabela7[[#This Row],[Preço Médio]],"")</f>
        <v/>
      </c>
      <c r="X2449" s="123" t="str">
        <f>Tabela7[[#This Row],[Código Negociação]]&amp;Tabela7[[#This Row],[C/V]]</f>
        <v/>
      </c>
    </row>
    <row r="2450" spans="3:24" ht="15" customHeight="1" x14ac:dyDescent="0.25">
      <c r="C2450" s="141"/>
      <c r="D2450" s="273"/>
      <c r="E2450" s="273"/>
      <c r="F2450" s="264"/>
      <c r="G2450" s="274"/>
      <c r="H2450" s="264"/>
      <c r="I2450" s="275"/>
      <c r="J2450" s="275"/>
      <c r="K2450" s="275"/>
      <c r="L2450" s="275"/>
      <c r="M2450" s="275"/>
      <c r="N2450" s="275"/>
      <c r="O2450" s="267"/>
      <c r="P2450" s="267"/>
      <c r="Q2450" s="268"/>
      <c r="R2450" s="269"/>
      <c r="S2450" s="268"/>
      <c r="T2450" s="263"/>
      <c r="U2450" s="300"/>
      <c r="V2450" s="294" t="str">
        <f>IF(Tabela7[[#This Row],[C/V]]="c",Tabela7[[#This Row],[Preço Médio]],"")</f>
        <v/>
      </c>
      <c r="W2450" s="294" t="str">
        <f>IF(Tabela7[[#This Row],[C/V]]="v",Tabela7[[#This Row],[Preço Médio]],"")</f>
        <v/>
      </c>
      <c r="X2450" s="123" t="str">
        <f>Tabela7[[#This Row],[Código Negociação]]&amp;Tabela7[[#This Row],[C/V]]</f>
        <v/>
      </c>
    </row>
    <row r="2451" spans="3:24" ht="15" customHeight="1" x14ac:dyDescent="0.25">
      <c r="C2451" s="262"/>
      <c r="D2451" s="272"/>
      <c r="E2451" s="273"/>
      <c r="F2451" s="264"/>
      <c r="G2451" s="265"/>
      <c r="H2451" s="126"/>
      <c r="I2451" s="125"/>
      <c r="J2451" s="125"/>
      <c r="K2451" s="125"/>
      <c r="L2451" s="125"/>
      <c r="M2451" s="125"/>
      <c r="N2451" s="125"/>
      <c r="O2451" s="266"/>
      <c r="P2451" s="267"/>
      <c r="Q2451" s="268"/>
      <c r="R2451" s="269"/>
      <c r="S2451" s="268"/>
      <c r="T2451" s="263"/>
      <c r="U2451" s="300"/>
      <c r="V2451" s="294" t="str">
        <f>IF(Tabela7[[#This Row],[C/V]]="c",Tabela7[[#This Row],[Preço Médio]],"")</f>
        <v/>
      </c>
      <c r="W2451" s="294" t="str">
        <f>IF(Tabela7[[#This Row],[C/V]]="v",Tabela7[[#This Row],[Preço Médio]],"")</f>
        <v/>
      </c>
      <c r="X2451" s="123" t="str">
        <f>Tabela7[[#This Row],[Código Negociação]]&amp;Tabela7[[#This Row],[C/V]]</f>
        <v/>
      </c>
    </row>
    <row r="2452" spans="3:24" ht="15" customHeight="1" x14ac:dyDescent="0.25">
      <c r="C2452" s="262"/>
      <c r="D2452" s="272"/>
      <c r="E2452" s="273"/>
      <c r="F2452" s="264"/>
      <c r="G2452" s="265"/>
      <c r="H2452" s="126"/>
      <c r="I2452" s="125"/>
      <c r="J2452" s="125"/>
      <c r="K2452" s="125"/>
      <c r="L2452" s="125"/>
      <c r="M2452" s="125"/>
      <c r="N2452" s="125"/>
      <c r="O2452" s="266"/>
      <c r="P2452" s="267"/>
      <c r="Q2452" s="267"/>
      <c r="R2452" s="270"/>
      <c r="S2452" s="267"/>
      <c r="T2452" s="264"/>
      <c r="U2452" s="300"/>
      <c r="V2452" s="294" t="str">
        <f>IF(Tabela7[[#This Row],[C/V]]="c",Tabela7[[#This Row],[Preço Médio]],"")</f>
        <v/>
      </c>
      <c r="W2452" s="294" t="str">
        <f>IF(Tabela7[[#This Row],[C/V]]="v",Tabela7[[#This Row],[Preço Médio]],"")</f>
        <v/>
      </c>
      <c r="X2452" s="123" t="str">
        <f>Tabela7[[#This Row],[Código Negociação]]&amp;Tabela7[[#This Row],[C/V]]</f>
        <v/>
      </c>
    </row>
    <row r="2453" spans="3:24" ht="15" customHeight="1" x14ac:dyDescent="0.25">
      <c r="C2453" s="141"/>
      <c r="D2453" s="271"/>
      <c r="E2453" s="271"/>
      <c r="F2453" s="118"/>
      <c r="G2453" s="119"/>
      <c r="H2453" s="118"/>
      <c r="I2453" s="120"/>
      <c r="J2453" s="120"/>
      <c r="K2453" s="120"/>
      <c r="L2453" s="120"/>
      <c r="M2453" s="120"/>
      <c r="N2453" s="120"/>
      <c r="O2453" s="121"/>
      <c r="P2453" s="121"/>
      <c r="Q2453" s="117"/>
      <c r="R2453" s="122"/>
      <c r="S2453" s="117"/>
      <c r="T2453" s="123"/>
      <c r="U2453" s="299"/>
      <c r="V2453" s="294" t="str">
        <f>IF(Tabela7[[#This Row],[C/V]]="c",Tabela7[[#This Row],[Preço Médio]],"")</f>
        <v/>
      </c>
      <c r="W2453" s="294" t="str">
        <f>IF(Tabela7[[#This Row],[C/V]]="v",Tabela7[[#This Row],[Preço Médio]],"")</f>
        <v/>
      </c>
      <c r="X2453" s="123" t="str">
        <f>Tabela7[[#This Row],[Código Negociação]]&amp;Tabela7[[#This Row],[C/V]]</f>
        <v/>
      </c>
    </row>
    <row r="2454" spans="3:24" ht="15" customHeight="1" x14ac:dyDescent="0.25">
      <c r="C2454" s="262"/>
      <c r="D2454" s="272"/>
      <c r="E2454" s="272"/>
      <c r="F2454" s="264"/>
      <c r="G2454" s="265"/>
      <c r="H2454" s="126"/>
      <c r="I2454" s="125"/>
      <c r="J2454" s="125"/>
      <c r="K2454" s="125"/>
      <c r="L2454" s="125"/>
      <c r="M2454" s="125"/>
      <c r="N2454" s="125"/>
      <c r="O2454" s="266"/>
      <c r="P2454" s="267"/>
      <c r="Q2454" s="268"/>
      <c r="R2454" s="269"/>
      <c r="S2454" s="268"/>
      <c r="T2454" s="263"/>
      <c r="U2454" s="300"/>
      <c r="V2454" s="294" t="str">
        <f>IF(Tabela7[[#This Row],[C/V]]="c",Tabela7[[#This Row],[Preço Médio]],"")</f>
        <v/>
      </c>
      <c r="W2454" s="294" t="str">
        <f>IF(Tabela7[[#This Row],[C/V]]="v",Tabela7[[#This Row],[Preço Médio]],"")</f>
        <v/>
      </c>
      <c r="X2454" s="123" t="str">
        <f>Tabela7[[#This Row],[Código Negociação]]&amp;Tabela7[[#This Row],[C/V]]</f>
        <v/>
      </c>
    </row>
    <row r="2455" spans="3:24" ht="15" customHeight="1" x14ac:dyDescent="0.25">
      <c r="C2455" s="262"/>
      <c r="D2455" s="272"/>
      <c r="E2455" s="272"/>
      <c r="F2455" s="264"/>
      <c r="G2455" s="265"/>
      <c r="H2455" s="126"/>
      <c r="I2455" s="125"/>
      <c r="J2455" s="125"/>
      <c r="K2455" s="125"/>
      <c r="L2455" s="125"/>
      <c r="M2455" s="125"/>
      <c r="N2455" s="125"/>
      <c r="O2455" s="266"/>
      <c r="P2455" s="267"/>
      <c r="Q2455" s="267"/>
      <c r="R2455" s="270"/>
      <c r="S2455" s="267"/>
      <c r="T2455" s="264"/>
      <c r="U2455" s="300"/>
      <c r="V2455" s="294" t="str">
        <f>IF(Tabela7[[#This Row],[C/V]]="c",Tabela7[[#This Row],[Preço Médio]],"")</f>
        <v/>
      </c>
      <c r="W2455" s="294" t="str">
        <f>IF(Tabela7[[#This Row],[C/V]]="v",Tabela7[[#This Row],[Preço Médio]],"")</f>
        <v/>
      </c>
      <c r="X2455" s="123" t="str">
        <f>Tabela7[[#This Row],[Código Negociação]]&amp;Tabela7[[#This Row],[C/V]]</f>
        <v/>
      </c>
    </row>
    <row r="2456" spans="3:24" ht="15" customHeight="1" x14ac:dyDescent="0.25">
      <c r="C2456" s="141"/>
      <c r="D2456" s="273"/>
      <c r="E2456" s="273"/>
      <c r="F2456" s="264"/>
      <c r="G2456" s="274"/>
      <c r="H2456" s="264"/>
      <c r="I2456" s="275"/>
      <c r="J2456" s="275"/>
      <c r="K2456" s="275"/>
      <c r="L2456" s="275"/>
      <c r="M2456" s="275"/>
      <c r="N2456" s="275"/>
      <c r="O2456" s="267"/>
      <c r="P2456" s="267"/>
      <c r="Q2456" s="268"/>
      <c r="R2456" s="269"/>
      <c r="S2456" s="268"/>
      <c r="T2456" s="263"/>
      <c r="U2456" s="300"/>
      <c r="V2456" s="294" t="str">
        <f>IF(Tabela7[[#This Row],[C/V]]="c",Tabela7[[#This Row],[Preço Médio]],"")</f>
        <v/>
      </c>
      <c r="W2456" s="294" t="str">
        <f>IF(Tabela7[[#This Row],[C/V]]="v",Tabela7[[#This Row],[Preço Médio]],"")</f>
        <v/>
      </c>
      <c r="X2456" s="123" t="str">
        <f>Tabela7[[#This Row],[Código Negociação]]&amp;Tabela7[[#This Row],[C/V]]</f>
        <v/>
      </c>
    </row>
    <row r="2457" spans="3:24" ht="15" customHeight="1" x14ac:dyDescent="0.25">
      <c r="C2457" s="262"/>
      <c r="D2457" s="272"/>
      <c r="E2457" s="273"/>
      <c r="F2457" s="264"/>
      <c r="G2457" s="265"/>
      <c r="H2457" s="126"/>
      <c r="I2457" s="125"/>
      <c r="J2457" s="125"/>
      <c r="K2457" s="125"/>
      <c r="L2457" s="125"/>
      <c r="M2457" s="125"/>
      <c r="N2457" s="125"/>
      <c r="O2457" s="266"/>
      <c r="P2457" s="267"/>
      <c r="Q2457" s="268"/>
      <c r="R2457" s="269"/>
      <c r="S2457" s="268"/>
      <c r="T2457" s="263"/>
      <c r="U2457" s="300"/>
      <c r="V2457" s="294" t="str">
        <f>IF(Tabela7[[#This Row],[C/V]]="c",Tabela7[[#This Row],[Preço Médio]],"")</f>
        <v/>
      </c>
      <c r="W2457" s="294" t="str">
        <f>IF(Tabela7[[#This Row],[C/V]]="v",Tabela7[[#This Row],[Preço Médio]],"")</f>
        <v/>
      </c>
      <c r="X2457" s="123" t="str">
        <f>Tabela7[[#This Row],[Código Negociação]]&amp;Tabela7[[#This Row],[C/V]]</f>
        <v/>
      </c>
    </row>
    <row r="2458" spans="3:24" ht="15" customHeight="1" x14ac:dyDescent="0.25">
      <c r="C2458" s="262"/>
      <c r="D2458" s="272"/>
      <c r="E2458" s="273"/>
      <c r="F2458" s="264"/>
      <c r="G2458" s="265"/>
      <c r="H2458" s="126"/>
      <c r="I2458" s="125"/>
      <c r="J2458" s="125"/>
      <c r="K2458" s="125"/>
      <c r="L2458" s="125"/>
      <c r="M2458" s="125"/>
      <c r="N2458" s="125"/>
      <c r="O2458" s="266"/>
      <c r="P2458" s="267"/>
      <c r="Q2458" s="267"/>
      <c r="R2458" s="270"/>
      <c r="S2458" s="267"/>
      <c r="T2458" s="264"/>
      <c r="U2458" s="300"/>
      <c r="V2458" s="294" t="str">
        <f>IF(Tabela7[[#This Row],[C/V]]="c",Tabela7[[#This Row],[Preço Médio]],"")</f>
        <v/>
      </c>
      <c r="W2458" s="294" t="str">
        <f>IF(Tabela7[[#This Row],[C/V]]="v",Tabela7[[#This Row],[Preço Médio]],"")</f>
        <v/>
      </c>
      <c r="X2458" s="123" t="str">
        <f>Tabela7[[#This Row],[Código Negociação]]&amp;Tabela7[[#This Row],[C/V]]</f>
        <v/>
      </c>
    </row>
    <row r="2459" spans="3:24" ht="15" customHeight="1" x14ac:dyDescent="0.25">
      <c r="C2459" s="141"/>
      <c r="D2459" s="271"/>
      <c r="E2459" s="271"/>
      <c r="F2459" s="118"/>
      <c r="G2459" s="119"/>
      <c r="H2459" s="118"/>
      <c r="I2459" s="120"/>
      <c r="J2459" s="120"/>
      <c r="K2459" s="120"/>
      <c r="L2459" s="120"/>
      <c r="M2459" s="120"/>
      <c r="N2459" s="120"/>
      <c r="O2459" s="121"/>
      <c r="P2459" s="121"/>
      <c r="Q2459" s="117"/>
      <c r="R2459" s="122"/>
      <c r="S2459" s="117"/>
      <c r="T2459" s="123"/>
      <c r="U2459" s="299"/>
      <c r="V2459" s="294" t="str">
        <f>IF(Tabela7[[#This Row],[C/V]]="c",Tabela7[[#This Row],[Preço Médio]],"")</f>
        <v/>
      </c>
      <c r="W2459" s="294" t="str">
        <f>IF(Tabela7[[#This Row],[C/V]]="v",Tabela7[[#This Row],[Preço Médio]],"")</f>
        <v/>
      </c>
      <c r="X2459" s="123" t="str">
        <f>Tabela7[[#This Row],[Código Negociação]]&amp;Tabela7[[#This Row],[C/V]]</f>
        <v/>
      </c>
    </row>
    <row r="2460" spans="3:24" ht="15" customHeight="1" x14ac:dyDescent="0.25">
      <c r="C2460" s="262"/>
      <c r="D2460" s="272"/>
      <c r="E2460" s="272"/>
      <c r="F2460" s="264"/>
      <c r="G2460" s="265"/>
      <c r="H2460" s="126"/>
      <c r="I2460" s="125"/>
      <c r="J2460" s="125"/>
      <c r="K2460" s="125"/>
      <c r="L2460" s="125"/>
      <c r="M2460" s="125"/>
      <c r="N2460" s="125"/>
      <c r="O2460" s="266"/>
      <c r="P2460" s="267"/>
      <c r="Q2460" s="268"/>
      <c r="R2460" s="269"/>
      <c r="S2460" s="268"/>
      <c r="T2460" s="263"/>
      <c r="U2460" s="300"/>
      <c r="V2460" s="294" t="str">
        <f>IF(Tabela7[[#This Row],[C/V]]="c",Tabela7[[#This Row],[Preço Médio]],"")</f>
        <v/>
      </c>
      <c r="W2460" s="294" t="str">
        <f>IF(Tabela7[[#This Row],[C/V]]="v",Tabela7[[#This Row],[Preço Médio]],"")</f>
        <v/>
      </c>
      <c r="X2460" s="123" t="str">
        <f>Tabela7[[#This Row],[Código Negociação]]&amp;Tabela7[[#This Row],[C/V]]</f>
        <v/>
      </c>
    </row>
    <row r="2461" spans="3:24" ht="15" customHeight="1" x14ac:dyDescent="0.25">
      <c r="C2461" s="262"/>
      <c r="D2461" s="272"/>
      <c r="E2461" s="272"/>
      <c r="F2461" s="264"/>
      <c r="G2461" s="265"/>
      <c r="H2461" s="126"/>
      <c r="I2461" s="125"/>
      <c r="J2461" s="125"/>
      <c r="K2461" s="125"/>
      <c r="L2461" s="125"/>
      <c r="M2461" s="125"/>
      <c r="N2461" s="125"/>
      <c r="O2461" s="266"/>
      <c r="P2461" s="267"/>
      <c r="Q2461" s="267"/>
      <c r="R2461" s="270"/>
      <c r="S2461" s="267"/>
      <c r="T2461" s="264"/>
      <c r="U2461" s="300"/>
      <c r="V2461" s="294" t="str">
        <f>IF(Tabela7[[#This Row],[C/V]]="c",Tabela7[[#This Row],[Preço Médio]],"")</f>
        <v/>
      </c>
      <c r="W2461" s="294" t="str">
        <f>IF(Tabela7[[#This Row],[C/V]]="v",Tabela7[[#This Row],[Preço Médio]],"")</f>
        <v/>
      </c>
      <c r="X2461" s="123" t="str">
        <f>Tabela7[[#This Row],[Código Negociação]]&amp;Tabela7[[#This Row],[C/V]]</f>
        <v/>
      </c>
    </row>
    <row r="2462" spans="3:24" ht="15" customHeight="1" x14ac:dyDescent="0.25">
      <c r="C2462" s="141"/>
      <c r="D2462" s="273"/>
      <c r="E2462" s="273"/>
      <c r="F2462" s="264"/>
      <c r="G2462" s="274"/>
      <c r="H2462" s="264"/>
      <c r="I2462" s="275"/>
      <c r="J2462" s="275"/>
      <c r="K2462" s="275"/>
      <c r="L2462" s="275"/>
      <c r="M2462" s="275"/>
      <c r="N2462" s="275"/>
      <c r="O2462" s="267"/>
      <c r="P2462" s="267"/>
      <c r="Q2462" s="268"/>
      <c r="R2462" s="269"/>
      <c r="S2462" s="268"/>
      <c r="T2462" s="263"/>
      <c r="U2462" s="300"/>
      <c r="V2462" s="294" t="str">
        <f>IF(Tabela7[[#This Row],[C/V]]="c",Tabela7[[#This Row],[Preço Médio]],"")</f>
        <v/>
      </c>
      <c r="W2462" s="294" t="str">
        <f>IF(Tabela7[[#This Row],[C/V]]="v",Tabela7[[#This Row],[Preço Médio]],"")</f>
        <v/>
      </c>
      <c r="X2462" s="123" t="str">
        <f>Tabela7[[#This Row],[Código Negociação]]&amp;Tabela7[[#This Row],[C/V]]</f>
        <v/>
      </c>
    </row>
    <row r="2463" spans="3:24" ht="15" customHeight="1" x14ac:dyDescent="0.25">
      <c r="C2463" s="262"/>
      <c r="D2463" s="272"/>
      <c r="E2463" s="273"/>
      <c r="F2463" s="264"/>
      <c r="G2463" s="265"/>
      <c r="H2463" s="126"/>
      <c r="I2463" s="125"/>
      <c r="J2463" s="125"/>
      <c r="K2463" s="125"/>
      <c r="L2463" s="125"/>
      <c r="M2463" s="125"/>
      <c r="N2463" s="125"/>
      <c r="O2463" s="266"/>
      <c r="P2463" s="267"/>
      <c r="Q2463" s="268"/>
      <c r="R2463" s="269"/>
      <c r="S2463" s="268"/>
      <c r="T2463" s="263"/>
      <c r="U2463" s="300"/>
      <c r="V2463" s="294" t="str">
        <f>IF(Tabela7[[#This Row],[C/V]]="c",Tabela7[[#This Row],[Preço Médio]],"")</f>
        <v/>
      </c>
      <c r="W2463" s="294" t="str">
        <f>IF(Tabela7[[#This Row],[C/V]]="v",Tabela7[[#This Row],[Preço Médio]],"")</f>
        <v/>
      </c>
      <c r="X2463" s="123" t="str">
        <f>Tabela7[[#This Row],[Código Negociação]]&amp;Tabela7[[#This Row],[C/V]]</f>
        <v/>
      </c>
    </row>
    <row r="2464" spans="3:24" ht="15" customHeight="1" x14ac:dyDescent="0.25">
      <c r="C2464" s="262"/>
      <c r="D2464" s="272"/>
      <c r="E2464" s="273"/>
      <c r="F2464" s="264"/>
      <c r="G2464" s="265"/>
      <c r="H2464" s="126"/>
      <c r="I2464" s="125"/>
      <c r="J2464" s="125"/>
      <c r="K2464" s="125"/>
      <c r="L2464" s="125"/>
      <c r="M2464" s="125"/>
      <c r="N2464" s="125"/>
      <c r="O2464" s="266"/>
      <c r="P2464" s="267"/>
      <c r="Q2464" s="267"/>
      <c r="R2464" s="270"/>
      <c r="S2464" s="267"/>
      <c r="T2464" s="264"/>
      <c r="U2464" s="300"/>
      <c r="V2464" s="294" t="str">
        <f>IF(Tabela7[[#This Row],[C/V]]="c",Tabela7[[#This Row],[Preço Médio]],"")</f>
        <v/>
      </c>
      <c r="W2464" s="294" t="str">
        <f>IF(Tabela7[[#This Row],[C/V]]="v",Tabela7[[#This Row],[Preço Médio]],"")</f>
        <v/>
      </c>
      <c r="X2464" s="123" t="str">
        <f>Tabela7[[#This Row],[Código Negociação]]&amp;Tabela7[[#This Row],[C/V]]</f>
        <v/>
      </c>
    </row>
    <row r="2465" spans="3:24" ht="15" customHeight="1" x14ac:dyDescent="0.25">
      <c r="C2465" s="141"/>
      <c r="D2465" s="271"/>
      <c r="E2465" s="271"/>
      <c r="F2465" s="118"/>
      <c r="G2465" s="119"/>
      <c r="H2465" s="118"/>
      <c r="I2465" s="120"/>
      <c r="J2465" s="120"/>
      <c r="K2465" s="120"/>
      <c r="L2465" s="120"/>
      <c r="M2465" s="120"/>
      <c r="N2465" s="120"/>
      <c r="O2465" s="121"/>
      <c r="P2465" s="121"/>
      <c r="Q2465" s="117"/>
      <c r="R2465" s="122"/>
      <c r="S2465" s="117"/>
      <c r="T2465" s="123"/>
      <c r="U2465" s="299"/>
      <c r="V2465" s="294" t="str">
        <f>IF(Tabela7[[#This Row],[C/V]]="c",Tabela7[[#This Row],[Preço Médio]],"")</f>
        <v/>
      </c>
      <c r="W2465" s="294" t="str">
        <f>IF(Tabela7[[#This Row],[C/V]]="v",Tabela7[[#This Row],[Preço Médio]],"")</f>
        <v/>
      </c>
      <c r="X2465" s="123" t="str">
        <f>Tabela7[[#This Row],[Código Negociação]]&amp;Tabela7[[#This Row],[C/V]]</f>
        <v/>
      </c>
    </row>
    <row r="2466" spans="3:24" ht="15" customHeight="1" x14ac:dyDescent="0.25">
      <c r="C2466" s="262"/>
      <c r="D2466" s="272"/>
      <c r="E2466" s="272"/>
      <c r="F2466" s="264"/>
      <c r="G2466" s="265"/>
      <c r="H2466" s="126"/>
      <c r="I2466" s="125"/>
      <c r="J2466" s="125"/>
      <c r="K2466" s="125"/>
      <c r="L2466" s="125"/>
      <c r="M2466" s="125"/>
      <c r="N2466" s="125"/>
      <c r="O2466" s="266"/>
      <c r="P2466" s="267"/>
      <c r="Q2466" s="268"/>
      <c r="R2466" s="269"/>
      <c r="S2466" s="268"/>
      <c r="T2466" s="263"/>
      <c r="U2466" s="300"/>
      <c r="V2466" s="294" t="str">
        <f>IF(Tabela7[[#This Row],[C/V]]="c",Tabela7[[#This Row],[Preço Médio]],"")</f>
        <v/>
      </c>
      <c r="W2466" s="294" t="str">
        <f>IF(Tabela7[[#This Row],[C/V]]="v",Tabela7[[#This Row],[Preço Médio]],"")</f>
        <v/>
      </c>
      <c r="X2466" s="123" t="str">
        <f>Tabela7[[#This Row],[Código Negociação]]&amp;Tabela7[[#This Row],[C/V]]</f>
        <v/>
      </c>
    </row>
    <row r="2467" spans="3:24" ht="15" customHeight="1" x14ac:dyDescent="0.25">
      <c r="C2467" s="262"/>
      <c r="D2467" s="272"/>
      <c r="E2467" s="272"/>
      <c r="F2467" s="264"/>
      <c r="G2467" s="265"/>
      <c r="H2467" s="126"/>
      <c r="I2467" s="125"/>
      <c r="J2467" s="125"/>
      <c r="K2467" s="125"/>
      <c r="L2467" s="125"/>
      <c r="M2467" s="125"/>
      <c r="N2467" s="125"/>
      <c r="O2467" s="266"/>
      <c r="P2467" s="267"/>
      <c r="Q2467" s="267"/>
      <c r="R2467" s="270"/>
      <c r="S2467" s="267"/>
      <c r="T2467" s="264"/>
      <c r="U2467" s="300"/>
      <c r="V2467" s="294" t="str">
        <f>IF(Tabela7[[#This Row],[C/V]]="c",Tabela7[[#This Row],[Preço Médio]],"")</f>
        <v/>
      </c>
      <c r="W2467" s="294" t="str">
        <f>IF(Tabela7[[#This Row],[C/V]]="v",Tabela7[[#This Row],[Preço Médio]],"")</f>
        <v/>
      </c>
      <c r="X2467" s="123" t="str">
        <f>Tabela7[[#This Row],[Código Negociação]]&amp;Tabela7[[#This Row],[C/V]]</f>
        <v/>
      </c>
    </row>
    <row r="2468" spans="3:24" ht="15" customHeight="1" x14ac:dyDescent="0.25">
      <c r="C2468" s="141"/>
      <c r="D2468" s="273"/>
      <c r="E2468" s="273"/>
      <c r="F2468" s="264"/>
      <c r="G2468" s="274"/>
      <c r="H2468" s="264"/>
      <c r="I2468" s="275"/>
      <c r="J2468" s="275"/>
      <c r="K2468" s="275"/>
      <c r="L2468" s="275"/>
      <c r="M2468" s="275"/>
      <c r="N2468" s="275"/>
      <c r="O2468" s="267"/>
      <c r="P2468" s="267"/>
      <c r="Q2468" s="268"/>
      <c r="R2468" s="269"/>
      <c r="S2468" s="268"/>
      <c r="T2468" s="263"/>
      <c r="U2468" s="300"/>
      <c r="V2468" s="294" t="str">
        <f>IF(Tabela7[[#This Row],[C/V]]="c",Tabela7[[#This Row],[Preço Médio]],"")</f>
        <v/>
      </c>
      <c r="W2468" s="294" t="str">
        <f>IF(Tabela7[[#This Row],[C/V]]="v",Tabela7[[#This Row],[Preço Médio]],"")</f>
        <v/>
      </c>
      <c r="X2468" s="123" t="str">
        <f>Tabela7[[#This Row],[Código Negociação]]&amp;Tabela7[[#This Row],[C/V]]</f>
        <v/>
      </c>
    </row>
    <row r="2469" spans="3:24" ht="15" customHeight="1" x14ac:dyDescent="0.25">
      <c r="C2469" s="262"/>
      <c r="D2469" s="272"/>
      <c r="E2469" s="273"/>
      <c r="F2469" s="264"/>
      <c r="G2469" s="265"/>
      <c r="H2469" s="126"/>
      <c r="I2469" s="125"/>
      <c r="J2469" s="125"/>
      <c r="K2469" s="125"/>
      <c r="L2469" s="125"/>
      <c r="M2469" s="125"/>
      <c r="N2469" s="125"/>
      <c r="O2469" s="266"/>
      <c r="P2469" s="267"/>
      <c r="Q2469" s="268"/>
      <c r="R2469" s="269"/>
      <c r="S2469" s="268"/>
      <c r="T2469" s="263"/>
      <c r="U2469" s="300"/>
      <c r="V2469" s="294" t="str">
        <f>IF(Tabela7[[#This Row],[C/V]]="c",Tabela7[[#This Row],[Preço Médio]],"")</f>
        <v/>
      </c>
      <c r="W2469" s="294" t="str">
        <f>IF(Tabela7[[#This Row],[C/V]]="v",Tabela7[[#This Row],[Preço Médio]],"")</f>
        <v/>
      </c>
      <c r="X2469" s="123" t="str">
        <f>Tabela7[[#This Row],[Código Negociação]]&amp;Tabela7[[#This Row],[C/V]]</f>
        <v/>
      </c>
    </row>
    <row r="2470" spans="3:24" ht="15" customHeight="1" x14ac:dyDescent="0.25">
      <c r="C2470" s="262"/>
      <c r="D2470" s="272"/>
      <c r="E2470" s="273"/>
      <c r="F2470" s="264"/>
      <c r="G2470" s="265"/>
      <c r="H2470" s="126"/>
      <c r="I2470" s="125"/>
      <c r="J2470" s="125"/>
      <c r="K2470" s="125"/>
      <c r="L2470" s="125"/>
      <c r="M2470" s="125"/>
      <c r="N2470" s="125"/>
      <c r="O2470" s="266"/>
      <c r="P2470" s="267"/>
      <c r="Q2470" s="267"/>
      <c r="R2470" s="270"/>
      <c r="S2470" s="267"/>
      <c r="T2470" s="264"/>
      <c r="U2470" s="300"/>
      <c r="V2470" s="294" t="str">
        <f>IF(Tabela7[[#This Row],[C/V]]="c",Tabela7[[#This Row],[Preço Médio]],"")</f>
        <v/>
      </c>
      <c r="W2470" s="294" t="str">
        <f>IF(Tabela7[[#This Row],[C/V]]="v",Tabela7[[#This Row],[Preço Médio]],"")</f>
        <v/>
      </c>
      <c r="X2470" s="123" t="str">
        <f>Tabela7[[#This Row],[Código Negociação]]&amp;Tabela7[[#This Row],[C/V]]</f>
        <v/>
      </c>
    </row>
    <row r="2471" spans="3:24" ht="15" customHeight="1" x14ac:dyDescent="0.25">
      <c r="C2471" s="141"/>
      <c r="D2471" s="271"/>
      <c r="E2471" s="271"/>
      <c r="F2471" s="118"/>
      <c r="G2471" s="119"/>
      <c r="H2471" s="118"/>
      <c r="I2471" s="120"/>
      <c r="J2471" s="120"/>
      <c r="K2471" s="120"/>
      <c r="L2471" s="120"/>
      <c r="M2471" s="120"/>
      <c r="N2471" s="120"/>
      <c r="O2471" s="121"/>
      <c r="P2471" s="121"/>
      <c r="Q2471" s="117"/>
      <c r="R2471" s="122"/>
      <c r="S2471" s="117"/>
      <c r="T2471" s="123"/>
      <c r="U2471" s="299"/>
      <c r="V2471" s="294" t="str">
        <f>IF(Tabela7[[#This Row],[C/V]]="c",Tabela7[[#This Row],[Preço Médio]],"")</f>
        <v/>
      </c>
      <c r="W2471" s="294" t="str">
        <f>IF(Tabela7[[#This Row],[C/V]]="v",Tabela7[[#This Row],[Preço Médio]],"")</f>
        <v/>
      </c>
      <c r="X2471" s="123" t="str">
        <f>Tabela7[[#This Row],[Código Negociação]]&amp;Tabela7[[#This Row],[C/V]]</f>
        <v/>
      </c>
    </row>
    <row r="2472" spans="3:24" ht="15" customHeight="1" x14ac:dyDescent="0.25">
      <c r="C2472" s="262"/>
      <c r="D2472" s="272"/>
      <c r="E2472" s="272"/>
      <c r="F2472" s="264"/>
      <c r="G2472" s="265"/>
      <c r="H2472" s="126"/>
      <c r="I2472" s="125"/>
      <c r="J2472" s="125"/>
      <c r="K2472" s="125"/>
      <c r="L2472" s="125"/>
      <c r="M2472" s="125"/>
      <c r="N2472" s="125"/>
      <c r="O2472" s="266"/>
      <c r="P2472" s="267"/>
      <c r="Q2472" s="268"/>
      <c r="R2472" s="269"/>
      <c r="S2472" s="268"/>
      <c r="T2472" s="263"/>
      <c r="U2472" s="300"/>
      <c r="V2472" s="294" t="str">
        <f>IF(Tabela7[[#This Row],[C/V]]="c",Tabela7[[#This Row],[Preço Médio]],"")</f>
        <v/>
      </c>
      <c r="W2472" s="294" t="str">
        <f>IF(Tabela7[[#This Row],[C/V]]="v",Tabela7[[#This Row],[Preço Médio]],"")</f>
        <v/>
      </c>
      <c r="X2472" s="123" t="str">
        <f>Tabela7[[#This Row],[Código Negociação]]&amp;Tabela7[[#This Row],[C/V]]</f>
        <v/>
      </c>
    </row>
    <row r="2473" spans="3:24" ht="15" customHeight="1" x14ac:dyDescent="0.25">
      <c r="C2473" s="262"/>
      <c r="D2473" s="272"/>
      <c r="E2473" s="272"/>
      <c r="F2473" s="264"/>
      <c r="G2473" s="265"/>
      <c r="H2473" s="126"/>
      <c r="I2473" s="125"/>
      <c r="J2473" s="125"/>
      <c r="K2473" s="125"/>
      <c r="L2473" s="125"/>
      <c r="M2473" s="125"/>
      <c r="N2473" s="125"/>
      <c r="O2473" s="266"/>
      <c r="P2473" s="267"/>
      <c r="Q2473" s="267"/>
      <c r="R2473" s="270"/>
      <c r="S2473" s="267"/>
      <c r="T2473" s="264"/>
      <c r="U2473" s="300"/>
      <c r="V2473" s="294" t="str">
        <f>IF(Tabela7[[#This Row],[C/V]]="c",Tabela7[[#This Row],[Preço Médio]],"")</f>
        <v/>
      </c>
      <c r="W2473" s="294" t="str">
        <f>IF(Tabela7[[#This Row],[C/V]]="v",Tabela7[[#This Row],[Preço Médio]],"")</f>
        <v/>
      </c>
      <c r="X2473" s="123" t="str">
        <f>Tabela7[[#This Row],[Código Negociação]]&amp;Tabela7[[#This Row],[C/V]]</f>
        <v/>
      </c>
    </row>
    <row r="2474" spans="3:24" ht="15" customHeight="1" x14ac:dyDescent="0.25">
      <c r="C2474" s="141"/>
      <c r="D2474" s="273"/>
      <c r="E2474" s="273"/>
      <c r="F2474" s="264"/>
      <c r="G2474" s="274"/>
      <c r="H2474" s="264"/>
      <c r="I2474" s="275"/>
      <c r="J2474" s="275"/>
      <c r="K2474" s="275"/>
      <c r="L2474" s="275"/>
      <c r="M2474" s="275"/>
      <c r="N2474" s="275"/>
      <c r="O2474" s="267"/>
      <c r="P2474" s="267"/>
      <c r="Q2474" s="268"/>
      <c r="R2474" s="269"/>
      <c r="S2474" s="268"/>
      <c r="T2474" s="263"/>
      <c r="U2474" s="300"/>
      <c r="V2474" s="294" t="str">
        <f>IF(Tabela7[[#This Row],[C/V]]="c",Tabela7[[#This Row],[Preço Médio]],"")</f>
        <v/>
      </c>
      <c r="W2474" s="294" t="str">
        <f>IF(Tabela7[[#This Row],[C/V]]="v",Tabela7[[#This Row],[Preço Médio]],"")</f>
        <v/>
      </c>
      <c r="X2474" s="123" t="str">
        <f>Tabela7[[#This Row],[Código Negociação]]&amp;Tabela7[[#This Row],[C/V]]</f>
        <v/>
      </c>
    </row>
    <row r="2475" spans="3:24" ht="15" customHeight="1" x14ac:dyDescent="0.25">
      <c r="C2475" s="262"/>
      <c r="D2475" s="272"/>
      <c r="E2475" s="273"/>
      <c r="F2475" s="264"/>
      <c r="G2475" s="265"/>
      <c r="H2475" s="126"/>
      <c r="I2475" s="125"/>
      <c r="J2475" s="125"/>
      <c r="K2475" s="125"/>
      <c r="L2475" s="125"/>
      <c r="M2475" s="125"/>
      <c r="N2475" s="125"/>
      <c r="O2475" s="266"/>
      <c r="P2475" s="267"/>
      <c r="Q2475" s="268"/>
      <c r="R2475" s="269"/>
      <c r="S2475" s="268"/>
      <c r="T2475" s="263"/>
      <c r="U2475" s="300"/>
      <c r="V2475" s="294" t="str">
        <f>IF(Tabela7[[#This Row],[C/V]]="c",Tabela7[[#This Row],[Preço Médio]],"")</f>
        <v/>
      </c>
      <c r="W2475" s="294" t="str">
        <f>IF(Tabela7[[#This Row],[C/V]]="v",Tabela7[[#This Row],[Preço Médio]],"")</f>
        <v/>
      </c>
      <c r="X2475" s="123" t="str">
        <f>Tabela7[[#This Row],[Código Negociação]]&amp;Tabela7[[#This Row],[C/V]]</f>
        <v/>
      </c>
    </row>
    <row r="2476" spans="3:24" ht="15" customHeight="1" x14ac:dyDescent="0.25">
      <c r="C2476" s="262"/>
      <c r="D2476" s="272"/>
      <c r="E2476" s="273"/>
      <c r="F2476" s="264"/>
      <c r="G2476" s="265"/>
      <c r="H2476" s="126"/>
      <c r="I2476" s="125"/>
      <c r="J2476" s="125"/>
      <c r="K2476" s="125"/>
      <c r="L2476" s="125"/>
      <c r="M2476" s="125"/>
      <c r="N2476" s="125"/>
      <c r="O2476" s="266"/>
      <c r="P2476" s="267"/>
      <c r="Q2476" s="267"/>
      <c r="R2476" s="270"/>
      <c r="S2476" s="267"/>
      <c r="T2476" s="264"/>
      <c r="U2476" s="300"/>
      <c r="V2476" s="294" t="str">
        <f>IF(Tabela7[[#This Row],[C/V]]="c",Tabela7[[#This Row],[Preço Médio]],"")</f>
        <v/>
      </c>
      <c r="W2476" s="294" t="str">
        <f>IF(Tabela7[[#This Row],[C/V]]="v",Tabela7[[#This Row],[Preço Médio]],"")</f>
        <v/>
      </c>
      <c r="X2476" s="123" t="str">
        <f>Tabela7[[#This Row],[Código Negociação]]&amp;Tabela7[[#This Row],[C/V]]</f>
        <v/>
      </c>
    </row>
    <row r="2477" spans="3:24" ht="15" customHeight="1" x14ac:dyDescent="0.25">
      <c r="C2477" s="141"/>
      <c r="D2477" s="271"/>
      <c r="E2477" s="271"/>
      <c r="F2477" s="118"/>
      <c r="G2477" s="119"/>
      <c r="H2477" s="118"/>
      <c r="I2477" s="120"/>
      <c r="J2477" s="120"/>
      <c r="K2477" s="120"/>
      <c r="L2477" s="120"/>
      <c r="M2477" s="120"/>
      <c r="N2477" s="120"/>
      <c r="O2477" s="121"/>
      <c r="P2477" s="121"/>
      <c r="Q2477" s="117"/>
      <c r="R2477" s="122"/>
      <c r="S2477" s="117"/>
      <c r="T2477" s="123"/>
      <c r="U2477" s="299"/>
      <c r="V2477" s="294" t="str">
        <f>IF(Tabela7[[#This Row],[C/V]]="c",Tabela7[[#This Row],[Preço Médio]],"")</f>
        <v/>
      </c>
      <c r="W2477" s="294" t="str">
        <f>IF(Tabela7[[#This Row],[C/V]]="v",Tabela7[[#This Row],[Preço Médio]],"")</f>
        <v/>
      </c>
      <c r="X2477" s="123" t="str">
        <f>Tabela7[[#This Row],[Código Negociação]]&amp;Tabela7[[#This Row],[C/V]]</f>
        <v/>
      </c>
    </row>
    <row r="2478" spans="3:24" ht="15" customHeight="1" x14ac:dyDescent="0.25">
      <c r="C2478" s="262"/>
      <c r="D2478" s="272"/>
      <c r="E2478" s="272"/>
      <c r="F2478" s="264"/>
      <c r="G2478" s="265"/>
      <c r="H2478" s="126"/>
      <c r="I2478" s="125"/>
      <c r="J2478" s="125"/>
      <c r="K2478" s="125"/>
      <c r="L2478" s="125"/>
      <c r="M2478" s="125"/>
      <c r="N2478" s="125"/>
      <c r="O2478" s="266"/>
      <c r="P2478" s="267"/>
      <c r="Q2478" s="268"/>
      <c r="R2478" s="269"/>
      <c r="S2478" s="268"/>
      <c r="T2478" s="263"/>
      <c r="U2478" s="300"/>
      <c r="V2478" s="294" t="str">
        <f>IF(Tabela7[[#This Row],[C/V]]="c",Tabela7[[#This Row],[Preço Médio]],"")</f>
        <v/>
      </c>
      <c r="W2478" s="294" t="str">
        <f>IF(Tabela7[[#This Row],[C/V]]="v",Tabela7[[#This Row],[Preço Médio]],"")</f>
        <v/>
      </c>
      <c r="X2478" s="123" t="str">
        <f>Tabela7[[#This Row],[Código Negociação]]&amp;Tabela7[[#This Row],[C/V]]</f>
        <v/>
      </c>
    </row>
    <row r="2479" spans="3:24" ht="15" customHeight="1" x14ac:dyDescent="0.25">
      <c r="C2479" s="262"/>
      <c r="D2479" s="272"/>
      <c r="E2479" s="272"/>
      <c r="F2479" s="264"/>
      <c r="G2479" s="265"/>
      <c r="H2479" s="126"/>
      <c r="I2479" s="125"/>
      <c r="J2479" s="125"/>
      <c r="K2479" s="125"/>
      <c r="L2479" s="125"/>
      <c r="M2479" s="125"/>
      <c r="N2479" s="125"/>
      <c r="O2479" s="266"/>
      <c r="P2479" s="267"/>
      <c r="Q2479" s="267"/>
      <c r="R2479" s="270"/>
      <c r="S2479" s="267"/>
      <c r="T2479" s="264"/>
      <c r="U2479" s="300"/>
      <c r="V2479" s="294" t="str">
        <f>IF(Tabela7[[#This Row],[C/V]]="c",Tabela7[[#This Row],[Preço Médio]],"")</f>
        <v/>
      </c>
      <c r="W2479" s="294" t="str">
        <f>IF(Tabela7[[#This Row],[C/V]]="v",Tabela7[[#This Row],[Preço Médio]],"")</f>
        <v/>
      </c>
      <c r="X2479" s="123" t="str">
        <f>Tabela7[[#This Row],[Código Negociação]]&amp;Tabela7[[#This Row],[C/V]]</f>
        <v/>
      </c>
    </row>
    <row r="2480" spans="3:24" ht="15" customHeight="1" x14ac:dyDescent="0.25">
      <c r="C2480" s="141"/>
      <c r="D2480" s="273"/>
      <c r="E2480" s="273"/>
      <c r="F2480" s="264"/>
      <c r="G2480" s="274"/>
      <c r="H2480" s="264"/>
      <c r="I2480" s="275"/>
      <c r="J2480" s="275"/>
      <c r="K2480" s="275"/>
      <c r="L2480" s="275"/>
      <c r="M2480" s="275"/>
      <c r="N2480" s="275"/>
      <c r="O2480" s="267"/>
      <c r="P2480" s="267"/>
      <c r="Q2480" s="268"/>
      <c r="R2480" s="269"/>
      <c r="S2480" s="268"/>
      <c r="T2480" s="263"/>
      <c r="U2480" s="300"/>
      <c r="V2480" s="294" t="str">
        <f>IF(Tabela7[[#This Row],[C/V]]="c",Tabela7[[#This Row],[Preço Médio]],"")</f>
        <v/>
      </c>
      <c r="W2480" s="294" t="str">
        <f>IF(Tabela7[[#This Row],[C/V]]="v",Tabela7[[#This Row],[Preço Médio]],"")</f>
        <v/>
      </c>
      <c r="X2480" s="123" t="str">
        <f>Tabela7[[#This Row],[Código Negociação]]&amp;Tabela7[[#This Row],[C/V]]</f>
        <v/>
      </c>
    </row>
    <row r="2481" spans="3:24" ht="15" customHeight="1" x14ac:dyDescent="0.25">
      <c r="C2481" s="262"/>
      <c r="D2481" s="272"/>
      <c r="E2481" s="273"/>
      <c r="F2481" s="264"/>
      <c r="G2481" s="265"/>
      <c r="H2481" s="126"/>
      <c r="I2481" s="125"/>
      <c r="J2481" s="125"/>
      <c r="K2481" s="125"/>
      <c r="L2481" s="125"/>
      <c r="M2481" s="125"/>
      <c r="N2481" s="125"/>
      <c r="O2481" s="266"/>
      <c r="P2481" s="267"/>
      <c r="Q2481" s="268"/>
      <c r="R2481" s="269"/>
      <c r="S2481" s="268"/>
      <c r="T2481" s="263"/>
      <c r="U2481" s="300"/>
      <c r="V2481" s="294" t="str">
        <f>IF(Tabela7[[#This Row],[C/V]]="c",Tabela7[[#This Row],[Preço Médio]],"")</f>
        <v/>
      </c>
      <c r="W2481" s="294" t="str">
        <f>IF(Tabela7[[#This Row],[C/V]]="v",Tabela7[[#This Row],[Preço Médio]],"")</f>
        <v/>
      </c>
      <c r="X2481" s="123" t="str">
        <f>Tabela7[[#This Row],[Código Negociação]]&amp;Tabela7[[#This Row],[C/V]]</f>
        <v/>
      </c>
    </row>
    <row r="2482" spans="3:24" ht="15" customHeight="1" x14ac:dyDescent="0.25">
      <c r="C2482" s="262"/>
      <c r="D2482" s="272"/>
      <c r="E2482" s="273"/>
      <c r="F2482" s="264"/>
      <c r="G2482" s="265"/>
      <c r="H2482" s="126"/>
      <c r="I2482" s="125"/>
      <c r="J2482" s="125"/>
      <c r="K2482" s="125"/>
      <c r="L2482" s="125"/>
      <c r="M2482" s="125"/>
      <c r="N2482" s="125"/>
      <c r="O2482" s="266"/>
      <c r="P2482" s="267"/>
      <c r="Q2482" s="267"/>
      <c r="R2482" s="270"/>
      <c r="S2482" s="267"/>
      <c r="T2482" s="264"/>
      <c r="U2482" s="300"/>
      <c r="V2482" s="294" t="str">
        <f>IF(Tabela7[[#This Row],[C/V]]="c",Tabela7[[#This Row],[Preço Médio]],"")</f>
        <v/>
      </c>
      <c r="W2482" s="294" t="str">
        <f>IF(Tabela7[[#This Row],[C/V]]="v",Tabela7[[#This Row],[Preço Médio]],"")</f>
        <v/>
      </c>
      <c r="X2482" s="123" t="str">
        <f>Tabela7[[#This Row],[Código Negociação]]&amp;Tabela7[[#This Row],[C/V]]</f>
        <v/>
      </c>
    </row>
    <row r="2483" spans="3:24" ht="15" customHeight="1" x14ac:dyDescent="0.25">
      <c r="C2483" s="141"/>
      <c r="D2483" s="271"/>
      <c r="E2483" s="271"/>
      <c r="F2483" s="118"/>
      <c r="G2483" s="119"/>
      <c r="H2483" s="118"/>
      <c r="I2483" s="120"/>
      <c r="J2483" s="120"/>
      <c r="K2483" s="120"/>
      <c r="L2483" s="120"/>
      <c r="M2483" s="120"/>
      <c r="N2483" s="120"/>
      <c r="O2483" s="121"/>
      <c r="P2483" s="121"/>
      <c r="Q2483" s="117"/>
      <c r="R2483" s="122"/>
      <c r="S2483" s="117"/>
      <c r="T2483" s="123"/>
      <c r="U2483" s="299"/>
      <c r="V2483" s="294" t="str">
        <f>IF(Tabela7[[#This Row],[C/V]]="c",Tabela7[[#This Row],[Preço Médio]],"")</f>
        <v/>
      </c>
      <c r="W2483" s="294" t="str">
        <f>IF(Tabela7[[#This Row],[C/V]]="v",Tabela7[[#This Row],[Preço Médio]],"")</f>
        <v/>
      </c>
      <c r="X2483" s="123" t="str">
        <f>Tabela7[[#This Row],[Código Negociação]]&amp;Tabela7[[#This Row],[C/V]]</f>
        <v/>
      </c>
    </row>
    <row r="2484" spans="3:24" ht="15" customHeight="1" x14ac:dyDescent="0.25">
      <c r="C2484" s="262"/>
      <c r="D2484" s="272"/>
      <c r="E2484" s="272"/>
      <c r="F2484" s="264"/>
      <c r="G2484" s="265"/>
      <c r="H2484" s="126"/>
      <c r="I2484" s="125"/>
      <c r="J2484" s="125"/>
      <c r="K2484" s="125"/>
      <c r="L2484" s="125"/>
      <c r="M2484" s="125"/>
      <c r="N2484" s="125"/>
      <c r="O2484" s="266"/>
      <c r="P2484" s="267"/>
      <c r="Q2484" s="268"/>
      <c r="R2484" s="269"/>
      <c r="S2484" s="268"/>
      <c r="T2484" s="263"/>
      <c r="U2484" s="300"/>
      <c r="V2484" s="294" t="str">
        <f>IF(Tabela7[[#This Row],[C/V]]="c",Tabela7[[#This Row],[Preço Médio]],"")</f>
        <v/>
      </c>
      <c r="W2484" s="294" t="str">
        <f>IF(Tabela7[[#This Row],[C/V]]="v",Tabela7[[#This Row],[Preço Médio]],"")</f>
        <v/>
      </c>
      <c r="X2484" s="123" t="str">
        <f>Tabela7[[#This Row],[Código Negociação]]&amp;Tabela7[[#This Row],[C/V]]</f>
        <v/>
      </c>
    </row>
    <row r="2485" spans="3:24" ht="15" customHeight="1" x14ac:dyDescent="0.25">
      <c r="C2485" s="262"/>
      <c r="D2485" s="272"/>
      <c r="E2485" s="272"/>
      <c r="F2485" s="264"/>
      <c r="G2485" s="265"/>
      <c r="H2485" s="126"/>
      <c r="I2485" s="125"/>
      <c r="J2485" s="125"/>
      <c r="K2485" s="125"/>
      <c r="L2485" s="125"/>
      <c r="M2485" s="125"/>
      <c r="N2485" s="125"/>
      <c r="O2485" s="266"/>
      <c r="P2485" s="267"/>
      <c r="Q2485" s="267"/>
      <c r="R2485" s="270"/>
      <c r="S2485" s="267"/>
      <c r="T2485" s="264"/>
      <c r="U2485" s="300"/>
      <c r="V2485" s="294" t="str">
        <f>IF(Tabela7[[#This Row],[C/V]]="c",Tabela7[[#This Row],[Preço Médio]],"")</f>
        <v/>
      </c>
      <c r="W2485" s="294" t="str">
        <f>IF(Tabela7[[#This Row],[C/V]]="v",Tabela7[[#This Row],[Preço Médio]],"")</f>
        <v/>
      </c>
      <c r="X2485" s="123" t="str">
        <f>Tabela7[[#This Row],[Código Negociação]]&amp;Tabela7[[#This Row],[C/V]]</f>
        <v/>
      </c>
    </row>
    <row r="2486" spans="3:24" ht="15" customHeight="1" x14ac:dyDescent="0.25">
      <c r="C2486" s="141"/>
      <c r="D2486" s="273"/>
      <c r="E2486" s="273"/>
      <c r="F2486" s="264"/>
      <c r="G2486" s="274"/>
      <c r="H2486" s="264"/>
      <c r="I2486" s="275"/>
      <c r="J2486" s="275"/>
      <c r="K2486" s="275"/>
      <c r="L2486" s="275"/>
      <c r="M2486" s="275"/>
      <c r="N2486" s="275"/>
      <c r="O2486" s="267"/>
      <c r="P2486" s="267"/>
      <c r="Q2486" s="268"/>
      <c r="R2486" s="269"/>
      <c r="S2486" s="268"/>
      <c r="T2486" s="263"/>
      <c r="U2486" s="300"/>
      <c r="V2486" s="294" t="str">
        <f>IF(Tabela7[[#This Row],[C/V]]="c",Tabela7[[#This Row],[Preço Médio]],"")</f>
        <v/>
      </c>
      <c r="W2486" s="294" t="str">
        <f>IF(Tabela7[[#This Row],[C/V]]="v",Tabela7[[#This Row],[Preço Médio]],"")</f>
        <v/>
      </c>
      <c r="X2486" s="123" t="str">
        <f>Tabela7[[#This Row],[Código Negociação]]&amp;Tabela7[[#This Row],[C/V]]</f>
        <v/>
      </c>
    </row>
    <row r="2487" spans="3:24" ht="15" customHeight="1" x14ac:dyDescent="0.25">
      <c r="C2487" s="262"/>
      <c r="D2487" s="272"/>
      <c r="E2487" s="273"/>
      <c r="F2487" s="264"/>
      <c r="G2487" s="265"/>
      <c r="H2487" s="126"/>
      <c r="I2487" s="125"/>
      <c r="J2487" s="125"/>
      <c r="K2487" s="125"/>
      <c r="L2487" s="125"/>
      <c r="M2487" s="125"/>
      <c r="N2487" s="125"/>
      <c r="O2487" s="266"/>
      <c r="P2487" s="267"/>
      <c r="Q2487" s="268"/>
      <c r="R2487" s="269"/>
      <c r="S2487" s="268"/>
      <c r="T2487" s="263"/>
      <c r="U2487" s="300"/>
      <c r="V2487" s="294" t="str">
        <f>IF(Tabela7[[#This Row],[C/V]]="c",Tabela7[[#This Row],[Preço Médio]],"")</f>
        <v/>
      </c>
      <c r="W2487" s="294" t="str">
        <f>IF(Tabela7[[#This Row],[C/V]]="v",Tabela7[[#This Row],[Preço Médio]],"")</f>
        <v/>
      </c>
      <c r="X2487" s="123" t="str">
        <f>Tabela7[[#This Row],[Código Negociação]]&amp;Tabela7[[#This Row],[C/V]]</f>
        <v/>
      </c>
    </row>
    <row r="2488" spans="3:24" ht="15" customHeight="1" x14ac:dyDescent="0.25">
      <c r="C2488" s="262"/>
      <c r="D2488" s="272"/>
      <c r="E2488" s="273"/>
      <c r="F2488" s="264"/>
      <c r="G2488" s="265"/>
      <c r="H2488" s="126"/>
      <c r="I2488" s="125"/>
      <c r="J2488" s="125"/>
      <c r="K2488" s="125"/>
      <c r="L2488" s="125"/>
      <c r="M2488" s="125"/>
      <c r="N2488" s="125"/>
      <c r="O2488" s="266"/>
      <c r="P2488" s="267"/>
      <c r="Q2488" s="267"/>
      <c r="R2488" s="270"/>
      <c r="S2488" s="267"/>
      <c r="T2488" s="264"/>
      <c r="U2488" s="300"/>
      <c r="V2488" s="294" t="str">
        <f>IF(Tabela7[[#This Row],[C/V]]="c",Tabela7[[#This Row],[Preço Médio]],"")</f>
        <v/>
      </c>
      <c r="W2488" s="294" t="str">
        <f>IF(Tabela7[[#This Row],[C/V]]="v",Tabela7[[#This Row],[Preço Médio]],"")</f>
        <v/>
      </c>
      <c r="X2488" s="123" t="str">
        <f>Tabela7[[#This Row],[Código Negociação]]&amp;Tabela7[[#This Row],[C/V]]</f>
        <v/>
      </c>
    </row>
    <row r="2489" spans="3:24" ht="15" customHeight="1" x14ac:dyDescent="0.25">
      <c r="C2489" s="141"/>
      <c r="D2489" s="271"/>
      <c r="E2489" s="271"/>
      <c r="F2489" s="118"/>
      <c r="G2489" s="119"/>
      <c r="H2489" s="118"/>
      <c r="I2489" s="120"/>
      <c r="J2489" s="120"/>
      <c r="K2489" s="120"/>
      <c r="L2489" s="120"/>
      <c r="M2489" s="120"/>
      <c r="N2489" s="120"/>
      <c r="O2489" s="121"/>
      <c r="P2489" s="121"/>
      <c r="Q2489" s="117"/>
      <c r="R2489" s="122"/>
      <c r="S2489" s="117"/>
      <c r="T2489" s="123"/>
      <c r="U2489" s="299"/>
      <c r="V2489" s="294" t="str">
        <f>IF(Tabela7[[#This Row],[C/V]]="c",Tabela7[[#This Row],[Preço Médio]],"")</f>
        <v/>
      </c>
      <c r="W2489" s="294" t="str">
        <f>IF(Tabela7[[#This Row],[C/V]]="v",Tabela7[[#This Row],[Preço Médio]],"")</f>
        <v/>
      </c>
      <c r="X2489" s="123" t="str">
        <f>Tabela7[[#This Row],[Código Negociação]]&amp;Tabela7[[#This Row],[C/V]]</f>
        <v/>
      </c>
    </row>
    <row r="2490" spans="3:24" ht="15" customHeight="1" x14ac:dyDescent="0.25">
      <c r="C2490" s="262"/>
      <c r="D2490" s="272"/>
      <c r="E2490" s="272"/>
      <c r="F2490" s="264"/>
      <c r="G2490" s="265"/>
      <c r="H2490" s="126"/>
      <c r="I2490" s="125"/>
      <c r="J2490" s="125"/>
      <c r="K2490" s="125"/>
      <c r="L2490" s="125"/>
      <c r="M2490" s="125"/>
      <c r="N2490" s="125"/>
      <c r="O2490" s="266"/>
      <c r="P2490" s="267"/>
      <c r="Q2490" s="268"/>
      <c r="R2490" s="269"/>
      <c r="S2490" s="268"/>
      <c r="T2490" s="263"/>
      <c r="U2490" s="300"/>
      <c r="V2490" s="294" t="str">
        <f>IF(Tabela7[[#This Row],[C/V]]="c",Tabela7[[#This Row],[Preço Médio]],"")</f>
        <v/>
      </c>
      <c r="W2490" s="294" t="str">
        <f>IF(Tabela7[[#This Row],[C/V]]="v",Tabela7[[#This Row],[Preço Médio]],"")</f>
        <v/>
      </c>
      <c r="X2490" s="123" t="str">
        <f>Tabela7[[#This Row],[Código Negociação]]&amp;Tabela7[[#This Row],[C/V]]</f>
        <v/>
      </c>
    </row>
    <row r="2491" spans="3:24" ht="15" customHeight="1" x14ac:dyDescent="0.25">
      <c r="C2491" s="262"/>
      <c r="D2491" s="272"/>
      <c r="E2491" s="272"/>
      <c r="F2491" s="264"/>
      <c r="G2491" s="265"/>
      <c r="H2491" s="126"/>
      <c r="I2491" s="125"/>
      <c r="J2491" s="125"/>
      <c r="K2491" s="125"/>
      <c r="L2491" s="125"/>
      <c r="M2491" s="125"/>
      <c r="N2491" s="125"/>
      <c r="O2491" s="266"/>
      <c r="P2491" s="267"/>
      <c r="Q2491" s="267"/>
      <c r="R2491" s="270"/>
      <c r="S2491" s="267"/>
      <c r="T2491" s="264"/>
      <c r="U2491" s="300"/>
      <c r="V2491" s="294" t="str">
        <f>IF(Tabela7[[#This Row],[C/V]]="c",Tabela7[[#This Row],[Preço Médio]],"")</f>
        <v/>
      </c>
      <c r="W2491" s="294" t="str">
        <f>IF(Tabela7[[#This Row],[C/V]]="v",Tabela7[[#This Row],[Preço Médio]],"")</f>
        <v/>
      </c>
      <c r="X2491" s="123" t="str">
        <f>Tabela7[[#This Row],[Código Negociação]]&amp;Tabela7[[#This Row],[C/V]]</f>
        <v/>
      </c>
    </row>
    <row r="2492" spans="3:24" ht="15" customHeight="1" x14ac:dyDescent="0.25">
      <c r="C2492" s="141"/>
      <c r="D2492" s="273"/>
      <c r="E2492" s="273"/>
      <c r="F2492" s="264"/>
      <c r="G2492" s="274"/>
      <c r="H2492" s="264"/>
      <c r="I2492" s="275"/>
      <c r="J2492" s="275"/>
      <c r="K2492" s="275"/>
      <c r="L2492" s="275"/>
      <c r="M2492" s="275"/>
      <c r="N2492" s="275"/>
      <c r="O2492" s="267"/>
      <c r="P2492" s="267"/>
      <c r="Q2492" s="268"/>
      <c r="R2492" s="269"/>
      <c r="S2492" s="268"/>
      <c r="T2492" s="263"/>
      <c r="U2492" s="300"/>
      <c r="V2492" s="294" t="str">
        <f>IF(Tabela7[[#This Row],[C/V]]="c",Tabela7[[#This Row],[Preço Médio]],"")</f>
        <v/>
      </c>
      <c r="W2492" s="294" t="str">
        <f>IF(Tabela7[[#This Row],[C/V]]="v",Tabela7[[#This Row],[Preço Médio]],"")</f>
        <v/>
      </c>
      <c r="X2492" s="123" t="str">
        <f>Tabela7[[#This Row],[Código Negociação]]&amp;Tabela7[[#This Row],[C/V]]</f>
        <v/>
      </c>
    </row>
    <row r="2493" spans="3:24" ht="15" customHeight="1" x14ac:dyDescent="0.25">
      <c r="C2493" s="262"/>
      <c r="D2493" s="272"/>
      <c r="E2493" s="273"/>
      <c r="F2493" s="264"/>
      <c r="G2493" s="265"/>
      <c r="H2493" s="126"/>
      <c r="I2493" s="125"/>
      <c r="J2493" s="125"/>
      <c r="K2493" s="125"/>
      <c r="L2493" s="125"/>
      <c r="M2493" s="125"/>
      <c r="N2493" s="125"/>
      <c r="O2493" s="266"/>
      <c r="P2493" s="267"/>
      <c r="Q2493" s="268"/>
      <c r="R2493" s="269"/>
      <c r="S2493" s="268"/>
      <c r="T2493" s="263"/>
      <c r="U2493" s="300"/>
      <c r="V2493" s="294" t="str">
        <f>IF(Tabela7[[#This Row],[C/V]]="c",Tabela7[[#This Row],[Preço Médio]],"")</f>
        <v/>
      </c>
      <c r="W2493" s="294" t="str">
        <f>IF(Tabela7[[#This Row],[C/V]]="v",Tabela7[[#This Row],[Preço Médio]],"")</f>
        <v/>
      </c>
      <c r="X2493" s="123" t="str">
        <f>Tabela7[[#This Row],[Código Negociação]]&amp;Tabela7[[#This Row],[C/V]]</f>
        <v/>
      </c>
    </row>
    <row r="2494" spans="3:24" ht="15" customHeight="1" x14ac:dyDescent="0.25">
      <c r="C2494" s="262"/>
      <c r="D2494" s="272"/>
      <c r="E2494" s="273"/>
      <c r="F2494" s="264"/>
      <c r="G2494" s="265"/>
      <c r="H2494" s="126"/>
      <c r="I2494" s="125"/>
      <c r="J2494" s="125"/>
      <c r="K2494" s="125"/>
      <c r="L2494" s="125"/>
      <c r="M2494" s="125"/>
      <c r="N2494" s="125"/>
      <c r="O2494" s="266"/>
      <c r="P2494" s="267"/>
      <c r="Q2494" s="267"/>
      <c r="R2494" s="270"/>
      <c r="S2494" s="267"/>
      <c r="T2494" s="264"/>
      <c r="U2494" s="300"/>
      <c r="V2494" s="294" t="str">
        <f>IF(Tabela7[[#This Row],[C/V]]="c",Tabela7[[#This Row],[Preço Médio]],"")</f>
        <v/>
      </c>
      <c r="W2494" s="294" t="str">
        <f>IF(Tabela7[[#This Row],[C/V]]="v",Tabela7[[#This Row],[Preço Médio]],"")</f>
        <v/>
      </c>
      <c r="X2494" s="123" t="str">
        <f>Tabela7[[#This Row],[Código Negociação]]&amp;Tabela7[[#This Row],[C/V]]</f>
        <v/>
      </c>
    </row>
    <row r="2495" spans="3:24" ht="15" customHeight="1" x14ac:dyDescent="0.25">
      <c r="C2495" s="141"/>
      <c r="D2495" s="271"/>
      <c r="E2495" s="271"/>
      <c r="F2495" s="118"/>
      <c r="G2495" s="119"/>
      <c r="H2495" s="118"/>
      <c r="I2495" s="120"/>
      <c r="J2495" s="120"/>
      <c r="K2495" s="120"/>
      <c r="L2495" s="120"/>
      <c r="M2495" s="120"/>
      <c r="N2495" s="120"/>
      <c r="O2495" s="121"/>
      <c r="P2495" s="121"/>
      <c r="Q2495" s="117"/>
      <c r="R2495" s="122"/>
      <c r="S2495" s="117"/>
      <c r="T2495" s="123"/>
      <c r="U2495" s="299"/>
      <c r="V2495" s="294" t="str">
        <f>IF(Tabela7[[#This Row],[C/V]]="c",Tabela7[[#This Row],[Preço Médio]],"")</f>
        <v/>
      </c>
      <c r="W2495" s="294" t="str">
        <f>IF(Tabela7[[#This Row],[C/V]]="v",Tabela7[[#This Row],[Preço Médio]],"")</f>
        <v/>
      </c>
      <c r="X2495" s="123" t="str">
        <f>Tabela7[[#This Row],[Código Negociação]]&amp;Tabela7[[#This Row],[C/V]]</f>
        <v/>
      </c>
    </row>
    <row r="2496" spans="3:24" ht="15" customHeight="1" x14ac:dyDescent="0.25">
      <c r="C2496" s="262"/>
      <c r="D2496" s="272"/>
      <c r="E2496" s="272"/>
      <c r="F2496" s="264"/>
      <c r="G2496" s="265"/>
      <c r="H2496" s="126"/>
      <c r="I2496" s="125"/>
      <c r="J2496" s="125"/>
      <c r="K2496" s="125"/>
      <c r="L2496" s="125"/>
      <c r="M2496" s="125"/>
      <c r="N2496" s="125"/>
      <c r="O2496" s="266"/>
      <c r="P2496" s="267"/>
      <c r="Q2496" s="268"/>
      <c r="R2496" s="269"/>
      <c r="S2496" s="268"/>
      <c r="T2496" s="263"/>
      <c r="U2496" s="300"/>
      <c r="V2496" s="294" t="str">
        <f>IF(Tabela7[[#This Row],[C/V]]="c",Tabela7[[#This Row],[Preço Médio]],"")</f>
        <v/>
      </c>
      <c r="W2496" s="294" t="str">
        <f>IF(Tabela7[[#This Row],[C/V]]="v",Tabela7[[#This Row],[Preço Médio]],"")</f>
        <v/>
      </c>
      <c r="X2496" s="123" t="str">
        <f>Tabela7[[#This Row],[Código Negociação]]&amp;Tabela7[[#This Row],[C/V]]</f>
        <v/>
      </c>
    </row>
    <row r="2497" spans="3:24" ht="15" customHeight="1" x14ac:dyDescent="0.25">
      <c r="C2497" s="262"/>
      <c r="D2497" s="272"/>
      <c r="E2497" s="272"/>
      <c r="F2497" s="264"/>
      <c r="G2497" s="265"/>
      <c r="H2497" s="126"/>
      <c r="I2497" s="125"/>
      <c r="J2497" s="125"/>
      <c r="K2497" s="125"/>
      <c r="L2497" s="125"/>
      <c r="M2497" s="125"/>
      <c r="N2497" s="125"/>
      <c r="O2497" s="266"/>
      <c r="P2497" s="267"/>
      <c r="Q2497" s="267"/>
      <c r="R2497" s="270"/>
      <c r="S2497" s="267"/>
      <c r="T2497" s="264"/>
      <c r="U2497" s="300"/>
      <c r="V2497" s="294" t="str">
        <f>IF(Tabela7[[#This Row],[C/V]]="c",Tabela7[[#This Row],[Preço Médio]],"")</f>
        <v/>
      </c>
      <c r="W2497" s="294" t="str">
        <f>IF(Tabela7[[#This Row],[C/V]]="v",Tabela7[[#This Row],[Preço Médio]],"")</f>
        <v/>
      </c>
      <c r="X2497" s="123" t="str">
        <f>Tabela7[[#This Row],[Código Negociação]]&amp;Tabela7[[#This Row],[C/V]]</f>
        <v/>
      </c>
    </row>
    <row r="2498" spans="3:24" ht="15" customHeight="1" x14ac:dyDescent="0.25">
      <c r="C2498" s="141"/>
      <c r="D2498" s="273"/>
      <c r="E2498" s="273"/>
      <c r="F2498" s="264"/>
      <c r="G2498" s="274"/>
      <c r="H2498" s="264"/>
      <c r="I2498" s="275"/>
      <c r="J2498" s="275"/>
      <c r="K2498" s="275"/>
      <c r="L2498" s="275"/>
      <c r="M2498" s="275"/>
      <c r="N2498" s="275"/>
      <c r="O2498" s="267"/>
      <c r="P2498" s="267"/>
      <c r="Q2498" s="268"/>
      <c r="R2498" s="269"/>
      <c r="S2498" s="268"/>
      <c r="T2498" s="263"/>
      <c r="U2498" s="300"/>
      <c r="V2498" s="294" t="str">
        <f>IF(Tabela7[[#This Row],[C/V]]="c",Tabela7[[#This Row],[Preço Médio]],"")</f>
        <v/>
      </c>
      <c r="W2498" s="294" t="str">
        <f>IF(Tabela7[[#This Row],[C/V]]="v",Tabela7[[#This Row],[Preço Médio]],"")</f>
        <v/>
      </c>
      <c r="X2498" s="123" t="str">
        <f>Tabela7[[#This Row],[Código Negociação]]&amp;Tabela7[[#This Row],[C/V]]</f>
        <v/>
      </c>
    </row>
    <row r="2499" spans="3:24" ht="15" customHeight="1" x14ac:dyDescent="0.25">
      <c r="C2499" s="262"/>
      <c r="D2499" s="272"/>
      <c r="E2499" s="273"/>
      <c r="F2499" s="264"/>
      <c r="G2499" s="265"/>
      <c r="H2499" s="126"/>
      <c r="I2499" s="125"/>
      <c r="J2499" s="125"/>
      <c r="K2499" s="125"/>
      <c r="L2499" s="125"/>
      <c r="M2499" s="125"/>
      <c r="N2499" s="125"/>
      <c r="O2499" s="266"/>
      <c r="P2499" s="267"/>
      <c r="Q2499" s="268"/>
      <c r="R2499" s="269"/>
      <c r="S2499" s="268"/>
      <c r="T2499" s="263"/>
      <c r="U2499" s="300"/>
      <c r="V2499" s="294" t="str">
        <f>IF(Tabela7[[#This Row],[C/V]]="c",Tabela7[[#This Row],[Preço Médio]],"")</f>
        <v/>
      </c>
      <c r="W2499" s="294" t="str">
        <f>IF(Tabela7[[#This Row],[C/V]]="v",Tabela7[[#This Row],[Preço Médio]],"")</f>
        <v/>
      </c>
      <c r="X2499" s="123" t="str">
        <f>Tabela7[[#This Row],[Código Negociação]]&amp;Tabela7[[#This Row],[C/V]]</f>
        <v/>
      </c>
    </row>
    <row r="2500" spans="3:24" ht="15" customHeight="1" x14ac:dyDescent="0.25">
      <c r="C2500" s="262"/>
      <c r="D2500" s="272"/>
      <c r="E2500" s="273"/>
      <c r="F2500" s="264"/>
      <c r="G2500" s="265"/>
      <c r="H2500" s="126"/>
      <c r="I2500" s="125"/>
      <c r="J2500" s="125"/>
      <c r="K2500" s="125"/>
      <c r="L2500" s="125"/>
      <c r="M2500" s="125"/>
      <c r="N2500" s="125"/>
      <c r="O2500" s="266"/>
      <c r="P2500" s="267"/>
      <c r="Q2500" s="267"/>
      <c r="R2500" s="270"/>
      <c r="S2500" s="267"/>
      <c r="T2500" s="264"/>
      <c r="U2500" s="300"/>
      <c r="V2500" s="294" t="str">
        <f>IF(Tabela7[[#This Row],[C/V]]="c",Tabela7[[#This Row],[Preço Médio]],"")</f>
        <v/>
      </c>
      <c r="W2500" s="294" t="str">
        <f>IF(Tabela7[[#This Row],[C/V]]="v",Tabela7[[#This Row],[Preço Médio]],"")</f>
        <v/>
      </c>
      <c r="X2500" s="123" t="str">
        <f>Tabela7[[#This Row],[Código Negociação]]&amp;Tabela7[[#This Row],[C/V]]</f>
        <v/>
      </c>
    </row>
    <row r="2501" spans="3:24" ht="15" customHeight="1" x14ac:dyDescent="0.25">
      <c r="C2501" s="141"/>
      <c r="D2501" s="271"/>
      <c r="E2501" s="271"/>
      <c r="F2501" s="118"/>
      <c r="G2501" s="119"/>
      <c r="H2501" s="118"/>
      <c r="I2501" s="120"/>
      <c r="J2501" s="120"/>
      <c r="K2501" s="120"/>
      <c r="L2501" s="120"/>
      <c r="M2501" s="120"/>
      <c r="N2501" s="120"/>
      <c r="O2501" s="121"/>
      <c r="P2501" s="121"/>
      <c r="Q2501" s="117"/>
      <c r="R2501" s="122"/>
      <c r="S2501" s="117"/>
      <c r="T2501" s="123"/>
      <c r="U2501" s="299"/>
      <c r="V2501" s="294" t="str">
        <f>IF(Tabela7[[#This Row],[C/V]]="c",Tabela7[[#This Row],[Preço Médio]],"")</f>
        <v/>
      </c>
      <c r="W2501" s="294" t="str">
        <f>IF(Tabela7[[#This Row],[C/V]]="v",Tabela7[[#This Row],[Preço Médio]],"")</f>
        <v/>
      </c>
      <c r="X2501" s="123" t="str">
        <f>Tabela7[[#This Row],[Código Negociação]]&amp;Tabela7[[#This Row],[C/V]]</f>
        <v/>
      </c>
    </row>
    <row r="2502" spans="3:24" ht="15" customHeight="1" x14ac:dyDescent="0.25">
      <c r="C2502" s="262"/>
      <c r="D2502" s="272"/>
      <c r="E2502" s="272"/>
      <c r="F2502" s="264"/>
      <c r="G2502" s="265"/>
      <c r="H2502" s="126"/>
      <c r="I2502" s="125"/>
      <c r="J2502" s="125"/>
      <c r="K2502" s="125"/>
      <c r="L2502" s="125"/>
      <c r="M2502" s="125"/>
      <c r="N2502" s="125"/>
      <c r="O2502" s="266"/>
      <c r="P2502" s="267"/>
      <c r="Q2502" s="268"/>
      <c r="R2502" s="269"/>
      <c r="S2502" s="268"/>
      <c r="T2502" s="263"/>
      <c r="U2502" s="300"/>
      <c r="V2502" s="294" t="str">
        <f>IF(Tabela7[[#This Row],[C/V]]="c",Tabela7[[#This Row],[Preço Médio]],"")</f>
        <v/>
      </c>
      <c r="W2502" s="294" t="str">
        <f>IF(Tabela7[[#This Row],[C/V]]="v",Tabela7[[#This Row],[Preço Médio]],"")</f>
        <v/>
      </c>
      <c r="X2502" s="123" t="str">
        <f>Tabela7[[#This Row],[Código Negociação]]&amp;Tabela7[[#This Row],[C/V]]</f>
        <v/>
      </c>
    </row>
    <row r="2503" spans="3:24" ht="15" customHeight="1" x14ac:dyDescent="0.25">
      <c r="C2503" s="262"/>
      <c r="D2503" s="272"/>
      <c r="E2503" s="272"/>
      <c r="F2503" s="264"/>
      <c r="G2503" s="265"/>
      <c r="H2503" s="126"/>
      <c r="I2503" s="125"/>
      <c r="J2503" s="125"/>
      <c r="K2503" s="125"/>
      <c r="L2503" s="125"/>
      <c r="M2503" s="125"/>
      <c r="N2503" s="125"/>
      <c r="O2503" s="266"/>
      <c r="P2503" s="267"/>
      <c r="Q2503" s="267"/>
      <c r="R2503" s="270"/>
      <c r="S2503" s="267"/>
      <c r="T2503" s="264"/>
      <c r="U2503" s="300"/>
      <c r="V2503" s="294" t="str">
        <f>IF(Tabela7[[#This Row],[C/V]]="c",Tabela7[[#This Row],[Preço Médio]],"")</f>
        <v/>
      </c>
      <c r="W2503" s="294" t="str">
        <f>IF(Tabela7[[#This Row],[C/V]]="v",Tabela7[[#This Row],[Preço Médio]],"")</f>
        <v/>
      </c>
      <c r="X2503" s="123" t="str">
        <f>Tabela7[[#This Row],[Código Negociação]]&amp;Tabela7[[#This Row],[C/V]]</f>
        <v/>
      </c>
    </row>
    <row r="2504" spans="3:24" ht="15" customHeight="1" x14ac:dyDescent="0.25">
      <c r="C2504" s="141"/>
      <c r="D2504" s="273"/>
      <c r="E2504" s="273"/>
      <c r="F2504" s="264"/>
      <c r="G2504" s="274"/>
      <c r="H2504" s="264"/>
      <c r="I2504" s="275"/>
      <c r="J2504" s="275"/>
      <c r="K2504" s="275"/>
      <c r="L2504" s="275"/>
      <c r="M2504" s="275"/>
      <c r="N2504" s="275"/>
      <c r="O2504" s="267"/>
      <c r="P2504" s="267"/>
      <c r="Q2504" s="268"/>
      <c r="R2504" s="269"/>
      <c r="S2504" s="268"/>
      <c r="T2504" s="263"/>
      <c r="U2504" s="300"/>
      <c r="V2504" s="294" t="str">
        <f>IF(Tabela7[[#This Row],[C/V]]="c",Tabela7[[#This Row],[Preço Médio]],"")</f>
        <v/>
      </c>
      <c r="W2504" s="294" t="str">
        <f>IF(Tabela7[[#This Row],[C/V]]="v",Tabela7[[#This Row],[Preço Médio]],"")</f>
        <v/>
      </c>
      <c r="X2504" s="123" t="str">
        <f>Tabela7[[#This Row],[Código Negociação]]&amp;Tabela7[[#This Row],[C/V]]</f>
        <v/>
      </c>
    </row>
    <row r="2505" spans="3:24" ht="15" customHeight="1" x14ac:dyDescent="0.25">
      <c r="C2505" s="262"/>
      <c r="D2505" s="272"/>
      <c r="E2505" s="273"/>
      <c r="F2505" s="264"/>
      <c r="G2505" s="265"/>
      <c r="H2505" s="126"/>
      <c r="I2505" s="125"/>
      <c r="J2505" s="125"/>
      <c r="K2505" s="125"/>
      <c r="L2505" s="125"/>
      <c r="M2505" s="125"/>
      <c r="N2505" s="125"/>
      <c r="O2505" s="266"/>
      <c r="P2505" s="267"/>
      <c r="Q2505" s="268"/>
      <c r="R2505" s="269"/>
      <c r="S2505" s="268"/>
      <c r="T2505" s="263"/>
      <c r="U2505" s="300"/>
      <c r="V2505" s="294" t="str">
        <f>IF(Tabela7[[#This Row],[C/V]]="c",Tabela7[[#This Row],[Preço Médio]],"")</f>
        <v/>
      </c>
      <c r="W2505" s="294" t="str">
        <f>IF(Tabela7[[#This Row],[C/V]]="v",Tabela7[[#This Row],[Preço Médio]],"")</f>
        <v/>
      </c>
      <c r="X2505" s="123" t="str">
        <f>Tabela7[[#This Row],[Código Negociação]]&amp;Tabela7[[#This Row],[C/V]]</f>
        <v/>
      </c>
    </row>
    <row r="2506" spans="3:24" ht="15" customHeight="1" x14ac:dyDescent="0.25">
      <c r="C2506" s="262"/>
      <c r="D2506" s="272"/>
      <c r="E2506" s="273"/>
      <c r="F2506" s="264"/>
      <c r="G2506" s="265"/>
      <c r="H2506" s="126"/>
      <c r="I2506" s="125"/>
      <c r="J2506" s="125"/>
      <c r="K2506" s="125"/>
      <c r="L2506" s="125"/>
      <c r="M2506" s="125"/>
      <c r="N2506" s="125"/>
      <c r="O2506" s="266"/>
      <c r="P2506" s="267"/>
      <c r="Q2506" s="267"/>
      <c r="R2506" s="270"/>
      <c r="S2506" s="267"/>
      <c r="T2506" s="264"/>
      <c r="U2506" s="300"/>
      <c r="V2506" s="294" t="str">
        <f>IF(Tabela7[[#This Row],[C/V]]="c",Tabela7[[#This Row],[Preço Médio]],"")</f>
        <v/>
      </c>
      <c r="W2506" s="294" t="str">
        <f>IF(Tabela7[[#This Row],[C/V]]="v",Tabela7[[#This Row],[Preço Médio]],"")</f>
        <v/>
      </c>
      <c r="X2506" s="123" t="str">
        <f>Tabela7[[#This Row],[Código Negociação]]&amp;Tabela7[[#This Row],[C/V]]</f>
        <v/>
      </c>
    </row>
    <row r="2507" spans="3:24" ht="15" customHeight="1" x14ac:dyDescent="0.25">
      <c r="C2507" s="141"/>
      <c r="D2507" s="271"/>
      <c r="E2507" s="271"/>
      <c r="F2507" s="118"/>
      <c r="G2507" s="119"/>
      <c r="H2507" s="118"/>
      <c r="I2507" s="120"/>
      <c r="J2507" s="120"/>
      <c r="K2507" s="120"/>
      <c r="L2507" s="120"/>
      <c r="M2507" s="120"/>
      <c r="N2507" s="120"/>
      <c r="O2507" s="121"/>
      <c r="P2507" s="121"/>
      <c r="Q2507" s="117"/>
      <c r="R2507" s="122"/>
      <c r="S2507" s="117"/>
      <c r="T2507" s="123"/>
      <c r="U2507" s="299"/>
      <c r="V2507" s="294" t="str">
        <f>IF(Tabela7[[#This Row],[C/V]]="c",Tabela7[[#This Row],[Preço Médio]],"")</f>
        <v/>
      </c>
      <c r="W2507" s="294" t="str">
        <f>IF(Tabela7[[#This Row],[C/V]]="v",Tabela7[[#This Row],[Preço Médio]],"")</f>
        <v/>
      </c>
      <c r="X2507" s="123" t="str">
        <f>Tabela7[[#This Row],[Código Negociação]]&amp;Tabela7[[#This Row],[C/V]]</f>
        <v/>
      </c>
    </row>
    <row r="2508" spans="3:24" ht="15" customHeight="1" x14ac:dyDescent="0.25">
      <c r="C2508" s="262"/>
      <c r="D2508" s="272"/>
      <c r="E2508" s="272"/>
      <c r="F2508" s="264"/>
      <c r="G2508" s="265"/>
      <c r="H2508" s="126"/>
      <c r="I2508" s="125"/>
      <c r="J2508" s="125"/>
      <c r="K2508" s="125"/>
      <c r="L2508" s="125"/>
      <c r="M2508" s="125"/>
      <c r="N2508" s="125"/>
      <c r="O2508" s="266"/>
      <c r="P2508" s="267"/>
      <c r="Q2508" s="268"/>
      <c r="R2508" s="269"/>
      <c r="S2508" s="268"/>
      <c r="T2508" s="263"/>
      <c r="U2508" s="300"/>
      <c r="V2508" s="294" t="str">
        <f>IF(Tabela7[[#This Row],[C/V]]="c",Tabela7[[#This Row],[Preço Médio]],"")</f>
        <v/>
      </c>
      <c r="W2508" s="294" t="str">
        <f>IF(Tabela7[[#This Row],[C/V]]="v",Tabela7[[#This Row],[Preço Médio]],"")</f>
        <v/>
      </c>
      <c r="X2508" s="123" t="str">
        <f>Tabela7[[#This Row],[Código Negociação]]&amp;Tabela7[[#This Row],[C/V]]</f>
        <v/>
      </c>
    </row>
    <row r="2509" spans="3:24" ht="15" customHeight="1" x14ac:dyDescent="0.25">
      <c r="C2509" s="262"/>
      <c r="D2509" s="272"/>
      <c r="E2509" s="272"/>
      <c r="F2509" s="264"/>
      <c r="G2509" s="265"/>
      <c r="H2509" s="126"/>
      <c r="I2509" s="125"/>
      <c r="J2509" s="125"/>
      <c r="K2509" s="125"/>
      <c r="L2509" s="125"/>
      <c r="M2509" s="125"/>
      <c r="N2509" s="125"/>
      <c r="O2509" s="266"/>
      <c r="P2509" s="267"/>
      <c r="Q2509" s="267"/>
      <c r="R2509" s="270"/>
      <c r="S2509" s="267"/>
      <c r="T2509" s="264"/>
      <c r="U2509" s="300"/>
      <c r="V2509" s="294" t="str">
        <f>IF(Tabela7[[#This Row],[C/V]]="c",Tabela7[[#This Row],[Preço Médio]],"")</f>
        <v/>
      </c>
      <c r="W2509" s="294" t="str">
        <f>IF(Tabela7[[#This Row],[C/V]]="v",Tabela7[[#This Row],[Preço Médio]],"")</f>
        <v/>
      </c>
      <c r="X2509" s="123" t="str">
        <f>Tabela7[[#This Row],[Código Negociação]]&amp;Tabela7[[#This Row],[C/V]]</f>
        <v/>
      </c>
    </row>
    <row r="2510" spans="3:24" ht="15" customHeight="1" x14ac:dyDescent="0.25">
      <c r="C2510" s="141"/>
      <c r="D2510" s="273"/>
      <c r="E2510" s="273"/>
      <c r="F2510" s="264"/>
      <c r="G2510" s="274"/>
      <c r="H2510" s="264"/>
      <c r="I2510" s="275"/>
      <c r="J2510" s="275"/>
      <c r="K2510" s="275"/>
      <c r="L2510" s="275"/>
      <c r="M2510" s="275"/>
      <c r="N2510" s="275"/>
      <c r="O2510" s="267"/>
      <c r="P2510" s="267"/>
      <c r="Q2510" s="268"/>
      <c r="R2510" s="269"/>
      <c r="S2510" s="268"/>
      <c r="T2510" s="263"/>
      <c r="U2510" s="300"/>
      <c r="V2510" s="294" t="str">
        <f>IF(Tabela7[[#This Row],[C/V]]="c",Tabela7[[#This Row],[Preço Médio]],"")</f>
        <v/>
      </c>
      <c r="W2510" s="294" t="str">
        <f>IF(Tabela7[[#This Row],[C/V]]="v",Tabela7[[#This Row],[Preço Médio]],"")</f>
        <v/>
      </c>
      <c r="X2510" s="123" t="str">
        <f>Tabela7[[#This Row],[Código Negociação]]&amp;Tabela7[[#This Row],[C/V]]</f>
        <v/>
      </c>
    </row>
    <row r="2511" spans="3:24" ht="15" customHeight="1" x14ac:dyDescent="0.25">
      <c r="C2511" s="262"/>
      <c r="D2511" s="272"/>
      <c r="E2511" s="273"/>
      <c r="F2511" s="264"/>
      <c r="G2511" s="265"/>
      <c r="H2511" s="126"/>
      <c r="I2511" s="125"/>
      <c r="J2511" s="125"/>
      <c r="K2511" s="125"/>
      <c r="L2511" s="125"/>
      <c r="M2511" s="125"/>
      <c r="N2511" s="125"/>
      <c r="O2511" s="266"/>
      <c r="P2511" s="267"/>
      <c r="Q2511" s="268"/>
      <c r="R2511" s="269"/>
      <c r="S2511" s="268"/>
      <c r="T2511" s="263"/>
      <c r="U2511" s="300"/>
      <c r="V2511" s="294" t="str">
        <f>IF(Tabela7[[#This Row],[C/V]]="c",Tabela7[[#This Row],[Preço Médio]],"")</f>
        <v/>
      </c>
      <c r="W2511" s="294" t="str">
        <f>IF(Tabela7[[#This Row],[C/V]]="v",Tabela7[[#This Row],[Preço Médio]],"")</f>
        <v/>
      </c>
      <c r="X2511" s="123" t="str">
        <f>Tabela7[[#This Row],[Código Negociação]]&amp;Tabela7[[#This Row],[C/V]]</f>
        <v/>
      </c>
    </row>
    <row r="2512" spans="3:24" ht="15" customHeight="1" x14ac:dyDescent="0.25">
      <c r="C2512" s="262"/>
      <c r="D2512" s="272"/>
      <c r="E2512" s="273"/>
      <c r="F2512" s="264"/>
      <c r="G2512" s="265"/>
      <c r="H2512" s="126"/>
      <c r="I2512" s="125"/>
      <c r="J2512" s="125"/>
      <c r="K2512" s="125"/>
      <c r="L2512" s="125"/>
      <c r="M2512" s="125"/>
      <c r="N2512" s="125"/>
      <c r="O2512" s="266"/>
      <c r="P2512" s="267"/>
      <c r="Q2512" s="267"/>
      <c r="R2512" s="270"/>
      <c r="S2512" s="267"/>
      <c r="T2512" s="264"/>
      <c r="U2512" s="300"/>
      <c r="V2512" s="294" t="str">
        <f>IF(Tabela7[[#This Row],[C/V]]="c",Tabela7[[#This Row],[Preço Médio]],"")</f>
        <v/>
      </c>
      <c r="W2512" s="294" t="str">
        <f>IF(Tabela7[[#This Row],[C/V]]="v",Tabela7[[#This Row],[Preço Médio]],"")</f>
        <v/>
      </c>
      <c r="X2512" s="123" t="str">
        <f>Tabela7[[#This Row],[Código Negociação]]&amp;Tabela7[[#This Row],[C/V]]</f>
        <v/>
      </c>
    </row>
    <row r="2513" spans="3:24" ht="15" customHeight="1" x14ac:dyDescent="0.25">
      <c r="C2513" s="141"/>
      <c r="D2513" s="271"/>
      <c r="E2513" s="271"/>
      <c r="F2513" s="118"/>
      <c r="G2513" s="119"/>
      <c r="H2513" s="118"/>
      <c r="I2513" s="120"/>
      <c r="J2513" s="120"/>
      <c r="K2513" s="120"/>
      <c r="L2513" s="120"/>
      <c r="M2513" s="120"/>
      <c r="N2513" s="120"/>
      <c r="O2513" s="121"/>
      <c r="P2513" s="121"/>
      <c r="Q2513" s="117"/>
      <c r="R2513" s="122"/>
      <c r="S2513" s="117"/>
      <c r="T2513" s="123"/>
      <c r="U2513" s="299"/>
      <c r="V2513" s="294" t="str">
        <f>IF(Tabela7[[#This Row],[C/V]]="c",Tabela7[[#This Row],[Preço Médio]],"")</f>
        <v/>
      </c>
      <c r="W2513" s="294" t="str">
        <f>IF(Tabela7[[#This Row],[C/V]]="v",Tabela7[[#This Row],[Preço Médio]],"")</f>
        <v/>
      </c>
      <c r="X2513" s="123" t="str">
        <f>Tabela7[[#This Row],[Código Negociação]]&amp;Tabela7[[#This Row],[C/V]]</f>
        <v/>
      </c>
    </row>
    <row r="2514" spans="3:24" ht="15" customHeight="1" x14ac:dyDescent="0.25">
      <c r="C2514" s="262"/>
      <c r="D2514" s="272"/>
      <c r="E2514" s="272"/>
      <c r="F2514" s="264"/>
      <c r="G2514" s="265"/>
      <c r="H2514" s="126"/>
      <c r="I2514" s="125"/>
      <c r="J2514" s="125"/>
      <c r="K2514" s="125"/>
      <c r="L2514" s="125"/>
      <c r="M2514" s="125"/>
      <c r="N2514" s="125"/>
      <c r="O2514" s="266"/>
      <c r="P2514" s="267"/>
      <c r="Q2514" s="268"/>
      <c r="R2514" s="269"/>
      <c r="S2514" s="268"/>
      <c r="T2514" s="263"/>
      <c r="U2514" s="300"/>
      <c r="V2514" s="294" t="str">
        <f>IF(Tabela7[[#This Row],[C/V]]="c",Tabela7[[#This Row],[Preço Médio]],"")</f>
        <v/>
      </c>
      <c r="W2514" s="294" t="str">
        <f>IF(Tabela7[[#This Row],[C/V]]="v",Tabela7[[#This Row],[Preço Médio]],"")</f>
        <v/>
      </c>
      <c r="X2514" s="123" t="str">
        <f>Tabela7[[#This Row],[Código Negociação]]&amp;Tabela7[[#This Row],[C/V]]</f>
        <v/>
      </c>
    </row>
    <row r="2515" spans="3:24" ht="15" customHeight="1" x14ac:dyDescent="0.25">
      <c r="C2515" s="262"/>
      <c r="D2515" s="272"/>
      <c r="E2515" s="272"/>
      <c r="F2515" s="264"/>
      <c r="G2515" s="265"/>
      <c r="H2515" s="126"/>
      <c r="I2515" s="125"/>
      <c r="J2515" s="125"/>
      <c r="K2515" s="125"/>
      <c r="L2515" s="125"/>
      <c r="M2515" s="125"/>
      <c r="N2515" s="125"/>
      <c r="O2515" s="266"/>
      <c r="P2515" s="267"/>
      <c r="Q2515" s="267"/>
      <c r="R2515" s="270"/>
      <c r="S2515" s="267"/>
      <c r="T2515" s="264"/>
      <c r="U2515" s="300"/>
      <c r="V2515" s="294" t="str">
        <f>IF(Tabela7[[#This Row],[C/V]]="c",Tabela7[[#This Row],[Preço Médio]],"")</f>
        <v/>
      </c>
      <c r="W2515" s="294" t="str">
        <f>IF(Tabela7[[#This Row],[C/V]]="v",Tabela7[[#This Row],[Preço Médio]],"")</f>
        <v/>
      </c>
      <c r="X2515" s="123" t="str">
        <f>Tabela7[[#This Row],[Código Negociação]]&amp;Tabela7[[#This Row],[C/V]]</f>
        <v/>
      </c>
    </row>
    <row r="2516" spans="3:24" ht="15" customHeight="1" x14ac:dyDescent="0.25">
      <c r="C2516" s="141"/>
      <c r="D2516" s="273"/>
      <c r="E2516" s="273"/>
      <c r="F2516" s="264"/>
      <c r="G2516" s="274"/>
      <c r="H2516" s="264"/>
      <c r="I2516" s="275"/>
      <c r="J2516" s="275"/>
      <c r="K2516" s="275"/>
      <c r="L2516" s="275"/>
      <c r="M2516" s="275"/>
      <c r="N2516" s="275"/>
      <c r="O2516" s="267"/>
      <c r="P2516" s="267"/>
      <c r="Q2516" s="268"/>
      <c r="R2516" s="269"/>
      <c r="S2516" s="268"/>
      <c r="T2516" s="263"/>
      <c r="U2516" s="300"/>
      <c r="V2516" s="294" t="str">
        <f>IF(Tabela7[[#This Row],[C/V]]="c",Tabela7[[#This Row],[Preço Médio]],"")</f>
        <v/>
      </c>
      <c r="W2516" s="294" t="str">
        <f>IF(Tabela7[[#This Row],[C/V]]="v",Tabela7[[#This Row],[Preço Médio]],"")</f>
        <v/>
      </c>
      <c r="X2516" s="123" t="str">
        <f>Tabela7[[#This Row],[Código Negociação]]&amp;Tabela7[[#This Row],[C/V]]</f>
        <v/>
      </c>
    </row>
    <row r="2517" spans="3:24" ht="15" customHeight="1" x14ac:dyDescent="0.25">
      <c r="C2517" s="262"/>
      <c r="D2517" s="272"/>
      <c r="E2517" s="273"/>
      <c r="F2517" s="264"/>
      <c r="G2517" s="265"/>
      <c r="H2517" s="126"/>
      <c r="I2517" s="125"/>
      <c r="J2517" s="125"/>
      <c r="K2517" s="125"/>
      <c r="L2517" s="125"/>
      <c r="M2517" s="125"/>
      <c r="N2517" s="125"/>
      <c r="O2517" s="266"/>
      <c r="P2517" s="267"/>
      <c r="Q2517" s="268"/>
      <c r="R2517" s="269"/>
      <c r="S2517" s="268"/>
      <c r="T2517" s="263"/>
      <c r="U2517" s="300"/>
      <c r="V2517" s="294" t="str">
        <f>IF(Tabela7[[#This Row],[C/V]]="c",Tabela7[[#This Row],[Preço Médio]],"")</f>
        <v/>
      </c>
      <c r="W2517" s="294" t="str">
        <f>IF(Tabela7[[#This Row],[C/V]]="v",Tabela7[[#This Row],[Preço Médio]],"")</f>
        <v/>
      </c>
      <c r="X2517" s="123" t="str">
        <f>Tabela7[[#This Row],[Código Negociação]]&amp;Tabela7[[#This Row],[C/V]]</f>
        <v/>
      </c>
    </row>
    <row r="2518" spans="3:24" ht="15" customHeight="1" x14ac:dyDescent="0.25">
      <c r="C2518" s="262"/>
      <c r="D2518" s="272"/>
      <c r="E2518" s="273"/>
      <c r="F2518" s="264"/>
      <c r="G2518" s="265"/>
      <c r="H2518" s="126"/>
      <c r="I2518" s="125"/>
      <c r="J2518" s="125"/>
      <c r="K2518" s="125"/>
      <c r="L2518" s="125"/>
      <c r="M2518" s="125"/>
      <c r="N2518" s="125"/>
      <c r="O2518" s="266"/>
      <c r="P2518" s="267"/>
      <c r="Q2518" s="267"/>
      <c r="R2518" s="270"/>
      <c r="S2518" s="267"/>
      <c r="T2518" s="264"/>
      <c r="U2518" s="300"/>
      <c r="V2518" s="294" t="str">
        <f>IF(Tabela7[[#This Row],[C/V]]="c",Tabela7[[#This Row],[Preço Médio]],"")</f>
        <v/>
      </c>
      <c r="W2518" s="294" t="str">
        <f>IF(Tabela7[[#This Row],[C/V]]="v",Tabela7[[#This Row],[Preço Médio]],"")</f>
        <v/>
      </c>
      <c r="X2518" s="123" t="str">
        <f>Tabela7[[#This Row],[Código Negociação]]&amp;Tabela7[[#This Row],[C/V]]</f>
        <v/>
      </c>
    </row>
    <row r="2519" spans="3:24" ht="15" customHeight="1" x14ac:dyDescent="0.25">
      <c r="C2519" s="141"/>
      <c r="D2519" s="271"/>
      <c r="E2519" s="271"/>
      <c r="F2519" s="118"/>
      <c r="G2519" s="119"/>
      <c r="H2519" s="118"/>
      <c r="I2519" s="120"/>
      <c r="J2519" s="120"/>
      <c r="K2519" s="120"/>
      <c r="L2519" s="120"/>
      <c r="M2519" s="120"/>
      <c r="N2519" s="120"/>
      <c r="O2519" s="121"/>
      <c r="P2519" s="121"/>
      <c r="Q2519" s="117"/>
      <c r="R2519" s="122"/>
      <c r="S2519" s="117"/>
      <c r="T2519" s="123"/>
      <c r="U2519" s="299"/>
      <c r="V2519" s="294" t="str">
        <f>IF(Tabela7[[#This Row],[C/V]]="c",Tabela7[[#This Row],[Preço Médio]],"")</f>
        <v/>
      </c>
      <c r="W2519" s="294" t="str">
        <f>IF(Tabela7[[#This Row],[C/V]]="v",Tabela7[[#This Row],[Preço Médio]],"")</f>
        <v/>
      </c>
      <c r="X2519" s="123" t="str">
        <f>Tabela7[[#This Row],[Código Negociação]]&amp;Tabela7[[#This Row],[C/V]]</f>
        <v/>
      </c>
    </row>
    <row r="2520" spans="3:24" ht="15" customHeight="1" x14ac:dyDescent="0.25">
      <c r="C2520" s="262"/>
      <c r="D2520" s="272"/>
      <c r="E2520" s="272"/>
      <c r="F2520" s="264"/>
      <c r="G2520" s="265"/>
      <c r="H2520" s="126"/>
      <c r="I2520" s="125"/>
      <c r="J2520" s="125"/>
      <c r="K2520" s="125"/>
      <c r="L2520" s="125"/>
      <c r="M2520" s="125"/>
      <c r="N2520" s="125"/>
      <c r="O2520" s="266"/>
      <c r="P2520" s="267"/>
      <c r="Q2520" s="268"/>
      <c r="R2520" s="269"/>
      <c r="S2520" s="268"/>
      <c r="T2520" s="263"/>
      <c r="U2520" s="300"/>
      <c r="V2520" s="294" t="str">
        <f>IF(Tabela7[[#This Row],[C/V]]="c",Tabela7[[#This Row],[Preço Médio]],"")</f>
        <v/>
      </c>
      <c r="W2520" s="294" t="str">
        <f>IF(Tabela7[[#This Row],[C/V]]="v",Tabela7[[#This Row],[Preço Médio]],"")</f>
        <v/>
      </c>
      <c r="X2520" s="123" t="str">
        <f>Tabela7[[#This Row],[Código Negociação]]&amp;Tabela7[[#This Row],[C/V]]</f>
        <v/>
      </c>
    </row>
    <row r="2521" spans="3:24" ht="15" customHeight="1" x14ac:dyDescent="0.25">
      <c r="C2521" s="262"/>
      <c r="D2521" s="272"/>
      <c r="E2521" s="272"/>
      <c r="F2521" s="264"/>
      <c r="G2521" s="265"/>
      <c r="H2521" s="126"/>
      <c r="I2521" s="125"/>
      <c r="J2521" s="125"/>
      <c r="K2521" s="125"/>
      <c r="L2521" s="125"/>
      <c r="M2521" s="125"/>
      <c r="N2521" s="125"/>
      <c r="O2521" s="266"/>
      <c r="P2521" s="267"/>
      <c r="Q2521" s="267"/>
      <c r="R2521" s="270"/>
      <c r="S2521" s="267"/>
      <c r="T2521" s="264"/>
      <c r="U2521" s="300"/>
      <c r="V2521" s="294" t="str">
        <f>IF(Tabela7[[#This Row],[C/V]]="c",Tabela7[[#This Row],[Preço Médio]],"")</f>
        <v/>
      </c>
      <c r="W2521" s="294" t="str">
        <f>IF(Tabela7[[#This Row],[C/V]]="v",Tabela7[[#This Row],[Preço Médio]],"")</f>
        <v/>
      </c>
      <c r="X2521" s="123" t="str">
        <f>Tabela7[[#This Row],[Código Negociação]]&amp;Tabela7[[#This Row],[C/V]]</f>
        <v/>
      </c>
    </row>
    <row r="2522" spans="3:24" ht="15" customHeight="1" x14ac:dyDescent="0.25">
      <c r="C2522" s="141"/>
      <c r="D2522" s="273"/>
      <c r="E2522" s="273"/>
      <c r="F2522" s="264"/>
      <c r="G2522" s="274"/>
      <c r="H2522" s="264"/>
      <c r="I2522" s="275"/>
      <c r="J2522" s="275"/>
      <c r="K2522" s="275"/>
      <c r="L2522" s="275"/>
      <c r="M2522" s="275"/>
      <c r="N2522" s="275"/>
      <c r="O2522" s="267"/>
      <c r="P2522" s="267"/>
      <c r="Q2522" s="268"/>
      <c r="R2522" s="269"/>
      <c r="S2522" s="268"/>
      <c r="T2522" s="263"/>
      <c r="U2522" s="300"/>
      <c r="V2522" s="294" t="str">
        <f>IF(Tabela7[[#This Row],[C/V]]="c",Tabela7[[#This Row],[Preço Médio]],"")</f>
        <v/>
      </c>
      <c r="W2522" s="294" t="str">
        <f>IF(Tabela7[[#This Row],[C/V]]="v",Tabela7[[#This Row],[Preço Médio]],"")</f>
        <v/>
      </c>
      <c r="X2522" s="123" t="str">
        <f>Tabela7[[#This Row],[Código Negociação]]&amp;Tabela7[[#This Row],[C/V]]</f>
        <v/>
      </c>
    </row>
    <row r="2523" spans="3:24" ht="15" customHeight="1" x14ac:dyDescent="0.25">
      <c r="C2523" s="262"/>
      <c r="D2523" s="272"/>
      <c r="E2523" s="273"/>
      <c r="F2523" s="264"/>
      <c r="G2523" s="265"/>
      <c r="H2523" s="126"/>
      <c r="I2523" s="125"/>
      <c r="J2523" s="125"/>
      <c r="K2523" s="125"/>
      <c r="L2523" s="125"/>
      <c r="M2523" s="125"/>
      <c r="N2523" s="125"/>
      <c r="O2523" s="266"/>
      <c r="P2523" s="267"/>
      <c r="Q2523" s="268"/>
      <c r="R2523" s="269"/>
      <c r="S2523" s="268"/>
      <c r="T2523" s="263"/>
      <c r="U2523" s="300"/>
      <c r="V2523" s="294" t="str">
        <f>IF(Tabela7[[#This Row],[C/V]]="c",Tabela7[[#This Row],[Preço Médio]],"")</f>
        <v/>
      </c>
      <c r="W2523" s="294" t="str">
        <f>IF(Tabela7[[#This Row],[C/V]]="v",Tabela7[[#This Row],[Preço Médio]],"")</f>
        <v/>
      </c>
      <c r="X2523" s="123" t="str">
        <f>Tabela7[[#This Row],[Código Negociação]]&amp;Tabela7[[#This Row],[C/V]]</f>
        <v/>
      </c>
    </row>
    <row r="2524" spans="3:24" ht="15" customHeight="1" x14ac:dyDescent="0.25">
      <c r="C2524" s="262"/>
      <c r="D2524" s="272"/>
      <c r="E2524" s="273"/>
      <c r="F2524" s="264"/>
      <c r="G2524" s="265"/>
      <c r="H2524" s="126"/>
      <c r="I2524" s="125"/>
      <c r="J2524" s="125"/>
      <c r="K2524" s="125"/>
      <c r="L2524" s="125"/>
      <c r="M2524" s="125"/>
      <c r="N2524" s="125"/>
      <c r="O2524" s="266"/>
      <c r="P2524" s="267"/>
      <c r="Q2524" s="267"/>
      <c r="R2524" s="270"/>
      <c r="S2524" s="267"/>
      <c r="T2524" s="264"/>
      <c r="U2524" s="300"/>
      <c r="V2524" s="294" t="str">
        <f>IF(Tabela7[[#This Row],[C/V]]="c",Tabela7[[#This Row],[Preço Médio]],"")</f>
        <v/>
      </c>
      <c r="W2524" s="294" t="str">
        <f>IF(Tabela7[[#This Row],[C/V]]="v",Tabela7[[#This Row],[Preço Médio]],"")</f>
        <v/>
      </c>
      <c r="X2524" s="123" t="str">
        <f>Tabela7[[#This Row],[Código Negociação]]&amp;Tabela7[[#This Row],[C/V]]</f>
        <v/>
      </c>
    </row>
    <row r="2525" spans="3:24" ht="15" customHeight="1" x14ac:dyDescent="0.25">
      <c r="C2525" s="141"/>
      <c r="D2525" s="271"/>
      <c r="E2525" s="271"/>
      <c r="F2525" s="118"/>
      <c r="G2525" s="119"/>
      <c r="H2525" s="118"/>
      <c r="I2525" s="120"/>
      <c r="J2525" s="120"/>
      <c r="K2525" s="120"/>
      <c r="L2525" s="120"/>
      <c r="M2525" s="120"/>
      <c r="N2525" s="120"/>
      <c r="O2525" s="121"/>
      <c r="P2525" s="121"/>
      <c r="Q2525" s="117"/>
      <c r="R2525" s="122"/>
      <c r="S2525" s="117"/>
      <c r="T2525" s="123"/>
      <c r="U2525" s="299"/>
      <c r="V2525" s="294" t="str">
        <f>IF(Tabela7[[#This Row],[C/V]]="c",Tabela7[[#This Row],[Preço Médio]],"")</f>
        <v/>
      </c>
      <c r="W2525" s="294" t="str">
        <f>IF(Tabela7[[#This Row],[C/V]]="v",Tabela7[[#This Row],[Preço Médio]],"")</f>
        <v/>
      </c>
      <c r="X2525" s="123" t="str">
        <f>Tabela7[[#This Row],[Código Negociação]]&amp;Tabela7[[#This Row],[C/V]]</f>
        <v/>
      </c>
    </row>
    <row r="2526" spans="3:24" ht="15" customHeight="1" x14ac:dyDescent="0.25">
      <c r="C2526" s="262"/>
      <c r="D2526" s="272"/>
      <c r="E2526" s="272"/>
      <c r="F2526" s="264"/>
      <c r="G2526" s="265"/>
      <c r="H2526" s="126"/>
      <c r="I2526" s="125"/>
      <c r="J2526" s="125"/>
      <c r="K2526" s="125"/>
      <c r="L2526" s="125"/>
      <c r="M2526" s="125"/>
      <c r="N2526" s="125"/>
      <c r="O2526" s="266"/>
      <c r="P2526" s="267"/>
      <c r="Q2526" s="268"/>
      <c r="R2526" s="269"/>
      <c r="S2526" s="268"/>
      <c r="T2526" s="263"/>
      <c r="U2526" s="300"/>
      <c r="V2526" s="294" t="str">
        <f>IF(Tabela7[[#This Row],[C/V]]="c",Tabela7[[#This Row],[Preço Médio]],"")</f>
        <v/>
      </c>
      <c r="W2526" s="294" t="str">
        <f>IF(Tabela7[[#This Row],[C/V]]="v",Tabela7[[#This Row],[Preço Médio]],"")</f>
        <v/>
      </c>
      <c r="X2526" s="123" t="str">
        <f>Tabela7[[#This Row],[Código Negociação]]&amp;Tabela7[[#This Row],[C/V]]</f>
        <v/>
      </c>
    </row>
    <row r="2527" spans="3:24" ht="15" customHeight="1" x14ac:dyDescent="0.25">
      <c r="C2527" s="262"/>
      <c r="D2527" s="272"/>
      <c r="E2527" s="272"/>
      <c r="F2527" s="264"/>
      <c r="G2527" s="265"/>
      <c r="H2527" s="126"/>
      <c r="I2527" s="125"/>
      <c r="J2527" s="125"/>
      <c r="K2527" s="125"/>
      <c r="L2527" s="125"/>
      <c r="M2527" s="125"/>
      <c r="N2527" s="125"/>
      <c r="O2527" s="266"/>
      <c r="P2527" s="267"/>
      <c r="Q2527" s="267"/>
      <c r="R2527" s="270"/>
      <c r="S2527" s="267"/>
      <c r="T2527" s="264"/>
      <c r="U2527" s="300"/>
      <c r="V2527" s="294" t="str">
        <f>IF(Tabela7[[#This Row],[C/V]]="c",Tabela7[[#This Row],[Preço Médio]],"")</f>
        <v/>
      </c>
      <c r="W2527" s="294" t="str">
        <f>IF(Tabela7[[#This Row],[C/V]]="v",Tabela7[[#This Row],[Preço Médio]],"")</f>
        <v/>
      </c>
      <c r="X2527" s="123" t="str">
        <f>Tabela7[[#This Row],[Código Negociação]]&amp;Tabela7[[#This Row],[C/V]]</f>
        <v/>
      </c>
    </row>
    <row r="2528" spans="3:24" ht="15" customHeight="1" x14ac:dyDescent="0.25">
      <c r="C2528" s="141"/>
      <c r="D2528" s="273"/>
      <c r="E2528" s="273"/>
      <c r="F2528" s="264"/>
      <c r="G2528" s="274"/>
      <c r="H2528" s="264"/>
      <c r="I2528" s="275"/>
      <c r="J2528" s="275"/>
      <c r="K2528" s="275"/>
      <c r="L2528" s="275"/>
      <c r="M2528" s="275"/>
      <c r="N2528" s="275"/>
      <c r="O2528" s="267"/>
      <c r="P2528" s="267"/>
      <c r="Q2528" s="268"/>
      <c r="R2528" s="269"/>
      <c r="S2528" s="268"/>
      <c r="T2528" s="263"/>
      <c r="U2528" s="300"/>
      <c r="V2528" s="294" t="str">
        <f>IF(Tabela7[[#This Row],[C/V]]="c",Tabela7[[#This Row],[Preço Médio]],"")</f>
        <v/>
      </c>
      <c r="W2528" s="294" t="str">
        <f>IF(Tabela7[[#This Row],[C/V]]="v",Tabela7[[#This Row],[Preço Médio]],"")</f>
        <v/>
      </c>
      <c r="X2528" s="123" t="str">
        <f>Tabela7[[#This Row],[Código Negociação]]&amp;Tabela7[[#This Row],[C/V]]</f>
        <v/>
      </c>
    </row>
    <row r="2529" spans="3:24" ht="15" customHeight="1" x14ac:dyDescent="0.25">
      <c r="C2529" s="262"/>
      <c r="D2529" s="272"/>
      <c r="E2529" s="273"/>
      <c r="F2529" s="264"/>
      <c r="G2529" s="265"/>
      <c r="H2529" s="126"/>
      <c r="I2529" s="125"/>
      <c r="J2529" s="125"/>
      <c r="K2529" s="125"/>
      <c r="L2529" s="125"/>
      <c r="M2529" s="125"/>
      <c r="N2529" s="125"/>
      <c r="O2529" s="266"/>
      <c r="P2529" s="267"/>
      <c r="Q2529" s="268"/>
      <c r="R2529" s="269"/>
      <c r="S2529" s="268"/>
      <c r="T2529" s="263"/>
      <c r="U2529" s="300"/>
      <c r="V2529" s="294" t="str">
        <f>IF(Tabela7[[#This Row],[C/V]]="c",Tabela7[[#This Row],[Preço Médio]],"")</f>
        <v/>
      </c>
      <c r="W2529" s="294" t="str">
        <f>IF(Tabela7[[#This Row],[C/V]]="v",Tabela7[[#This Row],[Preço Médio]],"")</f>
        <v/>
      </c>
      <c r="X2529" s="123" t="str">
        <f>Tabela7[[#This Row],[Código Negociação]]&amp;Tabela7[[#This Row],[C/V]]</f>
        <v/>
      </c>
    </row>
    <row r="2530" spans="3:24" ht="15" customHeight="1" x14ac:dyDescent="0.25">
      <c r="C2530" s="262"/>
      <c r="D2530" s="272"/>
      <c r="E2530" s="273"/>
      <c r="F2530" s="264"/>
      <c r="G2530" s="265"/>
      <c r="H2530" s="126"/>
      <c r="I2530" s="125"/>
      <c r="J2530" s="125"/>
      <c r="K2530" s="125"/>
      <c r="L2530" s="125"/>
      <c r="M2530" s="125"/>
      <c r="N2530" s="125"/>
      <c r="O2530" s="266"/>
      <c r="P2530" s="267"/>
      <c r="Q2530" s="267"/>
      <c r="R2530" s="270"/>
      <c r="S2530" s="267"/>
      <c r="T2530" s="264"/>
      <c r="U2530" s="300"/>
      <c r="V2530" s="294" t="str">
        <f>IF(Tabela7[[#This Row],[C/V]]="c",Tabela7[[#This Row],[Preço Médio]],"")</f>
        <v/>
      </c>
      <c r="W2530" s="294" t="str">
        <f>IF(Tabela7[[#This Row],[C/V]]="v",Tabela7[[#This Row],[Preço Médio]],"")</f>
        <v/>
      </c>
      <c r="X2530" s="123" t="str">
        <f>Tabela7[[#This Row],[Código Negociação]]&amp;Tabela7[[#This Row],[C/V]]</f>
        <v/>
      </c>
    </row>
    <row r="2531" spans="3:24" ht="15" customHeight="1" x14ac:dyDescent="0.25">
      <c r="C2531" s="141"/>
      <c r="D2531" s="271"/>
      <c r="E2531" s="271"/>
      <c r="F2531" s="118"/>
      <c r="G2531" s="119"/>
      <c r="H2531" s="118"/>
      <c r="I2531" s="120"/>
      <c r="J2531" s="120"/>
      <c r="K2531" s="120"/>
      <c r="L2531" s="120"/>
      <c r="M2531" s="120"/>
      <c r="N2531" s="120"/>
      <c r="O2531" s="121"/>
      <c r="P2531" s="121"/>
      <c r="Q2531" s="117"/>
      <c r="R2531" s="122"/>
      <c r="S2531" s="117"/>
      <c r="T2531" s="123"/>
      <c r="U2531" s="299"/>
      <c r="V2531" s="294" t="str">
        <f>IF(Tabela7[[#This Row],[C/V]]="c",Tabela7[[#This Row],[Preço Médio]],"")</f>
        <v/>
      </c>
      <c r="W2531" s="294" t="str">
        <f>IF(Tabela7[[#This Row],[C/V]]="v",Tabela7[[#This Row],[Preço Médio]],"")</f>
        <v/>
      </c>
      <c r="X2531" s="123" t="str">
        <f>Tabela7[[#This Row],[Código Negociação]]&amp;Tabela7[[#This Row],[C/V]]</f>
        <v/>
      </c>
    </row>
    <row r="2532" spans="3:24" ht="15" customHeight="1" x14ac:dyDescent="0.25">
      <c r="C2532" s="262"/>
      <c r="D2532" s="272"/>
      <c r="E2532" s="272"/>
      <c r="F2532" s="264"/>
      <c r="G2532" s="265"/>
      <c r="H2532" s="126"/>
      <c r="I2532" s="125"/>
      <c r="J2532" s="125"/>
      <c r="K2532" s="125"/>
      <c r="L2532" s="125"/>
      <c r="M2532" s="125"/>
      <c r="N2532" s="125"/>
      <c r="O2532" s="266"/>
      <c r="P2532" s="267"/>
      <c r="Q2532" s="268"/>
      <c r="R2532" s="269"/>
      <c r="S2532" s="268"/>
      <c r="T2532" s="263"/>
      <c r="U2532" s="300"/>
      <c r="V2532" s="294" t="str">
        <f>IF(Tabela7[[#This Row],[C/V]]="c",Tabela7[[#This Row],[Preço Médio]],"")</f>
        <v/>
      </c>
      <c r="W2532" s="294" t="str">
        <f>IF(Tabela7[[#This Row],[C/V]]="v",Tabela7[[#This Row],[Preço Médio]],"")</f>
        <v/>
      </c>
      <c r="X2532" s="123" t="str">
        <f>Tabela7[[#This Row],[Código Negociação]]&amp;Tabela7[[#This Row],[C/V]]</f>
        <v/>
      </c>
    </row>
    <row r="2533" spans="3:24" ht="15" customHeight="1" x14ac:dyDescent="0.25">
      <c r="C2533" s="262"/>
      <c r="D2533" s="272"/>
      <c r="E2533" s="272"/>
      <c r="F2533" s="264"/>
      <c r="G2533" s="265"/>
      <c r="H2533" s="126"/>
      <c r="I2533" s="125"/>
      <c r="J2533" s="125"/>
      <c r="K2533" s="125"/>
      <c r="L2533" s="125"/>
      <c r="M2533" s="125"/>
      <c r="N2533" s="125"/>
      <c r="O2533" s="266"/>
      <c r="P2533" s="267"/>
      <c r="Q2533" s="267"/>
      <c r="R2533" s="270"/>
      <c r="S2533" s="267"/>
      <c r="T2533" s="264"/>
      <c r="U2533" s="300"/>
      <c r="V2533" s="294" t="str">
        <f>IF(Tabela7[[#This Row],[C/V]]="c",Tabela7[[#This Row],[Preço Médio]],"")</f>
        <v/>
      </c>
      <c r="W2533" s="294" t="str">
        <f>IF(Tabela7[[#This Row],[C/V]]="v",Tabela7[[#This Row],[Preço Médio]],"")</f>
        <v/>
      </c>
      <c r="X2533" s="123" t="str">
        <f>Tabela7[[#This Row],[Código Negociação]]&amp;Tabela7[[#This Row],[C/V]]</f>
        <v/>
      </c>
    </row>
    <row r="2534" spans="3:24" ht="15" customHeight="1" x14ac:dyDescent="0.25">
      <c r="C2534" s="141"/>
      <c r="D2534" s="273"/>
      <c r="E2534" s="273"/>
      <c r="F2534" s="264"/>
      <c r="G2534" s="274"/>
      <c r="H2534" s="264"/>
      <c r="I2534" s="275"/>
      <c r="J2534" s="275"/>
      <c r="K2534" s="275"/>
      <c r="L2534" s="275"/>
      <c r="M2534" s="275"/>
      <c r="N2534" s="275"/>
      <c r="O2534" s="267"/>
      <c r="P2534" s="267"/>
      <c r="Q2534" s="268"/>
      <c r="R2534" s="269"/>
      <c r="S2534" s="268"/>
      <c r="T2534" s="263"/>
      <c r="U2534" s="300"/>
      <c r="V2534" s="294" t="str">
        <f>IF(Tabela7[[#This Row],[C/V]]="c",Tabela7[[#This Row],[Preço Médio]],"")</f>
        <v/>
      </c>
      <c r="W2534" s="294" t="str">
        <f>IF(Tabela7[[#This Row],[C/V]]="v",Tabela7[[#This Row],[Preço Médio]],"")</f>
        <v/>
      </c>
      <c r="X2534" s="123" t="str">
        <f>Tabela7[[#This Row],[Código Negociação]]&amp;Tabela7[[#This Row],[C/V]]</f>
        <v/>
      </c>
    </row>
    <row r="2535" spans="3:24" ht="15" customHeight="1" x14ac:dyDescent="0.25">
      <c r="C2535" s="262"/>
      <c r="D2535" s="272"/>
      <c r="E2535" s="273"/>
      <c r="F2535" s="264"/>
      <c r="G2535" s="265"/>
      <c r="H2535" s="126"/>
      <c r="I2535" s="125"/>
      <c r="J2535" s="125"/>
      <c r="K2535" s="125"/>
      <c r="L2535" s="125"/>
      <c r="M2535" s="125"/>
      <c r="N2535" s="125"/>
      <c r="O2535" s="266"/>
      <c r="P2535" s="267"/>
      <c r="Q2535" s="268"/>
      <c r="R2535" s="269"/>
      <c r="S2535" s="268"/>
      <c r="T2535" s="263"/>
      <c r="U2535" s="300"/>
      <c r="V2535" s="294" t="str">
        <f>IF(Tabela7[[#This Row],[C/V]]="c",Tabela7[[#This Row],[Preço Médio]],"")</f>
        <v/>
      </c>
      <c r="W2535" s="294" t="str">
        <f>IF(Tabela7[[#This Row],[C/V]]="v",Tabela7[[#This Row],[Preço Médio]],"")</f>
        <v/>
      </c>
      <c r="X2535" s="123" t="str">
        <f>Tabela7[[#This Row],[Código Negociação]]&amp;Tabela7[[#This Row],[C/V]]</f>
        <v/>
      </c>
    </row>
    <row r="2536" spans="3:24" ht="15" customHeight="1" x14ac:dyDescent="0.25">
      <c r="C2536" s="262"/>
      <c r="D2536" s="272"/>
      <c r="E2536" s="273"/>
      <c r="F2536" s="264"/>
      <c r="G2536" s="265"/>
      <c r="H2536" s="126"/>
      <c r="I2536" s="125"/>
      <c r="J2536" s="125"/>
      <c r="K2536" s="125"/>
      <c r="L2536" s="125"/>
      <c r="M2536" s="125"/>
      <c r="N2536" s="125"/>
      <c r="O2536" s="266"/>
      <c r="P2536" s="267"/>
      <c r="Q2536" s="267"/>
      <c r="R2536" s="270"/>
      <c r="S2536" s="267"/>
      <c r="T2536" s="264"/>
      <c r="U2536" s="300"/>
      <c r="V2536" s="294" t="str">
        <f>IF(Tabela7[[#This Row],[C/V]]="c",Tabela7[[#This Row],[Preço Médio]],"")</f>
        <v/>
      </c>
      <c r="W2536" s="294" t="str">
        <f>IF(Tabela7[[#This Row],[C/V]]="v",Tabela7[[#This Row],[Preço Médio]],"")</f>
        <v/>
      </c>
      <c r="X2536" s="123" t="str">
        <f>Tabela7[[#This Row],[Código Negociação]]&amp;Tabela7[[#This Row],[C/V]]</f>
        <v/>
      </c>
    </row>
    <row r="2537" spans="3:24" ht="15" customHeight="1" x14ac:dyDescent="0.25">
      <c r="C2537" s="141"/>
      <c r="D2537" s="271"/>
      <c r="E2537" s="271"/>
      <c r="F2537" s="118"/>
      <c r="G2537" s="119"/>
      <c r="H2537" s="118"/>
      <c r="I2537" s="120"/>
      <c r="J2537" s="120"/>
      <c r="K2537" s="120"/>
      <c r="L2537" s="120"/>
      <c r="M2537" s="120"/>
      <c r="N2537" s="120"/>
      <c r="O2537" s="121"/>
      <c r="P2537" s="121"/>
      <c r="Q2537" s="117"/>
      <c r="R2537" s="122"/>
      <c r="S2537" s="117"/>
      <c r="T2537" s="123"/>
      <c r="U2537" s="299"/>
      <c r="V2537" s="294" t="str">
        <f>IF(Tabela7[[#This Row],[C/V]]="c",Tabela7[[#This Row],[Preço Médio]],"")</f>
        <v/>
      </c>
      <c r="W2537" s="294" t="str">
        <f>IF(Tabela7[[#This Row],[C/V]]="v",Tabela7[[#This Row],[Preço Médio]],"")</f>
        <v/>
      </c>
      <c r="X2537" s="123" t="str">
        <f>Tabela7[[#This Row],[Código Negociação]]&amp;Tabela7[[#This Row],[C/V]]</f>
        <v/>
      </c>
    </row>
    <row r="2538" spans="3:24" ht="15" customHeight="1" x14ac:dyDescent="0.25">
      <c r="C2538" s="262"/>
      <c r="D2538" s="272"/>
      <c r="E2538" s="272"/>
      <c r="F2538" s="264"/>
      <c r="G2538" s="265"/>
      <c r="H2538" s="126"/>
      <c r="I2538" s="125"/>
      <c r="J2538" s="125"/>
      <c r="K2538" s="125"/>
      <c r="L2538" s="125"/>
      <c r="M2538" s="125"/>
      <c r="N2538" s="125"/>
      <c r="O2538" s="266"/>
      <c r="P2538" s="267"/>
      <c r="Q2538" s="268"/>
      <c r="R2538" s="269"/>
      <c r="S2538" s="268"/>
      <c r="T2538" s="263"/>
      <c r="U2538" s="300"/>
      <c r="V2538" s="294" t="str">
        <f>IF(Tabela7[[#This Row],[C/V]]="c",Tabela7[[#This Row],[Preço Médio]],"")</f>
        <v/>
      </c>
      <c r="W2538" s="294" t="str">
        <f>IF(Tabela7[[#This Row],[C/V]]="v",Tabela7[[#This Row],[Preço Médio]],"")</f>
        <v/>
      </c>
      <c r="X2538" s="123" t="str">
        <f>Tabela7[[#This Row],[Código Negociação]]&amp;Tabela7[[#This Row],[C/V]]</f>
        <v/>
      </c>
    </row>
    <row r="2539" spans="3:24" ht="15" customHeight="1" x14ac:dyDescent="0.25">
      <c r="C2539" s="262"/>
      <c r="D2539" s="272"/>
      <c r="E2539" s="272"/>
      <c r="F2539" s="264"/>
      <c r="G2539" s="265"/>
      <c r="H2539" s="126"/>
      <c r="I2539" s="125"/>
      <c r="J2539" s="125"/>
      <c r="K2539" s="125"/>
      <c r="L2539" s="125"/>
      <c r="M2539" s="125"/>
      <c r="N2539" s="125"/>
      <c r="O2539" s="266"/>
      <c r="P2539" s="267"/>
      <c r="Q2539" s="267"/>
      <c r="R2539" s="270"/>
      <c r="S2539" s="267"/>
      <c r="T2539" s="264"/>
      <c r="U2539" s="300"/>
      <c r="V2539" s="294" t="str">
        <f>IF(Tabela7[[#This Row],[C/V]]="c",Tabela7[[#This Row],[Preço Médio]],"")</f>
        <v/>
      </c>
      <c r="W2539" s="294" t="str">
        <f>IF(Tabela7[[#This Row],[C/V]]="v",Tabela7[[#This Row],[Preço Médio]],"")</f>
        <v/>
      </c>
      <c r="X2539" s="123" t="str">
        <f>Tabela7[[#This Row],[Código Negociação]]&amp;Tabela7[[#This Row],[C/V]]</f>
        <v/>
      </c>
    </row>
    <row r="2540" spans="3:24" ht="15" customHeight="1" x14ac:dyDescent="0.25">
      <c r="C2540" s="141"/>
      <c r="D2540" s="273"/>
      <c r="E2540" s="273"/>
      <c r="F2540" s="264"/>
      <c r="G2540" s="274"/>
      <c r="H2540" s="264"/>
      <c r="I2540" s="275"/>
      <c r="J2540" s="275"/>
      <c r="K2540" s="275"/>
      <c r="L2540" s="275"/>
      <c r="M2540" s="275"/>
      <c r="N2540" s="275"/>
      <c r="O2540" s="267"/>
      <c r="P2540" s="267"/>
      <c r="Q2540" s="268"/>
      <c r="R2540" s="269"/>
      <c r="S2540" s="268"/>
      <c r="T2540" s="263"/>
      <c r="U2540" s="300"/>
      <c r="V2540" s="294" t="str">
        <f>IF(Tabela7[[#This Row],[C/V]]="c",Tabela7[[#This Row],[Preço Médio]],"")</f>
        <v/>
      </c>
      <c r="W2540" s="294" t="str">
        <f>IF(Tabela7[[#This Row],[C/V]]="v",Tabela7[[#This Row],[Preço Médio]],"")</f>
        <v/>
      </c>
      <c r="X2540" s="123" t="str">
        <f>Tabela7[[#This Row],[Código Negociação]]&amp;Tabela7[[#This Row],[C/V]]</f>
        <v/>
      </c>
    </row>
    <row r="2541" spans="3:24" ht="15" customHeight="1" x14ac:dyDescent="0.25">
      <c r="C2541" s="262"/>
      <c r="D2541" s="272"/>
      <c r="E2541" s="273"/>
      <c r="F2541" s="264"/>
      <c r="G2541" s="265"/>
      <c r="H2541" s="126"/>
      <c r="I2541" s="125"/>
      <c r="J2541" s="125"/>
      <c r="K2541" s="125"/>
      <c r="L2541" s="125"/>
      <c r="M2541" s="125"/>
      <c r="N2541" s="125"/>
      <c r="O2541" s="266"/>
      <c r="P2541" s="267"/>
      <c r="Q2541" s="268"/>
      <c r="R2541" s="269"/>
      <c r="S2541" s="268"/>
      <c r="T2541" s="263"/>
      <c r="U2541" s="300"/>
      <c r="V2541" s="294" t="str">
        <f>IF(Tabela7[[#This Row],[C/V]]="c",Tabela7[[#This Row],[Preço Médio]],"")</f>
        <v/>
      </c>
      <c r="W2541" s="294" t="str">
        <f>IF(Tabela7[[#This Row],[C/V]]="v",Tabela7[[#This Row],[Preço Médio]],"")</f>
        <v/>
      </c>
      <c r="X2541" s="123" t="str">
        <f>Tabela7[[#This Row],[Código Negociação]]&amp;Tabela7[[#This Row],[C/V]]</f>
        <v/>
      </c>
    </row>
    <row r="2542" spans="3:24" ht="15" customHeight="1" x14ac:dyDescent="0.25">
      <c r="C2542" s="262"/>
      <c r="D2542" s="272"/>
      <c r="E2542" s="273"/>
      <c r="F2542" s="264"/>
      <c r="G2542" s="265"/>
      <c r="H2542" s="126"/>
      <c r="I2542" s="125"/>
      <c r="J2542" s="125"/>
      <c r="K2542" s="125"/>
      <c r="L2542" s="125"/>
      <c r="M2542" s="125"/>
      <c r="N2542" s="125"/>
      <c r="O2542" s="266"/>
      <c r="P2542" s="267"/>
      <c r="Q2542" s="267"/>
      <c r="R2542" s="270"/>
      <c r="S2542" s="267"/>
      <c r="T2542" s="264"/>
      <c r="U2542" s="300"/>
      <c r="V2542" s="294" t="str">
        <f>IF(Tabela7[[#This Row],[C/V]]="c",Tabela7[[#This Row],[Preço Médio]],"")</f>
        <v/>
      </c>
      <c r="W2542" s="294" t="str">
        <f>IF(Tabela7[[#This Row],[C/V]]="v",Tabela7[[#This Row],[Preço Médio]],"")</f>
        <v/>
      </c>
      <c r="X2542" s="123" t="str">
        <f>Tabela7[[#This Row],[Código Negociação]]&amp;Tabela7[[#This Row],[C/V]]</f>
        <v/>
      </c>
    </row>
    <row r="2543" spans="3:24" ht="15" customHeight="1" x14ac:dyDescent="0.25">
      <c r="C2543" s="141"/>
      <c r="D2543" s="271"/>
      <c r="E2543" s="271"/>
      <c r="F2543" s="118"/>
      <c r="G2543" s="119"/>
      <c r="H2543" s="118"/>
      <c r="I2543" s="120"/>
      <c r="J2543" s="120"/>
      <c r="K2543" s="120"/>
      <c r="L2543" s="120"/>
      <c r="M2543" s="120"/>
      <c r="N2543" s="120"/>
      <c r="O2543" s="121"/>
      <c r="P2543" s="121"/>
      <c r="Q2543" s="117"/>
      <c r="R2543" s="122"/>
      <c r="S2543" s="117"/>
      <c r="T2543" s="123"/>
      <c r="U2543" s="299"/>
      <c r="V2543" s="294" t="str">
        <f>IF(Tabela7[[#This Row],[C/V]]="c",Tabela7[[#This Row],[Preço Médio]],"")</f>
        <v/>
      </c>
      <c r="W2543" s="294" t="str">
        <f>IF(Tabela7[[#This Row],[C/V]]="v",Tabela7[[#This Row],[Preço Médio]],"")</f>
        <v/>
      </c>
      <c r="X2543" s="123" t="str">
        <f>Tabela7[[#This Row],[Código Negociação]]&amp;Tabela7[[#This Row],[C/V]]</f>
        <v/>
      </c>
    </row>
    <row r="2544" spans="3:24" ht="15" customHeight="1" x14ac:dyDescent="0.25">
      <c r="C2544" s="262"/>
      <c r="D2544" s="272"/>
      <c r="E2544" s="272"/>
      <c r="F2544" s="264"/>
      <c r="G2544" s="265"/>
      <c r="H2544" s="126"/>
      <c r="I2544" s="125"/>
      <c r="J2544" s="125"/>
      <c r="K2544" s="125"/>
      <c r="L2544" s="125"/>
      <c r="M2544" s="125"/>
      <c r="N2544" s="125"/>
      <c r="O2544" s="266"/>
      <c r="P2544" s="267"/>
      <c r="Q2544" s="268"/>
      <c r="R2544" s="269"/>
      <c r="S2544" s="268"/>
      <c r="T2544" s="263"/>
      <c r="U2544" s="300"/>
      <c r="V2544" s="294" t="str">
        <f>IF(Tabela7[[#This Row],[C/V]]="c",Tabela7[[#This Row],[Preço Médio]],"")</f>
        <v/>
      </c>
      <c r="W2544" s="294" t="str">
        <f>IF(Tabela7[[#This Row],[C/V]]="v",Tabela7[[#This Row],[Preço Médio]],"")</f>
        <v/>
      </c>
      <c r="X2544" s="123" t="str">
        <f>Tabela7[[#This Row],[Código Negociação]]&amp;Tabela7[[#This Row],[C/V]]</f>
        <v/>
      </c>
    </row>
    <row r="2545" spans="3:24" ht="15" customHeight="1" x14ac:dyDescent="0.25">
      <c r="C2545" s="262"/>
      <c r="D2545" s="272"/>
      <c r="E2545" s="272"/>
      <c r="F2545" s="264"/>
      <c r="G2545" s="265"/>
      <c r="H2545" s="126"/>
      <c r="I2545" s="125"/>
      <c r="J2545" s="125"/>
      <c r="K2545" s="125"/>
      <c r="L2545" s="125"/>
      <c r="M2545" s="125"/>
      <c r="N2545" s="125"/>
      <c r="O2545" s="266"/>
      <c r="P2545" s="267"/>
      <c r="Q2545" s="267"/>
      <c r="R2545" s="270"/>
      <c r="S2545" s="267"/>
      <c r="T2545" s="264"/>
      <c r="U2545" s="300"/>
      <c r="V2545" s="294" t="str">
        <f>IF(Tabela7[[#This Row],[C/V]]="c",Tabela7[[#This Row],[Preço Médio]],"")</f>
        <v/>
      </c>
      <c r="W2545" s="294" t="str">
        <f>IF(Tabela7[[#This Row],[C/V]]="v",Tabela7[[#This Row],[Preço Médio]],"")</f>
        <v/>
      </c>
      <c r="X2545" s="123" t="str">
        <f>Tabela7[[#This Row],[Código Negociação]]&amp;Tabela7[[#This Row],[C/V]]</f>
        <v/>
      </c>
    </row>
    <row r="2546" spans="3:24" ht="15" customHeight="1" x14ac:dyDescent="0.25">
      <c r="C2546" s="141"/>
      <c r="D2546" s="273"/>
      <c r="E2546" s="273"/>
      <c r="F2546" s="264"/>
      <c r="G2546" s="274"/>
      <c r="H2546" s="264"/>
      <c r="I2546" s="275"/>
      <c r="J2546" s="275"/>
      <c r="K2546" s="275"/>
      <c r="L2546" s="275"/>
      <c r="M2546" s="275"/>
      <c r="N2546" s="275"/>
      <c r="O2546" s="267"/>
      <c r="P2546" s="267"/>
      <c r="Q2546" s="268"/>
      <c r="R2546" s="269"/>
      <c r="S2546" s="268"/>
      <c r="T2546" s="263"/>
      <c r="U2546" s="300"/>
      <c r="V2546" s="294" t="str">
        <f>IF(Tabela7[[#This Row],[C/V]]="c",Tabela7[[#This Row],[Preço Médio]],"")</f>
        <v/>
      </c>
      <c r="W2546" s="294" t="str">
        <f>IF(Tabela7[[#This Row],[C/V]]="v",Tabela7[[#This Row],[Preço Médio]],"")</f>
        <v/>
      </c>
      <c r="X2546" s="123" t="str">
        <f>Tabela7[[#This Row],[Código Negociação]]&amp;Tabela7[[#This Row],[C/V]]</f>
        <v/>
      </c>
    </row>
    <row r="2547" spans="3:24" ht="15" customHeight="1" x14ac:dyDescent="0.25">
      <c r="C2547" s="262"/>
      <c r="D2547" s="272"/>
      <c r="E2547" s="273"/>
      <c r="F2547" s="264"/>
      <c r="G2547" s="265"/>
      <c r="H2547" s="126"/>
      <c r="I2547" s="125"/>
      <c r="J2547" s="125"/>
      <c r="K2547" s="125"/>
      <c r="L2547" s="125"/>
      <c r="M2547" s="125"/>
      <c r="N2547" s="125"/>
      <c r="O2547" s="266"/>
      <c r="P2547" s="267"/>
      <c r="Q2547" s="268"/>
      <c r="R2547" s="269"/>
      <c r="S2547" s="268"/>
      <c r="T2547" s="263"/>
      <c r="U2547" s="300"/>
      <c r="V2547" s="294" t="str">
        <f>IF(Tabela7[[#This Row],[C/V]]="c",Tabela7[[#This Row],[Preço Médio]],"")</f>
        <v/>
      </c>
      <c r="W2547" s="294" t="str">
        <f>IF(Tabela7[[#This Row],[C/V]]="v",Tabela7[[#This Row],[Preço Médio]],"")</f>
        <v/>
      </c>
      <c r="X2547" s="123" t="str">
        <f>Tabela7[[#This Row],[Código Negociação]]&amp;Tabela7[[#This Row],[C/V]]</f>
        <v/>
      </c>
    </row>
    <row r="2548" spans="3:24" ht="15" customHeight="1" x14ac:dyDescent="0.25">
      <c r="C2548" s="262"/>
      <c r="D2548" s="272"/>
      <c r="E2548" s="273"/>
      <c r="F2548" s="264"/>
      <c r="G2548" s="265"/>
      <c r="H2548" s="126"/>
      <c r="I2548" s="125"/>
      <c r="J2548" s="125"/>
      <c r="K2548" s="125"/>
      <c r="L2548" s="125"/>
      <c r="M2548" s="125"/>
      <c r="N2548" s="125"/>
      <c r="O2548" s="266"/>
      <c r="P2548" s="267"/>
      <c r="Q2548" s="267"/>
      <c r="R2548" s="270"/>
      <c r="S2548" s="267"/>
      <c r="T2548" s="264"/>
      <c r="U2548" s="300"/>
      <c r="V2548" s="294" t="str">
        <f>IF(Tabela7[[#This Row],[C/V]]="c",Tabela7[[#This Row],[Preço Médio]],"")</f>
        <v/>
      </c>
      <c r="W2548" s="294" t="str">
        <f>IF(Tabela7[[#This Row],[C/V]]="v",Tabela7[[#This Row],[Preço Médio]],"")</f>
        <v/>
      </c>
      <c r="X2548" s="123" t="str">
        <f>Tabela7[[#This Row],[Código Negociação]]&amp;Tabela7[[#This Row],[C/V]]</f>
        <v/>
      </c>
    </row>
    <row r="2549" spans="3:24" ht="15" customHeight="1" x14ac:dyDescent="0.25">
      <c r="C2549" s="141"/>
      <c r="D2549" s="271"/>
      <c r="E2549" s="271"/>
      <c r="F2549" s="118"/>
      <c r="G2549" s="119"/>
      <c r="H2549" s="118"/>
      <c r="I2549" s="120"/>
      <c r="J2549" s="120"/>
      <c r="K2549" s="120"/>
      <c r="L2549" s="120"/>
      <c r="M2549" s="120"/>
      <c r="N2549" s="120"/>
      <c r="O2549" s="121"/>
      <c r="P2549" s="121"/>
      <c r="Q2549" s="117"/>
      <c r="R2549" s="122"/>
      <c r="S2549" s="117"/>
      <c r="T2549" s="123"/>
      <c r="U2549" s="299"/>
      <c r="V2549" s="294" t="str">
        <f>IF(Tabela7[[#This Row],[C/V]]="c",Tabela7[[#This Row],[Preço Médio]],"")</f>
        <v/>
      </c>
      <c r="W2549" s="294" t="str">
        <f>IF(Tabela7[[#This Row],[C/V]]="v",Tabela7[[#This Row],[Preço Médio]],"")</f>
        <v/>
      </c>
      <c r="X2549" s="123" t="str">
        <f>Tabela7[[#This Row],[Código Negociação]]&amp;Tabela7[[#This Row],[C/V]]</f>
        <v/>
      </c>
    </row>
    <row r="2550" spans="3:24" ht="15" customHeight="1" x14ac:dyDescent="0.25">
      <c r="C2550" s="262"/>
      <c r="D2550" s="272"/>
      <c r="E2550" s="272"/>
      <c r="F2550" s="264"/>
      <c r="G2550" s="265"/>
      <c r="H2550" s="126"/>
      <c r="I2550" s="125"/>
      <c r="J2550" s="125"/>
      <c r="K2550" s="125"/>
      <c r="L2550" s="125"/>
      <c r="M2550" s="125"/>
      <c r="N2550" s="125"/>
      <c r="O2550" s="266"/>
      <c r="P2550" s="267"/>
      <c r="Q2550" s="268"/>
      <c r="R2550" s="269"/>
      <c r="S2550" s="268"/>
      <c r="T2550" s="263"/>
      <c r="U2550" s="300"/>
      <c r="V2550" s="294" t="str">
        <f>IF(Tabela7[[#This Row],[C/V]]="c",Tabela7[[#This Row],[Preço Médio]],"")</f>
        <v/>
      </c>
      <c r="W2550" s="294" t="str">
        <f>IF(Tabela7[[#This Row],[C/V]]="v",Tabela7[[#This Row],[Preço Médio]],"")</f>
        <v/>
      </c>
      <c r="X2550" s="123" t="str">
        <f>Tabela7[[#This Row],[Código Negociação]]&amp;Tabela7[[#This Row],[C/V]]</f>
        <v/>
      </c>
    </row>
    <row r="2551" spans="3:24" ht="15" customHeight="1" x14ac:dyDescent="0.25">
      <c r="C2551" s="262"/>
      <c r="D2551" s="272"/>
      <c r="E2551" s="272"/>
      <c r="F2551" s="264"/>
      <c r="G2551" s="265"/>
      <c r="H2551" s="126"/>
      <c r="I2551" s="125"/>
      <c r="J2551" s="125"/>
      <c r="K2551" s="125"/>
      <c r="L2551" s="125"/>
      <c r="M2551" s="125"/>
      <c r="N2551" s="125"/>
      <c r="O2551" s="266"/>
      <c r="P2551" s="267"/>
      <c r="Q2551" s="267"/>
      <c r="R2551" s="270"/>
      <c r="S2551" s="267"/>
      <c r="T2551" s="264"/>
      <c r="U2551" s="300"/>
      <c r="V2551" s="294" t="str">
        <f>IF(Tabela7[[#This Row],[C/V]]="c",Tabela7[[#This Row],[Preço Médio]],"")</f>
        <v/>
      </c>
      <c r="W2551" s="294" t="str">
        <f>IF(Tabela7[[#This Row],[C/V]]="v",Tabela7[[#This Row],[Preço Médio]],"")</f>
        <v/>
      </c>
      <c r="X2551" s="123" t="str">
        <f>Tabela7[[#This Row],[Código Negociação]]&amp;Tabela7[[#This Row],[C/V]]</f>
        <v/>
      </c>
    </row>
    <row r="2552" spans="3:24" ht="15" customHeight="1" x14ac:dyDescent="0.25">
      <c r="C2552" s="141"/>
      <c r="D2552" s="273"/>
      <c r="E2552" s="273"/>
      <c r="F2552" s="264"/>
      <c r="G2552" s="274"/>
      <c r="H2552" s="264"/>
      <c r="I2552" s="275"/>
      <c r="J2552" s="275"/>
      <c r="K2552" s="275"/>
      <c r="L2552" s="275"/>
      <c r="M2552" s="275"/>
      <c r="N2552" s="275"/>
      <c r="O2552" s="267"/>
      <c r="P2552" s="267"/>
      <c r="Q2552" s="268"/>
      <c r="R2552" s="269"/>
      <c r="S2552" s="268"/>
      <c r="T2552" s="263"/>
      <c r="U2552" s="300"/>
      <c r="V2552" s="294" t="str">
        <f>IF(Tabela7[[#This Row],[C/V]]="c",Tabela7[[#This Row],[Preço Médio]],"")</f>
        <v/>
      </c>
      <c r="W2552" s="294" t="str">
        <f>IF(Tabela7[[#This Row],[C/V]]="v",Tabela7[[#This Row],[Preço Médio]],"")</f>
        <v/>
      </c>
      <c r="X2552" s="123" t="str">
        <f>Tabela7[[#This Row],[Código Negociação]]&amp;Tabela7[[#This Row],[C/V]]</f>
        <v/>
      </c>
    </row>
    <row r="2553" spans="3:24" ht="15" customHeight="1" x14ac:dyDescent="0.25">
      <c r="C2553" s="262"/>
      <c r="D2553" s="272"/>
      <c r="E2553" s="273"/>
      <c r="F2553" s="264"/>
      <c r="G2553" s="265"/>
      <c r="H2553" s="126"/>
      <c r="I2553" s="125"/>
      <c r="J2553" s="125"/>
      <c r="K2553" s="125"/>
      <c r="L2553" s="125"/>
      <c r="M2553" s="125"/>
      <c r="N2553" s="125"/>
      <c r="O2553" s="266"/>
      <c r="P2553" s="267"/>
      <c r="Q2553" s="268"/>
      <c r="R2553" s="269"/>
      <c r="S2553" s="268"/>
      <c r="T2553" s="263"/>
      <c r="U2553" s="300"/>
      <c r="V2553" s="294" t="str">
        <f>IF(Tabela7[[#This Row],[C/V]]="c",Tabela7[[#This Row],[Preço Médio]],"")</f>
        <v/>
      </c>
      <c r="W2553" s="294" t="str">
        <f>IF(Tabela7[[#This Row],[C/V]]="v",Tabela7[[#This Row],[Preço Médio]],"")</f>
        <v/>
      </c>
      <c r="X2553" s="123" t="str">
        <f>Tabela7[[#This Row],[Código Negociação]]&amp;Tabela7[[#This Row],[C/V]]</f>
        <v/>
      </c>
    </row>
    <row r="2554" spans="3:24" ht="15" customHeight="1" x14ac:dyDescent="0.25">
      <c r="C2554" s="262"/>
      <c r="D2554" s="272"/>
      <c r="E2554" s="273"/>
      <c r="F2554" s="264"/>
      <c r="G2554" s="265"/>
      <c r="H2554" s="126"/>
      <c r="I2554" s="125"/>
      <c r="J2554" s="125"/>
      <c r="K2554" s="125"/>
      <c r="L2554" s="125"/>
      <c r="M2554" s="125"/>
      <c r="N2554" s="125"/>
      <c r="O2554" s="266"/>
      <c r="P2554" s="267"/>
      <c r="Q2554" s="267"/>
      <c r="R2554" s="270"/>
      <c r="S2554" s="267"/>
      <c r="T2554" s="264"/>
      <c r="U2554" s="300"/>
      <c r="V2554" s="294" t="str">
        <f>IF(Tabela7[[#This Row],[C/V]]="c",Tabela7[[#This Row],[Preço Médio]],"")</f>
        <v/>
      </c>
      <c r="W2554" s="294" t="str">
        <f>IF(Tabela7[[#This Row],[C/V]]="v",Tabela7[[#This Row],[Preço Médio]],"")</f>
        <v/>
      </c>
      <c r="X2554" s="123" t="str">
        <f>Tabela7[[#This Row],[Código Negociação]]&amp;Tabela7[[#This Row],[C/V]]</f>
        <v/>
      </c>
    </row>
    <row r="2555" spans="3:24" ht="15" customHeight="1" x14ac:dyDescent="0.25">
      <c r="C2555" s="141"/>
      <c r="D2555" s="271"/>
      <c r="E2555" s="271"/>
      <c r="F2555" s="118"/>
      <c r="G2555" s="119"/>
      <c r="H2555" s="118"/>
      <c r="I2555" s="120"/>
      <c r="J2555" s="120"/>
      <c r="K2555" s="120"/>
      <c r="L2555" s="120"/>
      <c r="M2555" s="120"/>
      <c r="N2555" s="120"/>
      <c r="O2555" s="121"/>
      <c r="P2555" s="121"/>
      <c r="Q2555" s="117"/>
      <c r="R2555" s="122"/>
      <c r="S2555" s="117"/>
      <c r="T2555" s="123"/>
      <c r="U2555" s="299"/>
      <c r="V2555" s="294" t="str">
        <f>IF(Tabela7[[#This Row],[C/V]]="c",Tabela7[[#This Row],[Preço Médio]],"")</f>
        <v/>
      </c>
      <c r="W2555" s="294" t="str">
        <f>IF(Tabela7[[#This Row],[C/V]]="v",Tabela7[[#This Row],[Preço Médio]],"")</f>
        <v/>
      </c>
      <c r="X2555" s="123" t="str">
        <f>Tabela7[[#This Row],[Código Negociação]]&amp;Tabela7[[#This Row],[C/V]]</f>
        <v/>
      </c>
    </row>
    <row r="2556" spans="3:24" ht="15" customHeight="1" x14ac:dyDescent="0.25">
      <c r="C2556" s="262"/>
      <c r="D2556" s="272"/>
      <c r="E2556" s="272"/>
      <c r="F2556" s="264"/>
      <c r="G2556" s="265"/>
      <c r="H2556" s="126"/>
      <c r="I2556" s="125"/>
      <c r="J2556" s="125"/>
      <c r="K2556" s="125"/>
      <c r="L2556" s="125"/>
      <c r="M2556" s="125"/>
      <c r="N2556" s="125"/>
      <c r="O2556" s="266"/>
      <c r="P2556" s="267"/>
      <c r="Q2556" s="268"/>
      <c r="R2556" s="269"/>
      <c r="S2556" s="268"/>
      <c r="T2556" s="263"/>
      <c r="U2556" s="300"/>
      <c r="V2556" s="294" t="str">
        <f>IF(Tabela7[[#This Row],[C/V]]="c",Tabela7[[#This Row],[Preço Médio]],"")</f>
        <v/>
      </c>
      <c r="W2556" s="294" t="str">
        <f>IF(Tabela7[[#This Row],[C/V]]="v",Tabela7[[#This Row],[Preço Médio]],"")</f>
        <v/>
      </c>
      <c r="X2556" s="123" t="str">
        <f>Tabela7[[#This Row],[Código Negociação]]&amp;Tabela7[[#This Row],[C/V]]</f>
        <v/>
      </c>
    </row>
    <row r="2557" spans="3:24" ht="15" customHeight="1" x14ac:dyDescent="0.25">
      <c r="C2557" s="262"/>
      <c r="D2557" s="272"/>
      <c r="E2557" s="272"/>
      <c r="F2557" s="264"/>
      <c r="G2557" s="265"/>
      <c r="H2557" s="126"/>
      <c r="I2557" s="125"/>
      <c r="J2557" s="125"/>
      <c r="K2557" s="125"/>
      <c r="L2557" s="125"/>
      <c r="M2557" s="125"/>
      <c r="N2557" s="125"/>
      <c r="O2557" s="266"/>
      <c r="P2557" s="267"/>
      <c r="Q2557" s="267"/>
      <c r="R2557" s="270"/>
      <c r="S2557" s="267"/>
      <c r="T2557" s="264"/>
      <c r="U2557" s="300"/>
      <c r="V2557" s="294" t="str">
        <f>IF(Tabela7[[#This Row],[C/V]]="c",Tabela7[[#This Row],[Preço Médio]],"")</f>
        <v/>
      </c>
      <c r="W2557" s="294" t="str">
        <f>IF(Tabela7[[#This Row],[C/V]]="v",Tabela7[[#This Row],[Preço Médio]],"")</f>
        <v/>
      </c>
      <c r="X2557" s="123" t="str">
        <f>Tabela7[[#This Row],[Código Negociação]]&amp;Tabela7[[#This Row],[C/V]]</f>
        <v/>
      </c>
    </row>
    <row r="2558" spans="3:24" ht="15" customHeight="1" x14ac:dyDescent="0.25">
      <c r="C2558" s="141"/>
      <c r="D2558" s="273"/>
      <c r="E2558" s="273"/>
      <c r="F2558" s="264"/>
      <c r="G2558" s="274"/>
      <c r="H2558" s="264"/>
      <c r="I2558" s="275"/>
      <c r="J2558" s="275"/>
      <c r="K2558" s="275"/>
      <c r="L2558" s="275"/>
      <c r="M2558" s="275"/>
      <c r="N2558" s="275"/>
      <c r="O2558" s="267"/>
      <c r="P2558" s="267"/>
      <c r="Q2558" s="268"/>
      <c r="R2558" s="269"/>
      <c r="S2558" s="268"/>
      <c r="T2558" s="263"/>
      <c r="U2558" s="300"/>
      <c r="V2558" s="294" t="str">
        <f>IF(Tabela7[[#This Row],[C/V]]="c",Tabela7[[#This Row],[Preço Médio]],"")</f>
        <v/>
      </c>
      <c r="W2558" s="294" t="str">
        <f>IF(Tabela7[[#This Row],[C/V]]="v",Tabela7[[#This Row],[Preço Médio]],"")</f>
        <v/>
      </c>
      <c r="X2558" s="123" t="str">
        <f>Tabela7[[#This Row],[Código Negociação]]&amp;Tabela7[[#This Row],[C/V]]</f>
        <v/>
      </c>
    </row>
    <row r="2559" spans="3:24" ht="15" customHeight="1" x14ac:dyDescent="0.25">
      <c r="C2559" s="262"/>
      <c r="D2559" s="272"/>
      <c r="E2559" s="273"/>
      <c r="F2559" s="264"/>
      <c r="G2559" s="265"/>
      <c r="H2559" s="126"/>
      <c r="I2559" s="125"/>
      <c r="J2559" s="125"/>
      <c r="K2559" s="125"/>
      <c r="L2559" s="125"/>
      <c r="M2559" s="125"/>
      <c r="N2559" s="125"/>
      <c r="O2559" s="266"/>
      <c r="P2559" s="267"/>
      <c r="Q2559" s="268"/>
      <c r="R2559" s="269"/>
      <c r="S2559" s="268"/>
      <c r="T2559" s="263"/>
      <c r="U2559" s="300"/>
      <c r="V2559" s="294" t="str">
        <f>IF(Tabela7[[#This Row],[C/V]]="c",Tabela7[[#This Row],[Preço Médio]],"")</f>
        <v/>
      </c>
      <c r="W2559" s="294" t="str">
        <f>IF(Tabela7[[#This Row],[C/V]]="v",Tabela7[[#This Row],[Preço Médio]],"")</f>
        <v/>
      </c>
      <c r="X2559" s="123" t="str">
        <f>Tabela7[[#This Row],[Código Negociação]]&amp;Tabela7[[#This Row],[C/V]]</f>
        <v/>
      </c>
    </row>
    <row r="2560" spans="3:24" ht="15" customHeight="1" x14ac:dyDescent="0.25">
      <c r="C2560" s="262"/>
      <c r="D2560" s="272"/>
      <c r="E2560" s="273"/>
      <c r="F2560" s="264"/>
      <c r="G2560" s="265"/>
      <c r="H2560" s="126"/>
      <c r="I2560" s="125"/>
      <c r="J2560" s="125"/>
      <c r="K2560" s="125"/>
      <c r="L2560" s="125"/>
      <c r="M2560" s="125"/>
      <c r="N2560" s="125"/>
      <c r="O2560" s="266"/>
      <c r="P2560" s="267"/>
      <c r="Q2560" s="267"/>
      <c r="R2560" s="270"/>
      <c r="S2560" s="267"/>
      <c r="T2560" s="264"/>
      <c r="U2560" s="300"/>
      <c r="V2560" s="294" t="str">
        <f>IF(Tabela7[[#This Row],[C/V]]="c",Tabela7[[#This Row],[Preço Médio]],"")</f>
        <v/>
      </c>
      <c r="W2560" s="294" t="str">
        <f>IF(Tabela7[[#This Row],[C/V]]="v",Tabela7[[#This Row],[Preço Médio]],"")</f>
        <v/>
      </c>
      <c r="X2560" s="123" t="str">
        <f>Tabela7[[#This Row],[Código Negociação]]&amp;Tabela7[[#This Row],[C/V]]</f>
        <v/>
      </c>
    </row>
    <row r="2561" spans="3:24" ht="15" customHeight="1" x14ac:dyDescent="0.25">
      <c r="C2561" s="141"/>
      <c r="D2561" s="271"/>
      <c r="E2561" s="271"/>
      <c r="F2561" s="118"/>
      <c r="G2561" s="119"/>
      <c r="H2561" s="118"/>
      <c r="I2561" s="120"/>
      <c r="J2561" s="120"/>
      <c r="K2561" s="120"/>
      <c r="L2561" s="120"/>
      <c r="M2561" s="120"/>
      <c r="N2561" s="120"/>
      <c r="O2561" s="121"/>
      <c r="P2561" s="121"/>
      <c r="Q2561" s="117"/>
      <c r="R2561" s="122"/>
      <c r="S2561" s="117"/>
      <c r="T2561" s="123"/>
      <c r="U2561" s="299"/>
      <c r="V2561" s="294" t="str">
        <f>IF(Tabela7[[#This Row],[C/V]]="c",Tabela7[[#This Row],[Preço Médio]],"")</f>
        <v/>
      </c>
      <c r="W2561" s="294" t="str">
        <f>IF(Tabela7[[#This Row],[C/V]]="v",Tabela7[[#This Row],[Preço Médio]],"")</f>
        <v/>
      </c>
      <c r="X2561" s="123" t="str">
        <f>Tabela7[[#This Row],[Código Negociação]]&amp;Tabela7[[#This Row],[C/V]]</f>
        <v/>
      </c>
    </row>
    <row r="2562" spans="3:24" ht="15" customHeight="1" x14ac:dyDescent="0.25">
      <c r="C2562" s="262"/>
      <c r="D2562" s="272"/>
      <c r="E2562" s="272"/>
      <c r="F2562" s="264"/>
      <c r="G2562" s="265"/>
      <c r="H2562" s="126"/>
      <c r="I2562" s="125"/>
      <c r="J2562" s="125"/>
      <c r="K2562" s="125"/>
      <c r="L2562" s="125"/>
      <c r="M2562" s="125"/>
      <c r="N2562" s="125"/>
      <c r="O2562" s="266"/>
      <c r="P2562" s="267"/>
      <c r="Q2562" s="268"/>
      <c r="R2562" s="269"/>
      <c r="S2562" s="268"/>
      <c r="T2562" s="263"/>
      <c r="U2562" s="300"/>
      <c r="V2562" s="294" t="str">
        <f>IF(Tabela7[[#This Row],[C/V]]="c",Tabela7[[#This Row],[Preço Médio]],"")</f>
        <v/>
      </c>
      <c r="W2562" s="294" t="str">
        <f>IF(Tabela7[[#This Row],[C/V]]="v",Tabela7[[#This Row],[Preço Médio]],"")</f>
        <v/>
      </c>
      <c r="X2562" s="123" t="str">
        <f>Tabela7[[#This Row],[Código Negociação]]&amp;Tabela7[[#This Row],[C/V]]</f>
        <v/>
      </c>
    </row>
    <row r="2563" spans="3:24" ht="15" customHeight="1" x14ac:dyDescent="0.25">
      <c r="C2563" s="262"/>
      <c r="D2563" s="272"/>
      <c r="E2563" s="272"/>
      <c r="F2563" s="264"/>
      <c r="G2563" s="265"/>
      <c r="H2563" s="126"/>
      <c r="I2563" s="125"/>
      <c r="J2563" s="125"/>
      <c r="K2563" s="125"/>
      <c r="L2563" s="125"/>
      <c r="M2563" s="125"/>
      <c r="N2563" s="125"/>
      <c r="O2563" s="266"/>
      <c r="P2563" s="267"/>
      <c r="Q2563" s="267"/>
      <c r="R2563" s="270"/>
      <c r="S2563" s="267"/>
      <c r="T2563" s="264"/>
      <c r="U2563" s="300"/>
      <c r="V2563" s="294" t="str">
        <f>IF(Tabela7[[#This Row],[C/V]]="c",Tabela7[[#This Row],[Preço Médio]],"")</f>
        <v/>
      </c>
      <c r="W2563" s="294" t="str">
        <f>IF(Tabela7[[#This Row],[C/V]]="v",Tabela7[[#This Row],[Preço Médio]],"")</f>
        <v/>
      </c>
      <c r="X2563" s="123" t="str">
        <f>Tabela7[[#This Row],[Código Negociação]]&amp;Tabela7[[#This Row],[C/V]]</f>
        <v/>
      </c>
    </row>
    <row r="2564" spans="3:24" ht="15" customHeight="1" x14ac:dyDescent="0.25">
      <c r="C2564" s="141"/>
      <c r="D2564" s="273"/>
      <c r="E2564" s="273"/>
      <c r="F2564" s="264"/>
      <c r="G2564" s="274"/>
      <c r="H2564" s="264"/>
      <c r="I2564" s="275"/>
      <c r="J2564" s="275"/>
      <c r="K2564" s="275"/>
      <c r="L2564" s="275"/>
      <c r="M2564" s="275"/>
      <c r="N2564" s="275"/>
      <c r="O2564" s="267"/>
      <c r="P2564" s="267"/>
      <c r="Q2564" s="268"/>
      <c r="R2564" s="269"/>
      <c r="S2564" s="268"/>
      <c r="T2564" s="263"/>
      <c r="U2564" s="300"/>
      <c r="V2564" s="294" t="str">
        <f>IF(Tabela7[[#This Row],[C/V]]="c",Tabela7[[#This Row],[Preço Médio]],"")</f>
        <v/>
      </c>
      <c r="W2564" s="294" t="str">
        <f>IF(Tabela7[[#This Row],[C/V]]="v",Tabela7[[#This Row],[Preço Médio]],"")</f>
        <v/>
      </c>
      <c r="X2564" s="123" t="str">
        <f>Tabela7[[#This Row],[Código Negociação]]&amp;Tabela7[[#This Row],[C/V]]</f>
        <v/>
      </c>
    </row>
    <row r="2565" spans="3:24" ht="15" customHeight="1" x14ac:dyDescent="0.25">
      <c r="C2565" s="262"/>
      <c r="D2565" s="272"/>
      <c r="E2565" s="273"/>
      <c r="F2565" s="264"/>
      <c r="G2565" s="265"/>
      <c r="H2565" s="126"/>
      <c r="I2565" s="125"/>
      <c r="J2565" s="125"/>
      <c r="K2565" s="125"/>
      <c r="L2565" s="125"/>
      <c r="M2565" s="125"/>
      <c r="N2565" s="125"/>
      <c r="O2565" s="266"/>
      <c r="P2565" s="267"/>
      <c r="Q2565" s="268"/>
      <c r="R2565" s="269"/>
      <c r="S2565" s="268"/>
      <c r="T2565" s="263"/>
      <c r="U2565" s="300"/>
      <c r="V2565" s="294" t="str">
        <f>IF(Tabela7[[#This Row],[C/V]]="c",Tabela7[[#This Row],[Preço Médio]],"")</f>
        <v/>
      </c>
      <c r="W2565" s="294" t="str">
        <f>IF(Tabela7[[#This Row],[C/V]]="v",Tabela7[[#This Row],[Preço Médio]],"")</f>
        <v/>
      </c>
      <c r="X2565" s="123" t="str">
        <f>Tabela7[[#This Row],[Código Negociação]]&amp;Tabela7[[#This Row],[C/V]]</f>
        <v/>
      </c>
    </row>
    <row r="2566" spans="3:24" ht="15" customHeight="1" x14ac:dyDescent="0.25">
      <c r="C2566" s="262"/>
      <c r="D2566" s="272"/>
      <c r="E2566" s="273"/>
      <c r="F2566" s="264"/>
      <c r="G2566" s="265"/>
      <c r="H2566" s="126"/>
      <c r="I2566" s="125"/>
      <c r="J2566" s="125"/>
      <c r="K2566" s="125"/>
      <c r="L2566" s="125"/>
      <c r="M2566" s="125"/>
      <c r="N2566" s="125"/>
      <c r="O2566" s="266"/>
      <c r="P2566" s="267"/>
      <c r="Q2566" s="267"/>
      <c r="R2566" s="270"/>
      <c r="S2566" s="267"/>
      <c r="T2566" s="264"/>
      <c r="U2566" s="300"/>
      <c r="V2566" s="294" t="str">
        <f>IF(Tabela7[[#This Row],[C/V]]="c",Tabela7[[#This Row],[Preço Médio]],"")</f>
        <v/>
      </c>
      <c r="W2566" s="294" t="str">
        <f>IF(Tabela7[[#This Row],[C/V]]="v",Tabela7[[#This Row],[Preço Médio]],"")</f>
        <v/>
      </c>
      <c r="X2566" s="123" t="str">
        <f>Tabela7[[#This Row],[Código Negociação]]&amp;Tabela7[[#This Row],[C/V]]</f>
        <v/>
      </c>
    </row>
    <row r="2567" spans="3:24" ht="15" customHeight="1" x14ac:dyDescent="0.25">
      <c r="C2567" s="141"/>
      <c r="D2567" s="271"/>
      <c r="E2567" s="271"/>
      <c r="F2567" s="118"/>
      <c r="G2567" s="119"/>
      <c r="H2567" s="118"/>
      <c r="I2567" s="120"/>
      <c r="J2567" s="120"/>
      <c r="K2567" s="120"/>
      <c r="L2567" s="120"/>
      <c r="M2567" s="120"/>
      <c r="N2567" s="120"/>
      <c r="O2567" s="121"/>
      <c r="P2567" s="121"/>
      <c r="Q2567" s="117"/>
      <c r="R2567" s="122"/>
      <c r="S2567" s="117"/>
      <c r="T2567" s="123"/>
      <c r="U2567" s="299"/>
      <c r="V2567" s="294" t="str">
        <f>IF(Tabela7[[#This Row],[C/V]]="c",Tabela7[[#This Row],[Preço Médio]],"")</f>
        <v/>
      </c>
      <c r="W2567" s="294" t="str">
        <f>IF(Tabela7[[#This Row],[C/V]]="v",Tabela7[[#This Row],[Preço Médio]],"")</f>
        <v/>
      </c>
      <c r="X2567" s="123" t="str">
        <f>Tabela7[[#This Row],[Código Negociação]]&amp;Tabela7[[#This Row],[C/V]]</f>
        <v/>
      </c>
    </row>
    <row r="2568" spans="3:24" ht="15" customHeight="1" x14ac:dyDescent="0.25">
      <c r="C2568" s="262"/>
      <c r="D2568" s="272"/>
      <c r="E2568" s="272"/>
      <c r="F2568" s="264"/>
      <c r="G2568" s="265"/>
      <c r="H2568" s="126"/>
      <c r="I2568" s="125"/>
      <c r="J2568" s="125"/>
      <c r="K2568" s="125"/>
      <c r="L2568" s="125"/>
      <c r="M2568" s="125"/>
      <c r="N2568" s="125"/>
      <c r="O2568" s="266"/>
      <c r="P2568" s="267"/>
      <c r="Q2568" s="268"/>
      <c r="R2568" s="269"/>
      <c r="S2568" s="268"/>
      <c r="T2568" s="263"/>
      <c r="U2568" s="300"/>
      <c r="V2568" s="294" t="str">
        <f>IF(Tabela7[[#This Row],[C/V]]="c",Tabela7[[#This Row],[Preço Médio]],"")</f>
        <v/>
      </c>
      <c r="W2568" s="294" t="str">
        <f>IF(Tabela7[[#This Row],[C/V]]="v",Tabela7[[#This Row],[Preço Médio]],"")</f>
        <v/>
      </c>
      <c r="X2568" s="123" t="str">
        <f>Tabela7[[#This Row],[Código Negociação]]&amp;Tabela7[[#This Row],[C/V]]</f>
        <v/>
      </c>
    </row>
    <row r="2569" spans="3:24" ht="15" customHeight="1" x14ac:dyDescent="0.25">
      <c r="C2569" s="262"/>
      <c r="D2569" s="272"/>
      <c r="E2569" s="272"/>
      <c r="F2569" s="264"/>
      <c r="G2569" s="265"/>
      <c r="H2569" s="126"/>
      <c r="I2569" s="125"/>
      <c r="J2569" s="125"/>
      <c r="K2569" s="125"/>
      <c r="L2569" s="125"/>
      <c r="M2569" s="125"/>
      <c r="N2569" s="125"/>
      <c r="O2569" s="266"/>
      <c r="P2569" s="267"/>
      <c r="Q2569" s="267"/>
      <c r="R2569" s="270"/>
      <c r="S2569" s="267"/>
      <c r="T2569" s="264"/>
      <c r="U2569" s="300"/>
      <c r="V2569" s="294" t="str">
        <f>IF(Tabela7[[#This Row],[C/V]]="c",Tabela7[[#This Row],[Preço Médio]],"")</f>
        <v/>
      </c>
      <c r="W2569" s="294" t="str">
        <f>IF(Tabela7[[#This Row],[C/V]]="v",Tabela7[[#This Row],[Preço Médio]],"")</f>
        <v/>
      </c>
      <c r="X2569" s="123" t="str">
        <f>Tabela7[[#This Row],[Código Negociação]]&amp;Tabela7[[#This Row],[C/V]]</f>
        <v/>
      </c>
    </row>
    <row r="2570" spans="3:24" ht="15" customHeight="1" x14ac:dyDescent="0.25">
      <c r="C2570" s="141"/>
      <c r="D2570" s="273"/>
      <c r="E2570" s="273"/>
      <c r="F2570" s="264"/>
      <c r="G2570" s="274"/>
      <c r="H2570" s="264"/>
      <c r="I2570" s="275"/>
      <c r="J2570" s="275"/>
      <c r="K2570" s="275"/>
      <c r="L2570" s="275"/>
      <c r="M2570" s="275"/>
      <c r="N2570" s="275"/>
      <c r="O2570" s="267"/>
      <c r="P2570" s="267"/>
      <c r="Q2570" s="268"/>
      <c r="R2570" s="269"/>
      <c r="S2570" s="268"/>
      <c r="T2570" s="263"/>
      <c r="U2570" s="300"/>
      <c r="V2570" s="294" t="str">
        <f>IF(Tabela7[[#This Row],[C/V]]="c",Tabela7[[#This Row],[Preço Médio]],"")</f>
        <v/>
      </c>
      <c r="W2570" s="294" t="str">
        <f>IF(Tabela7[[#This Row],[C/V]]="v",Tabela7[[#This Row],[Preço Médio]],"")</f>
        <v/>
      </c>
      <c r="X2570" s="123" t="str">
        <f>Tabela7[[#This Row],[Código Negociação]]&amp;Tabela7[[#This Row],[C/V]]</f>
        <v/>
      </c>
    </row>
    <row r="2571" spans="3:24" ht="15" customHeight="1" x14ac:dyDescent="0.25">
      <c r="C2571" s="262"/>
      <c r="D2571" s="272"/>
      <c r="E2571" s="273"/>
      <c r="F2571" s="264"/>
      <c r="G2571" s="265"/>
      <c r="H2571" s="126"/>
      <c r="I2571" s="125"/>
      <c r="J2571" s="125"/>
      <c r="K2571" s="125"/>
      <c r="L2571" s="125"/>
      <c r="M2571" s="125"/>
      <c r="N2571" s="125"/>
      <c r="O2571" s="266"/>
      <c r="P2571" s="267"/>
      <c r="Q2571" s="268"/>
      <c r="R2571" s="269"/>
      <c r="S2571" s="268"/>
      <c r="T2571" s="263"/>
      <c r="U2571" s="300"/>
      <c r="V2571" s="294" t="str">
        <f>IF(Tabela7[[#This Row],[C/V]]="c",Tabela7[[#This Row],[Preço Médio]],"")</f>
        <v/>
      </c>
      <c r="W2571" s="294" t="str">
        <f>IF(Tabela7[[#This Row],[C/V]]="v",Tabela7[[#This Row],[Preço Médio]],"")</f>
        <v/>
      </c>
      <c r="X2571" s="123" t="str">
        <f>Tabela7[[#This Row],[Código Negociação]]&amp;Tabela7[[#This Row],[C/V]]</f>
        <v/>
      </c>
    </row>
    <row r="2572" spans="3:24" ht="15" customHeight="1" x14ac:dyDescent="0.25">
      <c r="C2572" s="262"/>
      <c r="D2572" s="272"/>
      <c r="E2572" s="273"/>
      <c r="F2572" s="264"/>
      <c r="G2572" s="265"/>
      <c r="H2572" s="126"/>
      <c r="I2572" s="125"/>
      <c r="J2572" s="125"/>
      <c r="K2572" s="125"/>
      <c r="L2572" s="125"/>
      <c r="M2572" s="125"/>
      <c r="N2572" s="125"/>
      <c r="O2572" s="266"/>
      <c r="P2572" s="267"/>
      <c r="Q2572" s="267"/>
      <c r="R2572" s="270"/>
      <c r="S2572" s="267"/>
      <c r="T2572" s="264"/>
      <c r="U2572" s="300"/>
      <c r="V2572" s="294" t="str">
        <f>IF(Tabela7[[#This Row],[C/V]]="c",Tabela7[[#This Row],[Preço Médio]],"")</f>
        <v/>
      </c>
      <c r="W2572" s="294" t="str">
        <f>IF(Tabela7[[#This Row],[C/V]]="v",Tabela7[[#This Row],[Preço Médio]],"")</f>
        <v/>
      </c>
      <c r="X2572" s="123" t="str">
        <f>Tabela7[[#This Row],[Código Negociação]]&amp;Tabela7[[#This Row],[C/V]]</f>
        <v/>
      </c>
    </row>
    <row r="2573" spans="3:24" ht="15" customHeight="1" x14ac:dyDescent="0.25">
      <c r="C2573" s="141"/>
      <c r="D2573" s="271"/>
      <c r="E2573" s="271"/>
      <c r="F2573" s="118"/>
      <c r="G2573" s="119"/>
      <c r="H2573" s="118"/>
      <c r="I2573" s="120"/>
      <c r="J2573" s="120"/>
      <c r="K2573" s="120"/>
      <c r="L2573" s="120"/>
      <c r="M2573" s="120"/>
      <c r="N2573" s="120"/>
      <c r="O2573" s="121"/>
      <c r="P2573" s="121"/>
      <c r="Q2573" s="117"/>
      <c r="R2573" s="122"/>
      <c r="S2573" s="117"/>
      <c r="T2573" s="123"/>
      <c r="U2573" s="299"/>
      <c r="V2573" s="294" t="str">
        <f>IF(Tabela7[[#This Row],[C/V]]="c",Tabela7[[#This Row],[Preço Médio]],"")</f>
        <v/>
      </c>
      <c r="W2573" s="294" t="str">
        <f>IF(Tabela7[[#This Row],[C/V]]="v",Tabela7[[#This Row],[Preço Médio]],"")</f>
        <v/>
      </c>
      <c r="X2573" s="123" t="str">
        <f>Tabela7[[#This Row],[Código Negociação]]&amp;Tabela7[[#This Row],[C/V]]</f>
        <v/>
      </c>
    </row>
    <row r="2574" spans="3:24" ht="15" customHeight="1" x14ac:dyDescent="0.25">
      <c r="C2574" s="262"/>
      <c r="D2574" s="272"/>
      <c r="E2574" s="272"/>
      <c r="F2574" s="264"/>
      <c r="G2574" s="265"/>
      <c r="H2574" s="126"/>
      <c r="I2574" s="125"/>
      <c r="J2574" s="125"/>
      <c r="K2574" s="125"/>
      <c r="L2574" s="125"/>
      <c r="M2574" s="125"/>
      <c r="N2574" s="125"/>
      <c r="O2574" s="266"/>
      <c r="P2574" s="267"/>
      <c r="Q2574" s="268"/>
      <c r="R2574" s="269"/>
      <c r="S2574" s="268"/>
      <c r="T2574" s="263"/>
      <c r="U2574" s="300"/>
      <c r="V2574" s="294" t="str">
        <f>IF(Tabela7[[#This Row],[C/V]]="c",Tabela7[[#This Row],[Preço Médio]],"")</f>
        <v/>
      </c>
      <c r="W2574" s="294" t="str">
        <f>IF(Tabela7[[#This Row],[C/V]]="v",Tabela7[[#This Row],[Preço Médio]],"")</f>
        <v/>
      </c>
      <c r="X2574" s="123" t="str">
        <f>Tabela7[[#This Row],[Código Negociação]]&amp;Tabela7[[#This Row],[C/V]]</f>
        <v/>
      </c>
    </row>
    <row r="2575" spans="3:24" ht="15" customHeight="1" x14ac:dyDescent="0.25">
      <c r="C2575" s="262"/>
      <c r="D2575" s="272"/>
      <c r="E2575" s="272"/>
      <c r="F2575" s="264"/>
      <c r="G2575" s="265"/>
      <c r="H2575" s="126"/>
      <c r="I2575" s="125"/>
      <c r="J2575" s="125"/>
      <c r="K2575" s="125"/>
      <c r="L2575" s="125"/>
      <c r="M2575" s="125"/>
      <c r="N2575" s="125"/>
      <c r="O2575" s="266"/>
      <c r="P2575" s="267"/>
      <c r="Q2575" s="267"/>
      <c r="R2575" s="270"/>
      <c r="S2575" s="267"/>
      <c r="T2575" s="264"/>
      <c r="U2575" s="300"/>
      <c r="V2575" s="294" t="str">
        <f>IF(Tabela7[[#This Row],[C/V]]="c",Tabela7[[#This Row],[Preço Médio]],"")</f>
        <v/>
      </c>
      <c r="W2575" s="294" t="str">
        <f>IF(Tabela7[[#This Row],[C/V]]="v",Tabela7[[#This Row],[Preço Médio]],"")</f>
        <v/>
      </c>
      <c r="X2575" s="123" t="str">
        <f>Tabela7[[#This Row],[Código Negociação]]&amp;Tabela7[[#This Row],[C/V]]</f>
        <v/>
      </c>
    </row>
    <row r="2576" spans="3:24" ht="15" customHeight="1" x14ac:dyDescent="0.25">
      <c r="C2576" s="141"/>
      <c r="D2576" s="273"/>
      <c r="E2576" s="273"/>
      <c r="F2576" s="264"/>
      <c r="G2576" s="274"/>
      <c r="H2576" s="264"/>
      <c r="I2576" s="275"/>
      <c r="J2576" s="275"/>
      <c r="K2576" s="275"/>
      <c r="L2576" s="275"/>
      <c r="M2576" s="275"/>
      <c r="N2576" s="275"/>
      <c r="O2576" s="267"/>
      <c r="P2576" s="267"/>
      <c r="Q2576" s="268"/>
      <c r="R2576" s="269"/>
      <c r="S2576" s="268"/>
      <c r="T2576" s="263"/>
      <c r="U2576" s="300"/>
      <c r="V2576" s="294" t="str">
        <f>IF(Tabela7[[#This Row],[C/V]]="c",Tabela7[[#This Row],[Preço Médio]],"")</f>
        <v/>
      </c>
      <c r="W2576" s="294" t="str">
        <f>IF(Tabela7[[#This Row],[C/V]]="v",Tabela7[[#This Row],[Preço Médio]],"")</f>
        <v/>
      </c>
      <c r="X2576" s="123" t="str">
        <f>Tabela7[[#This Row],[Código Negociação]]&amp;Tabela7[[#This Row],[C/V]]</f>
        <v/>
      </c>
    </row>
    <row r="2577" spans="3:24" ht="15" customHeight="1" x14ac:dyDescent="0.25">
      <c r="C2577" s="262"/>
      <c r="D2577" s="272"/>
      <c r="E2577" s="273"/>
      <c r="F2577" s="264"/>
      <c r="G2577" s="265"/>
      <c r="H2577" s="126"/>
      <c r="I2577" s="125"/>
      <c r="J2577" s="125"/>
      <c r="K2577" s="125"/>
      <c r="L2577" s="125"/>
      <c r="M2577" s="125"/>
      <c r="N2577" s="125"/>
      <c r="O2577" s="266"/>
      <c r="P2577" s="267"/>
      <c r="Q2577" s="268"/>
      <c r="R2577" s="269"/>
      <c r="S2577" s="268"/>
      <c r="T2577" s="263"/>
      <c r="U2577" s="300"/>
      <c r="V2577" s="294" t="str">
        <f>IF(Tabela7[[#This Row],[C/V]]="c",Tabela7[[#This Row],[Preço Médio]],"")</f>
        <v/>
      </c>
      <c r="W2577" s="294" t="str">
        <f>IF(Tabela7[[#This Row],[C/V]]="v",Tabela7[[#This Row],[Preço Médio]],"")</f>
        <v/>
      </c>
      <c r="X2577" s="123" t="str">
        <f>Tabela7[[#This Row],[Código Negociação]]&amp;Tabela7[[#This Row],[C/V]]</f>
        <v/>
      </c>
    </row>
    <row r="2578" spans="3:24" ht="15" customHeight="1" x14ac:dyDescent="0.25">
      <c r="C2578" s="262"/>
      <c r="D2578" s="272"/>
      <c r="E2578" s="273"/>
      <c r="F2578" s="264"/>
      <c r="G2578" s="265"/>
      <c r="H2578" s="126"/>
      <c r="I2578" s="125"/>
      <c r="J2578" s="125"/>
      <c r="K2578" s="125"/>
      <c r="L2578" s="125"/>
      <c r="M2578" s="125"/>
      <c r="N2578" s="125"/>
      <c r="O2578" s="266"/>
      <c r="P2578" s="267"/>
      <c r="Q2578" s="267"/>
      <c r="R2578" s="270"/>
      <c r="S2578" s="267"/>
      <c r="T2578" s="264"/>
      <c r="U2578" s="300"/>
      <c r="V2578" s="294" t="str">
        <f>IF(Tabela7[[#This Row],[C/V]]="c",Tabela7[[#This Row],[Preço Médio]],"")</f>
        <v/>
      </c>
      <c r="W2578" s="294" t="str">
        <f>IF(Tabela7[[#This Row],[C/V]]="v",Tabela7[[#This Row],[Preço Médio]],"")</f>
        <v/>
      </c>
      <c r="X2578" s="123" t="str">
        <f>Tabela7[[#This Row],[Código Negociação]]&amp;Tabela7[[#This Row],[C/V]]</f>
        <v/>
      </c>
    </row>
    <row r="2579" spans="3:24" ht="15" customHeight="1" x14ac:dyDescent="0.25">
      <c r="C2579" s="141"/>
      <c r="D2579" s="271"/>
      <c r="E2579" s="271"/>
      <c r="F2579" s="118"/>
      <c r="G2579" s="119"/>
      <c r="H2579" s="118"/>
      <c r="I2579" s="120"/>
      <c r="J2579" s="120"/>
      <c r="K2579" s="120"/>
      <c r="L2579" s="120"/>
      <c r="M2579" s="120"/>
      <c r="N2579" s="120"/>
      <c r="O2579" s="121"/>
      <c r="P2579" s="121"/>
      <c r="Q2579" s="117"/>
      <c r="R2579" s="122"/>
      <c r="S2579" s="117"/>
      <c r="T2579" s="123"/>
      <c r="U2579" s="299"/>
      <c r="V2579" s="294" t="str">
        <f>IF(Tabela7[[#This Row],[C/V]]="c",Tabela7[[#This Row],[Preço Médio]],"")</f>
        <v/>
      </c>
      <c r="W2579" s="294" t="str">
        <f>IF(Tabela7[[#This Row],[C/V]]="v",Tabela7[[#This Row],[Preço Médio]],"")</f>
        <v/>
      </c>
      <c r="X2579" s="123" t="str">
        <f>Tabela7[[#This Row],[Código Negociação]]&amp;Tabela7[[#This Row],[C/V]]</f>
        <v/>
      </c>
    </row>
    <row r="2580" spans="3:24" ht="15" customHeight="1" x14ac:dyDescent="0.25">
      <c r="C2580" s="262"/>
      <c r="D2580" s="272"/>
      <c r="E2580" s="272"/>
      <c r="F2580" s="264"/>
      <c r="G2580" s="265"/>
      <c r="H2580" s="126"/>
      <c r="I2580" s="125"/>
      <c r="J2580" s="125"/>
      <c r="K2580" s="125"/>
      <c r="L2580" s="125"/>
      <c r="M2580" s="125"/>
      <c r="N2580" s="125"/>
      <c r="O2580" s="266"/>
      <c r="P2580" s="267"/>
      <c r="Q2580" s="268"/>
      <c r="R2580" s="269"/>
      <c r="S2580" s="268"/>
      <c r="T2580" s="263"/>
      <c r="U2580" s="300"/>
      <c r="V2580" s="294" t="str">
        <f>IF(Tabela7[[#This Row],[C/V]]="c",Tabela7[[#This Row],[Preço Médio]],"")</f>
        <v/>
      </c>
      <c r="W2580" s="294" t="str">
        <f>IF(Tabela7[[#This Row],[C/V]]="v",Tabela7[[#This Row],[Preço Médio]],"")</f>
        <v/>
      </c>
      <c r="X2580" s="123" t="str">
        <f>Tabela7[[#This Row],[Código Negociação]]&amp;Tabela7[[#This Row],[C/V]]</f>
        <v/>
      </c>
    </row>
    <row r="2581" spans="3:24" ht="15" customHeight="1" x14ac:dyDescent="0.25">
      <c r="C2581" s="262"/>
      <c r="D2581" s="272"/>
      <c r="E2581" s="272"/>
      <c r="F2581" s="264"/>
      <c r="G2581" s="265"/>
      <c r="H2581" s="126"/>
      <c r="I2581" s="125"/>
      <c r="J2581" s="125"/>
      <c r="K2581" s="125"/>
      <c r="L2581" s="125"/>
      <c r="M2581" s="125"/>
      <c r="N2581" s="125"/>
      <c r="O2581" s="266"/>
      <c r="P2581" s="267"/>
      <c r="Q2581" s="267"/>
      <c r="R2581" s="270"/>
      <c r="S2581" s="267"/>
      <c r="T2581" s="264"/>
      <c r="U2581" s="300"/>
      <c r="V2581" s="294" t="str">
        <f>IF(Tabela7[[#This Row],[C/V]]="c",Tabela7[[#This Row],[Preço Médio]],"")</f>
        <v/>
      </c>
      <c r="W2581" s="294" t="str">
        <f>IF(Tabela7[[#This Row],[C/V]]="v",Tabela7[[#This Row],[Preço Médio]],"")</f>
        <v/>
      </c>
      <c r="X2581" s="123" t="str">
        <f>Tabela7[[#This Row],[Código Negociação]]&amp;Tabela7[[#This Row],[C/V]]</f>
        <v/>
      </c>
    </row>
    <row r="2582" spans="3:24" ht="15" customHeight="1" x14ac:dyDescent="0.25">
      <c r="C2582" s="141"/>
      <c r="D2582" s="273"/>
      <c r="E2582" s="273"/>
      <c r="F2582" s="264"/>
      <c r="G2582" s="274"/>
      <c r="H2582" s="264"/>
      <c r="I2582" s="275"/>
      <c r="J2582" s="275"/>
      <c r="K2582" s="275"/>
      <c r="L2582" s="275"/>
      <c r="M2582" s="275"/>
      <c r="N2582" s="275"/>
      <c r="O2582" s="267"/>
      <c r="P2582" s="267"/>
      <c r="Q2582" s="268"/>
      <c r="R2582" s="269"/>
      <c r="S2582" s="268"/>
      <c r="T2582" s="263"/>
      <c r="U2582" s="300"/>
      <c r="V2582" s="294" t="str">
        <f>IF(Tabela7[[#This Row],[C/V]]="c",Tabela7[[#This Row],[Preço Médio]],"")</f>
        <v/>
      </c>
      <c r="W2582" s="294" t="str">
        <f>IF(Tabela7[[#This Row],[C/V]]="v",Tabela7[[#This Row],[Preço Médio]],"")</f>
        <v/>
      </c>
      <c r="X2582" s="123" t="str">
        <f>Tabela7[[#This Row],[Código Negociação]]&amp;Tabela7[[#This Row],[C/V]]</f>
        <v/>
      </c>
    </row>
    <row r="2583" spans="3:24" ht="15" customHeight="1" x14ac:dyDescent="0.25">
      <c r="C2583" s="262"/>
      <c r="D2583" s="272"/>
      <c r="E2583" s="273"/>
      <c r="F2583" s="264"/>
      <c r="G2583" s="265"/>
      <c r="H2583" s="126"/>
      <c r="I2583" s="125"/>
      <c r="J2583" s="125"/>
      <c r="K2583" s="125"/>
      <c r="L2583" s="125"/>
      <c r="M2583" s="125"/>
      <c r="N2583" s="125"/>
      <c r="O2583" s="266"/>
      <c r="P2583" s="267"/>
      <c r="Q2583" s="268"/>
      <c r="R2583" s="269"/>
      <c r="S2583" s="268"/>
      <c r="T2583" s="263"/>
      <c r="U2583" s="300"/>
      <c r="V2583" s="294" t="str">
        <f>IF(Tabela7[[#This Row],[C/V]]="c",Tabela7[[#This Row],[Preço Médio]],"")</f>
        <v/>
      </c>
      <c r="W2583" s="294" t="str">
        <f>IF(Tabela7[[#This Row],[C/V]]="v",Tabela7[[#This Row],[Preço Médio]],"")</f>
        <v/>
      </c>
      <c r="X2583" s="123" t="str">
        <f>Tabela7[[#This Row],[Código Negociação]]&amp;Tabela7[[#This Row],[C/V]]</f>
        <v/>
      </c>
    </row>
    <row r="2584" spans="3:24" ht="15" customHeight="1" x14ac:dyDescent="0.25">
      <c r="C2584" s="262"/>
      <c r="D2584" s="272"/>
      <c r="E2584" s="273"/>
      <c r="F2584" s="264"/>
      <c r="G2584" s="265"/>
      <c r="H2584" s="126"/>
      <c r="I2584" s="125"/>
      <c r="J2584" s="125"/>
      <c r="K2584" s="125"/>
      <c r="L2584" s="125"/>
      <c r="M2584" s="125"/>
      <c r="N2584" s="125"/>
      <c r="O2584" s="266"/>
      <c r="P2584" s="267"/>
      <c r="Q2584" s="267"/>
      <c r="R2584" s="270"/>
      <c r="S2584" s="267"/>
      <c r="T2584" s="264"/>
      <c r="U2584" s="300"/>
      <c r="V2584" s="294" t="str">
        <f>IF(Tabela7[[#This Row],[C/V]]="c",Tabela7[[#This Row],[Preço Médio]],"")</f>
        <v/>
      </c>
      <c r="W2584" s="294" t="str">
        <f>IF(Tabela7[[#This Row],[C/V]]="v",Tabela7[[#This Row],[Preço Médio]],"")</f>
        <v/>
      </c>
      <c r="X2584" s="123" t="str">
        <f>Tabela7[[#This Row],[Código Negociação]]&amp;Tabela7[[#This Row],[C/V]]</f>
        <v/>
      </c>
    </row>
    <row r="2585" spans="3:24" ht="15" customHeight="1" x14ac:dyDescent="0.25">
      <c r="C2585" s="141"/>
      <c r="D2585" s="271"/>
      <c r="E2585" s="271"/>
      <c r="F2585" s="118"/>
      <c r="G2585" s="119"/>
      <c r="H2585" s="118"/>
      <c r="I2585" s="120"/>
      <c r="J2585" s="120"/>
      <c r="K2585" s="120"/>
      <c r="L2585" s="120"/>
      <c r="M2585" s="120"/>
      <c r="N2585" s="120"/>
      <c r="O2585" s="121"/>
      <c r="P2585" s="121"/>
      <c r="Q2585" s="117"/>
      <c r="R2585" s="122"/>
      <c r="S2585" s="117"/>
      <c r="T2585" s="123"/>
      <c r="U2585" s="299"/>
      <c r="V2585" s="294" t="str">
        <f>IF(Tabela7[[#This Row],[C/V]]="c",Tabela7[[#This Row],[Preço Médio]],"")</f>
        <v/>
      </c>
      <c r="W2585" s="294" t="str">
        <f>IF(Tabela7[[#This Row],[C/V]]="v",Tabela7[[#This Row],[Preço Médio]],"")</f>
        <v/>
      </c>
      <c r="X2585" s="123" t="str">
        <f>Tabela7[[#This Row],[Código Negociação]]&amp;Tabela7[[#This Row],[C/V]]</f>
        <v/>
      </c>
    </row>
    <row r="2586" spans="3:24" ht="15" customHeight="1" x14ac:dyDescent="0.25">
      <c r="C2586" s="262"/>
      <c r="D2586" s="272"/>
      <c r="E2586" s="272"/>
      <c r="F2586" s="264"/>
      <c r="G2586" s="265"/>
      <c r="H2586" s="126"/>
      <c r="I2586" s="125"/>
      <c r="J2586" s="125"/>
      <c r="K2586" s="125"/>
      <c r="L2586" s="125"/>
      <c r="M2586" s="125"/>
      <c r="N2586" s="125"/>
      <c r="O2586" s="266"/>
      <c r="P2586" s="267"/>
      <c r="Q2586" s="268"/>
      <c r="R2586" s="269"/>
      <c r="S2586" s="268"/>
      <c r="T2586" s="263"/>
      <c r="U2586" s="300"/>
      <c r="V2586" s="294" t="str">
        <f>IF(Tabela7[[#This Row],[C/V]]="c",Tabela7[[#This Row],[Preço Médio]],"")</f>
        <v/>
      </c>
      <c r="W2586" s="294" t="str">
        <f>IF(Tabela7[[#This Row],[C/V]]="v",Tabela7[[#This Row],[Preço Médio]],"")</f>
        <v/>
      </c>
      <c r="X2586" s="123" t="str">
        <f>Tabela7[[#This Row],[Código Negociação]]&amp;Tabela7[[#This Row],[C/V]]</f>
        <v/>
      </c>
    </row>
    <row r="2587" spans="3:24" ht="15" customHeight="1" x14ac:dyDescent="0.25">
      <c r="C2587" s="262"/>
      <c r="D2587" s="272"/>
      <c r="E2587" s="272"/>
      <c r="F2587" s="264"/>
      <c r="G2587" s="265"/>
      <c r="H2587" s="126"/>
      <c r="I2587" s="125"/>
      <c r="J2587" s="125"/>
      <c r="K2587" s="125"/>
      <c r="L2587" s="125"/>
      <c r="M2587" s="125"/>
      <c r="N2587" s="125"/>
      <c r="O2587" s="266"/>
      <c r="P2587" s="267"/>
      <c r="Q2587" s="267"/>
      <c r="R2587" s="270"/>
      <c r="S2587" s="267"/>
      <c r="T2587" s="264"/>
      <c r="U2587" s="300"/>
      <c r="V2587" s="294" t="str">
        <f>IF(Tabela7[[#This Row],[C/V]]="c",Tabela7[[#This Row],[Preço Médio]],"")</f>
        <v/>
      </c>
      <c r="W2587" s="294" t="str">
        <f>IF(Tabela7[[#This Row],[C/V]]="v",Tabela7[[#This Row],[Preço Médio]],"")</f>
        <v/>
      </c>
      <c r="X2587" s="123" t="str">
        <f>Tabela7[[#This Row],[Código Negociação]]&amp;Tabela7[[#This Row],[C/V]]</f>
        <v/>
      </c>
    </row>
    <row r="2588" spans="3:24" ht="15" customHeight="1" x14ac:dyDescent="0.25">
      <c r="C2588" s="141"/>
      <c r="D2588" s="273"/>
      <c r="E2588" s="273"/>
      <c r="F2588" s="264"/>
      <c r="G2588" s="274"/>
      <c r="H2588" s="264"/>
      <c r="I2588" s="275"/>
      <c r="J2588" s="275"/>
      <c r="K2588" s="275"/>
      <c r="L2588" s="275"/>
      <c r="M2588" s="275"/>
      <c r="N2588" s="275"/>
      <c r="O2588" s="267"/>
      <c r="P2588" s="267"/>
      <c r="Q2588" s="268"/>
      <c r="R2588" s="269"/>
      <c r="S2588" s="268"/>
      <c r="T2588" s="263"/>
      <c r="U2588" s="300"/>
      <c r="V2588" s="294" t="str">
        <f>IF(Tabela7[[#This Row],[C/V]]="c",Tabela7[[#This Row],[Preço Médio]],"")</f>
        <v/>
      </c>
      <c r="W2588" s="294" t="str">
        <f>IF(Tabela7[[#This Row],[C/V]]="v",Tabela7[[#This Row],[Preço Médio]],"")</f>
        <v/>
      </c>
      <c r="X2588" s="123" t="str">
        <f>Tabela7[[#This Row],[Código Negociação]]&amp;Tabela7[[#This Row],[C/V]]</f>
        <v/>
      </c>
    </row>
    <row r="2589" spans="3:24" ht="15" customHeight="1" x14ac:dyDescent="0.25">
      <c r="C2589" s="262"/>
      <c r="D2589" s="272"/>
      <c r="E2589" s="273"/>
      <c r="F2589" s="264"/>
      <c r="G2589" s="265"/>
      <c r="H2589" s="126"/>
      <c r="I2589" s="125"/>
      <c r="J2589" s="125"/>
      <c r="K2589" s="125"/>
      <c r="L2589" s="125"/>
      <c r="M2589" s="125"/>
      <c r="N2589" s="125"/>
      <c r="O2589" s="266"/>
      <c r="P2589" s="267"/>
      <c r="Q2589" s="268"/>
      <c r="R2589" s="269"/>
      <c r="S2589" s="268"/>
      <c r="T2589" s="263"/>
      <c r="U2589" s="300"/>
      <c r="V2589" s="294" t="str">
        <f>IF(Tabela7[[#This Row],[C/V]]="c",Tabela7[[#This Row],[Preço Médio]],"")</f>
        <v/>
      </c>
      <c r="W2589" s="294" t="str">
        <f>IF(Tabela7[[#This Row],[C/V]]="v",Tabela7[[#This Row],[Preço Médio]],"")</f>
        <v/>
      </c>
      <c r="X2589" s="123" t="str">
        <f>Tabela7[[#This Row],[Código Negociação]]&amp;Tabela7[[#This Row],[C/V]]</f>
        <v/>
      </c>
    </row>
    <row r="2590" spans="3:24" ht="15" customHeight="1" x14ac:dyDescent="0.25">
      <c r="C2590" s="262"/>
      <c r="D2590" s="272"/>
      <c r="E2590" s="273"/>
      <c r="F2590" s="264"/>
      <c r="G2590" s="265"/>
      <c r="H2590" s="126"/>
      <c r="I2590" s="125"/>
      <c r="J2590" s="125"/>
      <c r="K2590" s="125"/>
      <c r="L2590" s="125"/>
      <c r="M2590" s="125"/>
      <c r="N2590" s="125"/>
      <c r="O2590" s="266"/>
      <c r="P2590" s="267"/>
      <c r="Q2590" s="267"/>
      <c r="R2590" s="270"/>
      <c r="S2590" s="267"/>
      <c r="T2590" s="264"/>
      <c r="U2590" s="300"/>
      <c r="V2590" s="294" t="str">
        <f>IF(Tabela7[[#This Row],[C/V]]="c",Tabela7[[#This Row],[Preço Médio]],"")</f>
        <v/>
      </c>
      <c r="W2590" s="294" t="str">
        <f>IF(Tabela7[[#This Row],[C/V]]="v",Tabela7[[#This Row],[Preço Médio]],"")</f>
        <v/>
      </c>
      <c r="X2590" s="123" t="str">
        <f>Tabela7[[#This Row],[Código Negociação]]&amp;Tabela7[[#This Row],[C/V]]</f>
        <v/>
      </c>
    </row>
    <row r="2591" spans="3:24" ht="15" customHeight="1" x14ac:dyDescent="0.25">
      <c r="C2591" s="141"/>
      <c r="D2591" s="271"/>
      <c r="E2591" s="271"/>
      <c r="F2591" s="118"/>
      <c r="G2591" s="119"/>
      <c r="H2591" s="118"/>
      <c r="I2591" s="120"/>
      <c r="J2591" s="120"/>
      <c r="K2591" s="120"/>
      <c r="L2591" s="120"/>
      <c r="M2591" s="120"/>
      <c r="N2591" s="120"/>
      <c r="O2591" s="121"/>
      <c r="P2591" s="121"/>
      <c r="Q2591" s="117"/>
      <c r="R2591" s="122"/>
      <c r="S2591" s="117"/>
      <c r="T2591" s="123"/>
      <c r="U2591" s="299"/>
      <c r="V2591" s="294" t="str">
        <f>IF(Tabela7[[#This Row],[C/V]]="c",Tabela7[[#This Row],[Preço Médio]],"")</f>
        <v/>
      </c>
      <c r="W2591" s="294" t="str">
        <f>IF(Tabela7[[#This Row],[C/V]]="v",Tabela7[[#This Row],[Preço Médio]],"")</f>
        <v/>
      </c>
      <c r="X2591" s="123" t="str">
        <f>Tabela7[[#This Row],[Código Negociação]]&amp;Tabela7[[#This Row],[C/V]]</f>
        <v/>
      </c>
    </row>
    <row r="2592" spans="3:24" ht="15" customHeight="1" x14ac:dyDescent="0.25">
      <c r="C2592" s="262"/>
      <c r="D2592" s="272"/>
      <c r="E2592" s="272"/>
      <c r="F2592" s="264"/>
      <c r="G2592" s="265"/>
      <c r="H2592" s="126"/>
      <c r="I2592" s="125"/>
      <c r="J2592" s="125"/>
      <c r="K2592" s="125"/>
      <c r="L2592" s="125"/>
      <c r="M2592" s="125"/>
      <c r="N2592" s="125"/>
      <c r="O2592" s="266"/>
      <c r="P2592" s="267"/>
      <c r="Q2592" s="268"/>
      <c r="R2592" s="269"/>
      <c r="S2592" s="268"/>
      <c r="T2592" s="263"/>
      <c r="U2592" s="300"/>
      <c r="V2592" s="294" t="str">
        <f>IF(Tabela7[[#This Row],[C/V]]="c",Tabela7[[#This Row],[Preço Médio]],"")</f>
        <v/>
      </c>
      <c r="W2592" s="294" t="str">
        <f>IF(Tabela7[[#This Row],[C/V]]="v",Tabela7[[#This Row],[Preço Médio]],"")</f>
        <v/>
      </c>
      <c r="X2592" s="123" t="str">
        <f>Tabela7[[#This Row],[Código Negociação]]&amp;Tabela7[[#This Row],[C/V]]</f>
        <v/>
      </c>
    </row>
    <row r="2593" spans="3:24" ht="15" customHeight="1" x14ac:dyDescent="0.25">
      <c r="C2593" s="262"/>
      <c r="D2593" s="272"/>
      <c r="E2593" s="272"/>
      <c r="F2593" s="264"/>
      <c r="G2593" s="265"/>
      <c r="H2593" s="126"/>
      <c r="I2593" s="125"/>
      <c r="J2593" s="125"/>
      <c r="K2593" s="125"/>
      <c r="L2593" s="125"/>
      <c r="M2593" s="125"/>
      <c r="N2593" s="125"/>
      <c r="O2593" s="266"/>
      <c r="P2593" s="267"/>
      <c r="Q2593" s="267"/>
      <c r="R2593" s="270"/>
      <c r="S2593" s="267"/>
      <c r="T2593" s="264"/>
      <c r="U2593" s="300"/>
      <c r="V2593" s="294" t="str">
        <f>IF(Tabela7[[#This Row],[C/V]]="c",Tabela7[[#This Row],[Preço Médio]],"")</f>
        <v/>
      </c>
      <c r="W2593" s="294" t="str">
        <f>IF(Tabela7[[#This Row],[C/V]]="v",Tabela7[[#This Row],[Preço Médio]],"")</f>
        <v/>
      </c>
      <c r="X2593" s="123" t="str">
        <f>Tabela7[[#This Row],[Código Negociação]]&amp;Tabela7[[#This Row],[C/V]]</f>
        <v/>
      </c>
    </row>
    <row r="2594" spans="3:24" ht="15" customHeight="1" x14ac:dyDescent="0.25">
      <c r="C2594" s="141"/>
      <c r="D2594" s="273"/>
      <c r="E2594" s="273"/>
      <c r="F2594" s="264"/>
      <c r="G2594" s="274"/>
      <c r="H2594" s="264"/>
      <c r="I2594" s="275"/>
      <c r="J2594" s="275"/>
      <c r="K2594" s="275"/>
      <c r="L2594" s="275"/>
      <c r="M2594" s="275"/>
      <c r="N2594" s="275"/>
      <c r="O2594" s="267"/>
      <c r="P2594" s="267"/>
      <c r="Q2594" s="268"/>
      <c r="R2594" s="269"/>
      <c r="S2594" s="268"/>
      <c r="T2594" s="263"/>
      <c r="U2594" s="300"/>
      <c r="V2594" s="294" t="str">
        <f>IF(Tabela7[[#This Row],[C/V]]="c",Tabela7[[#This Row],[Preço Médio]],"")</f>
        <v/>
      </c>
      <c r="W2594" s="294" t="str">
        <f>IF(Tabela7[[#This Row],[C/V]]="v",Tabela7[[#This Row],[Preço Médio]],"")</f>
        <v/>
      </c>
      <c r="X2594" s="123" t="str">
        <f>Tabela7[[#This Row],[Código Negociação]]&amp;Tabela7[[#This Row],[C/V]]</f>
        <v/>
      </c>
    </row>
    <row r="2595" spans="3:24" ht="15" customHeight="1" x14ac:dyDescent="0.25">
      <c r="C2595" s="262"/>
      <c r="D2595" s="272"/>
      <c r="E2595" s="273"/>
      <c r="F2595" s="264"/>
      <c r="G2595" s="265"/>
      <c r="H2595" s="126"/>
      <c r="I2595" s="125"/>
      <c r="J2595" s="125"/>
      <c r="K2595" s="125"/>
      <c r="L2595" s="125"/>
      <c r="M2595" s="125"/>
      <c r="N2595" s="125"/>
      <c r="O2595" s="266"/>
      <c r="P2595" s="267"/>
      <c r="Q2595" s="268"/>
      <c r="R2595" s="269"/>
      <c r="S2595" s="268"/>
      <c r="T2595" s="263"/>
      <c r="U2595" s="300"/>
      <c r="V2595" s="294" t="str">
        <f>IF(Tabela7[[#This Row],[C/V]]="c",Tabela7[[#This Row],[Preço Médio]],"")</f>
        <v/>
      </c>
      <c r="W2595" s="294" t="str">
        <f>IF(Tabela7[[#This Row],[C/V]]="v",Tabela7[[#This Row],[Preço Médio]],"")</f>
        <v/>
      </c>
      <c r="X2595" s="123" t="str">
        <f>Tabela7[[#This Row],[Código Negociação]]&amp;Tabela7[[#This Row],[C/V]]</f>
        <v/>
      </c>
    </row>
    <row r="2596" spans="3:24" ht="15" customHeight="1" x14ac:dyDescent="0.25">
      <c r="C2596" s="262"/>
      <c r="D2596" s="272"/>
      <c r="E2596" s="273"/>
      <c r="F2596" s="264"/>
      <c r="G2596" s="265"/>
      <c r="H2596" s="126"/>
      <c r="I2596" s="125"/>
      <c r="J2596" s="125"/>
      <c r="K2596" s="125"/>
      <c r="L2596" s="125"/>
      <c r="M2596" s="125"/>
      <c r="N2596" s="125"/>
      <c r="O2596" s="266"/>
      <c r="P2596" s="267"/>
      <c r="Q2596" s="267"/>
      <c r="R2596" s="270"/>
      <c r="S2596" s="267"/>
      <c r="T2596" s="264"/>
      <c r="U2596" s="300"/>
      <c r="V2596" s="294" t="str">
        <f>IF(Tabela7[[#This Row],[C/V]]="c",Tabela7[[#This Row],[Preço Médio]],"")</f>
        <v/>
      </c>
      <c r="W2596" s="294" t="str">
        <f>IF(Tabela7[[#This Row],[C/V]]="v",Tabela7[[#This Row],[Preço Médio]],"")</f>
        <v/>
      </c>
      <c r="X2596" s="123" t="str">
        <f>Tabela7[[#This Row],[Código Negociação]]&amp;Tabela7[[#This Row],[C/V]]</f>
        <v/>
      </c>
    </row>
    <row r="2597" spans="3:24" ht="15" customHeight="1" x14ac:dyDescent="0.25">
      <c r="C2597" s="141"/>
      <c r="D2597" s="271"/>
      <c r="E2597" s="271"/>
      <c r="F2597" s="118"/>
      <c r="G2597" s="119"/>
      <c r="H2597" s="118"/>
      <c r="I2597" s="120"/>
      <c r="J2597" s="120"/>
      <c r="K2597" s="120"/>
      <c r="L2597" s="120"/>
      <c r="M2597" s="120"/>
      <c r="N2597" s="120"/>
      <c r="O2597" s="121"/>
      <c r="P2597" s="121"/>
      <c r="Q2597" s="117"/>
      <c r="R2597" s="122"/>
      <c r="S2597" s="117"/>
      <c r="T2597" s="123"/>
      <c r="U2597" s="299"/>
      <c r="V2597" s="294" t="str">
        <f>IF(Tabela7[[#This Row],[C/V]]="c",Tabela7[[#This Row],[Preço Médio]],"")</f>
        <v/>
      </c>
      <c r="W2597" s="294" t="str">
        <f>IF(Tabela7[[#This Row],[C/V]]="v",Tabela7[[#This Row],[Preço Médio]],"")</f>
        <v/>
      </c>
      <c r="X2597" s="123" t="str">
        <f>Tabela7[[#This Row],[Código Negociação]]&amp;Tabela7[[#This Row],[C/V]]</f>
        <v/>
      </c>
    </row>
    <row r="2598" spans="3:24" ht="15" customHeight="1" x14ac:dyDescent="0.25">
      <c r="C2598" s="262"/>
      <c r="D2598" s="272"/>
      <c r="E2598" s="272"/>
      <c r="F2598" s="264"/>
      <c r="G2598" s="265"/>
      <c r="H2598" s="126"/>
      <c r="I2598" s="125"/>
      <c r="J2598" s="125"/>
      <c r="K2598" s="125"/>
      <c r="L2598" s="125"/>
      <c r="M2598" s="125"/>
      <c r="N2598" s="125"/>
      <c r="O2598" s="266"/>
      <c r="P2598" s="267"/>
      <c r="Q2598" s="268"/>
      <c r="R2598" s="269"/>
      <c r="S2598" s="268"/>
      <c r="T2598" s="263"/>
      <c r="U2598" s="300"/>
      <c r="V2598" s="294" t="str">
        <f>IF(Tabela7[[#This Row],[C/V]]="c",Tabela7[[#This Row],[Preço Médio]],"")</f>
        <v/>
      </c>
      <c r="W2598" s="294" t="str">
        <f>IF(Tabela7[[#This Row],[C/V]]="v",Tabela7[[#This Row],[Preço Médio]],"")</f>
        <v/>
      </c>
      <c r="X2598" s="123" t="str">
        <f>Tabela7[[#This Row],[Código Negociação]]&amp;Tabela7[[#This Row],[C/V]]</f>
        <v/>
      </c>
    </row>
    <row r="2599" spans="3:24" ht="15" customHeight="1" x14ac:dyDescent="0.25">
      <c r="C2599" s="262"/>
      <c r="D2599" s="272"/>
      <c r="E2599" s="272"/>
      <c r="F2599" s="264"/>
      <c r="G2599" s="265"/>
      <c r="H2599" s="126"/>
      <c r="I2599" s="125"/>
      <c r="J2599" s="125"/>
      <c r="K2599" s="125"/>
      <c r="L2599" s="125"/>
      <c r="M2599" s="125"/>
      <c r="N2599" s="125"/>
      <c r="O2599" s="266"/>
      <c r="P2599" s="267"/>
      <c r="Q2599" s="267"/>
      <c r="R2599" s="270"/>
      <c r="S2599" s="267"/>
      <c r="T2599" s="264"/>
      <c r="U2599" s="300"/>
      <c r="V2599" s="294" t="str">
        <f>IF(Tabela7[[#This Row],[C/V]]="c",Tabela7[[#This Row],[Preço Médio]],"")</f>
        <v/>
      </c>
      <c r="W2599" s="294" t="str">
        <f>IF(Tabela7[[#This Row],[C/V]]="v",Tabela7[[#This Row],[Preço Médio]],"")</f>
        <v/>
      </c>
      <c r="X2599" s="123" t="str">
        <f>Tabela7[[#This Row],[Código Negociação]]&amp;Tabela7[[#This Row],[C/V]]</f>
        <v/>
      </c>
    </row>
    <row r="2600" spans="3:24" ht="15" customHeight="1" x14ac:dyDescent="0.25">
      <c r="C2600" s="141"/>
      <c r="D2600" s="273"/>
      <c r="E2600" s="273"/>
      <c r="F2600" s="264"/>
      <c r="G2600" s="274"/>
      <c r="H2600" s="264"/>
      <c r="I2600" s="275"/>
      <c r="J2600" s="275"/>
      <c r="K2600" s="275"/>
      <c r="L2600" s="275"/>
      <c r="M2600" s="275"/>
      <c r="N2600" s="275"/>
      <c r="O2600" s="267"/>
      <c r="P2600" s="267"/>
      <c r="Q2600" s="268"/>
      <c r="R2600" s="269"/>
      <c r="S2600" s="268"/>
      <c r="T2600" s="263"/>
      <c r="U2600" s="300"/>
      <c r="V2600" s="294" t="str">
        <f>IF(Tabela7[[#This Row],[C/V]]="c",Tabela7[[#This Row],[Preço Médio]],"")</f>
        <v/>
      </c>
      <c r="W2600" s="294" t="str">
        <f>IF(Tabela7[[#This Row],[C/V]]="v",Tabela7[[#This Row],[Preço Médio]],"")</f>
        <v/>
      </c>
      <c r="X2600" s="123" t="str">
        <f>Tabela7[[#This Row],[Código Negociação]]&amp;Tabela7[[#This Row],[C/V]]</f>
        <v/>
      </c>
    </row>
    <row r="2601" spans="3:24" ht="15" customHeight="1" x14ac:dyDescent="0.25">
      <c r="C2601" s="262"/>
      <c r="D2601" s="272"/>
      <c r="E2601" s="273"/>
      <c r="F2601" s="264"/>
      <c r="G2601" s="265"/>
      <c r="H2601" s="126"/>
      <c r="I2601" s="125"/>
      <c r="J2601" s="125"/>
      <c r="K2601" s="125"/>
      <c r="L2601" s="125"/>
      <c r="M2601" s="125"/>
      <c r="N2601" s="125"/>
      <c r="O2601" s="266"/>
      <c r="P2601" s="267"/>
      <c r="Q2601" s="268"/>
      <c r="R2601" s="269"/>
      <c r="S2601" s="268"/>
      <c r="T2601" s="263"/>
      <c r="U2601" s="300"/>
      <c r="V2601" s="294" t="str">
        <f>IF(Tabela7[[#This Row],[C/V]]="c",Tabela7[[#This Row],[Preço Médio]],"")</f>
        <v/>
      </c>
      <c r="W2601" s="294" t="str">
        <f>IF(Tabela7[[#This Row],[C/V]]="v",Tabela7[[#This Row],[Preço Médio]],"")</f>
        <v/>
      </c>
      <c r="X2601" s="123" t="str">
        <f>Tabela7[[#This Row],[Código Negociação]]&amp;Tabela7[[#This Row],[C/V]]</f>
        <v/>
      </c>
    </row>
    <row r="2602" spans="3:24" ht="15" customHeight="1" x14ac:dyDescent="0.25">
      <c r="C2602" s="262"/>
      <c r="D2602" s="272"/>
      <c r="E2602" s="273"/>
      <c r="F2602" s="264"/>
      <c r="G2602" s="265"/>
      <c r="H2602" s="126"/>
      <c r="I2602" s="125"/>
      <c r="J2602" s="125"/>
      <c r="K2602" s="125"/>
      <c r="L2602" s="125"/>
      <c r="M2602" s="125"/>
      <c r="N2602" s="125"/>
      <c r="O2602" s="266"/>
      <c r="P2602" s="267"/>
      <c r="Q2602" s="267"/>
      <c r="R2602" s="270"/>
      <c r="S2602" s="267"/>
      <c r="T2602" s="264"/>
      <c r="U2602" s="300"/>
      <c r="V2602" s="294" t="str">
        <f>IF(Tabela7[[#This Row],[C/V]]="c",Tabela7[[#This Row],[Preço Médio]],"")</f>
        <v/>
      </c>
      <c r="W2602" s="294" t="str">
        <f>IF(Tabela7[[#This Row],[C/V]]="v",Tabela7[[#This Row],[Preço Médio]],"")</f>
        <v/>
      </c>
      <c r="X2602" s="123" t="str">
        <f>Tabela7[[#This Row],[Código Negociação]]&amp;Tabela7[[#This Row],[C/V]]</f>
        <v/>
      </c>
    </row>
    <row r="2603" spans="3:24" ht="15" customHeight="1" x14ac:dyDescent="0.25">
      <c r="C2603" s="141"/>
      <c r="D2603" s="271"/>
      <c r="E2603" s="271"/>
      <c r="F2603" s="118"/>
      <c r="G2603" s="119"/>
      <c r="H2603" s="118"/>
      <c r="I2603" s="120"/>
      <c r="J2603" s="120"/>
      <c r="K2603" s="120"/>
      <c r="L2603" s="120"/>
      <c r="M2603" s="120"/>
      <c r="N2603" s="120"/>
      <c r="O2603" s="121"/>
      <c r="P2603" s="121"/>
      <c r="Q2603" s="117"/>
      <c r="R2603" s="122"/>
      <c r="S2603" s="117"/>
      <c r="T2603" s="123"/>
      <c r="U2603" s="299"/>
      <c r="V2603" s="294" t="str">
        <f>IF(Tabela7[[#This Row],[C/V]]="c",Tabela7[[#This Row],[Preço Médio]],"")</f>
        <v/>
      </c>
      <c r="W2603" s="294" t="str">
        <f>IF(Tabela7[[#This Row],[C/V]]="v",Tabela7[[#This Row],[Preço Médio]],"")</f>
        <v/>
      </c>
      <c r="X2603" s="123" t="str">
        <f>Tabela7[[#This Row],[Código Negociação]]&amp;Tabela7[[#This Row],[C/V]]</f>
        <v/>
      </c>
    </row>
    <row r="2604" spans="3:24" ht="15" customHeight="1" x14ac:dyDescent="0.25">
      <c r="C2604" s="262"/>
      <c r="D2604" s="272"/>
      <c r="E2604" s="272"/>
      <c r="F2604" s="264"/>
      <c r="G2604" s="265"/>
      <c r="H2604" s="126"/>
      <c r="I2604" s="125"/>
      <c r="J2604" s="125"/>
      <c r="K2604" s="125"/>
      <c r="L2604" s="125"/>
      <c r="M2604" s="125"/>
      <c r="N2604" s="125"/>
      <c r="O2604" s="266"/>
      <c r="P2604" s="267"/>
      <c r="Q2604" s="268"/>
      <c r="R2604" s="269"/>
      <c r="S2604" s="268"/>
      <c r="T2604" s="263"/>
      <c r="U2604" s="300"/>
      <c r="V2604" s="294" t="str">
        <f>IF(Tabela7[[#This Row],[C/V]]="c",Tabela7[[#This Row],[Preço Médio]],"")</f>
        <v/>
      </c>
      <c r="W2604" s="294" t="str">
        <f>IF(Tabela7[[#This Row],[C/V]]="v",Tabela7[[#This Row],[Preço Médio]],"")</f>
        <v/>
      </c>
      <c r="X2604" s="123" t="str">
        <f>Tabela7[[#This Row],[Código Negociação]]&amp;Tabela7[[#This Row],[C/V]]</f>
        <v/>
      </c>
    </row>
    <row r="2605" spans="3:24" ht="15" customHeight="1" x14ac:dyDescent="0.25">
      <c r="C2605" s="262"/>
      <c r="D2605" s="272"/>
      <c r="E2605" s="272"/>
      <c r="F2605" s="264"/>
      <c r="G2605" s="265"/>
      <c r="H2605" s="126"/>
      <c r="I2605" s="125"/>
      <c r="J2605" s="125"/>
      <c r="K2605" s="125"/>
      <c r="L2605" s="125"/>
      <c r="M2605" s="125"/>
      <c r="N2605" s="125"/>
      <c r="O2605" s="266"/>
      <c r="P2605" s="267"/>
      <c r="Q2605" s="267"/>
      <c r="R2605" s="270"/>
      <c r="S2605" s="267"/>
      <c r="T2605" s="264"/>
      <c r="U2605" s="300"/>
      <c r="V2605" s="294" t="str">
        <f>IF(Tabela7[[#This Row],[C/V]]="c",Tabela7[[#This Row],[Preço Médio]],"")</f>
        <v/>
      </c>
      <c r="W2605" s="294" t="str">
        <f>IF(Tabela7[[#This Row],[C/V]]="v",Tabela7[[#This Row],[Preço Médio]],"")</f>
        <v/>
      </c>
      <c r="X2605" s="123" t="str">
        <f>Tabela7[[#This Row],[Código Negociação]]&amp;Tabela7[[#This Row],[C/V]]</f>
        <v/>
      </c>
    </row>
    <row r="2606" spans="3:24" ht="15" customHeight="1" x14ac:dyDescent="0.25">
      <c r="C2606" s="141"/>
      <c r="D2606" s="273"/>
      <c r="E2606" s="273"/>
      <c r="F2606" s="264"/>
      <c r="G2606" s="274"/>
      <c r="H2606" s="264"/>
      <c r="I2606" s="275"/>
      <c r="J2606" s="275"/>
      <c r="K2606" s="275"/>
      <c r="L2606" s="275"/>
      <c r="M2606" s="275"/>
      <c r="N2606" s="275"/>
      <c r="O2606" s="267"/>
      <c r="P2606" s="267"/>
      <c r="Q2606" s="268"/>
      <c r="R2606" s="269"/>
      <c r="S2606" s="268"/>
      <c r="T2606" s="263"/>
      <c r="U2606" s="300"/>
      <c r="V2606" s="294" t="str">
        <f>IF(Tabela7[[#This Row],[C/V]]="c",Tabela7[[#This Row],[Preço Médio]],"")</f>
        <v/>
      </c>
      <c r="W2606" s="294" t="str">
        <f>IF(Tabela7[[#This Row],[C/V]]="v",Tabela7[[#This Row],[Preço Médio]],"")</f>
        <v/>
      </c>
      <c r="X2606" s="123" t="str">
        <f>Tabela7[[#This Row],[Código Negociação]]&amp;Tabela7[[#This Row],[C/V]]</f>
        <v/>
      </c>
    </row>
    <row r="2607" spans="3:24" ht="15" customHeight="1" x14ac:dyDescent="0.25">
      <c r="C2607" s="262"/>
      <c r="D2607" s="272"/>
      <c r="E2607" s="273"/>
      <c r="F2607" s="264"/>
      <c r="G2607" s="265"/>
      <c r="H2607" s="126"/>
      <c r="I2607" s="125"/>
      <c r="J2607" s="125"/>
      <c r="K2607" s="125"/>
      <c r="L2607" s="125"/>
      <c r="M2607" s="125"/>
      <c r="N2607" s="125"/>
      <c r="O2607" s="266"/>
      <c r="P2607" s="267"/>
      <c r="Q2607" s="268"/>
      <c r="R2607" s="269"/>
      <c r="S2607" s="268"/>
      <c r="T2607" s="263"/>
      <c r="U2607" s="300"/>
      <c r="V2607" s="294" t="str">
        <f>IF(Tabela7[[#This Row],[C/V]]="c",Tabela7[[#This Row],[Preço Médio]],"")</f>
        <v/>
      </c>
      <c r="W2607" s="294" t="str">
        <f>IF(Tabela7[[#This Row],[C/V]]="v",Tabela7[[#This Row],[Preço Médio]],"")</f>
        <v/>
      </c>
      <c r="X2607" s="123" t="str">
        <f>Tabela7[[#This Row],[Código Negociação]]&amp;Tabela7[[#This Row],[C/V]]</f>
        <v/>
      </c>
    </row>
    <row r="2608" spans="3:24" ht="15" customHeight="1" x14ac:dyDescent="0.25">
      <c r="C2608" s="262"/>
      <c r="D2608" s="272"/>
      <c r="E2608" s="273"/>
      <c r="F2608" s="264"/>
      <c r="G2608" s="265"/>
      <c r="H2608" s="126"/>
      <c r="I2608" s="125"/>
      <c r="J2608" s="125"/>
      <c r="K2608" s="125"/>
      <c r="L2608" s="125"/>
      <c r="M2608" s="125"/>
      <c r="N2608" s="125"/>
      <c r="O2608" s="266"/>
      <c r="P2608" s="267"/>
      <c r="Q2608" s="267"/>
      <c r="R2608" s="270"/>
      <c r="S2608" s="267"/>
      <c r="T2608" s="264"/>
      <c r="U2608" s="300"/>
      <c r="V2608" s="294" t="str">
        <f>IF(Tabela7[[#This Row],[C/V]]="c",Tabela7[[#This Row],[Preço Médio]],"")</f>
        <v/>
      </c>
      <c r="W2608" s="294" t="str">
        <f>IF(Tabela7[[#This Row],[C/V]]="v",Tabela7[[#This Row],[Preço Médio]],"")</f>
        <v/>
      </c>
      <c r="X2608" s="123" t="str">
        <f>Tabela7[[#This Row],[Código Negociação]]&amp;Tabela7[[#This Row],[C/V]]</f>
        <v/>
      </c>
    </row>
    <row r="2609" spans="3:24" ht="15" customHeight="1" x14ac:dyDescent="0.25">
      <c r="C2609" s="141"/>
      <c r="D2609" s="271"/>
      <c r="E2609" s="271"/>
      <c r="F2609" s="118"/>
      <c r="G2609" s="119"/>
      <c r="H2609" s="118"/>
      <c r="I2609" s="120"/>
      <c r="J2609" s="120"/>
      <c r="K2609" s="120"/>
      <c r="L2609" s="120"/>
      <c r="M2609" s="120"/>
      <c r="N2609" s="120"/>
      <c r="O2609" s="121"/>
      <c r="P2609" s="121"/>
      <c r="Q2609" s="117"/>
      <c r="R2609" s="122"/>
      <c r="S2609" s="117"/>
      <c r="T2609" s="123"/>
      <c r="U2609" s="299"/>
      <c r="V2609" s="294" t="str">
        <f>IF(Tabela7[[#This Row],[C/V]]="c",Tabela7[[#This Row],[Preço Médio]],"")</f>
        <v/>
      </c>
      <c r="W2609" s="294" t="str">
        <f>IF(Tabela7[[#This Row],[C/V]]="v",Tabela7[[#This Row],[Preço Médio]],"")</f>
        <v/>
      </c>
      <c r="X2609" s="123" t="str">
        <f>Tabela7[[#This Row],[Código Negociação]]&amp;Tabela7[[#This Row],[C/V]]</f>
        <v/>
      </c>
    </row>
    <row r="2610" spans="3:24" ht="15" customHeight="1" x14ac:dyDescent="0.25">
      <c r="C2610" s="262"/>
      <c r="D2610" s="272"/>
      <c r="E2610" s="272"/>
      <c r="F2610" s="264"/>
      <c r="G2610" s="265"/>
      <c r="H2610" s="126"/>
      <c r="I2610" s="125"/>
      <c r="J2610" s="125"/>
      <c r="K2610" s="125"/>
      <c r="L2610" s="125"/>
      <c r="M2610" s="125"/>
      <c r="N2610" s="125"/>
      <c r="O2610" s="266"/>
      <c r="P2610" s="267"/>
      <c r="Q2610" s="268"/>
      <c r="R2610" s="269"/>
      <c r="S2610" s="268"/>
      <c r="T2610" s="263"/>
      <c r="U2610" s="300"/>
      <c r="V2610" s="294" t="str">
        <f>IF(Tabela7[[#This Row],[C/V]]="c",Tabela7[[#This Row],[Preço Médio]],"")</f>
        <v/>
      </c>
      <c r="W2610" s="294" t="str">
        <f>IF(Tabela7[[#This Row],[C/V]]="v",Tabela7[[#This Row],[Preço Médio]],"")</f>
        <v/>
      </c>
      <c r="X2610" s="123" t="str">
        <f>Tabela7[[#This Row],[Código Negociação]]&amp;Tabela7[[#This Row],[C/V]]</f>
        <v/>
      </c>
    </row>
    <row r="2611" spans="3:24" ht="15" customHeight="1" x14ac:dyDescent="0.25">
      <c r="C2611" s="262"/>
      <c r="D2611" s="272"/>
      <c r="E2611" s="272"/>
      <c r="F2611" s="264"/>
      <c r="G2611" s="265"/>
      <c r="H2611" s="126"/>
      <c r="I2611" s="125"/>
      <c r="J2611" s="125"/>
      <c r="K2611" s="125"/>
      <c r="L2611" s="125"/>
      <c r="M2611" s="125"/>
      <c r="N2611" s="125"/>
      <c r="O2611" s="266"/>
      <c r="P2611" s="267"/>
      <c r="Q2611" s="267"/>
      <c r="R2611" s="270"/>
      <c r="S2611" s="267"/>
      <c r="T2611" s="264"/>
      <c r="U2611" s="300"/>
      <c r="V2611" s="294" t="str">
        <f>IF(Tabela7[[#This Row],[C/V]]="c",Tabela7[[#This Row],[Preço Médio]],"")</f>
        <v/>
      </c>
      <c r="W2611" s="294" t="str">
        <f>IF(Tabela7[[#This Row],[C/V]]="v",Tabela7[[#This Row],[Preço Médio]],"")</f>
        <v/>
      </c>
      <c r="X2611" s="123" t="str">
        <f>Tabela7[[#This Row],[Código Negociação]]&amp;Tabela7[[#This Row],[C/V]]</f>
        <v/>
      </c>
    </row>
    <row r="2612" spans="3:24" ht="15" customHeight="1" x14ac:dyDescent="0.25">
      <c r="C2612" s="141"/>
      <c r="D2612" s="273"/>
      <c r="E2612" s="273"/>
      <c r="F2612" s="264"/>
      <c r="G2612" s="274"/>
      <c r="H2612" s="264"/>
      <c r="I2612" s="275"/>
      <c r="J2612" s="275"/>
      <c r="K2612" s="275"/>
      <c r="L2612" s="275"/>
      <c r="M2612" s="275"/>
      <c r="N2612" s="275"/>
      <c r="O2612" s="267"/>
      <c r="P2612" s="267"/>
      <c r="Q2612" s="268"/>
      <c r="R2612" s="269"/>
      <c r="S2612" s="268"/>
      <c r="T2612" s="263"/>
      <c r="U2612" s="300"/>
      <c r="V2612" s="294" t="str">
        <f>IF(Tabela7[[#This Row],[C/V]]="c",Tabela7[[#This Row],[Preço Médio]],"")</f>
        <v/>
      </c>
      <c r="W2612" s="294" t="str">
        <f>IF(Tabela7[[#This Row],[C/V]]="v",Tabela7[[#This Row],[Preço Médio]],"")</f>
        <v/>
      </c>
      <c r="X2612" s="123" t="str">
        <f>Tabela7[[#This Row],[Código Negociação]]&amp;Tabela7[[#This Row],[C/V]]</f>
        <v/>
      </c>
    </row>
    <row r="2613" spans="3:24" ht="15" customHeight="1" x14ac:dyDescent="0.25">
      <c r="C2613" s="262"/>
      <c r="D2613" s="272"/>
      <c r="E2613" s="273"/>
      <c r="F2613" s="264"/>
      <c r="G2613" s="265"/>
      <c r="H2613" s="126"/>
      <c r="I2613" s="125"/>
      <c r="J2613" s="125"/>
      <c r="K2613" s="125"/>
      <c r="L2613" s="125"/>
      <c r="M2613" s="125"/>
      <c r="N2613" s="125"/>
      <c r="O2613" s="266"/>
      <c r="P2613" s="267"/>
      <c r="Q2613" s="268"/>
      <c r="R2613" s="269"/>
      <c r="S2613" s="268"/>
      <c r="T2613" s="263"/>
      <c r="U2613" s="300"/>
      <c r="V2613" s="294" t="str">
        <f>IF(Tabela7[[#This Row],[C/V]]="c",Tabela7[[#This Row],[Preço Médio]],"")</f>
        <v/>
      </c>
      <c r="W2613" s="294" t="str">
        <f>IF(Tabela7[[#This Row],[C/V]]="v",Tabela7[[#This Row],[Preço Médio]],"")</f>
        <v/>
      </c>
      <c r="X2613" s="123" t="str">
        <f>Tabela7[[#This Row],[Código Negociação]]&amp;Tabela7[[#This Row],[C/V]]</f>
        <v/>
      </c>
    </row>
    <row r="2614" spans="3:24" ht="15" customHeight="1" x14ac:dyDescent="0.25">
      <c r="C2614" s="262"/>
      <c r="D2614" s="272"/>
      <c r="E2614" s="273"/>
      <c r="F2614" s="264"/>
      <c r="G2614" s="265"/>
      <c r="H2614" s="126"/>
      <c r="I2614" s="125"/>
      <c r="J2614" s="125"/>
      <c r="K2614" s="125"/>
      <c r="L2614" s="125"/>
      <c r="M2614" s="125"/>
      <c r="N2614" s="125"/>
      <c r="O2614" s="266"/>
      <c r="P2614" s="267"/>
      <c r="Q2614" s="267"/>
      <c r="R2614" s="270"/>
      <c r="S2614" s="267"/>
      <c r="T2614" s="264"/>
      <c r="U2614" s="300"/>
      <c r="V2614" s="294" t="str">
        <f>IF(Tabela7[[#This Row],[C/V]]="c",Tabela7[[#This Row],[Preço Médio]],"")</f>
        <v/>
      </c>
      <c r="W2614" s="294" t="str">
        <f>IF(Tabela7[[#This Row],[C/V]]="v",Tabela7[[#This Row],[Preço Médio]],"")</f>
        <v/>
      </c>
      <c r="X2614" s="123" t="str">
        <f>Tabela7[[#This Row],[Código Negociação]]&amp;Tabela7[[#This Row],[C/V]]</f>
        <v/>
      </c>
    </row>
    <row r="2615" spans="3:24" ht="15" customHeight="1" x14ac:dyDescent="0.25">
      <c r="C2615" s="141"/>
      <c r="D2615" s="271"/>
      <c r="E2615" s="271"/>
      <c r="F2615" s="118"/>
      <c r="G2615" s="119"/>
      <c r="H2615" s="118"/>
      <c r="I2615" s="120"/>
      <c r="J2615" s="120"/>
      <c r="K2615" s="120"/>
      <c r="L2615" s="120"/>
      <c r="M2615" s="120"/>
      <c r="N2615" s="120"/>
      <c r="O2615" s="121"/>
      <c r="P2615" s="121"/>
      <c r="Q2615" s="117"/>
      <c r="R2615" s="122"/>
      <c r="S2615" s="117"/>
      <c r="T2615" s="123"/>
      <c r="U2615" s="299"/>
      <c r="V2615" s="294" t="str">
        <f>IF(Tabela7[[#This Row],[C/V]]="c",Tabela7[[#This Row],[Preço Médio]],"")</f>
        <v/>
      </c>
      <c r="W2615" s="294" t="str">
        <f>IF(Tabela7[[#This Row],[C/V]]="v",Tabela7[[#This Row],[Preço Médio]],"")</f>
        <v/>
      </c>
      <c r="X2615" s="123" t="str">
        <f>Tabela7[[#This Row],[Código Negociação]]&amp;Tabela7[[#This Row],[C/V]]</f>
        <v/>
      </c>
    </row>
    <row r="2616" spans="3:24" ht="15" customHeight="1" x14ac:dyDescent="0.25">
      <c r="C2616" s="262"/>
      <c r="D2616" s="272"/>
      <c r="E2616" s="272"/>
      <c r="F2616" s="264"/>
      <c r="G2616" s="265"/>
      <c r="H2616" s="126"/>
      <c r="I2616" s="125"/>
      <c r="J2616" s="125"/>
      <c r="K2616" s="125"/>
      <c r="L2616" s="125"/>
      <c r="M2616" s="125"/>
      <c r="N2616" s="125"/>
      <c r="O2616" s="266"/>
      <c r="P2616" s="267"/>
      <c r="Q2616" s="268"/>
      <c r="R2616" s="269"/>
      <c r="S2616" s="268"/>
      <c r="T2616" s="263"/>
      <c r="U2616" s="300"/>
      <c r="V2616" s="294" t="str">
        <f>IF(Tabela7[[#This Row],[C/V]]="c",Tabela7[[#This Row],[Preço Médio]],"")</f>
        <v/>
      </c>
      <c r="W2616" s="294" t="str">
        <f>IF(Tabela7[[#This Row],[C/V]]="v",Tabela7[[#This Row],[Preço Médio]],"")</f>
        <v/>
      </c>
      <c r="X2616" s="123" t="str">
        <f>Tabela7[[#This Row],[Código Negociação]]&amp;Tabela7[[#This Row],[C/V]]</f>
        <v/>
      </c>
    </row>
    <row r="2617" spans="3:24" ht="15" customHeight="1" x14ac:dyDescent="0.25">
      <c r="C2617" s="262"/>
      <c r="D2617" s="272"/>
      <c r="E2617" s="272"/>
      <c r="F2617" s="264"/>
      <c r="G2617" s="265"/>
      <c r="H2617" s="126"/>
      <c r="I2617" s="125"/>
      <c r="J2617" s="125"/>
      <c r="K2617" s="125"/>
      <c r="L2617" s="125"/>
      <c r="M2617" s="125"/>
      <c r="N2617" s="125"/>
      <c r="O2617" s="266"/>
      <c r="P2617" s="267"/>
      <c r="Q2617" s="267"/>
      <c r="R2617" s="270"/>
      <c r="S2617" s="267"/>
      <c r="T2617" s="264"/>
      <c r="U2617" s="300"/>
      <c r="V2617" s="294" t="str">
        <f>IF(Tabela7[[#This Row],[C/V]]="c",Tabela7[[#This Row],[Preço Médio]],"")</f>
        <v/>
      </c>
      <c r="W2617" s="294" t="str">
        <f>IF(Tabela7[[#This Row],[C/V]]="v",Tabela7[[#This Row],[Preço Médio]],"")</f>
        <v/>
      </c>
      <c r="X2617" s="123" t="str">
        <f>Tabela7[[#This Row],[Código Negociação]]&amp;Tabela7[[#This Row],[C/V]]</f>
        <v/>
      </c>
    </row>
    <row r="2618" spans="3:24" ht="15" customHeight="1" x14ac:dyDescent="0.25">
      <c r="C2618" s="141"/>
      <c r="D2618" s="273"/>
      <c r="E2618" s="273"/>
      <c r="F2618" s="264"/>
      <c r="G2618" s="274"/>
      <c r="H2618" s="264"/>
      <c r="I2618" s="275"/>
      <c r="J2618" s="275"/>
      <c r="K2618" s="275"/>
      <c r="L2618" s="275"/>
      <c r="M2618" s="275"/>
      <c r="N2618" s="275"/>
      <c r="O2618" s="267"/>
      <c r="P2618" s="267"/>
      <c r="Q2618" s="268"/>
      <c r="R2618" s="269"/>
      <c r="S2618" s="268"/>
      <c r="T2618" s="263"/>
      <c r="U2618" s="300"/>
      <c r="V2618" s="294" t="str">
        <f>IF(Tabela7[[#This Row],[C/V]]="c",Tabela7[[#This Row],[Preço Médio]],"")</f>
        <v/>
      </c>
      <c r="W2618" s="294" t="str">
        <f>IF(Tabela7[[#This Row],[C/V]]="v",Tabela7[[#This Row],[Preço Médio]],"")</f>
        <v/>
      </c>
      <c r="X2618" s="123" t="str">
        <f>Tabela7[[#This Row],[Código Negociação]]&amp;Tabela7[[#This Row],[C/V]]</f>
        <v/>
      </c>
    </row>
    <row r="2619" spans="3:24" ht="15" customHeight="1" x14ac:dyDescent="0.25">
      <c r="C2619" s="262"/>
      <c r="D2619" s="272"/>
      <c r="E2619" s="273"/>
      <c r="F2619" s="264"/>
      <c r="G2619" s="265"/>
      <c r="H2619" s="126"/>
      <c r="I2619" s="125"/>
      <c r="J2619" s="125"/>
      <c r="K2619" s="125"/>
      <c r="L2619" s="125"/>
      <c r="M2619" s="125"/>
      <c r="N2619" s="125"/>
      <c r="O2619" s="266"/>
      <c r="P2619" s="267"/>
      <c r="Q2619" s="268"/>
      <c r="R2619" s="269"/>
      <c r="S2619" s="268"/>
      <c r="T2619" s="263"/>
      <c r="U2619" s="300"/>
      <c r="V2619" s="294" t="str">
        <f>IF(Tabela7[[#This Row],[C/V]]="c",Tabela7[[#This Row],[Preço Médio]],"")</f>
        <v/>
      </c>
      <c r="W2619" s="294" t="str">
        <f>IF(Tabela7[[#This Row],[C/V]]="v",Tabela7[[#This Row],[Preço Médio]],"")</f>
        <v/>
      </c>
      <c r="X2619" s="123" t="str">
        <f>Tabela7[[#This Row],[Código Negociação]]&amp;Tabela7[[#This Row],[C/V]]</f>
        <v/>
      </c>
    </row>
    <row r="2620" spans="3:24" ht="15" customHeight="1" x14ac:dyDescent="0.25">
      <c r="C2620" s="262"/>
      <c r="D2620" s="272"/>
      <c r="E2620" s="273"/>
      <c r="F2620" s="264"/>
      <c r="G2620" s="265"/>
      <c r="H2620" s="126"/>
      <c r="I2620" s="125"/>
      <c r="J2620" s="125"/>
      <c r="K2620" s="125"/>
      <c r="L2620" s="125"/>
      <c r="M2620" s="125"/>
      <c r="N2620" s="125"/>
      <c r="O2620" s="266"/>
      <c r="P2620" s="267"/>
      <c r="Q2620" s="267"/>
      <c r="R2620" s="270"/>
      <c r="S2620" s="267"/>
      <c r="T2620" s="264"/>
      <c r="U2620" s="300"/>
      <c r="V2620" s="294" t="str">
        <f>IF(Tabela7[[#This Row],[C/V]]="c",Tabela7[[#This Row],[Preço Médio]],"")</f>
        <v/>
      </c>
      <c r="W2620" s="294" t="str">
        <f>IF(Tabela7[[#This Row],[C/V]]="v",Tabela7[[#This Row],[Preço Médio]],"")</f>
        <v/>
      </c>
      <c r="X2620" s="123" t="str">
        <f>Tabela7[[#This Row],[Código Negociação]]&amp;Tabela7[[#This Row],[C/V]]</f>
        <v/>
      </c>
    </row>
    <row r="2621" spans="3:24" ht="15" customHeight="1" x14ac:dyDescent="0.25">
      <c r="C2621" s="141"/>
      <c r="D2621" s="271"/>
      <c r="E2621" s="271"/>
      <c r="F2621" s="118"/>
      <c r="G2621" s="119"/>
      <c r="H2621" s="118"/>
      <c r="I2621" s="120"/>
      <c r="J2621" s="120"/>
      <c r="K2621" s="120"/>
      <c r="L2621" s="120"/>
      <c r="M2621" s="120"/>
      <c r="N2621" s="120"/>
      <c r="O2621" s="121"/>
      <c r="P2621" s="121"/>
      <c r="Q2621" s="117"/>
      <c r="R2621" s="122"/>
      <c r="S2621" s="117"/>
      <c r="T2621" s="123"/>
      <c r="U2621" s="299"/>
      <c r="V2621" s="294" t="str">
        <f>IF(Tabela7[[#This Row],[C/V]]="c",Tabela7[[#This Row],[Preço Médio]],"")</f>
        <v/>
      </c>
      <c r="W2621" s="294" t="str">
        <f>IF(Tabela7[[#This Row],[C/V]]="v",Tabela7[[#This Row],[Preço Médio]],"")</f>
        <v/>
      </c>
      <c r="X2621" s="123" t="str">
        <f>Tabela7[[#This Row],[Código Negociação]]&amp;Tabela7[[#This Row],[C/V]]</f>
        <v/>
      </c>
    </row>
    <row r="2622" spans="3:24" ht="15" customHeight="1" x14ac:dyDescent="0.25">
      <c r="C2622" s="262"/>
      <c r="D2622" s="272"/>
      <c r="E2622" s="272"/>
      <c r="F2622" s="264"/>
      <c r="G2622" s="265"/>
      <c r="H2622" s="126"/>
      <c r="I2622" s="125"/>
      <c r="J2622" s="125"/>
      <c r="K2622" s="125"/>
      <c r="L2622" s="125"/>
      <c r="M2622" s="125"/>
      <c r="N2622" s="125"/>
      <c r="O2622" s="266"/>
      <c r="P2622" s="267"/>
      <c r="Q2622" s="268"/>
      <c r="R2622" s="269"/>
      <c r="S2622" s="268"/>
      <c r="T2622" s="263"/>
      <c r="U2622" s="300"/>
      <c r="V2622" s="294" t="str">
        <f>IF(Tabela7[[#This Row],[C/V]]="c",Tabela7[[#This Row],[Preço Médio]],"")</f>
        <v/>
      </c>
      <c r="W2622" s="294" t="str">
        <f>IF(Tabela7[[#This Row],[C/V]]="v",Tabela7[[#This Row],[Preço Médio]],"")</f>
        <v/>
      </c>
      <c r="X2622" s="123" t="str">
        <f>Tabela7[[#This Row],[Código Negociação]]&amp;Tabela7[[#This Row],[C/V]]</f>
        <v/>
      </c>
    </row>
    <row r="2623" spans="3:24" ht="15" customHeight="1" x14ac:dyDescent="0.25">
      <c r="C2623" s="262"/>
      <c r="D2623" s="272"/>
      <c r="E2623" s="272"/>
      <c r="F2623" s="264"/>
      <c r="G2623" s="265"/>
      <c r="H2623" s="126"/>
      <c r="I2623" s="125"/>
      <c r="J2623" s="125"/>
      <c r="K2623" s="125"/>
      <c r="L2623" s="125"/>
      <c r="M2623" s="125"/>
      <c r="N2623" s="125"/>
      <c r="O2623" s="266"/>
      <c r="P2623" s="267"/>
      <c r="Q2623" s="267"/>
      <c r="R2623" s="270"/>
      <c r="S2623" s="267"/>
      <c r="T2623" s="264"/>
      <c r="U2623" s="300"/>
      <c r="V2623" s="294" t="str">
        <f>IF(Tabela7[[#This Row],[C/V]]="c",Tabela7[[#This Row],[Preço Médio]],"")</f>
        <v/>
      </c>
      <c r="W2623" s="294" t="str">
        <f>IF(Tabela7[[#This Row],[C/V]]="v",Tabela7[[#This Row],[Preço Médio]],"")</f>
        <v/>
      </c>
      <c r="X2623" s="123" t="str">
        <f>Tabela7[[#This Row],[Código Negociação]]&amp;Tabela7[[#This Row],[C/V]]</f>
        <v/>
      </c>
    </row>
    <row r="2624" spans="3:24" ht="15" customHeight="1" x14ac:dyDescent="0.25">
      <c r="C2624" s="141"/>
      <c r="D2624" s="273"/>
      <c r="E2624" s="273"/>
      <c r="F2624" s="264"/>
      <c r="G2624" s="274"/>
      <c r="H2624" s="264"/>
      <c r="I2624" s="275"/>
      <c r="J2624" s="275"/>
      <c r="K2624" s="275"/>
      <c r="L2624" s="275"/>
      <c r="M2624" s="275"/>
      <c r="N2624" s="275"/>
      <c r="O2624" s="267"/>
      <c r="P2624" s="267"/>
      <c r="Q2624" s="268"/>
      <c r="R2624" s="269"/>
      <c r="S2624" s="268"/>
      <c r="T2624" s="263"/>
      <c r="U2624" s="300"/>
      <c r="V2624" s="294" t="str">
        <f>IF(Tabela7[[#This Row],[C/V]]="c",Tabela7[[#This Row],[Preço Médio]],"")</f>
        <v/>
      </c>
      <c r="W2624" s="294" t="str">
        <f>IF(Tabela7[[#This Row],[C/V]]="v",Tabela7[[#This Row],[Preço Médio]],"")</f>
        <v/>
      </c>
      <c r="X2624" s="123" t="str">
        <f>Tabela7[[#This Row],[Código Negociação]]&amp;Tabela7[[#This Row],[C/V]]</f>
        <v/>
      </c>
    </row>
    <row r="2625" spans="3:24" ht="15" customHeight="1" x14ac:dyDescent="0.25">
      <c r="C2625" s="262"/>
      <c r="D2625" s="272"/>
      <c r="E2625" s="273"/>
      <c r="F2625" s="264"/>
      <c r="G2625" s="265"/>
      <c r="H2625" s="126"/>
      <c r="I2625" s="125"/>
      <c r="J2625" s="125"/>
      <c r="K2625" s="125"/>
      <c r="L2625" s="125"/>
      <c r="M2625" s="125"/>
      <c r="N2625" s="125"/>
      <c r="O2625" s="266"/>
      <c r="P2625" s="267"/>
      <c r="Q2625" s="268"/>
      <c r="R2625" s="269"/>
      <c r="S2625" s="268"/>
      <c r="T2625" s="263"/>
      <c r="U2625" s="300"/>
      <c r="V2625" s="294" t="str">
        <f>IF(Tabela7[[#This Row],[C/V]]="c",Tabela7[[#This Row],[Preço Médio]],"")</f>
        <v/>
      </c>
      <c r="W2625" s="294" t="str">
        <f>IF(Tabela7[[#This Row],[C/V]]="v",Tabela7[[#This Row],[Preço Médio]],"")</f>
        <v/>
      </c>
      <c r="X2625" s="123" t="str">
        <f>Tabela7[[#This Row],[Código Negociação]]&amp;Tabela7[[#This Row],[C/V]]</f>
        <v/>
      </c>
    </row>
    <row r="2626" spans="3:24" ht="15" customHeight="1" x14ac:dyDescent="0.25">
      <c r="C2626" s="262"/>
      <c r="D2626" s="272"/>
      <c r="E2626" s="273"/>
      <c r="F2626" s="264"/>
      <c r="G2626" s="265"/>
      <c r="H2626" s="126"/>
      <c r="I2626" s="125"/>
      <c r="J2626" s="125"/>
      <c r="K2626" s="125"/>
      <c r="L2626" s="125"/>
      <c r="M2626" s="125"/>
      <c r="N2626" s="125"/>
      <c r="O2626" s="266"/>
      <c r="P2626" s="267"/>
      <c r="Q2626" s="267"/>
      <c r="R2626" s="270"/>
      <c r="S2626" s="267"/>
      <c r="T2626" s="264"/>
      <c r="U2626" s="300"/>
      <c r="V2626" s="294" t="str">
        <f>IF(Tabela7[[#This Row],[C/V]]="c",Tabela7[[#This Row],[Preço Médio]],"")</f>
        <v/>
      </c>
      <c r="W2626" s="294" t="str">
        <f>IF(Tabela7[[#This Row],[C/V]]="v",Tabela7[[#This Row],[Preço Médio]],"")</f>
        <v/>
      </c>
      <c r="X2626" s="123" t="str">
        <f>Tabela7[[#This Row],[Código Negociação]]&amp;Tabela7[[#This Row],[C/V]]</f>
        <v/>
      </c>
    </row>
    <row r="2627" spans="3:24" ht="15" customHeight="1" x14ac:dyDescent="0.25">
      <c r="C2627" s="141"/>
      <c r="D2627" s="271"/>
      <c r="E2627" s="271"/>
      <c r="F2627" s="118"/>
      <c r="G2627" s="119"/>
      <c r="H2627" s="118"/>
      <c r="I2627" s="120"/>
      <c r="J2627" s="120"/>
      <c r="K2627" s="120"/>
      <c r="L2627" s="120"/>
      <c r="M2627" s="120"/>
      <c r="N2627" s="120"/>
      <c r="O2627" s="121"/>
      <c r="P2627" s="121"/>
      <c r="Q2627" s="117"/>
      <c r="R2627" s="122"/>
      <c r="S2627" s="117"/>
      <c r="T2627" s="123"/>
      <c r="U2627" s="299"/>
      <c r="V2627" s="294" t="str">
        <f>IF(Tabela7[[#This Row],[C/V]]="c",Tabela7[[#This Row],[Preço Médio]],"")</f>
        <v/>
      </c>
      <c r="W2627" s="294" t="str">
        <f>IF(Tabela7[[#This Row],[C/V]]="v",Tabela7[[#This Row],[Preço Médio]],"")</f>
        <v/>
      </c>
      <c r="X2627" s="123" t="str">
        <f>Tabela7[[#This Row],[Código Negociação]]&amp;Tabela7[[#This Row],[C/V]]</f>
        <v/>
      </c>
    </row>
    <row r="2628" spans="3:24" ht="15" customHeight="1" x14ac:dyDescent="0.25">
      <c r="C2628" s="262"/>
      <c r="D2628" s="272"/>
      <c r="E2628" s="272"/>
      <c r="F2628" s="264"/>
      <c r="G2628" s="265"/>
      <c r="H2628" s="126"/>
      <c r="I2628" s="125"/>
      <c r="J2628" s="125"/>
      <c r="K2628" s="125"/>
      <c r="L2628" s="125"/>
      <c r="M2628" s="125"/>
      <c r="N2628" s="125"/>
      <c r="O2628" s="266"/>
      <c r="P2628" s="267"/>
      <c r="Q2628" s="268"/>
      <c r="R2628" s="269"/>
      <c r="S2628" s="268"/>
      <c r="T2628" s="263"/>
      <c r="U2628" s="300"/>
      <c r="V2628" s="294" t="str">
        <f>IF(Tabela7[[#This Row],[C/V]]="c",Tabela7[[#This Row],[Preço Médio]],"")</f>
        <v/>
      </c>
      <c r="W2628" s="294" t="str">
        <f>IF(Tabela7[[#This Row],[C/V]]="v",Tabela7[[#This Row],[Preço Médio]],"")</f>
        <v/>
      </c>
      <c r="X2628" s="123" t="str">
        <f>Tabela7[[#This Row],[Código Negociação]]&amp;Tabela7[[#This Row],[C/V]]</f>
        <v/>
      </c>
    </row>
    <row r="2629" spans="3:24" ht="15" customHeight="1" x14ac:dyDescent="0.25">
      <c r="C2629" s="262"/>
      <c r="D2629" s="272"/>
      <c r="E2629" s="272"/>
      <c r="F2629" s="264"/>
      <c r="G2629" s="265"/>
      <c r="H2629" s="126"/>
      <c r="I2629" s="125"/>
      <c r="J2629" s="125"/>
      <c r="K2629" s="125"/>
      <c r="L2629" s="125"/>
      <c r="M2629" s="125"/>
      <c r="N2629" s="125"/>
      <c r="O2629" s="266"/>
      <c r="P2629" s="267"/>
      <c r="Q2629" s="267"/>
      <c r="R2629" s="270"/>
      <c r="S2629" s="267"/>
      <c r="T2629" s="264"/>
      <c r="U2629" s="300"/>
      <c r="V2629" s="294" t="str">
        <f>IF(Tabela7[[#This Row],[C/V]]="c",Tabela7[[#This Row],[Preço Médio]],"")</f>
        <v/>
      </c>
      <c r="W2629" s="294" t="str">
        <f>IF(Tabela7[[#This Row],[C/V]]="v",Tabela7[[#This Row],[Preço Médio]],"")</f>
        <v/>
      </c>
      <c r="X2629" s="123" t="str">
        <f>Tabela7[[#This Row],[Código Negociação]]&amp;Tabela7[[#This Row],[C/V]]</f>
        <v/>
      </c>
    </row>
    <row r="2630" spans="3:24" ht="15" customHeight="1" x14ac:dyDescent="0.25">
      <c r="C2630" s="141"/>
      <c r="D2630" s="273"/>
      <c r="E2630" s="273"/>
      <c r="F2630" s="264"/>
      <c r="G2630" s="274"/>
      <c r="H2630" s="264"/>
      <c r="I2630" s="275"/>
      <c r="J2630" s="275"/>
      <c r="K2630" s="275"/>
      <c r="L2630" s="275"/>
      <c r="M2630" s="275"/>
      <c r="N2630" s="275"/>
      <c r="O2630" s="267"/>
      <c r="P2630" s="267"/>
      <c r="Q2630" s="268"/>
      <c r="R2630" s="269"/>
      <c r="S2630" s="268"/>
      <c r="T2630" s="263"/>
      <c r="U2630" s="300"/>
      <c r="V2630" s="294" t="str">
        <f>IF(Tabela7[[#This Row],[C/V]]="c",Tabela7[[#This Row],[Preço Médio]],"")</f>
        <v/>
      </c>
      <c r="W2630" s="294" t="str">
        <f>IF(Tabela7[[#This Row],[C/V]]="v",Tabela7[[#This Row],[Preço Médio]],"")</f>
        <v/>
      </c>
      <c r="X2630" s="123" t="str">
        <f>Tabela7[[#This Row],[Código Negociação]]&amp;Tabela7[[#This Row],[C/V]]</f>
        <v/>
      </c>
    </row>
    <row r="2631" spans="3:24" ht="15" customHeight="1" x14ac:dyDescent="0.25">
      <c r="C2631" s="262"/>
      <c r="D2631" s="272"/>
      <c r="E2631" s="273"/>
      <c r="F2631" s="264"/>
      <c r="G2631" s="265"/>
      <c r="H2631" s="126"/>
      <c r="I2631" s="125"/>
      <c r="J2631" s="125"/>
      <c r="K2631" s="125"/>
      <c r="L2631" s="125"/>
      <c r="M2631" s="125"/>
      <c r="N2631" s="125"/>
      <c r="O2631" s="266"/>
      <c r="P2631" s="267"/>
      <c r="Q2631" s="268"/>
      <c r="R2631" s="269"/>
      <c r="S2631" s="268"/>
      <c r="T2631" s="263"/>
      <c r="U2631" s="300"/>
      <c r="V2631" s="294" t="str">
        <f>IF(Tabela7[[#This Row],[C/V]]="c",Tabela7[[#This Row],[Preço Médio]],"")</f>
        <v/>
      </c>
      <c r="W2631" s="294" t="str">
        <f>IF(Tabela7[[#This Row],[C/V]]="v",Tabela7[[#This Row],[Preço Médio]],"")</f>
        <v/>
      </c>
      <c r="X2631" s="123" t="str">
        <f>Tabela7[[#This Row],[Código Negociação]]&amp;Tabela7[[#This Row],[C/V]]</f>
        <v/>
      </c>
    </row>
    <row r="2632" spans="3:24" ht="15" customHeight="1" x14ac:dyDescent="0.25">
      <c r="C2632" s="262"/>
      <c r="D2632" s="272"/>
      <c r="E2632" s="273"/>
      <c r="F2632" s="264"/>
      <c r="G2632" s="265"/>
      <c r="H2632" s="126"/>
      <c r="I2632" s="125"/>
      <c r="J2632" s="125"/>
      <c r="K2632" s="125"/>
      <c r="L2632" s="125"/>
      <c r="M2632" s="125"/>
      <c r="N2632" s="125"/>
      <c r="O2632" s="266"/>
      <c r="P2632" s="267"/>
      <c r="Q2632" s="267"/>
      <c r="R2632" s="270"/>
      <c r="S2632" s="267"/>
      <c r="T2632" s="264"/>
      <c r="U2632" s="300"/>
      <c r="V2632" s="294" t="str">
        <f>IF(Tabela7[[#This Row],[C/V]]="c",Tabela7[[#This Row],[Preço Médio]],"")</f>
        <v/>
      </c>
      <c r="W2632" s="294" t="str">
        <f>IF(Tabela7[[#This Row],[C/V]]="v",Tabela7[[#This Row],[Preço Médio]],"")</f>
        <v/>
      </c>
      <c r="X2632" s="123" t="str">
        <f>Tabela7[[#This Row],[Código Negociação]]&amp;Tabela7[[#This Row],[C/V]]</f>
        <v/>
      </c>
    </row>
    <row r="2633" spans="3:24" ht="15" customHeight="1" x14ac:dyDescent="0.25">
      <c r="C2633" s="141"/>
      <c r="D2633" s="271"/>
      <c r="E2633" s="271"/>
      <c r="F2633" s="118"/>
      <c r="G2633" s="119"/>
      <c r="H2633" s="118"/>
      <c r="I2633" s="120"/>
      <c r="J2633" s="120"/>
      <c r="K2633" s="120"/>
      <c r="L2633" s="120"/>
      <c r="M2633" s="120"/>
      <c r="N2633" s="120"/>
      <c r="O2633" s="121"/>
      <c r="P2633" s="121"/>
      <c r="Q2633" s="117"/>
      <c r="R2633" s="122"/>
      <c r="S2633" s="117"/>
      <c r="T2633" s="123"/>
      <c r="U2633" s="299"/>
      <c r="V2633" s="294" t="str">
        <f>IF(Tabela7[[#This Row],[C/V]]="c",Tabela7[[#This Row],[Preço Médio]],"")</f>
        <v/>
      </c>
      <c r="W2633" s="294" t="str">
        <f>IF(Tabela7[[#This Row],[C/V]]="v",Tabela7[[#This Row],[Preço Médio]],"")</f>
        <v/>
      </c>
      <c r="X2633" s="123" t="str">
        <f>Tabela7[[#This Row],[Código Negociação]]&amp;Tabela7[[#This Row],[C/V]]</f>
        <v/>
      </c>
    </row>
    <row r="2634" spans="3:24" ht="15" customHeight="1" x14ac:dyDescent="0.25">
      <c r="C2634" s="262"/>
      <c r="D2634" s="272"/>
      <c r="E2634" s="272"/>
      <c r="F2634" s="264"/>
      <c r="G2634" s="265"/>
      <c r="H2634" s="126"/>
      <c r="I2634" s="125"/>
      <c r="J2634" s="125"/>
      <c r="K2634" s="125"/>
      <c r="L2634" s="125"/>
      <c r="M2634" s="125"/>
      <c r="N2634" s="125"/>
      <c r="O2634" s="266"/>
      <c r="P2634" s="267"/>
      <c r="Q2634" s="268"/>
      <c r="R2634" s="269"/>
      <c r="S2634" s="268"/>
      <c r="T2634" s="263"/>
      <c r="U2634" s="300"/>
      <c r="V2634" s="294" t="str">
        <f>IF(Tabela7[[#This Row],[C/V]]="c",Tabela7[[#This Row],[Preço Médio]],"")</f>
        <v/>
      </c>
      <c r="W2634" s="294" t="str">
        <f>IF(Tabela7[[#This Row],[C/V]]="v",Tabela7[[#This Row],[Preço Médio]],"")</f>
        <v/>
      </c>
      <c r="X2634" s="123" t="str">
        <f>Tabela7[[#This Row],[Código Negociação]]&amp;Tabela7[[#This Row],[C/V]]</f>
        <v/>
      </c>
    </row>
    <row r="2635" spans="3:24" ht="15" customHeight="1" x14ac:dyDescent="0.25">
      <c r="C2635" s="262"/>
      <c r="D2635" s="272"/>
      <c r="E2635" s="272"/>
      <c r="F2635" s="264"/>
      <c r="G2635" s="265"/>
      <c r="H2635" s="126"/>
      <c r="I2635" s="125"/>
      <c r="J2635" s="125"/>
      <c r="K2635" s="125"/>
      <c r="L2635" s="125"/>
      <c r="M2635" s="125"/>
      <c r="N2635" s="125"/>
      <c r="O2635" s="266"/>
      <c r="P2635" s="267"/>
      <c r="Q2635" s="267"/>
      <c r="R2635" s="270"/>
      <c r="S2635" s="267"/>
      <c r="T2635" s="264"/>
      <c r="U2635" s="300"/>
      <c r="V2635" s="294" t="str">
        <f>IF(Tabela7[[#This Row],[C/V]]="c",Tabela7[[#This Row],[Preço Médio]],"")</f>
        <v/>
      </c>
      <c r="W2635" s="294" t="str">
        <f>IF(Tabela7[[#This Row],[C/V]]="v",Tabela7[[#This Row],[Preço Médio]],"")</f>
        <v/>
      </c>
      <c r="X2635" s="123" t="str">
        <f>Tabela7[[#This Row],[Código Negociação]]&amp;Tabela7[[#This Row],[C/V]]</f>
        <v/>
      </c>
    </row>
    <row r="2636" spans="3:24" ht="15" customHeight="1" x14ac:dyDescent="0.25">
      <c r="C2636" s="141"/>
      <c r="D2636" s="273"/>
      <c r="E2636" s="273"/>
      <c r="F2636" s="264"/>
      <c r="G2636" s="274"/>
      <c r="H2636" s="264"/>
      <c r="I2636" s="275"/>
      <c r="J2636" s="275"/>
      <c r="K2636" s="275"/>
      <c r="L2636" s="275"/>
      <c r="M2636" s="275"/>
      <c r="N2636" s="275"/>
      <c r="O2636" s="267"/>
      <c r="P2636" s="267"/>
      <c r="Q2636" s="268"/>
      <c r="R2636" s="269"/>
      <c r="S2636" s="268"/>
      <c r="T2636" s="263"/>
      <c r="U2636" s="300"/>
      <c r="V2636" s="294" t="str">
        <f>IF(Tabela7[[#This Row],[C/V]]="c",Tabela7[[#This Row],[Preço Médio]],"")</f>
        <v/>
      </c>
      <c r="W2636" s="294" t="str">
        <f>IF(Tabela7[[#This Row],[C/V]]="v",Tabela7[[#This Row],[Preço Médio]],"")</f>
        <v/>
      </c>
      <c r="X2636" s="123" t="str">
        <f>Tabela7[[#This Row],[Código Negociação]]&amp;Tabela7[[#This Row],[C/V]]</f>
        <v/>
      </c>
    </row>
    <row r="2637" spans="3:24" ht="15" customHeight="1" x14ac:dyDescent="0.25">
      <c r="C2637" s="262"/>
      <c r="D2637" s="272"/>
      <c r="E2637" s="273"/>
      <c r="F2637" s="264"/>
      <c r="G2637" s="265"/>
      <c r="H2637" s="126"/>
      <c r="I2637" s="125"/>
      <c r="J2637" s="125"/>
      <c r="K2637" s="125"/>
      <c r="L2637" s="125"/>
      <c r="M2637" s="125"/>
      <c r="N2637" s="125"/>
      <c r="O2637" s="266"/>
      <c r="P2637" s="267"/>
      <c r="Q2637" s="268"/>
      <c r="R2637" s="269"/>
      <c r="S2637" s="268"/>
      <c r="T2637" s="263"/>
      <c r="U2637" s="300"/>
      <c r="V2637" s="294" t="str">
        <f>IF(Tabela7[[#This Row],[C/V]]="c",Tabela7[[#This Row],[Preço Médio]],"")</f>
        <v/>
      </c>
      <c r="W2637" s="294" t="str">
        <f>IF(Tabela7[[#This Row],[C/V]]="v",Tabela7[[#This Row],[Preço Médio]],"")</f>
        <v/>
      </c>
      <c r="X2637" s="123" t="str">
        <f>Tabela7[[#This Row],[Código Negociação]]&amp;Tabela7[[#This Row],[C/V]]</f>
        <v/>
      </c>
    </row>
    <row r="2638" spans="3:24" ht="15" customHeight="1" x14ac:dyDescent="0.25">
      <c r="C2638" s="262"/>
      <c r="D2638" s="272"/>
      <c r="E2638" s="273"/>
      <c r="F2638" s="264"/>
      <c r="G2638" s="265"/>
      <c r="H2638" s="126"/>
      <c r="I2638" s="125"/>
      <c r="J2638" s="125"/>
      <c r="K2638" s="125"/>
      <c r="L2638" s="125"/>
      <c r="M2638" s="125"/>
      <c r="N2638" s="125"/>
      <c r="O2638" s="266"/>
      <c r="P2638" s="267"/>
      <c r="Q2638" s="267"/>
      <c r="R2638" s="270"/>
      <c r="S2638" s="267"/>
      <c r="T2638" s="264"/>
      <c r="U2638" s="300"/>
      <c r="V2638" s="294" t="str">
        <f>IF(Tabela7[[#This Row],[C/V]]="c",Tabela7[[#This Row],[Preço Médio]],"")</f>
        <v/>
      </c>
      <c r="W2638" s="294" t="str">
        <f>IF(Tabela7[[#This Row],[C/V]]="v",Tabela7[[#This Row],[Preço Médio]],"")</f>
        <v/>
      </c>
      <c r="X2638" s="123" t="str">
        <f>Tabela7[[#This Row],[Código Negociação]]&amp;Tabela7[[#This Row],[C/V]]</f>
        <v/>
      </c>
    </row>
    <row r="2639" spans="3:24" ht="15" customHeight="1" x14ac:dyDescent="0.25">
      <c r="C2639" s="141"/>
      <c r="D2639" s="271"/>
      <c r="E2639" s="271"/>
      <c r="F2639" s="118"/>
      <c r="G2639" s="119"/>
      <c r="H2639" s="118"/>
      <c r="I2639" s="120"/>
      <c r="J2639" s="120"/>
      <c r="K2639" s="120"/>
      <c r="L2639" s="120"/>
      <c r="M2639" s="120"/>
      <c r="N2639" s="120"/>
      <c r="O2639" s="121"/>
      <c r="P2639" s="121"/>
      <c r="Q2639" s="117"/>
      <c r="R2639" s="122"/>
      <c r="S2639" s="117"/>
      <c r="T2639" s="123"/>
      <c r="U2639" s="299"/>
      <c r="V2639" s="294" t="str">
        <f>IF(Tabela7[[#This Row],[C/V]]="c",Tabela7[[#This Row],[Preço Médio]],"")</f>
        <v/>
      </c>
      <c r="W2639" s="294" t="str">
        <f>IF(Tabela7[[#This Row],[C/V]]="v",Tabela7[[#This Row],[Preço Médio]],"")</f>
        <v/>
      </c>
      <c r="X2639" s="123" t="str">
        <f>Tabela7[[#This Row],[Código Negociação]]&amp;Tabela7[[#This Row],[C/V]]</f>
        <v/>
      </c>
    </row>
    <row r="2640" spans="3:24" ht="15" customHeight="1" x14ac:dyDescent="0.25">
      <c r="C2640" s="262"/>
      <c r="D2640" s="272"/>
      <c r="E2640" s="272"/>
      <c r="F2640" s="264"/>
      <c r="G2640" s="265"/>
      <c r="H2640" s="126"/>
      <c r="I2640" s="125"/>
      <c r="J2640" s="125"/>
      <c r="K2640" s="125"/>
      <c r="L2640" s="125"/>
      <c r="M2640" s="125"/>
      <c r="N2640" s="125"/>
      <c r="O2640" s="266"/>
      <c r="P2640" s="267"/>
      <c r="Q2640" s="268"/>
      <c r="R2640" s="269"/>
      <c r="S2640" s="268"/>
      <c r="T2640" s="263"/>
      <c r="U2640" s="300"/>
      <c r="V2640" s="294" t="str">
        <f>IF(Tabela7[[#This Row],[C/V]]="c",Tabela7[[#This Row],[Preço Médio]],"")</f>
        <v/>
      </c>
      <c r="W2640" s="294" t="str">
        <f>IF(Tabela7[[#This Row],[C/V]]="v",Tabela7[[#This Row],[Preço Médio]],"")</f>
        <v/>
      </c>
      <c r="X2640" s="123" t="str">
        <f>Tabela7[[#This Row],[Código Negociação]]&amp;Tabela7[[#This Row],[C/V]]</f>
        <v/>
      </c>
    </row>
    <row r="2641" spans="3:24" ht="15" customHeight="1" x14ac:dyDescent="0.25">
      <c r="C2641" s="262"/>
      <c r="D2641" s="272"/>
      <c r="E2641" s="272"/>
      <c r="F2641" s="264"/>
      <c r="G2641" s="265"/>
      <c r="H2641" s="126"/>
      <c r="I2641" s="125"/>
      <c r="J2641" s="125"/>
      <c r="K2641" s="125"/>
      <c r="L2641" s="125"/>
      <c r="M2641" s="125"/>
      <c r="N2641" s="125"/>
      <c r="O2641" s="266"/>
      <c r="P2641" s="267"/>
      <c r="Q2641" s="267"/>
      <c r="R2641" s="270"/>
      <c r="S2641" s="267"/>
      <c r="T2641" s="264"/>
      <c r="U2641" s="300"/>
      <c r="V2641" s="294" t="str">
        <f>IF(Tabela7[[#This Row],[C/V]]="c",Tabela7[[#This Row],[Preço Médio]],"")</f>
        <v/>
      </c>
      <c r="W2641" s="294" t="str">
        <f>IF(Tabela7[[#This Row],[C/V]]="v",Tabela7[[#This Row],[Preço Médio]],"")</f>
        <v/>
      </c>
      <c r="X2641" s="123" t="str">
        <f>Tabela7[[#This Row],[Código Negociação]]&amp;Tabela7[[#This Row],[C/V]]</f>
        <v/>
      </c>
    </row>
    <row r="2642" spans="3:24" ht="15" customHeight="1" x14ac:dyDescent="0.25">
      <c r="C2642" s="141"/>
      <c r="D2642" s="273"/>
      <c r="E2642" s="273"/>
      <c r="F2642" s="264"/>
      <c r="G2642" s="274"/>
      <c r="H2642" s="264"/>
      <c r="I2642" s="275"/>
      <c r="J2642" s="275"/>
      <c r="K2642" s="275"/>
      <c r="L2642" s="275"/>
      <c r="M2642" s="275"/>
      <c r="N2642" s="275"/>
      <c r="O2642" s="267"/>
      <c r="P2642" s="267"/>
      <c r="Q2642" s="268"/>
      <c r="R2642" s="269"/>
      <c r="S2642" s="268"/>
      <c r="T2642" s="263"/>
      <c r="U2642" s="300"/>
      <c r="V2642" s="294" t="str">
        <f>IF(Tabela7[[#This Row],[C/V]]="c",Tabela7[[#This Row],[Preço Médio]],"")</f>
        <v/>
      </c>
      <c r="W2642" s="294" t="str">
        <f>IF(Tabela7[[#This Row],[C/V]]="v",Tabela7[[#This Row],[Preço Médio]],"")</f>
        <v/>
      </c>
      <c r="X2642" s="123" t="str">
        <f>Tabela7[[#This Row],[Código Negociação]]&amp;Tabela7[[#This Row],[C/V]]</f>
        <v/>
      </c>
    </row>
    <row r="2643" spans="3:24" ht="15" customHeight="1" x14ac:dyDescent="0.25">
      <c r="C2643" s="262"/>
      <c r="D2643" s="272"/>
      <c r="E2643" s="273"/>
      <c r="F2643" s="264"/>
      <c r="G2643" s="265"/>
      <c r="H2643" s="126"/>
      <c r="I2643" s="125"/>
      <c r="J2643" s="125"/>
      <c r="K2643" s="125"/>
      <c r="L2643" s="125"/>
      <c r="M2643" s="125"/>
      <c r="N2643" s="125"/>
      <c r="O2643" s="266"/>
      <c r="P2643" s="267"/>
      <c r="Q2643" s="268"/>
      <c r="R2643" s="269"/>
      <c r="S2643" s="268"/>
      <c r="T2643" s="263"/>
      <c r="U2643" s="300"/>
      <c r="V2643" s="294" t="str">
        <f>IF(Tabela7[[#This Row],[C/V]]="c",Tabela7[[#This Row],[Preço Médio]],"")</f>
        <v/>
      </c>
      <c r="W2643" s="294" t="str">
        <f>IF(Tabela7[[#This Row],[C/V]]="v",Tabela7[[#This Row],[Preço Médio]],"")</f>
        <v/>
      </c>
      <c r="X2643" s="123" t="str">
        <f>Tabela7[[#This Row],[Código Negociação]]&amp;Tabela7[[#This Row],[C/V]]</f>
        <v/>
      </c>
    </row>
    <row r="2644" spans="3:24" ht="15" customHeight="1" x14ac:dyDescent="0.25">
      <c r="C2644" s="262"/>
      <c r="D2644" s="272"/>
      <c r="E2644" s="273"/>
      <c r="F2644" s="264"/>
      <c r="G2644" s="265"/>
      <c r="H2644" s="126"/>
      <c r="I2644" s="125"/>
      <c r="J2644" s="125"/>
      <c r="K2644" s="125"/>
      <c r="L2644" s="125"/>
      <c r="M2644" s="125"/>
      <c r="N2644" s="125"/>
      <c r="O2644" s="266"/>
      <c r="P2644" s="267"/>
      <c r="Q2644" s="267"/>
      <c r="R2644" s="270"/>
      <c r="S2644" s="267"/>
      <c r="T2644" s="264"/>
      <c r="U2644" s="300"/>
      <c r="V2644" s="294" t="str">
        <f>IF(Tabela7[[#This Row],[C/V]]="c",Tabela7[[#This Row],[Preço Médio]],"")</f>
        <v/>
      </c>
      <c r="W2644" s="294" t="str">
        <f>IF(Tabela7[[#This Row],[C/V]]="v",Tabela7[[#This Row],[Preço Médio]],"")</f>
        <v/>
      </c>
      <c r="X2644" s="123" t="str">
        <f>Tabela7[[#This Row],[Código Negociação]]&amp;Tabela7[[#This Row],[C/V]]</f>
        <v/>
      </c>
    </row>
    <row r="2645" spans="3:24" ht="15" customHeight="1" x14ac:dyDescent="0.25">
      <c r="C2645" s="141"/>
      <c r="D2645" s="271"/>
      <c r="E2645" s="271"/>
      <c r="F2645" s="118"/>
      <c r="G2645" s="119"/>
      <c r="H2645" s="118"/>
      <c r="I2645" s="120"/>
      <c r="J2645" s="120"/>
      <c r="K2645" s="120"/>
      <c r="L2645" s="120"/>
      <c r="M2645" s="120"/>
      <c r="N2645" s="120"/>
      <c r="O2645" s="121"/>
      <c r="P2645" s="121"/>
      <c r="Q2645" s="117"/>
      <c r="R2645" s="122"/>
      <c r="S2645" s="117"/>
      <c r="T2645" s="123"/>
      <c r="U2645" s="299"/>
      <c r="V2645" s="294" t="str">
        <f>IF(Tabela7[[#This Row],[C/V]]="c",Tabela7[[#This Row],[Preço Médio]],"")</f>
        <v/>
      </c>
      <c r="W2645" s="294" t="str">
        <f>IF(Tabela7[[#This Row],[C/V]]="v",Tabela7[[#This Row],[Preço Médio]],"")</f>
        <v/>
      </c>
      <c r="X2645" s="123" t="str">
        <f>Tabela7[[#This Row],[Código Negociação]]&amp;Tabela7[[#This Row],[C/V]]</f>
        <v/>
      </c>
    </row>
    <row r="2646" spans="3:24" ht="15" customHeight="1" x14ac:dyDescent="0.25">
      <c r="C2646" s="262"/>
      <c r="D2646" s="272"/>
      <c r="E2646" s="272"/>
      <c r="F2646" s="264"/>
      <c r="G2646" s="265"/>
      <c r="H2646" s="126"/>
      <c r="I2646" s="125"/>
      <c r="J2646" s="125"/>
      <c r="K2646" s="125"/>
      <c r="L2646" s="125"/>
      <c r="M2646" s="125"/>
      <c r="N2646" s="125"/>
      <c r="O2646" s="266"/>
      <c r="P2646" s="267"/>
      <c r="Q2646" s="268"/>
      <c r="R2646" s="269"/>
      <c r="S2646" s="268"/>
      <c r="T2646" s="263"/>
      <c r="U2646" s="300"/>
      <c r="V2646" s="294" t="str">
        <f>IF(Tabela7[[#This Row],[C/V]]="c",Tabela7[[#This Row],[Preço Médio]],"")</f>
        <v/>
      </c>
      <c r="W2646" s="294" t="str">
        <f>IF(Tabela7[[#This Row],[C/V]]="v",Tabela7[[#This Row],[Preço Médio]],"")</f>
        <v/>
      </c>
      <c r="X2646" s="123" t="str">
        <f>Tabela7[[#This Row],[Código Negociação]]&amp;Tabela7[[#This Row],[C/V]]</f>
        <v/>
      </c>
    </row>
    <row r="2647" spans="3:24" ht="15" customHeight="1" x14ac:dyDescent="0.25">
      <c r="C2647" s="262"/>
      <c r="D2647" s="272"/>
      <c r="E2647" s="272"/>
      <c r="F2647" s="264"/>
      <c r="G2647" s="265"/>
      <c r="H2647" s="126"/>
      <c r="I2647" s="125"/>
      <c r="J2647" s="125"/>
      <c r="K2647" s="125"/>
      <c r="L2647" s="125"/>
      <c r="M2647" s="125"/>
      <c r="N2647" s="125"/>
      <c r="O2647" s="266"/>
      <c r="P2647" s="267"/>
      <c r="Q2647" s="267"/>
      <c r="R2647" s="270"/>
      <c r="S2647" s="267"/>
      <c r="T2647" s="264"/>
      <c r="U2647" s="300"/>
      <c r="V2647" s="294" t="str">
        <f>IF(Tabela7[[#This Row],[C/V]]="c",Tabela7[[#This Row],[Preço Médio]],"")</f>
        <v/>
      </c>
      <c r="W2647" s="294" t="str">
        <f>IF(Tabela7[[#This Row],[C/V]]="v",Tabela7[[#This Row],[Preço Médio]],"")</f>
        <v/>
      </c>
      <c r="X2647" s="123" t="str">
        <f>Tabela7[[#This Row],[Código Negociação]]&amp;Tabela7[[#This Row],[C/V]]</f>
        <v/>
      </c>
    </row>
    <row r="2648" spans="3:24" ht="15" customHeight="1" x14ac:dyDescent="0.25">
      <c r="C2648" s="141"/>
      <c r="D2648" s="273"/>
      <c r="E2648" s="273"/>
      <c r="F2648" s="264"/>
      <c r="G2648" s="274"/>
      <c r="H2648" s="264"/>
      <c r="I2648" s="275"/>
      <c r="J2648" s="275"/>
      <c r="K2648" s="275"/>
      <c r="L2648" s="275"/>
      <c r="M2648" s="275"/>
      <c r="N2648" s="275"/>
      <c r="O2648" s="267"/>
      <c r="P2648" s="267"/>
      <c r="Q2648" s="268"/>
      <c r="R2648" s="269"/>
      <c r="S2648" s="268"/>
      <c r="T2648" s="263"/>
      <c r="U2648" s="300"/>
      <c r="V2648" s="294" t="str">
        <f>IF(Tabela7[[#This Row],[C/V]]="c",Tabela7[[#This Row],[Preço Médio]],"")</f>
        <v/>
      </c>
      <c r="W2648" s="294" t="str">
        <f>IF(Tabela7[[#This Row],[C/V]]="v",Tabela7[[#This Row],[Preço Médio]],"")</f>
        <v/>
      </c>
      <c r="X2648" s="123" t="str">
        <f>Tabela7[[#This Row],[Código Negociação]]&amp;Tabela7[[#This Row],[C/V]]</f>
        <v/>
      </c>
    </row>
    <row r="2649" spans="3:24" ht="15" customHeight="1" x14ac:dyDescent="0.25">
      <c r="C2649" s="262"/>
      <c r="D2649" s="272"/>
      <c r="E2649" s="273"/>
      <c r="F2649" s="264"/>
      <c r="G2649" s="265"/>
      <c r="H2649" s="126"/>
      <c r="I2649" s="125"/>
      <c r="J2649" s="125"/>
      <c r="K2649" s="125"/>
      <c r="L2649" s="125"/>
      <c r="M2649" s="125"/>
      <c r="N2649" s="125"/>
      <c r="O2649" s="266"/>
      <c r="P2649" s="267"/>
      <c r="Q2649" s="268"/>
      <c r="R2649" s="269"/>
      <c r="S2649" s="268"/>
      <c r="T2649" s="263"/>
      <c r="U2649" s="300"/>
      <c r="V2649" s="294" t="str">
        <f>IF(Tabela7[[#This Row],[C/V]]="c",Tabela7[[#This Row],[Preço Médio]],"")</f>
        <v/>
      </c>
      <c r="W2649" s="294" t="str">
        <f>IF(Tabela7[[#This Row],[C/V]]="v",Tabela7[[#This Row],[Preço Médio]],"")</f>
        <v/>
      </c>
      <c r="X2649" s="123" t="str">
        <f>Tabela7[[#This Row],[Código Negociação]]&amp;Tabela7[[#This Row],[C/V]]</f>
        <v/>
      </c>
    </row>
    <row r="2650" spans="3:24" ht="15" customHeight="1" x14ac:dyDescent="0.25">
      <c r="C2650" s="262"/>
      <c r="D2650" s="272"/>
      <c r="E2650" s="273"/>
      <c r="F2650" s="264"/>
      <c r="G2650" s="265"/>
      <c r="H2650" s="126"/>
      <c r="I2650" s="125"/>
      <c r="J2650" s="125"/>
      <c r="K2650" s="125"/>
      <c r="L2650" s="125"/>
      <c r="M2650" s="125"/>
      <c r="N2650" s="125"/>
      <c r="O2650" s="266"/>
      <c r="P2650" s="267"/>
      <c r="Q2650" s="267"/>
      <c r="R2650" s="270"/>
      <c r="S2650" s="267"/>
      <c r="T2650" s="264"/>
      <c r="U2650" s="300"/>
      <c r="V2650" s="294" t="str">
        <f>IF(Tabela7[[#This Row],[C/V]]="c",Tabela7[[#This Row],[Preço Médio]],"")</f>
        <v/>
      </c>
      <c r="W2650" s="294" t="str">
        <f>IF(Tabela7[[#This Row],[C/V]]="v",Tabela7[[#This Row],[Preço Médio]],"")</f>
        <v/>
      </c>
      <c r="X2650" s="123" t="str">
        <f>Tabela7[[#This Row],[Código Negociação]]&amp;Tabela7[[#This Row],[C/V]]</f>
        <v/>
      </c>
    </row>
    <row r="2651" spans="3:24" ht="15" customHeight="1" x14ac:dyDescent="0.25">
      <c r="C2651" s="141"/>
      <c r="D2651" s="271"/>
      <c r="E2651" s="271"/>
      <c r="F2651" s="118"/>
      <c r="G2651" s="119"/>
      <c r="H2651" s="118"/>
      <c r="I2651" s="120"/>
      <c r="J2651" s="120"/>
      <c r="K2651" s="120"/>
      <c r="L2651" s="120"/>
      <c r="M2651" s="120"/>
      <c r="N2651" s="120"/>
      <c r="O2651" s="121"/>
      <c r="P2651" s="121"/>
      <c r="Q2651" s="117"/>
      <c r="R2651" s="122"/>
      <c r="S2651" s="117"/>
      <c r="T2651" s="123"/>
      <c r="U2651" s="299"/>
      <c r="V2651" s="294" t="str">
        <f>IF(Tabela7[[#This Row],[C/V]]="c",Tabela7[[#This Row],[Preço Médio]],"")</f>
        <v/>
      </c>
      <c r="W2651" s="294" t="str">
        <f>IF(Tabela7[[#This Row],[C/V]]="v",Tabela7[[#This Row],[Preço Médio]],"")</f>
        <v/>
      </c>
      <c r="X2651" s="123" t="str">
        <f>Tabela7[[#This Row],[Código Negociação]]&amp;Tabela7[[#This Row],[C/V]]</f>
        <v/>
      </c>
    </row>
    <row r="2652" spans="3:24" ht="15" customHeight="1" x14ac:dyDescent="0.25">
      <c r="C2652" s="262"/>
      <c r="D2652" s="272"/>
      <c r="E2652" s="272"/>
      <c r="F2652" s="264"/>
      <c r="G2652" s="265"/>
      <c r="H2652" s="126"/>
      <c r="I2652" s="125"/>
      <c r="J2652" s="125"/>
      <c r="K2652" s="125"/>
      <c r="L2652" s="125"/>
      <c r="M2652" s="125"/>
      <c r="N2652" s="125"/>
      <c r="O2652" s="266"/>
      <c r="P2652" s="267"/>
      <c r="Q2652" s="268"/>
      <c r="R2652" s="269"/>
      <c r="S2652" s="268"/>
      <c r="T2652" s="263"/>
      <c r="U2652" s="300"/>
      <c r="V2652" s="294" t="str">
        <f>IF(Tabela7[[#This Row],[C/V]]="c",Tabela7[[#This Row],[Preço Médio]],"")</f>
        <v/>
      </c>
      <c r="W2652" s="294" t="str">
        <f>IF(Tabela7[[#This Row],[C/V]]="v",Tabela7[[#This Row],[Preço Médio]],"")</f>
        <v/>
      </c>
      <c r="X2652" s="123" t="str">
        <f>Tabela7[[#This Row],[Código Negociação]]&amp;Tabela7[[#This Row],[C/V]]</f>
        <v/>
      </c>
    </row>
    <row r="2653" spans="3:24" ht="15" customHeight="1" x14ac:dyDescent="0.25">
      <c r="C2653" s="262"/>
      <c r="D2653" s="272"/>
      <c r="E2653" s="272"/>
      <c r="F2653" s="264"/>
      <c r="G2653" s="265"/>
      <c r="H2653" s="126"/>
      <c r="I2653" s="125"/>
      <c r="J2653" s="125"/>
      <c r="K2653" s="125"/>
      <c r="L2653" s="125"/>
      <c r="M2653" s="125"/>
      <c r="N2653" s="125"/>
      <c r="O2653" s="266"/>
      <c r="P2653" s="267"/>
      <c r="Q2653" s="267"/>
      <c r="R2653" s="270"/>
      <c r="S2653" s="267"/>
      <c r="T2653" s="264"/>
      <c r="U2653" s="300"/>
      <c r="V2653" s="294" t="str">
        <f>IF(Tabela7[[#This Row],[C/V]]="c",Tabela7[[#This Row],[Preço Médio]],"")</f>
        <v/>
      </c>
      <c r="W2653" s="294" t="str">
        <f>IF(Tabela7[[#This Row],[C/V]]="v",Tabela7[[#This Row],[Preço Médio]],"")</f>
        <v/>
      </c>
      <c r="X2653" s="123" t="str">
        <f>Tabela7[[#This Row],[Código Negociação]]&amp;Tabela7[[#This Row],[C/V]]</f>
        <v/>
      </c>
    </row>
    <row r="2654" spans="3:24" ht="15" customHeight="1" x14ac:dyDescent="0.25">
      <c r="C2654" s="141"/>
      <c r="D2654" s="273"/>
      <c r="E2654" s="273"/>
      <c r="F2654" s="264"/>
      <c r="G2654" s="274"/>
      <c r="H2654" s="264"/>
      <c r="I2654" s="275"/>
      <c r="J2654" s="275"/>
      <c r="K2654" s="275"/>
      <c r="L2654" s="275"/>
      <c r="M2654" s="275"/>
      <c r="N2654" s="275"/>
      <c r="O2654" s="267"/>
      <c r="P2654" s="267"/>
      <c r="Q2654" s="268"/>
      <c r="R2654" s="269"/>
      <c r="S2654" s="268"/>
      <c r="T2654" s="263"/>
      <c r="U2654" s="300"/>
      <c r="V2654" s="294" t="str">
        <f>IF(Tabela7[[#This Row],[C/V]]="c",Tabela7[[#This Row],[Preço Médio]],"")</f>
        <v/>
      </c>
      <c r="W2654" s="294" t="str">
        <f>IF(Tabela7[[#This Row],[C/V]]="v",Tabela7[[#This Row],[Preço Médio]],"")</f>
        <v/>
      </c>
      <c r="X2654" s="123" t="str">
        <f>Tabela7[[#This Row],[Código Negociação]]&amp;Tabela7[[#This Row],[C/V]]</f>
        <v/>
      </c>
    </row>
    <row r="2655" spans="3:24" ht="15" customHeight="1" x14ac:dyDescent="0.25">
      <c r="C2655" s="262"/>
      <c r="D2655" s="272"/>
      <c r="E2655" s="273"/>
      <c r="F2655" s="264"/>
      <c r="G2655" s="265"/>
      <c r="H2655" s="126"/>
      <c r="I2655" s="125"/>
      <c r="J2655" s="125"/>
      <c r="K2655" s="125"/>
      <c r="L2655" s="125"/>
      <c r="M2655" s="125"/>
      <c r="N2655" s="125"/>
      <c r="O2655" s="266"/>
      <c r="P2655" s="267"/>
      <c r="Q2655" s="268"/>
      <c r="R2655" s="269"/>
      <c r="S2655" s="268"/>
      <c r="T2655" s="263"/>
      <c r="U2655" s="300"/>
      <c r="V2655" s="294" t="str">
        <f>IF(Tabela7[[#This Row],[C/V]]="c",Tabela7[[#This Row],[Preço Médio]],"")</f>
        <v/>
      </c>
      <c r="W2655" s="294" t="str">
        <f>IF(Tabela7[[#This Row],[C/V]]="v",Tabela7[[#This Row],[Preço Médio]],"")</f>
        <v/>
      </c>
      <c r="X2655" s="123" t="str">
        <f>Tabela7[[#This Row],[Código Negociação]]&amp;Tabela7[[#This Row],[C/V]]</f>
        <v/>
      </c>
    </row>
    <row r="2656" spans="3:24" ht="15" customHeight="1" x14ac:dyDescent="0.25">
      <c r="C2656" s="262"/>
      <c r="D2656" s="272"/>
      <c r="E2656" s="273"/>
      <c r="F2656" s="264"/>
      <c r="G2656" s="265"/>
      <c r="H2656" s="126"/>
      <c r="I2656" s="125"/>
      <c r="J2656" s="125"/>
      <c r="K2656" s="125"/>
      <c r="L2656" s="125"/>
      <c r="M2656" s="125"/>
      <c r="N2656" s="125"/>
      <c r="O2656" s="266"/>
      <c r="P2656" s="267"/>
      <c r="Q2656" s="267"/>
      <c r="R2656" s="270"/>
      <c r="S2656" s="267"/>
      <c r="T2656" s="264"/>
      <c r="U2656" s="300"/>
      <c r="V2656" s="294" t="str">
        <f>IF(Tabela7[[#This Row],[C/V]]="c",Tabela7[[#This Row],[Preço Médio]],"")</f>
        <v/>
      </c>
      <c r="W2656" s="294" t="str">
        <f>IF(Tabela7[[#This Row],[C/V]]="v",Tabela7[[#This Row],[Preço Médio]],"")</f>
        <v/>
      </c>
      <c r="X2656" s="123" t="str">
        <f>Tabela7[[#This Row],[Código Negociação]]&amp;Tabela7[[#This Row],[C/V]]</f>
        <v/>
      </c>
    </row>
    <row r="2657" spans="3:24" ht="15" customHeight="1" x14ac:dyDescent="0.25">
      <c r="C2657" s="141"/>
      <c r="D2657" s="271"/>
      <c r="E2657" s="271"/>
      <c r="F2657" s="118"/>
      <c r="G2657" s="119"/>
      <c r="H2657" s="118"/>
      <c r="I2657" s="120"/>
      <c r="J2657" s="120"/>
      <c r="K2657" s="120"/>
      <c r="L2657" s="120"/>
      <c r="M2657" s="120"/>
      <c r="N2657" s="120"/>
      <c r="O2657" s="121"/>
      <c r="P2657" s="121"/>
      <c r="Q2657" s="117"/>
      <c r="R2657" s="122"/>
      <c r="S2657" s="117"/>
      <c r="T2657" s="123"/>
      <c r="U2657" s="299"/>
      <c r="V2657" s="294" t="str">
        <f>IF(Tabela7[[#This Row],[C/V]]="c",Tabela7[[#This Row],[Preço Médio]],"")</f>
        <v/>
      </c>
      <c r="W2657" s="294" t="str">
        <f>IF(Tabela7[[#This Row],[C/V]]="v",Tabela7[[#This Row],[Preço Médio]],"")</f>
        <v/>
      </c>
      <c r="X2657" s="123" t="str">
        <f>Tabela7[[#This Row],[Código Negociação]]&amp;Tabela7[[#This Row],[C/V]]</f>
        <v/>
      </c>
    </row>
    <row r="2658" spans="3:24" ht="15" customHeight="1" x14ac:dyDescent="0.25">
      <c r="C2658" s="262"/>
      <c r="D2658" s="272"/>
      <c r="E2658" s="272"/>
      <c r="F2658" s="264"/>
      <c r="G2658" s="265"/>
      <c r="H2658" s="126"/>
      <c r="I2658" s="125"/>
      <c r="J2658" s="125"/>
      <c r="K2658" s="125"/>
      <c r="L2658" s="125"/>
      <c r="M2658" s="125"/>
      <c r="N2658" s="125"/>
      <c r="O2658" s="266"/>
      <c r="P2658" s="267"/>
      <c r="Q2658" s="268"/>
      <c r="R2658" s="269"/>
      <c r="S2658" s="268"/>
      <c r="T2658" s="263"/>
      <c r="U2658" s="300"/>
      <c r="V2658" s="294" t="str">
        <f>IF(Tabela7[[#This Row],[C/V]]="c",Tabela7[[#This Row],[Preço Médio]],"")</f>
        <v/>
      </c>
      <c r="W2658" s="294" t="str">
        <f>IF(Tabela7[[#This Row],[C/V]]="v",Tabela7[[#This Row],[Preço Médio]],"")</f>
        <v/>
      </c>
      <c r="X2658" s="123" t="str">
        <f>Tabela7[[#This Row],[Código Negociação]]&amp;Tabela7[[#This Row],[C/V]]</f>
        <v/>
      </c>
    </row>
    <row r="2659" spans="3:24" ht="15" customHeight="1" x14ac:dyDescent="0.25">
      <c r="C2659" s="262"/>
      <c r="D2659" s="272"/>
      <c r="E2659" s="272"/>
      <c r="F2659" s="264"/>
      <c r="G2659" s="265"/>
      <c r="H2659" s="126"/>
      <c r="I2659" s="125"/>
      <c r="J2659" s="125"/>
      <c r="K2659" s="125"/>
      <c r="L2659" s="125"/>
      <c r="M2659" s="125"/>
      <c r="N2659" s="125"/>
      <c r="O2659" s="266"/>
      <c r="P2659" s="267"/>
      <c r="Q2659" s="267"/>
      <c r="R2659" s="270"/>
      <c r="S2659" s="267"/>
      <c r="T2659" s="264"/>
      <c r="U2659" s="300"/>
      <c r="V2659" s="294" t="str">
        <f>IF(Tabela7[[#This Row],[C/V]]="c",Tabela7[[#This Row],[Preço Médio]],"")</f>
        <v/>
      </c>
      <c r="W2659" s="294" t="str">
        <f>IF(Tabela7[[#This Row],[C/V]]="v",Tabela7[[#This Row],[Preço Médio]],"")</f>
        <v/>
      </c>
      <c r="X2659" s="123" t="str">
        <f>Tabela7[[#This Row],[Código Negociação]]&amp;Tabela7[[#This Row],[C/V]]</f>
        <v/>
      </c>
    </row>
    <row r="2660" spans="3:24" ht="15" customHeight="1" x14ac:dyDescent="0.25">
      <c r="C2660" s="141"/>
      <c r="D2660" s="273"/>
      <c r="E2660" s="273"/>
      <c r="F2660" s="264"/>
      <c r="G2660" s="274"/>
      <c r="H2660" s="264"/>
      <c r="I2660" s="275"/>
      <c r="J2660" s="275"/>
      <c r="K2660" s="275"/>
      <c r="L2660" s="275"/>
      <c r="M2660" s="275"/>
      <c r="N2660" s="275"/>
      <c r="O2660" s="267"/>
      <c r="P2660" s="267"/>
      <c r="Q2660" s="268"/>
      <c r="R2660" s="269"/>
      <c r="S2660" s="268"/>
      <c r="T2660" s="263"/>
      <c r="U2660" s="300"/>
      <c r="V2660" s="294" t="str">
        <f>IF(Tabela7[[#This Row],[C/V]]="c",Tabela7[[#This Row],[Preço Médio]],"")</f>
        <v/>
      </c>
      <c r="W2660" s="294" t="str">
        <f>IF(Tabela7[[#This Row],[C/V]]="v",Tabela7[[#This Row],[Preço Médio]],"")</f>
        <v/>
      </c>
      <c r="X2660" s="123" t="str">
        <f>Tabela7[[#This Row],[Código Negociação]]&amp;Tabela7[[#This Row],[C/V]]</f>
        <v/>
      </c>
    </row>
    <row r="2661" spans="3:24" ht="15" customHeight="1" x14ac:dyDescent="0.25">
      <c r="C2661" s="262"/>
      <c r="D2661" s="272"/>
      <c r="E2661" s="273"/>
      <c r="F2661" s="264"/>
      <c r="G2661" s="265"/>
      <c r="H2661" s="126"/>
      <c r="I2661" s="125"/>
      <c r="J2661" s="125"/>
      <c r="K2661" s="125"/>
      <c r="L2661" s="125"/>
      <c r="M2661" s="125"/>
      <c r="N2661" s="125"/>
      <c r="O2661" s="266"/>
      <c r="P2661" s="267"/>
      <c r="Q2661" s="268"/>
      <c r="R2661" s="269"/>
      <c r="S2661" s="268"/>
      <c r="T2661" s="263"/>
      <c r="U2661" s="300"/>
      <c r="V2661" s="294" t="str">
        <f>IF(Tabela7[[#This Row],[C/V]]="c",Tabela7[[#This Row],[Preço Médio]],"")</f>
        <v/>
      </c>
      <c r="W2661" s="294" t="str">
        <f>IF(Tabela7[[#This Row],[C/V]]="v",Tabela7[[#This Row],[Preço Médio]],"")</f>
        <v/>
      </c>
      <c r="X2661" s="123" t="str">
        <f>Tabela7[[#This Row],[Código Negociação]]&amp;Tabela7[[#This Row],[C/V]]</f>
        <v/>
      </c>
    </row>
    <row r="2662" spans="3:24" ht="15" customHeight="1" x14ac:dyDescent="0.25">
      <c r="C2662" s="262"/>
      <c r="D2662" s="272"/>
      <c r="E2662" s="273"/>
      <c r="F2662" s="264"/>
      <c r="G2662" s="265"/>
      <c r="H2662" s="126"/>
      <c r="I2662" s="125"/>
      <c r="J2662" s="125"/>
      <c r="K2662" s="125"/>
      <c r="L2662" s="125"/>
      <c r="M2662" s="125"/>
      <c r="N2662" s="125"/>
      <c r="O2662" s="266"/>
      <c r="P2662" s="267"/>
      <c r="Q2662" s="267"/>
      <c r="R2662" s="270"/>
      <c r="S2662" s="267"/>
      <c r="T2662" s="264"/>
      <c r="U2662" s="300"/>
      <c r="V2662" s="294" t="str">
        <f>IF(Tabela7[[#This Row],[C/V]]="c",Tabela7[[#This Row],[Preço Médio]],"")</f>
        <v/>
      </c>
      <c r="W2662" s="294" t="str">
        <f>IF(Tabela7[[#This Row],[C/V]]="v",Tabela7[[#This Row],[Preço Médio]],"")</f>
        <v/>
      </c>
      <c r="X2662" s="123" t="str">
        <f>Tabela7[[#This Row],[Código Negociação]]&amp;Tabela7[[#This Row],[C/V]]</f>
        <v/>
      </c>
    </row>
    <row r="2663" spans="3:24" ht="15" customHeight="1" x14ac:dyDescent="0.25">
      <c r="C2663" s="141"/>
      <c r="D2663" s="271"/>
      <c r="E2663" s="271"/>
      <c r="F2663" s="118"/>
      <c r="G2663" s="119"/>
      <c r="H2663" s="118"/>
      <c r="I2663" s="120"/>
      <c r="J2663" s="120"/>
      <c r="K2663" s="120"/>
      <c r="L2663" s="120"/>
      <c r="M2663" s="120"/>
      <c r="N2663" s="120"/>
      <c r="O2663" s="121"/>
      <c r="P2663" s="121"/>
      <c r="Q2663" s="117"/>
      <c r="R2663" s="122"/>
      <c r="S2663" s="117"/>
      <c r="T2663" s="123"/>
      <c r="U2663" s="299"/>
      <c r="V2663" s="294" t="str">
        <f>IF(Tabela7[[#This Row],[C/V]]="c",Tabela7[[#This Row],[Preço Médio]],"")</f>
        <v/>
      </c>
      <c r="W2663" s="294" t="str">
        <f>IF(Tabela7[[#This Row],[C/V]]="v",Tabela7[[#This Row],[Preço Médio]],"")</f>
        <v/>
      </c>
      <c r="X2663" s="123" t="str">
        <f>Tabela7[[#This Row],[Código Negociação]]&amp;Tabela7[[#This Row],[C/V]]</f>
        <v/>
      </c>
    </row>
    <row r="2664" spans="3:24" ht="15" customHeight="1" x14ac:dyDescent="0.25">
      <c r="C2664" s="262"/>
      <c r="D2664" s="272"/>
      <c r="E2664" s="272"/>
      <c r="F2664" s="264"/>
      <c r="G2664" s="265"/>
      <c r="H2664" s="126"/>
      <c r="I2664" s="125"/>
      <c r="J2664" s="125"/>
      <c r="K2664" s="125"/>
      <c r="L2664" s="125"/>
      <c r="M2664" s="125"/>
      <c r="N2664" s="125"/>
      <c r="O2664" s="266"/>
      <c r="P2664" s="267"/>
      <c r="Q2664" s="268"/>
      <c r="R2664" s="269"/>
      <c r="S2664" s="268"/>
      <c r="T2664" s="263"/>
      <c r="U2664" s="300"/>
      <c r="V2664" s="294" t="str">
        <f>IF(Tabela7[[#This Row],[C/V]]="c",Tabela7[[#This Row],[Preço Médio]],"")</f>
        <v/>
      </c>
      <c r="W2664" s="294" t="str">
        <f>IF(Tabela7[[#This Row],[C/V]]="v",Tabela7[[#This Row],[Preço Médio]],"")</f>
        <v/>
      </c>
      <c r="X2664" s="123" t="str">
        <f>Tabela7[[#This Row],[Código Negociação]]&amp;Tabela7[[#This Row],[C/V]]</f>
        <v/>
      </c>
    </row>
    <row r="2665" spans="3:24" ht="15" customHeight="1" x14ac:dyDescent="0.25">
      <c r="C2665" s="262"/>
      <c r="D2665" s="272"/>
      <c r="E2665" s="272"/>
      <c r="F2665" s="264"/>
      <c r="G2665" s="265"/>
      <c r="H2665" s="126"/>
      <c r="I2665" s="125"/>
      <c r="J2665" s="125"/>
      <c r="K2665" s="125"/>
      <c r="L2665" s="125"/>
      <c r="M2665" s="125"/>
      <c r="N2665" s="125"/>
      <c r="O2665" s="266"/>
      <c r="P2665" s="267"/>
      <c r="Q2665" s="267"/>
      <c r="R2665" s="270"/>
      <c r="S2665" s="267"/>
      <c r="T2665" s="264"/>
      <c r="U2665" s="300"/>
      <c r="V2665" s="294" t="str">
        <f>IF(Tabela7[[#This Row],[C/V]]="c",Tabela7[[#This Row],[Preço Médio]],"")</f>
        <v/>
      </c>
      <c r="W2665" s="294" t="str">
        <f>IF(Tabela7[[#This Row],[C/V]]="v",Tabela7[[#This Row],[Preço Médio]],"")</f>
        <v/>
      </c>
      <c r="X2665" s="123" t="str">
        <f>Tabela7[[#This Row],[Código Negociação]]&amp;Tabela7[[#This Row],[C/V]]</f>
        <v/>
      </c>
    </row>
    <row r="2666" spans="3:24" ht="15" customHeight="1" x14ac:dyDescent="0.25">
      <c r="C2666" s="141"/>
      <c r="D2666" s="273"/>
      <c r="E2666" s="273"/>
      <c r="F2666" s="264"/>
      <c r="G2666" s="274"/>
      <c r="H2666" s="264"/>
      <c r="I2666" s="275"/>
      <c r="J2666" s="275"/>
      <c r="K2666" s="275"/>
      <c r="L2666" s="275"/>
      <c r="M2666" s="275"/>
      <c r="N2666" s="275"/>
      <c r="O2666" s="267"/>
      <c r="P2666" s="267"/>
      <c r="Q2666" s="268"/>
      <c r="R2666" s="269"/>
      <c r="S2666" s="268"/>
      <c r="T2666" s="263"/>
      <c r="U2666" s="300"/>
      <c r="V2666" s="294" t="str">
        <f>IF(Tabela7[[#This Row],[C/V]]="c",Tabela7[[#This Row],[Preço Médio]],"")</f>
        <v/>
      </c>
      <c r="W2666" s="294" t="str">
        <f>IF(Tabela7[[#This Row],[C/V]]="v",Tabela7[[#This Row],[Preço Médio]],"")</f>
        <v/>
      </c>
      <c r="X2666" s="123" t="str">
        <f>Tabela7[[#This Row],[Código Negociação]]&amp;Tabela7[[#This Row],[C/V]]</f>
        <v/>
      </c>
    </row>
    <row r="2667" spans="3:24" ht="15" customHeight="1" x14ac:dyDescent="0.25">
      <c r="C2667" s="262"/>
      <c r="D2667" s="272"/>
      <c r="E2667" s="273"/>
      <c r="F2667" s="264"/>
      <c r="G2667" s="265"/>
      <c r="H2667" s="126"/>
      <c r="I2667" s="125"/>
      <c r="J2667" s="125"/>
      <c r="K2667" s="125"/>
      <c r="L2667" s="125"/>
      <c r="M2667" s="125"/>
      <c r="N2667" s="125"/>
      <c r="O2667" s="266"/>
      <c r="P2667" s="267"/>
      <c r="Q2667" s="268"/>
      <c r="R2667" s="269"/>
      <c r="S2667" s="268"/>
      <c r="T2667" s="263"/>
      <c r="U2667" s="300"/>
      <c r="V2667" s="294" t="str">
        <f>IF(Tabela7[[#This Row],[C/V]]="c",Tabela7[[#This Row],[Preço Médio]],"")</f>
        <v/>
      </c>
      <c r="W2667" s="294" t="str">
        <f>IF(Tabela7[[#This Row],[C/V]]="v",Tabela7[[#This Row],[Preço Médio]],"")</f>
        <v/>
      </c>
      <c r="X2667" s="123" t="str">
        <f>Tabela7[[#This Row],[Código Negociação]]&amp;Tabela7[[#This Row],[C/V]]</f>
        <v/>
      </c>
    </row>
    <row r="2668" spans="3:24" ht="15" customHeight="1" x14ac:dyDescent="0.25">
      <c r="C2668" s="262"/>
      <c r="D2668" s="272"/>
      <c r="E2668" s="273"/>
      <c r="F2668" s="264"/>
      <c r="G2668" s="265"/>
      <c r="H2668" s="126"/>
      <c r="I2668" s="125"/>
      <c r="J2668" s="125"/>
      <c r="K2668" s="125"/>
      <c r="L2668" s="125"/>
      <c r="M2668" s="125"/>
      <c r="N2668" s="125"/>
      <c r="O2668" s="266"/>
      <c r="P2668" s="267"/>
      <c r="Q2668" s="267"/>
      <c r="R2668" s="270"/>
      <c r="S2668" s="267"/>
      <c r="T2668" s="264"/>
      <c r="U2668" s="300"/>
      <c r="V2668" s="294" t="str">
        <f>IF(Tabela7[[#This Row],[C/V]]="c",Tabela7[[#This Row],[Preço Médio]],"")</f>
        <v/>
      </c>
      <c r="W2668" s="294" t="str">
        <f>IF(Tabela7[[#This Row],[C/V]]="v",Tabela7[[#This Row],[Preço Médio]],"")</f>
        <v/>
      </c>
      <c r="X2668" s="123" t="str">
        <f>Tabela7[[#This Row],[Código Negociação]]&amp;Tabela7[[#This Row],[C/V]]</f>
        <v/>
      </c>
    </row>
    <row r="2669" spans="3:24" ht="15" customHeight="1" x14ac:dyDescent="0.25">
      <c r="C2669" s="141"/>
      <c r="D2669" s="271"/>
      <c r="E2669" s="271"/>
      <c r="F2669" s="118"/>
      <c r="G2669" s="119"/>
      <c r="H2669" s="118"/>
      <c r="I2669" s="120"/>
      <c r="J2669" s="120"/>
      <c r="K2669" s="120"/>
      <c r="L2669" s="120"/>
      <c r="M2669" s="120"/>
      <c r="N2669" s="120"/>
      <c r="O2669" s="121"/>
      <c r="P2669" s="121"/>
      <c r="Q2669" s="117"/>
      <c r="R2669" s="122"/>
      <c r="S2669" s="117"/>
      <c r="T2669" s="123"/>
      <c r="U2669" s="299"/>
      <c r="V2669" s="294" t="str">
        <f>IF(Tabela7[[#This Row],[C/V]]="c",Tabela7[[#This Row],[Preço Médio]],"")</f>
        <v/>
      </c>
      <c r="W2669" s="294" t="str">
        <f>IF(Tabela7[[#This Row],[C/V]]="v",Tabela7[[#This Row],[Preço Médio]],"")</f>
        <v/>
      </c>
      <c r="X2669" s="123" t="str">
        <f>Tabela7[[#This Row],[Código Negociação]]&amp;Tabela7[[#This Row],[C/V]]</f>
        <v/>
      </c>
    </row>
    <row r="2670" spans="3:24" ht="15" customHeight="1" x14ac:dyDescent="0.25">
      <c r="C2670" s="262"/>
      <c r="D2670" s="272"/>
      <c r="E2670" s="272"/>
      <c r="F2670" s="264"/>
      <c r="G2670" s="265"/>
      <c r="H2670" s="126"/>
      <c r="I2670" s="125"/>
      <c r="J2670" s="125"/>
      <c r="K2670" s="125"/>
      <c r="L2670" s="125"/>
      <c r="M2670" s="125"/>
      <c r="N2670" s="125"/>
      <c r="O2670" s="266"/>
      <c r="P2670" s="267"/>
      <c r="Q2670" s="268"/>
      <c r="R2670" s="269"/>
      <c r="S2670" s="268"/>
      <c r="T2670" s="263"/>
      <c r="U2670" s="300"/>
      <c r="V2670" s="294" t="str">
        <f>IF(Tabela7[[#This Row],[C/V]]="c",Tabela7[[#This Row],[Preço Médio]],"")</f>
        <v/>
      </c>
      <c r="W2670" s="294" t="str">
        <f>IF(Tabela7[[#This Row],[C/V]]="v",Tabela7[[#This Row],[Preço Médio]],"")</f>
        <v/>
      </c>
      <c r="X2670" s="123" t="str">
        <f>Tabela7[[#This Row],[Código Negociação]]&amp;Tabela7[[#This Row],[C/V]]</f>
        <v/>
      </c>
    </row>
    <row r="2671" spans="3:24" ht="15" customHeight="1" x14ac:dyDescent="0.25">
      <c r="C2671" s="262"/>
      <c r="D2671" s="272"/>
      <c r="E2671" s="272"/>
      <c r="F2671" s="264"/>
      <c r="G2671" s="265"/>
      <c r="H2671" s="126"/>
      <c r="I2671" s="125"/>
      <c r="J2671" s="125"/>
      <c r="K2671" s="125"/>
      <c r="L2671" s="125"/>
      <c r="M2671" s="125"/>
      <c r="N2671" s="125"/>
      <c r="O2671" s="266"/>
      <c r="P2671" s="267"/>
      <c r="Q2671" s="267"/>
      <c r="R2671" s="270"/>
      <c r="S2671" s="267"/>
      <c r="T2671" s="264"/>
      <c r="U2671" s="300"/>
      <c r="V2671" s="294" t="str">
        <f>IF(Tabela7[[#This Row],[C/V]]="c",Tabela7[[#This Row],[Preço Médio]],"")</f>
        <v/>
      </c>
      <c r="W2671" s="294" t="str">
        <f>IF(Tabela7[[#This Row],[C/V]]="v",Tabela7[[#This Row],[Preço Médio]],"")</f>
        <v/>
      </c>
      <c r="X2671" s="123" t="str">
        <f>Tabela7[[#This Row],[Código Negociação]]&amp;Tabela7[[#This Row],[C/V]]</f>
        <v/>
      </c>
    </row>
    <row r="2672" spans="3:24" ht="15" customHeight="1" x14ac:dyDescent="0.25">
      <c r="C2672" s="141"/>
      <c r="D2672" s="273"/>
      <c r="E2672" s="273"/>
      <c r="F2672" s="264"/>
      <c r="G2672" s="274"/>
      <c r="H2672" s="264"/>
      <c r="I2672" s="275"/>
      <c r="J2672" s="275"/>
      <c r="K2672" s="275"/>
      <c r="L2672" s="275"/>
      <c r="M2672" s="275"/>
      <c r="N2672" s="275"/>
      <c r="O2672" s="267"/>
      <c r="P2672" s="267"/>
      <c r="Q2672" s="268"/>
      <c r="R2672" s="269"/>
      <c r="S2672" s="268"/>
      <c r="T2672" s="263"/>
      <c r="U2672" s="300"/>
      <c r="V2672" s="294" t="str">
        <f>IF(Tabela7[[#This Row],[C/V]]="c",Tabela7[[#This Row],[Preço Médio]],"")</f>
        <v/>
      </c>
      <c r="W2672" s="294" t="str">
        <f>IF(Tabela7[[#This Row],[C/V]]="v",Tabela7[[#This Row],[Preço Médio]],"")</f>
        <v/>
      </c>
      <c r="X2672" s="123" t="str">
        <f>Tabela7[[#This Row],[Código Negociação]]&amp;Tabela7[[#This Row],[C/V]]</f>
        <v/>
      </c>
    </row>
    <row r="2673" spans="3:24" ht="15" customHeight="1" x14ac:dyDescent="0.25">
      <c r="C2673" s="262"/>
      <c r="D2673" s="272"/>
      <c r="E2673" s="273"/>
      <c r="F2673" s="264"/>
      <c r="G2673" s="265"/>
      <c r="H2673" s="126"/>
      <c r="I2673" s="125"/>
      <c r="J2673" s="125"/>
      <c r="K2673" s="125"/>
      <c r="L2673" s="125"/>
      <c r="M2673" s="125"/>
      <c r="N2673" s="125"/>
      <c r="O2673" s="266"/>
      <c r="P2673" s="267"/>
      <c r="Q2673" s="268"/>
      <c r="R2673" s="269"/>
      <c r="S2673" s="268"/>
      <c r="T2673" s="263"/>
      <c r="U2673" s="300"/>
      <c r="V2673" s="294" t="str">
        <f>IF(Tabela7[[#This Row],[C/V]]="c",Tabela7[[#This Row],[Preço Médio]],"")</f>
        <v/>
      </c>
      <c r="W2673" s="294" t="str">
        <f>IF(Tabela7[[#This Row],[C/V]]="v",Tabela7[[#This Row],[Preço Médio]],"")</f>
        <v/>
      </c>
      <c r="X2673" s="123" t="str">
        <f>Tabela7[[#This Row],[Código Negociação]]&amp;Tabela7[[#This Row],[C/V]]</f>
        <v/>
      </c>
    </row>
    <row r="2674" spans="3:24" ht="15" customHeight="1" x14ac:dyDescent="0.25">
      <c r="C2674" s="262"/>
      <c r="D2674" s="272"/>
      <c r="E2674" s="273"/>
      <c r="F2674" s="264"/>
      <c r="G2674" s="265"/>
      <c r="H2674" s="126"/>
      <c r="I2674" s="125"/>
      <c r="J2674" s="125"/>
      <c r="K2674" s="125"/>
      <c r="L2674" s="125"/>
      <c r="M2674" s="125"/>
      <c r="N2674" s="125"/>
      <c r="O2674" s="266"/>
      <c r="P2674" s="267"/>
      <c r="Q2674" s="267"/>
      <c r="R2674" s="270"/>
      <c r="S2674" s="267"/>
      <c r="T2674" s="264"/>
      <c r="U2674" s="300"/>
      <c r="V2674" s="294" t="str">
        <f>IF(Tabela7[[#This Row],[C/V]]="c",Tabela7[[#This Row],[Preço Médio]],"")</f>
        <v/>
      </c>
      <c r="W2674" s="294" t="str">
        <f>IF(Tabela7[[#This Row],[C/V]]="v",Tabela7[[#This Row],[Preço Médio]],"")</f>
        <v/>
      </c>
      <c r="X2674" s="123" t="str">
        <f>Tabela7[[#This Row],[Código Negociação]]&amp;Tabela7[[#This Row],[C/V]]</f>
        <v/>
      </c>
    </row>
    <row r="2675" spans="3:24" ht="15" customHeight="1" x14ac:dyDescent="0.25">
      <c r="C2675" s="141"/>
      <c r="D2675" s="271"/>
      <c r="E2675" s="271"/>
      <c r="F2675" s="118"/>
      <c r="G2675" s="119"/>
      <c r="H2675" s="118"/>
      <c r="I2675" s="120"/>
      <c r="J2675" s="120"/>
      <c r="K2675" s="120"/>
      <c r="L2675" s="120"/>
      <c r="M2675" s="120"/>
      <c r="N2675" s="120"/>
      <c r="O2675" s="121"/>
      <c r="P2675" s="121"/>
      <c r="Q2675" s="117"/>
      <c r="R2675" s="122"/>
      <c r="S2675" s="117"/>
      <c r="T2675" s="123"/>
      <c r="U2675" s="299"/>
      <c r="V2675" s="294" t="str">
        <f>IF(Tabela7[[#This Row],[C/V]]="c",Tabela7[[#This Row],[Preço Médio]],"")</f>
        <v/>
      </c>
      <c r="W2675" s="294" t="str">
        <f>IF(Tabela7[[#This Row],[C/V]]="v",Tabela7[[#This Row],[Preço Médio]],"")</f>
        <v/>
      </c>
      <c r="X2675" s="123" t="str">
        <f>Tabela7[[#This Row],[Código Negociação]]&amp;Tabela7[[#This Row],[C/V]]</f>
        <v/>
      </c>
    </row>
    <row r="2676" spans="3:24" ht="15" customHeight="1" x14ac:dyDescent="0.25">
      <c r="C2676" s="262"/>
      <c r="D2676" s="272"/>
      <c r="E2676" s="272"/>
      <c r="F2676" s="264"/>
      <c r="G2676" s="265"/>
      <c r="H2676" s="126"/>
      <c r="I2676" s="125"/>
      <c r="J2676" s="125"/>
      <c r="K2676" s="125"/>
      <c r="L2676" s="125"/>
      <c r="M2676" s="125"/>
      <c r="N2676" s="125"/>
      <c r="O2676" s="266"/>
      <c r="P2676" s="267"/>
      <c r="Q2676" s="268"/>
      <c r="R2676" s="269"/>
      <c r="S2676" s="268"/>
      <c r="T2676" s="263"/>
      <c r="U2676" s="300"/>
      <c r="V2676" s="294" t="str">
        <f>IF(Tabela7[[#This Row],[C/V]]="c",Tabela7[[#This Row],[Preço Médio]],"")</f>
        <v/>
      </c>
      <c r="W2676" s="294" t="str">
        <f>IF(Tabela7[[#This Row],[C/V]]="v",Tabela7[[#This Row],[Preço Médio]],"")</f>
        <v/>
      </c>
      <c r="X2676" s="123" t="str">
        <f>Tabela7[[#This Row],[Código Negociação]]&amp;Tabela7[[#This Row],[C/V]]</f>
        <v/>
      </c>
    </row>
    <row r="2677" spans="3:24" ht="15" customHeight="1" x14ac:dyDescent="0.25">
      <c r="C2677" s="262"/>
      <c r="D2677" s="272"/>
      <c r="E2677" s="272"/>
      <c r="F2677" s="264"/>
      <c r="G2677" s="265"/>
      <c r="H2677" s="126"/>
      <c r="I2677" s="125"/>
      <c r="J2677" s="125"/>
      <c r="K2677" s="125"/>
      <c r="L2677" s="125"/>
      <c r="M2677" s="125"/>
      <c r="N2677" s="125"/>
      <c r="O2677" s="266"/>
      <c r="P2677" s="267"/>
      <c r="Q2677" s="267"/>
      <c r="R2677" s="270"/>
      <c r="S2677" s="267"/>
      <c r="T2677" s="264"/>
      <c r="U2677" s="300"/>
      <c r="V2677" s="294" t="str">
        <f>IF(Tabela7[[#This Row],[C/V]]="c",Tabela7[[#This Row],[Preço Médio]],"")</f>
        <v/>
      </c>
      <c r="W2677" s="294" t="str">
        <f>IF(Tabela7[[#This Row],[C/V]]="v",Tabela7[[#This Row],[Preço Médio]],"")</f>
        <v/>
      </c>
      <c r="X2677" s="123" t="str">
        <f>Tabela7[[#This Row],[Código Negociação]]&amp;Tabela7[[#This Row],[C/V]]</f>
        <v/>
      </c>
    </row>
    <row r="2678" spans="3:24" ht="15" customHeight="1" x14ac:dyDescent="0.25">
      <c r="C2678" s="141"/>
      <c r="D2678" s="273"/>
      <c r="E2678" s="273"/>
      <c r="F2678" s="264"/>
      <c r="G2678" s="274"/>
      <c r="H2678" s="264"/>
      <c r="I2678" s="275"/>
      <c r="J2678" s="275"/>
      <c r="K2678" s="275"/>
      <c r="L2678" s="275"/>
      <c r="M2678" s="275"/>
      <c r="N2678" s="275"/>
      <c r="O2678" s="267"/>
      <c r="P2678" s="267"/>
      <c r="Q2678" s="268"/>
      <c r="R2678" s="269"/>
      <c r="S2678" s="268"/>
      <c r="T2678" s="263"/>
      <c r="U2678" s="300"/>
      <c r="V2678" s="294" t="str">
        <f>IF(Tabela7[[#This Row],[C/V]]="c",Tabela7[[#This Row],[Preço Médio]],"")</f>
        <v/>
      </c>
      <c r="W2678" s="294" t="str">
        <f>IF(Tabela7[[#This Row],[C/V]]="v",Tabela7[[#This Row],[Preço Médio]],"")</f>
        <v/>
      </c>
      <c r="X2678" s="123" t="str">
        <f>Tabela7[[#This Row],[Código Negociação]]&amp;Tabela7[[#This Row],[C/V]]</f>
        <v/>
      </c>
    </row>
    <row r="2679" spans="3:24" ht="15" customHeight="1" x14ac:dyDescent="0.25">
      <c r="C2679" s="262"/>
      <c r="D2679" s="272"/>
      <c r="E2679" s="273"/>
      <c r="F2679" s="264"/>
      <c r="G2679" s="265"/>
      <c r="H2679" s="126"/>
      <c r="I2679" s="125"/>
      <c r="J2679" s="125"/>
      <c r="K2679" s="125"/>
      <c r="L2679" s="125"/>
      <c r="M2679" s="125"/>
      <c r="N2679" s="125"/>
      <c r="O2679" s="266"/>
      <c r="P2679" s="267"/>
      <c r="Q2679" s="268"/>
      <c r="R2679" s="269"/>
      <c r="S2679" s="268"/>
      <c r="T2679" s="263"/>
      <c r="U2679" s="300"/>
      <c r="V2679" s="294" t="str">
        <f>IF(Tabela7[[#This Row],[C/V]]="c",Tabela7[[#This Row],[Preço Médio]],"")</f>
        <v/>
      </c>
      <c r="W2679" s="294" t="str">
        <f>IF(Tabela7[[#This Row],[C/V]]="v",Tabela7[[#This Row],[Preço Médio]],"")</f>
        <v/>
      </c>
      <c r="X2679" s="123" t="str">
        <f>Tabela7[[#This Row],[Código Negociação]]&amp;Tabela7[[#This Row],[C/V]]</f>
        <v/>
      </c>
    </row>
    <row r="2680" spans="3:24" ht="15" customHeight="1" x14ac:dyDescent="0.25">
      <c r="C2680" s="262"/>
      <c r="D2680" s="272"/>
      <c r="E2680" s="273"/>
      <c r="F2680" s="264"/>
      <c r="G2680" s="265"/>
      <c r="H2680" s="126"/>
      <c r="I2680" s="125"/>
      <c r="J2680" s="125"/>
      <c r="K2680" s="125"/>
      <c r="L2680" s="125"/>
      <c r="M2680" s="125"/>
      <c r="N2680" s="125"/>
      <c r="O2680" s="266"/>
      <c r="P2680" s="267"/>
      <c r="Q2680" s="267"/>
      <c r="R2680" s="270"/>
      <c r="S2680" s="267"/>
      <c r="T2680" s="264"/>
      <c r="U2680" s="300"/>
      <c r="V2680" s="294" t="str">
        <f>IF(Tabela7[[#This Row],[C/V]]="c",Tabela7[[#This Row],[Preço Médio]],"")</f>
        <v/>
      </c>
      <c r="W2680" s="294" t="str">
        <f>IF(Tabela7[[#This Row],[C/V]]="v",Tabela7[[#This Row],[Preço Médio]],"")</f>
        <v/>
      </c>
      <c r="X2680" s="123" t="str">
        <f>Tabela7[[#This Row],[Código Negociação]]&amp;Tabela7[[#This Row],[C/V]]</f>
        <v/>
      </c>
    </row>
    <row r="2681" spans="3:24" ht="15" customHeight="1" x14ac:dyDescent="0.25">
      <c r="C2681" s="141"/>
      <c r="D2681" s="271"/>
      <c r="E2681" s="271"/>
      <c r="F2681" s="118"/>
      <c r="G2681" s="119"/>
      <c r="H2681" s="118"/>
      <c r="I2681" s="120"/>
      <c r="J2681" s="120"/>
      <c r="K2681" s="120"/>
      <c r="L2681" s="120"/>
      <c r="M2681" s="120"/>
      <c r="N2681" s="120"/>
      <c r="O2681" s="121"/>
      <c r="P2681" s="121"/>
      <c r="Q2681" s="117"/>
      <c r="R2681" s="122"/>
      <c r="S2681" s="117"/>
      <c r="T2681" s="123"/>
      <c r="U2681" s="299"/>
      <c r="V2681" s="294" t="str">
        <f>IF(Tabela7[[#This Row],[C/V]]="c",Tabela7[[#This Row],[Preço Médio]],"")</f>
        <v/>
      </c>
      <c r="W2681" s="294" t="str">
        <f>IF(Tabela7[[#This Row],[C/V]]="v",Tabela7[[#This Row],[Preço Médio]],"")</f>
        <v/>
      </c>
      <c r="X2681" s="123" t="str">
        <f>Tabela7[[#This Row],[Código Negociação]]&amp;Tabela7[[#This Row],[C/V]]</f>
        <v/>
      </c>
    </row>
    <row r="2682" spans="3:24" ht="15" customHeight="1" x14ac:dyDescent="0.25">
      <c r="C2682" s="262"/>
      <c r="D2682" s="272"/>
      <c r="E2682" s="272"/>
      <c r="F2682" s="264"/>
      <c r="G2682" s="265"/>
      <c r="H2682" s="126"/>
      <c r="I2682" s="125"/>
      <c r="J2682" s="125"/>
      <c r="K2682" s="125"/>
      <c r="L2682" s="125"/>
      <c r="M2682" s="125"/>
      <c r="N2682" s="125"/>
      <c r="O2682" s="266"/>
      <c r="P2682" s="267"/>
      <c r="Q2682" s="268"/>
      <c r="R2682" s="269"/>
      <c r="S2682" s="268"/>
      <c r="T2682" s="263"/>
      <c r="U2682" s="300"/>
      <c r="V2682" s="294" t="str">
        <f>IF(Tabela7[[#This Row],[C/V]]="c",Tabela7[[#This Row],[Preço Médio]],"")</f>
        <v/>
      </c>
      <c r="W2682" s="294" t="str">
        <f>IF(Tabela7[[#This Row],[C/V]]="v",Tabela7[[#This Row],[Preço Médio]],"")</f>
        <v/>
      </c>
      <c r="X2682" s="123" t="str">
        <f>Tabela7[[#This Row],[Código Negociação]]&amp;Tabela7[[#This Row],[C/V]]</f>
        <v/>
      </c>
    </row>
    <row r="2683" spans="3:24" ht="15" customHeight="1" x14ac:dyDescent="0.25">
      <c r="C2683" s="262"/>
      <c r="D2683" s="272"/>
      <c r="E2683" s="272"/>
      <c r="F2683" s="264"/>
      <c r="G2683" s="265"/>
      <c r="H2683" s="126"/>
      <c r="I2683" s="125"/>
      <c r="J2683" s="125"/>
      <c r="K2683" s="125"/>
      <c r="L2683" s="125"/>
      <c r="M2683" s="125"/>
      <c r="N2683" s="125"/>
      <c r="O2683" s="266"/>
      <c r="P2683" s="267"/>
      <c r="Q2683" s="267"/>
      <c r="R2683" s="270"/>
      <c r="S2683" s="267"/>
      <c r="T2683" s="264"/>
      <c r="U2683" s="300"/>
      <c r="V2683" s="294" t="str">
        <f>IF(Tabela7[[#This Row],[C/V]]="c",Tabela7[[#This Row],[Preço Médio]],"")</f>
        <v/>
      </c>
      <c r="W2683" s="294" t="str">
        <f>IF(Tabela7[[#This Row],[C/V]]="v",Tabela7[[#This Row],[Preço Médio]],"")</f>
        <v/>
      </c>
      <c r="X2683" s="123" t="str">
        <f>Tabela7[[#This Row],[Código Negociação]]&amp;Tabela7[[#This Row],[C/V]]</f>
        <v/>
      </c>
    </row>
    <row r="2684" spans="3:24" ht="15" customHeight="1" x14ac:dyDescent="0.25">
      <c r="C2684" s="141"/>
      <c r="D2684" s="273"/>
      <c r="E2684" s="273"/>
      <c r="F2684" s="264"/>
      <c r="G2684" s="274"/>
      <c r="H2684" s="264"/>
      <c r="I2684" s="275"/>
      <c r="J2684" s="275"/>
      <c r="K2684" s="275"/>
      <c r="L2684" s="275"/>
      <c r="M2684" s="275"/>
      <c r="N2684" s="275"/>
      <c r="O2684" s="267"/>
      <c r="P2684" s="267"/>
      <c r="Q2684" s="268"/>
      <c r="R2684" s="269"/>
      <c r="S2684" s="268"/>
      <c r="T2684" s="263"/>
      <c r="U2684" s="300"/>
      <c r="V2684" s="294" t="str">
        <f>IF(Tabela7[[#This Row],[C/V]]="c",Tabela7[[#This Row],[Preço Médio]],"")</f>
        <v/>
      </c>
      <c r="W2684" s="294" t="str">
        <f>IF(Tabela7[[#This Row],[C/V]]="v",Tabela7[[#This Row],[Preço Médio]],"")</f>
        <v/>
      </c>
      <c r="X2684" s="123" t="str">
        <f>Tabela7[[#This Row],[Código Negociação]]&amp;Tabela7[[#This Row],[C/V]]</f>
        <v/>
      </c>
    </row>
    <row r="2685" spans="3:24" ht="15" customHeight="1" x14ac:dyDescent="0.25">
      <c r="C2685" s="262"/>
      <c r="D2685" s="272"/>
      <c r="E2685" s="273"/>
      <c r="F2685" s="264"/>
      <c r="G2685" s="265"/>
      <c r="H2685" s="126"/>
      <c r="I2685" s="125"/>
      <c r="J2685" s="125"/>
      <c r="K2685" s="125"/>
      <c r="L2685" s="125"/>
      <c r="M2685" s="125"/>
      <c r="N2685" s="125"/>
      <c r="O2685" s="266"/>
      <c r="P2685" s="267"/>
      <c r="Q2685" s="268"/>
      <c r="R2685" s="269"/>
      <c r="S2685" s="268"/>
      <c r="T2685" s="263"/>
      <c r="U2685" s="300"/>
      <c r="V2685" s="294" t="str">
        <f>IF(Tabela7[[#This Row],[C/V]]="c",Tabela7[[#This Row],[Preço Médio]],"")</f>
        <v/>
      </c>
      <c r="W2685" s="294" t="str">
        <f>IF(Tabela7[[#This Row],[C/V]]="v",Tabela7[[#This Row],[Preço Médio]],"")</f>
        <v/>
      </c>
      <c r="X2685" s="123" t="str">
        <f>Tabela7[[#This Row],[Código Negociação]]&amp;Tabela7[[#This Row],[C/V]]</f>
        <v/>
      </c>
    </row>
    <row r="2686" spans="3:24" ht="15" customHeight="1" x14ac:dyDescent="0.25">
      <c r="C2686" s="262"/>
      <c r="D2686" s="272"/>
      <c r="E2686" s="273"/>
      <c r="F2686" s="264"/>
      <c r="G2686" s="265"/>
      <c r="H2686" s="126"/>
      <c r="I2686" s="125"/>
      <c r="J2686" s="125"/>
      <c r="K2686" s="125"/>
      <c r="L2686" s="125"/>
      <c r="M2686" s="125"/>
      <c r="N2686" s="125"/>
      <c r="O2686" s="266"/>
      <c r="P2686" s="267"/>
      <c r="Q2686" s="267"/>
      <c r="R2686" s="270"/>
      <c r="S2686" s="267"/>
      <c r="T2686" s="264"/>
      <c r="U2686" s="300"/>
      <c r="V2686" s="294" t="str">
        <f>IF(Tabela7[[#This Row],[C/V]]="c",Tabela7[[#This Row],[Preço Médio]],"")</f>
        <v/>
      </c>
      <c r="W2686" s="294" t="str">
        <f>IF(Tabela7[[#This Row],[C/V]]="v",Tabela7[[#This Row],[Preço Médio]],"")</f>
        <v/>
      </c>
      <c r="X2686" s="123" t="str">
        <f>Tabela7[[#This Row],[Código Negociação]]&amp;Tabela7[[#This Row],[C/V]]</f>
        <v/>
      </c>
    </row>
    <row r="2687" spans="3:24" ht="15" customHeight="1" x14ac:dyDescent="0.25">
      <c r="C2687" s="141"/>
      <c r="D2687" s="271"/>
      <c r="E2687" s="271"/>
      <c r="F2687" s="118"/>
      <c r="G2687" s="119"/>
      <c r="H2687" s="118"/>
      <c r="I2687" s="120"/>
      <c r="J2687" s="120"/>
      <c r="K2687" s="120"/>
      <c r="L2687" s="120"/>
      <c r="M2687" s="120"/>
      <c r="N2687" s="120"/>
      <c r="O2687" s="121"/>
      <c r="P2687" s="121"/>
      <c r="Q2687" s="117"/>
      <c r="R2687" s="122"/>
      <c r="S2687" s="117"/>
      <c r="T2687" s="123"/>
      <c r="U2687" s="299"/>
      <c r="V2687" s="294" t="str">
        <f>IF(Tabela7[[#This Row],[C/V]]="c",Tabela7[[#This Row],[Preço Médio]],"")</f>
        <v/>
      </c>
      <c r="W2687" s="294" t="str">
        <f>IF(Tabela7[[#This Row],[C/V]]="v",Tabela7[[#This Row],[Preço Médio]],"")</f>
        <v/>
      </c>
      <c r="X2687" s="123" t="str">
        <f>Tabela7[[#This Row],[Código Negociação]]&amp;Tabela7[[#This Row],[C/V]]</f>
        <v/>
      </c>
    </row>
    <row r="2688" spans="3:24" ht="15" customHeight="1" x14ac:dyDescent="0.25">
      <c r="C2688" s="262"/>
      <c r="D2688" s="272"/>
      <c r="E2688" s="272"/>
      <c r="F2688" s="264"/>
      <c r="G2688" s="265"/>
      <c r="H2688" s="126"/>
      <c r="I2688" s="125"/>
      <c r="J2688" s="125"/>
      <c r="K2688" s="125"/>
      <c r="L2688" s="125"/>
      <c r="M2688" s="125"/>
      <c r="N2688" s="125"/>
      <c r="O2688" s="266"/>
      <c r="P2688" s="267"/>
      <c r="Q2688" s="268"/>
      <c r="R2688" s="269"/>
      <c r="S2688" s="268"/>
      <c r="T2688" s="263"/>
      <c r="U2688" s="300"/>
      <c r="V2688" s="294" t="str">
        <f>IF(Tabela7[[#This Row],[C/V]]="c",Tabela7[[#This Row],[Preço Médio]],"")</f>
        <v/>
      </c>
      <c r="W2688" s="294" t="str">
        <f>IF(Tabela7[[#This Row],[C/V]]="v",Tabela7[[#This Row],[Preço Médio]],"")</f>
        <v/>
      </c>
      <c r="X2688" s="123" t="str">
        <f>Tabela7[[#This Row],[Código Negociação]]&amp;Tabela7[[#This Row],[C/V]]</f>
        <v/>
      </c>
    </row>
    <row r="2689" spans="3:24" ht="15" customHeight="1" x14ac:dyDescent="0.25">
      <c r="C2689" s="262"/>
      <c r="D2689" s="272"/>
      <c r="E2689" s="272"/>
      <c r="F2689" s="264"/>
      <c r="G2689" s="265"/>
      <c r="H2689" s="126"/>
      <c r="I2689" s="125"/>
      <c r="J2689" s="125"/>
      <c r="K2689" s="125"/>
      <c r="L2689" s="125"/>
      <c r="M2689" s="125"/>
      <c r="N2689" s="125"/>
      <c r="O2689" s="266"/>
      <c r="P2689" s="267"/>
      <c r="Q2689" s="267"/>
      <c r="R2689" s="270"/>
      <c r="S2689" s="267"/>
      <c r="T2689" s="264"/>
      <c r="U2689" s="300"/>
      <c r="V2689" s="294" t="str">
        <f>IF(Tabela7[[#This Row],[C/V]]="c",Tabela7[[#This Row],[Preço Médio]],"")</f>
        <v/>
      </c>
      <c r="W2689" s="294" t="str">
        <f>IF(Tabela7[[#This Row],[C/V]]="v",Tabela7[[#This Row],[Preço Médio]],"")</f>
        <v/>
      </c>
      <c r="X2689" s="123" t="str">
        <f>Tabela7[[#This Row],[Código Negociação]]&amp;Tabela7[[#This Row],[C/V]]</f>
        <v/>
      </c>
    </row>
    <row r="2690" spans="3:24" ht="15" customHeight="1" x14ac:dyDescent="0.25">
      <c r="C2690" s="141"/>
      <c r="D2690" s="273"/>
      <c r="E2690" s="273"/>
      <c r="F2690" s="264"/>
      <c r="G2690" s="274"/>
      <c r="H2690" s="264"/>
      <c r="I2690" s="275"/>
      <c r="J2690" s="275"/>
      <c r="K2690" s="275"/>
      <c r="L2690" s="275"/>
      <c r="M2690" s="275"/>
      <c r="N2690" s="275"/>
      <c r="O2690" s="267"/>
      <c r="P2690" s="267"/>
      <c r="Q2690" s="268"/>
      <c r="R2690" s="269"/>
      <c r="S2690" s="268"/>
      <c r="T2690" s="263"/>
      <c r="U2690" s="300"/>
      <c r="V2690" s="294" t="str">
        <f>IF(Tabela7[[#This Row],[C/V]]="c",Tabela7[[#This Row],[Preço Médio]],"")</f>
        <v/>
      </c>
      <c r="W2690" s="294" t="str">
        <f>IF(Tabela7[[#This Row],[C/V]]="v",Tabela7[[#This Row],[Preço Médio]],"")</f>
        <v/>
      </c>
      <c r="X2690" s="123" t="str">
        <f>Tabela7[[#This Row],[Código Negociação]]&amp;Tabela7[[#This Row],[C/V]]</f>
        <v/>
      </c>
    </row>
    <row r="2691" spans="3:24" ht="15" customHeight="1" x14ac:dyDescent="0.25">
      <c r="C2691" s="262"/>
      <c r="D2691" s="272"/>
      <c r="E2691" s="273"/>
      <c r="F2691" s="264"/>
      <c r="G2691" s="265"/>
      <c r="H2691" s="126"/>
      <c r="I2691" s="125"/>
      <c r="J2691" s="125"/>
      <c r="K2691" s="125"/>
      <c r="L2691" s="125"/>
      <c r="M2691" s="125"/>
      <c r="N2691" s="125"/>
      <c r="O2691" s="266"/>
      <c r="P2691" s="267"/>
      <c r="Q2691" s="268"/>
      <c r="R2691" s="269"/>
      <c r="S2691" s="268"/>
      <c r="T2691" s="263"/>
      <c r="U2691" s="300"/>
      <c r="V2691" s="294" t="str">
        <f>IF(Tabela7[[#This Row],[C/V]]="c",Tabela7[[#This Row],[Preço Médio]],"")</f>
        <v/>
      </c>
      <c r="W2691" s="294" t="str">
        <f>IF(Tabela7[[#This Row],[C/V]]="v",Tabela7[[#This Row],[Preço Médio]],"")</f>
        <v/>
      </c>
      <c r="X2691" s="123" t="str">
        <f>Tabela7[[#This Row],[Código Negociação]]&amp;Tabela7[[#This Row],[C/V]]</f>
        <v/>
      </c>
    </row>
    <row r="2692" spans="3:24" ht="15" customHeight="1" x14ac:dyDescent="0.25">
      <c r="C2692" s="262"/>
      <c r="D2692" s="272"/>
      <c r="E2692" s="273"/>
      <c r="F2692" s="264"/>
      <c r="G2692" s="265"/>
      <c r="H2692" s="126"/>
      <c r="I2692" s="125"/>
      <c r="J2692" s="125"/>
      <c r="K2692" s="125"/>
      <c r="L2692" s="125"/>
      <c r="M2692" s="125"/>
      <c r="N2692" s="125"/>
      <c r="O2692" s="266"/>
      <c r="P2692" s="267"/>
      <c r="Q2692" s="267"/>
      <c r="R2692" s="270"/>
      <c r="S2692" s="267"/>
      <c r="T2692" s="264"/>
      <c r="U2692" s="300"/>
      <c r="V2692" s="294" t="str">
        <f>IF(Tabela7[[#This Row],[C/V]]="c",Tabela7[[#This Row],[Preço Médio]],"")</f>
        <v/>
      </c>
      <c r="W2692" s="294" t="str">
        <f>IF(Tabela7[[#This Row],[C/V]]="v",Tabela7[[#This Row],[Preço Médio]],"")</f>
        <v/>
      </c>
      <c r="X2692" s="123" t="str">
        <f>Tabela7[[#This Row],[Código Negociação]]&amp;Tabela7[[#This Row],[C/V]]</f>
        <v/>
      </c>
    </row>
    <row r="2693" spans="3:24" ht="15" customHeight="1" x14ac:dyDescent="0.25">
      <c r="C2693" s="141"/>
      <c r="D2693" s="271"/>
      <c r="E2693" s="271"/>
      <c r="F2693" s="118"/>
      <c r="G2693" s="119"/>
      <c r="H2693" s="118"/>
      <c r="I2693" s="120"/>
      <c r="J2693" s="120"/>
      <c r="K2693" s="120"/>
      <c r="L2693" s="120"/>
      <c r="M2693" s="120"/>
      <c r="N2693" s="120"/>
      <c r="O2693" s="121"/>
      <c r="P2693" s="121"/>
      <c r="Q2693" s="117"/>
      <c r="R2693" s="122"/>
      <c r="S2693" s="117"/>
      <c r="T2693" s="123"/>
      <c r="U2693" s="299"/>
      <c r="V2693" s="294" t="str">
        <f>IF(Tabela7[[#This Row],[C/V]]="c",Tabela7[[#This Row],[Preço Médio]],"")</f>
        <v/>
      </c>
      <c r="W2693" s="294" t="str">
        <f>IF(Tabela7[[#This Row],[C/V]]="v",Tabela7[[#This Row],[Preço Médio]],"")</f>
        <v/>
      </c>
      <c r="X2693" s="123" t="str">
        <f>Tabela7[[#This Row],[Código Negociação]]&amp;Tabela7[[#This Row],[C/V]]</f>
        <v/>
      </c>
    </row>
    <row r="2694" spans="3:24" ht="15" customHeight="1" x14ac:dyDescent="0.25">
      <c r="C2694" s="262"/>
      <c r="D2694" s="272"/>
      <c r="E2694" s="272"/>
      <c r="F2694" s="264"/>
      <c r="G2694" s="265"/>
      <c r="H2694" s="126"/>
      <c r="I2694" s="125"/>
      <c r="J2694" s="125"/>
      <c r="K2694" s="125"/>
      <c r="L2694" s="125"/>
      <c r="M2694" s="125"/>
      <c r="N2694" s="125"/>
      <c r="O2694" s="266"/>
      <c r="P2694" s="267"/>
      <c r="Q2694" s="268"/>
      <c r="R2694" s="269"/>
      <c r="S2694" s="268"/>
      <c r="T2694" s="263"/>
      <c r="U2694" s="300"/>
      <c r="V2694" s="294" t="str">
        <f>IF(Tabela7[[#This Row],[C/V]]="c",Tabela7[[#This Row],[Preço Médio]],"")</f>
        <v/>
      </c>
      <c r="W2694" s="294" t="str">
        <f>IF(Tabela7[[#This Row],[C/V]]="v",Tabela7[[#This Row],[Preço Médio]],"")</f>
        <v/>
      </c>
      <c r="X2694" s="123" t="str">
        <f>Tabela7[[#This Row],[Código Negociação]]&amp;Tabela7[[#This Row],[C/V]]</f>
        <v/>
      </c>
    </row>
    <row r="2695" spans="3:24" ht="15" customHeight="1" x14ac:dyDescent="0.25">
      <c r="C2695" s="262"/>
      <c r="D2695" s="272"/>
      <c r="E2695" s="272"/>
      <c r="F2695" s="264"/>
      <c r="G2695" s="265"/>
      <c r="H2695" s="126"/>
      <c r="I2695" s="125"/>
      <c r="J2695" s="125"/>
      <c r="K2695" s="125"/>
      <c r="L2695" s="125"/>
      <c r="M2695" s="125"/>
      <c r="N2695" s="125"/>
      <c r="O2695" s="266"/>
      <c r="P2695" s="267"/>
      <c r="Q2695" s="267"/>
      <c r="R2695" s="270"/>
      <c r="S2695" s="267"/>
      <c r="T2695" s="264"/>
      <c r="U2695" s="300"/>
      <c r="V2695" s="294" t="str">
        <f>IF(Tabela7[[#This Row],[C/V]]="c",Tabela7[[#This Row],[Preço Médio]],"")</f>
        <v/>
      </c>
      <c r="W2695" s="294" t="str">
        <f>IF(Tabela7[[#This Row],[C/V]]="v",Tabela7[[#This Row],[Preço Médio]],"")</f>
        <v/>
      </c>
      <c r="X2695" s="123" t="str">
        <f>Tabela7[[#This Row],[Código Negociação]]&amp;Tabela7[[#This Row],[C/V]]</f>
        <v/>
      </c>
    </row>
    <row r="2696" spans="3:24" ht="15" customHeight="1" x14ac:dyDescent="0.25">
      <c r="C2696" s="141"/>
      <c r="D2696" s="273"/>
      <c r="E2696" s="273"/>
      <c r="F2696" s="264"/>
      <c r="G2696" s="274"/>
      <c r="H2696" s="264"/>
      <c r="I2696" s="275"/>
      <c r="J2696" s="275"/>
      <c r="K2696" s="275"/>
      <c r="L2696" s="275"/>
      <c r="M2696" s="275"/>
      <c r="N2696" s="275"/>
      <c r="O2696" s="267"/>
      <c r="P2696" s="267"/>
      <c r="Q2696" s="268"/>
      <c r="R2696" s="269"/>
      <c r="S2696" s="268"/>
      <c r="T2696" s="263"/>
      <c r="U2696" s="300"/>
      <c r="V2696" s="294" t="str">
        <f>IF(Tabela7[[#This Row],[C/V]]="c",Tabela7[[#This Row],[Preço Médio]],"")</f>
        <v/>
      </c>
      <c r="W2696" s="294" t="str">
        <f>IF(Tabela7[[#This Row],[C/V]]="v",Tabela7[[#This Row],[Preço Médio]],"")</f>
        <v/>
      </c>
      <c r="X2696" s="123" t="str">
        <f>Tabela7[[#This Row],[Código Negociação]]&amp;Tabela7[[#This Row],[C/V]]</f>
        <v/>
      </c>
    </row>
    <row r="2697" spans="3:24" ht="15" customHeight="1" x14ac:dyDescent="0.25">
      <c r="C2697" s="262"/>
      <c r="D2697" s="272"/>
      <c r="E2697" s="273"/>
      <c r="F2697" s="264"/>
      <c r="G2697" s="265"/>
      <c r="H2697" s="126"/>
      <c r="I2697" s="125"/>
      <c r="J2697" s="125"/>
      <c r="K2697" s="125"/>
      <c r="L2697" s="125"/>
      <c r="M2697" s="125"/>
      <c r="N2697" s="125"/>
      <c r="O2697" s="266"/>
      <c r="P2697" s="267"/>
      <c r="Q2697" s="268"/>
      <c r="R2697" s="269"/>
      <c r="S2697" s="268"/>
      <c r="T2697" s="263"/>
      <c r="U2697" s="300"/>
      <c r="V2697" s="294" t="str">
        <f>IF(Tabela7[[#This Row],[C/V]]="c",Tabela7[[#This Row],[Preço Médio]],"")</f>
        <v/>
      </c>
      <c r="W2697" s="294" t="str">
        <f>IF(Tabela7[[#This Row],[C/V]]="v",Tabela7[[#This Row],[Preço Médio]],"")</f>
        <v/>
      </c>
      <c r="X2697" s="123" t="str">
        <f>Tabela7[[#This Row],[Código Negociação]]&amp;Tabela7[[#This Row],[C/V]]</f>
        <v/>
      </c>
    </row>
    <row r="2698" spans="3:24" ht="15" customHeight="1" x14ac:dyDescent="0.25">
      <c r="C2698" s="262"/>
      <c r="D2698" s="272"/>
      <c r="E2698" s="273"/>
      <c r="F2698" s="264"/>
      <c r="G2698" s="265"/>
      <c r="H2698" s="126"/>
      <c r="I2698" s="125"/>
      <c r="J2698" s="125"/>
      <c r="K2698" s="125"/>
      <c r="L2698" s="125"/>
      <c r="M2698" s="125"/>
      <c r="N2698" s="125"/>
      <c r="O2698" s="266"/>
      <c r="P2698" s="267"/>
      <c r="Q2698" s="267"/>
      <c r="R2698" s="270"/>
      <c r="S2698" s="267"/>
      <c r="T2698" s="264"/>
      <c r="U2698" s="300"/>
      <c r="V2698" s="294" t="str">
        <f>IF(Tabela7[[#This Row],[C/V]]="c",Tabela7[[#This Row],[Preço Médio]],"")</f>
        <v/>
      </c>
      <c r="W2698" s="294" t="str">
        <f>IF(Tabela7[[#This Row],[C/V]]="v",Tabela7[[#This Row],[Preço Médio]],"")</f>
        <v/>
      </c>
      <c r="X2698" s="123" t="str">
        <f>Tabela7[[#This Row],[Código Negociação]]&amp;Tabela7[[#This Row],[C/V]]</f>
        <v/>
      </c>
    </row>
    <row r="2699" spans="3:24" ht="15" customHeight="1" x14ac:dyDescent="0.25">
      <c r="C2699" s="141"/>
      <c r="D2699" s="271"/>
      <c r="E2699" s="271"/>
      <c r="F2699" s="118"/>
      <c r="G2699" s="119"/>
      <c r="H2699" s="118"/>
      <c r="I2699" s="120"/>
      <c r="J2699" s="120"/>
      <c r="K2699" s="120"/>
      <c r="L2699" s="120"/>
      <c r="M2699" s="120"/>
      <c r="N2699" s="120"/>
      <c r="O2699" s="121"/>
      <c r="P2699" s="121"/>
      <c r="Q2699" s="117"/>
      <c r="R2699" s="122"/>
      <c r="S2699" s="117"/>
      <c r="T2699" s="123"/>
      <c r="U2699" s="299"/>
      <c r="V2699" s="294" t="str">
        <f>IF(Tabela7[[#This Row],[C/V]]="c",Tabela7[[#This Row],[Preço Médio]],"")</f>
        <v/>
      </c>
      <c r="W2699" s="294" t="str">
        <f>IF(Tabela7[[#This Row],[C/V]]="v",Tabela7[[#This Row],[Preço Médio]],"")</f>
        <v/>
      </c>
      <c r="X2699" s="123" t="str">
        <f>Tabela7[[#This Row],[Código Negociação]]&amp;Tabela7[[#This Row],[C/V]]</f>
        <v/>
      </c>
    </row>
    <row r="2700" spans="3:24" ht="15" customHeight="1" x14ac:dyDescent="0.25">
      <c r="C2700" s="262"/>
      <c r="D2700" s="272"/>
      <c r="E2700" s="272"/>
      <c r="F2700" s="264"/>
      <c r="G2700" s="265"/>
      <c r="H2700" s="126"/>
      <c r="I2700" s="125"/>
      <c r="J2700" s="125"/>
      <c r="K2700" s="125"/>
      <c r="L2700" s="125"/>
      <c r="M2700" s="125"/>
      <c r="N2700" s="125"/>
      <c r="O2700" s="266"/>
      <c r="P2700" s="267"/>
      <c r="Q2700" s="268"/>
      <c r="R2700" s="269"/>
      <c r="S2700" s="268"/>
      <c r="T2700" s="263"/>
      <c r="U2700" s="300"/>
      <c r="V2700" s="294" t="str">
        <f>IF(Tabela7[[#This Row],[C/V]]="c",Tabela7[[#This Row],[Preço Médio]],"")</f>
        <v/>
      </c>
      <c r="W2700" s="294" t="str">
        <f>IF(Tabela7[[#This Row],[C/V]]="v",Tabela7[[#This Row],[Preço Médio]],"")</f>
        <v/>
      </c>
      <c r="X2700" s="123" t="str">
        <f>Tabela7[[#This Row],[Código Negociação]]&amp;Tabela7[[#This Row],[C/V]]</f>
        <v/>
      </c>
    </row>
    <row r="2701" spans="3:24" ht="15" customHeight="1" x14ac:dyDescent="0.25">
      <c r="C2701" s="262"/>
      <c r="D2701" s="272"/>
      <c r="E2701" s="272"/>
      <c r="F2701" s="264"/>
      <c r="G2701" s="265"/>
      <c r="H2701" s="126"/>
      <c r="I2701" s="125"/>
      <c r="J2701" s="125"/>
      <c r="K2701" s="125"/>
      <c r="L2701" s="125"/>
      <c r="M2701" s="125"/>
      <c r="N2701" s="125"/>
      <c r="O2701" s="266"/>
      <c r="P2701" s="267"/>
      <c r="Q2701" s="267"/>
      <c r="R2701" s="270"/>
      <c r="S2701" s="267"/>
      <c r="T2701" s="264"/>
      <c r="U2701" s="300"/>
      <c r="V2701" s="294" t="str">
        <f>IF(Tabela7[[#This Row],[C/V]]="c",Tabela7[[#This Row],[Preço Médio]],"")</f>
        <v/>
      </c>
      <c r="W2701" s="294" t="str">
        <f>IF(Tabela7[[#This Row],[C/V]]="v",Tabela7[[#This Row],[Preço Médio]],"")</f>
        <v/>
      </c>
      <c r="X2701" s="123" t="str">
        <f>Tabela7[[#This Row],[Código Negociação]]&amp;Tabela7[[#This Row],[C/V]]</f>
        <v/>
      </c>
    </row>
    <row r="2702" spans="3:24" ht="15" customHeight="1" x14ac:dyDescent="0.25">
      <c r="C2702" s="141"/>
      <c r="D2702" s="273"/>
      <c r="E2702" s="273"/>
      <c r="F2702" s="264"/>
      <c r="G2702" s="274"/>
      <c r="H2702" s="264"/>
      <c r="I2702" s="275"/>
      <c r="J2702" s="275"/>
      <c r="K2702" s="275"/>
      <c r="L2702" s="275"/>
      <c r="M2702" s="275"/>
      <c r="N2702" s="275"/>
      <c r="O2702" s="267"/>
      <c r="P2702" s="267"/>
      <c r="Q2702" s="268"/>
      <c r="R2702" s="269"/>
      <c r="S2702" s="268"/>
      <c r="T2702" s="263"/>
      <c r="U2702" s="300"/>
      <c r="V2702" s="294" t="str">
        <f>IF(Tabela7[[#This Row],[C/V]]="c",Tabela7[[#This Row],[Preço Médio]],"")</f>
        <v/>
      </c>
      <c r="W2702" s="294" t="str">
        <f>IF(Tabela7[[#This Row],[C/V]]="v",Tabela7[[#This Row],[Preço Médio]],"")</f>
        <v/>
      </c>
      <c r="X2702" s="123" t="str">
        <f>Tabela7[[#This Row],[Código Negociação]]&amp;Tabela7[[#This Row],[C/V]]</f>
        <v/>
      </c>
    </row>
    <row r="2703" spans="3:24" ht="15" customHeight="1" x14ac:dyDescent="0.25">
      <c r="C2703" s="262"/>
      <c r="D2703" s="272"/>
      <c r="E2703" s="273"/>
      <c r="F2703" s="264"/>
      <c r="G2703" s="265"/>
      <c r="H2703" s="126"/>
      <c r="I2703" s="125"/>
      <c r="J2703" s="125"/>
      <c r="K2703" s="125"/>
      <c r="L2703" s="125"/>
      <c r="M2703" s="125"/>
      <c r="N2703" s="125"/>
      <c r="O2703" s="266"/>
      <c r="P2703" s="267"/>
      <c r="Q2703" s="268"/>
      <c r="R2703" s="269"/>
      <c r="S2703" s="268"/>
      <c r="T2703" s="263"/>
      <c r="U2703" s="300"/>
      <c r="V2703" s="294" t="str">
        <f>IF(Tabela7[[#This Row],[C/V]]="c",Tabela7[[#This Row],[Preço Médio]],"")</f>
        <v/>
      </c>
      <c r="W2703" s="294" t="str">
        <f>IF(Tabela7[[#This Row],[C/V]]="v",Tabela7[[#This Row],[Preço Médio]],"")</f>
        <v/>
      </c>
      <c r="X2703" s="123" t="str">
        <f>Tabela7[[#This Row],[Código Negociação]]&amp;Tabela7[[#This Row],[C/V]]</f>
        <v/>
      </c>
    </row>
    <row r="2704" spans="3:24" ht="15" customHeight="1" x14ac:dyDescent="0.25">
      <c r="C2704" s="262"/>
      <c r="D2704" s="272"/>
      <c r="E2704" s="273"/>
      <c r="F2704" s="264"/>
      <c r="G2704" s="265"/>
      <c r="H2704" s="126"/>
      <c r="I2704" s="125"/>
      <c r="J2704" s="125"/>
      <c r="K2704" s="125"/>
      <c r="L2704" s="125"/>
      <c r="M2704" s="125"/>
      <c r="N2704" s="125"/>
      <c r="O2704" s="266"/>
      <c r="P2704" s="267"/>
      <c r="Q2704" s="267"/>
      <c r="R2704" s="270"/>
      <c r="S2704" s="267"/>
      <c r="T2704" s="264"/>
      <c r="U2704" s="300"/>
      <c r="V2704" s="294" t="str">
        <f>IF(Tabela7[[#This Row],[C/V]]="c",Tabela7[[#This Row],[Preço Médio]],"")</f>
        <v/>
      </c>
      <c r="W2704" s="294" t="str">
        <f>IF(Tabela7[[#This Row],[C/V]]="v",Tabela7[[#This Row],[Preço Médio]],"")</f>
        <v/>
      </c>
      <c r="X2704" s="123" t="str">
        <f>Tabela7[[#This Row],[Código Negociação]]&amp;Tabela7[[#This Row],[C/V]]</f>
        <v/>
      </c>
    </row>
    <row r="2705" spans="3:24" ht="15" customHeight="1" x14ac:dyDescent="0.25">
      <c r="C2705" s="141"/>
      <c r="D2705" s="271"/>
      <c r="E2705" s="271"/>
      <c r="F2705" s="118"/>
      <c r="G2705" s="119"/>
      <c r="H2705" s="118"/>
      <c r="I2705" s="120"/>
      <c r="J2705" s="120"/>
      <c r="K2705" s="120"/>
      <c r="L2705" s="120"/>
      <c r="M2705" s="120"/>
      <c r="N2705" s="120"/>
      <c r="O2705" s="121"/>
      <c r="P2705" s="121"/>
      <c r="Q2705" s="117"/>
      <c r="R2705" s="122"/>
      <c r="S2705" s="117"/>
      <c r="T2705" s="123"/>
      <c r="U2705" s="299"/>
      <c r="V2705" s="294" t="str">
        <f>IF(Tabela7[[#This Row],[C/V]]="c",Tabela7[[#This Row],[Preço Médio]],"")</f>
        <v/>
      </c>
      <c r="W2705" s="294" t="str">
        <f>IF(Tabela7[[#This Row],[C/V]]="v",Tabela7[[#This Row],[Preço Médio]],"")</f>
        <v/>
      </c>
      <c r="X2705" s="123" t="str">
        <f>Tabela7[[#This Row],[Código Negociação]]&amp;Tabela7[[#This Row],[C/V]]</f>
        <v/>
      </c>
    </row>
    <row r="2706" spans="3:24" ht="15" customHeight="1" x14ac:dyDescent="0.25">
      <c r="C2706" s="262"/>
      <c r="D2706" s="272"/>
      <c r="E2706" s="272"/>
      <c r="F2706" s="264"/>
      <c r="G2706" s="265"/>
      <c r="H2706" s="126"/>
      <c r="I2706" s="125"/>
      <c r="J2706" s="125"/>
      <c r="K2706" s="125"/>
      <c r="L2706" s="125"/>
      <c r="M2706" s="125"/>
      <c r="N2706" s="125"/>
      <c r="O2706" s="266"/>
      <c r="P2706" s="267"/>
      <c r="Q2706" s="268"/>
      <c r="R2706" s="269"/>
      <c r="S2706" s="268"/>
      <c r="T2706" s="263"/>
      <c r="U2706" s="300"/>
      <c r="V2706" s="294" t="str">
        <f>IF(Tabela7[[#This Row],[C/V]]="c",Tabela7[[#This Row],[Preço Médio]],"")</f>
        <v/>
      </c>
      <c r="W2706" s="294" t="str">
        <f>IF(Tabela7[[#This Row],[C/V]]="v",Tabela7[[#This Row],[Preço Médio]],"")</f>
        <v/>
      </c>
      <c r="X2706" s="123" t="str">
        <f>Tabela7[[#This Row],[Código Negociação]]&amp;Tabela7[[#This Row],[C/V]]</f>
        <v/>
      </c>
    </row>
    <row r="2707" spans="3:24" ht="15" customHeight="1" x14ac:dyDescent="0.25">
      <c r="C2707" s="262"/>
      <c r="D2707" s="272"/>
      <c r="E2707" s="272"/>
      <c r="F2707" s="264"/>
      <c r="G2707" s="265"/>
      <c r="H2707" s="126"/>
      <c r="I2707" s="125"/>
      <c r="J2707" s="125"/>
      <c r="K2707" s="125"/>
      <c r="L2707" s="125"/>
      <c r="M2707" s="125"/>
      <c r="N2707" s="125"/>
      <c r="O2707" s="266"/>
      <c r="P2707" s="267"/>
      <c r="Q2707" s="267"/>
      <c r="R2707" s="270"/>
      <c r="S2707" s="267"/>
      <c r="T2707" s="264"/>
      <c r="U2707" s="300"/>
      <c r="V2707" s="294" t="str">
        <f>IF(Tabela7[[#This Row],[C/V]]="c",Tabela7[[#This Row],[Preço Médio]],"")</f>
        <v/>
      </c>
      <c r="W2707" s="294" t="str">
        <f>IF(Tabela7[[#This Row],[C/V]]="v",Tabela7[[#This Row],[Preço Médio]],"")</f>
        <v/>
      </c>
      <c r="X2707" s="123" t="str">
        <f>Tabela7[[#This Row],[Código Negociação]]&amp;Tabela7[[#This Row],[C/V]]</f>
        <v/>
      </c>
    </row>
    <row r="2708" spans="3:24" ht="15" customHeight="1" x14ac:dyDescent="0.25">
      <c r="C2708" s="141"/>
      <c r="D2708" s="273"/>
      <c r="E2708" s="273"/>
      <c r="F2708" s="264"/>
      <c r="G2708" s="274"/>
      <c r="H2708" s="264"/>
      <c r="I2708" s="275"/>
      <c r="J2708" s="275"/>
      <c r="K2708" s="275"/>
      <c r="L2708" s="275"/>
      <c r="M2708" s="275"/>
      <c r="N2708" s="275"/>
      <c r="O2708" s="267"/>
      <c r="P2708" s="267"/>
      <c r="Q2708" s="268"/>
      <c r="R2708" s="269"/>
      <c r="S2708" s="268"/>
      <c r="T2708" s="263"/>
      <c r="U2708" s="300"/>
      <c r="V2708" s="294" t="str">
        <f>IF(Tabela7[[#This Row],[C/V]]="c",Tabela7[[#This Row],[Preço Médio]],"")</f>
        <v/>
      </c>
      <c r="W2708" s="294" t="str">
        <f>IF(Tabela7[[#This Row],[C/V]]="v",Tabela7[[#This Row],[Preço Médio]],"")</f>
        <v/>
      </c>
      <c r="X2708" s="123" t="str">
        <f>Tabela7[[#This Row],[Código Negociação]]&amp;Tabela7[[#This Row],[C/V]]</f>
        <v/>
      </c>
    </row>
    <row r="2709" spans="3:24" ht="15" customHeight="1" x14ac:dyDescent="0.25">
      <c r="C2709" s="262"/>
      <c r="D2709" s="272"/>
      <c r="E2709" s="273"/>
      <c r="F2709" s="264"/>
      <c r="G2709" s="265"/>
      <c r="H2709" s="126"/>
      <c r="I2709" s="125"/>
      <c r="J2709" s="125"/>
      <c r="K2709" s="125"/>
      <c r="L2709" s="125"/>
      <c r="M2709" s="125"/>
      <c r="N2709" s="125"/>
      <c r="O2709" s="266"/>
      <c r="P2709" s="267"/>
      <c r="Q2709" s="268"/>
      <c r="R2709" s="269"/>
      <c r="S2709" s="268"/>
      <c r="T2709" s="263"/>
      <c r="U2709" s="300"/>
      <c r="V2709" s="294" t="str">
        <f>IF(Tabela7[[#This Row],[C/V]]="c",Tabela7[[#This Row],[Preço Médio]],"")</f>
        <v/>
      </c>
      <c r="W2709" s="294" t="str">
        <f>IF(Tabela7[[#This Row],[C/V]]="v",Tabela7[[#This Row],[Preço Médio]],"")</f>
        <v/>
      </c>
      <c r="X2709" s="123" t="str">
        <f>Tabela7[[#This Row],[Código Negociação]]&amp;Tabela7[[#This Row],[C/V]]</f>
        <v/>
      </c>
    </row>
    <row r="2710" spans="3:24" ht="15" customHeight="1" x14ac:dyDescent="0.25">
      <c r="C2710" s="262"/>
      <c r="D2710" s="272"/>
      <c r="E2710" s="273"/>
      <c r="F2710" s="264"/>
      <c r="G2710" s="265"/>
      <c r="H2710" s="126"/>
      <c r="I2710" s="125"/>
      <c r="J2710" s="125"/>
      <c r="K2710" s="125"/>
      <c r="L2710" s="125"/>
      <c r="M2710" s="125"/>
      <c r="N2710" s="125"/>
      <c r="O2710" s="266"/>
      <c r="P2710" s="267"/>
      <c r="Q2710" s="267"/>
      <c r="R2710" s="270"/>
      <c r="S2710" s="267"/>
      <c r="T2710" s="264"/>
      <c r="U2710" s="300"/>
      <c r="V2710" s="294" t="str">
        <f>IF(Tabela7[[#This Row],[C/V]]="c",Tabela7[[#This Row],[Preço Médio]],"")</f>
        <v/>
      </c>
      <c r="W2710" s="294" t="str">
        <f>IF(Tabela7[[#This Row],[C/V]]="v",Tabela7[[#This Row],[Preço Médio]],"")</f>
        <v/>
      </c>
      <c r="X2710" s="123" t="str">
        <f>Tabela7[[#This Row],[Código Negociação]]&amp;Tabela7[[#This Row],[C/V]]</f>
        <v/>
      </c>
    </row>
    <row r="2711" spans="3:24" ht="15" customHeight="1" x14ac:dyDescent="0.25">
      <c r="C2711" s="141"/>
      <c r="D2711" s="271"/>
      <c r="E2711" s="271"/>
      <c r="F2711" s="118"/>
      <c r="G2711" s="119"/>
      <c r="H2711" s="118"/>
      <c r="I2711" s="120"/>
      <c r="J2711" s="120"/>
      <c r="K2711" s="120"/>
      <c r="L2711" s="120"/>
      <c r="M2711" s="120"/>
      <c r="N2711" s="120"/>
      <c r="O2711" s="121"/>
      <c r="P2711" s="121"/>
      <c r="Q2711" s="117"/>
      <c r="R2711" s="122"/>
      <c r="S2711" s="117"/>
      <c r="T2711" s="123"/>
      <c r="U2711" s="299"/>
      <c r="V2711" s="294" t="str">
        <f>IF(Tabela7[[#This Row],[C/V]]="c",Tabela7[[#This Row],[Preço Médio]],"")</f>
        <v/>
      </c>
      <c r="W2711" s="294" t="str">
        <f>IF(Tabela7[[#This Row],[C/V]]="v",Tabela7[[#This Row],[Preço Médio]],"")</f>
        <v/>
      </c>
      <c r="X2711" s="123" t="str">
        <f>Tabela7[[#This Row],[Código Negociação]]&amp;Tabela7[[#This Row],[C/V]]</f>
        <v/>
      </c>
    </row>
    <row r="2712" spans="3:24" ht="15" customHeight="1" x14ac:dyDescent="0.25">
      <c r="C2712" s="262"/>
      <c r="D2712" s="272"/>
      <c r="E2712" s="272"/>
      <c r="F2712" s="264"/>
      <c r="G2712" s="265"/>
      <c r="H2712" s="126"/>
      <c r="I2712" s="125"/>
      <c r="J2712" s="125"/>
      <c r="K2712" s="125"/>
      <c r="L2712" s="125"/>
      <c r="M2712" s="125"/>
      <c r="N2712" s="125"/>
      <c r="O2712" s="266"/>
      <c r="P2712" s="267"/>
      <c r="Q2712" s="268"/>
      <c r="R2712" s="269"/>
      <c r="S2712" s="268"/>
      <c r="T2712" s="263"/>
      <c r="U2712" s="300"/>
      <c r="V2712" s="294" t="str">
        <f>IF(Tabela7[[#This Row],[C/V]]="c",Tabela7[[#This Row],[Preço Médio]],"")</f>
        <v/>
      </c>
      <c r="W2712" s="294" t="str">
        <f>IF(Tabela7[[#This Row],[C/V]]="v",Tabela7[[#This Row],[Preço Médio]],"")</f>
        <v/>
      </c>
      <c r="X2712" s="123" t="str">
        <f>Tabela7[[#This Row],[Código Negociação]]&amp;Tabela7[[#This Row],[C/V]]</f>
        <v/>
      </c>
    </row>
    <row r="2713" spans="3:24" ht="15" customHeight="1" x14ac:dyDescent="0.25">
      <c r="C2713" s="262"/>
      <c r="D2713" s="272"/>
      <c r="E2713" s="272"/>
      <c r="F2713" s="264"/>
      <c r="G2713" s="265"/>
      <c r="H2713" s="126"/>
      <c r="I2713" s="125"/>
      <c r="J2713" s="125"/>
      <c r="K2713" s="125"/>
      <c r="L2713" s="125"/>
      <c r="M2713" s="125"/>
      <c r="N2713" s="125"/>
      <c r="O2713" s="266"/>
      <c r="P2713" s="267"/>
      <c r="Q2713" s="267"/>
      <c r="R2713" s="270"/>
      <c r="S2713" s="267"/>
      <c r="T2713" s="264"/>
      <c r="U2713" s="300"/>
      <c r="V2713" s="294" t="str">
        <f>IF(Tabela7[[#This Row],[C/V]]="c",Tabela7[[#This Row],[Preço Médio]],"")</f>
        <v/>
      </c>
      <c r="W2713" s="294" t="str">
        <f>IF(Tabela7[[#This Row],[C/V]]="v",Tabela7[[#This Row],[Preço Médio]],"")</f>
        <v/>
      </c>
      <c r="X2713" s="123" t="str">
        <f>Tabela7[[#This Row],[Código Negociação]]&amp;Tabela7[[#This Row],[C/V]]</f>
        <v/>
      </c>
    </row>
    <row r="2714" spans="3:24" ht="15" customHeight="1" x14ac:dyDescent="0.25">
      <c r="C2714" s="141"/>
      <c r="D2714" s="273"/>
      <c r="E2714" s="273"/>
      <c r="F2714" s="264"/>
      <c r="G2714" s="274"/>
      <c r="H2714" s="264"/>
      <c r="I2714" s="275"/>
      <c r="J2714" s="275"/>
      <c r="K2714" s="275"/>
      <c r="L2714" s="275"/>
      <c r="M2714" s="275"/>
      <c r="N2714" s="275"/>
      <c r="O2714" s="267"/>
      <c r="P2714" s="267"/>
      <c r="Q2714" s="268"/>
      <c r="R2714" s="269"/>
      <c r="S2714" s="268"/>
      <c r="T2714" s="263"/>
      <c r="U2714" s="300"/>
      <c r="V2714" s="294" t="str">
        <f>IF(Tabela7[[#This Row],[C/V]]="c",Tabela7[[#This Row],[Preço Médio]],"")</f>
        <v/>
      </c>
      <c r="W2714" s="294" t="str">
        <f>IF(Tabela7[[#This Row],[C/V]]="v",Tabela7[[#This Row],[Preço Médio]],"")</f>
        <v/>
      </c>
      <c r="X2714" s="123" t="str">
        <f>Tabela7[[#This Row],[Código Negociação]]&amp;Tabela7[[#This Row],[C/V]]</f>
        <v/>
      </c>
    </row>
    <row r="2715" spans="3:24" ht="15" customHeight="1" x14ac:dyDescent="0.25">
      <c r="C2715" s="262"/>
      <c r="D2715" s="272"/>
      <c r="E2715" s="273"/>
      <c r="F2715" s="264"/>
      <c r="G2715" s="265"/>
      <c r="H2715" s="126"/>
      <c r="I2715" s="125"/>
      <c r="J2715" s="125"/>
      <c r="K2715" s="125"/>
      <c r="L2715" s="125"/>
      <c r="M2715" s="125"/>
      <c r="N2715" s="125"/>
      <c r="O2715" s="266"/>
      <c r="P2715" s="267"/>
      <c r="Q2715" s="268"/>
      <c r="R2715" s="269"/>
      <c r="S2715" s="268"/>
      <c r="T2715" s="263"/>
      <c r="U2715" s="300"/>
      <c r="V2715" s="294" t="str">
        <f>IF(Tabela7[[#This Row],[C/V]]="c",Tabela7[[#This Row],[Preço Médio]],"")</f>
        <v/>
      </c>
      <c r="W2715" s="294" t="str">
        <f>IF(Tabela7[[#This Row],[C/V]]="v",Tabela7[[#This Row],[Preço Médio]],"")</f>
        <v/>
      </c>
      <c r="X2715" s="123" t="str">
        <f>Tabela7[[#This Row],[Código Negociação]]&amp;Tabela7[[#This Row],[C/V]]</f>
        <v/>
      </c>
    </row>
    <row r="2716" spans="3:24" ht="15" customHeight="1" x14ac:dyDescent="0.25">
      <c r="C2716" s="262"/>
      <c r="D2716" s="272"/>
      <c r="E2716" s="273"/>
      <c r="F2716" s="264"/>
      <c r="G2716" s="265"/>
      <c r="H2716" s="126"/>
      <c r="I2716" s="125"/>
      <c r="J2716" s="125"/>
      <c r="K2716" s="125"/>
      <c r="L2716" s="125"/>
      <c r="M2716" s="125"/>
      <c r="N2716" s="125"/>
      <c r="O2716" s="266"/>
      <c r="P2716" s="267"/>
      <c r="Q2716" s="267"/>
      <c r="R2716" s="270"/>
      <c r="S2716" s="267"/>
      <c r="T2716" s="264"/>
      <c r="U2716" s="300"/>
      <c r="V2716" s="294" t="str">
        <f>IF(Tabela7[[#This Row],[C/V]]="c",Tabela7[[#This Row],[Preço Médio]],"")</f>
        <v/>
      </c>
      <c r="W2716" s="294" t="str">
        <f>IF(Tabela7[[#This Row],[C/V]]="v",Tabela7[[#This Row],[Preço Médio]],"")</f>
        <v/>
      </c>
      <c r="X2716" s="123" t="str">
        <f>Tabela7[[#This Row],[Código Negociação]]&amp;Tabela7[[#This Row],[C/V]]</f>
        <v/>
      </c>
    </row>
    <row r="2717" spans="3:24" ht="15" customHeight="1" x14ac:dyDescent="0.25">
      <c r="C2717" s="141"/>
      <c r="D2717" s="271"/>
      <c r="E2717" s="271"/>
      <c r="F2717" s="118"/>
      <c r="G2717" s="119"/>
      <c r="H2717" s="118"/>
      <c r="I2717" s="120"/>
      <c r="J2717" s="120"/>
      <c r="K2717" s="120"/>
      <c r="L2717" s="120"/>
      <c r="M2717" s="120"/>
      <c r="N2717" s="120"/>
      <c r="O2717" s="121"/>
      <c r="P2717" s="121"/>
      <c r="Q2717" s="117"/>
      <c r="R2717" s="122"/>
      <c r="S2717" s="117"/>
      <c r="T2717" s="123"/>
      <c r="U2717" s="299"/>
      <c r="V2717" s="294" t="str">
        <f>IF(Tabela7[[#This Row],[C/V]]="c",Tabela7[[#This Row],[Preço Médio]],"")</f>
        <v/>
      </c>
      <c r="W2717" s="294" t="str">
        <f>IF(Tabela7[[#This Row],[C/V]]="v",Tabela7[[#This Row],[Preço Médio]],"")</f>
        <v/>
      </c>
      <c r="X2717" s="123" t="str">
        <f>Tabela7[[#This Row],[Código Negociação]]&amp;Tabela7[[#This Row],[C/V]]</f>
        <v/>
      </c>
    </row>
    <row r="2718" spans="3:24" ht="15" customHeight="1" x14ac:dyDescent="0.25">
      <c r="C2718" s="262"/>
      <c r="D2718" s="272"/>
      <c r="E2718" s="272"/>
      <c r="F2718" s="264"/>
      <c r="G2718" s="265"/>
      <c r="H2718" s="126"/>
      <c r="I2718" s="125"/>
      <c r="J2718" s="125"/>
      <c r="K2718" s="125"/>
      <c r="L2718" s="125"/>
      <c r="M2718" s="125"/>
      <c r="N2718" s="125"/>
      <c r="O2718" s="266"/>
      <c r="P2718" s="267"/>
      <c r="Q2718" s="268"/>
      <c r="R2718" s="269"/>
      <c r="S2718" s="268"/>
      <c r="T2718" s="263"/>
      <c r="U2718" s="300"/>
      <c r="V2718" s="294" t="str">
        <f>IF(Tabela7[[#This Row],[C/V]]="c",Tabela7[[#This Row],[Preço Médio]],"")</f>
        <v/>
      </c>
      <c r="W2718" s="294" t="str">
        <f>IF(Tabela7[[#This Row],[C/V]]="v",Tabela7[[#This Row],[Preço Médio]],"")</f>
        <v/>
      </c>
      <c r="X2718" s="123" t="str">
        <f>Tabela7[[#This Row],[Código Negociação]]&amp;Tabela7[[#This Row],[C/V]]</f>
        <v/>
      </c>
    </row>
    <row r="2719" spans="3:24" ht="15" customHeight="1" x14ac:dyDescent="0.25">
      <c r="C2719" s="262"/>
      <c r="D2719" s="272"/>
      <c r="E2719" s="272"/>
      <c r="F2719" s="264"/>
      <c r="G2719" s="265"/>
      <c r="H2719" s="126"/>
      <c r="I2719" s="125"/>
      <c r="J2719" s="125"/>
      <c r="K2719" s="125"/>
      <c r="L2719" s="125"/>
      <c r="M2719" s="125"/>
      <c r="N2719" s="125"/>
      <c r="O2719" s="266"/>
      <c r="P2719" s="267"/>
      <c r="Q2719" s="267"/>
      <c r="R2719" s="270"/>
      <c r="S2719" s="267"/>
      <c r="T2719" s="264"/>
      <c r="U2719" s="300"/>
      <c r="V2719" s="294" t="str">
        <f>IF(Tabela7[[#This Row],[C/V]]="c",Tabela7[[#This Row],[Preço Médio]],"")</f>
        <v/>
      </c>
      <c r="W2719" s="294" t="str">
        <f>IF(Tabela7[[#This Row],[C/V]]="v",Tabela7[[#This Row],[Preço Médio]],"")</f>
        <v/>
      </c>
      <c r="X2719" s="123" t="str">
        <f>Tabela7[[#This Row],[Código Negociação]]&amp;Tabela7[[#This Row],[C/V]]</f>
        <v/>
      </c>
    </row>
    <row r="2720" spans="3:24" ht="15" customHeight="1" x14ac:dyDescent="0.25">
      <c r="C2720" s="141"/>
      <c r="D2720" s="273"/>
      <c r="E2720" s="273"/>
      <c r="F2720" s="264"/>
      <c r="G2720" s="274"/>
      <c r="H2720" s="264"/>
      <c r="I2720" s="275"/>
      <c r="J2720" s="275"/>
      <c r="K2720" s="275"/>
      <c r="L2720" s="275"/>
      <c r="M2720" s="275"/>
      <c r="N2720" s="275"/>
      <c r="O2720" s="267"/>
      <c r="P2720" s="267"/>
      <c r="Q2720" s="268"/>
      <c r="R2720" s="269"/>
      <c r="S2720" s="268"/>
      <c r="T2720" s="263"/>
      <c r="U2720" s="300"/>
      <c r="V2720" s="294" t="str">
        <f>IF(Tabela7[[#This Row],[C/V]]="c",Tabela7[[#This Row],[Preço Médio]],"")</f>
        <v/>
      </c>
      <c r="W2720" s="294" t="str">
        <f>IF(Tabela7[[#This Row],[C/V]]="v",Tabela7[[#This Row],[Preço Médio]],"")</f>
        <v/>
      </c>
      <c r="X2720" s="123" t="str">
        <f>Tabela7[[#This Row],[Código Negociação]]&amp;Tabela7[[#This Row],[C/V]]</f>
        <v/>
      </c>
    </row>
    <row r="2721" spans="3:24" ht="15" customHeight="1" x14ac:dyDescent="0.25">
      <c r="C2721" s="262"/>
      <c r="D2721" s="272"/>
      <c r="E2721" s="273"/>
      <c r="F2721" s="264"/>
      <c r="G2721" s="265"/>
      <c r="H2721" s="126"/>
      <c r="I2721" s="125"/>
      <c r="J2721" s="125"/>
      <c r="K2721" s="125"/>
      <c r="L2721" s="125"/>
      <c r="M2721" s="125"/>
      <c r="N2721" s="125"/>
      <c r="O2721" s="266"/>
      <c r="P2721" s="267"/>
      <c r="Q2721" s="268"/>
      <c r="R2721" s="269"/>
      <c r="S2721" s="268"/>
      <c r="T2721" s="263"/>
      <c r="U2721" s="300"/>
      <c r="V2721" s="294" t="str">
        <f>IF(Tabela7[[#This Row],[C/V]]="c",Tabela7[[#This Row],[Preço Médio]],"")</f>
        <v/>
      </c>
      <c r="W2721" s="294" t="str">
        <f>IF(Tabela7[[#This Row],[C/V]]="v",Tabela7[[#This Row],[Preço Médio]],"")</f>
        <v/>
      </c>
      <c r="X2721" s="123" t="str">
        <f>Tabela7[[#This Row],[Código Negociação]]&amp;Tabela7[[#This Row],[C/V]]</f>
        <v/>
      </c>
    </row>
    <row r="2722" spans="3:24" ht="15" customHeight="1" x14ac:dyDescent="0.25">
      <c r="C2722" s="262"/>
      <c r="D2722" s="272"/>
      <c r="E2722" s="273"/>
      <c r="F2722" s="264"/>
      <c r="G2722" s="265"/>
      <c r="H2722" s="126"/>
      <c r="I2722" s="125"/>
      <c r="J2722" s="125"/>
      <c r="K2722" s="125"/>
      <c r="L2722" s="125"/>
      <c r="M2722" s="125"/>
      <c r="N2722" s="125"/>
      <c r="O2722" s="266"/>
      <c r="P2722" s="267"/>
      <c r="Q2722" s="267"/>
      <c r="R2722" s="270"/>
      <c r="S2722" s="267"/>
      <c r="T2722" s="264"/>
      <c r="U2722" s="300"/>
      <c r="V2722" s="294" t="str">
        <f>IF(Tabela7[[#This Row],[C/V]]="c",Tabela7[[#This Row],[Preço Médio]],"")</f>
        <v/>
      </c>
      <c r="W2722" s="294" t="str">
        <f>IF(Tabela7[[#This Row],[C/V]]="v",Tabela7[[#This Row],[Preço Médio]],"")</f>
        <v/>
      </c>
      <c r="X2722" s="123" t="str">
        <f>Tabela7[[#This Row],[Código Negociação]]&amp;Tabela7[[#This Row],[C/V]]</f>
        <v/>
      </c>
    </row>
    <row r="2723" spans="3:24" ht="15" customHeight="1" x14ac:dyDescent="0.25">
      <c r="C2723" s="141"/>
      <c r="D2723" s="271"/>
      <c r="E2723" s="271"/>
      <c r="F2723" s="118"/>
      <c r="G2723" s="119"/>
      <c r="H2723" s="118"/>
      <c r="I2723" s="120"/>
      <c r="J2723" s="120"/>
      <c r="K2723" s="120"/>
      <c r="L2723" s="120"/>
      <c r="M2723" s="120"/>
      <c r="N2723" s="120"/>
      <c r="O2723" s="121"/>
      <c r="P2723" s="121"/>
      <c r="Q2723" s="117"/>
      <c r="R2723" s="122"/>
      <c r="S2723" s="117"/>
      <c r="T2723" s="123"/>
      <c r="U2723" s="299"/>
      <c r="V2723" s="294" t="str">
        <f>IF(Tabela7[[#This Row],[C/V]]="c",Tabela7[[#This Row],[Preço Médio]],"")</f>
        <v/>
      </c>
      <c r="W2723" s="294" t="str">
        <f>IF(Tabela7[[#This Row],[C/V]]="v",Tabela7[[#This Row],[Preço Médio]],"")</f>
        <v/>
      </c>
      <c r="X2723" s="123" t="str">
        <f>Tabela7[[#This Row],[Código Negociação]]&amp;Tabela7[[#This Row],[C/V]]</f>
        <v/>
      </c>
    </row>
    <row r="2724" spans="3:24" ht="15" customHeight="1" x14ac:dyDescent="0.25">
      <c r="C2724" s="262"/>
      <c r="D2724" s="272"/>
      <c r="E2724" s="272"/>
      <c r="F2724" s="264"/>
      <c r="G2724" s="265"/>
      <c r="H2724" s="126"/>
      <c r="I2724" s="125"/>
      <c r="J2724" s="125"/>
      <c r="K2724" s="125"/>
      <c r="L2724" s="125"/>
      <c r="M2724" s="125"/>
      <c r="N2724" s="125"/>
      <c r="O2724" s="266"/>
      <c r="P2724" s="267"/>
      <c r="Q2724" s="268"/>
      <c r="R2724" s="269"/>
      <c r="S2724" s="268"/>
      <c r="T2724" s="263"/>
      <c r="U2724" s="300"/>
      <c r="V2724" s="294" t="str">
        <f>IF(Tabela7[[#This Row],[C/V]]="c",Tabela7[[#This Row],[Preço Médio]],"")</f>
        <v/>
      </c>
      <c r="W2724" s="294" t="str">
        <f>IF(Tabela7[[#This Row],[C/V]]="v",Tabela7[[#This Row],[Preço Médio]],"")</f>
        <v/>
      </c>
      <c r="X2724" s="123" t="str">
        <f>Tabela7[[#This Row],[Código Negociação]]&amp;Tabela7[[#This Row],[C/V]]</f>
        <v/>
      </c>
    </row>
    <row r="2725" spans="3:24" ht="15" customHeight="1" x14ac:dyDescent="0.25">
      <c r="C2725" s="262"/>
      <c r="D2725" s="272"/>
      <c r="E2725" s="272"/>
      <c r="F2725" s="264"/>
      <c r="G2725" s="265"/>
      <c r="H2725" s="126"/>
      <c r="I2725" s="125"/>
      <c r="J2725" s="125"/>
      <c r="K2725" s="125"/>
      <c r="L2725" s="125"/>
      <c r="M2725" s="125"/>
      <c r="N2725" s="125"/>
      <c r="O2725" s="266"/>
      <c r="P2725" s="267"/>
      <c r="Q2725" s="267"/>
      <c r="R2725" s="270"/>
      <c r="S2725" s="267"/>
      <c r="T2725" s="264"/>
      <c r="U2725" s="300"/>
      <c r="V2725" s="294" t="str">
        <f>IF(Tabela7[[#This Row],[C/V]]="c",Tabela7[[#This Row],[Preço Médio]],"")</f>
        <v/>
      </c>
      <c r="W2725" s="294" t="str">
        <f>IF(Tabela7[[#This Row],[C/V]]="v",Tabela7[[#This Row],[Preço Médio]],"")</f>
        <v/>
      </c>
      <c r="X2725" s="123" t="str">
        <f>Tabela7[[#This Row],[Código Negociação]]&amp;Tabela7[[#This Row],[C/V]]</f>
        <v/>
      </c>
    </row>
    <row r="2726" spans="3:24" ht="15" customHeight="1" x14ac:dyDescent="0.25">
      <c r="C2726" s="141"/>
      <c r="D2726" s="273"/>
      <c r="E2726" s="273"/>
      <c r="F2726" s="264"/>
      <c r="G2726" s="274"/>
      <c r="H2726" s="264"/>
      <c r="I2726" s="275"/>
      <c r="J2726" s="275"/>
      <c r="K2726" s="275"/>
      <c r="L2726" s="275"/>
      <c r="M2726" s="275"/>
      <c r="N2726" s="275"/>
      <c r="O2726" s="267"/>
      <c r="P2726" s="267"/>
      <c r="Q2726" s="268"/>
      <c r="R2726" s="269"/>
      <c r="S2726" s="268"/>
      <c r="T2726" s="263"/>
      <c r="U2726" s="300"/>
      <c r="V2726" s="294" t="str">
        <f>IF(Tabela7[[#This Row],[C/V]]="c",Tabela7[[#This Row],[Preço Médio]],"")</f>
        <v/>
      </c>
      <c r="W2726" s="294" t="str">
        <f>IF(Tabela7[[#This Row],[C/V]]="v",Tabela7[[#This Row],[Preço Médio]],"")</f>
        <v/>
      </c>
      <c r="X2726" s="123" t="str">
        <f>Tabela7[[#This Row],[Código Negociação]]&amp;Tabela7[[#This Row],[C/V]]</f>
        <v/>
      </c>
    </row>
    <row r="2727" spans="3:24" ht="15" customHeight="1" x14ac:dyDescent="0.25">
      <c r="C2727" s="262"/>
      <c r="D2727" s="272"/>
      <c r="E2727" s="273"/>
      <c r="F2727" s="264"/>
      <c r="G2727" s="265"/>
      <c r="H2727" s="126"/>
      <c r="I2727" s="125"/>
      <c r="J2727" s="125"/>
      <c r="K2727" s="125"/>
      <c r="L2727" s="125"/>
      <c r="M2727" s="125"/>
      <c r="N2727" s="125"/>
      <c r="O2727" s="266"/>
      <c r="P2727" s="267"/>
      <c r="Q2727" s="268"/>
      <c r="R2727" s="269"/>
      <c r="S2727" s="268"/>
      <c r="T2727" s="263"/>
      <c r="U2727" s="300"/>
      <c r="V2727" s="294" t="str">
        <f>IF(Tabela7[[#This Row],[C/V]]="c",Tabela7[[#This Row],[Preço Médio]],"")</f>
        <v/>
      </c>
      <c r="W2727" s="294" t="str">
        <f>IF(Tabela7[[#This Row],[C/V]]="v",Tabela7[[#This Row],[Preço Médio]],"")</f>
        <v/>
      </c>
      <c r="X2727" s="123" t="str">
        <f>Tabela7[[#This Row],[Código Negociação]]&amp;Tabela7[[#This Row],[C/V]]</f>
        <v/>
      </c>
    </row>
    <row r="2728" spans="3:24" ht="15" customHeight="1" x14ac:dyDescent="0.25">
      <c r="C2728" s="262"/>
      <c r="D2728" s="272"/>
      <c r="E2728" s="273"/>
      <c r="F2728" s="264"/>
      <c r="G2728" s="265"/>
      <c r="H2728" s="126"/>
      <c r="I2728" s="125"/>
      <c r="J2728" s="125"/>
      <c r="K2728" s="125"/>
      <c r="L2728" s="125"/>
      <c r="M2728" s="125"/>
      <c r="N2728" s="125"/>
      <c r="O2728" s="266"/>
      <c r="P2728" s="267"/>
      <c r="Q2728" s="267"/>
      <c r="R2728" s="270"/>
      <c r="S2728" s="267"/>
      <c r="T2728" s="264"/>
      <c r="U2728" s="300"/>
      <c r="V2728" s="294" t="str">
        <f>IF(Tabela7[[#This Row],[C/V]]="c",Tabela7[[#This Row],[Preço Médio]],"")</f>
        <v/>
      </c>
      <c r="W2728" s="294" t="str">
        <f>IF(Tabela7[[#This Row],[C/V]]="v",Tabela7[[#This Row],[Preço Médio]],"")</f>
        <v/>
      </c>
      <c r="X2728" s="123" t="str">
        <f>Tabela7[[#This Row],[Código Negociação]]&amp;Tabela7[[#This Row],[C/V]]</f>
        <v/>
      </c>
    </row>
    <row r="2729" spans="3:24" ht="15" customHeight="1" x14ac:dyDescent="0.25">
      <c r="C2729" s="141"/>
      <c r="D2729" s="271"/>
      <c r="E2729" s="271"/>
      <c r="F2729" s="118"/>
      <c r="G2729" s="119"/>
      <c r="H2729" s="118"/>
      <c r="I2729" s="120"/>
      <c r="J2729" s="120"/>
      <c r="K2729" s="120"/>
      <c r="L2729" s="120"/>
      <c r="M2729" s="120"/>
      <c r="N2729" s="120"/>
      <c r="O2729" s="121"/>
      <c r="P2729" s="121"/>
      <c r="Q2729" s="117"/>
      <c r="R2729" s="122"/>
      <c r="S2729" s="117"/>
      <c r="T2729" s="123"/>
      <c r="U2729" s="299"/>
      <c r="V2729" s="294" t="str">
        <f>IF(Tabela7[[#This Row],[C/V]]="c",Tabela7[[#This Row],[Preço Médio]],"")</f>
        <v/>
      </c>
      <c r="W2729" s="294" t="str">
        <f>IF(Tabela7[[#This Row],[C/V]]="v",Tabela7[[#This Row],[Preço Médio]],"")</f>
        <v/>
      </c>
      <c r="X2729" s="123" t="str">
        <f>Tabela7[[#This Row],[Código Negociação]]&amp;Tabela7[[#This Row],[C/V]]</f>
        <v/>
      </c>
    </row>
    <row r="2730" spans="3:24" ht="15" customHeight="1" x14ac:dyDescent="0.25">
      <c r="C2730" s="262"/>
      <c r="D2730" s="272"/>
      <c r="E2730" s="272"/>
      <c r="F2730" s="264"/>
      <c r="G2730" s="265"/>
      <c r="H2730" s="126"/>
      <c r="I2730" s="125"/>
      <c r="J2730" s="125"/>
      <c r="K2730" s="125"/>
      <c r="L2730" s="125"/>
      <c r="M2730" s="125"/>
      <c r="N2730" s="125"/>
      <c r="O2730" s="266"/>
      <c r="P2730" s="267"/>
      <c r="Q2730" s="268"/>
      <c r="R2730" s="269"/>
      <c r="S2730" s="268"/>
      <c r="T2730" s="263"/>
      <c r="U2730" s="300"/>
      <c r="V2730" s="294" t="str">
        <f>IF(Tabela7[[#This Row],[C/V]]="c",Tabela7[[#This Row],[Preço Médio]],"")</f>
        <v/>
      </c>
      <c r="W2730" s="294" t="str">
        <f>IF(Tabela7[[#This Row],[C/V]]="v",Tabela7[[#This Row],[Preço Médio]],"")</f>
        <v/>
      </c>
      <c r="X2730" s="123" t="str">
        <f>Tabela7[[#This Row],[Código Negociação]]&amp;Tabela7[[#This Row],[C/V]]</f>
        <v/>
      </c>
    </row>
    <row r="2731" spans="3:24" ht="15" customHeight="1" x14ac:dyDescent="0.25">
      <c r="C2731" s="262"/>
      <c r="D2731" s="272"/>
      <c r="E2731" s="272"/>
      <c r="F2731" s="264"/>
      <c r="G2731" s="265"/>
      <c r="H2731" s="126"/>
      <c r="I2731" s="125"/>
      <c r="J2731" s="125"/>
      <c r="K2731" s="125"/>
      <c r="L2731" s="125"/>
      <c r="M2731" s="125"/>
      <c r="N2731" s="125"/>
      <c r="O2731" s="266"/>
      <c r="P2731" s="267"/>
      <c r="Q2731" s="267"/>
      <c r="R2731" s="270"/>
      <c r="S2731" s="267"/>
      <c r="T2731" s="264"/>
      <c r="U2731" s="300"/>
      <c r="V2731" s="294" t="str">
        <f>IF(Tabela7[[#This Row],[C/V]]="c",Tabela7[[#This Row],[Preço Médio]],"")</f>
        <v/>
      </c>
      <c r="W2731" s="294" t="str">
        <f>IF(Tabela7[[#This Row],[C/V]]="v",Tabela7[[#This Row],[Preço Médio]],"")</f>
        <v/>
      </c>
      <c r="X2731" s="123" t="str">
        <f>Tabela7[[#This Row],[Código Negociação]]&amp;Tabela7[[#This Row],[C/V]]</f>
        <v/>
      </c>
    </row>
    <row r="2732" spans="3:24" ht="15" customHeight="1" x14ac:dyDescent="0.25">
      <c r="C2732" s="141"/>
      <c r="D2732" s="273"/>
      <c r="E2732" s="273"/>
      <c r="F2732" s="264"/>
      <c r="G2732" s="274"/>
      <c r="H2732" s="264"/>
      <c r="I2732" s="275"/>
      <c r="J2732" s="275"/>
      <c r="K2732" s="275"/>
      <c r="L2732" s="275"/>
      <c r="M2732" s="275"/>
      <c r="N2732" s="275"/>
      <c r="O2732" s="267"/>
      <c r="P2732" s="267"/>
      <c r="Q2732" s="268"/>
      <c r="R2732" s="269"/>
      <c r="S2732" s="268"/>
      <c r="T2732" s="263"/>
      <c r="U2732" s="300"/>
      <c r="V2732" s="294" t="str">
        <f>IF(Tabela7[[#This Row],[C/V]]="c",Tabela7[[#This Row],[Preço Médio]],"")</f>
        <v/>
      </c>
      <c r="W2732" s="294" t="str">
        <f>IF(Tabela7[[#This Row],[C/V]]="v",Tabela7[[#This Row],[Preço Médio]],"")</f>
        <v/>
      </c>
      <c r="X2732" s="123" t="str">
        <f>Tabela7[[#This Row],[Código Negociação]]&amp;Tabela7[[#This Row],[C/V]]</f>
        <v/>
      </c>
    </row>
    <row r="2733" spans="3:24" ht="15" customHeight="1" x14ac:dyDescent="0.25">
      <c r="C2733" s="262"/>
      <c r="D2733" s="272"/>
      <c r="E2733" s="273"/>
      <c r="F2733" s="264"/>
      <c r="G2733" s="265"/>
      <c r="H2733" s="126"/>
      <c r="I2733" s="125"/>
      <c r="J2733" s="125"/>
      <c r="K2733" s="125"/>
      <c r="L2733" s="125"/>
      <c r="M2733" s="125"/>
      <c r="N2733" s="125"/>
      <c r="O2733" s="266"/>
      <c r="P2733" s="267"/>
      <c r="Q2733" s="268"/>
      <c r="R2733" s="269"/>
      <c r="S2733" s="268"/>
      <c r="T2733" s="263"/>
      <c r="U2733" s="300"/>
      <c r="V2733" s="294" t="str">
        <f>IF(Tabela7[[#This Row],[C/V]]="c",Tabela7[[#This Row],[Preço Médio]],"")</f>
        <v/>
      </c>
      <c r="W2733" s="294" t="str">
        <f>IF(Tabela7[[#This Row],[C/V]]="v",Tabela7[[#This Row],[Preço Médio]],"")</f>
        <v/>
      </c>
      <c r="X2733" s="123" t="str">
        <f>Tabela7[[#This Row],[Código Negociação]]&amp;Tabela7[[#This Row],[C/V]]</f>
        <v/>
      </c>
    </row>
    <row r="2734" spans="3:24" ht="15" customHeight="1" x14ac:dyDescent="0.25">
      <c r="C2734" s="262"/>
      <c r="D2734" s="272"/>
      <c r="E2734" s="273"/>
      <c r="F2734" s="264"/>
      <c r="G2734" s="265"/>
      <c r="H2734" s="126"/>
      <c r="I2734" s="125"/>
      <c r="J2734" s="125"/>
      <c r="K2734" s="125"/>
      <c r="L2734" s="125"/>
      <c r="M2734" s="125"/>
      <c r="N2734" s="125"/>
      <c r="O2734" s="266"/>
      <c r="P2734" s="267"/>
      <c r="Q2734" s="267"/>
      <c r="R2734" s="270"/>
      <c r="S2734" s="267"/>
      <c r="T2734" s="264"/>
      <c r="U2734" s="300"/>
      <c r="V2734" s="294" t="str">
        <f>IF(Tabela7[[#This Row],[C/V]]="c",Tabela7[[#This Row],[Preço Médio]],"")</f>
        <v/>
      </c>
      <c r="W2734" s="294" t="str">
        <f>IF(Tabela7[[#This Row],[C/V]]="v",Tabela7[[#This Row],[Preço Médio]],"")</f>
        <v/>
      </c>
      <c r="X2734" s="123" t="str">
        <f>Tabela7[[#This Row],[Código Negociação]]&amp;Tabela7[[#This Row],[C/V]]</f>
        <v/>
      </c>
    </row>
    <row r="2735" spans="3:24" ht="15" customHeight="1" x14ac:dyDescent="0.25">
      <c r="C2735" s="141"/>
      <c r="D2735" s="271"/>
      <c r="E2735" s="271"/>
      <c r="F2735" s="118"/>
      <c r="G2735" s="119"/>
      <c r="H2735" s="118"/>
      <c r="I2735" s="120"/>
      <c r="J2735" s="120"/>
      <c r="K2735" s="120"/>
      <c r="L2735" s="120"/>
      <c r="M2735" s="120"/>
      <c r="N2735" s="120"/>
      <c r="O2735" s="121"/>
      <c r="P2735" s="121"/>
      <c r="Q2735" s="117"/>
      <c r="R2735" s="122"/>
      <c r="S2735" s="117"/>
      <c r="T2735" s="123"/>
      <c r="U2735" s="299"/>
      <c r="V2735" s="294" t="str">
        <f>IF(Tabela7[[#This Row],[C/V]]="c",Tabela7[[#This Row],[Preço Médio]],"")</f>
        <v/>
      </c>
      <c r="W2735" s="294" t="str">
        <f>IF(Tabela7[[#This Row],[C/V]]="v",Tabela7[[#This Row],[Preço Médio]],"")</f>
        <v/>
      </c>
      <c r="X2735" s="123" t="str">
        <f>Tabela7[[#This Row],[Código Negociação]]&amp;Tabela7[[#This Row],[C/V]]</f>
        <v/>
      </c>
    </row>
    <row r="2736" spans="3:24" ht="15" customHeight="1" x14ac:dyDescent="0.25">
      <c r="C2736" s="262"/>
      <c r="D2736" s="272"/>
      <c r="E2736" s="272"/>
      <c r="F2736" s="264"/>
      <c r="G2736" s="265"/>
      <c r="H2736" s="126"/>
      <c r="I2736" s="125"/>
      <c r="J2736" s="125"/>
      <c r="K2736" s="125"/>
      <c r="L2736" s="125"/>
      <c r="M2736" s="125"/>
      <c r="N2736" s="125"/>
      <c r="O2736" s="266"/>
      <c r="P2736" s="267"/>
      <c r="Q2736" s="268"/>
      <c r="R2736" s="269"/>
      <c r="S2736" s="268"/>
      <c r="T2736" s="263"/>
      <c r="U2736" s="300"/>
      <c r="V2736" s="294" t="str">
        <f>IF(Tabela7[[#This Row],[C/V]]="c",Tabela7[[#This Row],[Preço Médio]],"")</f>
        <v/>
      </c>
      <c r="W2736" s="294" t="str">
        <f>IF(Tabela7[[#This Row],[C/V]]="v",Tabela7[[#This Row],[Preço Médio]],"")</f>
        <v/>
      </c>
      <c r="X2736" s="123" t="str">
        <f>Tabela7[[#This Row],[Código Negociação]]&amp;Tabela7[[#This Row],[C/V]]</f>
        <v/>
      </c>
    </row>
    <row r="2737" spans="3:24" ht="15" customHeight="1" x14ac:dyDescent="0.25">
      <c r="C2737" s="262"/>
      <c r="D2737" s="272"/>
      <c r="E2737" s="272"/>
      <c r="F2737" s="264"/>
      <c r="G2737" s="265"/>
      <c r="H2737" s="126"/>
      <c r="I2737" s="125"/>
      <c r="J2737" s="125"/>
      <c r="K2737" s="125"/>
      <c r="L2737" s="125"/>
      <c r="M2737" s="125"/>
      <c r="N2737" s="125"/>
      <c r="O2737" s="266"/>
      <c r="P2737" s="267"/>
      <c r="Q2737" s="267"/>
      <c r="R2737" s="270"/>
      <c r="S2737" s="267"/>
      <c r="T2737" s="264"/>
      <c r="U2737" s="300"/>
      <c r="V2737" s="294" t="str">
        <f>IF(Tabela7[[#This Row],[C/V]]="c",Tabela7[[#This Row],[Preço Médio]],"")</f>
        <v/>
      </c>
      <c r="W2737" s="294" t="str">
        <f>IF(Tabela7[[#This Row],[C/V]]="v",Tabela7[[#This Row],[Preço Médio]],"")</f>
        <v/>
      </c>
      <c r="X2737" s="123" t="str">
        <f>Tabela7[[#This Row],[Código Negociação]]&amp;Tabela7[[#This Row],[C/V]]</f>
        <v/>
      </c>
    </row>
    <row r="2738" spans="3:24" ht="15" customHeight="1" x14ac:dyDescent="0.25">
      <c r="C2738" s="141"/>
      <c r="D2738" s="273"/>
      <c r="E2738" s="273"/>
      <c r="F2738" s="264"/>
      <c r="G2738" s="274"/>
      <c r="H2738" s="264"/>
      <c r="I2738" s="275"/>
      <c r="J2738" s="275"/>
      <c r="K2738" s="275"/>
      <c r="L2738" s="275"/>
      <c r="M2738" s="275"/>
      <c r="N2738" s="275"/>
      <c r="O2738" s="267"/>
      <c r="P2738" s="267"/>
      <c r="Q2738" s="268"/>
      <c r="R2738" s="269"/>
      <c r="S2738" s="268"/>
      <c r="T2738" s="263"/>
      <c r="U2738" s="300"/>
      <c r="V2738" s="294" t="str">
        <f>IF(Tabela7[[#This Row],[C/V]]="c",Tabela7[[#This Row],[Preço Médio]],"")</f>
        <v/>
      </c>
      <c r="W2738" s="294" t="str">
        <f>IF(Tabela7[[#This Row],[C/V]]="v",Tabela7[[#This Row],[Preço Médio]],"")</f>
        <v/>
      </c>
      <c r="X2738" s="123" t="str">
        <f>Tabela7[[#This Row],[Código Negociação]]&amp;Tabela7[[#This Row],[C/V]]</f>
        <v/>
      </c>
    </row>
    <row r="2739" spans="3:24" ht="15" customHeight="1" x14ac:dyDescent="0.25">
      <c r="C2739" s="262"/>
      <c r="D2739" s="272"/>
      <c r="E2739" s="273"/>
      <c r="F2739" s="264"/>
      <c r="G2739" s="265"/>
      <c r="H2739" s="126"/>
      <c r="I2739" s="125"/>
      <c r="J2739" s="125"/>
      <c r="K2739" s="125"/>
      <c r="L2739" s="125"/>
      <c r="M2739" s="125"/>
      <c r="N2739" s="125"/>
      <c r="O2739" s="266"/>
      <c r="P2739" s="267"/>
      <c r="Q2739" s="268"/>
      <c r="R2739" s="269"/>
      <c r="S2739" s="268"/>
      <c r="T2739" s="263"/>
      <c r="U2739" s="300"/>
      <c r="V2739" s="294" t="str">
        <f>IF(Tabela7[[#This Row],[C/V]]="c",Tabela7[[#This Row],[Preço Médio]],"")</f>
        <v/>
      </c>
      <c r="W2739" s="294" t="str">
        <f>IF(Tabela7[[#This Row],[C/V]]="v",Tabela7[[#This Row],[Preço Médio]],"")</f>
        <v/>
      </c>
      <c r="X2739" s="123" t="str">
        <f>Tabela7[[#This Row],[Código Negociação]]&amp;Tabela7[[#This Row],[C/V]]</f>
        <v/>
      </c>
    </row>
    <row r="2740" spans="3:24" ht="15" customHeight="1" x14ac:dyDescent="0.25">
      <c r="C2740" s="262"/>
      <c r="D2740" s="272"/>
      <c r="E2740" s="273"/>
      <c r="F2740" s="264"/>
      <c r="G2740" s="265"/>
      <c r="H2740" s="126"/>
      <c r="I2740" s="125"/>
      <c r="J2740" s="125"/>
      <c r="K2740" s="125"/>
      <c r="L2740" s="125"/>
      <c r="M2740" s="125"/>
      <c r="N2740" s="125"/>
      <c r="O2740" s="266"/>
      <c r="P2740" s="267"/>
      <c r="Q2740" s="267"/>
      <c r="R2740" s="270"/>
      <c r="S2740" s="267"/>
      <c r="T2740" s="264"/>
      <c r="U2740" s="300"/>
      <c r="V2740" s="294" t="str">
        <f>IF(Tabela7[[#This Row],[C/V]]="c",Tabela7[[#This Row],[Preço Médio]],"")</f>
        <v/>
      </c>
      <c r="W2740" s="294" t="str">
        <f>IF(Tabela7[[#This Row],[C/V]]="v",Tabela7[[#This Row],[Preço Médio]],"")</f>
        <v/>
      </c>
      <c r="X2740" s="123" t="str">
        <f>Tabela7[[#This Row],[Código Negociação]]&amp;Tabela7[[#This Row],[C/V]]</f>
        <v/>
      </c>
    </row>
    <row r="2741" spans="3:24" ht="15" customHeight="1" x14ac:dyDescent="0.25">
      <c r="C2741" s="141"/>
      <c r="D2741" s="271"/>
      <c r="E2741" s="271"/>
      <c r="F2741" s="118"/>
      <c r="G2741" s="119"/>
      <c r="H2741" s="118"/>
      <c r="I2741" s="120"/>
      <c r="J2741" s="120"/>
      <c r="K2741" s="120"/>
      <c r="L2741" s="120"/>
      <c r="M2741" s="120"/>
      <c r="N2741" s="120"/>
      <c r="O2741" s="121"/>
      <c r="P2741" s="121"/>
      <c r="Q2741" s="117"/>
      <c r="R2741" s="122"/>
      <c r="S2741" s="117"/>
      <c r="T2741" s="123"/>
      <c r="U2741" s="299"/>
      <c r="V2741" s="294" t="str">
        <f>IF(Tabela7[[#This Row],[C/V]]="c",Tabela7[[#This Row],[Preço Médio]],"")</f>
        <v/>
      </c>
      <c r="W2741" s="294" t="str">
        <f>IF(Tabela7[[#This Row],[C/V]]="v",Tabela7[[#This Row],[Preço Médio]],"")</f>
        <v/>
      </c>
      <c r="X2741" s="123" t="str">
        <f>Tabela7[[#This Row],[Código Negociação]]&amp;Tabela7[[#This Row],[C/V]]</f>
        <v/>
      </c>
    </row>
    <row r="2742" spans="3:24" ht="15" customHeight="1" x14ac:dyDescent="0.25">
      <c r="C2742" s="262"/>
      <c r="D2742" s="272"/>
      <c r="E2742" s="272"/>
      <c r="F2742" s="264"/>
      <c r="G2742" s="265"/>
      <c r="H2742" s="126"/>
      <c r="I2742" s="125"/>
      <c r="J2742" s="125"/>
      <c r="K2742" s="125"/>
      <c r="L2742" s="125"/>
      <c r="M2742" s="125"/>
      <c r="N2742" s="125"/>
      <c r="O2742" s="266"/>
      <c r="P2742" s="267"/>
      <c r="Q2742" s="268"/>
      <c r="R2742" s="269"/>
      <c r="S2742" s="268"/>
      <c r="T2742" s="263"/>
      <c r="U2742" s="300"/>
      <c r="V2742" s="294" t="str">
        <f>IF(Tabela7[[#This Row],[C/V]]="c",Tabela7[[#This Row],[Preço Médio]],"")</f>
        <v/>
      </c>
      <c r="W2742" s="294" t="str">
        <f>IF(Tabela7[[#This Row],[C/V]]="v",Tabela7[[#This Row],[Preço Médio]],"")</f>
        <v/>
      </c>
      <c r="X2742" s="123" t="str">
        <f>Tabela7[[#This Row],[Código Negociação]]&amp;Tabela7[[#This Row],[C/V]]</f>
        <v/>
      </c>
    </row>
    <row r="2743" spans="3:24" ht="15" customHeight="1" x14ac:dyDescent="0.25">
      <c r="C2743" s="262"/>
      <c r="D2743" s="272"/>
      <c r="E2743" s="272"/>
      <c r="F2743" s="264"/>
      <c r="G2743" s="265"/>
      <c r="H2743" s="126"/>
      <c r="I2743" s="125"/>
      <c r="J2743" s="125"/>
      <c r="K2743" s="125"/>
      <c r="L2743" s="125"/>
      <c r="M2743" s="125"/>
      <c r="N2743" s="125"/>
      <c r="O2743" s="266"/>
      <c r="P2743" s="267"/>
      <c r="Q2743" s="267"/>
      <c r="R2743" s="270"/>
      <c r="S2743" s="267"/>
      <c r="T2743" s="264"/>
      <c r="U2743" s="300"/>
      <c r="V2743" s="294" t="str">
        <f>IF(Tabela7[[#This Row],[C/V]]="c",Tabela7[[#This Row],[Preço Médio]],"")</f>
        <v/>
      </c>
      <c r="W2743" s="294" t="str">
        <f>IF(Tabela7[[#This Row],[C/V]]="v",Tabela7[[#This Row],[Preço Médio]],"")</f>
        <v/>
      </c>
      <c r="X2743" s="123" t="str">
        <f>Tabela7[[#This Row],[Código Negociação]]&amp;Tabela7[[#This Row],[C/V]]</f>
        <v/>
      </c>
    </row>
    <row r="2744" spans="3:24" ht="15" customHeight="1" x14ac:dyDescent="0.25">
      <c r="C2744" s="141"/>
      <c r="D2744" s="273"/>
      <c r="E2744" s="273"/>
      <c r="F2744" s="264"/>
      <c r="G2744" s="274"/>
      <c r="H2744" s="264"/>
      <c r="I2744" s="275"/>
      <c r="J2744" s="275"/>
      <c r="K2744" s="275"/>
      <c r="L2744" s="275"/>
      <c r="M2744" s="275"/>
      <c r="N2744" s="275"/>
      <c r="O2744" s="267"/>
      <c r="P2744" s="267"/>
      <c r="Q2744" s="268"/>
      <c r="R2744" s="269"/>
      <c r="S2744" s="268"/>
      <c r="T2744" s="263"/>
      <c r="U2744" s="300"/>
      <c r="V2744" s="294" t="str">
        <f>IF(Tabela7[[#This Row],[C/V]]="c",Tabela7[[#This Row],[Preço Médio]],"")</f>
        <v/>
      </c>
      <c r="W2744" s="294" t="str">
        <f>IF(Tabela7[[#This Row],[C/V]]="v",Tabela7[[#This Row],[Preço Médio]],"")</f>
        <v/>
      </c>
      <c r="X2744" s="123" t="str">
        <f>Tabela7[[#This Row],[Código Negociação]]&amp;Tabela7[[#This Row],[C/V]]</f>
        <v/>
      </c>
    </row>
    <row r="2745" spans="3:24" ht="15" customHeight="1" x14ac:dyDescent="0.25">
      <c r="C2745" s="262"/>
      <c r="D2745" s="272"/>
      <c r="E2745" s="273"/>
      <c r="F2745" s="264"/>
      <c r="G2745" s="265"/>
      <c r="H2745" s="126"/>
      <c r="I2745" s="125"/>
      <c r="J2745" s="125"/>
      <c r="K2745" s="125"/>
      <c r="L2745" s="125"/>
      <c r="M2745" s="125"/>
      <c r="N2745" s="125"/>
      <c r="O2745" s="266"/>
      <c r="P2745" s="267"/>
      <c r="Q2745" s="268"/>
      <c r="R2745" s="269"/>
      <c r="S2745" s="268"/>
      <c r="T2745" s="263"/>
      <c r="U2745" s="300"/>
      <c r="V2745" s="294" t="str">
        <f>IF(Tabela7[[#This Row],[C/V]]="c",Tabela7[[#This Row],[Preço Médio]],"")</f>
        <v/>
      </c>
      <c r="W2745" s="294" t="str">
        <f>IF(Tabela7[[#This Row],[C/V]]="v",Tabela7[[#This Row],[Preço Médio]],"")</f>
        <v/>
      </c>
      <c r="X2745" s="123" t="str">
        <f>Tabela7[[#This Row],[Código Negociação]]&amp;Tabela7[[#This Row],[C/V]]</f>
        <v/>
      </c>
    </row>
    <row r="2746" spans="3:24" ht="15" customHeight="1" x14ac:dyDescent="0.25">
      <c r="C2746" s="262"/>
      <c r="D2746" s="272"/>
      <c r="E2746" s="273"/>
      <c r="F2746" s="264"/>
      <c r="G2746" s="265"/>
      <c r="H2746" s="126"/>
      <c r="I2746" s="125"/>
      <c r="J2746" s="125"/>
      <c r="K2746" s="125"/>
      <c r="L2746" s="125"/>
      <c r="M2746" s="125"/>
      <c r="N2746" s="125"/>
      <c r="O2746" s="266"/>
      <c r="P2746" s="267"/>
      <c r="Q2746" s="267"/>
      <c r="R2746" s="270"/>
      <c r="S2746" s="267"/>
      <c r="T2746" s="264"/>
      <c r="U2746" s="300"/>
      <c r="V2746" s="294" t="str">
        <f>IF(Tabela7[[#This Row],[C/V]]="c",Tabela7[[#This Row],[Preço Médio]],"")</f>
        <v/>
      </c>
      <c r="W2746" s="294" t="str">
        <f>IF(Tabela7[[#This Row],[C/V]]="v",Tabela7[[#This Row],[Preço Médio]],"")</f>
        <v/>
      </c>
      <c r="X2746" s="123" t="str">
        <f>Tabela7[[#This Row],[Código Negociação]]&amp;Tabela7[[#This Row],[C/V]]</f>
        <v/>
      </c>
    </row>
    <row r="2747" spans="3:24" ht="15" customHeight="1" x14ac:dyDescent="0.25">
      <c r="C2747" s="141"/>
      <c r="D2747" s="271"/>
      <c r="E2747" s="271"/>
      <c r="F2747" s="118"/>
      <c r="G2747" s="119"/>
      <c r="H2747" s="118"/>
      <c r="I2747" s="120"/>
      <c r="J2747" s="120"/>
      <c r="K2747" s="120"/>
      <c r="L2747" s="120"/>
      <c r="M2747" s="120"/>
      <c r="N2747" s="120"/>
      <c r="O2747" s="121"/>
      <c r="P2747" s="121"/>
      <c r="Q2747" s="117"/>
      <c r="R2747" s="122"/>
      <c r="S2747" s="117"/>
      <c r="T2747" s="123"/>
      <c r="U2747" s="299"/>
      <c r="V2747" s="294" t="str">
        <f>IF(Tabela7[[#This Row],[C/V]]="c",Tabela7[[#This Row],[Preço Médio]],"")</f>
        <v/>
      </c>
      <c r="W2747" s="294" t="str">
        <f>IF(Tabela7[[#This Row],[C/V]]="v",Tabela7[[#This Row],[Preço Médio]],"")</f>
        <v/>
      </c>
      <c r="X2747" s="123" t="str">
        <f>Tabela7[[#This Row],[Código Negociação]]&amp;Tabela7[[#This Row],[C/V]]</f>
        <v/>
      </c>
    </row>
    <row r="2748" spans="3:24" ht="15" customHeight="1" x14ac:dyDescent="0.25">
      <c r="C2748" s="262"/>
      <c r="D2748" s="272"/>
      <c r="E2748" s="272"/>
      <c r="F2748" s="264"/>
      <c r="G2748" s="265"/>
      <c r="H2748" s="126"/>
      <c r="I2748" s="125"/>
      <c r="J2748" s="125"/>
      <c r="K2748" s="125"/>
      <c r="L2748" s="125"/>
      <c r="M2748" s="125"/>
      <c r="N2748" s="125"/>
      <c r="O2748" s="266"/>
      <c r="P2748" s="267"/>
      <c r="Q2748" s="268"/>
      <c r="R2748" s="269"/>
      <c r="S2748" s="268"/>
      <c r="T2748" s="263"/>
      <c r="U2748" s="300"/>
      <c r="V2748" s="294" t="str">
        <f>IF(Tabela7[[#This Row],[C/V]]="c",Tabela7[[#This Row],[Preço Médio]],"")</f>
        <v/>
      </c>
      <c r="W2748" s="294" t="str">
        <f>IF(Tabela7[[#This Row],[C/V]]="v",Tabela7[[#This Row],[Preço Médio]],"")</f>
        <v/>
      </c>
      <c r="X2748" s="123" t="str">
        <f>Tabela7[[#This Row],[Código Negociação]]&amp;Tabela7[[#This Row],[C/V]]</f>
        <v/>
      </c>
    </row>
    <row r="2749" spans="3:24" ht="15" customHeight="1" x14ac:dyDescent="0.25">
      <c r="C2749" s="262"/>
      <c r="D2749" s="272"/>
      <c r="E2749" s="272"/>
      <c r="F2749" s="264"/>
      <c r="G2749" s="265"/>
      <c r="H2749" s="126"/>
      <c r="I2749" s="125"/>
      <c r="J2749" s="125"/>
      <c r="K2749" s="125"/>
      <c r="L2749" s="125"/>
      <c r="M2749" s="125"/>
      <c r="N2749" s="125"/>
      <c r="O2749" s="266"/>
      <c r="P2749" s="267"/>
      <c r="Q2749" s="267"/>
      <c r="R2749" s="270"/>
      <c r="S2749" s="267"/>
      <c r="T2749" s="264"/>
      <c r="U2749" s="300"/>
      <c r="V2749" s="294" t="str">
        <f>IF(Tabela7[[#This Row],[C/V]]="c",Tabela7[[#This Row],[Preço Médio]],"")</f>
        <v/>
      </c>
      <c r="W2749" s="294" t="str">
        <f>IF(Tabela7[[#This Row],[C/V]]="v",Tabela7[[#This Row],[Preço Médio]],"")</f>
        <v/>
      </c>
      <c r="X2749" s="123" t="str">
        <f>Tabela7[[#This Row],[Código Negociação]]&amp;Tabela7[[#This Row],[C/V]]</f>
        <v/>
      </c>
    </row>
    <row r="2750" spans="3:24" ht="15" customHeight="1" x14ac:dyDescent="0.25">
      <c r="C2750" s="141"/>
      <c r="D2750" s="273"/>
      <c r="E2750" s="273"/>
      <c r="F2750" s="264"/>
      <c r="G2750" s="274"/>
      <c r="H2750" s="264"/>
      <c r="I2750" s="275"/>
      <c r="J2750" s="275"/>
      <c r="K2750" s="275"/>
      <c r="L2750" s="275"/>
      <c r="M2750" s="275"/>
      <c r="N2750" s="275"/>
      <c r="O2750" s="267"/>
      <c r="P2750" s="267"/>
      <c r="Q2750" s="268"/>
      <c r="R2750" s="269"/>
      <c r="S2750" s="268"/>
      <c r="T2750" s="263"/>
      <c r="U2750" s="300"/>
      <c r="V2750" s="294" t="str">
        <f>IF(Tabela7[[#This Row],[C/V]]="c",Tabela7[[#This Row],[Preço Médio]],"")</f>
        <v/>
      </c>
      <c r="W2750" s="294" t="str">
        <f>IF(Tabela7[[#This Row],[C/V]]="v",Tabela7[[#This Row],[Preço Médio]],"")</f>
        <v/>
      </c>
      <c r="X2750" s="123" t="str">
        <f>Tabela7[[#This Row],[Código Negociação]]&amp;Tabela7[[#This Row],[C/V]]</f>
        <v/>
      </c>
    </row>
    <row r="2751" spans="3:24" ht="15" customHeight="1" x14ac:dyDescent="0.25">
      <c r="C2751" s="262"/>
      <c r="D2751" s="272"/>
      <c r="E2751" s="273"/>
      <c r="F2751" s="264"/>
      <c r="G2751" s="265"/>
      <c r="H2751" s="126"/>
      <c r="I2751" s="125"/>
      <c r="J2751" s="125"/>
      <c r="K2751" s="125"/>
      <c r="L2751" s="125"/>
      <c r="M2751" s="125"/>
      <c r="N2751" s="125"/>
      <c r="O2751" s="266"/>
      <c r="P2751" s="267"/>
      <c r="Q2751" s="268"/>
      <c r="R2751" s="269"/>
      <c r="S2751" s="268"/>
      <c r="T2751" s="263"/>
      <c r="U2751" s="300"/>
      <c r="V2751" s="294" t="str">
        <f>IF(Tabela7[[#This Row],[C/V]]="c",Tabela7[[#This Row],[Preço Médio]],"")</f>
        <v/>
      </c>
      <c r="W2751" s="294" t="str">
        <f>IF(Tabela7[[#This Row],[C/V]]="v",Tabela7[[#This Row],[Preço Médio]],"")</f>
        <v/>
      </c>
      <c r="X2751" s="123" t="str">
        <f>Tabela7[[#This Row],[Código Negociação]]&amp;Tabela7[[#This Row],[C/V]]</f>
        <v/>
      </c>
    </row>
    <row r="2752" spans="3:24" ht="15" customHeight="1" x14ac:dyDescent="0.25">
      <c r="C2752" s="262"/>
      <c r="D2752" s="272"/>
      <c r="E2752" s="273"/>
      <c r="F2752" s="264"/>
      <c r="G2752" s="265"/>
      <c r="H2752" s="126"/>
      <c r="I2752" s="125"/>
      <c r="J2752" s="125"/>
      <c r="K2752" s="125"/>
      <c r="L2752" s="125"/>
      <c r="M2752" s="125"/>
      <c r="N2752" s="125"/>
      <c r="O2752" s="266"/>
      <c r="P2752" s="267"/>
      <c r="Q2752" s="267"/>
      <c r="R2752" s="270"/>
      <c r="S2752" s="267"/>
      <c r="T2752" s="264"/>
      <c r="U2752" s="300"/>
      <c r="V2752" s="294" t="str">
        <f>IF(Tabela7[[#This Row],[C/V]]="c",Tabela7[[#This Row],[Preço Médio]],"")</f>
        <v/>
      </c>
      <c r="W2752" s="294" t="str">
        <f>IF(Tabela7[[#This Row],[C/V]]="v",Tabela7[[#This Row],[Preço Médio]],"")</f>
        <v/>
      </c>
      <c r="X2752" s="123" t="str">
        <f>Tabela7[[#This Row],[Código Negociação]]&amp;Tabela7[[#This Row],[C/V]]</f>
        <v/>
      </c>
    </row>
    <row r="2753" spans="3:24" ht="15" customHeight="1" x14ac:dyDescent="0.25">
      <c r="C2753" s="141"/>
      <c r="D2753" s="271"/>
      <c r="E2753" s="271"/>
      <c r="F2753" s="118"/>
      <c r="G2753" s="119"/>
      <c r="H2753" s="118"/>
      <c r="I2753" s="120"/>
      <c r="J2753" s="120"/>
      <c r="K2753" s="120"/>
      <c r="L2753" s="120"/>
      <c r="M2753" s="120"/>
      <c r="N2753" s="120"/>
      <c r="O2753" s="121"/>
      <c r="P2753" s="121"/>
      <c r="Q2753" s="117"/>
      <c r="R2753" s="122"/>
      <c r="S2753" s="117"/>
      <c r="T2753" s="123"/>
      <c r="U2753" s="299"/>
      <c r="V2753" s="294" t="str">
        <f>IF(Tabela7[[#This Row],[C/V]]="c",Tabela7[[#This Row],[Preço Médio]],"")</f>
        <v/>
      </c>
      <c r="W2753" s="294" t="str">
        <f>IF(Tabela7[[#This Row],[C/V]]="v",Tabela7[[#This Row],[Preço Médio]],"")</f>
        <v/>
      </c>
      <c r="X2753" s="123" t="str">
        <f>Tabela7[[#This Row],[Código Negociação]]&amp;Tabela7[[#This Row],[C/V]]</f>
        <v/>
      </c>
    </row>
    <row r="2754" spans="3:24" ht="15" customHeight="1" x14ac:dyDescent="0.25">
      <c r="C2754" s="262"/>
      <c r="D2754" s="272"/>
      <c r="E2754" s="272"/>
      <c r="F2754" s="264"/>
      <c r="G2754" s="265"/>
      <c r="H2754" s="126"/>
      <c r="I2754" s="125"/>
      <c r="J2754" s="125"/>
      <c r="K2754" s="125"/>
      <c r="L2754" s="125"/>
      <c r="M2754" s="125"/>
      <c r="N2754" s="125"/>
      <c r="O2754" s="266"/>
      <c r="P2754" s="267"/>
      <c r="Q2754" s="268"/>
      <c r="R2754" s="269"/>
      <c r="S2754" s="268"/>
      <c r="T2754" s="263"/>
      <c r="U2754" s="300"/>
      <c r="V2754" s="294" t="str">
        <f>IF(Tabela7[[#This Row],[C/V]]="c",Tabela7[[#This Row],[Preço Médio]],"")</f>
        <v/>
      </c>
      <c r="W2754" s="294" t="str">
        <f>IF(Tabela7[[#This Row],[C/V]]="v",Tabela7[[#This Row],[Preço Médio]],"")</f>
        <v/>
      </c>
      <c r="X2754" s="123" t="str">
        <f>Tabela7[[#This Row],[Código Negociação]]&amp;Tabela7[[#This Row],[C/V]]</f>
        <v/>
      </c>
    </row>
    <row r="2755" spans="3:24" ht="15" customHeight="1" x14ac:dyDescent="0.25">
      <c r="C2755" s="262"/>
      <c r="D2755" s="272"/>
      <c r="E2755" s="272"/>
      <c r="F2755" s="264"/>
      <c r="G2755" s="265"/>
      <c r="H2755" s="126"/>
      <c r="I2755" s="125"/>
      <c r="J2755" s="125"/>
      <c r="K2755" s="125"/>
      <c r="L2755" s="125"/>
      <c r="M2755" s="125"/>
      <c r="N2755" s="125"/>
      <c r="O2755" s="266"/>
      <c r="P2755" s="267"/>
      <c r="Q2755" s="267"/>
      <c r="R2755" s="270"/>
      <c r="S2755" s="267"/>
      <c r="T2755" s="264"/>
      <c r="U2755" s="300"/>
      <c r="V2755" s="294" t="str">
        <f>IF(Tabela7[[#This Row],[C/V]]="c",Tabela7[[#This Row],[Preço Médio]],"")</f>
        <v/>
      </c>
      <c r="W2755" s="294" t="str">
        <f>IF(Tabela7[[#This Row],[C/V]]="v",Tabela7[[#This Row],[Preço Médio]],"")</f>
        <v/>
      </c>
      <c r="X2755" s="123" t="str">
        <f>Tabela7[[#This Row],[Código Negociação]]&amp;Tabela7[[#This Row],[C/V]]</f>
        <v/>
      </c>
    </row>
    <row r="2756" spans="3:24" ht="15" customHeight="1" x14ac:dyDescent="0.25">
      <c r="C2756" s="141"/>
      <c r="D2756" s="273"/>
      <c r="E2756" s="273"/>
      <c r="F2756" s="264"/>
      <c r="G2756" s="274"/>
      <c r="H2756" s="264"/>
      <c r="I2756" s="275"/>
      <c r="J2756" s="275"/>
      <c r="K2756" s="275"/>
      <c r="L2756" s="275"/>
      <c r="M2756" s="275"/>
      <c r="N2756" s="275"/>
      <c r="O2756" s="267"/>
      <c r="P2756" s="267"/>
      <c r="Q2756" s="268"/>
      <c r="R2756" s="269"/>
      <c r="S2756" s="268"/>
      <c r="T2756" s="263"/>
      <c r="U2756" s="300"/>
      <c r="V2756" s="294" t="str">
        <f>IF(Tabela7[[#This Row],[C/V]]="c",Tabela7[[#This Row],[Preço Médio]],"")</f>
        <v/>
      </c>
      <c r="W2756" s="294" t="str">
        <f>IF(Tabela7[[#This Row],[C/V]]="v",Tabela7[[#This Row],[Preço Médio]],"")</f>
        <v/>
      </c>
      <c r="X2756" s="123" t="str">
        <f>Tabela7[[#This Row],[Código Negociação]]&amp;Tabela7[[#This Row],[C/V]]</f>
        <v/>
      </c>
    </row>
    <row r="2757" spans="3:24" ht="15" customHeight="1" x14ac:dyDescent="0.25">
      <c r="C2757" s="262"/>
      <c r="D2757" s="272"/>
      <c r="E2757" s="273"/>
      <c r="F2757" s="264"/>
      <c r="G2757" s="265"/>
      <c r="H2757" s="126"/>
      <c r="I2757" s="125"/>
      <c r="J2757" s="125"/>
      <c r="K2757" s="125"/>
      <c r="L2757" s="125"/>
      <c r="M2757" s="125"/>
      <c r="N2757" s="125"/>
      <c r="O2757" s="266"/>
      <c r="P2757" s="267"/>
      <c r="Q2757" s="268"/>
      <c r="R2757" s="269"/>
      <c r="S2757" s="268"/>
      <c r="T2757" s="263"/>
      <c r="U2757" s="300"/>
      <c r="V2757" s="294" t="str">
        <f>IF(Tabela7[[#This Row],[C/V]]="c",Tabela7[[#This Row],[Preço Médio]],"")</f>
        <v/>
      </c>
      <c r="W2757" s="294" t="str">
        <f>IF(Tabela7[[#This Row],[C/V]]="v",Tabela7[[#This Row],[Preço Médio]],"")</f>
        <v/>
      </c>
      <c r="X2757" s="123" t="str">
        <f>Tabela7[[#This Row],[Código Negociação]]&amp;Tabela7[[#This Row],[C/V]]</f>
        <v/>
      </c>
    </row>
    <row r="2758" spans="3:24" ht="15" customHeight="1" x14ac:dyDescent="0.25">
      <c r="C2758" s="262"/>
      <c r="D2758" s="272"/>
      <c r="E2758" s="273"/>
      <c r="F2758" s="264"/>
      <c r="G2758" s="265"/>
      <c r="H2758" s="126"/>
      <c r="I2758" s="125"/>
      <c r="J2758" s="125"/>
      <c r="K2758" s="125"/>
      <c r="L2758" s="125"/>
      <c r="M2758" s="125"/>
      <c r="N2758" s="125"/>
      <c r="O2758" s="266"/>
      <c r="P2758" s="267"/>
      <c r="Q2758" s="267"/>
      <c r="R2758" s="270"/>
      <c r="S2758" s="267"/>
      <c r="T2758" s="264"/>
      <c r="U2758" s="300"/>
      <c r="V2758" s="294" t="str">
        <f>IF(Tabela7[[#This Row],[C/V]]="c",Tabela7[[#This Row],[Preço Médio]],"")</f>
        <v/>
      </c>
      <c r="W2758" s="294" t="str">
        <f>IF(Tabela7[[#This Row],[C/V]]="v",Tabela7[[#This Row],[Preço Médio]],"")</f>
        <v/>
      </c>
      <c r="X2758" s="123" t="str">
        <f>Tabela7[[#This Row],[Código Negociação]]&amp;Tabela7[[#This Row],[C/V]]</f>
        <v/>
      </c>
    </row>
    <row r="2759" spans="3:24" ht="15" customHeight="1" x14ac:dyDescent="0.25">
      <c r="C2759" s="141"/>
      <c r="D2759" s="271"/>
      <c r="E2759" s="271"/>
      <c r="F2759" s="118"/>
      <c r="G2759" s="119"/>
      <c r="H2759" s="118"/>
      <c r="I2759" s="120"/>
      <c r="J2759" s="120"/>
      <c r="K2759" s="120"/>
      <c r="L2759" s="120"/>
      <c r="M2759" s="120"/>
      <c r="N2759" s="120"/>
      <c r="O2759" s="121"/>
      <c r="P2759" s="121"/>
      <c r="Q2759" s="117"/>
      <c r="R2759" s="122"/>
      <c r="S2759" s="117"/>
      <c r="T2759" s="123"/>
      <c r="U2759" s="299"/>
      <c r="V2759" s="294" t="str">
        <f>IF(Tabela7[[#This Row],[C/V]]="c",Tabela7[[#This Row],[Preço Médio]],"")</f>
        <v/>
      </c>
      <c r="W2759" s="294" t="str">
        <f>IF(Tabela7[[#This Row],[C/V]]="v",Tabela7[[#This Row],[Preço Médio]],"")</f>
        <v/>
      </c>
      <c r="X2759" s="123" t="str">
        <f>Tabela7[[#This Row],[Código Negociação]]&amp;Tabela7[[#This Row],[C/V]]</f>
        <v/>
      </c>
    </row>
    <row r="2760" spans="3:24" ht="15" customHeight="1" x14ac:dyDescent="0.25">
      <c r="C2760" s="262"/>
      <c r="D2760" s="272"/>
      <c r="E2760" s="272"/>
      <c r="F2760" s="264"/>
      <c r="G2760" s="265"/>
      <c r="H2760" s="126"/>
      <c r="I2760" s="125"/>
      <c r="J2760" s="125"/>
      <c r="K2760" s="125"/>
      <c r="L2760" s="125"/>
      <c r="M2760" s="125"/>
      <c r="N2760" s="125"/>
      <c r="O2760" s="266"/>
      <c r="P2760" s="267"/>
      <c r="Q2760" s="268"/>
      <c r="R2760" s="269"/>
      <c r="S2760" s="268"/>
      <c r="T2760" s="263"/>
      <c r="U2760" s="300"/>
      <c r="V2760" s="294" t="str">
        <f>IF(Tabela7[[#This Row],[C/V]]="c",Tabela7[[#This Row],[Preço Médio]],"")</f>
        <v/>
      </c>
      <c r="W2760" s="294" t="str">
        <f>IF(Tabela7[[#This Row],[C/V]]="v",Tabela7[[#This Row],[Preço Médio]],"")</f>
        <v/>
      </c>
      <c r="X2760" s="123" t="str">
        <f>Tabela7[[#This Row],[Código Negociação]]&amp;Tabela7[[#This Row],[C/V]]</f>
        <v/>
      </c>
    </row>
    <row r="2761" spans="3:24" ht="15" customHeight="1" x14ac:dyDescent="0.25">
      <c r="C2761" s="262"/>
      <c r="D2761" s="272"/>
      <c r="E2761" s="272"/>
      <c r="F2761" s="264"/>
      <c r="G2761" s="265"/>
      <c r="H2761" s="126"/>
      <c r="I2761" s="125"/>
      <c r="J2761" s="125"/>
      <c r="K2761" s="125"/>
      <c r="L2761" s="125"/>
      <c r="M2761" s="125"/>
      <c r="N2761" s="125"/>
      <c r="O2761" s="266"/>
      <c r="P2761" s="267"/>
      <c r="Q2761" s="267"/>
      <c r="R2761" s="270"/>
      <c r="S2761" s="267"/>
      <c r="T2761" s="264"/>
      <c r="U2761" s="300"/>
      <c r="V2761" s="294" t="str">
        <f>IF(Tabela7[[#This Row],[C/V]]="c",Tabela7[[#This Row],[Preço Médio]],"")</f>
        <v/>
      </c>
      <c r="W2761" s="294" t="str">
        <f>IF(Tabela7[[#This Row],[C/V]]="v",Tabela7[[#This Row],[Preço Médio]],"")</f>
        <v/>
      </c>
      <c r="X2761" s="123" t="str">
        <f>Tabela7[[#This Row],[Código Negociação]]&amp;Tabela7[[#This Row],[C/V]]</f>
        <v/>
      </c>
    </row>
    <row r="2762" spans="3:24" ht="15" customHeight="1" x14ac:dyDescent="0.25">
      <c r="C2762" s="141"/>
      <c r="D2762" s="273"/>
      <c r="E2762" s="273"/>
      <c r="F2762" s="264"/>
      <c r="G2762" s="274"/>
      <c r="H2762" s="264"/>
      <c r="I2762" s="275"/>
      <c r="J2762" s="275"/>
      <c r="K2762" s="275"/>
      <c r="L2762" s="275"/>
      <c r="M2762" s="275"/>
      <c r="N2762" s="275"/>
      <c r="O2762" s="267"/>
      <c r="P2762" s="267"/>
      <c r="Q2762" s="268"/>
      <c r="R2762" s="269"/>
      <c r="S2762" s="268"/>
      <c r="T2762" s="263"/>
      <c r="U2762" s="300"/>
      <c r="V2762" s="294" t="str">
        <f>IF(Tabela7[[#This Row],[C/V]]="c",Tabela7[[#This Row],[Preço Médio]],"")</f>
        <v/>
      </c>
      <c r="W2762" s="294" t="str">
        <f>IF(Tabela7[[#This Row],[C/V]]="v",Tabela7[[#This Row],[Preço Médio]],"")</f>
        <v/>
      </c>
      <c r="X2762" s="123" t="str">
        <f>Tabela7[[#This Row],[Código Negociação]]&amp;Tabela7[[#This Row],[C/V]]</f>
        <v/>
      </c>
    </row>
    <row r="2763" spans="3:24" ht="15" customHeight="1" x14ac:dyDescent="0.25">
      <c r="C2763" s="262"/>
      <c r="D2763" s="272"/>
      <c r="E2763" s="273"/>
      <c r="F2763" s="264"/>
      <c r="G2763" s="265"/>
      <c r="H2763" s="126"/>
      <c r="I2763" s="125"/>
      <c r="J2763" s="125"/>
      <c r="K2763" s="125"/>
      <c r="L2763" s="125"/>
      <c r="M2763" s="125"/>
      <c r="N2763" s="125"/>
      <c r="O2763" s="266"/>
      <c r="P2763" s="267"/>
      <c r="Q2763" s="268"/>
      <c r="R2763" s="269"/>
      <c r="S2763" s="268"/>
      <c r="T2763" s="263"/>
      <c r="U2763" s="300"/>
      <c r="V2763" s="294" t="str">
        <f>IF(Tabela7[[#This Row],[C/V]]="c",Tabela7[[#This Row],[Preço Médio]],"")</f>
        <v/>
      </c>
      <c r="W2763" s="294" t="str">
        <f>IF(Tabela7[[#This Row],[C/V]]="v",Tabela7[[#This Row],[Preço Médio]],"")</f>
        <v/>
      </c>
      <c r="X2763" s="123" t="str">
        <f>Tabela7[[#This Row],[Código Negociação]]&amp;Tabela7[[#This Row],[C/V]]</f>
        <v/>
      </c>
    </row>
    <row r="2764" spans="3:24" ht="15" customHeight="1" x14ac:dyDescent="0.25">
      <c r="C2764" s="262"/>
      <c r="D2764" s="272"/>
      <c r="E2764" s="273"/>
      <c r="F2764" s="264"/>
      <c r="G2764" s="265"/>
      <c r="H2764" s="126"/>
      <c r="I2764" s="125"/>
      <c r="J2764" s="125"/>
      <c r="K2764" s="125"/>
      <c r="L2764" s="125"/>
      <c r="M2764" s="125"/>
      <c r="N2764" s="125"/>
      <c r="O2764" s="266"/>
      <c r="P2764" s="267"/>
      <c r="Q2764" s="267"/>
      <c r="R2764" s="270"/>
      <c r="S2764" s="267"/>
      <c r="T2764" s="264"/>
      <c r="U2764" s="300"/>
      <c r="V2764" s="294" t="str">
        <f>IF(Tabela7[[#This Row],[C/V]]="c",Tabela7[[#This Row],[Preço Médio]],"")</f>
        <v/>
      </c>
      <c r="W2764" s="294" t="str">
        <f>IF(Tabela7[[#This Row],[C/V]]="v",Tabela7[[#This Row],[Preço Médio]],"")</f>
        <v/>
      </c>
      <c r="X2764" s="123" t="str">
        <f>Tabela7[[#This Row],[Código Negociação]]&amp;Tabela7[[#This Row],[C/V]]</f>
        <v/>
      </c>
    </row>
    <row r="2765" spans="3:24" ht="15" customHeight="1" x14ac:dyDescent="0.25">
      <c r="C2765" s="141"/>
      <c r="D2765" s="271"/>
      <c r="E2765" s="271"/>
      <c r="F2765" s="118"/>
      <c r="G2765" s="119"/>
      <c r="H2765" s="118"/>
      <c r="I2765" s="120"/>
      <c r="J2765" s="120"/>
      <c r="K2765" s="120"/>
      <c r="L2765" s="120"/>
      <c r="M2765" s="120"/>
      <c r="N2765" s="120"/>
      <c r="O2765" s="121"/>
      <c r="P2765" s="121"/>
      <c r="Q2765" s="117"/>
      <c r="R2765" s="122"/>
      <c r="S2765" s="117"/>
      <c r="T2765" s="123"/>
      <c r="U2765" s="299"/>
      <c r="V2765" s="294" t="str">
        <f>IF(Tabela7[[#This Row],[C/V]]="c",Tabela7[[#This Row],[Preço Médio]],"")</f>
        <v/>
      </c>
      <c r="W2765" s="294" t="str">
        <f>IF(Tabela7[[#This Row],[C/V]]="v",Tabela7[[#This Row],[Preço Médio]],"")</f>
        <v/>
      </c>
      <c r="X2765" s="123" t="str">
        <f>Tabela7[[#This Row],[Código Negociação]]&amp;Tabela7[[#This Row],[C/V]]</f>
        <v/>
      </c>
    </row>
    <row r="2766" spans="3:24" ht="15" customHeight="1" x14ac:dyDescent="0.25">
      <c r="C2766" s="262"/>
      <c r="D2766" s="272"/>
      <c r="E2766" s="272"/>
      <c r="F2766" s="264"/>
      <c r="G2766" s="265"/>
      <c r="H2766" s="126"/>
      <c r="I2766" s="125"/>
      <c r="J2766" s="125"/>
      <c r="K2766" s="125"/>
      <c r="L2766" s="125"/>
      <c r="M2766" s="125"/>
      <c r="N2766" s="125"/>
      <c r="O2766" s="266"/>
      <c r="P2766" s="267"/>
      <c r="Q2766" s="268"/>
      <c r="R2766" s="269"/>
      <c r="S2766" s="268"/>
      <c r="T2766" s="263"/>
      <c r="U2766" s="300"/>
      <c r="V2766" s="294" t="str">
        <f>IF(Tabela7[[#This Row],[C/V]]="c",Tabela7[[#This Row],[Preço Médio]],"")</f>
        <v/>
      </c>
      <c r="W2766" s="294" t="str">
        <f>IF(Tabela7[[#This Row],[C/V]]="v",Tabela7[[#This Row],[Preço Médio]],"")</f>
        <v/>
      </c>
      <c r="X2766" s="123" t="str">
        <f>Tabela7[[#This Row],[Código Negociação]]&amp;Tabela7[[#This Row],[C/V]]</f>
        <v/>
      </c>
    </row>
    <row r="2767" spans="3:24" ht="15" customHeight="1" x14ac:dyDescent="0.25">
      <c r="C2767" s="262"/>
      <c r="D2767" s="272"/>
      <c r="E2767" s="272"/>
      <c r="F2767" s="264"/>
      <c r="G2767" s="265"/>
      <c r="H2767" s="126"/>
      <c r="I2767" s="125"/>
      <c r="J2767" s="125"/>
      <c r="K2767" s="125"/>
      <c r="L2767" s="125"/>
      <c r="M2767" s="125"/>
      <c r="N2767" s="125"/>
      <c r="O2767" s="266"/>
      <c r="P2767" s="267"/>
      <c r="Q2767" s="267"/>
      <c r="R2767" s="270"/>
      <c r="S2767" s="267"/>
      <c r="T2767" s="264"/>
      <c r="U2767" s="300"/>
      <c r="V2767" s="294" t="str">
        <f>IF(Tabela7[[#This Row],[C/V]]="c",Tabela7[[#This Row],[Preço Médio]],"")</f>
        <v/>
      </c>
      <c r="W2767" s="294" t="str">
        <f>IF(Tabela7[[#This Row],[C/V]]="v",Tabela7[[#This Row],[Preço Médio]],"")</f>
        <v/>
      </c>
      <c r="X2767" s="123" t="str">
        <f>Tabela7[[#This Row],[Código Negociação]]&amp;Tabela7[[#This Row],[C/V]]</f>
        <v/>
      </c>
    </row>
    <row r="2768" spans="3:24" ht="15" customHeight="1" x14ac:dyDescent="0.25">
      <c r="C2768" s="141"/>
      <c r="D2768" s="273"/>
      <c r="E2768" s="273"/>
      <c r="F2768" s="264"/>
      <c r="G2768" s="274"/>
      <c r="H2768" s="264"/>
      <c r="I2768" s="275"/>
      <c r="J2768" s="275"/>
      <c r="K2768" s="275"/>
      <c r="L2768" s="275"/>
      <c r="M2768" s="275"/>
      <c r="N2768" s="275"/>
      <c r="O2768" s="267"/>
      <c r="P2768" s="267"/>
      <c r="Q2768" s="268"/>
      <c r="R2768" s="269"/>
      <c r="S2768" s="268"/>
      <c r="T2768" s="263"/>
      <c r="U2768" s="300"/>
      <c r="V2768" s="294" t="str">
        <f>IF(Tabela7[[#This Row],[C/V]]="c",Tabela7[[#This Row],[Preço Médio]],"")</f>
        <v/>
      </c>
      <c r="W2768" s="294" t="str">
        <f>IF(Tabela7[[#This Row],[C/V]]="v",Tabela7[[#This Row],[Preço Médio]],"")</f>
        <v/>
      </c>
      <c r="X2768" s="123" t="str">
        <f>Tabela7[[#This Row],[Código Negociação]]&amp;Tabela7[[#This Row],[C/V]]</f>
        <v/>
      </c>
    </row>
    <row r="2769" spans="3:24" ht="15" customHeight="1" x14ac:dyDescent="0.25">
      <c r="C2769" s="262"/>
      <c r="D2769" s="272"/>
      <c r="E2769" s="273"/>
      <c r="F2769" s="264"/>
      <c r="G2769" s="265"/>
      <c r="H2769" s="126"/>
      <c r="I2769" s="125"/>
      <c r="J2769" s="125"/>
      <c r="K2769" s="125"/>
      <c r="L2769" s="125"/>
      <c r="M2769" s="125"/>
      <c r="N2769" s="125"/>
      <c r="O2769" s="266"/>
      <c r="P2769" s="267"/>
      <c r="Q2769" s="268"/>
      <c r="R2769" s="269"/>
      <c r="S2769" s="268"/>
      <c r="T2769" s="263"/>
      <c r="U2769" s="300"/>
      <c r="V2769" s="294" t="str">
        <f>IF(Tabela7[[#This Row],[C/V]]="c",Tabela7[[#This Row],[Preço Médio]],"")</f>
        <v/>
      </c>
      <c r="W2769" s="294" t="str">
        <f>IF(Tabela7[[#This Row],[C/V]]="v",Tabela7[[#This Row],[Preço Médio]],"")</f>
        <v/>
      </c>
      <c r="X2769" s="123" t="str">
        <f>Tabela7[[#This Row],[Código Negociação]]&amp;Tabela7[[#This Row],[C/V]]</f>
        <v/>
      </c>
    </row>
    <row r="2770" spans="3:24" ht="15" customHeight="1" x14ac:dyDescent="0.25">
      <c r="C2770" s="262"/>
      <c r="D2770" s="272"/>
      <c r="E2770" s="273"/>
      <c r="F2770" s="264"/>
      <c r="G2770" s="265"/>
      <c r="H2770" s="126"/>
      <c r="I2770" s="125"/>
      <c r="J2770" s="125"/>
      <c r="K2770" s="125"/>
      <c r="L2770" s="125"/>
      <c r="M2770" s="125"/>
      <c r="N2770" s="125"/>
      <c r="O2770" s="266"/>
      <c r="P2770" s="267"/>
      <c r="Q2770" s="267"/>
      <c r="R2770" s="270"/>
      <c r="S2770" s="267"/>
      <c r="T2770" s="264"/>
      <c r="U2770" s="300"/>
      <c r="V2770" s="294" t="str">
        <f>IF(Tabela7[[#This Row],[C/V]]="c",Tabela7[[#This Row],[Preço Médio]],"")</f>
        <v/>
      </c>
      <c r="W2770" s="294" t="str">
        <f>IF(Tabela7[[#This Row],[C/V]]="v",Tabela7[[#This Row],[Preço Médio]],"")</f>
        <v/>
      </c>
      <c r="X2770" s="123" t="str">
        <f>Tabela7[[#This Row],[Código Negociação]]&amp;Tabela7[[#This Row],[C/V]]</f>
        <v/>
      </c>
    </row>
    <row r="2771" spans="3:24" ht="15" customHeight="1" x14ac:dyDescent="0.25">
      <c r="C2771" s="141"/>
      <c r="D2771" s="271"/>
      <c r="E2771" s="271"/>
      <c r="F2771" s="118"/>
      <c r="G2771" s="119"/>
      <c r="H2771" s="118"/>
      <c r="I2771" s="120"/>
      <c r="J2771" s="120"/>
      <c r="K2771" s="120"/>
      <c r="L2771" s="120"/>
      <c r="M2771" s="120"/>
      <c r="N2771" s="120"/>
      <c r="O2771" s="121"/>
      <c r="P2771" s="121"/>
      <c r="Q2771" s="117"/>
      <c r="R2771" s="122"/>
      <c r="S2771" s="117"/>
      <c r="T2771" s="123"/>
      <c r="U2771" s="299"/>
      <c r="V2771" s="294" t="str">
        <f>IF(Tabela7[[#This Row],[C/V]]="c",Tabela7[[#This Row],[Preço Médio]],"")</f>
        <v/>
      </c>
      <c r="W2771" s="294" t="str">
        <f>IF(Tabela7[[#This Row],[C/V]]="v",Tabela7[[#This Row],[Preço Médio]],"")</f>
        <v/>
      </c>
      <c r="X2771" s="123" t="str">
        <f>Tabela7[[#This Row],[Código Negociação]]&amp;Tabela7[[#This Row],[C/V]]</f>
        <v/>
      </c>
    </row>
    <row r="2772" spans="3:24" ht="15" customHeight="1" x14ac:dyDescent="0.25">
      <c r="C2772" s="262"/>
      <c r="D2772" s="272"/>
      <c r="E2772" s="272"/>
      <c r="F2772" s="264"/>
      <c r="G2772" s="265"/>
      <c r="H2772" s="126"/>
      <c r="I2772" s="125"/>
      <c r="J2772" s="125"/>
      <c r="K2772" s="125"/>
      <c r="L2772" s="125"/>
      <c r="M2772" s="125"/>
      <c r="N2772" s="125"/>
      <c r="O2772" s="266"/>
      <c r="P2772" s="267"/>
      <c r="Q2772" s="268"/>
      <c r="R2772" s="269"/>
      <c r="S2772" s="268"/>
      <c r="T2772" s="263"/>
      <c r="U2772" s="300"/>
      <c r="V2772" s="294" t="str">
        <f>IF(Tabela7[[#This Row],[C/V]]="c",Tabela7[[#This Row],[Preço Médio]],"")</f>
        <v/>
      </c>
      <c r="W2772" s="294" t="str">
        <f>IF(Tabela7[[#This Row],[C/V]]="v",Tabela7[[#This Row],[Preço Médio]],"")</f>
        <v/>
      </c>
      <c r="X2772" s="123" t="str">
        <f>Tabela7[[#This Row],[Código Negociação]]&amp;Tabela7[[#This Row],[C/V]]</f>
        <v/>
      </c>
    </row>
    <row r="2773" spans="3:24" ht="15" customHeight="1" x14ac:dyDescent="0.25">
      <c r="C2773" s="262"/>
      <c r="D2773" s="272"/>
      <c r="E2773" s="272"/>
      <c r="F2773" s="264"/>
      <c r="G2773" s="265"/>
      <c r="H2773" s="126"/>
      <c r="I2773" s="125"/>
      <c r="J2773" s="125"/>
      <c r="K2773" s="125"/>
      <c r="L2773" s="125"/>
      <c r="M2773" s="125"/>
      <c r="N2773" s="125"/>
      <c r="O2773" s="266"/>
      <c r="P2773" s="267"/>
      <c r="Q2773" s="267"/>
      <c r="R2773" s="270"/>
      <c r="S2773" s="267"/>
      <c r="T2773" s="264"/>
      <c r="U2773" s="300"/>
      <c r="V2773" s="294" t="str">
        <f>IF(Tabela7[[#This Row],[C/V]]="c",Tabela7[[#This Row],[Preço Médio]],"")</f>
        <v/>
      </c>
      <c r="W2773" s="294" t="str">
        <f>IF(Tabela7[[#This Row],[C/V]]="v",Tabela7[[#This Row],[Preço Médio]],"")</f>
        <v/>
      </c>
      <c r="X2773" s="123" t="str">
        <f>Tabela7[[#This Row],[Código Negociação]]&amp;Tabela7[[#This Row],[C/V]]</f>
        <v/>
      </c>
    </row>
    <row r="2774" spans="3:24" ht="15" customHeight="1" x14ac:dyDescent="0.25">
      <c r="C2774" s="141"/>
      <c r="D2774" s="273"/>
      <c r="E2774" s="273"/>
      <c r="F2774" s="264"/>
      <c r="G2774" s="274"/>
      <c r="H2774" s="264"/>
      <c r="I2774" s="275"/>
      <c r="J2774" s="275"/>
      <c r="K2774" s="275"/>
      <c r="L2774" s="275"/>
      <c r="M2774" s="275"/>
      <c r="N2774" s="275"/>
      <c r="O2774" s="267"/>
      <c r="P2774" s="267"/>
      <c r="Q2774" s="268"/>
      <c r="R2774" s="269"/>
      <c r="S2774" s="268"/>
      <c r="T2774" s="263"/>
      <c r="U2774" s="300"/>
      <c r="V2774" s="294" t="str">
        <f>IF(Tabela7[[#This Row],[C/V]]="c",Tabela7[[#This Row],[Preço Médio]],"")</f>
        <v/>
      </c>
      <c r="W2774" s="294" t="str">
        <f>IF(Tabela7[[#This Row],[C/V]]="v",Tabela7[[#This Row],[Preço Médio]],"")</f>
        <v/>
      </c>
      <c r="X2774" s="123" t="str">
        <f>Tabela7[[#This Row],[Código Negociação]]&amp;Tabela7[[#This Row],[C/V]]</f>
        <v/>
      </c>
    </row>
    <row r="2775" spans="3:24" ht="15" customHeight="1" x14ac:dyDescent="0.25">
      <c r="C2775" s="262"/>
      <c r="D2775" s="272"/>
      <c r="E2775" s="273"/>
      <c r="F2775" s="264"/>
      <c r="G2775" s="265"/>
      <c r="H2775" s="126"/>
      <c r="I2775" s="125"/>
      <c r="J2775" s="125"/>
      <c r="K2775" s="125"/>
      <c r="L2775" s="125"/>
      <c r="M2775" s="125"/>
      <c r="N2775" s="125"/>
      <c r="O2775" s="266"/>
      <c r="P2775" s="267"/>
      <c r="Q2775" s="268"/>
      <c r="R2775" s="269"/>
      <c r="S2775" s="268"/>
      <c r="T2775" s="263"/>
      <c r="U2775" s="300"/>
      <c r="V2775" s="294" t="str">
        <f>IF(Tabela7[[#This Row],[C/V]]="c",Tabela7[[#This Row],[Preço Médio]],"")</f>
        <v/>
      </c>
      <c r="W2775" s="294" t="str">
        <f>IF(Tabela7[[#This Row],[C/V]]="v",Tabela7[[#This Row],[Preço Médio]],"")</f>
        <v/>
      </c>
      <c r="X2775" s="123" t="str">
        <f>Tabela7[[#This Row],[Código Negociação]]&amp;Tabela7[[#This Row],[C/V]]</f>
        <v/>
      </c>
    </row>
    <row r="2776" spans="3:24" ht="15" customHeight="1" x14ac:dyDescent="0.25">
      <c r="C2776" s="262"/>
      <c r="D2776" s="272"/>
      <c r="E2776" s="273"/>
      <c r="F2776" s="264"/>
      <c r="G2776" s="265"/>
      <c r="H2776" s="126"/>
      <c r="I2776" s="125"/>
      <c r="J2776" s="125"/>
      <c r="K2776" s="125"/>
      <c r="L2776" s="125"/>
      <c r="M2776" s="125"/>
      <c r="N2776" s="125"/>
      <c r="O2776" s="266"/>
      <c r="P2776" s="267"/>
      <c r="Q2776" s="267"/>
      <c r="R2776" s="270"/>
      <c r="S2776" s="267"/>
      <c r="T2776" s="264"/>
      <c r="U2776" s="300"/>
      <c r="V2776" s="294" t="str">
        <f>IF(Tabela7[[#This Row],[C/V]]="c",Tabela7[[#This Row],[Preço Médio]],"")</f>
        <v/>
      </c>
      <c r="W2776" s="294" t="str">
        <f>IF(Tabela7[[#This Row],[C/V]]="v",Tabela7[[#This Row],[Preço Médio]],"")</f>
        <v/>
      </c>
      <c r="X2776" s="123" t="str">
        <f>Tabela7[[#This Row],[Código Negociação]]&amp;Tabela7[[#This Row],[C/V]]</f>
        <v/>
      </c>
    </row>
    <row r="2777" spans="3:24" ht="15" customHeight="1" x14ac:dyDescent="0.25">
      <c r="C2777" s="141"/>
      <c r="D2777" s="271"/>
      <c r="E2777" s="271"/>
      <c r="F2777" s="118"/>
      <c r="G2777" s="119"/>
      <c r="H2777" s="118"/>
      <c r="I2777" s="120"/>
      <c r="J2777" s="120"/>
      <c r="K2777" s="120"/>
      <c r="L2777" s="120"/>
      <c r="M2777" s="120"/>
      <c r="N2777" s="120"/>
      <c r="O2777" s="121"/>
      <c r="P2777" s="121"/>
      <c r="Q2777" s="117"/>
      <c r="R2777" s="122"/>
      <c r="S2777" s="117"/>
      <c r="T2777" s="123"/>
      <c r="U2777" s="299"/>
      <c r="V2777" s="294" t="str">
        <f>IF(Tabela7[[#This Row],[C/V]]="c",Tabela7[[#This Row],[Preço Médio]],"")</f>
        <v/>
      </c>
      <c r="W2777" s="294" t="str">
        <f>IF(Tabela7[[#This Row],[C/V]]="v",Tabela7[[#This Row],[Preço Médio]],"")</f>
        <v/>
      </c>
      <c r="X2777" s="123" t="str">
        <f>Tabela7[[#This Row],[Código Negociação]]&amp;Tabela7[[#This Row],[C/V]]</f>
        <v/>
      </c>
    </row>
    <row r="2778" spans="3:24" ht="15" customHeight="1" x14ac:dyDescent="0.25">
      <c r="C2778" s="262"/>
      <c r="D2778" s="272"/>
      <c r="E2778" s="272"/>
      <c r="F2778" s="264"/>
      <c r="G2778" s="265"/>
      <c r="H2778" s="126"/>
      <c r="I2778" s="125"/>
      <c r="J2778" s="125"/>
      <c r="K2778" s="125"/>
      <c r="L2778" s="125"/>
      <c r="M2778" s="125"/>
      <c r="N2778" s="125"/>
      <c r="O2778" s="266"/>
      <c r="P2778" s="267"/>
      <c r="Q2778" s="268"/>
      <c r="R2778" s="269"/>
      <c r="S2778" s="268"/>
      <c r="T2778" s="263"/>
      <c r="U2778" s="300"/>
      <c r="V2778" s="294" t="str">
        <f>IF(Tabela7[[#This Row],[C/V]]="c",Tabela7[[#This Row],[Preço Médio]],"")</f>
        <v/>
      </c>
      <c r="W2778" s="294" t="str">
        <f>IF(Tabela7[[#This Row],[C/V]]="v",Tabela7[[#This Row],[Preço Médio]],"")</f>
        <v/>
      </c>
      <c r="X2778" s="123" t="str">
        <f>Tabela7[[#This Row],[Código Negociação]]&amp;Tabela7[[#This Row],[C/V]]</f>
        <v/>
      </c>
    </row>
    <row r="2779" spans="3:24" ht="15" customHeight="1" x14ac:dyDescent="0.25">
      <c r="C2779" s="262"/>
      <c r="D2779" s="272"/>
      <c r="E2779" s="272"/>
      <c r="F2779" s="264"/>
      <c r="G2779" s="265"/>
      <c r="H2779" s="126"/>
      <c r="I2779" s="125"/>
      <c r="J2779" s="125"/>
      <c r="K2779" s="125"/>
      <c r="L2779" s="125"/>
      <c r="M2779" s="125"/>
      <c r="N2779" s="125"/>
      <c r="O2779" s="266"/>
      <c r="P2779" s="267"/>
      <c r="Q2779" s="267"/>
      <c r="R2779" s="270"/>
      <c r="S2779" s="267"/>
      <c r="T2779" s="264"/>
      <c r="U2779" s="300"/>
      <c r="V2779" s="294" t="str">
        <f>IF(Tabela7[[#This Row],[C/V]]="c",Tabela7[[#This Row],[Preço Médio]],"")</f>
        <v/>
      </c>
      <c r="W2779" s="294" t="str">
        <f>IF(Tabela7[[#This Row],[C/V]]="v",Tabela7[[#This Row],[Preço Médio]],"")</f>
        <v/>
      </c>
      <c r="X2779" s="123" t="str">
        <f>Tabela7[[#This Row],[Código Negociação]]&amp;Tabela7[[#This Row],[C/V]]</f>
        <v/>
      </c>
    </row>
    <row r="2780" spans="3:24" ht="15" customHeight="1" x14ac:dyDescent="0.25">
      <c r="C2780" s="141"/>
      <c r="D2780" s="273"/>
      <c r="E2780" s="273"/>
      <c r="F2780" s="264"/>
      <c r="G2780" s="274"/>
      <c r="H2780" s="264"/>
      <c r="I2780" s="275"/>
      <c r="J2780" s="275"/>
      <c r="K2780" s="275"/>
      <c r="L2780" s="275"/>
      <c r="M2780" s="275"/>
      <c r="N2780" s="275"/>
      <c r="O2780" s="267"/>
      <c r="P2780" s="267"/>
      <c r="Q2780" s="268"/>
      <c r="R2780" s="269"/>
      <c r="S2780" s="268"/>
      <c r="T2780" s="263"/>
      <c r="U2780" s="300"/>
      <c r="V2780" s="294" t="str">
        <f>IF(Tabela7[[#This Row],[C/V]]="c",Tabela7[[#This Row],[Preço Médio]],"")</f>
        <v/>
      </c>
      <c r="W2780" s="294" t="str">
        <f>IF(Tabela7[[#This Row],[C/V]]="v",Tabela7[[#This Row],[Preço Médio]],"")</f>
        <v/>
      </c>
      <c r="X2780" s="123" t="str">
        <f>Tabela7[[#This Row],[Código Negociação]]&amp;Tabela7[[#This Row],[C/V]]</f>
        <v/>
      </c>
    </row>
    <row r="2781" spans="3:24" ht="15" customHeight="1" x14ac:dyDescent="0.25">
      <c r="C2781" s="262"/>
      <c r="D2781" s="272"/>
      <c r="E2781" s="273"/>
      <c r="F2781" s="264"/>
      <c r="G2781" s="265"/>
      <c r="H2781" s="126"/>
      <c r="I2781" s="125"/>
      <c r="J2781" s="125"/>
      <c r="K2781" s="125"/>
      <c r="L2781" s="125"/>
      <c r="M2781" s="125"/>
      <c r="N2781" s="125"/>
      <c r="O2781" s="266"/>
      <c r="P2781" s="267"/>
      <c r="Q2781" s="268"/>
      <c r="R2781" s="269"/>
      <c r="S2781" s="268"/>
      <c r="T2781" s="263"/>
      <c r="U2781" s="300"/>
      <c r="V2781" s="294" t="str">
        <f>IF(Tabela7[[#This Row],[C/V]]="c",Tabela7[[#This Row],[Preço Médio]],"")</f>
        <v/>
      </c>
      <c r="W2781" s="294" t="str">
        <f>IF(Tabela7[[#This Row],[C/V]]="v",Tabela7[[#This Row],[Preço Médio]],"")</f>
        <v/>
      </c>
      <c r="X2781" s="123" t="str">
        <f>Tabela7[[#This Row],[Código Negociação]]&amp;Tabela7[[#This Row],[C/V]]</f>
        <v/>
      </c>
    </row>
    <row r="2782" spans="3:24" ht="15" customHeight="1" x14ac:dyDescent="0.25">
      <c r="C2782" s="262"/>
      <c r="D2782" s="272"/>
      <c r="E2782" s="273"/>
      <c r="F2782" s="264"/>
      <c r="G2782" s="265"/>
      <c r="H2782" s="126"/>
      <c r="I2782" s="125"/>
      <c r="J2782" s="125"/>
      <c r="K2782" s="125"/>
      <c r="L2782" s="125"/>
      <c r="M2782" s="125"/>
      <c r="N2782" s="125"/>
      <c r="O2782" s="266"/>
      <c r="P2782" s="267"/>
      <c r="Q2782" s="267"/>
      <c r="R2782" s="270"/>
      <c r="S2782" s="267"/>
      <c r="T2782" s="264"/>
      <c r="U2782" s="300"/>
      <c r="V2782" s="294" t="str">
        <f>IF(Tabela7[[#This Row],[C/V]]="c",Tabela7[[#This Row],[Preço Médio]],"")</f>
        <v/>
      </c>
      <c r="W2782" s="294" t="str">
        <f>IF(Tabela7[[#This Row],[C/V]]="v",Tabela7[[#This Row],[Preço Médio]],"")</f>
        <v/>
      </c>
      <c r="X2782" s="123" t="str">
        <f>Tabela7[[#This Row],[Código Negociação]]&amp;Tabela7[[#This Row],[C/V]]</f>
        <v/>
      </c>
    </row>
    <row r="2783" spans="3:24" ht="15" customHeight="1" x14ac:dyDescent="0.25">
      <c r="C2783" s="141"/>
      <c r="D2783" s="271"/>
      <c r="E2783" s="271"/>
      <c r="F2783" s="118"/>
      <c r="G2783" s="119"/>
      <c r="H2783" s="118"/>
      <c r="I2783" s="120"/>
      <c r="J2783" s="120"/>
      <c r="K2783" s="120"/>
      <c r="L2783" s="120"/>
      <c r="M2783" s="120"/>
      <c r="N2783" s="120"/>
      <c r="O2783" s="121"/>
      <c r="P2783" s="121"/>
      <c r="Q2783" s="117"/>
      <c r="R2783" s="122"/>
      <c r="S2783" s="117"/>
      <c r="T2783" s="123"/>
      <c r="U2783" s="299"/>
      <c r="V2783" s="294" t="str">
        <f>IF(Tabela7[[#This Row],[C/V]]="c",Tabela7[[#This Row],[Preço Médio]],"")</f>
        <v/>
      </c>
      <c r="W2783" s="294" t="str">
        <f>IF(Tabela7[[#This Row],[C/V]]="v",Tabela7[[#This Row],[Preço Médio]],"")</f>
        <v/>
      </c>
      <c r="X2783" s="123" t="str">
        <f>Tabela7[[#This Row],[Código Negociação]]&amp;Tabela7[[#This Row],[C/V]]</f>
        <v/>
      </c>
    </row>
    <row r="2784" spans="3:24" ht="15" customHeight="1" x14ac:dyDescent="0.25">
      <c r="C2784" s="262"/>
      <c r="D2784" s="272"/>
      <c r="E2784" s="272"/>
      <c r="F2784" s="264"/>
      <c r="G2784" s="265"/>
      <c r="H2784" s="126"/>
      <c r="I2784" s="125"/>
      <c r="J2784" s="125"/>
      <c r="K2784" s="125"/>
      <c r="L2784" s="125"/>
      <c r="M2784" s="125"/>
      <c r="N2784" s="125"/>
      <c r="O2784" s="266"/>
      <c r="P2784" s="267"/>
      <c r="Q2784" s="268"/>
      <c r="R2784" s="269"/>
      <c r="S2784" s="268"/>
      <c r="T2784" s="263"/>
      <c r="U2784" s="300"/>
      <c r="V2784" s="294" t="str">
        <f>IF(Tabela7[[#This Row],[C/V]]="c",Tabela7[[#This Row],[Preço Médio]],"")</f>
        <v/>
      </c>
      <c r="W2784" s="294" t="str">
        <f>IF(Tabela7[[#This Row],[C/V]]="v",Tabela7[[#This Row],[Preço Médio]],"")</f>
        <v/>
      </c>
      <c r="X2784" s="123" t="str">
        <f>Tabela7[[#This Row],[Código Negociação]]&amp;Tabela7[[#This Row],[C/V]]</f>
        <v/>
      </c>
    </row>
    <row r="2785" spans="3:24" ht="15" customHeight="1" x14ac:dyDescent="0.25">
      <c r="C2785" s="262"/>
      <c r="D2785" s="272"/>
      <c r="E2785" s="272"/>
      <c r="F2785" s="264"/>
      <c r="G2785" s="265"/>
      <c r="H2785" s="126"/>
      <c r="I2785" s="125"/>
      <c r="J2785" s="125"/>
      <c r="K2785" s="125"/>
      <c r="L2785" s="125"/>
      <c r="M2785" s="125"/>
      <c r="N2785" s="125"/>
      <c r="O2785" s="266"/>
      <c r="P2785" s="267"/>
      <c r="Q2785" s="267"/>
      <c r="R2785" s="270"/>
      <c r="S2785" s="267"/>
      <c r="T2785" s="264"/>
      <c r="U2785" s="300"/>
      <c r="V2785" s="294" t="str">
        <f>IF(Tabela7[[#This Row],[C/V]]="c",Tabela7[[#This Row],[Preço Médio]],"")</f>
        <v/>
      </c>
      <c r="W2785" s="294" t="str">
        <f>IF(Tabela7[[#This Row],[C/V]]="v",Tabela7[[#This Row],[Preço Médio]],"")</f>
        <v/>
      </c>
      <c r="X2785" s="123" t="str">
        <f>Tabela7[[#This Row],[Código Negociação]]&amp;Tabela7[[#This Row],[C/V]]</f>
        <v/>
      </c>
    </row>
    <row r="2786" spans="3:24" ht="15" customHeight="1" x14ac:dyDescent="0.25">
      <c r="C2786" s="141"/>
      <c r="D2786" s="273"/>
      <c r="E2786" s="273"/>
      <c r="F2786" s="264"/>
      <c r="G2786" s="274"/>
      <c r="H2786" s="264"/>
      <c r="I2786" s="275"/>
      <c r="J2786" s="275"/>
      <c r="K2786" s="275"/>
      <c r="L2786" s="275"/>
      <c r="M2786" s="275"/>
      <c r="N2786" s="275"/>
      <c r="O2786" s="267"/>
      <c r="P2786" s="267"/>
      <c r="Q2786" s="268"/>
      <c r="R2786" s="269"/>
      <c r="S2786" s="268"/>
      <c r="T2786" s="263"/>
      <c r="U2786" s="300"/>
      <c r="V2786" s="294" t="str">
        <f>IF(Tabela7[[#This Row],[C/V]]="c",Tabela7[[#This Row],[Preço Médio]],"")</f>
        <v/>
      </c>
      <c r="W2786" s="294" t="str">
        <f>IF(Tabela7[[#This Row],[C/V]]="v",Tabela7[[#This Row],[Preço Médio]],"")</f>
        <v/>
      </c>
      <c r="X2786" s="123" t="str">
        <f>Tabela7[[#This Row],[Código Negociação]]&amp;Tabela7[[#This Row],[C/V]]</f>
        <v/>
      </c>
    </row>
    <row r="2787" spans="3:24" ht="15" customHeight="1" x14ac:dyDescent="0.25">
      <c r="C2787" s="262"/>
      <c r="D2787" s="272"/>
      <c r="E2787" s="273"/>
      <c r="F2787" s="264"/>
      <c r="G2787" s="265"/>
      <c r="H2787" s="126"/>
      <c r="I2787" s="125"/>
      <c r="J2787" s="125"/>
      <c r="K2787" s="125"/>
      <c r="L2787" s="125"/>
      <c r="M2787" s="125"/>
      <c r="N2787" s="125"/>
      <c r="O2787" s="266"/>
      <c r="P2787" s="267"/>
      <c r="Q2787" s="268"/>
      <c r="R2787" s="269"/>
      <c r="S2787" s="268"/>
      <c r="T2787" s="263"/>
      <c r="U2787" s="300"/>
      <c r="V2787" s="294" t="str">
        <f>IF(Tabela7[[#This Row],[C/V]]="c",Tabela7[[#This Row],[Preço Médio]],"")</f>
        <v/>
      </c>
      <c r="W2787" s="294" t="str">
        <f>IF(Tabela7[[#This Row],[C/V]]="v",Tabela7[[#This Row],[Preço Médio]],"")</f>
        <v/>
      </c>
      <c r="X2787" s="123" t="str">
        <f>Tabela7[[#This Row],[Código Negociação]]&amp;Tabela7[[#This Row],[C/V]]</f>
        <v/>
      </c>
    </row>
    <row r="2788" spans="3:24" ht="15" customHeight="1" x14ac:dyDescent="0.25">
      <c r="C2788" s="262"/>
      <c r="D2788" s="272"/>
      <c r="E2788" s="273"/>
      <c r="F2788" s="264"/>
      <c r="G2788" s="265"/>
      <c r="H2788" s="126"/>
      <c r="I2788" s="125"/>
      <c r="J2788" s="125"/>
      <c r="K2788" s="125"/>
      <c r="L2788" s="125"/>
      <c r="M2788" s="125"/>
      <c r="N2788" s="125"/>
      <c r="O2788" s="266"/>
      <c r="P2788" s="267"/>
      <c r="Q2788" s="267"/>
      <c r="R2788" s="270"/>
      <c r="S2788" s="267"/>
      <c r="T2788" s="264"/>
      <c r="U2788" s="300"/>
      <c r="V2788" s="294" t="str">
        <f>IF(Tabela7[[#This Row],[C/V]]="c",Tabela7[[#This Row],[Preço Médio]],"")</f>
        <v/>
      </c>
      <c r="W2788" s="294" t="str">
        <f>IF(Tabela7[[#This Row],[C/V]]="v",Tabela7[[#This Row],[Preço Médio]],"")</f>
        <v/>
      </c>
      <c r="X2788" s="123" t="str">
        <f>Tabela7[[#This Row],[Código Negociação]]&amp;Tabela7[[#This Row],[C/V]]</f>
        <v/>
      </c>
    </row>
    <row r="2789" spans="3:24" ht="15" customHeight="1" x14ac:dyDescent="0.25">
      <c r="C2789" s="141"/>
      <c r="D2789" s="271"/>
      <c r="E2789" s="271"/>
      <c r="F2789" s="118"/>
      <c r="G2789" s="119"/>
      <c r="H2789" s="118"/>
      <c r="I2789" s="120"/>
      <c r="J2789" s="120"/>
      <c r="K2789" s="120"/>
      <c r="L2789" s="120"/>
      <c r="M2789" s="120"/>
      <c r="N2789" s="120"/>
      <c r="O2789" s="121"/>
      <c r="P2789" s="121"/>
      <c r="Q2789" s="117"/>
      <c r="R2789" s="122"/>
      <c r="S2789" s="117"/>
      <c r="T2789" s="123"/>
      <c r="U2789" s="299"/>
      <c r="V2789" s="294" t="str">
        <f>IF(Tabela7[[#This Row],[C/V]]="c",Tabela7[[#This Row],[Preço Médio]],"")</f>
        <v/>
      </c>
      <c r="W2789" s="294" t="str">
        <f>IF(Tabela7[[#This Row],[C/V]]="v",Tabela7[[#This Row],[Preço Médio]],"")</f>
        <v/>
      </c>
      <c r="X2789" s="123" t="str">
        <f>Tabela7[[#This Row],[Código Negociação]]&amp;Tabela7[[#This Row],[C/V]]</f>
        <v/>
      </c>
    </row>
    <row r="2790" spans="3:24" ht="15" customHeight="1" x14ac:dyDescent="0.25">
      <c r="C2790" s="262"/>
      <c r="D2790" s="272"/>
      <c r="E2790" s="272"/>
      <c r="F2790" s="264"/>
      <c r="G2790" s="265"/>
      <c r="H2790" s="126"/>
      <c r="I2790" s="125"/>
      <c r="J2790" s="125"/>
      <c r="K2790" s="125"/>
      <c r="L2790" s="125"/>
      <c r="M2790" s="125"/>
      <c r="N2790" s="125"/>
      <c r="O2790" s="266"/>
      <c r="P2790" s="267"/>
      <c r="Q2790" s="268"/>
      <c r="R2790" s="269"/>
      <c r="S2790" s="268"/>
      <c r="T2790" s="263"/>
      <c r="U2790" s="300"/>
      <c r="V2790" s="294" t="str">
        <f>IF(Tabela7[[#This Row],[C/V]]="c",Tabela7[[#This Row],[Preço Médio]],"")</f>
        <v/>
      </c>
      <c r="W2790" s="294" t="str">
        <f>IF(Tabela7[[#This Row],[C/V]]="v",Tabela7[[#This Row],[Preço Médio]],"")</f>
        <v/>
      </c>
      <c r="X2790" s="123" t="str">
        <f>Tabela7[[#This Row],[Código Negociação]]&amp;Tabela7[[#This Row],[C/V]]</f>
        <v/>
      </c>
    </row>
    <row r="2791" spans="3:24" ht="15" customHeight="1" x14ac:dyDescent="0.25">
      <c r="C2791" s="262"/>
      <c r="D2791" s="272"/>
      <c r="E2791" s="272"/>
      <c r="F2791" s="264"/>
      <c r="G2791" s="265"/>
      <c r="H2791" s="126"/>
      <c r="I2791" s="125"/>
      <c r="J2791" s="125"/>
      <c r="K2791" s="125"/>
      <c r="L2791" s="125"/>
      <c r="M2791" s="125"/>
      <c r="N2791" s="125"/>
      <c r="O2791" s="266"/>
      <c r="P2791" s="267"/>
      <c r="Q2791" s="267"/>
      <c r="R2791" s="270"/>
      <c r="S2791" s="267"/>
      <c r="T2791" s="264"/>
      <c r="U2791" s="300"/>
      <c r="V2791" s="294" t="str">
        <f>IF(Tabela7[[#This Row],[C/V]]="c",Tabela7[[#This Row],[Preço Médio]],"")</f>
        <v/>
      </c>
      <c r="W2791" s="294" t="str">
        <f>IF(Tabela7[[#This Row],[C/V]]="v",Tabela7[[#This Row],[Preço Médio]],"")</f>
        <v/>
      </c>
      <c r="X2791" s="123" t="str">
        <f>Tabela7[[#This Row],[Código Negociação]]&amp;Tabela7[[#This Row],[C/V]]</f>
        <v/>
      </c>
    </row>
    <row r="2792" spans="3:24" ht="15" customHeight="1" x14ac:dyDescent="0.25">
      <c r="C2792" s="141"/>
      <c r="D2792" s="273"/>
      <c r="E2792" s="273"/>
      <c r="F2792" s="264"/>
      <c r="G2792" s="274"/>
      <c r="H2792" s="264"/>
      <c r="I2792" s="275"/>
      <c r="J2792" s="275"/>
      <c r="K2792" s="275"/>
      <c r="L2792" s="275"/>
      <c r="M2792" s="275"/>
      <c r="N2792" s="275"/>
      <c r="O2792" s="267"/>
      <c r="P2792" s="267"/>
      <c r="Q2792" s="268"/>
      <c r="R2792" s="269"/>
      <c r="S2792" s="268"/>
      <c r="T2792" s="263"/>
      <c r="U2792" s="300"/>
      <c r="V2792" s="294" t="str">
        <f>IF(Tabela7[[#This Row],[C/V]]="c",Tabela7[[#This Row],[Preço Médio]],"")</f>
        <v/>
      </c>
      <c r="W2792" s="294" t="str">
        <f>IF(Tabela7[[#This Row],[C/V]]="v",Tabela7[[#This Row],[Preço Médio]],"")</f>
        <v/>
      </c>
      <c r="X2792" s="123" t="str">
        <f>Tabela7[[#This Row],[Código Negociação]]&amp;Tabela7[[#This Row],[C/V]]</f>
        <v/>
      </c>
    </row>
    <row r="2793" spans="3:24" ht="15" customHeight="1" x14ac:dyDescent="0.25">
      <c r="C2793" s="262"/>
      <c r="D2793" s="272"/>
      <c r="E2793" s="273"/>
      <c r="F2793" s="264"/>
      <c r="G2793" s="265"/>
      <c r="H2793" s="126"/>
      <c r="I2793" s="125"/>
      <c r="J2793" s="125"/>
      <c r="K2793" s="125"/>
      <c r="L2793" s="125"/>
      <c r="M2793" s="125"/>
      <c r="N2793" s="125"/>
      <c r="O2793" s="266"/>
      <c r="P2793" s="267"/>
      <c r="Q2793" s="268"/>
      <c r="R2793" s="269"/>
      <c r="S2793" s="268"/>
      <c r="T2793" s="263"/>
      <c r="U2793" s="300"/>
      <c r="V2793" s="294" t="str">
        <f>IF(Tabela7[[#This Row],[C/V]]="c",Tabela7[[#This Row],[Preço Médio]],"")</f>
        <v/>
      </c>
      <c r="W2793" s="294" t="str">
        <f>IF(Tabela7[[#This Row],[C/V]]="v",Tabela7[[#This Row],[Preço Médio]],"")</f>
        <v/>
      </c>
      <c r="X2793" s="123" t="str">
        <f>Tabela7[[#This Row],[Código Negociação]]&amp;Tabela7[[#This Row],[C/V]]</f>
        <v/>
      </c>
    </row>
    <row r="2794" spans="3:24" ht="15" customHeight="1" x14ac:dyDescent="0.25">
      <c r="C2794" s="262"/>
      <c r="D2794" s="272"/>
      <c r="E2794" s="273"/>
      <c r="F2794" s="264"/>
      <c r="G2794" s="265"/>
      <c r="H2794" s="126"/>
      <c r="I2794" s="125"/>
      <c r="J2794" s="125"/>
      <c r="K2794" s="125"/>
      <c r="L2794" s="125"/>
      <c r="M2794" s="125"/>
      <c r="N2794" s="125"/>
      <c r="O2794" s="266"/>
      <c r="P2794" s="267"/>
      <c r="Q2794" s="267"/>
      <c r="R2794" s="270"/>
      <c r="S2794" s="267"/>
      <c r="T2794" s="264"/>
      <c r="U2794" s="300"/>
      <c r="V2794" s="294" t="str">
        <f>IF(Tabela7[[#This Row],[C/V]]="c",Tabela7[[#This Row],[Preço Médio]],"")</f>
        <v/>
      </c>
      <c r="W2794" s="294" t="str">
        <f>IF(Tabela7[[#This Row],[C/V]]="v",Tabela7[[#This Row],[Preço Médio]],"")</f>
        <v/>
      </c>
      <c r="X2794" s="123" t="str">
        <f>Tabela7[[#This Row],[Código Negociação]]&amp;Tabela7[[#This Row],[C/V]]</f>
        <v/>
      </c>
    </row>
    <row r="2795" spans="3:24" ht="15" customHeight="1" x14ac:dyDescent="0.25">
      <c r="C2795" s="141"/>
      <c r="D2795" s="271"/>
      <c r="E2795" s="271"/>
      <c r="F2795" s="118"/>
      <c r="G2795" s="119"/>
      <c r="H2795" s="118"/>
      <c r="I2795" s="120"/>
      <c r="J2795" s="120"/>
      <c r="K2795" s="120"/>
      <c r="L2795" s="120"/>
      <c r="M2795" s="120"/>
      <c r="N2795" s="120"/>
      <c r="O2795" s="121"/>
      <c r="P2795" s="121"/>
      <c r="Q2795" s="117"/>
      <c r="R2795" s="122"/>
      <c r="S2795" s="117"/>
      <c r="T2795" s="123"/>
      <c r="U2795" s="299"/>
      <c r="V2795" s="294" t="str">
        <f>IF(Tabela7[[#This Row],[C/V]]="c",Tabela7[[#This Row],[Preço Médio]],"")</f>
        <v/>
      </c>
      <c r="W2795" s="294" t="str">
        <f>IF(Tabela7[[#This Row],[C/V]]="v",Tabela7[[#This Row],[Preço Médio]],"")</f>
        <v/>
      </c>
      <c r="X2795" s="123" t="str">
        <f>Tabela7[[#This Row],[Código Negociação]]&amp;Tabela7[[#This Row],[C/V]]</f>
        <v/>
      </c>
    </row>
    <row r="2796" spans="3:24" ht="15" customHeight="1" x14ac:dyDescent="0.25">
      <c r="C2796" s="262"/>
      <c r="D2796" s="272"/>
      <c r="E2796" s="272"/>
      <c r="F2796" s="264"/>
      <c r="G2796" s="265"/>
      <c r="H2796" s="126"/>
      <c r="I2796" s="125"/>
      <c r="J2796" s="125"/>
      <c r="K2796" s="125"/>
      <c r="L2796" s="125"/>
      <c r="M2796" s="125"/>
      <c r="N2796" s="125"/>
      <c r="O2796" s="266"/>
      <c r="P2796" s="267"/>
      <c r="Q2796" s="268"/>
      <c r="R2796" s="269"/>
      <c r="S2796" s="268"/>
      <c r="T2796" s="263"/>
      <c r="U2796" s="300"/>
      <c r="V2796" s="294" t="str">
        <f>IF(Tabela7[[#This Row],[C/V]]="c",Tabela7[[#This Row],[Preço Médio]],"")</f>
        <v/>
      </c>
      <c r="W2796" s="294" t="str">
        <f>IF(Tabela7[[#This Row],[C/V]]="v",Tabela7[[#This Row],[Preço Médio]],"")</f>
        <v/>
      </c>
      <c r="X2796" s="123" t="str">
        <f>Tabela7[[#This Row],[Código Negociação]]&amp;Tabela7[[#This Row],[C/V]]</f>
        <v/>
      </c>
    </row>
    <row r="2797" spans="3:24" ht="15" customHeight="1" x14ac:dyDescent="0.25">
      <c r="C2797" s="262"/>
      <c r="D2797" s="272"/>
      <c r="E2797" s="272"/>
      <c r="F2797" s="264"/>
      <c r="G2797" s="265"/>
      <c r="H2797" s="126"/>
      <c r="I2797" s="125"/>
      <c r="J2797" s="125"/>
      <c r="K2797" s="125"/>
      <c r="L2797" s="125"/>
      <c r="M2797" s="125"/>
      <c r="N2797" s="125"/>
      <c r="O2797" s="266"/>
      <c r="P2797" s="267"/>
      <c r="Q2797" s="267"/>
      <c r="R2797" s="270"/>
      <c r="S2797" s="267"/>
      <c r="T2797" s="264"/>
      <c r="U2797" s="300"/>
      <c r="V2797" s="294" t="str">
        <f>IF(Tabela7[[#This Row],[C/V]]="c",Tabela7[[#This Row],[Preço Médio]],"")</f>
        <v/>
      </c>
      <c r="W2797" s="294" t="str">
        <f>IF(Tabela7[[#This Row],[C/V]]="v",Tabela7[[#This Row],[Preço Médio]],"")</f>
        <v/>
      </c>
      <c r="X2797" s="123" t="str">
        <f>Tabela7[[#This Row],[Código Negociação]]&amp;Tabela7[[#This Row],[C/V]]</f>
        <v/>
      </c>
    </row>
    <row r="2798" spans="3:24" ht="15" customHeight="1" x14ac:dyDescent="0.25">
      <c r="C2798" s="141"/>
      <c r="D2798" s="273"/>
      <c r="E2798" s="273"/>
      <c r="F2798" s="264"/>
      <c r="G2798" s="274"/>
      <c r="H2798" s="264"/>
      <c r="I2798" s="275"/>
      <c r="J2798" s="275"/>
      <c r="K2798" s="275"/>
      <c r="L2798" s="275"/>
      <c r="M2798" s="275"/>
      <c r="N2798" s="275"/>
      <c r="O2798" s="267"/>
      <c r="P2798" s="267"/>
      <c r="Q2798" s="268"/>
      <c r="R2798" s="269"/>
      <c r="S2798" s="268"/>
      <c r="T2798" s="263"/>
      <c r="U2798" s="300"/>
      <c r="V2798" s="294" t="str">
        <f>IF(Tabela7[[#This Row],[C/V]]="c",Tabela7[[#This Row],[Preço Médio]],"")</f>
        <v/>
      </c>
      <c r="W2798" s="294" t="str">
        <f>IF(Tabela7[[#This Row],[C/V]]="v",Tabela7[[#This Row],[Preço Médio]],"")</f>
        <v/>
      </c>
      <c r="X2798" s="123" t="str">
        <f>Tabela7[[#This Row],[Código Negociação]]&amp;Tabela7[[#This Row],[C/V]]</f>
        <v/>
      </c>
    </row>
    <row r="2799" spans="3:24" ht="15" customHeight="1" x14ac:dyDescent="0.25">
      <c r="C2799" s="262"/>
      <c r="D2799" s="272"/>
      <c r="E2799" s="273"/>
      <c r="F2799" s="264"/>
      <c r="G2799" s="265"/>
      <c r="H2799" s="126"/>
      <c r="I2799" s="125"/>
      <c r="J2799" s="125"/>
      <c r="K2799" s="125"/>
      <c r="L2799" s="125"/>
      <c r="M2799" s="125"/>
      <c r="N2799" s="125"/>
      <c r="O2799" s="266"/>
      <c r="P2799" s="267"/>
      <c r="Q2799" s="268"/>
      <c r="R2799" s="269"/>
      <c r="S2799" s="268"/>
      <c r="T2799" s="263"/>
      <c r="U2799" s="300"/>
      <c r="V2799" s="294" t="str">
        <f>IF(Tabela7[[#This Row],[C/V]]="c",Tabela7[[#This Row],[Preço Médio]],"")</f>
        <v/>
      </c>
      <c r="W2799" s="294" t="str">
        <f>IF(Tabela7[[#This Row],[C/V]]="v",Tabela7[[#This Row],[Preço Médio]],"")</f>
        <v/>
      </c>
      <c r="X2799" s="123" t="str">
        <f>Tabela7[[#This Row],[Código Negociação]]&amp;Tabela7[[#This Row],[C/V]]</f>
        <v/>
      </c>
    </row>
    <row r="2800" spans="3:24" ht="15" customHeight="1" x14ac:dyDescent="0.25">
      <c r="C2800" s="262"/>
      <c r="D2800" s="272"/>
      <c r="E2800" s="273"/>
      <c r="F2800" s="264"/>
      <c r="G2800" s="265"/>
      <c r="H2800" s="126"/>
      <c r="I2800" s="125"/>
      <c r="J2800" s="125"/>
      <c r="K2800" s="125"/>
      <c r="L2800" s="125"/>
      <c r="M2800" s="125"/>
      <c r="N2800" s="125"/>
      <c r="O2800" s="266"/>
      <c r="P2800" s="267"/>
      <c r="Q2800" s="267"/>
      <c r="R2800" s="270"/>
      <c r="S2800" s="267"/>
      <c r="T2800" s="264"/>
      <c r="U2800" s="300"/>
      <c r="V2800" s="294" t="str">
        <f>IF(Tabela7[[#This Row],[C/V]]="c",Tabela7[[#This Row],[Preço Médio]],"")</f>
        <v/>
      </c>
      <c r="W2800" s="294" t="str">
        <f>IF(Tabela7[[#This Row],[C/V]]="v",Tabela7[[#This Row],[Preço Médio]],"")</f>
        <v/>
      </c>
      <c r="X2800" s="123" t="str">
        <f>Tabela7[[#This Row],[Código Negociação]]&amp;Tabela7[[#This Row],[C/V]]</f>
        <v/>
      </c>
    </row>
    <row r="2801" spans="3:24" ht="15" customHeight="1" x14ac:dyDescent="0.25">
      <c r="C2801" s="141"/>
      <c r="D2801" s="271"/>
      <c r="E2801" s="271"/>
      <c r="F2801" s="118"/>
      <c r="G2801" s="119"/>
      <c r="H2801" s="118"/>
      <c r="I2801" s="120"/>
      <c r="J2801" s="120"/>
      <c r="K2801" s="120"/>
      <c r="L2801" s="120"/>
      <c r="M2801" s="120"/>
      <c r="N2801" s="120"/>
      <c r="O2801" s="121"/>
      <c r="P2801" s="121"/>
      <c r="Q2801" s="117"/>
      <c r="R2801" s="122"/>
      <c r="S2801" s="117"/>
      <c r="T2801" s="123"/>
      <c r="U2801" s="299"/>
      <c r="V2801" s="294" t="str">
        <f>IF(Tabela7[[#This Row],[C/V]]="c",Tabela7[[#This Row],[Preço Médio]],"")</f>
        <v/>
      </c>
      <c r="W2801" s="294" t="str">
        <f>IF(Tabela7[[#This Row],[C/V]]="v",Tabela7[[#This Row],[Preço Médio]],"")</f>
        <v/>
      </c>
      <c r="X2801" s="123" t="str">
        <f>Tabela7[[#This Row],[Código Negociação]]&amp;Tabela7[[#This Row],[C/V]]</f>
        <v/>
      </c>
    </row>
    <row r="2802" spans="3:24" ht="15" customHeight="1" x14ac:dyDescent="0.25">
      <c r="C2802" s="262"/>
      <c r="D2802" s="272"/>
      <c r="E2802" s="272"/>
      <c r="F2802" s="264"/>
      <c r="G2802" s="265"/>
      <c r="H2802" s="126"/>
      <c r="I2802" s="125"/>
      <c r="J2802" s="125"/>
      <c r="K2802" s="125"/>
      <c r="L2802" s="125"/>
      <c r="M2802" s="125"/>
      <c r="N2802" s="125"/>
      <c r="O2802" s="266"/>
      <c r="P2802" s="267"/>
      <c r="Q2802" s="268"/>
      <c r="R2802" s="269"/>
      <c r="S2802" s="268"/>
      <c r="T2802" s="263"/>
      <c r="U2802" s="300"/>
      <c r="V2802" s="294" t="str">
        <f>IF(Tabela7[[#This Row],[C/V]]="c",Tabela7[[#This Row],[Preço Médio]],"")</f>
        <v/>
      </c>
      <c r="W2802" s="294" t="str">
        <f>IF(Tabela7[[#This Row],[C/V]]="v",Tabela7[[#This Row],[Preço Médio]],"")</f>
        <v/>
      </c>
      <c r="X2802" s="123" t="str">
        <f>Tabela7[[#This Row],[Código Negociação]]&amp;Tabela7[[#This Row],[C/V]]</f>
        <v/>
      </c>
    </row>
    <row r="2803" spans="3:24" ht="15" customHeight="1" x14ac:dyDescent="0.25">
      <c r="C2803" s="262"/>
      <c r="D2803" s="272"/>
      <c r="E2803" s="272"/>
      <c r="F2803" s="264"/>
      <c r="G2803" s="265"/>
      <c r="H2803" s="126"/>
      <c r="I2803" s="125"/>
      <c r="J2803" s="125"/>
      <c r="K2803" s="125"/>
      <c r="L2803" s="125"/>
      <c r="M2803" s="125"/>
      <c r="N2803" s="125"/>
      <c r="O2803" s="266"/>
      <c r="P2803" s="267"/>
      <c r="Q2803" s="267"/>
      <c r="R2803" s="270"/>
      <c r="S2803" s="267"/>
      <c r="T2803" s="264"/>
      <c r="U2803" s="300"/>
      <c r="V2803" s="294" t="str">
        <f>IF(Tabela7[[#This Row],[C/V]]="c",Tabela7[[#This Row],[Preço Médio]],"")</f>
        <v/>
      </c>
      <c r="W2803" s="294" t="str">
        <f>IF(Tabela7[[#This Row],[C/V]]="v",Tabela7[[#This Row],[Preço Médio]],"")</f>
        <v/>
      </c>
      <c r="X2803" s="123" t="str">
        <f>Tabela7[[#This Row],[Código Negociação]]&amp;Tabela7[[#This Row],[C/V]]</f>
        <v/>
      </c>
    </row>
    <row r="2804" spans="3:24" ht="15" customHeight="1" x14ac:dyDescent="0.25">
      <c r="C2804" s="141"/>
      <c r="D2804" s="273"/>
      <c r="E2804" s="273"/>
      <c r="F2804" s="264"/>
      <c r="G2804" s="274"/>
      <c r="H2804" s="264"/>
      <c r="I2804" s="275"/>
      <c r="J2804" s="275"/>
      <c r="K2804" s="275"/>
      <c r="L2804" s="275"/>
      <c r="M2804" s="275"/>
      <c r="N2804" s="275"/>
      <c r="O2804" s="267"/>
      <c r="P2804" s="267"/>
      <c r="Q2804" s="268"/>
      <c r="R2804" s="269"/>
      <c r="S2804" s="268"/>
      <c r="T2804" s="263"/>
      <c r="U2804" s="300"/>
      <c r="V2804" s="294" t="str">
        <f>IF(Tabela7[[#This Row],[C/V]]="c",Tabela7[[#This Row],[Preço Médio]],"")</f>
        <v/>
      </c>
      <c r="W2804" s="294" t="str">
        <f>IF(Tabela7[[#This Row],[C/V]]="v",Tabela7[[#This Row],[Preço Médio]],"")</f>
        <v/>
      </c>
      <c r="X2804" s="123" t="str">
        <f>Tabela7[[#This Row],[Código Negociação]]&amp;Tabela7[[#This Row],[C/V]]</f>
        <v/>
      </c>
    </row>
    <row r="2805" spans="3:24" ht="15" customHeight="1" x14ac:dyDescent="0.25">
      <c r="C2805" s="262"/>
      <c r="D2805" s="272"/>
      <c r="E2805" s="273"/>
      <c r="F2805" s="264"/>
      <c r="G2805" s="265"/>
      <c r="H2805" s="126"/>
      <c r="I2805" s="125"/>
      <c r="J2805" s="125"/>
      <c r="K2805" s="125"/>
      <c r="L2805" s="125"/>
      <c r="M2805" s="125"/>
      <c r="N2805" s="125"/>
      <c r="O2805" s="266"/>
      <c r="P2805" s="267"/>
      <c r="Q2805" s="268"/>
      <c r="R2805" s="269"/>
      <c r="S2805" s="268"/>
      <c r="T2805" s="263"/>
      <c r="U2805" s="300"/>
      <c r="V2805" s="294" t="str">
        <f>IF(Tabela7[[#This Row],[C/V]]="c",Tabela7[[#This Row],[Preço Médio]],"")</f>
        <v/>
      </c>
      <c r="W2805" s="294" t="str">
        <f>IF(Tabela7[[#This Row],[C/V]]="v",Tabela7[[#This Row],[Preço Médio]],"")</f>
        <v/>
      </c>
      <c r="X2805" s="123" t="str">
        <f>Tabela7[[#This Row],[Código Negociação]]&amp;Tabela7[[#This Row],[C/V]]</f>
        <v/>
      </c>
    </row>
    <row r="2806" spans="3:24" ht="15" customHeight="1" x14ac:dyDescent="0.25">
      <c r="C2806" s="262"/>
      <c r="D2806" s="272"/>
      <c r="E2806" s="273"/>
      <c r="F2806" s="264"/>
      <c r="G2806" s="265"/>
      <c r="H2806" s="126"/>
      <c r="I2806" s="125"/>
      <c r="J2806" s="125"/>
      <c r="K2806" s="125"/>
      <c r="L2806" s="125"/>
      <c r="M2806" s="125"/>
      <c r="N2806" s="125"/>
      <c r="O2806" s="266"/>
      <c r="P2806" s="267"/>
      <c r="Q2806" s="267"/>
      <c r="R2806" s="270"/>
      <c r="S2806" s="267"/>
      <c r="T2806" s="264"/>
      <c r="U2806" s="300"/>
      <c r="V2806" s="294" t="str">
        <f>IF(Tabela7[[#This Row],[C/V]]="c",Tabela7[[#This Row],[Preço Médio]],"")</f>
        <v/>
      </c>
      <c r="W2806" s="294" t="str">
        <f>IF(Tabela7[[#This Row],[C/V]]="v",Tabela7[[#This Row],[Preço Médio]],"")</f>
        <v/>
      </c>
      <c r="X2806" s="123" t="str">
        <f>Tabela7[[#This Row],[Código Negociação]]&amp;Tabela7[[#This Row],[C/V]]</f>
        <v/>
      </c>
    </row>
    <row r="2807" spans="3:24" ht="15" customHeight="1" x14ac:dyDescent="0.25">
      <c r="C2807" s="141"/>
      <c r="D2807" s="271"/>
      <c r="E2807" s="271"/>
      <c r="F2807" s="118"/>
      <c r="G2807" s="119"/>
      <c r="H2807" s="118"/>
      <c r="I2807" s="120"/>
      <c r="J2807" s="120"/>
      <c r="K2807" s="120"/>
      <c r="L2807" s="120"/>
      <c r="M2807" s="120"/>
      <c r="N2807" s="120"/>
      <c r="O2807" s="121"/>
      <c r="P2807" s="121"/>
      <c r="Q2807" s="117"/>
      <c r="R2807" s="122"/>
      <c r="S2807" s="117"/>
      <c r="T2807" s="123"/>
      <c r="U2807" s="299"/>
      <c r="V2807" s="294" t="str">
        <f>IF(Tabela7[[#This Row],[C/V]]="c",Tabela7[[#This Row],[Preço Médio]],"")</f>
        <v/>
      </c>
      <c r="W2807" s="294" t="str">
        <f>IF(Tabela7[[#This Row],[C/V]]="v",Tabela7[[#This Row],[Preço Médio]],"")</f>
        <v/>
      </c>
      <c r="X2807" s="123" t="str">
        <f>Tabela7[[#This Row],[Código Negociação]]&amp;Tabela7[[#This Row],[C/V]]</f>
        <v/>
      </c>
    </row>
    <row r="2808" spans="3:24" ht="15" customHeight="1" x14ac:dyDescent="0.25">
      <c r="C2808" s="262"/>
      <c r="D2808" s="272"/>
      <c r="E2808" s="272"/>
      <c r="F2808" s="264"/>
      <c r="G2808" s="265"/>
      <c r="H2808" s="126"/>
      <c r="I2808" s="125"/>
      <c r="J2808" s="125"/>
      <c r="K2808" s="125"/>
      <c r="L2808" s="125"/>
      <c r="M2808" s="125"/>
      <c r="N2808" s="125"/>
      <c r="O2808" s="266"/>
      <c r="P2808" s="267"/>
      <c r="Q2808" s="268"/>
      <c r="R2808" s="269"/>
      <c r="S2808" s="268"/>
      <c r="T2808" s="263"/>
      <c r="U2808" s="300"/>
      <c r="V2808" s="294" t="str">
        <f>IF(Tabela7[[#This Row],[C/V]]="c",Tabela7[[#This Row],[Preço Médio]],"")</f>
        <v/>
      </c>
      <c r="W2808" s="294" t="str">
        <f>IF(Tabela7[[#This Row],[C/V]]="v",Tabela7[[#This Row],[Preço Médio]],"")</f>
        <v/>
      </c>
      <c r="X2808" s="123" t="str">
        <f>Tabela7[[#This Row],[Código Negociação]]&amp;Tabela7[[#This Row],[C/V]]</f>
        <v/>
      </c>
    </row>
    <row r="2809" spans="3:24" ht="15" customHeight="1" x14ac:dyDescent="0.25">
      <c r="C2809" s="262"/>
      <c r="D2809" s="272"/>
      <c r="E2809" s="272"/>
      <c r="F2809" s="264"/>
      <c r="G2809" s="265"/>
      <c r="H2809" s="126"/>
      <c r="I2809" s="125"/>
      <c r="J2809" s="125"/>
      <c r="K2809" s="125"/>
      <c r="L2809" s="125"/>
      <c r="M2809" s="125"/>
      <c r="N2809" s="125"/>
      <c r="O2809" s="266"/>
      <c r="P2809" s="267"/>
      <c r="Q2809" s="267"/>
      <c r="R2809" s="270"/>
      <c r="S2809" s="267"/>
      <c r="T2809" s="264"/>
      <c r="U2809" s="300"/>
      <c r="V2809" s="294" t="str">
        <f>IF(Tabela7[[#This Row],[C/V]]="c",Tabela7[[#This Row],[Preço Médio]],"")</f>
        <v/>
      </c>
      <c r="W2809" s="294" t="str">
        <f>IF(Tabela7[[#This Row],[C/V]]="v",Tabela7[[#This Row],[Preço Médio]],"")</f>
        <v/>
      </c>
      <c r="X2809" s="123" t="str">
        <f>Tabela7[[#This Row],[Código Negociação]]&amp;Tabela7[[#This Row],[C/V]]</f>
        <v/>
      </c>
    </row>
    <row r="2810" spans="3:24" ht="15" customHeight="1" x14ac:dyDescent="0.25">
      <c r="C2810" s="141"/>
      <c r="D2810" s="273"/>
      <c r="E2810" s="273"/>
      <c r="F2810" s="264"/>
      <c r="G2810" s="274"/>
      <c r="H2810" s="264"/>
      <c r="I2810" s="275"/>
      <c r="J2810" s="275"/>
      <c r="K2810" s="275"/>
      <c r="L2810" s="275"/>
      <c r="M2810" s="275"/>
      <c r="N2810" s="275"/>
      <c r="O2810" s="267"/>
      <c r="P2810" s="267"/>
      <c r="Q2810" s="268"/>
      <c r="R2810" s="269"/>
      <c r="S2810" s="268"/>
      <c r="T2810" s="263"/>
      <c r="U2810" s="300"/>
      <c r="V2810" s="294" t="str">
        <f>IF(Tabela7[[#This Row],[C/V]]="c",Tabela7[[#This Row],[Preço Médio]],"")</f>
        <v/>
      </c>
      <c r="W2810" s="294" t="str">
        <f>IF(Tabela7[[#This Row],[C/V]]="v",Tabela7[[#This Row],[Preço Médio]],"")</f>
        <v/>
      </c>
      <c r="X2810" s="123" t="str">
        <f>Tabela7[[#This Row],[Código Negociação]]&amp;Tabela7[[#This Row],[C/V]]</f>
        <v/>
      </c>
    </row>
    <row r="2811" spans="3:24" ht="15" customHeight="1" x14ac:dyDescent="0.25">
      <c r="C2811" s="262"/>
      <c r="D2811" s="272"/>
      <c r="E2811" s="273"/>
      <c r="F2811" s="264"/>
      <c r="G2811" s="265"/>
      <c r="H2811" s="126"/>
      <c r="I2811" s="125"/>
      <c r="J2811" s="125"/>
      <c r="K2811" s="125"/>
      <c r="L2811" s="125"/>
      <c r="M2811" s="125"/>
      <c r="N2811" s="125"/>
      <c r="O2811" s="266"/>
      <c r="P2811" s="267"/>
      <c r="Q2811" s="268"/>
      <c r="R2811" s="269"/>
      <c r="S2811" s="268"/>
      <c r="T2811" s="263"/>
      <c r="U2811" s="300"/>
      <c r="V2811" s="294" t="str">
        <f>IF(Tabela7[[#This Row],[C/V]]="c",Tabela7[[#This Row],[Preço Médio]],"")</f>
        <v/>
      </c>
      <c r="W2811" s="294" t="str">
        <f>IF(Tabela7[[#This Row],[C/V]]="v",Tabela7[[#This Row],[Preço Médio]],"")</f>
        <v/>
      </c>
      <c r="X2811" s="123" t="str">
        <f>Tabela7[[#This Row],[Código Negociação]]&amp;Tabela7[[#This Row],[C/V]]</f>
        <v/>
      </c>
    </row>
    <row r="2812" spans="3:24" ht="15" customHeight="1" x14ac:dyDescent="0.25">
      <c r="C2812" s="262"/>
      <c r="D2812" s="272"/>
      <c r="E2812" s="273"/>
      <c r="F2812" s="264"/>
      <c r="G2812" s="265"/>
      <c r="H2812" s="126"/>
      <c r="I2812" s="125"/>
      <c r="J2812" s="125"/>
      <c r="K2812" s="125"/>
      <c r="L2812" s="125"/>
      <c r="M2812" s="125"/>
      <c r="N2812" s="125"/>
      <c r="O2812" s="266"/>
      <c r="P2812" s="267"/>
      <c r="Q2812" s="267"/>
      <c r="R2812" s="270"/>
      <c r="S2812" s="267"/>
      <c r="T2812" s="264"/>
      <c r="U2812" s="300"/>
      <c r="V2812" s="294" t="str">
        <f>IF(Tabela7[[#This Row],[C/V]]="c",Tabela7[[#This Row],[Preço Médio]],"")</f>
        <v/>
      </c>
      <c r="W2812" s="294" t="str">
        <f>IF(Tabela7[[#This Row],[C/V]]="v",Tabela7[[#This Row],[Preço Médio]],"")</f>
        <v/>
      </c>
      <c r="X2812" s="123" t="str">
        <f>Tabela7[[#This Row],[Código Negociação]]&amp;Tabela7[[#This Row],[C/V]]</f>
        <v/>
      </c>
    </row>
    <row r="2813" spans="3:24" ht="15" customHeight="1" x14ac:dyDescent="0.25">
      <c r="C2813" s="141"/>
      <c r="D2813" s="271"/>
      <c r="E2813" s="271"/>
      <c r="F2813" s="118"/>
      <c r="G2813" s="119"/>
      <c r="H2813" s="118"/>
      <c r="I2813" s="120"/>
      <c r="J2813" s="120"/>
      <c r="K2813" s="120"/>
      <c r="L2813" s="120"/>
      <c r="M2813" s="120"/>
      <c r="N2813" s="120"/>
      <c r="O2813" s="121"/>
      <c r="P2813" s="121"/>
      <c r="Q2813" s="117"/>
      <c r="R2813" s="122"/>
      <c r="S2813" s="117"/>
      <c r="T2813" s="123"/>
      <c r="U2813" s="299"/>
      <c r="V2813" s="294" t="str">
        <f>IF(Tabela7[[#This Row],[C/V]]="c",Tabela7[[#This Row],[Preço Médio]],"")</f>
        <v/>
      </c>
      <c r="W2813" s="294" t="str">
        <f>IF(Tabela7[[#This Row],[C/V]]="v",Tabela7[[#This Row],[Preço Médio]],"")</f>
        <v/>
      </c>
      <c r="X2813" s="123" t="str">
        <f>Tabela7[[#This Row],[Código Negociação]]&amp;Tabela7[[#This Row],[C/V]]</f>
        <v/>
      </c>
    </row>
    <row r="2814" spans="3:24" ht="15" customHeight="1" x14ac:dyDescent="0.25">
      <c r="C2814" s="262"/>
      <c r="D2814" s="272"/>
      <c r="E2814" s="272"/>
      <c r="F2814" s="264"/>
      <c r="G2814" s="265"/>
      <c r="H2814" s="126"/>
      <c r="I2814" s="125"/>
      <c r="J2814" s="125"/>
      <c r="K2814" s="125"/>
      <c r="L2814" s="125"/>
      <c r="M2814" s="125"/>
      <c r="N2814" s="125"/>
      <c r="O2814" s="266"/>
      <c r="P2814" s="267"/>
      <c r="Q2814" s="268"/>
      <c r="R2814" s="269"/>
      <c r="S2814" s="268"/>
      <c r="T2814" s="263"/>
      <c r="U2814" s="300"/>
      <c r="V2814" s="294" t="str">
        <f>IF(Tabela7[[#This Row],[C/V]]="c",Tabela7[[#This Row],[Preço Médio]],"")</f>
        <v/>
      </c>
      <c r="W2814" s="294" t="str">
        <f>IF(Tabela7[[#This Row],[C/V]]="v",Tabela7[[#This Row],[Preço Médio]],"")</f>
        <v/>
      </c>
      <c r="X2814" s="123" t="str">
        <f>Tabela7[[#This Row],[Código Negociação]]&amp;Tabela7[[#This Row],[C/V]]</f>
        <v/>
      </c>
    </row>
    <row r="2815" spans="3:24" ht="15" customHeight="1" x14ac:dyDescent="0.25">
      <c r="C2815" s="262"/>
      <c r="D2815" s="272"/>
      <c r="E2815" s="272"/>
      <c r="F2815" s="264"/>
      <c r="G2815" s="265"/>
      <c r="H2815" s="126"/>
      <c r="I2815" s="125"/>
      <c r="J2815" s="125"/>
      <c r="K2815" s="125"/>
      <c r="L2815" s="125"/>
      <c r="M2815" s="125"/>
      <c r="N2815" s="125"/>
      <c r="O2815" s="266"/>
      <c r="P2815" s="267"/>
      <c r="Q2815" s="267"/>
      <c r="R2815" s="270"/>
      <c r="S2815" s="267"/>
      <c r="T2815" s="264"/>
      <c r="U2815" s="300"/>
      <c r="V2815" s="294" t="str">
        <f>IF(Tabela7[[#This Row],[C/V]]="c",Tabela7[[#This Row],[Preço Médio]],"")</f>
        <v/>
      </c>
      <c r="W2815" s="294" t="str">
        <f>IF(Tabela7[[#This Row],[C/V]]="v",Tabela7[[#This Row],[Preço Médio]],"")</f>
        <v/>
      </c>
      <c r="X2815" s="123" t="str">
        <f>Tabela7[[#This Row],[Código Negociação]]&amp;Tabela7[[#This Row],[C/V]]</f>
        <v/>
      </c>
    </row>
    <row r="2816" spans="3:24" ht="15" customHeight="1" x14ac:dyDescent="0.25">
      <c r="C2816" s="141"/>
      <c r="D2816" s="273"/>
      <c r="E2816" s="273"/>
      <c r="F2816" s="264"/>
      <c r="G2816" s="274"/>
      <c r="H2816" s="264"/>
      <c r="I2816" s="275"/>
      <c r="J2816" s="275"/>
      <c r="K2816" s="275"/>
      <c r="L2816" s="275"/>
      <c r="M2816" s="275"/>
      <c r="N2816" s="275"/>
      <c r="O2816" s="267"/>
      <c r="P2816" s="267"/>
      <c r="Q2816" s="268"/>
      <c r="R2816" s="269"/>
      <c r="S2816" s="268"/>
      <c r="T2816" s="263"/>
      <c r="U2816" s="300"/>
      <c r="V2816" s="294" t="str">
        <f>IF(Tabela7[[#This Row],[C/V]]="c",Tabela7[[#This Row],[Preço Médio]],"")</f>
        <v/>
      </c>
      <c r="W2816" s="294" t="str">
        <f>IF(Tabela7[[#This Row],[C/V]]="v",Tabela7[[#This Row],[Preço Médio]],"")</f>
        <v/>
      </c>
      <c r="X2816" s="123" t="str">
        <f>Tabela7[[#This Row],[Código Negociação]]&amp;Tabela7[[#This Row],[C/V]]</f>
        <v/>
      </c>
    </row>
    <row r="2817" spans="3:24" ht="15" customHeight="1" x14ac:dyDescent="0.25">
      <c r="C2817" s="262"/>
      <c r="D2817" s="272"/>
      <c r="E2817" s="273"/>
      <c r="F2817" s="264"/>
      <c r="G2817" s="265"/>
      <c r="H2817" s="126"/>
      <c r="I2817" s="125"/>
      <c r="J2817" s="125"/>
      <c r="K2817" s="125"/>
      <c r="L2817" s="125"/>
      <c r="M2817" s="125"/>
      <c r="N2817" s="125"/>
      <c r="O2817" s="266"/>
      <c r="P2817" s="267"/>
      <c r="Q2817" s="268"/>
      <c r="R2817" s="269"/>
      <c r="S2817" s="268"/>
      <c r="T2817" s="263"/>
      <c r="U2817" s="300"/>
      <c r="V2817" s="294" t="str">
        <f>IF(Tabela7[[#This Row],[C/V]]="c",Tabela7[[#This Row],[Preço Médio]],"")</f>
        <v/>
      </c>
      <c r="W2817" s="294" t="str">
        <f>IF(Tabela7[[#This Row],[C/V]]="v",Tabela7[[#This Row],[Preço Médio]],"")</f>
        <v/>
      </c>
      <c r="X2817" s="123" t="str">
        <f>Tabela7[[#This Row],[Código Negociação]]&amp;Tabela7[[#This Row],[C/V]]</f>
        <v/>
      </c>
    </row>
    <row r="2818" spans="3:24" ht="15" customHeight="1" x14ac:dyDescent="0.25">
      <c r="C2818" s="262"/>
      <c r="D2818" s="272"/>
      <c r="E2818" s="273"/>
      <c r="F2818" s="264"/>
      <c r="G2818" s="265"/>
      <c r="H2818" s="126"/>
      <c r="I2818" s="125"/>
      <c r="J2818" s="125"/>
      <c r="K2818" s="125"/>
      <c r="L2818" s="125"/>
      <c r="M2818" s="125"/>
      <c r="N2818" s="125"/>
      <c r="O2818" s="266"/>
      <c r="P2818" s="267"/>
      <c r="Q2818" s="267"/>
      <c r="R2818" s="270"/>
      <c r="S2818" s="267"/>
      <c r="T2818" s="264"/>
      <c r="U2818" s="300"/>
      <c r="V2818" s="294" t="str">
        <f>IF(Tabela7[[#This Row],[C/V]]="c",Tabela7[[#This Row],[Preço Médio]],"")</f>
        <v/>
      </c>
      <c r="W2818" s="294" t="str">
        <f>IF(Tabela7[[#This Row],[C/V]]="v",Tabela7[[#This Row],[Preço Médio]],"")</f>
        <v/>
      </c>
      <c r="X2818" s="123" t="str">
        <f>Tabela7[[#This Row],[Código Negociação]]&amp;Tabela7[[#This Row],[C/V]]</f>
        <v/>
      </c>
    </row>
    <row r="2819" spans="3:24" ht="15" customHeight="1" x14ac:dyDescent="0.25">
      <c r="C2819" s="141"/>
      <c r="D2819" s="271"/>
      <c r="E2819" s="271"/>
      <c r="F2819" s="118"/>
      <c r="G2819" s="119"/>
      <c r="H2819" s="118"/>
      <c r="I2819" s="120"/>
      <c r="J2819" s="120"/>
      <c r="K2819" s="120"/>
      <c r="L2819" s="120"/>
      <c r="M2819" s="120"/>
      <c r="N2819" s="120"/>
      <c r="O2819" s="121"/>
      <c r="P2819" s="121"/>
      <c r="Q2819" s="117"/>
      <c r="R2819" s="122"/>
      <c r="S2819" s="117"/>
      <c r="T2819" s="123"/>
      <c r="U2819" s="299"/>
      <c r="V2819" s="294" t="str">
        <f>IF(Tabela7[[#This Row],[C/V]]="c",Tabela7[[#This Row],[Preço Médio]],"")</f>
        <v/>
      </c>
      <c r="W2819" s="294" t="str">
        <f>IF(Tabela7[[#This Row],[C/V]]="v",Tabela7[[#This Row],[Preço Médio]],"")</f>
        <v/>
      </c>
      <c r="X2819" s="123" t="str">
        <f>Tabela7[[#This Row],[Código Negociação]]&amp;Tabela7[[#This Row],[C/V]]</f>
        <v/>
      </c>
    </row>
    <row r="2820" spans="3:24" ht="15" customHeight="1" x14ac:dyDescent="0.25">
      <c r="C2820" s="262"/>
      <c r="D2820" s="272"/>
      <c r="E2820" s="272"/>
      <c r="F2820" s="264"/>
      <c r="G2820" s="265"/>
      <c r="H2820" s="126"/>
      <c r="I2820" s="125"/>
      <c r="J2820" s="125"/>
      <c r="K2820" s="125"/>
      <c r="L2820" s="125"/>
      <c r="M2820" s="125"/>
      <c r="N2820" s="125"/>
      <c r="O2820" s="266"/>
      <c r="P2820" s="267"/>
      <c r="Q2820" s="268"/>
      <c r="R2820" s="269"/>
      <c r="S2820" s="268"/>
      <c r="T2820" s="263"/>
      <c r="U2820" s="300"/>
      <c r="V2820" s="294" t="str">
        <f>IF(Tabela7[[#This Row],[C/V]]="c",Tabela7[[#This Row],[Preço Médio]],"")</f>
        <v/>
      </c>
      <c r="W2820" s="294" t="str">
        <f>IF(Tabela7[[#This Row],[C/V]]="v",Tabela7[[#This Row],[Preço Médio]],"")</f>
        <v/>
      </c>
      <c r="X2820" s="123" t="str">
        <f>Tabela7[[#This Row],[Código Negociação]]&amp;Tabela7[[#This Row],[C/V]]</f>
        <v/>
      </c>
    </row>
    <row r="2821" spans="3:24" ht="15" customHeight="1" x14ac:dyDescent="0.25">
      <c r="C2821" s="262"/>
      <c r="D2821" s="272"/>
      <c r="E2821" s="272"/>
      <c r="F2821" s="264"/>
      <c r="G2821" s="265"/>
      <c r="H2821" s="126"/>
      <c r="I2821" s="125"/>
      <c r="J2821" s="125"/>
      <c r="K2821" s="125"/>
      <c r="L2821" s="125"/>
      <c r="M2821" s="125"/>
      <c r="N2821" s="125"/>
      <c r="O2821" s="266"/>
      <c r="P2821" s="267"/>
      <c r="Q2821" s="267"/>
      <c r="R2821" s="270"/>
      <c r="S2821" s="267"/>
      <c r="T2821" s="264"/>
      <c r="U2821" s="300"/>
      <c r="V2821" s="294" t="str">
        <f>IF(Tabela7[[#This Row],[C/V]]="c",Tabela7[[#This Row],[Preço Médio]],"")</f>
        <v/>
      </c>
      <c r="W2821" s="294" t="str">
        <f>IF(Tabela7[[#This Row],[C/V]]="v",Tabela7[[#This Row],[Preço Médio]],"")</f>
        <v/>
      </c>
      <c r="X2821" s="123" t="str">
        <f>Tabela7[[#This Row],[Código Negociação]]&amp;Tabela7[[#This Row],[C/V]]</f>
        <v/>
      </c>
    </row>
    <row r="2822" spans="3:24" ht="15" customHeight="1" x14ac:dyDescent="0.25">
      <c r="C2822" s="141"/>
      <c r="D2822" s="273"/>
      <c r="E2822" s="273"/>
      <c r="F2822" s="264"/>
      <c r="G2822" s="274"/>
      <c r="H2822" s="264"/>
      <c r="I2822" s="275"/>
      <c r="J2822" s="275"/>
      <c r="K2822" s="275"/>
      <c r="L2822" s="275"/>
      <c r="M2822" s="275"/>
      <c r="N2822" s="275"/>
      <c r="O2822" s="267"/>
      <c r="P2822" s="267"/>
      <c r="Q2822" s="268"/>
      <c r="R2822" s="269"/>
      <c r="S2822" s="268"/>
      <c r="T2822" s="263"/>
      <c r="U2822" s="300"/>
      <c r="V2822" s="294" t="str">
        <f>IF(Tabela7[[#This Row],[C/V]]="c",Tabela7[[#This Row],[Preço Médio]],"")</f>
        <v/>
      </c>
      <c r="W2822" s="294" t="str">
        <f>IF(Tabela7[[#This Row],[C/V]]="v",Tabela7[[#This Row],[Preço Médio]],"")</f>
        <v/>
      </c>
      <c r="X2822" s="123" t="str">
        <f>Tabela7[[#This Row],[Código Negociação]]&amp;Tabela7[[#This Row],[C/V]]</f>
        <v/>
      </c>
    </row>
    <row r="2823" spans="3:24" ht="15" customHeight="1" x14ac:dyDescent="0.25">
      <c r="C2823" s="262"/>
      <c r="D2823" s="272"/>
      <c r="E2823" s="273"/>
      <c r="F2823" s="264"/>
      <c r="G2823" s="265"/>
      <c r="H2823" s="126"/>
      <c r="I2823" s="125"/>
      <c r="J2823" s="125"/>
      <c r="K2823" s="125"/>
      <c r="L2823" s="125"/>
      <c r="M2823" s="125"/>
      <c r="N2823" s="125"/>
      <c r="O2823" s="266"/>
      <c r="P2823" s="267"/>
      <c r="Q2823" s="268"/>
      <c r="R2823" s="269"/>
      <c r="S2823" s="268"/>
      <c r="T2823" s="263"/>
      <c r="U2823" s="300"/>
      <c r="V2823" s="294" t="str">
        <f>IF(Tabela7[[#This Row],[C/V]]="c",Tabela7[[#This Row],[Preço Médio]],"")</f>
        <v/>
      </c>
      <c r="W2823" s="294" t="str">
        <f>IF(Tabela7[[#This Row],[C/V]]="v",Tabela7[[#This Row],[Preço Médio]],"")</f>
        <v/>
      </c>
      <c r="X2823" s="123" t="str">
        <f>Tabela7[[#This Row],[Código Negociação]]&amp;Tabela7[[#This Row],[C/V]]</f>
        <v/>
      </c>
    </row>
    <row r="2824" spans="3:24" ht="15" customHeight="1" x14ac:dyDescent="0.25">
      <c r="C2824" s="262"/>
      <c r="D2824" s="272"/>
      <c r="E2824" s="273"/>
      <c r="F2824" s="264"/>
      <c r="G2824" s="265"/>
      <c r="H2824" s="126"/>
      <c r="I2824" s="125"/>
      <c r="J2824" s="125"/>
      <c r="K2824" s="125"/>
      <c r="L2824" s="125"/>
      <c r="M2824" s="125"/>
      <c r="N2824" s="125"/>
      <c r="O2824" s="266"/>
      <c r="P2824" s="267"/>
      <c r="Q2824" s="267"/>
      <c r="R2824" s="270"/>
      <c r="S2824" s="267"/>
      <c r="T2824" s="264"/>
      <c r="U2824" s="300"/>
      <c r="V2824" s="294" t="str">
        <f>IF(Tabela7[[#This Row],[C/V]]="c",Tabela7[[#This Row],[Preço Médio]],"")</f>
        <v/>
      </c>
      <c r="W2824" s="294" t="str">
        <f>IF(Tabela7[[#This Row],[C/V]]="v",Tabela7[[#This Row],[Preço Médio]],"")</f>
        <v/>
      </c>
      <c r="X2824" s="123" t="str">
        <f>Tabela7[[#This Row],[Código Negociação]]&amp;Tabela7[[#This Row],[C/V]]</f>
        <v/>
      </c>
    </row>
    <row r="2825" spans="3:24" ht="15" customHeight="1" x14ac:dyDescent="0.25">
      <c r="C2825" s="141"/>
      <c r="D2825" s="271"/>
      <c r="E2825" s="271"/>
      <c r="F2825" s="118"/>
      <c r="G2825" s="119"/>
      <c r="H2825" s="118"/>
      <c r="I2825" s="120"/>
      <c r="J2825" s="120"/>
      <c r="K2825" s="120"/>
      <c r="L2825" s="120"/>
      <c r="M2825" s="120"/>
      <c r="N2825" s="120"/>
      <c r="O2825" s="121"/>
      <c r="P2825" s="121"/>
      <c r="Q2825" s="117"/>
      <c r="R2825" s="122"/>
      <c r="S2825" s="117"/>
      <c r="T2825" s="123"/>
      <c r="U2825" s="299"/>
      <c r="V2825" s="294" t="str">
        <f>IF(Tabela7[[#This Row],[C/V]]="c",Tabela7[[#This Row],[Preço Médio]],"")</f>
        <v/>
      </c>
      <c r="W2825" s="294" t="str">
        <f>IF(Tabela7[[#This Row],[C/V]]="v",Tabela7[[#This Row],[Preço Médio]],"")</f>
        <v/>
      </c>
      <c r="X2825" s="123" t="str">
        <f>Tabela7[[#This Row],[Código Negociação]]&amp;Tabela7[[#This Row],[C/V]]</f>
        <v/>
      </c>
    </row>
    <row r="2826" spans="3:24" ht="15" customHeight="1" x14ac:dyDescent="0.25">
      <c r="C2826" s="262"/>
      <c r="D2826" s="272"/>
      <c r="E2826" s="272"/>
      <c r="F2826" s="264"/>
      <c r="G2826" s="265"/>
      <c r="H2826" s="126"/>
      <c r="I2826" s="125"/>
      <c r="J2826" s="125"/>
      <c r="K2826" s="125"/>
      <c r="L2826" s="125"/>
      <c r="M2826" s="125"/>
      <c r="N2826" s="125"/>
      <c r="O2826" s="266"/>
      <c r="P2826" s="267"/>
      <c r="Q2826" s="268"/>
      <c r="R2826" s="269"/>
      <c r="S2826" s="268"/>
      <c r="T2826" s="263"/>
      <c r="U2826" s="300"/>
      <c r="V2826" s="294" t="str">
        <f>IF(Tabela7[[#This Row],[C/V]]="c",Tabela7[[#This Row],[Preço Médio]],"")</f>
        <v/>
      </c>
      <c r="W2826" s="294" t="str">
        <f>IF(Tabela7[[#This Row],[C/V]]="v",Tabela7[[#This Row],[Preço Médio]],"")</f>
        <v/>
      </c>
      <c r="X2826" s="123" t="str">
        <f>Tabela7[[#This Row],[Código Negociação]]&amp;Tabela7[[#This Row],[C/V]]</f>
        <v/>
      </c>
    </row>
    <row r="2827" spans="3:24" ht="15" customHeight="1" x14ac:dyDescent="0.25">
      <c r="C2827" s="262"/>
      <c r="D2827" s="272"/>
      <c r="E2827" s="272"/>
      <c r="F2827" s="264"/>
      <c r="G2827" s="265"/>
      <c r="H2827" s="126"/>
      <c r="I2827" s="125"/>
      <c r="J2827" s="125"/>
      <c r="K2827" s="125"/>
      <c r="L2827" s="125"/>
      <c r="M2827" s="125"/>
      <c r="N2827" s="125"/>
      <c r="O2827" s="266"/>
      <c r="P2827" s="267"/>
      <c r="Q2827" s="267"/>
      <c r="R2827" s="270"/>
      <c r="S2827" s="267"/>
      <c r="T2827" s="264"/>
      <c r="U2827" s="300"/>
      <c r="V2827" s="294" t="str">
        <f>IF(Tabela7[[#This Row],[C/V]]="c",Tabela7[[#This Row],[Preço Médio]],"")</f>
        <v/>
      </c>
      <c r="W2827" s="294" t="str">
        <f>IF(Tabela7[[#This Row],[C/V]]="v",Tabela7[[#This Row],[Preço Médio]],"")</f>
        <v/>
      </c>
      <c r="X2827" s="123" t="str">
        <f>Tabela7[[#This Row],[Código Negociação]]&amp;Tabela7[[#This Row],[C/V]]</f>
        <v/>
      </c>
    </row>
    <row r="2828" spans="3:24" ht="15" customHeight="1" x14ac:dyDescent="0.25">
      <c r="C2828" s="141"/>
      <c r="D2828" s="273"/>
      <c r="E2828" s="273"/>
      <c r="F2828" s="264"/>
      <c r="G2828" s="274"/>
      <c r="H2828" s="264"/>
      <c r="I2828" s="275"/>
      <c r="J2828" s="275"/>
      <c r="K2828" s="275"/>
      <c r="L2828" s="275"/>
      <c r="M2828" s="275"/>
      <c r="N2828" s="275"/>
      <c r="O2828" s="267"/>
      <c r="P2828" s="267"/>
      <c r="Q2828" s="268"/>
      <c r="R2828" s="269"/>
      <c r="S2828" s="268"/>
      <c r="T2828" s="263"/>
      <c r="U2828" s="300"/>
      <c r="V2828" s="294" t="str">
        <f>IF(Tabela7[[#This Row],[C/V]]="c",Tabela7[[#This Row],[Preço Médio]],"")</f>
        <v/>
      </c>
      <c r="W2828" s="294" t="str">
        <f>IF(Tabela7[[#This Row],[C/V]]="v",Tabela7[[#This Row],[Preço Médio]],"")</f>
        <v/>
      </c>
      <c r="X2828" s="123" t="str">
        <f>Tabela7[[#This Row],[Código Negociação]]&amp;Tabela7[[#This Row],[C/V]]</f>
        <v/>
      </c>
    </row>
    <row r="2829" spans="3:24" ht="15" customHeight="1" x14ac:dyDescent="0.25">
      <c r="C2829" s="262"/>
      <c r="D2829" s="272"/>
      <c r="E2829" s="273"/>
      <c r="F2829" s="264"/>
      <c r="G2829" s="265"/>
      <c r="H2829" s="126"/>
      <c r="I2829" s="125"/>
      <c r="J2829" s="125"/>
      <c r="K2829" s="125"/>
      <c r="L2829" s="125"/>
      <c r="M2829" s="125"/>
      <c r="N2829" s="125"/>
      <c r="O2829" s="266"/>
      <c r="P2829" s="267"/>
      <c r="Q2829" s="268"/>
      <c r="R2829" s="269"/>
      <c r="S2829" s="268"/>
      <c r="T2829" s="263"/>
      <c r="U2829" s="300"/>
      <c r="V2829" s="294" t="str">
        <f>IF(Tabela7[[#This Row],[C/V]]="c",Tabela7[[#This Row],[Preço Médio]],"")</f>
        <v/>
      </c>
      <c r="W2829" s="294" t="str">
        <f>IF(Tabela7[[#This Row],[C/V]]="v",Tabela7[[#This Row],[Preço Médio]],"")</f>
        <v/>
      </c>
      <c r="X2829" s="123" t="str">
        <f>Tabela7[[#This Row],[Código Negociação]]&amp;Tabela7[[#This Row],[C/V]]</f>
        <v/>
      </c>
    </row>
    <row r="2830" spans="3:24" ht="15" customHeight="1" x14ac:dyDescent="0.25">
      <c r="C2830" s="262"/>
      <c r="D2830" s="272"/>
      <c r="E2830" s="273"/>
      <c r="F2830" s="264"/>
      <c r="G2830" s="265"/>
      <c r="H2830" s="126"/>
      <c r="I2830" s="125"/>
      <c r="J2830" s="125"/>
      <c r="K2830" s="125"/>
      <c r="L2830" s="125"/>
      <c r="M2830" s="125"/>
      <c r="N2830" s="125"/>
      <c r="O2830" s="266"/>
      <c r="P2830" s="267"/>
      <c r="Q2830" s="267"/>
      <c r="R2830" s="270"/>
      <c r="S2830" s="267"/>
      <c r="T2830" s="264"/>
      <c r="U2830" s="300"/>
      <c r="V2830" s="294" t="str">
        <f>IF(Tabela7[[#This Row],[C/V]]="c",Tabela7[[#This Row],[Preço Médio]],"")</f>
        <v/>
      </c>
      <c r="W2830" s="294" t="str">
        <f>IF(Tabela7[[#This Row],[C/V]]="v",Tabela7[[#This Row],[Preço Médio]],"")</f>
        <v/>
      </c>
      <c r="X2830" s="123" t="str">
        <f>Tabela7[[#This Row],[Código Negociação]]&amp;Tabela7[[#This Row],[C/V]]</f>
        <v/>
      </c>
    </row>
    <row r="2831" spans="3:24" ht="15" customHeight="1" x14ac:dyDescent="0.25">
      <c r="C2831" s="141"/>
      <c r="D2831" s="271"/>
      <c r="E2831" s="271"/>
      <c r="F2831" s="118"/>
      <c r="G2831" s="119"/>
      <c r="H2831" s="118"/>
      <c r="I2831" s="120"/>
      <c r="J2831" s="120"/>
      <c r="K2831" s="120"/>
      <c r="L2831" s="120"/>
      <c r="M2831" s="120"/>
      <c r="N2831" s="120"/>
      <c r="O2831" s="121"/>
      <c r="P2831" s="121"/>
      <c r="Q2831" s="117"/>
      <c r="R2831" s="122"/>
      <c r="S2831" s="117"/>
      <c r="T2831" s="123"/>
      <c r="U2831" s="299"/>
      <c r="V2831" s="294" t="str">
        <f>IF(Tabela7[[#This Row],[C/V]]="c",Tabela7[[#This Row],[Preço Médio]],"")</f>
        <v/>
      </c>
      <c r="W2831" s="294" t="str">
        <f>IF(Tabela7[[#This Row],[C/V]]="v",Tabela7[[#This Row],[Preço Médio]],"")</f>
        <v/>
      </c>
      <c r="X2831" s="123" t="str">
        <f>Tabela7[[#This Row],[Código Negociação]]&amp;Tabela7[[#This Row],[C/V]]</f>
        <v/>
      </c>
    </row>
    <row r="2832" spans="3:24" ht="15" customHeight="1" x14ac:dyDescent="0.25">
      <c r="C2832" s="262"/>
      <c r="D2832" s="272"/>
      <c r="E2832" s="272"/>
      <c r="F2832" s="264"/>
      <c r="G2832" s="265"/>
      <c r="H2832" s="126"/>
      <c r="I2832" s="125"/>
      <c r="J2832" s="125"/>
      <c r="K2832" s="125"/>
      <c r="L2832" s="125"/>
      <c r="M2832" s="125"/>
      <c r="N2832" s="125"/>
      <c r="O2832" s="266"/>
      <c r="P2832" s="267"/>
      <c r="Q2832" s="268"/>
      <c r="R2832" s="269"/>
      <c r="S2832" s="268"/>
      <c r="T2832" s="263"/>
      <c r="U2832" s="300"/>
      <c r="V2832" s="294" t="str">
        <f>IF(Tabela7[[#This Row],[C/V]]="c",Tabela7[[#This Row],[Preço Médio]],"")</f>
        <v/>
      </c>
      <c r="W2832" s="294" t="str">
        <f>IF(Tabela7[[#This Row],[C/V]]="v",Tabela7[[#This Row],[Preço Médio]],"")</f>
        <v/>
      </c>
      <c r="X2832" s="123" t="str">
        <f>Tabela7[[#This Row],[Código Negociação]]&amp;Tabela7[[#This Row],[C/V]]</f>
        <v/>
      </c>
    </row>
    <row r="2833" spans="3:24" ht="15" customHeight="1" x14ac:dyDescent="0.25">
      <c r="C2833" s="262"/>
      <c r="D2833" s="272"/>
      <c r="E2833" s="272"/>
      <c r="F2833" s="264"/>
      <c r="G2833" s="265"/>
      <c r="H2833" s="126"/>
      <c r="I2833" s="125"/>
      <c r="J2833" s="125"/>
      <c r="K2833" s="125"/>
      <c r="L2833" s="125"/>
      <c r="M2833" s="125"/>
      <c r="N2833" s="125"/>
      <c r="O2833" s="266"/>
      <c r="P2833" s="267"/>
      <c r="Q2833" s="267"/>
      <c r="R2833" s="270"/>
      <c r="S2833" s="267"/>
      <c r="T2833" s="264"/>
      <c r="U2833" s="300"/>
      <c r="V2833" s="294" t="str">
        <f>IF(Tabela7[[#This Row],[C/V]]="c",Tabela7[[#This Row],[Preço Médio]],"")</f>
        <v/>
      </c>
      <c r="W2833" s="294" t="str">
        <f>IF(Tabela7[[#This Row],[C/V]]="v",Tabela7[[#This Row],[Preço Médio]],"")</f>
        <v/>
      </c>
      <c r="X2833" s="123" t="str">
        <f>Tabela7[[#This Row],[Código Negociação]]&amp;Tabela7[[#This Row],[C/V]]</f>
        <v/>
      </c>
    </row>
    <row r="2834" spans="3:24" ht="15" customHeight="1" x14ac:dyDescent="0.25">
      <c r="C2834" s="141"/>
      <c r="D2834" s="273"/>
      <c r="E2834" s="273"/>
      <c r="F2834" s="264"/>
      <c r="G2834" s="274"/>
      <c r="H2834" s="264"/>
      <c r="I2834" s="275"/>
      <c r="J2834" s="275"/>
      <c r="K2834" s="275"/>
      <c r="L2834" s="275"/>
      <c r="M2834" s="275"/>
      <c r="N2834" s="275"/>
      <c r="O2834" s="267"/>
      <c r="P2834" s="267"/>
      <c r="Q2834" s="268"/>
      <c r="R2834" s="269"/>
      <c r="S2834" s="268"/>
      <c r="T2834" s="263"/>
      <c r="U2834" s="300"/>
      <c r="V2834" s="294" t="str">
        <f>IF(Tabela7[[#This Row],[C/V]]="c",Tabela7[[#This Row],[Preço Médio]],"")</f>
        <v/>
      </c>
      <c r="W2834" s="294" t="str">
        <f>IF(Tabela7[[#This Row],[C/V]]="v",Tabela7[[#This Row],[Preço Médio]],"")</f>
        <v/>
      </c>
      <c r="X2834" s="123" t="str">
        <f>Tabela7[[#This Row],[Código Negociação]]&amp;Tabela7[[#This Row],[C/V]]</f>
        <v/>
      </c>
    </row>
    <row r="2835" spans="3:24" ht="15" customHeight="1" x14ac:dyDescent="0.25">
      <c r="C2835" s="262"/>
      <c r="D2835" s="272"/>
      <c r="E2835" s="273"/>
      <c r="F2835" s="264"/>
      <c r="G2835" s="265"/>
      <c r="H2835" s="126"/>
      <c r="I2835" s="125"/>
      <c r="J2835" s="125"/>
      <c r="K2835" s="125"/>
      <c r="L2835" s="125"/>
      <c r="M2835" s="125"/>
      <c r="N2835" s="125"/>
      <c r="O2835" s="266"/>
      <c r="P2835" s="267"/>
      <c r="Q2835" s="268"/>
      <c r="R2835" s="269"/>
      <c r="S2835" s="268"/>
      <c r="T2835" s="263"/>
      <c r="U2835" s="300"/>
      <c r="V2835" s="294" t="str">
        <f>IF(Tabela7[[#This Row],[C/V]]="c",Tabela7[[#This Row],[Preço Médio]],"")</f>
        <v/>
      </c>
      <c r="W2835" s="294" t="str">
        <f>IF(Tabela7[[#This Row],[C/V]]="v",Tabela7[[#This Row],[Preço Médio]],"")</f>
        <v/>
      </c>
      <c r="X2835" s="123" t="str">
        <f>Tabela7[[#This Row],[Código Negociação]]&amp;Tabela7[[#This Row],[C/V]]</f>
        <v/>
      </c>
    </row>
    <row r="2836" spans="3:24" ht="15" customHeight="1" x14ac:dyDescent="0.25">
      <c r="C2836" s="262"/>
      <c r="D2836" s="272"/>
      <c r="E2836" s="273"/>
      <c r="F2836" s="264"/>
      <c r="G2836" s="265"/>
      <c r="H2836" s="126"/>
      <c r="I2836" s="125"/>
      <c r="J2836" s="125"/>
      <c r="K2836" s="125"/>
      <c r="L2836" s="125"/>
      <c r="M2836" s="125"/>
      <c r="N2836" s="125"/>
      <c r="O2836" s="266"/>
      <c r="P2836" s="267"/>
      <c r="Q2836" s="267"/>
      <c r="R2836" s="270"/>
      <c r="S2836" s="267"/>
      <c r="T2836" s="264"/>
      <c r="U2836" s="300"/>
      <c r="V2836" s="294" t="str">
        <f>IF(Tabela7[[#This Row],[C/V]]="c",Tabela7[[#This Row],[Preço Médio]],"")</f>
        <v/>
      </c>
      <c r="W2836" s="294" t="str">
        <f>IF(Tabela7[[#This Row],[C/V]]="v",Tabela7[[#This Row],[Preço Médio]],"")</f>
        <v/>
      </c>
      <c r="X2836" s="123" t="str">
        <f>Tabela7[[#This Row],[Código Negociação]]&amp;Tabela7[[#This Row],[C/V]]</f>
        <v/>
      </c>
    </row>
    <row r="2837" spans="3:24" ht="15" customHeight="1" x14ac:dyDescent="0.25">
      <c r="C2837" s="141"/>
      <c r="D2837" s="271"/>
      <c r="E2837" s="271"/>
      <c r="F2837" s="118"/>
      <c r="G2837" s="119"/>
      <c r="H2837" s="118"/>
      <c r="I2837" s="120"/>
      <c r="J2837" s="120"/>
      <c r="K2837" s="120"/>
      <c r="L2837" s="120"/>
      <c r="M2837" s="120"/>
      <c r="N2837" s="120"/>
      <c r="O2837" s="121"/>
      <c r="P2837" s="121"/>
      <c r="Q2837" s="117"/>
      <c r="R2837" s="122"/>
      <c r="S2837" s="117"/>
      <c r="T2837" s="123"/>
      <c r="U2837" s="299"/>
      <c r="V2837" s="294" t="str">
        <f>IF(Tabela7[[#This Row],[C/V]]="c",Tabela7[[#This Row],[Preço Médio]],"")</f>
        <v/>
      </c>
      <c r="W2837" s="294" t="str">
        <f>IF(Tabela7[[#This Row],[C/V]]="v",Tabela7[[#This Row],[Preço Médio]],"")</f>
        <v/>
      </c>
      <c r="X2837" s="123" t="str">
        <f>Tabela7[[#This Row],[Código Negociação]]&amp;Tabela7[[#This Row],[C/V]]</f>
        <v/>
      </c>
    </row>
    <row r="2838" spans="3:24" ht="15" customHeight="1" x14ac:dyDescent="0.25">
      <c r="C2838" s="262"/>
      <c r="D2838" s="272"/>
      <c r="E2838" s="272"/>
      <c r="F2838" s="264"/>
      <c r="G2838" s="265"/>
      <c r="H2838" s="126"/>
      <c r="I2838" s="125"/>
      <c r="J2838" s="125"/>
      <c r="K2838" s="125"/>
      <c r="L2838" s="125"/>
      <c r="M2838" s="125"/>
      <c r="N2838" s="125"/>
      <c r="O2838" s="266"/>
      <c r="P2838" s="267"/>
      <c r="Q2838" s="268"/>
      <c r="R2838" s="269"/>
      <c r="S2838" s="268"/>
      <c r="T2838" s="263"/>
      <c r="U2838" s="300"/>
      <c r="V2838" s="294" t="str">
        <f>IF(Tabela7[[#This Row],[C/V]]="c",Tabela7[[#This Row],[Preço Médio]],"")</f>
        <v/>
      </c>
      <c r="W2838" s="294" t="str">
        <f>IF(Tabela7[[#This Row],[C/V]]="v",Tabela7[[#This Row],[Preço Médio]],"")</f>
        <v/>
      </c>
      <c r="X2838" s="123" t="str">
        <f>Tabela7[[#This Row],[Código Negociação]]&amp;Tabela7[[#This Row],[C/V]]</f>
        <v/>
      </c>
    </row>
    <row r="2839" spans="3:24" ht="15" customHeight="1" x14ac:dyDescent="0.25">
      <c r="C2839" s="262"/>
      <c r="D2839" s="272"/>
      <c r="E2839" s="272"/>
      <c r="F2839" s="264"/>
      <c r="G2839" s="265"/>
      <c r="H2839" s="126"/>
      <c r="I2839" s="125"/>
      <c r="J2839" s="125"/>
      <c r="K2839" s="125"/>
      <c r="L2839" s="125"/>
      <c r="M2839" s="125"/>
      <c r="N2839" s="125"/>
      <c r="O2839" s="266"/>
      <c r="P2839" s="267"/>
      <c r="Q2839" s="267"/>
      <c r="R2839" s="270"/>
      <c r="S2839" s="267"/>
      <c r="T2839" s="264"/>
      <c r="U2839" s="300"/>
      <c r="V2839" s="294" t="str">
        <f>IF(Tabela7[[#This Row],[C/V]]="c",Tabela7[[#This Row],[Preço Médio]],"")</f>
        <v/>
      </c>
      <c r="W2839" s="294" t="str">
        <f>IF(Tabela7[[#This Row],[C/V]]="v",Tabela7[[#This Row],[Preço Médio]],"")</f>
        <v/>
      </c>
      <c r="X2839" s="123" t="str">
        <f>Tabela7[[#This Row],[Código Negociação]]&amp;Tabela7[[#This Row],[C/V]]</f>
        <v/>
      </c>
    </row>
    <row r="2840" spans="3:24" ht="15" customHeight="1" x14ac:dyDescent="0.25">
      <c r="C2840" s="141"/>
      <c r="D2840" s="273"/>
      <c r="E2840" s="273"/>
      <c r="F2840" s="264"/>
      <c r="G2840" s="274"/>
      <c r="H2840" s="264"/>
      <c r="I2840" s="275"/>
      <c r="J2840" s="275"/>
      <c r="K2840" s="275"/>
      <c r="L2840" s="275"/>
      <c r="M2840" s="275"/>
      <c r="N2840" s="275"/>
      <c r="O2840" s="267"/>
      <c r="P2840" s="267"/>
      <c r="Q2840" s="268"/>
      <c r="R2840" s="269"/>
      <c r="S2840" s="268"/>
      <c r="T2840" s="263"/>
      <c r="U2840" s="300"/>
      <c r="V2840" s="294" t="str">
        <f>IF(Tabela7[[#This Row],[C/V]]="c",Tabela7[[#This Row],[Preço Médio]],"")</f>
        <v/>
      </c>
      <c r="W2840" s="294" t="str">
        <f>IF(Tabela7[[#This Row],[C/V]]="v",Tabela7[[#This Row],[Preço Médio]],"")</f>
        <v/>
      </c>
      <c r="X2840" s="123" t="str">
        <f>Tabela7[[#This Row],[Código Negociação]]&amp;Tabela7[[#This Row],[C/V]]</f>
        <v/>
      </c>
    </row>
    <row r="2841" spans="3:24" ht="15" customHeight="1" x14ac:dyDescent="0.25">
      <c r="C2841" s="262"/>
      <c r="D2841" s="272"/>
      <c r="E2841" s="273"/>
      <c r="F2841" s="264"/>
      <c r="G2841" s="265"/>
      <c r="H2841" s="126"/>
      <c r="I2841" s="125"/>
      <c r="J2841" s="125"/>
      <c r="K2841" s="125"/>
      <c r="L2841" s="125"/>
      <c r="M2841" s="125"/>
      <c r="N2841" s="125"/>
      <c r="O2841" s="266"/>
      <c r="P2841" s="267"/>
      <c r="Q2841" s="268"/>
      <c r="R2841" s="269"/>
      <c r="S2841" s="268"/>
      <c r="T2841" s="263"/>
      <c r="U2841" s="300"/>
      <c r="V2841" s="294" t="str">
        <f>IF(Tabela7[[#This Row],[C/V]]="c",Tabela7[[#This Row],[Preço Médio]],"")</f>
        <v/>
      </c>
      <c r="W2841" s="294" t="str">
        <f>IF(Tabela7[[#This Row],[C/V]]="v",Tabela7[[#This Row],[Preço Médio]],"")</f>
        <v/>
      </c>
      <c r="X2841" s="123" t="str">
        <f>Tabela7[[#This Row],[Código Negociação]]&amp;Tabela7[[#This Row],[C/V]]</f>
        <v/>
      </c>
    </row>
    <row r="2842" spans="3:24" ht="15" customHeight="1" x14ac:dyDescent="0.25">
      <c r="C2842" s="262"/>
      <c r="D2842" s="272"/>
      <c r="E2842" s="273"/>
      <c r="F2842" s="264"/>
      <c r="G2842" s="265"/>
      <c r="H2842" s="126"/>
      <c r="I2842" s="125"/>
      <c r="J2842" s="125"/>
      <c r="K2842" s="125"/>
      <c r="L2842" s="125"/>
      <c r="M2842" s="125"/>
      <c r="N2842" s="125"/>
      <c r="O2842" s="266"/>
      <c r="P2842" s="267"/>
      <c r="Q2842" s="267"/>
      <c r="R2842" s="270"/>
      <c r="S2842" s="267"/>
      <c r="T2842" s="264"/>
      <c r="U2842" s="300"/>
      <c r="V2842" s="294" t="str">
        <f>IF(Tabela7[[#This Row],[C/V]]="c",Tabela7[[#This Row],[Preço Médio]],"")</f>
        <v/>
      </c>
      <c r="W2842" s="294" t="str">
        <f>IF(Tabela7[[#This Row],[C/V]]="v",Tabela7[[#This Row],[Preço Médio]],"")</f>
        <v/>
      </c>
      <c r="X2842" s="123" t="str">
        <f>Tabela7[[#This Row],[Código Negociação]]&amp;Tabela7[[#This Row],[C/V]]</f>
        <v/>
      </c>
    </row>
    <row r="2843" spans="3:24" ht="15" customHeight="1" x14ac:dyDescent="0.25">
      <c r="C2843" s="141"/>
      <c r="D2843" s="271"/>
      <c r="E2843" s="271"/>
      <c r="F2843" s="118"/>
      <c r="G2843" s="119"/>
      <c r="H2843" s="118"/>
      <c r="I2843" s="120"/>
      <c r="J2843" s="120"/>
      <c r="K2843" s="120"/>
      <c r="L2843" s="120"/>
      <c r="M2843" s="120"/>
      <c r="N2843" s="120"/>
      <c r="O2843" s="121"/>
      <c r="P2843" s="121"/>
      <c r="Q2843" s="117"/>
      <c r="R2843" s="122"/>
      <c r="S2843" s="117"/>
      <c r="T2843" s="123"/>
      <c r="U2843" s="299"/>
      <c r="V2843" s="294" t="str">
        <f>IF(Tabela7[[#This Row],[C/V]]="c",Tabela7[[#This Row],[Preço Médio]],"")</f>
        <v/>
      </c>
      <c r="W2843" s="294" t="str">
        <f>IF(Tabela7[[#This Row],[C/V]]="v",Tabela7[[#This Row],[Preço Médio]],"")</f>
        <v/>
      </c>
      <c r="X2843" s="123" t="str">
        <f>Tabela7[[#This Row],[Código Negociação]]&amp;Tabela7[[#This Row],[C/V]]</f>
        <v/>
      </c>
    </row>
    <row r="2844" spans="3:24" ht="15" customHeight="1" x14ac:dyDescent="0.25">
      <c r="C2844" s="262"/>
      <c r="D2844" s="272"/>
      <c r="E2844" s="272"/>
      <c r="F2844" s="264"/>
      <c r="G2844" s="265"/>
      <c r="H2844" s="126"/>
      <c r="I2844" s="125"/>
      <c r="J2844" s="125"/>
      <c r="K2844" s="125"/>
      <c r="L2844" s="125"/>
      <c r="M2844" s="125"/>
      <c r="N2844" s="125"/>
      <c r="O2844" s="266"/>
      <c r="P2844" s="267"/>
      <c r="Q2844" s="268"/>
      <c r="R2844" s="269"/>
      <c r="S2844" s="268"/>
      <c r="T2844" s="263"/>
      <c r="U2844" s="300"/>
      <c r="V2844" s="294" t="str">
        <f>IF(Tabela7[[#This Row],[C/V]]="c",Tabela7[[#This Row],[Preço Médio]],"")</f>
        <v/>
      </c>
      <c r="W2844" s="294" t="str">
        <f>IF(Tabela7[[#This Row],[C/V]]="v",Tabela7[[#This Row],[Preço Médio]],"")</f>
        <v/>
      </c>
      <c r="X2844" s="123" t="str">
        <f>Tabela7[[#This Row],[Código Negociação]]&amp;Tabela7[[#This Row],[C/V]]</f>
        <v/>
      </c>
    </row>
    <row r="2845" spans="3:24" ht="15" customHeight="1" x14ac:dyDescent="0.25">
      <c r="C2845" s="262"/>
      <c r="D2845" s="272"/>
      <c r="E2845" s="272"/>
      <c r="F2845" s="264"/>
      <c r="G2845" s="265"/>
      <c r="H2845" s="126"/>
      <c r="I2845" s="125"/>
      <c r="J2845" s="125"/>
      <c r="K2845" s="125"/>
      <c r="L2845" s="125"/>
      <c r="M2845" s="125"/>
      <c r="N2845" s="125"/>
      <c r="O2845" s="266"/>
      <c r="P2845" s="267"/>
      <c r="Q2845" s="267"/>
      <c r="R2845" s="270"/>
      <c r="S2845" s="267"/>
      <c r="T2845" s="264"/>
      <c r="U2845" s="300"/>
      <c r="V2845" s="294" t="str">
        <f>IF(Tabela7[[#This Row],[C/V]]="c",Tabela7[[#This Row],[Preço Médio]],"")</f>
        <v/>
      </c>
      <c r="W2845" s="294" t="str">
        <f>IF(Tabela7[[#This Row],[C/V]]="v",Tabela7[[#This Row],[Preço Médio]],"")</f>
        <v/>
      </c>
      <c r="X2845" s="123" t="str">
        <f>Tabela7[[#This Row],[Código Negociação]]&amp;Tabela7[[#This Row],[C/V]]</f>
        <v/>
      </c>
    </row>
    <row r="2846" spans="3:24" ht="15" customHeight="1" x14ac:dyDescent="0.25">
      <c r="C2846" s="141"/>
      <c r="D2846" s="273"/>
      <c r="E2846" s="273"/>
      <c r="F2846" s="264"/>
      <c r="G2846" s="274"/>
      <c r="H2846" s="264"/>
      <c r="I2846" s="275"/>
      <c r="J2846" s="275"/>
      <c r="K2846" s="275"/>
      <c r="L2846" s="275"/>
      <c r="M2846" s="275"/>
      <c r="N2846" s="275"/>
      <c r="O2846" s="267"/>
      <c r="P2846" s="267"/>
      <c r="Q2846" s="268"/>
      <c r="R2846" s="269"/>
      <c r="S2846" s="268"/>
      <c r="T2846" s="263"/>
      <c r="U2846" s="300"/>
      <c r="V2846" s="294" t="str">
        <f>IF(Tabela7[[#This Row],[C/V]]="c",Tabela7[[#This Row],[Preço Médio]],"")</f>
        <v/>
      </c>
      <c r="W2846" s="294" t="str">
        <f>IF(Tabela7[[#This Row],[C/V]]="v",Tabela7[[#This Row],[Preço Médio]],"")</f>
        <v/>
      </c>
      <c r="X2846" s="123" t="str">
        <f>Tabela7[[#This Row],[Código Negociação]]&amp;Tabela7[[#This Row],[C/V]]</f>
        <v/>
      </c>
    </row>
    <row r="2847" spans="3:24" ht="15" customHeight="1" x14ac:dyDescent="0.25">
      <c r="C2847" s="262"/>
      <c r="D2847" s="272"/>
      <c r="E2847" s="273"/>
      <c r="F2847" s="264"/>
      <c r="G2847" s="265"/>
      <c r="H2847" s="126"/>
      <c r="I2847" s="125"/>
      <c r="J2847" s="125"/>
      <c r="K2847" s="125"/>
      <c r="L2847" s="125"/>
      <c r="M2847" s="125"/>
      <c r="N2847" s="125"/>
      <c r="O2847" s="266"/>
      <c r="P2847" s="267"/>
      <c r="Q2847" s="268"/>
      <c r="R2847" s="269"/>
      <c r="S2847" s="268"/>
      <c r="T2847" s="263"/>
      <c r="U2847" s="300"/>
      <c r="V2847" s="294" t="str">
        <f>IF(Tabela7[[#This Row],[C/V]]="c",Tabela7[[#This Row],[Preço Médio]],"")</f>
        <v/>
      </c>
      <c r="W2847" s="294" t="str">
        <f>IF(Tabela7[[#This Row],[C/V]]="v",Tabela7[[#This Row],[Preço Médio]],"")</f>
        <v/>
      </c>
      <c r="X2847" s="123" t="str">
        <f>Tabela7[[#This Row],[Código Negociação]]&amp;Tabela7[[#This Row],[C/V]]</f>
        <v/>
      </c>
    </row>
    <row r="2848" spans="3:24" ht="15" customHeight="1" x14ac:dyDescent="0.25">
      <c r="C2848" s="262"/>
      <c r="D2848" s="272"/>
      <c r="E2848" s="273"/>
      <c r="F2848" s="264"/>
      <c r="G2848" s="265"/>
      <c r="H2848" s="126"/>
      <c r="I2848" s="125"/>
      <c r="J2848" s="125"/>
      <c r="K2848" s="125"/>
      <c r="L2848" s="125"/>
      <c r="M2848" s="125"/>
      <c r="N2848" s="125"/>
      <c r="O2848" s="266"/>
      <c r="P2848" s="267"/>
      <c r="Q2848" s="267"/>
      <c r="R2848" s="270"/>
      <c r="S2848" s="267"/>
      <c r="T2848" s="264"/>
      <c r="U2848" s="300"/>
      <c r="V2848" s="294" t="str">
        <f>IF(Tabela7[[#This Row],[C/V]]="c",Tabela7[[#This Row],[Preço Médio]],"")</f>
        <v/>
      </c>
      <c r="W2848" s="294" t="str">
        <f>IF(Tabela7[[#This Row],[C/V]]="v",Tabela7[[#This Row],[Preço Médio]],"")</f>
        <v/>
      </c>
      <c r="X2848" s="123" t="str">
        <f>Tabela7[[#This Row],[Código Negociação]]&amp;Tabela7[[#This Row],[C/V]]</f>
        <v/>
      </c>
    </row>
    <row r="2849" spans="3:24" ht="15" customHeight="1" x14ac:dyDescent="0.25">
      <c r="C2849" s="141"/>
      <c r="D2849" s="271"/>
      <c r="E2849" s="271"/>
      <c r="F2849" s="118"/>
      <c r="G2849" s="119"/>
      <c r="H2849" s="118"/>
      <c r="I2849" s="120"/>
      <c r="J2849" s="120"/>
      <c r="K2849" s="120"/>
      <c r="L2849" s="120"/>
      <c r="M2849" s="120"/>
      <c r="N2849" s="120"/>
      <c r="O2849" s="121"/>
      <c r="P2849" s="121"/>
      <c r="Q2849" s="117"/>
      <c r="R2849" s="122"/>
      <c r="S2849" s="117"/>
      <c r="T2849" s="123"/>
      <c r="U2849" s="299"/>
      <c r="V2849" s="294" t="str">
        <f>IF(Tabela7[[#This Row],[C/V]]="c",Tabela7[[#This Row],[Preço Médio]],"")</f>
        <v/>
      </c>
      <c r="W2849" s="294" t="str">
        <f>IF(Tabela7[[#This Row],[C/V]]="v",Tabela7[[#This Row],[Preço Médio]],"")</f>
        <v/>
      </c>
      <c r="X2849" s="123" t="str">
        <f>Tabela7[[#This Row],[Código Negociação]]&amp;Tabela7[[#This Row],[C/V]]</f>
        <v/>
      </c>
    </row>
    <row r="2850" spans="3:24" ht="15" customHeight="1" x14ac:dyDescent="0.25">
      <c r="C2850" s="262"/>
      <c r="D2850" s="272"/>
      <c r="E2850" s="272"/>
      <c r="F2850" s="264"/>
      <c r="G2850" s="265"/>
      <c r="H2850" s="126"/>
      <c r="I2850" s="125"/>
      <c r="J2850" s="125"/>
      <c r="K2850" s="125"/>
      <c r="L2850" s="125"/>
      <c r="M2850" s="125"/>
      <c r="N2850" s="125"/>
      <c r="O2850" s="266"/>
      <c r="P2850" s="267"/>
      <c r="Q2850" s="268"/>
      <c r="R2850" s="269"/>
      <c r="S2850" s="268"/>
      <c r="T2850" s="263"/>
      <c r="U2850" s="300"/>
      <c r="V2850" s="294" t="str">
        <f>IF(Tabela7[[#This Row],[C/V]]="c",Tabela7[[#This Row],[Preço Médio]],"")</f>
        <v/>
      </c>
      <c r="W2850" s="294" t="str">
        <f>IF(Tabela7[[#This Row],[C/V]]="v",Tabela7[[#This Row],[Preço Médio]],"")</f>
        <v/>
      </c>
      <c r="X2850" s="123" t="str">
        <f>Tabela7[[#This Row],[Código Negociação]]&amp;Tabela7[[#This Row],[C/V]]</f>
        <v/>
      </c>
    </row>
    <row r="2851" spans="3:24" ht="15" customHeight="1" x14ac:dyDescent="0.25">
      <c r="C2851" s="262"/>
      <c r="D2851" s="272"/>
      <c r="E2851" s="272"/>
      <c r="F2851" s="264"/>
      <c r="G2851" s="265"/>
      <c r="H2851" s="126"/>
      <c r="I2851" s="125"/>
      <c r="J2851" s="125"/>
      <c r="K2851" s="125"/>
      <c r="L2851" s="125"/>
      <c r="M2851" s="125"/>
      <c r="N2851" s="125"/>
      <c r="O2851" s="266"/>
      <c r="P2851" s="267"/>
      <c r="Q2851" s="267"/>
      <c r="R2851" s="270"/>
      <c r="S2851" s="267"/>
      <c r="T2851" s="264"/>
      <c r="U2851" s="300"/>
      <c r="V2851" s="294" t="str">
        <f>IF(Tabela7[[#This Row],[C/V]]="c",Tabela7[[#This Row],[Preço Médio]],"")</f>
        <v/>
      </c>
      <c r="W2851" s="294" t="str">
        <f>IF(Tabela7[[#This Row],[C/V]]="v",Tabela7[[#This Row],[Preço Médio]],"")</f>
        <v/>
      </c>
      <c r="X2851" s="123" t="str">
        <f>Tabela7[[#This Row],[Código Negociação]]&amp;Tabela7[[#This Row],[C/V]]</f>
        <v/>
      </c>
    </row>
    <row r="2852" spans="3:24" ht="15" customHeight="1" x14ac:dyDescent="0.25">
      <c r="C2852" s="141"/>
      <c r="D2852" s="273"/>
      <c r="E2852" s="273"/>
      <c r="F2852" s="264"/>
      <c r="G2852" s="274"/>
      <c r="H2852" s="264"/>
      <c r="I2852" s="275"/>
      <c r="J2852" s="275"/>
      <c r="K2852" s="275"/>
      <c r="L2852" s="275"/>
      <c r="M2852" s="275"/>
      <c r="N2852" s="275"/>
      <c r="O2852" s="267"/>
      <c r="P2852" s="267"/>
      <c r="Q2852" s="268"/>
      <c r="R2852" s="269"/>
      <c r="S2852" s="268"/>
      <c r="T2852" s="263"/>
      <c r="U2852" s="300"/>
      <c r="V2852" s="294" t="str">
        <f>IF(Tabela7[[#This Row],[C/V]]="c",Tabela7[[#This Row],[Preço Médio]],"")</f>
        <v/>
      </c>
      <c r="W2852" s="294" t="str">
        <f>IF(Tabela7[[#This Row],[C/V]]="v",Tabela7[[#This Row],[Preço Médio]],"")</f>
        <v/>
      </c>
      <c r="X2852" s="123" t="str">
        <f>Tabela7[[#This Row],[Código Negociação]]&amp;Tabela7[[#This Row],[C/V]]</f>
        <v/>
      </c>
    </row>
    <row r="2853" spans="3:24" ht="15" customHeight="1" x14ac:dyDescent="0.25">
      <c r="C2853" s="262"/>
      <c r="D2853" s="272"/>
      <c r="E2853" s="273"/>
      <c r="F2853" s="264"/>
      <c r="G2853" s="265"/>
      <c r="H2853" s="126"/>
      <c r="I2853" s="125"/>
      <c r="J2853" s="125"/>
      <c r="K2853" s="125"/>
      <c r="L2853" s="125"/>
      <c r="M2853" s="125"/>
      <c r="N2853" s="125"/>
      <c r="O2853" s="266"/>
      <c r="P2853" s="267"/>
      <c r="Q2853" s="268"/>
      <c r="R2853" s="269"/>
      <c r="S2853" s="268"/>
      <c r="T2853" s="263"/>
      <c r="U2853" s="300"/>
      <c r="V2853" s="294" t="str">
        <f>IF(Tabela7[[#This Row],[C/V]]="c",Tabela7[[#This Row],[Preço Médio]],"")</f>
        <v/>
      </c>
      <c r="W2853" s="294" t="str">
        <f>IF(Tabela7[[#This Row],[C/V]]="v",Tabela7[[#This Row],[Preço Médio]],"")</f>
        <v/>
      </c>
      <c r="X2853" s="123" t="str">
        <f>Tabela7[[#This Row],[Código Negociação]]&amp;Tabela7[[#This Row],[C/V]]</f>
        <v/>
      </c>
    </row>
    <row r="2854" spans="3:24" ht="15" customHeight="1" x14ac:dyDescent="0.25">
      <c r="C2854" s="262"/>
      <c r="D2854" s="272"/>
      <c r="E2854" s="273"/>
      <c r="F2854" s="264"/>
      <c r="G2854" s="265"/>
      <c r="H2854" s="126"/>
      <c r="I2854" s="125"/>
      <c r="J2854" s="125"/>
      <c r="K2854" s="125"/>
      <c r="L2854" s="125"/>
      <c r="M2854" s="125"/>
      <c r="N2854" s="125"/>
      <c r="O2854" s="266"/>
      <c r="P2854" s="267"/>
      <c r="Q2854" s="267"/>
      <c r="R2854" s="270"/>
      <c r="S2854" s="267"/>
      <c r="T2854" s="264"/>
      <c r="U2854" s="300"/>
      <c r="V2854" s="294" t="str">
        <f>IF(Tabela7[[#This Row],[C/V]]="c",Tabela7[[#This Row],[Preço Médio]],"")</f>
        <v/>
      </c>
      <c r="W2854" s="294" t="str">
        <f>IF(Tabela7[[#This Row],[C/V]]="v",Tabela7[[#This Row],[Preço Médio]],"")</f>
        <v/>
      </c>
      <c r="X2854" s="123" t="str">
        <f>Tabela7[[#This Row],[Código Negociação]]&amp;Tabela7[[#This Row],[C/V]]</f>
        <v/>
      </c>
    </row>
    <row r="2855" spans="3:24" ht="15" customHeight="1" x14ac:dyDescent="0.25">
      <c r="C2855" s="141"/>
      <c r="D2855" s="271"/>
      <c r="E2855" s="271"/>
      <c r="F2855" s="118"/>
      <c r="G2855" s="119"/>
      <c r="H2855" s="118"/>
      <c r="I2855" s="120"/>
      <c r="J2855" s="120"/>
      <c r="K2855" s="120"/>
      <c r="L2855" s="120"/>
      <c r="M2855" s="120"/>
      <c r="N2855" s="120"/>
      <c r="O2855" s="121"/>
      <c r="P2855" s="121"/>
      <c r="Q2855" s="117"/>
      <c r="R2855" s="122"/>
      <c r="S2855" s="117"/>
      <c r="T2855" s="123"/>
      <c r="U2855" s="299"/>
      <c r="V2855" s="294" t="str">
        <f>IF(Tabela7[[#This Row],[C/V]]="c",Tabela7[[#This Row],[Preço Médio]],"")</f>
        <v/>
      </c>
      <c r="W2855" s="294" t="str">
        <f>IF(Tabela7[[#This Row],[C/V]]="v",Tabela7[[#This Row],[Preço Médio]],"")</f>
        <v/>
      </c>
      <c r="X2855" s="123" t="str">
        <f>Tabela7[[#This Row],[Código Negociação]]&amp;Tabela7[[#This Row],[C/V]]</f>
        <v/>
      </c>
    </row>
    <row r="2856" spans="3:24" ht="15" customHeight="1" x14ac:dyDescent="0.25">
      <c r="C2856" s="262"/>
      <c r="D2856" s="272"/>
      <c r="E2856" s="272"/>
      <c r="F2856" s="264"/>
      <c r="G2856" s="265"/>
      <c r="H2856" s="126"/>
      <c r="I2856" s="125"/>
      <c r="J2856" s="125"/>
      <c r="K2856" s="125"/>
      <c r="L2856" s="125"/>
      <c r="M2856" s="125"/>
      <c r="N2856" s="125"/>
      <c r="O2856" s="266"/>
      <c r="P2856" s="267"/>
      <c r="Q2856" s="268"/>
      <c r="R2856" s="269"/>
      <c r="S2856" s="268"/>
      <c r="T2856" s="263"/>
      <c r="U2856" s="300"/>
      <c r="V2856" s="294" t="str">
        <f>IF(Tabela7[[#This Row],[C/V]]="c",Tabela7[[#This Row],[Preço Médio]],"")</f>
        <v/>
      </c>
      <c r="W2856" s="294" t="str">
        <f>IF(Tabela7[[#This Row],[C/V]]="v",Tabela7[[#This Row],[Preço Médio]],"")</f>
        <v/>
      </c>
      <c r="X2856" s="123" t="str">
        <f>Tabela7[[#This Row],[Código Negociação]]&amp;Tabela7[[#This Row],[C/V]]</f>
        <v/>
      </c>
    </row>
    <row r="2857" spans="3:24" ht="15" customHeight="1" x14ac:dyDescent="0.25">
      <c r="C2857" s="262"/>
      <c r="D2857" s="272"/>
      <c r="E2857" s="272"/>
      <c r="F2857" s="264"/>
      <c r="G2857" s="265"/>
      <c r="H2857" s="126"/>
      <c r="I2857" s="125"/>
      <c r="J2857" s="125"/>
      <c r="K2857" s="125"/>
      <c r="L2857" s="125"/>
      <c r="M2857" s="125"/>
      <c r="N2857" s="125"/>
      <c r="O2857" s="266"/>
      <c r="P2857" s="267"/>
      <c r="Q2857" s="267"/>
      <c r="R2857" s="270"/>
      <c r="S2857" s="267"/>
      <c r="T2857" s="264"/>
      <c r="U2857" s="300"/>
      <c r="V2857" s="294" t="str">
        <f>IF(Tabela7[[#This Row],[C/V]]="c",Tabela7[[#This Row],[Preço Médio]],"")</f>
        <v/>
      </c>
      <c r="W2857" s="294" t="str">
        <f>IF(Tabela7[[#This Row],[C/V]]="v",Tabela7[[#This Row],[Preço Médio]],"")</f>
        <v/>
      </c>
      <c r="X2857" s="123" t="str">
        <f>Tabela7[[#This Row],[Código Negociação]]&amp;Tabela7[[#This Row],[C/V]]</f>
        <v/>
      </c>
    </row>
    <row r="2858" spans="3:24" ht="15" customHeight="1" x14ac:dyDescent="0.25">
      <c r="C2858" s="141"/>
      <c r="D2858" s="273"/>
      <c r="E2858" s="273"/>
      <c r="F2858" s="264"/>
      <c r="G2858" s="274"/>
      <c r="H2858" s="264"/>
      <c r="I2858" s="275"/>
      <c r="J2858" s="275"/>
      <c r="K2858" s="275"/>
      <c r="L2858" s="275"/>
      <c r="M2858" s="275"/>
      <c r="N2858" s="275"/>
      <c r="O2858" s="267"/>
      <c r="P2858" s="267"/>
      <c r="Q2858" s="268"/>
      <c r="R2858" s="269"/>
      <c r="S2858" s="268"/>
      <c r="T2858" s="263"/>
      <c r="U2858" s="300"/>
      <c r="V2858" s="294" t="str">
        <f>IF(Tabela7[[#This Row],[C/V]]="c",Tabela7[[#This Row],[Preço Médio]],"")</f>
        <v/>
      </c>
      <c r="W2858" s="294" t="str">
        <f>IF(Tabela7[[#This Row],[C/V]]="v",Tabela7[[#This Row],[Preço Médio]],"")</f>
        <v/>
      </c>
      <c r="X2858" s="123" t="str">
        <f>Tabela7[[#This Row],[Código Negociação]]&amp;Tabela7[[#This Row],[C/V]]</f>
        <v/>
      </c>
    </row>
    <row r="2859" spans="3:24" ht="15" customHeight="1" x14ac:dyDescent="0.25">
      <c r="C2859" s="262"/>
      <c r="D2859" s="272"/>
      <c r="E2859" s="273"/>
      <c r="F2859" s="264"/>
      <c r="G2859" s="265"/>
      <c r="H2859" s="126"/>
      <c r="I2859" s="125"/>
      <c r="J2859" s="125"/>
      <c r="K2859" s="125"/>
      <c r="L2859" s="125"/>
      <c r="M2859" s="125"/>
      <c r="N2859" s="125"/>
      <c r="O2859" s="266"/>
      <c r="P2859" s="267"/>
      <c r="Q2859" s="268"/>
      <c r="R2859" s="269"/>
      <c r="S2859" s="268"/>
      <c r="T2859" s="263"/>
      <c r="U2859" s="300"/>
      <c r="V2859" s="294" t="str">
        <f>IF(Tabela7[[#This Row],[C/V]]="c",Tabela7[[#This Row],[Preço Médio]],"")</f>
        <v/>
      </c>
      <c r="W2859" s="294" t="str">
        <f>IF(Tabela7[[#This Row],[C/V]]="v",Tabela7[[#This Row],[Preço Médio]],"")</f>
        <v/>
      </c>
      <c r="X2859" s="123" t="str">
        <f>Tabela7[[#This Row],[Código Negociação]]&amp;Tabela7[[#This Row],[C/V]]</f>
        <v/>
      </c>
    </row>
    <row r="2860" spans="3:24" ht="15" customHeight="1" x14ac:dyDescent="0.25">
      <c r="C2860" s="262"/>
      <c r="D2860" s="272"/>
      <c r="E2860" s="273"/>
      <c r="F2860" s="264"/>
      <c r="G2860" s="265"/>
      <c r="H2860" s="126"/>
      <c r="I2860" s="125"/>
      <c r="J2860" s="125"/>
      <c r="K2860" s="125"/>
      <c r="L2860" s="125"/>
      <c r="M2860" s="125"/>
      <c r="N2860" s="125"/>
      <c r="O2860" s="266"/>
      <c r="P2860" s="267"/>
      <c r="Q2860" s="267"/>
      <c r="R2860" s="270"/>
      <c r="S2860" s="267"/>
      <c r="T2860" s="264"/>
      <c r="U2860" s="300"/>
      <c r="V2860" s="294" t="str">
        <f>IF(Tabela7[[#This Row],[C/V]]="c",Tabela7[[#This Row],[Preço Médio]],"")</f>
        <v/>
      </c>
      <c r="W2860" s="294" t="str">
        <f>IF(Tabela7[[#This Row],[C/V]]="v",Tabela7[[#This Row],[Preço Médio]],"")</f>
        <v/>
      </c>
      <c r="X2860" s="123" t="str">
        <f>Tabela7[[#This Row],[Código Negociação]]&amp;Tabela7[[#This Row],[C/V]]</f>
        <v/>
      </c>
    </row>
    <row r="2861" spans="3:24" ht="15" customHeight="1" x14ac:dyDescent="0.25">
      <c r="C2861" s="141"/>
      <c r="D2861" s="271"/>
      <c r="E2861" s="271"/>
      <c r="F2861" s="118"/>
      <c r="G2861" s="119"/>
      <c r="H2861" s="118"/>
      <c r="I2861" s="120"/>
      <c r="J2861" s="120"/>
      <c r="K2861" s="120"/>
      <c r="L2861" s="120"/>
      <c r="M2861" s="120"/>
      <c r="N2861" s="120"/>
      <c r="O2861" s="121"/>
      <c r="P2861" s="121"/>
      <c r="Q2861" s="117"/>
      <c r="R2861" s="122"/>
      <c r="S2861" s="117"/>
      <c r="T2861" s="123"/>
      <c r="U2861" s="299"/>
      <c r="V2861" s="294" t="str">
        <f>IF(Tabela7[[#This Row],[C/V]]="c",Tabela7[[#This Row],[Preço Médio]],"")</f>
        <v/>
      </c>
      <c r="W2861" s="294" t="str">
        <f>IF(Tabela7[[#This Row],[C/V]]="v",Tabela7[[#This Row],[Preço Médio]],"")</f>
        <v/>
      </c>
      <c r="X2861" s="123" t="str">
        <f>Tabela7[[#This Row],[Código Negociação]]&amp;Tabela7[[#This Row],[C/V]]</f>
        <v/>
      </c>
    </row>
    <row r="2862" spans="3:24" ht="15" customHeight="1" x14ac:dyDescent="0.25">
      <c r="C2862" s="262"/>
      <c r="D2862" s="272"/>
      <c r="E2862" s="272"/>
      <c r="F2862" s="264"/>
      <c r="G2862" s="265"/>
      <c r="H2862" s="126"/>
      <c r="I2862" s="125"/>
      <c r="J2862" s="125"/>
      <c r="K2862" s="125"/>
      <c r="L2862" s="125"/>
      <c r="M2862" s="125"/>
      <c r="N2862" s="125"/>
      <c r="O2862" s="266"/>
      <c r="P2862" s="267"/>
      <c r="Q2862" s="268"/>
      <c r="R2862" s="269"/>
      <c r="S2862" s="268"/>
      <c r="T2862" s="263"/>
      <c r="U2862" s="300"/>
      <c r="V2862" s="294" t="str">
        <f>IF(Tabela7[[#This Row],[C/V]]="c",Tabela7[[#This Row],[Preço Médio]],"")</f>
        <v/>
      </c>
      <c r="W2862" s="294" t="str">
        <f>IF(Tabela7[[#This Row],[C/V]]="v",Tabela7[[#This Row],[Preço Médio]],"")</f>
        <v/>
      </c>
      <c r="X2862" s="123" t="str">
        <f>Tabela7[[#This Row],[Código Negociação]]&amp;Tabela7[[#This Row],[C/V]]</f>
        <v/>
      </c>
    </row>
    <row r="2863" spans="3:24" ht="15" customHeight="1" x14ac:dyDescent="0.25">
      <c r="C2863" s="262"/>
      <c r="D2863" s="272"/>
      <c r="E2863" s="272"/>
      <c r="F2863" s="264"/>
      <c r="G2863" s="265"/>
      <c r="H2863" s="126"/>
      <c r="I2863" s="125"/>
      <c r="J2863" s="125"/>
      <c r="K2863" s="125"/>
      <c r="L2863" s="125"/>
      <c r="M2863" s="125"/>
      <c r="N2863" s="125"/>
      <c r="O2863" s="266"/>
      <c r="P2863" s="267"/>
      <c r="Q2863" s="267"/>
      <c r="R2863" s="270"/>
      <c r="S2863" s="267"/>
      <c r="T2863" s="264"/>
      <c r="U2863" s="300"/>
      <c r="V2863" s="294" t="str">
        <f>IF(Tabela7[[#This Row],[C/V]]="c",Tabela7[[#This Row],[Preço Médio]],"")</f>
        <v/>
      </c>
      <c r="W2863" s="294" t="str">
        <f>IF(Tabela7[[#This Row],[C/V]]="v",Tabela7[[#This Row],[Preço Médio]],"")</f>
        <v/>
      </c>
      <c r="X2863" s="123" t="str">
        <f>Tabela7[[#This Row],[Código Negociação]]&amp;Tabela7[[#This Row],[C/V]]</f>
        <v/>
      </c>
    </row>
    <row r="2864" spans="3:24" ht="15" customHeight="1" x14ac:dyDescent="0.25">
      <c r="C2864" s="141"/>
      <c r="D2864" s="273"/>
      <c r="E2864" s="273"/>
      <c r="F2864" s="264"/>
      <c r="G2864" s="274"/>
      <c r="H2864" s="264"/>
      <c r="I2864" s="275"/>
      <c r="J2864" s="275"/>
      <c r="K2864" s="275"/>
      <c r="L2864" s="275"/>
      <c r="M2864" s="275"/>
      <c r="N2864" s="275"/>
      <c r="O2864" s="267"/>
      <c r="P2864" s="267"/>
      <c r="Q2864" s="268"/>
      <c r="R2864" s="269"/>
      <c r="S2864" s="268"/>
      <c r="T2864" s="263"/>
      <c r="U2864" s="300"/>
      <c r="V2864" s="294" t="str">
        <f>IF(Tabela7[[#This Row],[C/V]]="c",Tabela7[[#This Row],[Preço Médio]],"")</f>
        <v/>
      </c>
      <c r="W2864" s="294" t="str">
        <f>IF(Tabela7[[#This Row],[C/V]]="v",Tabela7[[#This Row],[Preço Médio]],"")</f>
        <v/>
      </c>
      <c r="X2864" s="123" t="str">
        <f>Tabela7[[#This Row],[Código Negociação]]&amp;Tabela7[[#This Row],[C/V]]</f>
        <v/>
      </c>
    </row>
    <row r="2865" spans="3:24" ht="15" customHeight="1" x14ac:dyDescent="0.25">
      <c r="C2865" s="262"/>
      <c r="D2865" s="272"/>
      <c r="E2865" s="273"/>
      <c r="F2865" s="264"/>
      <c r="G2865" s="265"/>
      <c r="H2865" s="126"/>
      <c r="I2865" s="125"/>
      <c r="J2865" s="125"/>
      <c r="K2865" s="125"/>
      <c r="L2865" s="125"/>
      <c r="M2865" s="125"/>
      <c r="N2865" s="125"/>
      <c r="O2865" s="266"/>
      <c r="P2865" s="267"/>
      <c r="Q2865" s="268"/>
      <c r="R2865" s="269"/>
      <c r="S2865" s="268"/>
      <c r="T2865" s="263"/>
      <c r="U2865" s="300"/>
      <c r="V2865" s="294" t="str">
        <f>IF(Tabela7[[#This Row],[C/V]]="c",Tabela7[[#This Row],[Preço Médio]],"")</f>
        <v/>
      </c>
      <c r="W2865" s="294" t="str">
        <f>IF(Tabela7[[#This Row],[C/V]]="v",Tabela7[[#This Row],[Preço Médio]],"")</f>
        <v/>
      </c>
      <c r="X2865" s="123" t="str">
        <f>Tabela7[[#This Row],[Código Negociação]]&amp;Tabela7[[#This Row],[C/V]]</f>
        <v/>
      </c>
    </row>
    <row r="2866" spans="3:24" ht="15" customHeight="1" x14ac:dyDescent="0.25">
      <c r="C2866" s="262"/>
      <c r="D2866" s="272"/>
      <c r="E2866" s="273"/>
      <c r="F2866" s="264"/>
      <c r="G2866" s="265"/>
      <c r="H2866" s="126"/>
      <c r="I2866" s="125"/>
      <c r="J2866" s="125"/>
      <c r="K2866" s="125"/>
      <c r="L2866" s="125"/>
      <c r="M2866" s="125"/>
      <c r="N2866" s="125"/>
      <c r="O2866" s="266"/>
      <c r="P2866" s="267"/>
      <c r="Q2866" s="267"/>
      <c r="R2866" s="270"/>
      <c r="S2866" s="267"/>
      <c r="T2866" s="264"/>
      <c r="U2866" s="300"/>
      <c r="V2866" s="294" t="str">
        <f>IF(Tabela7[[#This Row],[C/V]]="c",Tabela7[[#This Row],[Preço Médio]],"")</f>
        <v/>
      </c>
      <c r="W2866" s="294" t="str">
        <f>IF(Tabela7[[#This Row],[C/V]]="v",Tabela7[[#This Row],[Preço Médio]],"")</f>
        <v/>
      </c>
      <c r="X2866" s="123" t="str">
        <f>Tabela7[[#This Row],[Código Negociação]]&amp;Tabela7[[#This Row],[C/V]]</f>
        <v/>
      </c>
    </row>
    <row r="2867" spans="3:24" ht="15" customHeight="1" x14ac:dyDescent="0.25">
      <c r="C2867" s="141"/>
      <c r="D2867" s="271"/>
      <c r="E2867" s="271"/>
      <c r="F2867" s="118"/>
      <c r="G2867" s="119"/>
      <c r="H2867" s="118"/>
      <c r="I2867" s="120"/>
      <c r="J2867" s="120"/>
      <c r="K2867" s="120"/>
      <c r="L2867" s="120"/>
      <c r="M2867" s="120"/>
      <c r="N2867" s="120"/>
      <c r="O2867" s="121"/>
      <c r="P2867" s="121"/>
      <c r="Q2867" s="117"/>
      <c r="R2867" s="122"/>
      <c r="S2867" s="117"/>
      <c r="T2867" s="123"/>
      <c r="U2867" s="299"/>
      <c r="V2867" s="294" t="str">
        <f>IF(Tabela7[[#This Row],[C/V]]="c",Tabela7[[#This Row],[Preço Médio]],"")</f>
        <v/>
      </c>
      <c r="W2867" s="294" t="str">
        <f>IF(Tabela7[[#This Row],[C/V]]="v",Tabela7[[#This Row],[Preço Médio]],"")</f>
        <v/>
      </c>
      <c r="X2867" s="123" t="str">
        <f>Tabela7[[#This Row],[Código Negociação]]&amp;Tabela7[[#This Row],[C/V]]</f>
        <v/>
      </c>
    </row>
    <row r="2868" spans="3:24" ht="15" customHeight="1" x14ac:dyDescent="0.25">
      <c r="C2868" s="262"/>
      <c r="D2868" s="272"/>
      <c r="E2868" s="272"/>
      <c r="F2868" s="264"/>
      <c r="G2868" s="265"/>
      <c r="H2868" s="126"/>
      <c r="I2868" s="125"/>
      <c r="J2868" s="125"/>
      <c r="K2868" s="125"/>
      <c r="L2868" s="125"/>
      <c r="M2868" s="125"/>
      <c r="N2868" s="125"/>
      <c r="O2868" s="266"/>
      <c r="P2868" s="267"/>
      <c r="Q2868" s="268"/>
      <c r="R2868" s="269"/>
      <c r="S2868" s="268"/>
      <c r="T2868" s="263"/>
      <c r="U2868" s="300"/>
      <c r="V2868" s="294" t="str">
        <f>IF(Tabela7[[#This Row],[C/V]]="c",Tabela7[[#This Row],[Preço Médio]],"")</f>
        <v/>
      </c>
      <c r="W2868" s="294" t="str">
        <f>IF(Tabela7[[#This Row],[C/V]]="v",Tabela7[[#This Row],[Preço Médio]],"")</f>
        <v/>
      </c>
      <c r="X2868" s="123" t="str">
        <f>Tabela7[[#This Row],[Código Negociação]]&amp;Tabela7[[#This Row],[C/V]]</f>
        <v/>
      </c>
    </row>
    <row r="2869" spans="3:24" ht="15" customHeight="1" x14ac:dyDescent="0.25">
      <c r="C2869" s="262"/>
      <c r="D2869" s="272"/>
      <c r="E2869" s="272"/>
      <c r="F2869" s="264"/>
      <c r="G2869" s="265"/>
      <c r="H2869" s="126"/>
      <c r="I2869" s="125"/>
      <c r="J2869" s="125"/>
      <c r="K2869" s="125"/>
      <c r="L2869" s="125"/>
      <c r="M2869" s="125"/>
      <c r="N2869" s="125"/>
      <c r="O2869" s="266"/>
      <c r="P2869" s="267"/>
      <c r="Q2869" s="267"/>
      <c r="R2869" s="270"/>
      <c r="S2869" s="267"/>
      <c r="T2869" s="264"/>
      <c r="U2869" s="300"/>
      <c r="V2869" s="294" t="str">
        <f>IF(Tabela7[[#This Row],[C/V]]="c",Tabela7[[#This Row],[Preço Médio]],"")</f>
        <v/>
      </c>
      <c r="W2869" s="294" t="str">
        <f>IF(Tabela7[[#This Row],[C/V]]="v",Tabela7[[#This Row],[Preço Médio]],"")</f>
        <v/>
      </c>
      <c r="X2869" s="123" t="str">
        <f>Tabela7[[#This Row],[Código Negociação]]&amp;Tabela7[[#This Row],[C/V]]</f>
        <v/>
      </c>
    </row>
    <row r="2870" spans="3:24" ht="15" customHeight="1" x14ac:dyDescent="0.25">
      <c r="C2870" s="141"/>
      <c r="D2870" s="273"/>
      <c r="E2870" s="273"/>
      <c r="F2870" s="264"/>
      <c r="G2870" s="274"/>
      <c r="H2870" s="264"/>
      <c r="I2870" s="275"/>
      <c r="J2870" s="275"/>
      <c r="K2870" s="275"/>
      <c r="L2870" s="275"/>
      <c r="M2870" s="275"/>
      <c r="N2870" s="275"/>
      <c r="O2870" s="267"/>
      <c r="P2870" s="267"/>
      <c r="Q2870" s="268"/>
      <c r="R2870" s="269"/>
      <c r="S2870" s="268"/>
      <c r="T2870" s="263"/>
      <c r="U2870" s="300"/>
      <c r="V2870" s="294" t="str">
        <f>IF(Tabela7[[#This Row],[C/V]]="c",Tabela7[[#This Row],[Preço Médio]],"")</f>
        <v/>
      </c>
      <c r="W2870" s="294" t="str">
        <f>IF(Tabela7[[#This Row],[C/V]]="v",Tabela7[[#This Row],[Preço Médio]],"")</f>
        <v/>
      </c>
      <c r="X2870" s="123" t="str">
        <f>Tabela7[[#This Row],[Código Negociação]]&amp;Tabela7[[#This Row],[C/V]]</f>
        <v/>
      </c>
    </row>
    <row r="2871" spans="3:24" ht="15" customHeight="1" x14ac:dyDescent="0.25">
      <c r="C2871" s="262"/>
      <c r="D2871" s="272"/>
      <c r="E2871" s="273"/>
      <c r="F2871" s="264"/>
      <c r="G2871" s="265"/>
      <c r="H2871" s="126"/>
      <c r="I2871" s="125"/>
      <c r="J2871" s="125"/>
      <c r="K2871" s="125"/>
      <c r="L2871" s="125"/>
      <c r="M2871" s="125"/>
      <c r="N2871" s="125"/>
      <c r="O2871" s="266"/>
      <c r="P2871" s="267"/>
      <c r="Q2871" s="268"/>
      <c r="R2871" s="269"/>
      <c r="S2871" s="268"/>
      <c r="T2871" s="263"/>
      <c r="U2871" s="300"/>
      <c r="V2871" s="294" t="str">
        <f>IF(Tabela7[[#This Row],[C/V]]="c",Tabela7[[#This Row],[Preço Médio]],"")</f>
        <v/>
      </c>
      <c r="W2871" s="294" t="str">
        <f>IF(Tabela7[[#This Row],[C/V]]="v",Tabela7[[#This Row],[Preço Médio]],"")</f>
        <v/>
      </c>
      <c r="X2871" s="123" t="str">
        <f>Tabela7[[#This Row],[Código Negociação]]&amp;Tabela7[[#This Row],[C/V]]</f>
        <v/>
      </c>
    </row>
    <row r="2872" spans="3:24" ht="15" customHeight="1" x14ac:dyDescent="0.25">
      <c r="C2872" s="262"/>
      <c r="D2872" s="272"/>
      <c r="E2872" s="273"/>
      <c r="F2872" s="264"/>
      <c r="G2872" s="265"/>
      <c r="H2872" s="126"/>
      <c r="I2872" s="125"/>
      <c r="J2872" s="125"/>
      <c r="K2872" s="125"/>
      <c r="L2872" s="125"/>
      <c r="M2872" s="125"/>
      <c r="N2872" s="125"/>
      <c r="O2872" s="266"/>
      <c r="P2872" s="267"/>
      <c r="Q2872" s="267"/>
      <c r="R2872" s="270"/>
      <c r="S2872" s="267"/>
      <c r="T2872" s="264"/>
      <c r="U2872" s="300"/>
      <c r="V2872" s="294" t="str">
        <f>IF(Tabela7[[#This Row],[C/V]]="c",Tabela7[[#This Row],[Preço Médio]],"")</f>
        <v/>
      </c>
      <c r="W2872" s="294" t="str">
        <f>IF(Tabela7[[#This Row],[C/V]]="v",Tabela7[[#This Row],[Preço Médio]],"")</f>
        <v/>
      </c>
      <c r="X2872" s="123" t="str">
        <f>Tabela7[[#This Row],[Código Negociação]]&amp;Tabela7[[#This Row],[C/V]]</f>
        <v/>
      </c>
    </row>
    <row r="2873" spans="3:24" ht="15" customHeight="1" x14ac:dyDescent="0.25">
      <c r="C2873" s="141"/>
      <c r="D2873" s="271"/>
      <c r="E2873" s="271"/>
      <c r="F2873" s="118"/>
      <c r="G2873" s="119"/>
      <c r="H2873" s="118"/>
      <c r="I2873" s="120"/>
      <c r="J2873" s="120"/>
      <c r="K2873" s="120"/>
      <c r="L2873" s="120"/>
      <c r="M2873" s="120"/>
      <c r="N2873" s="120"/>
      <c r="O2873" s="121"/>
      <c r="P2873" s="121"/>
      <c r="Q2873" s="117"/>
      <c r="R2873" s="122"/>
      <c r="S2873" s="117"/>
      <c r="T2873" s="123"/>
      <c r="U2873" s="299"/>
      <c r="V2873" s="294" t="str">
        <f>IF(Tabela7[[#This Row],[C/V]]="c",Tabela7[[#This Row],[Preço Médio]],"")</f>
        <v/>
      </c>
      <c r="W2873" s="294" t="str">
        <f>IF(Tabela7[[#This Row],[C/V]]="v",Tabela7[[#This Row],[Preço Médio]],"")</f>
        <v/>
      </c>
      <c r="X2873" s="123" t="str">
        <f>Tabela7[[#This Row],[Código Negociação]]&amp;Tabela7[[#This Row],[C/V]]</f>
        <v/>
      </c>
    </row>
    <row r="2874" spans="3:24" ht="15" customHeight="1" x14ac:dyDescent="0.25">
      <c r="C2874" s="262"/>
      <c r="D2874" s="272"/>
      <c r="E2874" s="272"/>
      <c r="F2874" s="264"/>
      <c r="G2874" s="265"/>
      <c r="H2874" s="126"/>
      <c r="I2874" s="125"/>
      <c r="J2874" s="125"/>
      <c r="K2874" s="125"/>
      <c r="L2874" s="125"/>
      <c r="M2874" s="125"/>
      <c r="N2874" s="125"/>
      <c r="O2874" s="266"/>
      <c r="P2874" s="267"/>
      <c r="Q2874" s="268"/>
      <c r="R2874" s="269"/>
      <c r="S2874" s="268"/>
      <c r="T2874" s="263"/>
      <c r="U2874" s="300"/>
      <c r="V2874" s="294" t="str">
        <f>IF(Tabela7[[#This Row],[C/V]]="c",Tabela7[[#This Row],[Preço Médio]],"")</f>
        <v/>
      </c>
      <c r="W2874" s="294" t="str">
        <f>IF(Tabela7[[#This Row],[C/V]]="v",Tabela7[[#This Row],[Preço Médio]],"")</f>
        <v/>
      </c>
      <c r="X2874" s="123" t="str">
        <f>Tabela7[[#This Row],[Código Negociação]]&amp;Tabela7[[#This Row],[C/V]]</f>
        <v/>
      </c>
    </row>
    <row r="2875" spans="3:24" ht="15" customHeight="1" x14ac:dyDescent="0.25">
      <c r="C2875" s="262"/>
      <c r="D2875" s="272"/>
      <c r="E2875" s="272"/>
      <c r="F2875" s="264"/>
      <c r="G2875" s="265"/>
      <c r="H2875" s="126"/>
      <c r="I2875" s="125"/>
      <c r="J2875" s="125"/>
      <c r="K2875" s="125"/>
      <c r="L2875" s="125"/>
      <c r="M2875" s="125"/>
      <c r="N2875" s="125"/>
      <c r="O2875" s="266"/>
      <c r="P2875" s="267"/>
      <c r="Q2875" s="267"/>
      <c r="R2875" s="270"/>
      <c r="S2875" s="267"/>
      <c r="T2875" s="264"/>
      <c r="U2875" s="300"/>
      <c r="V2875" s="294" t="str">
        <f>IF(Tabela7[[#This Row],[C/V]]="c",Tabela7[[#This Row],[Preço Médio]],"")</f>
        <v/>
      </c>
      <c r="W2875" s="294" t="str">
        <f>IF(Tabela7[[#This Row],[C/V]]="v",Tabela7[[#This Row],[Preço Médio]],"")</f>
        <v/>
      </c>
      <c r="X2875" s="123" t="str">
        <f>Tabela7[[#This Row],[Código Negociação]]&amp;Tabela7[[#This Row],[C/V]]</f>
        <v/>
      </c>
    </row>
    <row r="2876" spans="3:24" ht="15" customHeight="1" x14ac:dyDescent="0.25">
      <c r="C2876" s="141"/>
      <c r="D2876" s="273"/>
      <c r="E2876" s="273"/>
      <c r="F2876" s="264"/>
      <c r="G2876" s="274"/>
      <c r="H2876" s="264"/>
      <c r="I2876" s="275"/>
      <c r="J2876" s="275"/>
      <c r="K2876" s="275"/>
      <c r="L2876" s="275"/>
      <c r="M2876" s="275"/>
      <c r="N2876" s="275"/>
      <c r="O2876" s="267"/>
      <c r="P2876" s="267"/>
      <c r="Q2876" s="268"/>
      <c r="R2876" s="269"/>
      <c r="S2876" s="268"/>
      <c r="T2876" s="263"/>
      <c r="U2876" s="300"/>
      <c r="V2876" s="294" t="str">
        <f>IF(Tabela7[[#This Row],[C/V]]="c",Tabela7[[#This Row],[Preço Médio]],"")</f>
        <v/>
      </c>
      <c r="W2876" s="294" t="str">
        <f>IF(Tabela7[[#This Row],[C/V]]="v",Tabela7[[#This Row],[Preço Médio]],"")</f>
        <v/>
      </c>
      <c r="X2876" s="123" t="str">
        <f>Tabela7[[#This Row],[Código Negociação]]&amp;Tabela7[[#This Row],[C/V]]</f>
        <v/>
      </c>
    </row>
    <row r="2877" spans="3:24" ht="15" customHeight="1" x14ac:dyDescent="0.25">
      <c r="C2877" s="262"/>
      <c r="D2877" s="272"/>
      <c r="E2877" s="273"/>
      <c r="F2877" s="264"/>
      <c r="G2877" s="265"/>
      <c r="H2877" s="126"/>
      <c r="I2877" s="125"/>
      <c r="J2877" s="125"/>
      <c r="K2877" s="125"/>
      <c r="L2877" s="125"/>
      <c r="M2877" s="125"/>
      <c r="N2877" s="125"/>
      <c r="O2877" s="266"/>
      <c r="P2877" s="267"/>
      <c r="Q2877" s="268"/>
      <c r="R2877" s="269"/>
      <c r="S2877" s="268"/>
      <c r="T2877" s="263"/>
      <c r="U2877" s="300"/>
      <c r="V2877" s="294" t="str">
        <f>IF(Tabela7[[#This Row],[C/V]]="c",Tabela7[[#This Row],[Preço Médio]],"")</f>
        <v/>
      </c>
      <c r="W2877" s="294" t="str">
        <f>IF(Tabela7[[#This Row],[C/V]]="v",Tabela7[[#This Row],[Preço Médio]],"")</f>
        <v/>
      </c>
      <c r="X2877" s="123" t="str">
        <f>Tabela7[[#This Row],[Código Negociação]]&amp;Tabela7[[#This Row],[C/V]]</f>
        <v/>
      </c>
    </row>
    <row r="2878" spans="3:24" ht="15" customHeight="1" x14ac:dyDescent="0.25">
      <c r="C2878" s="262"/>
      <c r="D2878" s="272"/>
      <c r="E2878" s="273"/>
      <c r="F2878" s="264"/>
      <c r="G2878" s="265"/>
      <c r="H2878" s="126"/>
      <c r="I2878" s="125"/>
      <c r="J2878" s="125"/>
      <c r="K2878" s="125"/>
      <c r="L2878" s="125"/>
      <c r="M2878" s="125"/>
      <c r="N2878" s="125"/>
      <c r="O2878" s="266"/>
      <c r="P2878" s="267"/>
      <c r="Q2878" s="267"/>
      <c r="R2878" s="270"/>
      <c r="S2878" s="267"/>
      <c r="T2878" s="264"/>
      <c r="U2878" s="300"/>
      <c r="V2878" s="294" t="str">
        <f>IF(Tabela7[[#This Row],[C/V]]="c",Tabela7[[#This Row],[Preço Médio]],"")</f>
        <v/>
      </c>
      <c r="W2878" s="294" t="str">
        <f>IF(Tabela7[[#This Row],[C/V]]="v",Tabela7[[#This Row],[Preço Médio]],"")</f>
        <v/>
      </c>
      <c r="X2878" s="123" t="str">
        <f>Tabela7[[#This Row],[Código Negociação]]&amp;Tabela7[[#This Row],[C/V]]</f>
        <v/>
      </c>
    </row>
    <row r="2879" spans="3:24" ht="15" customHeight="1" x14ac:dyDescent="0.25">
      <c r="C2879" s="141"/>
      <c r="D2879" s="271"/>
      <c r="E2879" s="271"/>
      <c r="F2879" s="118"/>
      <c r="G2879" s="119"/>
      <c r="H2879" s="118"/>
      <c r="I2879" s="120"/>
      <c r="J2879" s="120"/>
      <c r="K2879" s="120"/>
      <c r="L2879" s="120"/>
      <c r="M2879" s="120"/>
      <c r="N2879" s="120"/>
      <c r="O2879" s="121"/>
      <c r="P2879" s="121"/>
      <c r="Q2879" s="117"/>
      <c r="R2879" s="122"/>
      <c r="S2879" s="117"/>
      <c r="T2879" s="123"/>
      <c r="U2879" s="299"/>
      <c r="V2879" s="294" t="str">
        <f>IF(Tabela7[[#This Row],[C/V]]="c",Tabela7[[#This Row],[Preço Médio]],"")</f>
        <v/>
      </c>
      <c r="W2879" s="294" t="str">
        <f>IF(Tabela7[[#This Row],[C/V]]="v",Tabela7[[#This Row],[Preço Médio]],"")</f>
        <v/>
      </c>
      <c r="X2879" s="123" t="str">
        <f>Tabela7[[#This Row],[Código Negociação]]&amp;Tabela7[[#This Row],[C/V]]</f>
        <v/>
      </c>
    </row>
    <row r="2880" spans="3:24" ht="15" customHeight="1" x14ac:dyDescent="0.25">
      <c r="C2880" s="262"/>
      <c r="D2880" s="272"/>
      <c r="E2880" s="272"/>
      <c r="F2880" s="264"/>
      <c r="G2880" s="265"/>
      <c r="H2880" s="126"/>
      <c r="I2880" s="125"/>
      <c r="J2880" s="125"/>
      <c r="K2880" s="125"/>
      <c r="L2880" s="125"/>
      <c r="M2880" s="125"/>
      <c r="N2880" s="125"/>
      <c r="O2880" s="266"/>
      <c r="P2880" s="267"/>
      <c r="Q2880" s="268"/>
      <c r="R2880" s="269"/>
      <c r="S2880" s="268"/>
      <c r="T2880" s="263"/>
      <c r="U2880" s="300"/>
      <c r="V2880" s="294" t="str">
        <f>IF(Tabela7[[#This Row],[C/V]]="c",Tabela7[[#This Row],[Preço Médio]],"")</f>
        <v/>
      </c>
      <c r="W2880" s="294" t="str">
        <f>IF(Tabela7[[#This Row],[C/V]]="v",Tabela7[[#This Row],[Preço Médio]],"")</f>
        <v/>
      </c>
      <c r="X2880" s="123" t="str">
        <f>Tabela7[[#This Row],[Código Negociação]]&amp;Tabela7[[#This Row],[C/V]]</f>
        <v/>
      </c>
    </row>
    <row r="2881" spans="3:24" ht="15" customHeight="1" x14ac:dyDescent="0.25">
      <c r="C2881" s="262"/>
      <c r="D2881" s="272"/>
      <c r="E2881" s="272"/>
      <c r="F2881" s="264"/>
      <c r="G2881" s="265"/>
      <c r="H2881" s="126"/>
      <c r="I2881" s="125"/>
      <c r="J2881" s="125"/>
      <c r="K2881" s="125"/>
      <c r="L2881" s="125"/>
      <c r="M2881" s="125"/>
      <c r="N2881" s="125"/>
      <c r="O2881" s="266"/>
      <c r="P2881" s="267"/>
      <c r="Q2881" s="267"/>
      <c r="R2881" s="270"/>
      <c r="S2881" s="267"/>
      <c r="T2881" s="264"/>
      <c r="U2881" s="300"/>
      <c r="V2881" s="294" t="str">
        <f>IF(Tabela7[[#This Row],[C/V]]="c",Tabela7[[#This Row],[Preço Médio]],"")</f>
        <v/>
      </c>
      <c r="W2881" s="294" t="str">
        <f>IF(Tabela7[[#This Row],[C/V]]="v",Tabela7[[#This Row],[Preço Médio]],"")</f>
        <v/>
      </c>
      <c r="X2881" s="123" t="str">
        <f>Tabela7[[#This Row],[Código Negociação]]&amp;Tabela7[[#This Row],[C/V]]</f>
        <v/>
      </c>
    </row>
    <row r="2882" spans="3:24" ht="15" customHeight="1" x14ac:dyDescent="0.25">
      <c r="C2882" s="141"/>
      <c r="D2882" s="273"/>
      <c r="E2882" s="273"/>
      <c r="F2882" s="264"/>
      <c r="G2882" s="274"/>
      <c r="H2882" s="264"/>
      <c r="I2882" s="275"/>
      <c r="J2882" s="275"/>
      <c r="K2882" s="275"/>
      <c r="L2882" s="275"/>
      <c r="M2882" s="275"/>
      <c r="N2882" s="275"/>
      <c r="O2882" s="267"/>
      <c r="P2882" s="267"/>
      <c r="Q2882" s="268"/>
      <c r="R2882" s="269"/>
      <c r="S2882" s="268"/>
      <c r="T2882" s="263"/>
      <c r="U2882" s="300"/>
      <c r="V2882" s="294" t="str">
        <f>IF(Tabela7[[#This Row],[C/V]]="c",Tabela7[[#This Row],[Preço Médio]],"")</f>
        <v/>
      </c>
      <c r="W2882" s="294" t="str">
        <f>IF(Tabela7[[#This Row],[C/V]]="v",Tabela7[[#This Row],[Preço Médio]],"")</f>
        <v/>
      </c>
      <c r="X2882" s="123" t="str">
        <f>Tabela7[[#This Row],[Código Negociação]]&amp;Tabela7[[#This Row],[C/V]]</f>
        <v/>
      </c>
    </row>
    <row r="2883" spans="3:24" ht="15" customHeight="1" x14ac:dyDescent="0.25">
      <c r="C2883" s="262"/>
      <c r="D2883" s="272"/>
      <c r="E2883" s="273"/>
      <c r="F2883" s="264"/>
      <c r="G2883" s="265"/>
      <c r="H2883" s="126"/>
      <c r="I2883" s="125"/>
      <c r="J2883" s="125"/>
      <c r="K2883" s="125"/>
      <c r="L2883" s="125"/>
      <c r="M2883" s="125"/>
      <c r="N2883" s="125"/>
      <c r="O2883" s="266"/>
      <c r="P2883" s="267"/>
      <c r="Q2883" s="268"/>
      <c r="R2883" s="269"/>
      <c r="S2883" s="268"/>
      <c r="T2883" s="263"/>
      <c r="U2883" s="300"/>
      <c r="V2883" s="294" t="str">
        <f>IF(Tabela7[[#This Row],[C/V]]="c",Tabela7[[#This Row],[Preço Médio]],"")</f>
        <v/>
      </c>
      <c r="W2883" s="294" t="str">
        <f>IF(Tabela7[[#This Row],[C/V]]="v",Tabela7[[#This Row],[Preço Médio]],"")</f>
        <v/>
      </c>
      <c r="X2883" s="123" t="str">
        <f>Tabela7[[#This Row],[Código Negociação]]&amp;Tabela7[[#This Row],[C/V]]</f>
        <v/>
      </c>
    </row>
    <row r="2884" spans="3:24" ht="15" customHeight="1" x14ac:dyDescent="0.25">
      <c r="C2884" s="262"/>
      <c r="D2884" s="272"/>
      <c r="E2884" s="273"/>
      <c r="F2884" s="264"/>
      <c r="G2884" s="265"/>
      <c r="H2884" s="126"/>
      <c r="I2884" s="125"/>
      <c r="J2884" s="125"/>
      <c r="K2884" s="125"/>
      <c r="L2884" s="125"/>
      <c r="M2884" s="125"/>
      <c r="N2884" s="125"/>
      <c r="O2884" s="266"/>
      <c r="P2884" s="267"/>
      <c r="Q2884" s="267"/>
      <c r="R2884" s="270"/>
      <c r="S2884" s="267"/>
      <c r="T2884" s="264"/>
      <c r="U2884" s="300"/>
      <c r="V2884" s="294" t="str">
        <f>IF(Tabela7[[#This Row],[C/V]]="c",Tabela7[[#This Row],[Preço Médio]],"")</f>
        <v/>
      </c>
      <c r="W2884" s="294" t="str">
        <f>IF(Tabela7[[#This Row],[C/V]]="v",Tabela7[[#This Row],[Preço Médio]],"")</f>
        <v/>
      </c>
      <c r="X2884" s="123" t="str">
        <f>Tabela7[[#This Row],[Código Negociação]]&amp;Tabela7[[#This Row],[C/V]]</f>
        <v/>
      </c>
    </row>
    <row r="2885" spans="3:24" ht="15" customHeight="1" x14ac:dyDescent="0.25">
      <c r="C2885" s="141"/>
      <c r="D2885" s="271"/>
      <c r="E2885" s="271"/>
      <c r="F2885" s="118"/>
      <c r="G2885" s="119"/>
      <c r="H2885" s="118"/>
      <c r="I2885" s="120"/>
      <c r="J2885" s="120"/>
      <c r="K2885" s="120"/>
      <c r="L2885" s="120"/>
      <c r="M2885" s="120"/>
      <c r="N2885" s="120"/>
      <c r="O2885" s="121"/>
      <c r="P2885" s="121"/>
      <c r="Q2885" s="117"/>
      <c r="R2885" s="122"/>
      <c r="S2885" s="117"/>
      <c r="T2885" s="123"/>
      <c r="U2885" s="299"/>
      <c r="V2885" s="294" t="str">
        <f>IF(Tabela7[[#This Row],[C/V]]="c",Tabela7[[#This Row],[Preço Médio]],"")</f>
        <v/>
      </c>
      <c r="W2885" s="294" t="str">
        <f>IF(Tabela7[[#This Row],[C/V]]="v",Tabela7[[#This Row],[Preço Médio]],"")</f>
        <v/>
      </c>
      <c r="X2885" s="123" t="str">
        <f>Tabela7[[#This Row],[Código Negociação]]&amp;Tabela7[[#This Row],[C/V]]</f>
        <v/>
      </c>
    </row>
    <row r="2886" spans="3:24" ht="15" customHeight="1" x14ac:dyDescent="0.25">
      <c r="C2886" s="262"/>
      <c r="D2886" s="272"/>
      <c r="E2886" s="272"/>
      <c r="F2886" s="264"/>
      <c r="G2886" s="265"/>
      <c r="H2886" s="126"/>
      <c r="I2886" s="125"/>
      <c r="J2886" s="125"/>
      <c r="K2886" s="125"/>
      <c r="L2886" s="125"/>
      <c r="M2886" s="125"/>
      <c r="N2886" s="125"/>
      <c r="O2886" s="266"/>
      <c r="P2886" s="267"/>
      <c r="Q2886" s="268"/>
      <c r="R2886" s="269"/>
      <c r="S2886" s="268"/>
      <c r="T2886" s="263"/>
      <c r="U2886" s="300"/>
      <c r="V2886" s="294" t="str">
        <f>IF(Tabela7[[#This Row],[C/V]]="c",Tabela7[[#This Row],[Preço Médio]],"")</f>
        <v/>
      </c>
      <c r="W2886" s="294" t="str">
        <f>IF(Tabela7[[#This Row],[C/V]]="v",Tabela7[[#This Row],[Preço Médio]],"")</f>
        <v/>
      </c>
      <c r="X2886" s="123" t="str">
        <f>Tabela7[[#This Row],[Código Negociação]]&amp;Tabela7[[#This Row],[C/V]]</f>
        <v/>
      </c>
    </row>
    <row r="2887" spans="3:24" ht="15" customHeight="1" x14ac:dyDescent="0.25">
      <c r="C2887" s="262"/>
      <c r="D2887" s="272"/>
      <c r="E2887" s="272"/>
      <c r="F2887" s="264"/>
      <c r="G2887" s="265"/>
      <c r="H2887" s="126"/>
      <c r="I2887" s="125"/>
      <c r="J2887" s="125"/>
      <c r="K2887" s="125"/>
      <c r="L2887" s="125"/>
      <c r="M2887" s="125"/>
      <c r="N2887" s="125"/>
      <c r="O2887" s="266"/>
      <c r="P2887" s="267"/>
      <c r="Q2887" s="267"/>
      <c r="R2887" s="270"/>
      <c r="S2887" s="267"/>
      <c r="T2887" s="264"/>
      <c r="U2887" s="300"/>
      <c r="V2887" s="294" t="str">
        <f>IF(Tabela7[[#This Row],[C/V]]="c",Tabela7[[#This Row],[Preço Médio]],"")</f>
        <v/>
      </c>
      <c r="W2887" s="294" t="str">
        <f>IF(Tabela7[[#This Row],[C/V]]="v",Tabela7[[#This Row],[Preço Médio]],"")</f>
        <v/>
      </c>
      <c r="X2887" s="123" t="str">
        <f>Tabela7[[#This Row],[Código Negociação]]&amp;Tabela7[[#This Row],[C/V]]</f>
        <v/>
      </c>
    </row>
    <row r="2888" spans="3:24" ht="15" customHeight="1" x14ac:dyDescent="0.25">
      <c r="C2888" s="141"/>
      <c r="D2888" s="273"/>
      <c r="E2888" s="273"/>
      <c r="F2888" s="264"/>
      <c r="G2888" s="274"/>
      <c r="H2888" s="264"/>
      <c r="I2888" s="275"/>
      <c r="J2888" s="275"/>
      <c r="K2888" s="275"/>
      <c r="L2888" s="275"/>
      <c r="M2888" s="275"/>
      <c r="N2888" s="275"/>
      <c r="O2888" s="267"/>
      <c r="P2888" s="267"/>
      <c r="Q2888" s="268"/>
      <c r="R2888" s="269"/>
      <c r="S2888" s="268"/>
      <c r="T2888" s="263"/>
      <c r="U2888" s="300"/>
      <c r="V2888" s="294" t="str">
        <f>IF(Tabela7[[#This Row],[C/V]]="c",Tabela7[[#This Row],[Preço Médio]],"")</f>
        <v/>
      </c>
      <c r="W2888" s="294" t="str">
        <f>IF(Tabela7[[#This Row],[C/V]]="v",Tabela7[[#This Row],[Preço Médio]],"")</f>
        <v/>
      </c>
      <c r="X2888" s="123" t="str">
        <f>Tabela7[[#This Row],[Código Negociação]]&amp;Tabela7[[#This Row],[C/V]]</f>
        <v/>
      </c>
    </row>
    <row r="2889" spans="3:24" ht="15" customHeight="1" x14ac:dyDescent="0.25">
      <c r="C2889" s="262"/>
      <c r="D2889" s="272"/>
      <c r="E2889" s="273"/>
      <c r="F2889" s="264"/>
      <c r="G2889" s="265"/>
      <c r="H2889" s="126"/>
      <c r="I2889" s="125"/>
      <c r="J2889" s="125"/>
      <c r="K2889" s="125"/>
      <c r="L2889" s="125"/>
      <c r="M2889" s="125"/>
      <c r="N2889" s="125"/>
      <c r="O2889" s="266"/>
      <c r="P2889" s="267"/>
      <c r="Q2889" s="268"/>
      <c r="R2889" s="269"/>
      <c r="S2889" s="268"/>
      <c r="T2889" s="263"/>
      <c r="U2889" s="300"/>
      <c r="V2889" s="294" t="str">
        <f>IF(Tabela7[[#This Row],[C/V]]="c",Tabela7[[#This Row],[Preço Médio]],"")</f>
        <v/>
      </c>
      <c r="W2889" s="294" t="str">
        <f>IF(Tabela7[[#This Row],[C/V]]="v",Tabela7[[#This Row],[Preço Médio]],"")</f>
        <v/>
      </c>
      <c r="X2889" s="123" t="str">
        <f>Tabela7[[#This Row],[Código Negociação]]&amp;Tabela7[[#This Row],[C/V]]</f>
        <v/>
      </c>
    </row>
    <row r="2890" spans="3:24" ht="15" customHeight="1" x14ac:dyDescent="0.25">
      <c r="C2890" s="262"/>
      <c r="D2890" s="272"/>
      <c r="E2890" s="273"/>
      <c r="F2890" s="264"/>
      <c r="G2890" s="265"/>
      <c r="H2890" s="126"/>
      <c r="I2890" s="125"/>
      <c r="J2890" s="125"/>
      <c r="K2890" s="125"/>
      <c r="L2890" s="125"/>
      <c r="M2890" s="125"/>
      <c r="N2890" s="125"/>
      <c r="O2890" s="266"/>
      <c r="P2890" s="267"/>
      <c r="Q2890" s="267"/>
      <c r="R2890" s="270"/>
      <c r="S2890" s="267"/>
      <c r="T2890" s="264"/>
      <c r="U2890" s="300"/>
      <c r="V2890" s="294" t="str">
        <f>IF(Tabela7[[#This Row],[C/V]]="c",Tabela7[[#This Row],[Preço Médio]],"")</f>
        <v/>
      </c>
      <c r="W2890" s="294" t="str">
        <f>IF(Tabela7[[#This Row],[C/V]]="v",Tabela7[[#This Row],[Preço Médio]],"")</f>
        <v/>
      </c>
      <c r="X2890" s="123" t="str">
        <f>Tabela7[[#This Row],[Código Negociação]]&amp;Tabela7[[#This Row],[C/V]]</f>
        <v/>
      </c>
    </row>
    <row r="2891" spans="3:24" ht="15" customHeight="1" x14ac:dyDescent="0.25">
      <c r="C2891" s="141"/>
      <c r="D2891" s="271"/>
      <c r="E2891" s="271"/>
      <c r="F2891" s="118"/>
      <c r="G2891" s="119"/>
      <c r="H2891" s="118"/>
      <c r="I2891" s="120"/>
      <c r="J2891" s="120"/>
      <c r="K2891" s="120"/>
      <c r="L2891" s="120"/>
      <c r="M2891" s="120"/>
      <c r="N2891" s="120"/>
      <c r="O2891" s="121"/>
      <c r="P2891" s="121"/>
      <c r="Q2891" s="117"/>
      <c r="R2891" s="122"/>
      <c r="S2891" s="117"/>
      <c r="T2891" s="123"/>
      <c r="U2891" s="299"/>
      <c r="V2891" s="294" t="str">
        <f>IF(Tabela7[[#This Row],[C/V]]="c",Tabela7[[#This Row],[Preço Médio]],"")</f>
        <v/>
      </c>
      <c r="W2891" s="294" t="str">
        <f>IF(Tabela7[[#This Row],[C/V]]="v",Tabela7[[#This Row],[Preço Médio]],"")</f>
        <v/>
      </c>
      <c r="X2891" s="123" t="str">
        <f>Tabela7[[#This Row],[Código Negociação]]&amp;Tabela7[[#This Row],[C/V]]</f>
        <v/>
      </c>
    </row>
    <row r="2892" spans="3:24" ht="15" customHeight="1" x14ac:dyDescent="0.25">
      <c r="C2892" s="262"/>
      <c r="D2892" s="272"/>
      <c r="E2892" s="272"/>
      <c r="F2892" s="264"/>
      <c r="G2892" s="265"/>
      <c r="H2892" s="126"/>
      <c r="I2892" s="125"/>
      <c r="J2892" s="125"/>
      <c r="K2892" s="125"/>
      <c r="L2892" s="125"/>
      <c r="M2892" s="125"/>
      <c r="N2892" s="125"/>
      <c r="O2892" s="266"/>
      <c r="P2892" s="267"/>
      <c r="Q2892" s="268"/>
      <c r="R2892" s="269"/>
      <c r="S2892" s="268"/>
      <c r="T2892" s="263"/>
      <c r="U2892" s="300"/>
      <c r="V2892" s="294" t="str">
        <f>IF(Tabela7[[#This Row],[C/V]]="c",Tabela7[[#This Row],[Preço Médio]],"")</f>
        <v/>
      </c>
      <c r="W2892" s="294" t="str">
        <f>IF(Tabela7[[#This Row],[C/V]]="v",Tabela7[[#This Row],[Preço Médio]],"")</f>
        <v/>
      </c>
      <c r="X2892" s="123" t="str">
        <f>Tabela7[[#This Row],[Código Negociação]]&amp;Tabela7[[#This Row],[C/V]]</f>
        <v/>
      </c>
    </row>
    <row r="2893" spans="3:24" ht="15" customHeight="1" x14ac:dyDescent="0.25">
      <c r="C2893" s="262"/>
      <c r="D2893" s="272"/>
      <c r="E2893" s="272"/>
      <c r="F2893" s="264"/>
      <c r="G2893" s="265"/>
      <c r="H2893" s="126"/>
      <c r="I2893" s="125"/>
      <c r="J2893" s="125"/>
      <c r="K2893" s="125"/>
      <c r="L2893" s="125"/>
      <c r="M2893" s="125"/>
      <c r="N2893" s="125"/>
      <c r="O2893" s="266"/>
      <c r="P2893" s="267"/>
      <c r="Q2893" s="267"/>
      <c r="R2893" s="270"/>
      <c r="S2893" s="267"/>
      <c r="T2893" s="264"/>
      <c r="U2893" s="300"/>
      <c r="V2893" s="294" t="str">
        <f>IF(Tabela7[[#This Row],[C/V]]="c",Tabela7[[#This Row],[Preço Médio]],"")</f>
        <v/>
      </c>
      <c r="W2893" s="294" t="str">
        <f>IF(Tabela7[[#This Row],[C/V]]="v",Tabela7[[#This Row],[Preço Médio]],"")</f>
        <v/>
      </c>
      <c r="X2893" s="123" t="str">
        <f>Tabela7[[#This Row],[Código Negociação]]&amp;Tabela7[[#This Row],[C/V]]</f>
        <v/>
      </c>
    </row>
    <row r="2894" spans="3:24" ht="15" customHeight="1" x14ac:dyDescent="0.25">
      <c r="C2894" s="141"/>
      <c r="D2894" s="273"/>
      <c r="E2894" s="273"/>
      <c r="F2894" s="264"/>
      <c r="G2894" s="274"/>
      <c r="H2894" s="264"/>
      <c r="I2894" s="275"/>
      <c r="J2894" s="275"/>
      <c r="K2894" s="275"/>
      <c r="L2894" s="275"/>
      <c r="M2894" s="275"/>
      <c r="N2894" s="275"/>
      <c r="O2894" s="267"/>
      <c r="P2894" s="267"/>
      <c r="Q2894" s="268"/>
      <c r="R2894" s="269"/>
      <c r="S2894" s="268"/>
      <c r="T2894" s="263"/>
      <c r="U2894" s="300"/>
      <c r="V2894" s="294" t="str">
        <f>IF(Tabela7[[#This Row],[C/V]]="c",Tabela7[[#This Row],[Preço Médio]],"")</f>
        <v/>
      </c>
      <c r="W2894" s="294" t="str">
        <f>IF(Tabela7[[#This Row],[C/V]]="v",Tabela7[[#This Row],[Preço Médio]],"")</f>
        <v/>
      </c>
      <c r="X2894" s="123" t="str">
        <f>Tabela7[[#This Row],[Código Negociação]]&amp;Tabela7[[#This Row],[C/V]]</f>
        <v/>
      </c>
    </row>
    <row r="2895" spans="3:24" ht="15" customHeight="1" x14ac:dyDescent="0.25">
      <c r="C2895" s="262"/>
      <c r="D2895" s="272"/>
      <c r="E2895" s="273"/>
      <c r="F2895" s="264"/>
      <c r="G2895" s="265"/>
      <c r="H2895" s="126"/>
      <c r="I2895" s="125"/>
      <c r="J2895" s="125"/>
      <c r="K2895" s="125"/>
      <c r="L2895" s="125"/>
      <c r="M2895" s="125"/>
      <c r="N2895" s="125"/>
      <c r="O2895" s="266"/>
      <c r="P2895" s="267"/>
      <c r="Q2895" s="268"/>
      <c r="R2895" s="269"/>
      <c r="S2895" s="268"/>
      <c r="T2895" s="263"/>
      <c r="U2895" s="300"/>
      <c r="V2895" s="294" t="str">
        <f>IF(Tabela7[[#This Row],[C/V]]="c",Tabela7[[#This Row],[Preço Médio]],"")</f>
        <v/>
      </c>
      <c r="W2895" s="294" t="str">
        <f>IF(Tabela7[[#This Row],[C/V]]="v",Tabela7[[#This Row],[Preço Médio]],"")</f>
        <v/>
      </c>
      <c r="X2895" s="123" t="str">
        <f>Tabela7[[#This Row],[Código Negociação]]&amp;Tabela7[[#This Row],[C/V]]</f>
        <v/>
      </c>
    </row>
    <row r="2896" spans="3:24" ht="15" customHeight="1" x14ac:dyDescent="0.25">
      <c r="C2896" s="262"/>
      <c r="D2896" s="272"/>
      <c r="E2896" s="273"/>
      <c r="F2896" s="264"/>
      <c r="G2896" s="265"/>
      <c r="H2896" s="126"/>
      <c r="I2896" s="125"/>
      <c r="J2896" s="125"/>
      <c r="K2896" s="125"/>
      <c r="L2896" s="125"/>
      <c r="M2896" s="125"/>
      <c r="N2896" s="125"/>
      <c r="O2896" s="266"/>
      <c r="P2896" s="267"/>
      <c r="Q2896" s="267"/>
      <c r="R2896" s="270"/>
      <c r="S2896" s="267"/>
      <c r="T2896" s="264"/>
      <c r="U2896" s="300"/>
      <c r="V2896" s="294" t="str">
        <f>IF(Tabela7[[#This Row],[C/V]]="c",Tabela7[[#This Row],[Preço Médio]],"")</f>
        <v/>
      </c>
      <c r="W2896" s="294" t="str">
        <f>IF(Tabela7[[#This Row],[C/V]]="v",Tabela7[[#This Row],[Preço Médio]],"")</f>
        <v/>
      </c>
      <c r="X2896" s="123" t="str">
        <f>Tabela7[[#This Row],[Código Negociação]]&amp;Tabela7[[#This Row],[C/V]]</f>
        <v/>
      </c>
    </row>
    <row r="2897" spans="3:24" ht="15" customHeight="1" x14ac:dyDescent="0.25">
      <c r="C2897" s="141"/>
      <c r="D2897" s="271"/>
      <c r="E2897" s="271"/>
      <c r="F2897" s="118"/>
      <c r="G2897" s="119"/>
      <c r="H2897" s="118"/>
      <c r="I2897" s="120"/>
      <c r="J2897" s="120"/>
      <c r="K2897" s="120"/>
      <c r="L2897" s="120"/>
      <c r="M2897" s="120"/>
      <c r="N2897" s="120"/>
      <c r="O2897" s="121"/>
      <c r="P2897" s="121"/>
      <c r="Q2897" s="117"/>
      <c r="R2897" s="122"/>
      <c r="S2897" s="117"/>
      <c r="T2897" s="123"/>
      <c r="U2897" s="299"/>
      <c r="V2897" s="294" t="str">
        <f>IF(Tabela7[[#This Row],[C/V]]="c",Tabela7[[#This Row],[Preço Médio]],"")</f>
        <v/>
      </c>
      <c r="W2897" s="294" t="str">
        <f>IF(Tabela7[[#This Row],[C/V]]="v",Tabela7[[#This Row],[Preço Médio]],"")</f>
        <v/>
      </c>
      <c r="X2897" s="123" t="str">
        <f>Tabela7[[#This Row],[Código Negociação]]&amp;Tabela7[[#This Row],[C/V]]</f>
        <v/>
      </c>
    </row>
    <row r="2898" spans="3:24" ht="15" customHeight="1" x14ac:dyDescent="0.25">
      <c r="C2898" s="262"/>
      <c r="D2898" s="272"/>
      <c r="E2898" s="272"/>
      <c r="F2898" s="264"/>
      <c r="G2898" s="265"/>
      <c r="H2898" s="126"/>
      <c r="I2898" s="125"/>
      <c r="J2898" s="125"/>
      <c r="K2898" s="125"/>
      <c r="L2898" s="125"/>
      <c r="M2898" s="125"/>
      <c r="N2898" s="125"/>
      <c r="O2898" s="266"/>
      <c r="P2898" s="267"/>
      <c r="Q2898" s="268"/>
      <c r="R2898" s="269"/>
      <c r="S2898" s="268"/>
      <c r="T2898" s="263"/>
      <c r="U2898" s="300"/>
      <c r="V2898" s="294" t="str">
        <f>IF(Tabela7[[#This Row],[C/V]]="c",Tabela7[[#This Row],[Preço Médio]],"")</f>
        <v/>
      </c>
      <c r="W2898" s="294" t="str">
        <f>IF(Tabela7[[#This Row],[C/V]]="v",Tabela7[[#This Row],[Preço Médio]],"")</f>
        <v/>
      </c>
      <c r="X2898" s="123" t="str">
        <f>Tabela7[[#This Row],[Código Negociação]]&amp;Tabela7[[#This Row],[C/V]]</f>
        <v/>
      </c>
    </row>
    <row r="2899" spans="3:24" ht="15" customHeight="1" x14ac:dyDescent="0.25">
      <c r="C2899" s="262"/>
      <c r="D2899" s="272"/>
      <c r="E2899" s="272"/>
      <c r="F2899" s="264"/>
      <c r="G2899" s="265"/>
      <c r="H2899" s="126"/>
      <c r="I2899" s="125"/>
      <c r="J2899" s="125"/>
      <c r="K2899" s="125"/>
      <c r="L2899" s="125"/>
      <c r="M2899" s="125"/>
      <c r="N2899" s="125"/>
      <c r="O2899" s="266"/>
      <c r="P2899" s="267"/>
      <c r="Q2899" s="267"/>
      <c r="R2899" s="270"/>
      <c r="S2899" s="267"/>
      <c r="T2899" s="264"/>
      <c r="U2899" s="300"/>
      <c r="V2899" s="294" t="str">
        <f>IF(Tabela7[[#This Row],[C/V]]="c",Tabela7[[#This Row],[Preço Médio]],"")</f>
        <v/>
      </c>
      <c r="W2899" s="294" t="str">
        <f>IF(Tabela7[[#This Row],[C/V]]="v",Tabela7[[#This Row],[Preço Médio]],"")</f>
        <v/>
      </c>
      <c r="X2899" s="123" t="str">
        <f>Tabela7[[#This Row],[Código Negociação]]&amp;Tabela7[[#This Row],[C/V]]</f>
        <v/>
      </c>
    </row>
    <row r="2900" spans="3:24" ht="15" customHeight="1" x14ac:dyDescent="0.25">
      <c r="C2900" s="141"/>
      <c r="D2900" s="273"/>
      <c r="E2900" s="273"/>
      <c r="F2900" s="264"/>
      <c r="G2900" s="274"/>
      <c r="H2900" s="264"/>
      <c r="I2900" s="275"/>
      <c r="J2900" s="275"/>
      <c r="K2900" s="275"/>
      <c r="L2900" s="275"/>
      <c r="M2900" s="275"/>
      <c r="N2900" s="275"/>
      <c r="O2900" s="267"/>
      <c r="P2900" s="267"/>
      <c r="Q2900" s="268"/>
      <c r="R2900" s="269"/>
      <c r="S2900" s="268"/>
      <c r="T2900" s="263"/>
      <c r="U2900" s="300"/>
      <c r="V2900" s="294" t="str">
        <f>IF(Tabela7[[#This Row],[C/V]]="c",Tabela7[[#This Row],[Preço Médio]],"")</f>
        <v/>
      </c>
      <c r="W2900" s="294" t="str">
        <f>IF(Tabela7[[#This Row],[C/V]]="v",Tabela7[[#This Row],[Preço Médio]],"")</f>
        <v/>
      </c>
      <c r="X2900" s="123" t="str">
        <f>Tabela7[[#This Row],[Código Negociação]]&amp;Tabela7[[#This Row],[C/V]]</f>
        <v/>
      </c>
    </row>
    <row r="2901" spans="3:24" ht="15" customHeight="1" x14ac:dyDescent="0.25">
      <c r="C2901" s="262"/>
      <c r="D2901" s="272"/>
      <c r="E2901" s="273"/>
      <c r="F2901" s="264"/>
      <c r="G2901" s="265"/>
      <c r="H2901" s="126"/>
      <c r="I2901" s="125"/>
      <c r="J2901" s="125"/>
      <c r="K2901" s="125"/>
      <c r="L2901" s="125"/>
      <c r="M2901" s="125"/>
      <c r="N2901" s="125"/>
      <c r="O2901" s="266"/>
      <c r="P2901" s="267"/>
      <c r="Q2901" s="268"/>
      <c r="R2901" s="269"/>
      <c r="S2901" s="268"/>
      <c r="T2901" s="263"/>
      <c r="U2901" s="300"/>
      <c r="V2901" s="294" t="str">
        <f>IF(Tabela7[[#This Row],[C/V]]="c",Tabela7[[#This Row],[Preço Médio]],"")</f>
        <v/>
      </c>
      <c r="W2901" s="294" t="str">
        <f>IF(Tabela7[[#This Row],[C/V]]="v",Tabela7[[#This Row],[Preço Médio]],"")</f>
        <v/>
      </c>
      <c r="X2901" s="123" t="str">
        <f>Tabela7[[#This Row],[Código Negociação]]&amp;Tabela7[[#This Row],[C/V]]</f>
        <v/>
      </c>
    </row>
    <row r="2902" spans="3:24" ht="15" customHeight="1" x14ac:dyDescent="0.25">
      <c r="C2902" s="262"/>
      <c r="D2902" s="272"/>
      <c r="E2902" s="273"/>
      <c r="F2902" s="264"/>
      <c r="G2902" s="265"/>
      <c r="H2902" s="126"/>
      <c r="I2902" s="125"/>
      <c r="J2902" s="125"/>
      <c r="K2902" s="125"/>
      <c r="L2902" s="125"/>
      <c r="M2902" s="125"/>
      <c r="N2902" s="125"/>
      <c r="O2902" s="266"/>
      <c r="P2902" s="267"/>
      <c r="Q2902" s="267"/>
      <c r="R2902" s="270"/>
      <c r="S2902" s="267"/>
      <c r="T2902" s="264"/>
      <c r="U2902" s="300"/>
      <c r="V2902" s="294" t="str">
        <f>IF(Tabela7[[#This Row],[C/V]]="c",Tabela7[[#This Row],[Preço Médio]],"")</f>
        <v/>
      </c>
      <c r="W2902" s="294" t="str">
        <f>IF(Tabela7[[#This Row],[C/V]]="v",Tabela7[[#This Row],[Preço Médio]],"")</f>
        <v/>
      </c>
      <c r="X2902" s="123" t="str">
        <f>Tabela7[[#This Row],[Código Negociação]]&amp;Tabela7[[#This Row],[C/V]]</f>
        <v/>
      </c>
    </row>
    <row r="2903" spans="3:24" ht="15" customHeight="1" x14ac:dyDescent="0.25">
      <c r="C2903" s="141"/>
      <c r="D2903" s="271"/>
      <c r="E2903" s="271"/>
      <c r="F2903" s="118"/>
      <c r="G2903" s="119"/>
      <c r="H2903" s="118"/>
      <c r="I2903" s="120"/>
      <c r="J2903" s="120"/>
      <c r="K2903" s="120"/>
      <c r="L2903" s="120"/>
      <c r="M2903" s="120"/>
      <c r="N2903" s="120"/>
      <c r="O2903" s="121"/>
      <c r="P2903" s="121"/>
      <c r="Q2903" s="117"/>
      <c r="R2903" s="122"/>
      <c r="S2903" s="117"/>
      <c r="T2903" s="123"/>
      <c r="U2903" s="299"/>
      <c r="V2903" s="294" t="str">
        <f>IF(Tabela7[[#This Row],[C/V]]="c",Tabela7[[#This Row],[Preço Médio]],"")</f>
        <v/>
      </c>
      <c r="W2903" s="294" t="str">
        <f>IF(Tabela7[[#This Row],[C/V]]="v",Tabela7[[#This Row],[Preço Médio]],"")</f>
        <v/>
      </c>
      <c r="X2903" s="123" t="str">
        <f>Tabela7[[#This Row],[Código Negociação]]&amp;Tabela7[[#This Row],[C/V]]</f>
        <v/>
      </c>
    </row>
    <row r="2904" spans="3:24" ht="15" customHeight="1" x14ac:dyDescent="0.25">
      <c r="C2904" s="262"/>
      <c r="D2904" s="272"/>
      <c r="E2904" s="272"/>
      <c r="F2904" s="264"/>
      <c r="G2904" s="265"/>
      <c r="H2904" s="126"/>
      <c r="I2904" s="125"/>
      <c r="J2904" s="125"/>
      <c r="K2904" s="125"/>
      <c r="L2904" s="125"/>
      <c r="M2904" s="125"/>
      <c r="N2904" s="125"/>
      <c r="O2904" s="266"/>
      <c r="P2904" s="267"/>
      <c r="Q2904" s="268"/>
      <c r="R2904" s="269"/>
      <c r="S2904" s="268"/>
      <c r="T2904" s="263"/>
      <c r="U2904" s="300"/>
      <c r="V2904" s="294" t="str">
        <f>IF(Tabela7[[#This Row],[C/V]]="c",Tabela7[[#This Row],[Preço Médio]],"")</f>
        <v/>
      </c>
      <c r="W2904" s="294" t="str">
        <f>IF(Tabela7[[#This Row],[C/V]]="v",Tabela7[[#This Row],[Preço Médio]],"")</f>
        <v/>
      </c>
      <c r="X2904" s="123" t="str">
        <f>Tabela7[[#This Row],[Código Negociação]]&amp;Tabela7[[#This Row],[C/V]]</f>
        <v/>
      </c>
    </row>
    <row r="2905" spans="3:24" ht="15" customHeight="1" x14ac:dyDescent="0.25">
      <c r="C2905" s="262"/>
      <c r="D2905" s="272"/>
      <c r="E2905" s="272"/>
      <c r="F2905" s="264"/>
      <c r="G2905" s="265"/>
      <c r="H2905" s="126"/>
      <c r="I2905" s="125"/>
      <c r="J2905" s="125"/>
      <c r="K2905" s="125"/>
      <c r="L2905" s="125"/>
      <c r="M2905" s="125"/>
      <c r="N2905" s="125"/>
      <c r="O2905" s="266"/>
      <c r="P2905" s="267"/>
      <c r="Q2905" s="267"/>
      <c r="R2905" s="270"/>
      <c r="S2905" s="267"/>
      <c r="T2905" s="264"/>
      <c r="U2905" s="300"/>
      <c r="V2905" s="294" t="str">
        <f>IF(Tabela7[[#This Row],[C/V]]="c",Tabela7[[#This Row],[Preço Médio]],"")</f>
        <v/>
      </c>
      <c r="W2905" s="294" t="str">
        <f>IF(Tabela7[[#This Row],[C/V]]="v",Tabela7[[#This Row],[Preço Médio]],"")</f>
        <v/>
      </c>
      <c r="X2905" s="123" t="str">
        <f>Tabela7[[#This Row],[Código Negociação]]&amp;Tabela7[[#This Row],[C/V]]</f>
        <v/>
      </c>
    </row>
    <row r="2906" spans="3:24" ht="15" customHeight="1" x14ac:dyDescent="0.25">
      <c r="C2906" s="141"/>
      <c r="D2906" s="273"/>
      <c r="E2906" s="273"/>
      <c r="F2906" s="264"/>
      <c r="G2906" s="274"/>
      <c r="H2906" s="264"/>
      <c r="I2906" s="275"/>
      <c r="J2906" s="275"/>
      <c r="K2906" s="275"/>
      <c r="L2906" s="275"/>
      <c r="M2906" s="275"/>
      <c r="N2906" s="275"/>
      <c r="O2906" s="267"/>
      <c r="P2906" s="267"/>
      <c r="Q2906" s="268"/>
      <c r="R2906" s="269"/>
      <c r="S2906" s="268"/>
      <c r="T2906" s="263"/>
      <c r="U2906" s="300"/>
      <c r="V2906" s="294" t="str">
        <f>IF(Tabela7[[#This Row],[C/V]]="c",Tabela7[[#This Row],[Preço Médio]],"")</f>
        <v/>
      </c>
      <c r="W2906" s="294" t="str">
        <f>IF(Tabela7[[#This Row],[C/V]]="v",Tabela7[[#This Row],[Preço Médio]],"")</f>
        <v/>
      </c>
      <c r="X2906" s="123" t="str">
        <f>Tabela7[[#This Row],[Código Negociação]]&amp;Tabela7[[#This Row],[C/V]]</f>
        <v/>
      </c>
    </row>
    <row r="2907" spans="3:24" ht="15" customHeight="1" x14ac:dyDescent="0.25">
      <c r="C2907" s="262"/>
      <c r="D2907" s="272"/>
      <c r="E2907" s="273"/>
      <c r="F2907" s="264"/>
      <c r="G2907" s="265"/>
      <c r="H2907" s="126"/>
      <c r="I2907" s="125"/>
      <c r="J2907" s="125"/>
      <c r="K2907" s="125"/>
      <c r="L2907" s="125"/>
      <c r="M2907" s="125"/>
      <c r="N2907" s="125"/>
      <c r="O2907" s="266"/>
      <c r="P2907" s="267"/>
      <c r="Q2907" s="268"/>
      <c r="R2907" s="269"/>
      <c r="S2907" s="268"/>
      <c r="T2907" s="263"/>
      <c r="U2907" s="300"/>
      <c r="V2907" s="294" t="str">
        <f>IF(Tabela7[[#This Row],[C/V]]="c",Tabela7[[#This Row],[Preço Médio]],"")</f>
        <v/>
      </c>
      <c r="W2907" s="294" t="str">
        <f>IF(Tabela7[[#This Row],[C/V]]="v",Tabela7[[#This Row],[Preço Médio]],"")</f>
        <v/>
      </c>
      <c r="X2907" s="123" t="str">
        <f>Tabela7[[#This Row],[Código Negociação]]&amp;Tabela7[[#This Row],[C/V]]</f>
        <v/>
      </c>
    </row>
    <row r="2908" spans="3:24" ht="15" customHeight="1" x14ac:dyDescent="0.25">
      <c r="C2908" s="262"/>
      <c r="D2908" s="272"/>
      <c r="E2908" s="273"/>
      <c r="F2908" s="264"/>
      <c r="G2908" s="265"/>
      <c r="H2908" s="126"/>
      <c r="I2908" s="125"/>
      <c r="J2908" s="125"/>
      <c r="K2908" s="125"/>
      <c r="L2908" s="125"/>
      <c r="M2908" s="125"/>
      <c r="N2908" s="125"/>
      <c r="O2908" s="266"/>
      <c r="P2908" s="267"/>
      <c r="Q2908" s="267"/>
      <c r="R2908" s="270"/>
      <c r="S2908" s="267"/>
      <c r="T2908" s="264"/>
      <c r="U2908" s="300"/>
      <c r="V2908" s="294" t="str">
        <f>IF(Tabela7[[#This Row],[C/V]]="c",Tabela7[[#This Row],[Preço Médio]],"")</f>
        <v/>
      </c>
      <c r="W2908" s="294" t="str">
        <f>IF(Tabela7[[#This Row],[C/V]]="v",Tabela7[[#This Row],[Preço Médio]],"")</f>
        <v/>
      </c>
      <c r="X2908" s="123" t="str">
        <f>Tabela7[[#This Row],[Código Negociação]]&amp;Tabela7[[#This Row],[C/V]]</f>
        <v/>
      </c>
    </row>
    <row r="2909" spans="3:24" ht="15" customHeight="1" x14ac:dyDescent="0.25">
      <c r="C2909" s="141"/>
      <c r="D2909" s="271"/>
      <c r="E2909" s="271"/>
      <c r="F2909" s="118"/>
      <c r="G2909" s="119"/>
      <c r="H2909" s="118"/>
      <c r="I2909" s="120"/>
      <c r="J2909" s="120"/>
      <c r="K2909" s="120"/>
      <c r="L2909" s="120"/>
      <c r="M2909" s="120"/>
      <c r="N2909" s="120"/>
      <c r="O2909" s="121"/>
      <c r="P2909" s="121"/>
      <c r="Q2909" s="117"/>
      <c r="R2909" s="122"/>
      <c r="S2909" s="117"/>
      <c r="T2909" s="123"/>
      <c r="U2909" s="299"/>
      <c r="V2909" s="294" t="str">
        <f>IF(Tabela7[[#This Row],[C/V]]="c",Tabela7[[#This Row],[Preço Médio]],"")</f>
        <v/>
      </c>
      <c r="W2909" s="294" t="str">
        <f>IF(Tabela7[[#This Row],[C/V]]="v",Tabela7[[#This Row],[Preço Médio]],"")</f>
        <v/>
      </c>
      <c r="X2909" s="123" t="str">
        <f>Tabela7[[#This Row],[Código Negociação]]&amp;Tabela7[[#This Row],[C/V]]</f>
        <v/>
      </c>
    </row>
    <row r="2910" spans="3:24" ht="15" customHeight="1" x14ac:dyDescent="0.25">
      <c r="C2910" s="262"/>
      <c r="D2910" s="272"/>
      <c r="E2910" s="272"/>
      <c r="F2910" s="264"/>
      <c r="G2910" s="265"/>
      <c r="H2910" s="126"/>
      <c r="I2910" s="125"/>
      <c r="J2910" s="125"/>
      <c r="K2910" s="125"/>
      <c r="L2910" s="125"/>
      <c r="M2910" s="125"/>
      <c r="N2910" s="125"/>
      <c r="O2910" s="266"/>
      <c r="P2910" s="267"/>
      <c r="Q2910" s="268"/>
      <c r="R2910" s="269"/>
      <c r="S2910" s="268"/>
      <c r="T2910" s="263"/>
      <c r="U2910" s="300"/>
      <c r="V2910" s="294" t="str">
        <f>IF(Tabela7[[#This Row],[C/V]]="c",Tabela7[[#This Row],[Preço Médio]],"")</f>
        <v/>
      </c>
      <c r="W2910" s="294" t="str">
        <f>IF(Tabela7[[#This Row],[C/V]]="v",Tabela7[[#This Row],[Preço Médio]],"")</f>
        <v/>
      </c>
      <c r="X2910" s="123" t="str">
        <f>Tabela7[[#This Row],[Código Negociação]]&amp;Tabela7[[#This Row],[C/V]]</f>
        <v/>
      </c>
    </row>
    <row r="2911" spans="3:24" ht="15" customHeight="1" x14ac:dyDescent="0.25">
      <c r="C2911" s="262"/>
      <c r="D2911" s="272"/>
      <c r="E2911" s="272"/>
      <c r="F2911" s="264"/>
      <c r="G2911" s="265"/>
      <c r="H2911" s="126"/>
      <c r="I2911" s="125"/>
      <c r="J2911" s="125"/>
      <c r="K2911" s="125"/>
      <c r="L2911" s="125"/>
      <c r="M2911" s="125"/>
      <c r="N2911" s="125"/>
      <c r="O2911" s="266"/>
      <c r="P2911" s="267"/>
      <c r="Q2911" s="267"/>
      <c r="R2911" s="270"/>
      <c r="S2911" s="267"/>
      <c r="T2911" s="264"/>
      <c r="U2911" s="300"/>
      <c r="V2911" s="294" t="str">
        <f>IF(Tabela7[[#This Row],[C/V]]="c",Tabela7[[#This Row],[Preço Médio]],"")</f>
        <v/>
      </c>
      <c r="W2911" s="294" t="str">
        <f>IF(Tabela7[[#This Row],[C/V]]="v",Tabela7[[#This Row],[Preço Médio]],"")</f>
        <v/>
      </c>
      <c r="X2911" s="123" t="str">
        <f>Tabela7[[#This Row],[Código Negociação]]&amp;Tabela7[[#This Row],[C/V]]</f>
        <v/>
      </c>
    </row>
    <row r="2912" spans="3:24" ht="15" customHeight="1" x14ac:dyDescent="0.25">
      <c r="C2912" s="141"/>
      <c r="D2912" s="273"/>
      <c r="E2912" s="273"/>
      <c r="F2912" s="264"/>
      <c r="G2912" s="274"/>
      <c r="H2912" s="264"/>
      <c r="I2912" s="275"/>
      <c r="J2912" s="275"/>
      <c r="K2912" s="275"/>
      <c r="L2912" s="275"/>
      <c r="M2912" s="275"/>
      <c r="N2912" s="275"/>
      <c r="O2912" s="267"/>
      <c r="P2912" s="267"/>
      <c r="Q2912" s="268"/>
      <c r="R2912" s="269"/>
      <c r="S2912" s="268"/>
      <c r="T2912" s="263"/>
      <c r="U2912" s="300"/>
      <c r="V2912" s="294" t="str">
        <f>IF(Tabela7[[#This Row],[C/V]]="c",Tabela7[[#This Row],[Preço Médio]],"")</f>
        <v/>
      </c>
      <c r="W2912" s="294" t="str">
        <f>IF(Tabela7[[#This Row],[C/V]]="v",Tabela7[[#This Row],[Preço Médio]],"")</f>
        <v/>
      </c>
      <c r="X2912" s="123" t="str">
        <f>Tabela7[[#This Row],[Código Negociação]]&amp;Tabela7[[#This Row],[C/V]]</f>
        <v/>
      </c>
    </row>
    <row r="2913" spans="3:24" ht="15" customHeight="1" x14ac:dyDescent="0.25">
      <c r="C2913" s="262"/>
      <c r="D2913" s="272"/>
      <c r="E2913" s="273"/>
      <c r="F2913" s="264"/>
      <c r="G2913" s="265"/>
      <c r="H2913" s="126"/>
      <c r="I2913" s="125"/>
      <c r="J2913" s="125"/>
      <c r="K2913" s="125"/>
      <c r="L2913" s="125"/>
      <c r="M2913" s="125"/>
      <c r="N2913" s="125"/>
      <c r="O2913" s="266"/>
      <c r="P2913" s="267"/>
      <c r="Q2913" s="268"/>
      <c r="R2913" s="269"/>
      <c r="S2913" s="268"/>
      <c r="T2913" s="263"/>
      <c r="U2913" s="300"/>
      <c r="V2913" s="294" t="str">
        <f>IF(Tabela7[[#This Row],[C/V]]="c",Tabela7[[#This Row],[Preço Médio]],"")</f>
        <v/>
      </c>
      <c r="W2913" s="294" t="str">
        <f>IF(Tabela7[[#This Row],[C/V]]="v",Tabela7[[#This Row],[Preço Médio]],"")</f>
        <v/>
      </c>
      <c r="X2913" s="123" t="str">
        <f>Tabela7[[#This Row],[Código Negociação]]&amp;Tabela7[[#This Row],[C/V]]</f>
        <v/>
      </c>
    </row>
    <row r="2914" spans="3:24" ht="15" customHeight="1" x14ac:dyDescent="0.25">
      <c r="C2914" s="262"/>
      <c r="D2914" s="272"/>
      <c r="E2914" s="273"/>
      <c r="F2914" s="264"/>
      <c r="G2914" s="265"/>
      <c r="H2914" s="126"/>
      <c r="I2914" s="125"/>
      <c r="J2914" s="125"/>
      <c r="K2914" s="125"/>
      <c r="L2914" s="125"/>
      <c r="M2914" s="125"/>
      <c r="N2914" s="125"/>
      <c r="O2914" s="266"/>
      <c r="P2914" s="267"/>
      <c r="Q2914" s="267"/>
      <c r="R2914" s="270"/>
      <c r="S2914" s="267"/>
      <c r="T2914" s="264"/>
      <c r="U2914" s="300"/>
      <c r="V2914" s="294" t="str">
        <f>IF(Tabela7[[#This Row],[C/V]]="c",Tabela7[[#This Row],[Preço Médio]],"")</f>
        <v/>
      </c>
      <c r="W2914" s="294" t="str">
        <f>IF(Tabela7[[#This Row],[C/V]]="v",Tabela7[[#This Row],[Preço Médio]],"")</f>
        <v/>
      </c>
      <c r="X2914" s="123" t="str">
        <f>Tabela7[[#This Row],[Código Negociação]]&amp;Tabela7[[#This Row],[C/V]]</f>
        <v/>
      </c>
    </row>
    <row r="2915" spans="3:24" ht="15" customHeight="1" x14ac:dyDescent="0.25">
      <c r="C2915" s="141"/>
      <c r="D2915" s="271"/>
      <c r="E2915" s="271"/>
      <c r="F2915" s="118"/>
      <c r="G2915" s="119"/>
      <c r="H2915" s="118"/>
      <c r="I2915" s="120"/>
      <c r="J2915" s="120"/>
      <c r="K2915" s="120"/>
      <c r="L2915" s="120"/>
      <c r="M2915" s="120"/>
      <c r="N2915" s="120"/>
      <c r="O2915" s="121"/>
      <c r="P2915" s="121"/>
      <c r="Q2915" s="117"/>
      <c r="R2915" s="122"/>
      <c r="S2915" s="117"/>
      <c r="T2915" s="123"/>
      <c r="U2915" s="299"/>
      <c r="V2915" s="294" t="str">
        <f>IF(Tabela7[[#This Row],[C/V]]="c",Tabela7[[#This Row],[Preço Médio]],"")</f>
        <v/>
      </c>
      <c r="W2915" s="294" t="str">
        <f>IF(Tabela7[[#This Row],[C/V]]="v",Tabela7[[#This Row],[Preço Médio]],"")</f>
        <v/>
      </c>
      <c r="X2915" s="123" t="str">
        <f>Tabela7[[#This Row],[Código Negociação]]&amp;Tabela7[[#This Row],[C/V]]</f>
        <v/>
      </c>
    </row>
    <row r="2916" spans="3:24" ht="15" customHeight="1" x14ac:dyDescent="0.25">
      <c r="C2916" s="262"/>
      <c r="D2916" s="272"/>
      <c r="E2916" s="272"/>
      <c r="F2916" s="264"/>
      <c r="G2916" s="265"/>
      <c r="H2916" s="126"/>
      <c r="I2916" s="125"/>
      <c r="J2916" s="125"/>
      <c r="K2916" s="125"/>
      <c r="L2916" s="125"/>
      <c r="M2916" s="125"/>
      <c r="N2916" s="125"/>
      <c r="O2916" s="266"/>
      <c r="P2916" s="267"/>
      <c r="Q2916" s="268"/>
      <c r="R2916" s="269"/>
      <c r="S2916" s="268"/>
      <c r="T2916" s="263"/>
      <c r="U2916" s="300"/>
      <c r="V2916" s="294" t="str">
        <f>IF(Tabela7[[#This Row],[C/V]]="c",Tabela7[[#This Row],[Preço Médio]],"")</f>
        <v/>
      </c>
      <c r="W2916" s="294" t="str">
        <f>IF(Tabela7[[#This Row],[C/V]]="v",Tabela7[[#This Row],[Preço Médio]],"")</f>
        <v/>
      </c>
      <c r="X2916" s="123" t="str">
        <f>Tabela7[[#This Row],[Código Negociação]]&amp;Tabela7[[#This Row],[C/V]]</f>
        <v/>
      </c>
    </row>
    <row r="2917" spans="3:24" ht="15" customHeight="1" x14ac:dyDescent="0.25">
      <c r="C2917" s="262"/>
      <c r="D2917" s="272"/>
      <c r="E2917" s="272"/>
      <c r="F2917" s="264"/>
      <c r="G2917" s="265"/>
      <c r="H2917" s="126"/>
      <c r="I2917" s="125"/>
      <c r="J2917" s="125"/>
      <c r="K2917" s="125"/>
      <c r="L2917" s="125"/>
      <c r="M2917" s="125"/>
      <c r="N2917" s="125"/>
      <c r="O2917" s="266"/>
      <c r="P2917" s="267"/>
      <c r="Q2917" s="267"/>
      <c r="R2917" s="270"/>
      <c r="S2917" s="267"/>
      <c r="T2917" s="264"/>
      <c r="U2917" s="300"/>
      <c r="V2917" s="294" t="str">
        <f>IF(Tabela7[[#This Row],[C/V]]="c",Tabela7[[#This Row],[Preço Médio]],"")</f>
        <v/>
      </c>
      <c r="W2917" s="294" t="str">
        <f>IF(Tabela7[[#This Row],[C/V]]="v",Tabela7[[#This Row],[Preço Médio]],"")</f>
        <v/>
      </c>
      <c r="X2917" s="123" t="str">
        <f>Tabela7[[#This Row],[Código Negociação]]&amp;Tabela7[[#This Row],[C/V]]</f>
        <v/>
      </c>
    </row>
    <row r="2918" spans="3:24" ht="15" customHeight="1" x14ac:dyDescent="0.25">
      <c r="C2918" s="141"/>
      <c r="D2918" s="273"/>
      <c r="E2918" s="273"/>
      <c r="F2918" s="264"/>
      <c r="G2918" s="274"/>
      <c r="H2918" s="264"/>
      <c r="I2918" s="275"/>
      <c r="J2918" s="275"/>
      <c r="K2918" s="275"/>
      <c r="L2918" s="275"/>
      <c r="M2918" s="275"/>
      <c r="N2918" s="275"/>
      <c r="O2918" s="267"/>
      <c r="P2918" s="267"/>
      <c r="Q2918" s="268"/>
      <c r="R2918" s="269"/>
      <c r="S2918" s="268"/>
      <c r="T2918" s="263"/>
      <c r="U2918" s="300"/>
      <c r="V2918" s="294" t="str">
        <f>IF(Tabela7[[#This Row],[C/V]]="c",Tabela7[[#This Row],[Preço Médio]],"")</f>
        <v/>
      </c>
      <c r="W2918" s="294" t="str">
        <f>IF(Tabela7[[#This Row],[C/V]]="v",Tabela7[[#This Row],[Preço Médio]],"")</f>
        <v/>
      </c>
      <c r="X2918" s="123" t="str">
        <f>Tabela7[[#This Row],[Código Negociação]]&amp;Tabela7[[#This Row],[C/V]]</f>
        <v/>
      </c>
    </row>
    <row r="2919" spans="3:24" ht="15" customHeight="1" x14ac:dyDescent="0.25">
      <c r="C2919" s="262"/>
      <c r="D2919" s="272"/>
      <c r="E2919" s="273"/>
      <c r="F2919" s="264"/>
      <c r="G2919" s="265"/>
      <c r="H2919" s="126"/>
      <c r="I2919" s="125"/>
      <c r="J2919" s="125"/>
      <c r="K2919" s="125"/>
      <c r="L2919" s="125"/>
      <c r="M2919" s="125"/>
      <c r="N2919" s="125"/>
      <c r="O2919" s="266"/>
      <c r="P2919" s="267"/>
      <c r="Q2919" s="268"/>
      <c r="R2919" s="269"/>
      <c r="S2919" s="268"/>
      <c r="T2919" s="263"/>
      <c r="U2919" s="300"/>
      <c r="V2919" s="294" t="str">
        <f>IF(Tabela7[[#This Row],[C/V]]="c",Tabela7[[#This Row],[Preço Médio]],"")</f>
        <v/>
      </c>
      <c r="W2919" s="294" t="str">
        <f>IF(Tabela7[[#This Row],[C/V]]="v",Tabela7[[#This Row],[Preço Médio]],"")</f>
        <v/>
      </c>
      <c r="X2919" s="123" t="str">
        <f>Tabela7[[#This Row],[Código Negociação]]&amp;Tabela7[[#This Row],[C/V]]</f>
        <v/>
      </c>
    </row>
    <row r="2920" spans="3:24" ht="15" customHeight="1" x14ac:dyDescent="0.25">
      <c r="C2920" s="262"/>
      <c r="D2920" s="272"/>
      <c r="E2920" s="273"/>
      <c r="F2920" s="264"/>
      <c r="G2920" s="265"/>
      <c r="H2920" s="126"/>
      <c r="I2920" s="125"/>
      <c r="J2920" s="125"/>
      <c r="K2920" s="125"/>
      <c r="L2920" s="125"/>
      <c r="M2920" s="125"/>
      <c r="N2920" s="125"/>
      <c r="O2920" s="266"/>
      <c r="P2920" s="267"/>
      <c r="Q2920" s="267"/>
      <c r="R2920" s="270"/>
      <c r="S2920" s="267"/>
      <c r="T2920" s="264"/>
      <c r="U2920" s="300"/>
      <c r="V2920" s="294" t="str">
        <f>IF(Tabela7[[#This Row],[C/V]]="c",Tabela7[[#This Row],[Preço Médio]],"")</f>
        <v/>
      </c>
      <c r="W2920" s="294" t="str">
        <f>IF(Tabela7[[#This Row],[C/V]]="v",Tabela7[[#This Row],[Preço Médio]],"")</f>
        <v/>
      </c>
      <c r="X2920" s="123" t="str">
        <f>Tabela7[[#This Row],[Código Negociação]]&amp;Tabela7[[#This Row],[C/V]]</f>
        <v/>
      </c>
    </row>
    <row r="2921" spans="3:24" ht="15" customHeight="1" x14ac:dyDescent="0.25">
      <c r="C2921" s="141"/>
      <c r="D2921" s="271"/>
      <c r="E2921" s="271"/>
      <c r="F2921" s="118"/>
      <c r="G2921" s="119"/>
      <c r="H2921" s="118"/>
      <c r="I2921" s="120"/>
      <c r="J2921" s="120"/>
      <c r="K2921" s="120"/>
      <c r="L2921" s="120"/>
      <c r="M2921" s="120"/>
      <c r="N2921" s="120"/>
      <c r="O2921" s="121"/>
      <c r="P2921" s="121"/>
      <c r="Q2921" s="117"/>
      <c r="R2921" s="122"/>
      <c r="S2921" s="117"/>
      <c r="T2921" s="123"/>
      <c r="U2921" s="299"/>
      <c r="V2921" s="294" t="str">
        <f>IF(Tabela7[[#This Row],[C/V]]="c",Tabela7[[#This Row],[Preço Médio]],"")</f>
        <v/>
      </c>
      <c r="W2921" s="294" t="str">
        <f>IF(Tabela7[[#This Row],[C/V]]="v",Tabela7[[#This Row],[Preço Médio]],"")</f>
        <v/>
      </c>
      <c r="X2921" s="123" t="str">
        <f>Tabela7[[#This Row],[Código Negociação]]&amp;Tabela7[[#This Row],[C/V]]</f>
        <v/>
      </c>
    </row>
    <row r="2922" spans="3:24" ht="15" customHeight="1" x14ac:dyDescent="0.25">
      <c r="C2922" s="262"/>
      <c r="D2922" s="272"/>
      <c r="E2922" s="272"/>
      <c r="F2922" s="264"/>
      <c r="G2922" s="265"/>
      <c r="H2922" s="126"/>
      <c r="I2922" s="125"/>
      <c r="J2922" s="125"/>
      <c r="K2922" s="125"/>
      <c r="L2922" s="125"/>
      <c r="M2922" s="125"/>
      <c r="N2922" s="125"/>
      <c r="O2922" s="266"/>
      <c r="P2922" s="267"/>
      <c r="Q2922" s="268"/>
      <c r="R2922" s="269"/>
      <c r="S2922" s="268"/>
      <c r="T2922" s="263"/>
      <c r="U2922" s="300"/>
      <c r="V2922" s="294" t="str">
        <f>IF(Tabela7[[#This Row],[C/V]]="c",Tabela7[[#This Row],[Preço Médio]],"")</f>
        <v/>
      </c>
      <c r="W2922" s="294" t="str">
        <f>IF(Tabela7[[#This Row],[C/V]]="v",Tabela7[[#This Row],[Preço Médio]],"")</f>
        <v/>
      </c>
      <c r="X2922" s="123" t="str">
        <f>Tabela7[[#This Row],[Código Negociação]]&amp;Tabela7[[#This Row],[C/V]]</f>
        <v/>
      </c>
    </row>
    <row r="2923" spans="3:24" ht="15" customHeight="1" x14ac:dyDescent="0.25">
      <c r="C2923" s="262"/>
      <c r="D2923" s="272"/>
      <c r="E2923" s="272"/>
      <c r="F2923" s="264"/>
      <c r="G2923" s="265"/>
      <c r="H2923" s="126"/>
      <c r="I2923" s="125"/>
      <c r="J2923" s="125"/>
      <c r="K2923" s="125"/>
      <c r="L2923" s="125"/>
      <c r="M2923" s="125"/>
      <c r="N2923" s="125"/>
      <c r="O2923" s="266"/>
      <c r="P2923" s="267"/>
      <c r="Q2923" s="267"/>
      <c r="R2923" s="270"/>
      <c r="S2923" s="267"/>
      <c r="T2923" s="264"/>
      <c r="U2923" s="300"/>
      <c r="V2923" s="294" t="str">
        <f>IF(Tabela7[[#This Row],[C/V]]="c",Tabela7[[#This Row],[Preço Médio]],"")</f>
        <v/>
      </c>
      <c r="W2923" s="294" t="str">
        <f>IF(Tabela7[[#This Row],[C/V]]="v",Tabela7[[#This Row],[Preço Médio]],"")</f>
        <v/>
      </c>
      <c r="X2923" s="123" t="str">
        <f>Tabela7[[#This Row],[Código Negociação]]&amp;Tabela7[[#This Row],[C/V]]</f>
        <v/>
      </c>
    </row>
    <row r="2924" spans="3:24" ht="15" customHeight="1" x14ac:dyDescent="0.25">
      <c r="C2924" s="141"/>
      <c r="D2924" s="273"/>
      <c r="E2924" s="273"/>
      <c r="F2924" s="264"/>
      <c r="G2924" s="274"/>
      <c r="H2924" s="264"/>
      <c r="I2924" s="275"/>
      <c r="J2924" s="275"/>
      <c r="K2924" s="275"/>
      <c r="L2924" s="275"/>
      <c r="M2924" s="275"/>
      <c r="N2924" s="275"/>
      <c r="O2924" s="267"/>
      <c r="P2924" s="267"/>
      <c r="Q2924" s="268"/>
      <c r="R2924" s="269"/>
      <c r="S2924" s="268"/>
      <c r="T2924" s="263"/>
      <c r="U2924" s="300"/>
      <c r="V2924" s="294" t="str">
        <f>IF(Tabela7[[#This Row],[C/V]]="c",Tabela7[[#This Row],[Preço Médio]],"")</f>
        <v/>
      </c>
      <c r="W2924" s="294" t="str">
        <f>IF(Tabela7[[#This Row],[C/V]]="v",Tabela7[[#This Row],[Preço Médio]],"")</f>
        <v/>
      </c>
      <c r="X2924" s="123" t="str">
        <f>Tabela7[[#This Row],[Código Negociação]]&amp;Tabela7[[#This Row],[C/V]]</f>
        <v/>
      </c>
    </row>
    <row r="2925" spans="3:24" ht="15" customHeight="1" x14ac:dyDescent="0.25">
      <c r="C2925" s="262"/>
      <c r="D2925" s="272"/>
      <c r="E2925" s="273"/>
      <c r="F2925" s="264"/>
      <c r="G2925" s="265"/>
      <c r="H2925" s="126"/>
      <c r="I2925" s="125"/>
      <c r="J2925" s="125"/>
      <c r="K2925" s="125"/>
      <c r="L2925" s="125"/>
      <c r="M2925" s="125"/>
      <c r="N2925" s="125"/>
      <c r="O2925" s="266"/>
      <c r="P2925" s="267"/>
      <c r="Q2925" s="268"/>
      <c r="R2925" s="269"/>
      <c r="S2925" s="268"/>
      <c r="T2925" s="263"/>
      <c r="U2925" s="300"/>
      <c r="V2925" s="294" t="str">
        <f>IF(Tabela7[[#This Row],[C/V]]="c",Tabela7[[#This Row],[Preço Médio]],"")</f>
        <v/>
      </c>
      <c r="W2925" s="294" t="str">
        <f>IF(Tabela7[[#This Row],[C/V]]="v",Tabela7[[#This Row],[Preço Médio]],"")</f>
        <v/>
      </c>
      <c r="X2925" s="123" t="str">
        <f>Tabela7[[#This Row],[Código Negociação]]&amp;Tabela7[[#This Row],[C/V]]</f>
        <v/>
      </c>
    </row>
    <row r="2926" spans="3:24" ht="15" customHeight="1" x14ac:dyDescent="0.25">
      <c r="C2926" s="262"/>
      <c r="D2926" s="272"/>
      <c r="E2926" s="273"/>
      <c r="F2926" s="264"/>
      <c r="G2926" s="265"/>
      <c r="H2926" s="126"/>
      <c r="I2926" s="125"/>
      <c r="J2926" s="125"/>
      <c r="K2926" s="125"/>
      <c r="L2926" s="125"/>
      <c r="M2926" s="125"/>
      <c r="N2926" s="125"/>
      <c r="O2926" s="266"/>
      <c r="P2926" s="267"/>
      <c r="Q2926" s="267"/>
      <c r="R2926" s="270"/>
      <c r="S2926" s="267"/>
      <c r="T2926" s="264"/>
      <c r="U2926" s="300"/>
      <c r="V2926" s="294" t="str">
        <f>IF(Tabela7[[#This Row],[C/V]]="c",Tabela7[[#This Row],[Preço Médio]],"")</f>
        <v/>
      </c>
      <c r="W2926" s="294" t="str">
        <f>IF(Tabela7[[#This Row],[C/V]]="v",Tabela7[[#This Row],[Preço Médio]],"")</f>
        <v/>
      </c>
      <c r="X2926" s="123" t="str">
        <f>Tabela7[[#This Row],[Código Negociação]]&amp;Tabela7[[#This Row],[C/V]]</f>
        <v/>
      </c>
    </row>
    <row r="2927" spans="3:24" ht="15" customHeight="1" x14ac:dyDescent="0.25">
      <c r="C2927" s="141"/>
      <c r="D2927" s="271"/>
      <c r="E2927" s="271"/>
      <c r="F2927" s="118"/>
      <c r="G2927" s="119"/>
      <c r="H2927" s="118"/>
      <c r="I2927" s="120"/>
      <c r="J2927" s="120"/>
      <c r="K2927" s="120"/>
      <c r="L2927" s="120"/>
      <c r="M2927" s="120"/>
      <c r="N2927" s="120"/>
      <c r="O2927" s="121"/>
      <c r="P2927" s="121"/>
      <c r="Q2927" s="117"/>
      <c r="R2927" s="122"/>
      <c r="S2927" s="117"/>
      <c r="T2927" s="123"/>
      <c r="U2927" s="299"/>
      <c r="V2927" s="294" t="str">
        <f>IF(Tabela7[[#This Row],[C/V]]="c",Tabela7[[#This Row],[Preço Médio]],"")</f>
        <v/>
      </c>
      <c r="W2927" s="294" t="str">
        <f>IF(Tabela7[[#This Row],[C/V]]="v",Tabela7[[#This Row],[Preço Médio]],"")</f>
        <v/>
      </c>
      <c r="X2927" s="123" t="str">
        <f>Tabela7[[#This Row],[Código Negociação]]&amp;Tabela7[[#This Row],[C/V]]</f>
        <v/>
      </c>
    </row>
    <row r="2928" spans="3:24" ht="15" customHeight="1" x14ac:dyDescent="0.25">
      <c r="C2928" s="262"/>
      <c r="D2928" s="272"/>
      <c r="E2928" s="272"/>
      <c r="F2928" s="264"/>
      <c r="G2928" s="265"/>
      <c r="H2928" s="126"/>
      <c r="I2928" s="125"/>
      <c r="J2928" s="125"/>
      <c r="K2928" s="125"/>
      <c r="L2928" s="125"/>
      <c r="M2928" s="125"/>
      <c r="N2928" s="125"/>
      <c r="O2928" s="266"/>
      <c r="P2928" s="267"/>
      <c r="Q2928" s="268"/>
      <c r="R2928" s="269"/>
      <c r="S2928" s="268"/>
      <c r="T2928" s="263"/>
      <c r="U2928" s="300"/>
      <c r="V2928" s="294" t="str">
        <f>IF(Tabela7[[#This Row],[C/V]]="c",Tabela7[[#This Row],[Preço Médio]],"")</f>
        <v/>
      </c>
      <c r="W2928" s="294" t="str">
        <f>IF(Tabela7[[#This Row],[C/V]]="v",Tabela7[[#This Row],[Preço Médio]],"")</f>
        <v/>
      </c>
      <c r="X2928" s="123" t="str">
        <f>Tabela7[[#This Row],[Código Negociação]]&amp;Tabela7[[#This Row],[C/V]]</f>
        <v/>
      </c>
    </row>
    <row r="2929" spans="3:24" ht="15" customHeight="1" x14ac:dyDescent="0.25">
      <c r="C2929" s="262"/>
      <c r="D2929" s="272"/>
      <c r="E2929" s="272"/>
      <c r="F2929" s="264"/>
      <c r="G2929" s="265"/>
      <c r="H2929" s="126"/>
      <c r="I2929" s="125"/>
      <c r="J2929" s="125"/>
      <c r="K2929" s="125"/>
      <c r="L2929" s="125"/>
      <c r="M2929" s="125"/>
      <c r="N2929" s="125"/>
      <c r="O2929" s="266"/>
      <c r="P2929" s="267"/>
      <c r="Q2929" s="267"/>
      <c r="R2929" s="270"/>
      <c r="S2929" s="267"/>
      <c r="T2929" s="264"/>
      <c r="U2929" s="300"/>
      <c r="V2929" s="294" t="str">
        <f>IF(Tabela7[[#This Row],[C/V]]="c",Tabela7[[#This Row],[Preço Médio]],"")</f>
        <v/>
      </c>
      <c r="W2929" s="294" t="str">
        <f>IF(Tabela7[[#This Row],[C/V]]="v",Tabela7[[#This Row],[Preço Médio]],"")</f>
        <v/>
      </c>
      <c r="X2929" s="123" t="str">
        <f>Tabela7[[#This Row],[Código Negociação]]&amp;Tabela7[[#This Row],[C/V]]</f>
        <v/>
      </c>
    </row>
    <row r="2930" spans="3:24" ht="15" customHeight="1" x14ac:dyDescent="0.25">
      <c r="C2930" s="141"/>
      <c r="D2930" s="273"/>
      <c r="E2930" s="273"/>
      <c r="F2930" s="264"/>
      <c r="G2930" s="274"/>
      <c r="H2930" s="264"/>
      <c r="I2930" s="275"/>
      <c r="J2930" s="275"/>
      <c r="K2930" s="275"/>
      <c r="L2930" s="275"/>
      <c r="M2930" s="275"/>
      <c r="N2930" s="275"/>
      <c r="O2930" s="267"/>
      <c r="P2930" s="267"/>
      <c r="Q2930" s="268"/>
      <c r="R2930" s="269"/>
      <c r="S2930" s="268"/>
      <c r="T2930" s="263"/>
      <c r="U2930" s="300"/>
      <c r="V2930" s="294" t="str">
        <f>IF(Tabela7[[#This Row],[C/V]]="c",Tabela7[[#This Row],[Preço Médio]],"")</f>
        <v/>
      </c>
      <c r="W2930" s="294" t="str">
        <f>IF(Tabela7[[#This Row],[C/V]]="v",Tabela7[[#This Row],[Preço Médio]],"")</f>
        <v/>
      </c>
      <c r="X2930" s="123" t="str">
        <f>Tabela7[[#This Row],[Código Negociação]]&amp;Tabela7[[#This Row],[C/V]]</f>
        <v/>
      </c>
    </row>
    <row r="2931" spans="3:24" ht="15" customHeight="1" x14ac:dyDescent="0.25">
      <c r="C2931" s="262"/>
      <c r="D2931" s="272"/>
      <c r="E2931" s="273"/>
      <c r="F2931" s="264"/>
      <c r="G2931" s="265"/>
      <c r="H2931" s="126"/>
      <c r="I2931" s="125"/>
      <c r="J2931" s="125"/>
      <c r="K2931" s="125"/>
      <c r="L2931" s="125"/>
      <c r="M2931" s="125"/>
      <c r="N2931" s="125"/>
      <c r="O2931" s="266"/>
      <c r="P2931" s="267"/>
      <c r="Q2931" s="268"/>
      <c r="R2931" s="269"/>
      <c r="S2931" s="268"/>
      <c r="T2931" s="263"/>
      <c r="U2931" s="300"/>
      <c r="V2931" s="294" t="str">
        <f>IF(Tabela7[[#This Row],[C/V]]="c",Tabela7[[#This Row],[Preço Médio]],"")</f>
        <v/>
      </c>
      <c r="W2931" s="294" t="str">
        <f>IF(Tabela7[[#This Row],[C/V]]="v",Tabela7[[#This Row],[Preço Médio]],"")</f>
        <v/>
      </c>
      <c r="X2931" s="123" t="str">
        <f>Tabela7[[#This Row],[Código Negociação]]&amp;Tabela7[[#This Row],[C/V]]</f>
        <v/>
      </c>
    </row>
    <row r="2932" spans="3:24" ht="15" customHeight="1" x14ac:dyDescent="0.25">
      <c r="C2932" s="262"/>
      <c r="D2932" s="272"/>
      <c r="E2932" s="273"/>
      <c r="F2932" s="264"/>
      <c r="G2932" s="265"/>
      <c r="H2932" s="126"/>
      <c r="I2932" s="125"/>
      <c r="J2932" s="125"/>
      <c r="K2932" s="125"/>
      <c r="L2932" s="125"/>
      <c r="M2932" s="125"/>
      <c r="N2932" s="125"/>
      <c r="O2932" s="266"/>
      <c r="P2932" s="267"/>
      <c r="Q2932" s="267"/>
      <c r="R2932" s="270"/>
      <c r="S2932" s="267"/>
      <c r="T2932" s="264"/>
      <c r="U2932" s="300"/>
      <c r="V2932" s="294" t="str">
        <f>IF(Tabela7[[#This Row],[C/V]]="c",Tabela7[[#This Row],[Preço Médio]],"")</f>
        <v/>
      </c>
      <c r="W2932" s="294" t="str">
        <f>IF(Tabela7[[#This Row],[C/V]]="v",Tabela7[[#This Row],[Preço Médio]],"")</f>
        <v/>
      </c>
      <c r="X2932" s="123" t="str">
        <f>Tabela7[[#This Row],[Código Negociação]]&amp;Tabela7[[#This Row],[C/V]]</f>
        <v/>
      </c>
    </row>
    <row r="2933" spans="3:24" ht="15" customHeight="1" x14ac:dyDescent="0.25">
      <c r="C2933" s="141"/>
      <c r="D2933" s="271"/>
      <c r="E2933" s="271"/>
      <c r="F2933" s="118"/>
      <c r="G2933" s="119"/>
      <c r="H2933" s="118"/>
      <c r="I2933" s="120"/>
      <c r="J2933" s="120"/>
      <c r="K2933" s="120"/>
      <c r="L2933" s="120"/>
      <c r="M2933" s="120"/>
      <c r="N2933" s="120"/>
      <c r="O2933" s="121"/>
      <c r="P2933" s="121"/>
      <c r="Q2933" s="117"/>
      <c r="R2933" s="122"/>
      <c r="S2933" s="117"/>
      <c r="T2933" s="123"/>
      <c r="U2933" s="299"/>
      <c r="V2933" s="294" t="str">
        <f>IF(Tabela7[[#This Row],[C/V]]="c",Tabela7[[#This Row],[Preço Médio]],"")</f>
        <v/>
      </c>
      <c r="W2933" s="294" t="str">
        <f>IF(Tabela7[[#This Row],[C/V]]="v",Tabela7[[#This Row],[Preço Médio]],"")</f>
        <v/>
      </c>
      <c r="X2933" s="123" t="str">
        <f>Tabela7[[#This Row],[Código Negociação]]&amp;Tabela7[[#This Row],[C/V]]</f>
        <v/>
      </c>
    </row>
    <row r="2934" spans="3:24" ht="15" customHeight="1" x14ac:dyDescent="0.25">
      <c r="C2934" s="262"/>
      <c r="D2934" s="272"/>
      <c r="E2934" s="272"/>
      <c r="F2934" s="264"/>
      <c r="G2934" s="265"/>
      <c r="H2934" s="126"/>
      <c r="I2934" s="125"/>
      <c r="J2934" s="125"/>
      <c r="K2934" s="125"/>
      <c r="L2934" s="125"/>
      <c r="M2934" s="125"/>
      <c r="N2934" s="125"/>
      <c r="O2934" s="266"/>
      <c r="P2934" s="267"/>
      <c r="Q2934" s="268"/>
      <c r="R2934" s="269"/>
      <c r="S2934" s="268"/>
      <c r="T2934" s="263"/>
      <c r="U2934" s="300"/>
      <c r="V2934" s="294" t="str">
        <f>IF(Tabela7[[#This Row],[C/V]]="c",Tabela7[[#This Row],[Preço Médio]],"")</f>
        <v/>
      </c>
      <c r="W2934" s="294" t="str">
        <f>IF(Tabela7[[#This Row],[C/V]]="v",Tabela7[[#This Row],[Preço Médio]],"")</f>
        <v/>
      </c>
      <c r="X2934" s="123" t="str">
        <f>Tabela7[[#This Row],[Código Negociação]]&amp;Tabela7[[#This Row],[C/V]]</f>
        <v/>
      </c>
    </row>
    <row r="2935" spans="3:24" ht="15" customHeight="1" x14ac:dyDescent="0.25">
      <c r="C2935" s="262"/>
      <c r="D2935" s="272"/>
      <c r="E2935" s="272"/>
      <c r="F2935" s="264"/>
      <c r="G2935" s="265"/>
      <c r="H2935" s="126"/>
      <c r="I2935" s="125"/>
      <c r="J2935" s="125"/>
      <c r="K2935" s="125"/>
      <c r="L2935" s="125"/>
      <c r="M2935" s="125"/>
      <c r="N2935" s="125"/>
      <c r="O2935" s="266"/>
      <c r="P2935" s="267"/>
      <c r="Q2935" s="267"/>
      <c r="R2935" s="270"/>
      <c r="S2935" s="267"/>
      <c r="T2935" s="264"/>
      <c r="U2935" s="300"/>
      <c r="V2935" s="294" t="str">
        <f>IF(Tabela7[[#This Row],[C/V]]="c",Tabela7[[#This Row],[Preço Médio]],"")</f>
        <v/>
      </c>
      <c r="W2935" s="294" t="str">
        <f>IF(Tabela7[[#This Row],[C/V]]="v",Tabela7[[#This Row],[Preço Médio]],"")</f>
        <v/>
      </c>
      <c r="X2935" s="123" t="str">
        <f>Tabela7[[#This Row],[Código Negociação]]&amp;Tabela7[[#This Row],[C/V]]</f>
        <v/>
      </c>
    </row>
    <row r="2936" spans="3:24" ht="15" customHeight="1" x14ac:dyDescent="0.25">
      <c r="C2936" s="141"/>
      <c r="D2936" s="273"/>
      <c r="E2936" s="273"/>
      <c r="F2936" s="264"/>
      <c r="G2936" s="274"/>
      <c r="H2936" s="264"/>
      <c r="I2936" s="275"/>
      <c r="J2936" s="275"/>
      <c r="K2936" s="275"/>
      <c r="L2936" s="275"/>
      <c r="M2936" s="275"/>
      <c r="N2936" s="275"/>
      <c r="O2936" s="267"/>
      <c r="P2936" s="267"/>
      <c r="Q2936" s="268"/>
      <c r="R2936" s="269"/>
      <c r="S2936" s="268"/>
      <c r="T2936" s="263"/>
      <c r="U2936" s="300"/>
      <c r="V2936" s="294" t="str">
        <f>IF(Tabela7[[#This Row],[C/V]]="c",Tabela7[[#This Row],[Preço Médio]],"")</f>
        <v/>
      </c>
      <c r="W2936" s="294" t="str">
        <f>IF(Tabela7[[#This Row],[C/V]]="v",Tabela7[[#This Row],[Preço Médio]],"")</f>
        <v/>
      </c>
      <c r="X2936" s="123" t="str">
        <f>Tabela7[[#This Row],[Código Negociação]]&amp;Tabela7[[#This Row],[C/V]]</f>
        <v/>
      </c>
    </row>
    <row r="2937" spans="3:24" ht="15" customHeight="1" x14ac:dyDescent="0.25">
      <c r="C2937" s="262"/>
      <c r="D2937" s="272"/>
      <c r="E2937" s="273"/>
      <c r="F2937" s="264"/>
      <c r="G2937" s="265"/>
      <c r="H2937" s="126"/>
      <c r="I2937" s="125"/>
      <c r="J2937" s="125"/>
      <c r="K2937" s="125"/>
      <c r="L2937" s="125"/>
      <c r="M2937" s="125"/>
      <c r="N2937" s="125"/>
      <c r="O2937" s="266"/>
      <c r="P2937" s="267"/>
      <c r="Q2937" s="268"/>
      <c r="R2937" s="269"/>
      <c r="S2937" s="268"/>
      <c r="T2937" s="263"/>
      <c r="U2937" s="300"/>
      <c r="V2937" s="294" t="str">
        <f>IF(Tabela7[[#This Row],[C/V]]="c",Tabela7[[#This Row],[Preço Médio]],"")</f>
        <v/>
      </c>
      <c r="W2937" s="294" t="str">
        <f>IF(Tabela7[[#This Row],[C/V]]="v",Tabela7[[#This Row],[Preço Médio]],"")</f>
        <v/>
      </c>
      <c r="X2937" s="123" t="str">
        <f>Tabela7[[#This Row],[Código Negociação]]&amp;Tabela7[[#This Row],[C/V]]</f>
        <v/>
      </c>
    </row>
    <row r="2938" spans="3:24" ht="15" customHeight="1" x14ac:dyDescent="0.25">
      <c r="C2938" s="262"/>
      <c r="D2938" s="272"/>
      <c r="E2938" s="273"/>
      <c r="F2938" s="264"/>
      <c r="G2938" s="265"/>
      <c r="H2938" s="126"/>
      <c r="I2938" s="125"/>
      <c r="J2938" s="125"/>
      <c r="K2938" s="125"/>
      <c r="L2938" s="125"/>
      <c r="M2938" s="125"/>
      <c r="N2938" s="125"/>
      <c r="O2938" s="266"/>
      <c r="P2938" s="267"/>
      <c r="Q2938" s="267"/>
      <c r="R2938" s="270"/>
      <c r="S2938" s="267"/>
      <c r="T2938" s="264"/>
      <c r="U2938" s="300"/>
      <c r="V2938" s="294" t="str">
        <f>IF(Tabela7[[#This Row],[C/V]]="c",Tabela7[[#This Row],[Preço Médio]],"")</f>
        <v/>
      </c>
      <c r="W2938" s="294" t="str">
        <f>IF(Tabela7[[#This Row],[C/V]]="v",Tabela7[[#This Row],[Preço Médio]],"")</f>
        <v/>
      </c>
      <c r="X2938" s="123" t="str">
        <f>Tabela7[[#This Row],[Código Negociação]]&amp;Tabela7[[#This Row],[C/V]]</f>
        <v/>
      </c>
    </row>
    <row r="2939" spans="3:24" ht="15" customHeight="1" x14ac:dyDescent="0.25">
      <c r="C2939" s="141"/>
      <c r="D2939" s="271"/>
      <c r="E2939" s="271"/>
      <c r="F2939" s="118"/>
      <c r="G2939" s="119"/>
      <c r="H2939" s="118"/>
      <c r="I2939" s="120"/>
      <c r="J2939" s="120"/>
      <c r="K2939" s="120"/>
      <c r="L2939" s="120"/>
      <c r="M2939" s="120"/>
      <c r="N2939" s="120"/>
      <c r="O2939" s="121"/>
      <c r="P2939" s="121"/>
      <c r="Q2939" s="117"/>
      <c r="R2939" s="122"/>
      <c r="S2939" s="117"/>
      <c r="T2939" s="123"/>
      <c r="U2939" s="299"/>
      <c r="V2939" s="294" t="str">
        <f>IF(Tabela7[[#This Row],[C/V]]="c",Tabela7[[#This Row],[Preço Médio]],"")</f>
        <v/>
      </c>
      <c r="W2939" s="294" t="str">
        <f>IF(Tabela7[[#This Row],[C/V]]="v",Tabela7[[#This Row],[Preço Médio]],"")</f>
        <v/>
      </c>
      <c r="X2939" s="123" t="str">
        <f>Tabela7[[#This Row],[Código Negociação]]&amp;Tabela7[[#This Row],[C/V]]</f>
        <v/>
      </c>
    </row>
    <row r="2940" spans="3:24" ht="15" customHeight="1" x14ac:dyDescent="0.25">
      <c r="C2940" s="262"/>
      <c r="D2940" s="272"/>
      <c r="E2940" s="272"/>
      <c r="F2940" s="264"/>
      <c r="G2940" s="265"/>
      <c r="H2940" s="126"/>
      <c r="I2940" s="125"/>
      <c r="J2940" s="125"/>
      <c r="K2940" s="125"/>
      <c r="L2940" s="125"/>
      <c r="M2940" s="125"/>
      <c r="N2940" s="125"/>
      <c r="O2940" s="266"/>
      <c r="P2940" s="267"/>
      <c r="Q2940" s="268"/>
      <c r="R2940" s="269"/>
      <c r="S2940" s="268"/>
      <c r="T2940" s="263"/>
      <c r="U2940" s="300"/>
      <c r="V2940" s="294" t="str">
        <f>IF(Tabela7[[#This Row],[C/V]]="c",Tabela7[[#This Row],[Preço Médio]],"")</f>
        <v/>
      </c>
      <c r="W2940" s="294" t="str">
        <f>IF(Tabela7[[#This Row],[C/V]]="v",Tabela7[[#This Row],[Preço Médio]],"")</f>
        <v/>
      </c>
      <c r="X2940" s="123" t="str">
        <f>Tabela7[[#This Row],[Código Negociação]]&amp;Tabela7[[#This Row],[C/V]]</f>
        <v/>
      </c>
    </row>
    <row r="2941" spans="3:24" ht="15" customHeight="1" x14ac:dyDescent="0.25">
      <c r="C2941" s="262"/>
      <c r="D2941" s="272"/>
      <c r="E2941" s="272"/>
      <c r="F2941" s="264"/>
      <c r="G2941" s="265"/>
      <c r="H2941" s="126"/>
      <c r="I2941" s="125"/>
      <c r="J2941" s="125"/>
      <c r="K2941" s="125"/>
      <c r="L2941" s="125"/>
      <c r="M2941" s="125"/>
      <c r="N2941" s="125"/>
      <c r="O2941" s="266"/>
      <c r="P2941" s="267"/>
      <c r="Q2941" s="267"/>
      <c r="R2941" s="270"/>
      <c r="S2941" s="267"/>
      <c r="T2941" s="264"/>
      <c r="U2941" s="300"/>
      <c r="V2941" s="294" t="str">
        <f>IF(Tabela7[[#This Row],[C/V]]="c",Tabela7[[#This Row],[Preço Médio]],"")</f>
        <v/>
      </c>
      <c r="W2941" s="294" t="str">
        <f>IF(Tabela7[[#This Row],[C/V]]="v",Tabela7[[#This Row],[Preço Médio]],"")</f>
        <v/>
      </c>
      <c r="X2941" s="123" t="str">
        <f>Tabela7[[#This Row],[Código Negociação]]&amp;Tabela7[[#This Row],[C/V]]</f>
        <v/>
      </c>
    </row>
    <row r="2942" spans="3:24" ht="15" customHeight="1" x14ac:dyDescent="0.25">
      <c r="C2942" s="141"/>
      <c r="D2942" s="273"/>
      <c r="E2942" s="273"/>
      <c r="F2942" s="264"/>
      <c r="G2942" s="274"/>
      <c r="H2942" s="264"/>
      <c r="I2942" s="275"/>
      <c r="J2942" s="275"/>
      <c r="K2942" s="275"/>
      <c r="L2942" s="275"/>
      <c r="M2942" s="275"/>
      <c r="N2942" s="275"/>
      <c r="O2942" s="267"/>
      <c r="P2942" s="267"/>
      <c r="Q2942" s="268"/>
      <c r="R2942" s="269"/>
      <c r="S2942" s="268"/>
      <c r="T2942" s="263"/>
      <c r="U2942" s="300"/>
      <c r="V2942" s="294" t="str">
        <f>IF(Tabela7[[#This Row],[C/V]]="c",Tabela7[[#This Row],[Preço Médio]],"")</f>
        <v/>
      </c>
      <c r="W2942" s="294" t="str">
        <f>IF(Tabela7[[#This Row],[C/V]]="v",Tabela7[[#This Row],[Preço Médio]],"")</f>
        <v/>
      </c>
      <c r="X2942" s="123" t="str">
        <f>Tabela7[[#This Row],[Código Negociação]]&amp;Tabela7[[#This Row],[C/V]]</f>
        <v/>
      </c>
    </row>
    <row r="2943" spans="3:24" ht="15" customHeight="1" x14ac:dyDescent="0.25">
      <c r="C2943" s="262"/>
      <c r="D2943" s="272"/>
      <c r="E2943" s="273"/>
      <c r="F2943" s="264"/>
      <c r="G2943" s="265"/>
      <c r="H2943" s="126"/>
      <c r="I2943" s="125"/>
      <c r="J2943" s="125"/>
      <c r="K2943" s="125"/>
      <c r="L2943" s="125"/>
      <c r="M2943" s="125"/>
      <c r="N2943" s="125"/>
      <c r="O2943" s="266"/>
      <c r="P2943" s="267"/>
      <c r="Q2943" s="268"/>
      <c r="R2943" s="269"/>
      <c r="S2943" s="268"/>
      <c r="T2943" s="263"/>
      <c r="U2943" s="300"/>
      <c r="V2943" s="294" t="str">
        <f>IF(Tabela7[[#This Row],[C/V]]="c",Tabela7[[#This Row],[Preço Médio]],"")</f>
        <v/>
      </c>
      <c r="W2943" s="294" t="str">
        <f>IF(Tabela7[[#This Row],[C/V]]="v",Tabela7[[#This Row],[Preço Médio]],"")</f>
        <v/>
      </c>
      <c r="X2943" s="123" t="str">
        <f>Tabela7[[#This Row],[Código Negociação]]&amp;Tabela7[[#This Row],[C/V]]</f>
        <v/>
      </c>
    </row>
    <row r="2944" spans="3:24" ht="15" customHeight="1" x14ac:dyDescent="0.25">
      <c r="C2944" s="262"/>
      <c r="D2944" s="272"/>
      <c r="E2944" s="273"/>
      <c r="F2944" s="264"/>
      <c r="G2944" s="265"/>
      <c r="H2944" s="126"/>
      <c r="I2944" s="125"/>
      <c r="J2944" s="125"/>
      <c r="K2944" s="125"/>
      <c r="L2944" s="125"/>
      <c r="M2944" s="125"/>
      <c r="N2944" s="125"/>
      <c r="O2944" s="266"/>
      <c r="P2944" s="267"/>
      <c r="Q2944" s="267"/>
      <c r="R2944" s="270"/>
      <c r="S2944" s="267"/>
      <c r="T2944" s="264"/>
      <c r="U2944" s="300"/>
      <c r="V2944" s="294" t="str">
        <f>IF(Tabela7[[#This Row],[C/V]]="c",Tabela7[[#This Row],[Preço Médio]],"")</f>
        <v/>
      </c>
      <c r="W2944" s="294" t="str">
        <f>IF(Tabela7[[#This Row],[C/V]]="v",Tabela7[[#This Row],[Preço Médio]],"")</f>
        <v/>
      </c>
      <c r="X2944" s="123" t="str">
        <f>Tabela7[[#This Row],[Código Negociação]]&amp;Tabela7[[#This Row],[C/V]]</f>
        <v/>
      </c>
    </row>
    <row r="2945" spans="3:24" ht="15" customHeight="1" x14ac:dyDescent="0.25">
      <c r="C2945" s="141"/>
      <c r="D2945" s="271"/>
      <c r="E2945" s="271"/>
      <c r="F2945" s="118"/>
      <c r="G2945" s="119"/>
      <c r="H2945" s="118"/>
      <c r="I2945" s="120"/>
      <c r="J2945" s="120"/>
      <c r="K2945" s="120"/>
      <c r="L2945" s="120"/>
      <c r="M2945" s="120"/>
      <c r="N2945" s="120"/>
      <c r="O2945" s="121"/>
      <c r="P2945" s="121"/>
      <c r="Q2945" s="117"/>
      <c r="R2945" s="122"/>
      <c r="S2945" s="117"/>
      <c r="T2945" s="123"/>
      <c r="U2945" s="299"/>
      <c r="V2945" s="294" t="str">
        <f>IF(Tabela7[[#This Row],[C/V]]="c",Tabela7[[#This Row],[Preço Médio]],"")</f>
        <v/>
      </c>
      <c r="W2945" s="294" t="str">
        <f>IF(Tabela7[[#This Row],[C/V]]="v",Tabela7[[#This Row],[Preço Médio]],"")</f>
        <v/>
      </c>
      <c r="X2945" s="123" t="str">
        <f>Tabela7[[#This Row],[Código Negociação]]&amp;Tabela7[[#This Row],[C/V]]</f>
        <v/>
      </c>
    </row>
    <row r="2946" spans="3:24" ht="15" customHeight="1" x14ac:dyDescent="0.25">
      <c r="C2946" s="262"/>
      <c r="D2946" s="272"/>
      <c r="E2946" s="272"/>
      <c r="F2946" s="264"/>
      <c r="G2946" s="265"/>
      <c r="H2946" s="126"/>
      <c r="I2946" s="125"/>
      <c r="J2946" s="125"/>
      <c r="K2946" s="125"/>
      <c r="L2946" s="125"/>
      <c r="M2946" s="125"/>
      <c r="N2946" s="125"/>
      <c r="O2946" s="266"/>
      <c r="P2946" s="267"/>
      <c r="Q2946" s="268"/>
      <c r="R2946" s="269"/>
      <c r="S2946" s="268"/>
      <c r="T2946" s="263"/>
      <c r="U2946" s="300"/>
      <c r="V2946" s="294" t="str">
        <f>IF(Tabela7[[#This Row],[C/V]]="c",Tabela7[[#This Row],[Preço Médio]],"")</f>
        <v/>
      </c>
      <c r="W2946" s="294" t="str">
        <f>IF(Tabela7[[#This Row],[C/V]]="v",Tabela7[[#This Row],[Preço Médio]],"")</f>
        <v/>
      </c>
      <c r="X2946" s="123" t="str">
        <f>Tabela7[[#This Row],[Código Negociação]]&amp;Tabela7[[#This Row],[C/V]]</f>
        <v/>
      </c>
    </row>
    <row r="2947" spans="3:24" ht="15" customHeight="1" x14ac:dyDescent="0.25">
      <c r="C2947" s="262"/>
      <c r="D2947" s="272"/>
      <c r="E2947" s="272"/>
      <c r="F2947" s="264"/>
      <c r="G2947" s="265"/>
      <c r="H2947" s="126"/>
      <c r="I2947" s="125"/>
      <c r="J2947" s="125"/>
      <c r="K2947" s="125"/>
      <c r="L2947" s="125"/>
      <c r="M2947" s="125"/>
      <c r="N2947" s="125"/>
      <c r="O2947" s="266"/>
      <c r="P2947" s="267"/>
      <c r="Q2947" s="267"/>
      <c r="R2947" s="270"/>
      <c r="S2947" s="267"/>
      <c r="T2947" s="264"/>
      <c r="U2947" s="300"/>
      <c r="V2947" s="294" t="str">
        <f>IF(Tabela7[[#This Row],[C/V]]="c",Tabela7[[#This Row],[Preço Médio]],"")</f>
        <v/>
      </c>
      <c r="W2947" s="294" t="str">
        <f>IF(Tabela7[[#This Row],[C/V]]="v",Tabela7[[#This Row],[Preço Médio]],"")</f>
        <v/>
      </c>
      <c r="X2947" s="123" t="str">
        <f>Tabela7[[#This Row],[Código Negociação]]&amp;Tabela7[[#This Row],[C/V]]</f>
        <v/>
      </c>
    </row>
    <row r="2948" spans="3:24" ht="15" customHeight="1" x14ac:dyDescent="0.25">
      <c r="C2948" s="141"/>
      <c r="D2948" s="273"/>
      <c r="E2948" s="273"/>
      <c r="F2948" s="264"/>
      <c r="G2948" s="274"/>
      <c r="H2948" s="264"/>
      <c r="I2948" s="275"/>
      <c r="J2948" s="275"/>
      <c r="K2948" s="275"/>
      <c r="L2948" s="275"/>
      <c r="M2948" s="275"/>
      <c r="N2948" s="275"/>
      <c r="O2948" s="267"/>
      <c r="P2948" s="267"/>
      <c r="Q2948" s="268"/>
      <c r="R2948" s="269"/>
      <c r="S2948" s="268"/>
      <c r="T2948" s="263"/>
      <c r="U2948" s="300"/>
      <c r="V2948" s="294" t="str">
        <f>IF(Tabela7[[#This Row],[C/V]]="c",Tabela7[[#This Row],[Preço Médio]],"")</f>
        <v/>
      </c>
      <c r="W2948" s="294" t="str">
        <f>IF(Tabela7[[#This Row],[C/V]]="v",Tabela7[[#This Row],[Preço Médio]],"")</f>
        <v/>
      </c>
      <c r="X2948" s="123" t="str">
        <f>Tabela7[[#This Row],[Código Negociação]]&amp;Tabela7[[#This Row],[C/V]]</f>
        <v/>
      </c>
    </row>
    <row r="2949" spans="3:24" ht="15" customHeight="1" x14ac:dyDescent="0.25">
      <c r="C2949" s="262"/>
      <c r="D2949" s="272"/>
      <c r="E2949" s="273"/>
      <c r="F2949" s="264"/>
      <c r="G2949" s="265"/>
      <c r="H2949" s="126"/>
      <c r="I2949" s="125"/>
      <c r="J2949" s="125"/>
      <c r="K2949" s="125"/>
      <c r="L2949" s="125"/>
      <c r="M2949" s="125"/>
      <c r="N2949" s="125"/>
      <c r="O2949" s="266"/>
      <c r="P2949" s="267"/>
      <c r="Q2949" s="268"/>
      <c r="R2949" s="269"/>
      <c r="S2949" s="268"/>
      <c r="T2949" s="263"/>
      <c r="U2949" s="300"/>
      <c r="V2949" s="294" t="str">
        <f>IF(Tabela7[[#This Row],[C/V]]="c",Tabela7[[#This Row],[Preço Médio]],"")</f>
        <v/>
      </c>
      <c r="W2949" s="294" t="str">
        <f>IF(Tabela7[[#This Row],[C/V]]="v",Tabela7[[#This Row],[Preço Médio]],"")</f>
        <v/>
      </c>
      <c r="X2949" s="123" t="str">
        <f>Tabela7[[#This Row],[Código Negociação]]&amp;Tabela7[[#This Row],[C/V]]</f>
        <v/>
      </c>
    </row>
    <row r="2950" spans="3:24" ht="15" customHeight="1" x14ac:dyDescent="0.25">
      <c r="C2950" s="262"/>
      <c r="D2950" s="272"/>
      <c r="E2950" s="273"/>
      <c r="F2950" s="264"/>
      <c r="G2950" s="265"/>
      <c r="H2950" s="126"/>
      <c r="I2950" s="125"/>
      <c r="J2950" s="125"/>
      <c r="K2950" s="125"/>
      <c r="L2950" s="125"/>
      <c r="M2950" s="125"/>
      <c r="N2950" s="125"/>
      <c r="O2950" s="266"/>
      <c r="P2950" s="267"/>
      <c r="Q2950" s="267"/>
      <c r="R2950" s="270"/>
      <c r="S2950" s="267"/>
      <c r="T2950" s="264"/>
      <c r="U2950" s="300"/>
      <c r="V2950" s="294" t="str">
        <f>IF(Tabela7[[#This Row],[C/V]]="c",Tabela7[[#This Row],[Preço Médio]],"")</f>
        <v/>
      </c>
      <c r="W2950" s="294" t="str">
        <f>IF(Tabela7[[#This Row],[C/V]]="v",Tabela7[[#This Row],[Preço Médio]],"")</f>
        <v/>
      </c>
      <c r="X2950" s="123" t="str">
        <f>Tabela7[[#This Row],[Código Negociação]]&amp;Tabela7[[#This Row],[C/V]]</f>
        <v/>
      </c>
    </row>
    <row r="2951" spans="3:24" ht="15" customHeight="1" x14ac:dyDescent="0.25">
      <c r="C2951" s="141"/>
      <c r="D2951" s="271"/>
      <c r="E2951" s="271"/>
      <c r="F2951" s="118"/>
      <c r="G2951" s="119"/>
      <c r="H2951" s="118"/>
      <c r="I2951" s="120"/>
      <c r="J2951" s="120"/>
      <c r="K2951" s="120"/>
      <c r="L2951" s="120"/>
      <c r="M2951" s="120"/>
      <c r="N2951" s="120"/>
      <c r="O2951" s="121"/>
      <c r="P2951" s="121"/>
      <c r="Q2951" s="117"/>
      <c r="R2951" s="122"/>
      <c r="S2951" s="117"/>
      <c r="T2951" s="123"/>
      <c r="U2951" s="299"/>
      <c r="V2951" s="294" t="str">
        <f>IF(Tabela7[[#This Row],[C/V]]="c",Tabela7[[#This Row],[Preço Médio]],"")</f>
        <v/>
      </c>
      <c r="W2951" s="294" t="str">
        <f>IF(Tabela7[[#This Row],[C/V]]="v",Tabela7[[#This Row],[Preço Médio]],"")</f>
        <v/>
      </c>
      <c r="X2951" s="123" t="str">
        <f>Tabela7[[#This Row],[Código Negociação]]&amp;Tabela7[[#This Row],[C/V]]</f>
        <v/>
      </c>
    </row>
    <row r="2952" spans="3:24" ht="15" customHeight="1" x14ac:dyDescent="0.25">
      <c r="C2952" s="262"/>
      <c r="D2952" s="272"/>
      <c r="E2952" s="272"/>
      <c r="F2952" s="264"/>
      <c r="G2952" s="265"/>
      <c r="H2952" s="126"/>
      <c r="I2952" s="125"/>
      <c r="J2952" s="125"/>
      <c r="K2952" s="125"/>
      <c r="L2952" s="125"/>
      <c r="M2952" s="125"/>
      <c r="N2952" s="125"/>
      <c r="O2952" s="266"/>
      <c r="P2952" s="267"/>
      <c r="Q2952" s="268"/>
      <c r="R2952" s="269"/>
      <c r="S2952" s="268"/>
      <c r="T2952" s="263"/>
      <c r="U2952" s="300"/>
      <c r="V2952" s="294" t="str">
        <f>IF(Tabela7[[#This Row],[C/V]]="c",Tabela7[[#This Row],[Preço Médio]],"")</f>
        <v/>
      </c>
      <c r="W2952" s="294" t="str">
        <f>IF(Tabela7[[#This Row],[C/V]]="v",Tabela7[[#This Row],[Preço Médio]],"")</f>
        <v/>
      </c>
      <c r="X2952" s="123" t="str">
        <f>Tabela7[[#This Row],[Código Negociação]]&amp;Tabela7[[#This Row],[C/V]]</f>
        <v/>
      </c>
    </row>
    <row r="2953" spans="3:24" ht="15" customHeight="1" x14ac:dyDescent="0.25">
      <c r="C2953" s="262"/>
      <c r="D2953" s="272"/>
      <c r="E2953" s="272"/>
      <c r="F2953" s="264"/>
      <c r="G2953" s="265"/>
      <c r="H2953" s="126"/>
      <c r="I2953" s="125"/>
      <c r="J2953" s="125"/>
      <c r="K2953" s="125"/>
      <c r="L2953" s="125"/>
      <c r="M2953" s="125"/>
      <c r="N2953" s="125"/>
      <c r="O2953" s="266"/>
      <c r="P2953" s="267"/>
      <c r="Q2953" s="267"/>
      <c r="R2953" s="270"/>
      <c r="S2953" s="267"/>
      <c r="T2953" s="264"/>
      <c r="U2953" s="300"/>
      <c r="V2953" s="294" t="str">
        <f>IF(Tabela7[[#This Row],[C/V]]="c",Tabela7[[#This Row],[Preço Médio]],"")</f>
        <v/>
      </c>
      <c r="W2953" s="294" t="str">
        <f>IF(Tabela7[[#This Row],[C/V]]="v",Tabela7[[#This Row],[Preço Médio]],"")</f>
        <v/>
      </c>
      <c r="X2953" s="123" t="str">
        <f>Tabela7[[#This Row],[Código Negociação]]&amp;Tabela7[[#This Row],[C/V]]</f>
        <v/>
      </c>
    </row>
    <row r="2954" spans="3:24" ht="15" customHeight="1" x14ac:dyDescent="0.25">
      <c r="C2954" s="141"/>
      <c r="D2954" s="273"/>
      <c r="E2954" s="273"/>
      <c r="F2954" s="264"/>
      <c r="G2954" s="274"/>
      <c r="H2954" s="264"/>
      <c r="I2954" s="275"/>
      <c r="J2954" s="275"/>
      <c r="K2954" s="275"/>
      <c r="L2954" s="275"/>
      <c r="M2954" s="275"/>
      <c r="N2954" s="275"/>
      <c r="O2954" s="267"/>
      <c r="P2954" s="267"/>
      <c r="Q2954" s="268"/>
      <c r="R2954" s="269"/>
      <c r="S2954" s="268"/>
      <c r="T2954" s="263"/>
      <c r="U2954" s="300"/>
      <c r="V2954" s="294" t="str">
        <f>IF(Tabela7[[#This Row],[C/V]]="c",Tabela7[[#This Row],[Preço Médio]],"")</f>
        <v/>
      </c>
      <c r="W2954" s="294" t="str">
        <f>IF(Tabela7[[#This Row],[C/V]]="v",Tabela7[[#This Row],[Preço Médio]],"")</f>
        <v/>
      </c>
      <c r="X2954" s="123" t="str">
        <f>Tabela7[[#This Row],[Código Negociação]]&amp;Tabela7[[#This Row],[C/V]]</f>
        <v/>
      </c>
    </row>
    <row r="2955" spans="3:24" ht="15" customHeight="1" x14ac:dyDescent="0.25">
      <c r="C2955" s="262"/>
      <c r="D2955" s="272"/>
      <c r="E2955" s="273"/>
      <c r="F2955" s="264"/>
      <c r="G2955" s="265"/>
      <c r="H2955" s="126"/>
      <c r="I2955" s="125"/>
      <c r="J2955" s="125"/>
      <c r="K2955" s="125"/>
      <c r="L2955" s="125"/>
      <c r="M2955" s="125"/>
      <c r="N2955" s="125"/>
      <c r="O2955" s="266"/>
      <c r="P2955" s="267"/>
      <c r="Q2955" s="268"/>
      <c r="R2955" s="269"/>
      <c r="S2955" s="268"/>
      <c r="T2955" s="263"/>
      <c r="U2955" s="300"/>
      <c r="V2955" s="294" t="str">
        <f>IF(Tabela7[[#This Row],[C/V]]="c",Tabela7[[#This Row],[Preço Médio]],"")</f>
        <v/>
      </c>
      <c r="W2955" s="294" t="str">
        <f>IF(Tabela7[[#This Row],[C/V]]="v",Tabela7[[#This Row],[Preço Médio]],"")</f>
        <v/>
      </c>
      <c r="X2955" s="123" t="str">
        <f>Tabela7[[#This Row],[Código Negociação]]&amp;Tabela7[[#This Row],[C/V]]</f>
        <v/>
      </c>
    </row>
    <row r="2956" spans="3:24" ht="15" customHeight="1" x14ac:dyDescent="0.25">
      <c r="C2956" s="262"/>
      <c r="D2956" s="272"/>
      <c r="E2956" s="273"/>
      <c r="F2956" s="264"/>
      <c r="G2956" s="265"/>
      <c r="H2956" s="126"/>
      <c r="I2956" s="125"/>
      <c r="J2956" s="125"/>
      <c r="K2956" s="125"/>
      <c r="L2956" s="125"/>
      <c r="M2956" s="125"/>
      <c r="N2956" s="125"/>
      <c r="O2956" s="266"/>
      <c r="P2956" s="267"/>
      <c r="Q2956" s="267"/>
      <c r="R2956" s="270"/>
      <c r="S2956" s="267"/>
      <c r="T2956" s="264"/>
      <c r="U2956" s="300"/>
      <c r="V2956" s="294" t="str">
        <f>IF(Tabela7[[#This Row],[C/V]]="c",Tabela7[[#This Row],[Preço Médio]],"")</f>
        <v/>
      </c>
      <c r="W2956" s="294" t="str">
        <f>IF(Tabela7[[#This Row],[C/V]]="v",Tabela7[[#This Row],[Preço Médio]],"")</f>
        <v/>
      </c>
      <c r="X2956" s="123" t="str">
        <f>Tabela7[[#This Row],[Código Negociação]]&amp;Tabela7[[#This Row],[C/V]]</f>
        <v/>
      </c>
    </row>
    <row r="2957" spans="3:24" ht="15" customHeight="1" x14ac:dyDescent="0.25">
      <c r="C2957" s="141"/>
      <c r="D2957" s="271"/>
      <c r="E2957" s="271"/>
      <c r="F2957" s="118"/>
      <c r="G2957" s="119"/>
      <c r="H2957" s="118"/>
      <c r="I2957" s="120"/>
      <c r="J2957" s="120"/>
      <c r="K2957" s="120"/>
      <c r="L2957" s="120"/>
      <c r="M2957" s="120"/>
      <c r="N2957" s="120"/>
      <c r="O2957" s="121"/>
      <c r="P2957" s="121"/>
      <c r="Q2957" s="117"/>
      <c r="R2957" s="122"/>
      <c r="S2957" s="117"/>
      <c r="T2957" s="123"/>
      <c r="U2957" s="299"/>
      <c r="V2957" s="294" t="str">
        <f>IF(Tabela7[[#This Row],[C/V]]="c",Tabela7[[#This Row],[Preço Médio]],"")</f>
        <v/>
      </c>
      <c r="W2957" s="294" t="str">
        <f>IF(Tabela7[[#This Row],[C/V]]="v",Tabela7[[#This Row],[Preço Médio]],"")</f>
        <v/>
      </c>
      <c r="X2957" s="123" t="str">
        <f>Tabela7[[#This Row],[Código Negociação]]&amp;Tabela7[[#This Row],[C/V]]</f>
        <v/>
      </c>
    </row>
    <row r="2958" spans="3:24" ht="15" customHeight="1" x14ac:dyDescent="0.25">
      <c r="C2958" s="262"/>
      <c r="D2958" s="272"/>
      <c r="E2958" s="272"/>
      <c r="F2958" s="264"/>
      <c r="G2958" s="265"/>
      <c r="H2958" s="126"/>
      <c r="I2958" s="125"/>
      <c r="J2958" s="125"/>
      <c r="K2958" s="125"/>
      <c r="L2958" s="125"/>
      <c r="M2958" s="125"/>
      <c r="N2958" s="125"/>
      <c r="O2958" s="266"/>
      <c r="P2958" s="267"/>
      <c r="Q2958" s="268"/>
      <c r="R2958" s="269"/>
      <c r="S2958" s="268"/>
      <c r="T2958" s="263"/>
      <c r="U2958" s="300"/>
      <c r="V2958" s="294" t="str">
        <f>IF(Tabela7[[#This Row],[C/V]]="c",Tabela7[[#This Row],[Preço Médio]],"")</f>
        <v/>
      </c>
      <c r="W2958" s="294" t="str">
        <f>IF(Tabela7[[#This Row],[C/V]]="v",Tabela7[[#This Row],[Preço Médio]],"")</f>
        <v/>
      </c>
      <c r="X2958" s="123" t="str">
        <f>Tabela7[[#This Row],[Código Negociação]]&amp;Tabela7[[#This Row],[C/V]]</f>
        <v/>
      </c>
    </row>
    <row r="2959" spans="3:24" ht="15" customHeight="1" x14ac:dyDescent="0.25">
      <c r="C2959" s="262"/>
      <c r="D2959" s="272"/>
      <c r="E2959" s="272"/>
      <c r="F2959" s="264"/>
      <c r="G2959" s="265"/>
      <c r="H2959" s="126"/>
      <c r="I2959" s="125"/>
      <c r="J2959" s="125"/>
      <c r="K2959" s="125"/>
      <c r="L2959" s="125"/>
      <c r="M2959" s="125"/>
      <c r="N2959" s="125"/>
      <c r="O2959" s="266"/>
      <c r="P2959" s="267"/>
      <c r="Q2959" s="267"/>
      <c r="R2959" s="270"/>
      <c r="S2959" s="267"/>
      <c r="T2959" s="264"/>
      <c r="U2959" s="300"/>
      <c r="V2959" s="294" t="str">
        <f>IF(Tabela7[[#This Row],[C/V]]="c",Tabela7[[#This Row],[Preço Médio]],"")</f>
        <v/>
      </c>
      <c r="W2959" s="294" t="str">
        <f>IF(Tabela7[[#This Row],[C/V]]="v",Tabela7[[#This Row],[Preço Médio]],"")</f>
        <v/>
      </c>
      <c r="X2959" s="123" t="str">
        <f>Tabela7[[#This Row],[Código Negociação]]&amp;Tabela7[[#This Row],[C/V]]</f>
        <v/>
      </c>
    </row>
    <row r="2960" spans="3:24" ht="15" customHeight="1" x14ac:dyDescent="0.25">
      <c r="C2960" s="141"/>
      <c r="D2960" s="273"/>
      <c r="E2960" s="273"/>
      <c r="F2960" s="264"/>
      <c r="G2960" s="274"/>
      <c r="H2960" s="264"/>
      <c r="I2960" s="275"/>
      <c r="J2960" s="275"/>
      <c r="K2960" s="275"/>
      <c r="L2960" s="275"/>
      <c r="M2960" s="275"/>
      <c r="N2960" s="275"/>
      <c r="O2960" s="267"/>
      <c r="P2960" s="267"/>
      <c r="Q2960" s="268"/>
      <c r="R2960" s="269"/>
      <c r="S2960" s="268"/>
      <c r="T2960" s="263"/>
      <c r="U2960" s="300"/>
      <c r="V2960" s="294" t="str">
        <f>IF(Tabela7[[#This Row],[C/V]]="c",Tabela7[[#This Row],[Preço Médio]],"")</f>
        <v/>
      </c>
      <c r="W2960" s="294" t="str">
        <f>IF(Tabela7[[#This Row],[C/V]]="v",Tabela7[[#This Row],[Preço Médio]],"")</f>
        <v/>
      </c>
      <c r="X2960" s="123" t="str">
        <f>Tabela7[[#This Row],[Código Negociação]]&amp;Tabela7[[#This Row],[C/V]]</f>
        <v/>
      </c>
    </row>
    <row r="2961" spans="3:24" ht="15" customHeight="1" x14ac:dyDescent="0.25">
      <c r="C2961" s="262"/>
      <c r="D2961" s="272"/>
      <c r="E2961" s="273"/>
      <c r="F2961" s="264"/>
      <c r="G2961" s="265"/>
      <c r="H2961" s="126"/>
      <c r="I2961" s="125"/>
      <c r="J2961" s="125"/>
      <c r="K2961" s="125"/>
      <c r="L2961" s="125"/>
      <c r="M2961" s="125"/>
      <c r="N2961" s="125"/>
      <c r="O2961" s="266"/>
      <c r="P2961" s="267"/>
      <c r="Q2961" s="268"/>
      <c r="R2961" s="269"/>
      <c r="S2961" s="268"/>
      <c r="T2961" s="263"/>
      <c r="U2961" s="300"/>
      <c r="V2961" s="294" t="str">
        <f>IF(Tabela7[[#This Row],[C/V]]="c",Tabela7[[#This Row],[Preço Médio]],"")</f>
        <v/>
      </c>
      <c r="W2961" s="294" t="str">
        <f>IF(Tabela7[[#This Row],[C/V]]="v",Tabela7[[#This Row],[Preço Médio]],"")</f>
        <v/>
      </c>
      <c r="X2961" s="123" t="str">
        <f>Tabela7[[#This Row],[Código Negociação]]&amp;Tabela7[[#This Row],[C/V]]</f>
        <v/>
      </c>
    </row>
    <row r="2962" spans="3:24" ht="15" customHeight="1" x14ac:dyDescent="0.25">
      <c r="C2962" s="262"/>
      <c r="D2962" s="272"/>
      <c r="E2962" s="273"/>
      <c r="F2962" s="264"/>
      <c r="G2962" s="265"/>
      <c r="H2962" s="126"/>
      <c r="I2962" s="125"/>
      <c r="J2962" s="125"/>
      <c r="K2962" s="125"/>
      <c r="L2962" s="125"/>
      <c r="M2962" s="125"/>
      <c r="N2962" s="125"/>
      <c r="O2962" s="266"/>
      <c r="P2962" s="267"/>
      <c r="Q2962" s="267"/>
      <c r="R2962" s="270"/>
      <c r="S2962" s="267"/>
      <c r="T2962" s="264"/>
      <c r="U2962" s="300"/>
      <c r="V2962" s="294" t="str">
        <f>IF(Tabela7[[#This Row],[C/V]]="c",Tabela7[[#This Row],[Preço Médio]],"")</f>
        <v/>
      </c>
      <c r="W2962" s="294" t="str">
        <f>IF(Tabela7[[#This Row],[C/V]]="v",Tabela7[[#This Row],[Preço Médio]],"")</f>
        <v/>
      </c>
      <c r="X2962" s="123" t="str">
        <f>Tabela7[[#This Row],[Código Negociação]]&amp;Tabela7[[#This Row],[C/V]]</f>
        <v/>
      </c>
    </row>
    <row r="2963" spans="3:24" ht="15" customHeight="1" x14ac:dyDescent="0.25">
      <c r="C2963" s="141"/>
      <c r="D2963" s="271"/>
      <c r="E2963" s="271"/>
      <c r="F2963" s="118"/>
      <c r="G2963" s="119"/>
      <c r="H2963" s="118"/>
      <c r="I2963" s="120"/>
      <c r="J2963" s="120"/>
      <c r="K2963" s="120"/>
      <c r="L2963" s="120"/>
      <c r="M2963" s="120"/>
      <c r="N2963" s="120"/>
      <c r="O2963" s="121"/>
      <c r="P2963" s="121"/>
      <c r="Q2963" s="117"/>
      <c r="R2963" s="122"/>
      <c r="S2963" s="117"/>
      <c r="T2963" s="123"/>
      <c r="U2963" s="299"/>
      <c r="V2963" s="294" t="str">
        <f>IF(Tabela7[[#This Row],[C/V]]="c",Tabela7[[#This Row],[Preço Médio]],"")</f>
        <v/>
      </c>
      <c r="W2963" s="294" t="str">
        <f>IF(Tabela7[[#This Row],[C/V]]="v",Tabela7[[#This Row],[Preço Médio]],"")</f>
        <v/>
      </c>
      <c r="X2963" s="123" t="str">
        <f>Tabela7[[#This Row],[Código Negociação]]&amp;Tabela7[[#This Row],[C/V]]</f>
        <v/>
      </c>
    </row>
    <row r="2964" spans="3:24" ht="15" customHeight="1" x14ac:dyDescent="0.25">
      <c r="C2964" s="262"/>
      <c r="D2964" s="272"/>
      <c r="E2964" s="272"/>
      <c r="F2964" s="264"/>
      <c r="G2964" s="265"/>
      <c r="H2964" s="126"/>
      <c r="I2964" s="125"/>
      <c r="J2964" s="125"/>
      <c r="K2964" s="125"/>
      <c r="L2964" s="125"/>
      <c r="M2964" s="125"/>
      <c r="N2964" s="125"/>
      <c r="O2964" s="266"/>
      <c r="P2964" s="267"/>
      <c r="Q2964" s="268"/>
      <c r="R2964" s="269"/>
      <c r="S2964" s="268"/>
      <c r="T2964" s="263"/>
      <c r="U2964" s="300"/>
      <c r="V2964" s="294" t="str">
        <f>IF(Tabela7[[#This Row],[C/V]]="c",Tabela7[[#This Row],[Preço Médio]],"")</f>
        <v/>
      </c>
      <c r="W2964" s="294" t="str">
        <f>IF(Tabela7[[#This Row],[C/V]]="v",Tabela7[[#This Row],[Preço Médio]],"")</f>
        <v/>
      </c>
      <c r="X2964" s="123" t="str">
        <f>Tabela7[[#This Row],[Código Negociação]]&amp;Tabela7[[#This Row],[C/V]]</f>
        <v/>
      </c>
    </row>
    <row r="2965" spans="3:24" ht="15" customHeight="1" x14ac:dyDescent="0.25">
      <c r="C2965" s="262"/>
      <c r="D2965" s="272"/>
      <c r="E2965" s="272"/>
      <c r="F2965" s="264"/>
      <c r="G2965" s="265"/>
      <c r="H2965" s="126"/>
      <c r="I2965" s="125"/>
      <c r="J2965" s="125"/>
      <c r="K2965" s="125"/>
      <c r="L2965" s="125"/>
      <c r="M2965" s="125"/>
      <c r="N2965" s="125"/>
      <c r="O2965" s="266"/>
      <c r="P2965" s="267"/>
      <c r="Q2965" s="267"/>
      <c r="R2965" s="270"/>
      <c r="S2965" s="267"/>
      <c r="T2965" s="264"/>
      <c r="U2965" s="300"/>
      <c r="V2965" s="294" t="str">
        <f>IF(Tabela7[[#This Row],[C/V]]="c",Tabela7[[#This Row],[Preço Médio]],"")</f>
        <v/>
      </c>
      <c r="W2965" s="294" t="str">
        <f>IF(Tabela7[[#This Row],[C/V]]="v",Tabela7[[#This Row],[Preço Médio]],"")</f>
        <v/>
      </c>
      <c r="X2965" s="123" t="str">
        <f>Tabela7[[#This Row],[Código Negociação]]&amp;Tabela7[[#This Row],[C/V]]</f>
        <v/>
      </c>
    </row>
    <row r="2966" spans="3:24" ht="15" customHeight="1" x14ac:dyDescent="0.25">
      <c r="C2966" s="141"/>
      <c r="D2966" s="273"/>
      <c r="E2966" s="273"/>
      <c r="F2966" s="264"/>
      <c r="G2966" s="274"/>
      <c r="H2966" s="264"/>
      <c r="I2966" s="275"/>
      <c r="J2966" s="275"/>
      <c r="K2966" s="275"/>
      <c r="L2966" s="275"/>
      <c r="M2966" s="275"/>
      <c r="N2966" s="275"/>
      <c r="O2966" s="267"/>
      <c r="P2966" s="267"/>
      <c r="Q2966" s="268"/>
      <c r="R2966" s="269"/>
      <c r="S2966" s="268"/>
      <c r="T2966" s="263"/>
      <c r="U2966" s="300"/>
      <c r="V2966" s="294" t="str">
        <f>IF(Tabela7[[#This Row],[C/V]]="c",Tabela7[[#This Row],[Preço Médio]],"")</f>
        <v/>
      </c>
      <c r="W2966" s="294" t="str">
        <f>IF(Tabela7[[#This Row],[C/V]]="v",Tabela7[[#This Row],[Preço Médio]],"")</f>
        <v/>
      </c>
      <c r="X2966" s="123" t="str">
        <f>Tabela7[[#This Row],[Código Negociação]]&amp;Tabela7[[#This Row],[C/V]]</f>
        <v/>
      </c>
    </row>
    <row r="2967" spans="3:24" ht="15" customHeight="1" x14ac:dyDescent="0.25">
      <c r="C2967" s="262"/>
      <c r="D2967" s="272"/>
      <c r="E2967" s="273"/>
      <c r="F2967" s="264"/>
      <c r="G2967" s="265"/>
      <c r="H2967" s="126"/>
      <c r="I2967" s="125"/>
      <c r="J2967" s="125"/>
      <c r="K2967" s="125"/>
      <c r="L2967" s="125"/>
      <c r="M2967" s="125"/>
      <c r="N2967" s="125"/>
      <c r="O2967" s="266"/>
      <c r="P2967" s="267"/>
      <c r="Q2967" s="268"/>
      <c r="R2967" s="269"/>
      <c r="S2967" s="268"/>
      <c r="T2967" s="263"/>
      <c r="U2967" s="300"/>
      <c r="V2967" s="294" t="str">
        <f>IF(Tabela7[[#This Row],[C/V]]="c",Tabela7[[#This Row],[Preço Médio]],"")</f>
        <v/>
      </c>
      <c r="W2967" s="294" t="str">
        <f>IF(Tabela7[[#This Row],[C/V]]="v",Tabela7[[#This Row],[Preço Médio]],"")</f>
        <v/>
      </c>
      <c r="X2967" s="123" t="str">
        <f>Tabela7[[#This Row],[Código Negociação]]&amp;Tabela7[[#This Row],[C/V]]</f>
        <v/>
      </c>
    </row>
    <row r="2968" spans="3:24" ht="15" customHeight="1" x14ac:dyDescent="0.25">
      <c r="C2968" s="262"/>
      <c r="D2968" s="272"/>
      <c r="E2968" s="273"/>
      <c r="F2968" s="264"/>
      <c r="G2968" s="265"/>
      <c r="H2968" s="126"/>
      <c r="I2968" s="125"/>
      <c r="J2968" s="125"/>
      <c r="K2968" s="125"/>
      <c r="L2968" s="125"/>
      <c r="M2968" s="125"/>
      <c r="N2968" s="125"/>
      <c r="O2968" s="266"/>
      <c r="P2968" s="267"/>
      <c r="Q2968" s="267"/>
      <c r="R2968" s="270"/>
      <c r="S2968" s="267"/>
      <c r="T2968" s="264"/>
      <c r="U2968" s="300"/>
      <c r="V2968" s="294" t="str">
        <f>IF(Tabela7[[#This Row],[C/V]]="c",Tabela7[[#This Row],[Preço Médio]],"")</f>
        <v/>
      </c>
      <c r="W2968" s="294" t="str">
        <f>IF(Tabela7[[#This Row],[C/V]]="v",Tabela7[[#This Row],[Preço Médio]],"")</f>
        <v/>
      </c>
      <c r="X2968" s="123" t="str">
        <f>Tabela7[[#This Row],[Código Negociação]]&amp;Tabela7[[#This Row],[C/V]]</f>
        <v/>
      </c>
    </row>
    <row r="2969" spans="3:24" ht="15" customHeight="1" x14ac:dyDescent="0.25">
      <c r="C2969" s="141"/>
      <c r="D2969" s="271"/>
      <c r="E2969" s="271"/>
      <c r="F2969" s="118"/>
      <c r="G2969" s="119"/>
      <c r="H2969" s="118"/>
      <c r="I2969" s="120"/>
      <c r="J2969" s="120"/>
      <c r="K2969" s="120"/>
      <c r="L2969" s="120"/>
      <c r="M2969" s="120"/>
      <c r="N2969" s="120"/>
      <c r="O2969" s="121"/>
      <c r="P2969" s="121"/>
      <c r="Q2969" s="117"/>
      <c r="R2969" s="122"/>
      <c r="S2969" s="117"/>
      <c r="T2969" s="123"/>
      <c r="U2969" s="299"/>
      <c r="V2969" s="294" t="str">
        <f>IF(Tabela7[[#This Row],[C/V]]="c",Tabela7[[#This Row],[Preço Médio]],"")</f>
        <v/>
      </c>
      <c r="W2969" s="294" t="str">
        <f>IF(Tabela7[[#This Row],[C/V]]="v",Tabela7[[#This Row],[Preço Médio]],"")</f>
        <v/>
      </c>
      <c r="X2969" s="123" t="str">
        <f>Tabela7[[#This Row],[Código Negociação]]&amp;Tabela7[[#This Row],[C/V]]</f>
        <v/>
      </c>
    </row>
    <row r="2970" spans="3:24" ht="15" customHeight="1" x14ac:dyDescent="0.25">
      <c r="C2970" s="262"/>
      <c r="D2970" s="272"/>
      <c r="E2970" s="272"/>
      <c r="F2970" s="264"/>
      <c r="G2970" s="265"/>
      <c r="H2970" s="126"/>
      <c r="I2970" s="125"/>
      <c r="J2970" s="125"/>
      <c r="K2970" s="125"/>
      <c r="L2970" s="125"/>
      <c r="M2970" s="125"/>
      <c r="N2970" s="125"/>
      <c r="O2970" s="266"/>
      <c r="P2970" s="267"/>
      <c r="Q2970" s="268"/>
      <c r="R2970" s="269"/>
      <c r="S2970" s="268"/>
      <c r="T2970" s="263"/>
      <c r="U2970" s="300"/>
      <c r="V2970" s="294" t="str">
        <f>IF(Tabela7[[#This Row],[C/V]]="c",Tabela7[[#This Row],[Preço Médio]],"")</f>
        <v/>
      </c>
      <c r="W2970" s="294" t="str">
        <f>IF(Tabela7[[#This Row],[C/V]]="v",Tabela7[[#This Row],[Preço Médio]],"")</f>
        <v/>
      </c>
      <c r="X2970" s="123" t="str">
        <f>Tabela7[[#This Row],[Código Negociação]]&amp;Tabela7[[#This Row],[C/V]]</f>
        <v/>
      </c>
    </row>
    <row r="2971" spans="3:24" ht="15" customHeight="1" x14ac:dyDescent="0.25">
      <c r="C2971" s="262"/>
      <c r="D2971" s="272"/>
      <c r="E2971" s="272"/>
      <c r="F2971" s="264"/>
      <c r="G2971" s="265"/>
      <c r="H2971" s="126"/>
      <c r="I2971" s="125"/>
      <c r="J2971" s="125"/>
      <c r="K2971" s="125"/>
      <c r="L2971" s="125"/>
      <c r="M2971" s="125"/>
      <c r="N2971" s="125"/>
      <c r="O2971" s="266"/>
      <c r="P2971" s="267"/>
      <c r="Q2971" s="267"/>
      <c r="R2971" s="270"/>
      <c r="S2971" s="267"/>
      <c r="T2971" s="264"/>
      <c r="U2971" s="300"/>
      <c r="V2971" s="294" t="str">
        <f>IF(Tabela7[[#This Row],[C/V]]="c",Tabela7[[#This Row],[Preço Médio]],"")</f>
        <v/>
      </c>
      <c r="W2971" s="294" t="str">
        <f>IF(Tabela7[[#This Row],[C/V]]="v",Tabela7[[#This Row],[Preço Médio]],"")</f>
        <v/>
      </c>
      <c r="X2971" s="123" t="str">
        <f>Tabela7[[#This Row],[Código Negociação]]&amp;Tabela7[[#This Row],[C/V]]</f>
        <v/>
      </c>
    </row>
    <row r="2972" spans="3:24" ht="15" customHeight="1" x14ac:dyDescent="0.25">
      <c r="C2972" s="141"/>
      <c r="D2972" s="273"/>
      <c r="E2972" s="273"/>
      <c r="F2972" s="264"/>
      <c r="G2972" s="274"/>
      <c r="H2972" s="264"/>
      <c r="I2972" s="275"/>
      <c r="J2972" s="275"/>
      <c r="K2972" s="275"/>
      <c r="L2972" s="275"/>
      <c r="M2972" s="275"/>
      <c r="N2972" s="275"/>
      <c r="O2972" s="267"/>
      <c r="P2972" s="267"/>
      <c r="Q2972" s="268"/>
      <c r="R2972" s="269"/>
      <c r="S2972" s="268"/>
      <c r="T2972" s="263"/>
      <c r="U2972" s="300"/>
      <c r="V2972" s="294" t="str">
        <f>IF(Tabela7[[#This Row],[C/V]]="c",Tabela7[[#This Row],[Preço Médio]],"")</f>
        <v/>
      </c>
      <c r="W2972" s="294" t="str">
        <f>IF(Tabela7[[#This Row],[C/V]]="v",Tabela7[[#This Row],[Preço Médio]],"")</f>
        <v/>
      </c>
      <c r="X2972" s="123" t="str">
        <f>Tabela7[[#This Row],[Código Negociação]]&amp;Tabela7[[#This Row],[C/V]]</f>
        <v/>
      </c>
    </row>
    <row r="2973" spans="3:24" ht="15" customHeight="1" x14ac:dyDescent="0.25">
      <c r="C2973" s="262"/>
      <c r="D2973" s="272"/>
      <c r="E2973" s="273"/>
      <c r="F2973" s="264"/>
      <c r="G2973" s="265"/>
      <c r="H2973" s="126"/>
      <c r="I2973" s="125"/>
      <c r="J2973" s="125"/>
      <c r="K2973" s="125"/>
      <c r="L2973" s="125"/>
      <c r="M2973" s="125"/>
      <c r="N2973" s="125"/>
      <c r="O2973" s="266"/>
      <c r="P2973" s="267"/>
      <c r="Q2973" s="268"/>
      <c r="R2973" s="269"/>
      <c r="S2973" s="268"/>
      <c r="T2973" s="263"/>
      <c r="U2973" s="300"/>
      <c r="V2973" s="294" t="str">
        <f>IF(Tabela7[[#This Row],[C/V]]="c",Tabela7[[#This Row],[Preço Médio]],"")</f>
        <v/>
      </c>
      <c r="W2973" s="294" t="str">
        <f>IF(Tabela7[[#This Row],[C/V]]="v",Tabela7[[#This Row],[Preço Médio]],"")</f>
        <v/>
      </c>
      <c r="X2973" s="123" t="str">
        <f>Tabela7[[#This Row],[Código Negociação]]&amp;Tabela7[[#This Row],[C/V]]</f>
        <v/>
      </c>
    </row>
    <row r="2974" spans="3:24" ht="15" customHeight="1" x14ac:dyDescent="0.25">
      <c r="C2974" s="262"/>
      <c r="D2974" s="272"/>
      <c r="E2974" s="273"/>
      <c r="F2974" s="264"/>
      <c r="G2974" s="265"/>
      <c r="H2974" s="126"/>
      <c r="I2974" s="125"/>
      <c r="J2974" s="125"/>
      <c r="K2974" s="125"/>
      <c r="L2974" s="125"/>
      <c r="M2974" s="125"/>
      <c r="N2974" s="125"/>
      <c r="O2974" s="266"/>
      <c r="P2974" s="267"/>
      <c r="Q2974" s="267"/>
      <c r="R2974" s="270"/>
      <c r="S2974" s="267"/>
      <c r="T2974" s="264"/>
      <c r="U2974" s="300"/>
      <c r="V2974" s="294" t="str">
        <f>IF(Tabela7[[#This Row],[C/V]]="c",Tabela7[[#This Row],[Preço Médio]],"")</f>
        <v/>
      </c>
      <c r="W2974" s="294" t="str">
        <f>IF(Tabela7[[#This Row],[C/V]]="v",Tabela7[[#This Row],[Preço Médio]],"")</f>
        <v/>
      </c>
      <c r="X2974" s="123" t="str">
        <f>Tabela7[[#This Row],[Código Negociação]]&amp;Tabela7[[#This Row],[C/V]]</f>
        <v/>
      </c>
    </row>
    <row r="2975" spans="3:24" ht="15" customHeight="1" x14ac:dyDescent="0.25">
      <c r="C2975" s="141"/>
      <c r="D2975" s="271"/>
      <c r="E2975" s="271"/>
      <c r="F2975" s="118"/>
      <c r="G2975" s="119"/>
      <c r="H2975" s="118"/>
      <c r="I2975" s="120"/>
      <c r="J2975" s="120"/>
      <c r="K2975" s="120"/>
      <c r="L2975" s="120"/>
      <c r="M2975" s="120"/>
      <c r="N2975" s="120"/>
      <c r="O2975" s="121"/>
      <c r="P2975" s="121"/>
      <c r="Q2975" s="117"/>
      <c r="R2975" s="122"/>
      <c r="S2975" s="117"/>
      <c r="T2975" s="123"/>
      <c r="U2975" s="299"/>
      <c r="V2975" s="294" t="str">
        <f>IF(Tabela7[[#This Row],[C/V]]="c",Tabela7[[#This Row],[Preço Médio]],"")</f>
        <v/>
      </c>
      <c r="W2975" s="294" t="str">
        <f>IF(Tabela7[[#This Row],[C/V]]="v",Tabela7[[#This Row],[Preço Médio]],"")</f>
        <v/>
      </c>
      <c r="X2975" s="123" t="str">
        <f>Tabela7[[#This Row],[Código Negociação]]&amp;Tabela7[[#This Row],[C/V]]</f>
        <v/>
      </c>
    </row>
    <row r="2976" spans="3:24" ht="15" customHeight="1" x14ac:dyDescent="0.25">
      <c r="C2976" s="262"/>
      <c r="D2976" s="272"/>
      <c r="E2976" s="272"/>
      <c r="F2976" s="264"/>
      <c r="G2976" s="265"/>
      <c r="H2976" s="126"/>
      <c r="I2976" s="125"/>
      <c r="J2976" s="125"/>
      <c r="K2976" s="125"/>
      <c r="L2976" s="125"/>
      <c r="M2976" s="125"/>
      <c r="N2976" s="125"/>
      <c r="O2976" s="266"/>
      <c r="P2976" s="267"/>
      <c r="Q2976" s="268"/>
      <c r="R2976" s="269"/>
      <c r="S2976" s="268"/>
      <c r="T2976" s="263"/>
      <c r="U2976" s="300"/>
      <c r="V2976" s="294" t="str">
        <f>IF(Tabela7[[#This Row],[C/V]]="c",Tabela7[[#This Row],[Preço Médio]],"")</f>
        <v/>
      </c>
      <c r="W2976" s="294" t="str">
        <f>IF(Tabela7[[#This Row],[C/V]]="v",Tabela7[[#This Row],[Preço Médio]],"")</f>
        <v/>
      </c>
      <c r="X2976" s="123" t="str">
        <f>Tabela7[[#This Row],[Código Negociação]]&amp;Tabela7[[#This Row],[C/V]]</f>
        <v/>
      </c>
    </row>
    <row r="2977" spans="3:24" ht="15" customHeight="1" x14ac:dyDescent="0.25">
      <c r="C2977" s="262"/>
      <c r="D2977" s="272"/>
      <c r="E2977" s="272"/>
      <c r="F2977" s="264"/>
      <c r="G2977" s="265"/>
      <c r="H2977" s="126"/>
      <c r="I2977" s="125"/>
      <c r="J2977" s="125"/>
      <c r="K2977" s="125"/>
      <c r="L2977" s="125"/>
      <c r="M2977" s="125"/>
      <c r="N2977" s="125"/>
      <c r="O2977" s="266"/>
      <c r="P2977" s="267"/>
      <c r="Q2977" s="267"/>
      <c r="R2977" s="270"/>
      <c r="S2977" s="267"/>
      <c r="T2977" s="264"/>
      <c r="U2977" s="300"/>
      <c r="V2977" s="294" t="str">
        <f>IF(Tabela7[[#This Row],[C/V]]="c",Tabela7[[#This Row],[Preço Médio]],"")</f>
        <v/>
      </c>
      <c r="W2977" s="294" t="str">
        <f>IF(Tabela7[[#This Row],[C/V]]="v",Tabela7[[#This Row],[Preço Médio]],"")</f>
        <v/>
      </c>
      <c r="X2977" s="123" t="str">
        <f>Tabela7[[#This Row],[Código Negociação]]&amp;Tabela7[[#This Row],[C/V]]</f>
        <v/>
      </c>
    </row>
    <row r="2978" spans="3:24" ht="15" customHeight="1" x14ac:dyDescent="0.25">
      <c r="C2978" s="141"/>
      <c r="D2978" s="273"/>
      <c r="E2978" s="273"/>
      <c r="F2978" s="264"/>
      <c r="G2978" s="274"/>
      <c r="H2978" s="264"/>
      <c r="I2978" s="275"/>
      <c r="J2978" s="275"/>
      <c r="K2978" s="275"/>
      <c r="L2978" s="275"/>
      <c r="M2978" s="275"/>
      <c r="N2978" s="275"/>
      <c r="O2978" s="267"/>
      <c r="P2978" s="267"/>
      <c r="Q2978" s="268"/>
      <c r="R2978" s="269"/>
      <c r="S2978" s="268"/>
      <c r="T2978" s="263"/>
      <c r="U2978" s="300"/>
      <c r="V2978" s="294" t="str">
        <f>IF(Tabela7[[#This Row],[C/V]]="c",Tabela7[[#This Row],[Preço Médio]],"")</f>
        <v/>
      </c>
      <c r="W2978" s="294" t="str">
        <f>IF(Tabela7[[#This Row],[C/V]]="v",Tabela7[[#This Row],[Preço Médio]],"")</f>
        <v/>
      </c>
      <c r="X2978" s="123" t="str">
        <f>Tabela7[[#This Row],[Código Negociação]]&amp;Tabela7[[#This Row],[C/V]]</f>
        <v/>
      </c>
    </row>
    <row r="2979" spans="3:24" ht="15" customHeight="1" x14ac:dyDescent="0.25">
      <c r="C2979" s="262"/>
      <c r="D2979" s="272"/>
      <c r="E2979" s="273"/>
      <c r="F2979" s="264"/>
      <c r="G2979" s="265"/>
      <c r="H2979" s="126"/>
      <c r="I2979" s="125"/>
      <c r="J2979" s="125"/>
      <c r="K2979" s="125"/>
      <c r="L2979" s="125"/>
      <c r="M2979" s="125"/>
      <c r="N2979" s="125"/>
      <c r="O2979" s="266"/>
      <c r="P2979" s="267"/>
      <c r="Q2979" s="268"/>
      <c r="R2979" s="269"/>
      <c r="S2979" s="268"/>
      <c r="T2979" s="263"/>
      <c r="U2979" s="300"/>
      <c r="V2979" s="294" t="str">
        <f>IF(Tabela7[[#This Row],[C/V]]="c",Tabela7[[#This Row],[Preço Médio]],"")</f>
        <v/>
      </c>
      <c r="W2979" s="294" t="str">
        <f>IF(Tabela7[[#This Row],[C/V]]="v",Tabela7[[#This Row],[Preço Médio]],"")</f>
        <v/>
      </c>
      <c r="X2979" s="123" t="str">
        <f>Tabela7[[#This Row],[Código Negociação]]&amp;Tabela7[[#This Row],[C/V]]</f>
        <v/>
      </c>
    </row>
    <row r="2980" spans="3:24" ht="15" customHeight="1" x14ac:dyDescent="0.25">
      <c r="C2980" s="262"/>
      <c r="D2980" s="272"/>
      <c r="E2980" s="273"/>
      <c r="F2980" s="264"/>
      <c r="G2980" s="265"/>
      <c r="H2980" s="126"/>
      <c r="I2980" s="125"/>
      <c r="J2980" s="125"/>
      <c r="K2980" s="125"/>
      <c r="L2980" s="125"/>
      <c r="M2980" s="125"/>
      <c r="N2980" s="125"/>
      <c r="O2980" s="266"/>
      <c r="P2980" s="267"/>
      <c r="Q2980" s="267"/>
      <c r="R2980" s="270"/>
      <c r="S2980" s="267"/>
      <c r="T2980" s="264"/>
      <c r="U2980" s="300"/>
      <c r="V2980" s="294" t="str">
        <f>IF(Tabela7[[#This Row],[C/V]]="c",Tabela7[[#This Row],[Preço Médio]],"")</f>
        <v/>
      </c>
      <c r="W2980" s="294" t="str">
        <f>IF(Tabela7[[#This Row],[C/V]]="v",Tabela7[[#This Row],[Preço Médio]],"")</f>
        <v/>
      </c>
      <c r="X2980" s="123" t="str">
        <f>Tabela7[[#This Row],[Código Negociação]]&amp;Tabela7[[#This Row],[C/V]]</f>
        <v/>
      </c>
    </row>
    <row r="2981" spans="3:24" ht="15" customHeight="1" x14ac:dyDescent="0.25">
      <c r="C2981" s="141"/>
      <c r="D2981" s="271"/>
      <c r="E2981" s="271"/>
      <c r="F2981" s="118"/>
      <c r="G2981" s="119"/>
      <c r="H2981" s="118"/>
      <c r="I2981" s="120"/>
      <c r="J2981" s="120"/>
      <c r="K2981" s="120"/>
      <c r="L2981" s="120"/>
      <c r="M2981" s="120"/>
      <c r="N2981" s="120"/>
      <c r="O2981" s="121"/>
      <c r="P2981" s="121"/>
      <c r="Q2981" s="117"/>
      <c r="R2981" s="122"/>
      <c r="S2981" s="117"/>
      <c r="T2981" s="123"/>
      <c r="U2981" s="299"/>
      <c r="V2981" s="294" t="str">
        <f>IF(Tabela7[[#This Row],[C/V]]="c",Tabela7[[#This Row],[Preço Médio]],"")</f>
        <v/>
      </c>
      <c r="W2981" s="294" t="str">
        <f>IF(Tabela7[[#This Row],[C/V]]="v",Tabela7[[#This Row],[Preço Médio]],"")</f>
        <v/>
      </c>
      <c r="X2981" s="123" t="str">
        <f>Tabela7[[#This Row],[Código Negociação]]&amp;Tabela7[[#This Row],[C/V]]</f>
        <v/>
      </c>
    </row>
    <row r="2982" spans="3:24" ht="15" customHeight="1" x14ac:dyDescent="0.25">
      <c r="C2982" s="262"/>
      <c r="D2982" s="272"/>
      <c r="E2982" s="272"/>
      <c r="F2982" s="264"/>
      <c r="G2982" s="265"/>
      <c r="H2982" s="126"/>
      <c r="I2982" s="125"/>
      <c r="J2982" s="125"/>
      <c r="K2982" s="125"/>
      <c r="L2982" s="125"/>
      <c r="M2982" s="125"/>
      <c r="N2982" s="125"/>
      <c r="O2982" s="266"/>
      <c r="P2982" s="267"/>
      <c r="Q2982" s="268"/>
      <c r="R2982" s="269"/>
      <c r="S2982" s="268"/>
      <c r="T2982" s="263"/>
      <c r="U2982" s="300"/>
      <c r="V2982" s="294" t="str">
        <f>IF(Tabela7[[#This Row],[C/V]]="c",Tabela7[[#This Row],[Preço Médio]],"")</f>
        <v/>
      </c>
      <c r="W2982" s="294" t="str">
        <f>IF(Tabela7[[#This Row],[C/V]]="v",Tabela7[[#This Row],[Preço Médio]],"")</f>
        <v/>
      </c>
      <c r="X2982" s="123" t="str">
        <f>Tabela7[[#This Row],[Código Negociação]]&amp;Tabela7[[#This Row],[C/V]]</f>
        <v/>
      </c>
    </row>
    <row r="2983" spans="3:24" ht="15" customHeight="1" x14ac:dyDescent="0.25">
      <c r="C2983" s="262"/>
      <c r="D2983" s="272"/>
      <c r="E2983" s="272"/>
      <c r="F2983" s="264"/>
      <c r="G2983" s="265"/>
      <c r="H2983" s="126"/>
      <c r="I2983" s="125"/>
      <c r="J2983" s="125"/>
      <c r="K2983" s="125"/>
      <c r="L2983" s="125"/>
      <c r="M2983" s="125"/>
      <c r="N2983" s="125"/>
      <c r="O2983" s="266"/>
      <c r="P2983" s="267"/>
      <c r="Q2983" s="267"/>
      <c r="R2983" s="270"/>
      <c r="S2983" s="267"/>
      <c r="T2983" s="264"/>
      <c r="U2983" s="300"/>
      <c r="V2983" s="294" t="str">
        <f>IF(Tabela7[[#This Row],[C/V]]="c",Tabela7[[#This Row],[Preço Médio]],"")</f>
        <v/>
      </c>
      <c r="W2983" s="294" t="str">
        <f>IF(Tabela7[[#This Row],[C/V]]="v",Tabela7[[#This Row],[Preço Médio]],"")</f>
        <v/>
      </c>
      <c r="X2983" s="123" t="str">
        <f>Tabela7[[#This Row],[Código Negociação]]&amp;Tabela7[[#This Row],[C/V]]</f>
        <v/>
      </c>
    </row>
    <row r="2984" spans="3:24" ht="15" customHeight="1" x14ac:dyDescent="0.25">
      <c r="C2984" s="141"/>
      <c r="D2984" s="273"/>
      <c r="E2984" s="273"/>
      <c r="F2984" s="264"/>
      <c r="G2984" s="274"/>
      <c r="H2984" s="264"/>
      <c r="I2984" s="275"/>
      <c r="J2984" s="275"/>
      <c r="K2984" s="275"/>
      <c r="L2984" s="275"/>
      <c r="M2984" s="275"/>
      <c r="N2984" s="275"/>
      <c r="O2984" s="267"/>
      <c r="P2984" s="267"/>
      <c r="Q2984" s="268"/>
      <c r="R2984" s="269"/>
      <c r="S2984" s="268"/>
      <c r="T2984" s="263"/>
      <c r="U2984" s="300"/>
      <c r="V2984" s="294" t="str">
        <f>IF(Tabela7[[#This Row],[C/V]]="c",Tabela7[[#This Row],[Preço Médio]],"")</f>
        <v/>
      </c>
      <c r="W2984" s="294" t="str">
        <f>IF(Tabela7[[#This Row],[C/V]]="v",Tabela7[[#This Row],[Preço Médio]],"")</f>
        <v/>
      </c>
      <c r="X2984" s="123" t="str">
        <f>Tabela7[[#This Row],[Código Negociação]]&amp;Tabela7[[#This Row],[C/V]]</f>
        <v/>
      </c>
    </row>
    <row r="2985" spans="3:24" ht="15" customHeight="1" x14ac:dyDescent="0.25">
      <c r="C2985" s="262"/>
      <c r="D2985" s="272"/>
      <c r="E2985" s="273"/>
      <c r="F2985" s="264"/>
      <c r="G2985" s="265"/>
      <c r="H2985" s="126"/>
      <c r="I2985" s="125"/>
      <c r="J2985" s="125"/>
      <c r="K2985" s="125"/>
      <c r="L2985" s="125"/>
      <c r="M2985" s="125"/>
      <c r="N2985" s="125"/>
      <c r="O2985" s="266"/>
      <c r="P2985" s="267"/>
      <c r="Q2985" s="268"/>
      <c r="R2985" s="269"/>
      <c r="S2985" s="268"/>
      <c r="T2985" s="263"/>
      <c r="U2985" s="300"/>
      <c r="V2985" s="294" t="str">
        <f>IF(Tabela7[[#This Row],[C/V]]="c",Tabela7[[#This Row],[Preço Médio]],"")</f>
        <v/>
      </c>
      <c r="W2985" s="294" t="str">
        <f>IF(Tabela7[[#This Row],[C/V]]="v",Tabela7[[#This Row],[Preço Médio]],"")</f>
        <v/>
      </c>
      <c r="X2985" s="123" t="str">
        <f>Tabela7[[#This Row],[Código Negociação]]&amp;Tabela7[[#This Row],[C/V]]</f>
        <v/>
      </c>
    </row>
    <row r="2986" spans="3:24" ht="15" customHeight="1" x14ac:dyDescent="0.25">
      <c r="C2986" s="262"/>
      <c r="D2986" s="272"/>
      <c r="E2986" s="273"/>
      <c r="F2986" s="264"/>
      <c r="G2986" s="265"/>
      <c r="H2986" s="126"/>
      <c r="I2986" s="125"/>
      <c r="J2986" s="125"/>
      <c r="K2986" s="125"/>
      <c r="L2986" s="125"/>
      <c r="M2986" s="125"/>
      <c r="N2986" s="125"/>
      <c r="O2986" s="266"/>
      <c r="P2986" s="267"/>
      <c r="Q2986" s="267"/>
      <c r="R2986" s="270"/>
      <c r="S2986" s="267"/>
      <c r="T2986" s="264"/>
      <c r="U2986" s="300"/>
      <c r="V2986" s="294" t="str">
        <f>IF(Tabela7[[#This Row],[C/V]]="c",Tabela7[[#This Row],[Preço Médio]],"")</f>
        <v/>
      </c>
      <c r="W2986" s="294" t="str">
        <f>IF(Tabela7[[#This Row],[C/V]]="v",Tabela7[[#This Row],[Preço Médio]],"")</f>
        <v/>
      </c>
      <c r="X2986" s="123" t="str">
        <f>Tabela7[[#This Row],[Código Negociação]]&amp;Tabela7[[#This Row],[C/V]]</f>
        <v/>
      </c>
    </row>
    <row r="2987" spans="3:24" ht="15" customHeight="1" x14ac:dyDescent="0.25">
      <c r="C2987" s="141"/>
      <c r="D2987" s="271"/>
      <c r="E2987" s="271"/>
      <c r="F2987" s="118"/>
      <c r="G2987" s="119"/>
      <c r="H2987" s="118"/>
      <c r="I2987" s="120"/>
      <c r="J2987" s="120"/>
      <c r="K2987" s="120"/>
      <c r="L2987" s="120"/>
      <c r="M2987" s="120"/>
      <c r="N2987" s="120"/>
      <c r="O2987" s="121"/>
      <c r="P2987" s="121"/>
      <c r="Q2987" s="117"/>
      <c r="R2987" s="122"/>
      <c r="S2987" s="117"/>
      <c r="T2987" s="123"/>
      <c r="U2987" s="299"/>
      <c r="V2987" s="294" t="str">
        <f>IF(Tabela7[[#This Row],[C/V]]="c",Tabela7[[#This Row],[Preço Médio]],"")</f>
        <v/>
      </c>
      <c r="W2987" s="294" t="str">
        <f>IF(Tabela7[[#This Row],[C/V]]="v",Tabela7[[#This Row],[Preço Médio]],"")</f>
        <v/>
      </c>
      <c r="X2987" s="123" t="str">
        <f>Tabela7[[#This Row],[Código Negociação]]&amp;Tabela7[[#This Row],[C/V]]</f>
        <v/>
      </c>
    </row>
    <row r="2988" spans="3:24" ht="15" customHeight="1" x14ac:dyDescent="0.25">
      <c r="C2988" s="262"/>
      <c r="D2988" s="272"/>
      <c r="E2988" s="272"/>
      <c r="F2988" s="264"/>
      <c r="G2988" s="265"/>
      <c r="H2988" s="126"/>
      <c r="I2988" s="125"/>
      <c r="J2988" s="125"/>
      <c r="K2988" s="125"/>
      <c r="L2988" s="125"/>
      <c r="M2988" s="125"/>
      <c r="N2988" s="125"/>
      <c r="O2988" s="266"/>
      <c r="P2988" s="267"/>
      <c r="Q2988" s="268"/>
      <c r="R2988" s="269"/>
      <c r="S2988" s="268"/>
      <c r="T2988" s="263"/>
      <c r="U2988" s="300"/>
      <c r="V2988" s="294" t="str">
        <f>IF(Tabela7[[#This Row],[C/V]]="c",Tabela7[[#This Row],[Preço Médio]],"")</f>
        <v/>
      </c>
      <c r="W2988" s="294" t="str">
        <f>IF(Tabela7[[#This Row],[C/V]]="v",Tabela7[[#This Row],[Preço Médio]],"")</f>
        <v/>
      </c>
      <c r="X2988" s="123" t="str">
        <f>Tabela7[[#This Row],[Código Negociação]]&amp;Tabela7[[#This Row],[C/V]]</f>
        <v/>
      </c>
    </row>
    <row r="2989" spans="3:24" ht="15" customHeight="1" x14ac:dyDescent="0.25">
      <c r="C2989" s="262"/>
      <c r="D2989" s="272"/>
      <c r="E2989" s="272"/>
      <c r="F2989" s="264"/>
      <c r="G2989" s="265"/>
      <c r="H2989" s="126"/>
      <c r="I2989" s="125"/>
      <c r="J2989" s="125"/>
      <c r="K2989" s="125"/>
      <c r="L2989" s="125"/>
      <c r="M2989" s="125"/>
      <c r="N2989" s="125"/>
      <c r="O2989" s="266"/>
      <c r="P2989" s="267"/>
      <c r="Q2989" s="267"/>
      <c r="R2989" s="270"/>
      <c r="S2989" s="267"/>
      <c r="T2989" s="264"/>
      <c r="U2989" s="300"/>
      <c r="V2989" s="294" t="str">
        <f>IF(Tabela7[[#This Row],[C/V]]="c",Tabela7[[#This Row],[Preço Médio]],"")</f>
        <v/>
      </c>
      <c r="W2989" s="294" t="str">
        <f>IF(Tabela7[[#This Row],[C/V]]="v",Tabela7[[#This Row],[Preço Médio]],"")</f>
        <v/>
      </c>
      <c r="X2989" s="123" t="str">
        <f>Tabela7[[#This Row],[Código Negociação]]&amp;Tabela7[[#This Row],[C/V]]</f>
        <v/>
      </c>
    </row>
    <row r="2990" spans="3:24" ht="15" customHeight="1" x14ac:dyDescent="0.25">
      <c r="C2990" s="141"/>
      <c r="D2990" s="273"/>
      <c r="E2990" s="273"/>
      <c r="F2990" s="264"/>
      <c r="G2990" s="274"/>
      <c r="H2990" s="264"/>
      <c r="I2990" s="275"/>
      <c r="J2990" s="275"/>
      <c r="K2990" s="275"/>
      <c r="L2990" s="275"/>
      <c r="M2990" s="275"/>
      <c r="N2990" s="275"/>
      <c r="O2990" s="267"/>
      <c r="P2990" s="267"/>
      <c r="Q2990" s="268"/>
      <c r="R2990" s="269"/>
      <c r="S2990" s="268"/>
      <c r="T2990" s="263"/>
      <c r="U2990" s="300"/>
      <c r="V2990" s="294" t="str">
        <f>IF(Tabela7[[#This Row],[C/V]]="c",Tabela7[[#This Row],[Preço Médio]],"")</f>
        <v/>
      </c>
      <c r="W2990" s="294" t="str">
        <f>IF(Tabela7[[#This Row],[C/V]]="v",Tabela7[[#This Row],[Preço Médio]],"")</f>
        <v/>
      </c>
      <c r="X2990" s="123" t="str">
        <f>Tabela7[[#This Row],[Código Negociação]]&amp;Tabela7[[#This Row],[C/V]]</f>
        <v/>
      </c>
    </row>
    <row r="2991" spans="3:24" ht="15" customHeight="1" x14ac:dyDescent="0.25">
      <c r="C2991" s="262"/>
      <c r="D2991" s="272"/>
      <c r="E2991" s="273"/>
      <c r="F2991" s="264"/>
      <c r="G2991" s="265"/>
      <c r="H2991" s="126"/>
      <c r="I2991" s="125"/>
      <c r="J2991" s="125"/>
      <c r="K2991" s="125"/>
      <c r="L2991" s="125"/>
      <c r="M2991" s="125"/>
      <c r="N2991" s="125"/>
      <c r="O2991" s="266"/>
      <c r="P2991" s="267"/>
      <c r="Q2991" s="268"/>
      <c r="R2991" s="269"/>
      <c r="S2991" s="268"/>
      <c r="T2991" s="263"/>
      <c r="U2991" s="300"/>
      <c r="V2991" s="294" t="str">
        <f>IF(Tabela7[[#This Row],[C/V]]="c",Tabela7[[#This Row],[Preço Médio]],"")</f>
        <v/>
      </c>
      <c r="W2991" s="294" t="str">
        <f>IF(Tabela7[[#This Row],[C/V]]="v",Tabela7[[#This Row],[Preço Médio]],"")</f>
        <v/>
      </c>
      <c r="X2991" s="123" t="str">
        <f>Tabela7[[#This Row],[Código Negociação]]&amp;Tabela7[[#This Row],[C/V]]</f>
        <v/>
      </c>
    </row>
    <row r="2992" spans="3:24" ht="15" customHeight="1" x14ac:dyDescent="0.25">
      <c r="C2992" s="262"/>
      <c r="D2992" s="272"/>
      <c r="E2992" s="273"/>
      <c r="F2992" s="264"/>
      <c r="G2992" s="265"/>
      <c r="H2992" s="126"/>
      <c r="I2992" s="125"/>
      <c r="J2992" s="125"/>
      <c r="K2992" s="125"/>
      <c r="L2992" s="125"/>
      <c r="M2992" s="125"/>
      <c r="N2992" s="125"/>
      <c r="O2992" s="266"/>
      <c r="P2992" s="267"/>
      <c r="Q2992" s="267"/>
      <c r="R2992" s="270"/>
      <c r="S2992" s="267"/>
      <c r="T2992" s="264"/>
      <c r="U2992" s="300"/>
      <c r="V2992" s="294" t="str">
        <f>IF(Tabela7[[#This Row],[C/V]]="c",Tabela7[[#This Row],[Preço Médio]],"")</f>
        <v/>
      </c>
      <c r="W2992" s="294" t="str">
        <f>IF(Tabela7[[#This Row],[C/V]]="v",Tabela7[[#This Row],[Preço Médio]],"")</f>
        <v/>
      </c>
      <c r="X2992" s="123" t="str">
        <f>Tabela7[[#This Row],[Código Negociação]]&amp;Tabela7[[#This Row],[C/V]]</f>
        <v/>
      </c>
    </row>
    <row r="2993" spans="3:24" ht="15" customHeight="1" x14ac:dyDescent="0.25">
      <c r="C2993" s="141"/>
      <c r="D2993" s="271"/>
      <c r="E2993" s="271"/>
      <c r="F2993" s="118"/>
      <c r="G2993" s="119"/>
      <c r="H2993" s="118"/>
      <c r="I2993" s="120"/>
      <c r="J2993" s="120"/>
      <c r="K2993" s="120"/>
      <c r="L2993" s="120"/>
      <c r="M2993" s="120"/>
      <c r="N2993" s="120"/>
      <c r="O2993" s="121"/>
      <c r="P2993" s="121"/>
      <c r="Q2993" s="117"/>
      <c r="R2993" s="122"/>
      <c r="S2993" s="117"/>
      <c r="T2993" s="123"/>
      <c r="U2993" s="299"/>
      <c r="V2993" s="294" t="str">
        <f>IF(Tabela7[[#This Row],[C/V]]="c",Tabela7[[#This Row],[Preço Médio]],"")</f>
        <v/>
      </c>
      <c r="W2993" s="294" t="str">
        <f>IF(Tabela7[[#This Row],[C/V]]="v",Tabela7[[#This Row],[Preço Médio]],"")</f>
        <v/>
      </c>
      <c r="X2993" s="123" t="str">
        <f>Tabela7[[#This Row],[Código Negociação]]&amp;Tabela7[[#This Row],[C/V]]</f>
        <v/>
      </c>
    </row>
    <row r="2994" spans="3:24" ht="15" customHeight="1" x14ac:dyDescent="0.25">
      <c r="C2994" s="262"/>
      <c r="D2994" s="272"/>
      <c r="E2994" s="272"/>
      <c r="F2994" s="264"/>
      <c r="G2994" s="265"/>
      <c r="H2994" s="126"/>
      <c r="I2994" s="125"/>
      <c r="J2994" s="125"/>
      <c r="K2994" s="125"/>
      <c r="L2994" s="125"/>
      <c r="M2994" s="125"/>
      <c r="N2994" s="125"/>
      <c r="O2994" s="266"/>
      <c r="P2994" s="267"/>
      <c r="Q2994" s="268"/>
      <c r="R2994" s="269"/>
      <c r="S2994" s="268"/>
      <c r="T2994" s="263"/>
      <c r="U2994" s="300"/>
      <c r="V2994" s="294" t="str">
        <f>IF(Tabela7[[#This Row],[C/V]]="c",Tabela7[[#This Row],[Preço Médio]],"")</f>
        <v/>
      </c>
      <c r="W2994" s="294" t="str">
        <f>IF(Tabela7[[#This Row],[C/V]]="v",Tabela7[[#This Row],[Preço Médio]],"")</f>
        <v/>
      </c>
      <c r="X2994" s="123" t="str">
        <f>Tabela7[[#This Row],[Código Negociação]]&amp;Tabela7[[#This Row],[C/V]]</f>
        <v/>
      </c>
    </row>
    <row r="2995" spans="3:24" ht="15" customHeight="1" x14ac:dyDescent="0.25">
      <c r="C2995" s="262"/>
      <c r="D2995" s="272"/>
      <c r="E2995" s="272"/>
      <c r="F2995" s="264"/>
      <c r="G2995" s="265"/>
      <c r="H2995" s="126"/>
      <c r="I2995" s="125"/>
      <c r="J2995" s="125"/>
      <c r="K2995" s="125"/>
      <c r="L2995" s="125"/>
      <c r="M2995" s="125"/>
      <c r="N2995" s="125"/>
      <c r="O2995" s="266"/>
      <c r="P2995" s="267"/>
      <c r="Q2995" s="267"/>
      <c r="R2995" s="270"/>
      <c r="S2995" s="267"/>
      <c r="T2995" s="264"/>
      <c r="U2995" s="300"/>
      <c r="V2995" s="294" t="str">
        <f>IF(Tabela7[[#This Row],[C/V]]="c",Tabela7[[#This Row],[Preço Médio]],"")</f>
        <v/>
      </c>
      <c r="W2995" s="294" t="str">
        <f>IF(Tabela7[[#This Row],[C/V]]="v",Tabela7[[#This Row],[Preço Médio]],"")</f>
        <v/>
      </c>
      <c r="X2995" s="123" t="str">
        <f>Tabela7[[#This Row],[Código Negociação]]&amp;Tabela7[[#This Row],[C/V]]</f>
        <v/>
      </c>
    </row>
    <row r="2996" spans="3:24" ht="15" customHeight="1" x14ac:dyDescent="0.25">
      <c r="C2996" s="141"/>
      <c r="D2996" s="273"/>
      <c r="E2996" s="273"/>
      <c r="F2996" s="264"/>
      <c r="G2996" s="274"/>
      <c r="H2996" s="264"/>
      <c r="I2996" s="275"/>
      <c r="J2996" s="275"/>
      <c r="K2996" s="275"/>
      <c r="L2996" s="275"/>
      <c r="M2996" s="275"/>
      <c r="N2996" s="275"/>
      <c r="O2996" s="267"/>
      <c r="P2996" s="267"/>
      <c r="Q2996" s="268"/>
      <c r="R2996" s="269"/>
      <c r="S2996" s="268"/>
      <c r="T2996" s="263"/>
      <c r="U2996" s="300"/>
      <c r="V2996" s="294" t="str">
        <f>IF(Tabela7[[#This Row],[C/V]]="c",Tabela7[[#This Row],[Preço Médio]],"")</f>
        <v/>
      </c>
      <c r="W2996" s="294" t="str">
        <f>IF(Tabela7[[#This Row],[C/V]]="v",Tabela7[[#This Row],[Preço Médio]],"")</f>
        <v/>
      </c>
      <c r="X2996" s="123" t="str">
        <f>Tabela7[[#This Row],[Código Negociação]]&amp;Tabela7[[#This Row],[C/V]]</f>
        <v/>
      </c>
    </row>
    <row r="2997" spans="3:24" ht="15" customHeight="1" x14ac:dyDescent="0.25">
      <c r="C2997" s="262"/>
      <c r="D2997" s="272"/>
      <c r="E2997" s="273"/>
      <c r="F2997" s="264"/>
      <c r="G2997" s="265"/>
      <c r="H2997" s="126"/>
      <c r="I2997" s="125"/>
      <c r="J2997" s="125"/>
      <c r="K2997" s="125"/>
      <c r="L2997" s="125"/>
      <c r="M2997" s="125"/>
      <c r="N2997" s="125"/>
      <c r="O2997" s="266"/>
      <c r="P2997" s="267"/>
      <c r="Q2997" s="268"/>
      <c r="R2997" s="269"/>
      <c r="S2997" s="268"/>
      <c r="T2997" s="263"/>
      <c r="U2997" s="300"/>
      <c r="V2997" s="294" t="str">
        <f>IF(Tabela7[[#This Row],[C/V]]="c",Tabela7[[#This Row],[Preço Médio]],"")</f>
        <v/>
      </c>
      <c r="W2997" s="294" t="str">
        <f>IF(Tabela7[[#This Row],[C/V]]="v",Tabela7[[#This Row],[Preço Médio]],"")</f>
        <v/>
      </c>
      <c r="X2997" s="123" t="str">
        <f>Tabela7[[#This Row],[Código Negociação]]&amp;Tabela7[[#This Row],[C/V]]</f>
        <v/>
      </c>
    </row>
    <row r="2998" spans="3:24" ht="15" customHeight="1" x14ac:dyDescent="0.25">
      <c r="C2998" s="262"/>
      <c r="D2998" s="272"/>
      <c r="E2998" s="273"/>
      <c r="F2998" s="264"/>
      <c r="G2998" s="265"/>
      <c r="H2998" s="126"/>
      <c r="I2998" s="125"/>
      <c r="J2998" s="125"/>
      <c r="K2998" s="125"/>
      <c r="L2998" s="125"/>
      <c r="M2998" s="125"/>
      <c r="N2998" s="125"/>
      <c r="O2998" s="266"/>
      <c r="P2998" s="267"/>
      <c r="Q2998" s="267"/>
      <c r="R2998" s="270"/>
      <c r="S2998" s="267"/>
      <c r="T2998" s="264"/>
      <c r="U2998" s="300"/>
      <c r="V2998" s="294" t="str">
        <f>IF(Tabela7[[#This Row],[C/V]]="c",Tabela7[[#This Row],[Preço Médio]],"")</f>
        <v/>
      </c>
      <c r="W2998" s="294" t="str">
        <f>IF(Tabela7[[#This Row],[C/V]]="v",Tabela7[[#This Row],[Preço Médio]],"")</f>
        <v/>
      </c>
      <c r="X2998" s="123" t="str">
        <f>Tabela7[[#This Row],[Código Negociação]]&amp;Tabela7[[#This Row],[C/V]]</f>
        <v/>
      </c>
    </row>
    <row r="2999" spans="3:24" ht="15" customHeight="1" x14ac:dyDescent="0.25">
      <c r="C2999" s="141"/>
      <c r="D2999" s="271"/>
      <c r="E2999" s="271"/>
      <c r="F2999" s="118"/>
      <c r="G2999" s="119"/>
      <c r="H2999" s="118"/>
      <c r="I2999" s="120"/>
      <c r="J2999" s="120"/>
      <c r="K2999" s="120"/>
      <c r="L2999" s="120"/>
      <c r="M2999" s="120"/>
      <c r="N2999" s="120"/>
      <c r="O2999" s="121"/>
      <c r="P2999" s="121"/>
      <c r="Q2999" s="117"/>
      <c r="R2999" s="122"/>
      <c r="S2999" s="117"/>
      <c r="T2999" s="123"/>
      <c r="U2999" s="299"/>
      <c r="V2999" s="294" t="str">
        <f>IF(Tabela7[[#This Row],[C/V]]="c",Tabela7[[#This Row],[Preço Médio]],"")</f>
        <v/>
      </c>
      <c r="W2999" s="294" t="str">
        <f>IF(Tabela7[[#This Row],[C/V]]="v",Tabela7[[#This Row],[Preço Médio]],"")</f>
        <v/>
      </c>
      <c r="X2999" s="123" t="str">
        <f>Tabela7[[#This Row],[Código Negociação]]&amp;Tabela7[[#This Row],[C/V]]</f>
        <v/>
      </c>
    </row>
    <row r="3000" spans="3:24" ht="15" customHeight="1" x14ac:dyDescent="0.25">
      <c r="C3000" s="262"/>
      <c r="D3000" s="272"/>
      <c r="E3000" s="272"/>
      <c r="F3000" s="264"/>
      <c r="G3000" s="265"/>
      <c r="H3000" s="126"/>
      <c r="I3000" s="125"/>
      <c r="J3000" s="125"/>
      <c r="K3000" s="125"/>
      <c r="L3000" s="125"/>
      <c r="M3000" s="125"/>
      <c r="N3000" s="125"/>
      <c r="O3000" s="266"/>
      <c r="P3000" s="267"/>
      <c r="Q3000" s="268"/>
      <c r="R3000" s="269"/>
      <c r="S3000" s="268"/>
      <c r="T3000" s="263"/>
      <c r="U3000" s="300"/>
      <c r="V3000" s="294" t="str">
        <f>IF(Tabela7[[#This Row],[C/V]]="c",Tabela7[[#This Row],[Preço Médio]],"")</f>
        <v/>
      </c>
      <c r="W3000" s="294" t="str">
        <f>IF(Tabela7[[#This Row],[C/V]]="v",Tabela7[[#This Row],[Preço Médio]],"")</f>
        <v/>
      </c>
      <c r="X3000" s="123" t="str">
        <f>Tabela7[[#This Row],[Código Negociação]]&amp;Tabela7[[#This Row],[C/V]]</f>
        <v/>
      </c>
    </row>
    <row r="3001" spans="3:24" ht="15" customHeight="1" x14ac:dyDescent="0.25">
      <c r="C3001" s="262"/>
      <c r="D3001" s="272"/>
      <c r="E3001" s="272"/>
      <c r="F3001" s="264"/>
      <c r="G3001" s="265"/>
      <c r="H3001" s="126"/>
      <c r="I3001" s="125"/>
      <c r="J3001" s="125"/>
      <c r="K3001" s="125"/>
      <c r="L3001" s="125"/>
      <c r="M3001" s="125"/>
      <c r="N3001" s="125"/>
      <c r="O3001" s="266"/>
      <c r="P3001" s="267"/>
      <c r="Q3001" s="267"/>
      <c r="R3001" s="270"/>
      <c r="S3001" s="267"/>
      <c r="T3001" s="264"/>
      <c r="U3001" s="300"/>
      <c r="V3001" s="294" t="str">
        <f>IF(Tabela7[[#This Row],[C/V]]="c",Tabela7[[#This Row],[Preço Médio]],"")</f>
        <v/>
      </c>
      <c r="W3001" s="294" t="str">
        <f>IF(Tabela7[[#This Row],[C/V]]="v",Tabela7[[#This Row],[Preço Médio]],"")</f>
        <v/>
      </c>
      <c r="X3001" s="123" t="str">
        <f>Tabela7[[#This Row],[Código Negociação]]&amp;Tabela7[[#This Row],[C/V]]</f>
        <v/>
      </c>
    </row>
    <row r="3002" spans="3:24" ht="15" customHeight="1" x14ac:dyDescent="0.25">
      <c r="C3002" s="141"/>
      <c r="D3002" s="273"/>
      <c r="E3002" s="273"/>
      <c r="F3002" s="264"/>
      <c r="G3002" s="274"/>
      <c r="H3002" s="264"/>
      <c r="I3002" s="275"/>
      <c r="J3002" s="275"/>
      <c r="K3002" s="275"/>
      <c r="L3002" s="275"/>
      <c r="M3002" s="275"/>
      <c r="N3002" s="275"/>
      <c r="O3002" s="267"/>
      <c r="P3002" s="267"/>
      <c r="Q3002" s="268"/>
      <c r="R3002" s="269"/>
      <c r="S3002" s="268"/>
      <c r="T3002" s="263"/>
      <c r="U3002" s="300"/>
      <c r="V3002" s="294" t="str">
        <f>IF(Tabela7[[#This Row],[C/V]]="c",Tabela7[[#This Row],[Preço Médio]],"")</f>
        <v/>
      </c>
      <c r="W3002" s="294" t="str">
        <f>IF(Tabela7[[#This Row],[C/V]]="v",Tabela7[[#This Row],[Preço Médio]],"")</f>
        <v/>
      </c>
      <c r="X3002" s="123" t="str">
        <f>Tabela7[[#This Row],[Código Negociação]]&amp;Tabela7[[#This Row],[C/V]]</f>
        <v/>
      </c>
    </row>
    <row r="3003" spans="3:24" ht="15" customHeight="1" x14ac:dyDescent="0.25">
      <c r="C3003" s="262"/>
      <c r="D3003" s="272"/>
      <c r="E3003" s="273"/>
      <c r="F3003" s="264"/>
      <c r="G3003" s="265"/>
      <c r="H3003" s="126"/>
      <c r="I3003" s="125"/>
      <c r="J3003" s="125"/>
      <c r="K3003" s="125"/>
      <c r="L3003" s="125"/>
      <c r="M3003" s="125"/>
      <c r="N3003" s="125"/>
      <c r="O3003" s="266"/>
      <c r="P3003" s="267"/>
      <c r="Q3003" s="268"/>
      <c r="R3003" s="269"/>
      <c r="S3003" s="268"/>
      <c r="T3003" s="263"/>
      <c r="U3003" s="300"/>
      <c r="V3003" s="294" t="str">
        <f>IF(Tabela7[[#This Row],[C/V]]="c",Tabela7[[#This Row],[Preço Médio]],"")</f>
        <v/>
      </c>
      <c r="W3003" s="294" t="str">
        <f>IF(Tabela7[[#This Row],[C/V]]="v",Tabela7[[#This Row],[Preço Médio]],"")</f>
        <v/>
      </c>
      <c r="X3003" s="123" t="str">
        <f>Tabela7[[#This Row],[Código Negociação]]&amp;Tabela7[[#This Row],[C/V]]</f>
        <v/>
      </c>
    </row>
    <row r="3004" spans="3:24" ht="15" customHeight="1" x14ac:dyDescent="0.25">
      <c r="C3004" s="262"/>
      <c r="D3004" s="272"/>
      <c r="E3004" s="273"/>
      <c r="F3004" s="264"/>
      <c r="G3004" s="265"/>
      <c r="H3004" s="126"/>
      <c r="I3004" s="125"/>
      <c r="J3004" s="125"/>
      <c r="K3004" s="125"/>
      <c r="L3004" s="125"/>
      <c r="M3004" s="125"/>
      <c r="N3004" s="125"/>
      <c r="O3004" s="266"/>
      <c r="P3004" s="267"/>
      <c r="Q3004" s="267"/>
      <c r="R3004" s="270"/>
      <c r="S3004" s="267"/>
      <c r="T3004" s="264"/>
      <c r="U3004" s="300"/>
      <c r="V3004" s="294" t="str">
        <f>IF(Tabela7[[#This Row],[C/V]]="c",Tabela7[[#This Row],[Preço Médio]],"")</f>
        <v/>
      </c>
      <c r="W3004" s="294" t="str">
        <f>IF(Tabela7[[#This Row],[C/V]]="v",Tabela7[[#This Row],[Preço Médio]],"")</f>
        <v/>
      </c>
      <c r="X3004" s="123" t="str">
        <f>Tabela7[[#This Row],[Código Negociação]]&amp;Tabela7[[#This Row],[C/V]]</f>
        <v/>
      </c>
    </row>
    <row r="3005" spans="3:24" ht="15" customHeight="1" x14ac:dyDescent="0.25">
      <c r="C3005" s="141"/>
      <c r="D3005" s="271"/>
      <c r="E3005" s="271"/>
      <c r="F3005" s="118"/>
      <c r="G3005" s="119"/>
      <c r="H3005" s="118"/>
      <c r="I3005" s="120"/>
      <c r="J3005" s="120"/>
      <c r="K3005" s="120"/>
      <c r="L3005" s="120"/>
      <c r="M3005" s="120"/>
      <c r="N3005" s="120"/>
      <c r="O3005" s="121"/>
      <c r="P3005" s="121"/>
      <c r="Q3005" s="117"/>
      <c r="R3005" s="122"/>
      <c r="S3005" s="117"/>
      <c r="T3005" s="123"/>
      <c r="U3005" s="299"/>
      <c r="V3005" s="294" t="str">
        <f>IF(Tabela7[[#This Row],[C/V]]="c",Tabela7[[#This Row],[Preço Médio]],"")</f>
        <v/>
      </c>
      <c r="W3005" s="294" t="str">
        <f>IF(Tabela7[[#This Row],[C/V]]="v",Tabela7[[#This Row],[Preço Médio]],"")</f>
        <v/>
      </c>
      <c r="X3005" s="123" t="str">
        <f>Tabela7[[#This Row],[Código Negociação]]&amp;Tabela7[[#This Row],[C/V]]</f>
        <v/>
      </c>
    </row>
    <row r="3006" spans="3:24" ht="15" customHeight="1" x14ac:dyDescent="0.25">
      <c r="C3006" s="262"/>
      <c r="D3006" s="272"/>
      <c r="E3006" s="272"/>
      <c r="F3006" s="264"/>
      <c r="G3006" s="265"/>
      <c r="H3006" s="126"/>
      <c r="I3006" s="125"/>
      <c r="J3006" s="125"/>
      <c r="K3006" s="125"/>
      <c r="L3006" s="125"/>
      <c r="M3006" s="125"/>
      <c r="N3006" s="125"/>
      <c r="O3006" s="266"/>
      <c r="P3006" s="267"/>
      <c r="Q3006" s="268"/>
      <c r="R3006" s="269"/>
      <c r="S3006" s="268"/>
      <c r="T3006" s="263"/>
      <c r="U3006" s="300"/>
      <c r="V3006" s="294" t="str">
        <f>IF(Tabela7[[#This Row],[C/V]]="c",Tabela7[[#This Row],[Preço Médio]],"")</f>
        <v/>
      </c>
      <c r="W3006" s="294" t="str">
        <f>IF(Tabela7[[#This Row],[C/V]]="v",Tabela7[[#This Row],[Preço Médio]],"")</f>
        <v/>
      </c>
      <c r="X3006" s="123" t="str">
        <f>Tabela7[[#This Row],[Código Negociação]]&amp;Tabela7[[#This Row],[C/V]]</f>
        <v/>
      </c>
    </row>
    <row r="3007" spans="3:24" ht="15" customHeight="1" x14ac:dyDescent="0.25">
      <c r="C3007" s="262"/>
      <c r="D3007" s="272"/>
      <c r="E3007" s="272"/>
      <c r="F3007" s="264"/>
      <c r="G3007" s="265"/>
      <c r="H3007" s="126"/>
      <c r="I3007" s="125"/>
      <c r="J3007" s="125"/>
      <c r="K3007" s="125"/>
      <c r="L3007" s="125"/>
      <c r="M3007" s="125"/>
      <c r="N3007" s="125"/>
      <c r="O3007" s="266"/>
      <c r="P3007" s="267"/>
      <c r="Q3007" s="267"/>
      <c r="R3007" s="270"/>
      <c r="S3007" s="267"/>
      <c r="T3007" s="264"/>
      <c r="U3007" s="300"/>
      <c r="V3007" s="294" t="str">
        <f>IF(Tabela7[[#This Row],[C/V]]="c",Tabela7[[#This Row],[Preço Médio]],"")</f>
        <v/>
      </c>
      <c r="W3007" s="294" t="str">
        <f>IF(Tabela7[[#This Row],[C/V]]="v",Tabela7[[#This Row],[Preço Médio]],"")</f>
        <v/>
      </c>
      <c r="X3007" s="123" t="str">
        <f>Tabela7[[#This Row],[Código Negociação]]&amp;Tabela7[[#This Row],[C/V]]</f>
        <v/>
      </c>
    </row>
    <row r="3008" spans="3:24" ht="15" customHeight="1" x14ac:dyDescent="0.25">
      <c r="C3008" s="141"/>
      <c r="D3008" s="273"/>
      <c r="E3008" s="273"/>
      <c r="F3008" s="264"/>
      <c r="G3008" s="274"/>
      <c r="H3008" s="264"/>
      <c r="I3008" s="275"/>
      <c r="J3008" s="275"/>
      <c r="K3008" s="275"/>
      <c r="L3008" s="275"/>
      <c r="M3008" s="275"/>
      <c r="N3008" s="275"/>
      <c r="O3008" s="267"/>
      <c r="P3008" s="267"/>
      <c r="Q3008" s="268"/>
      <c r="R3008" s="269"/>
      <c r="S3008" s="268"/>
      <c r="T3008" s="263"/>
      <c r="U3008" s="300"/>
      <c r="V3008" s="294" t="str">
        <f>IF(Tabela7[[#This Row],[C/V]]="c",Tabela7[[#This Row],[Preço Médio]],"")</f>
        <v/>
      </c>
      <c r="W3008" s="294" t="str">
        <f>IF(Tabela7[[#This Row],[C/V]]="v",Tabela7[[#This Row],[Preço Médio]],"")</f>
        <v/>
      </c>
      <c r="X3008" s="123" t="str">
        <f>Tabela7[[#This Row],[Código Negociação]]&amp;Tabela7[[#This Row],[C/V]]</f>
        <v/>
      </c>
    </row>
    <row r="3009" spans="3:24" ht="15" customHeight="1" x14ac:dyDescent="0.25">
      <c r="C3009" s="262"/>
      <c r="D3009" s="272"/>
      <c r="E3009" s="273"/>
      <c r="F3009" s="264"/>
      <c r="G3009" s="265"/>
      <c r="H3009" s="126"/>
      <c r="I3009" s="125"/>
      <c r="J3009" s="125"/>
      <c r="K3009" s="125"/>
      <c r="L3009" s="125"/>
      <c r="M3009" s="125"/>
      <c r="N3009" s="125"/>
      <c r="O3009" s="266"/>
      <c r="P3009" s="267"/>
      <c r="Q3009" s="268"/>
      <c r="R3009" s="269"/>
      <c r="S3009" s="268"/>
      <c r="T3009" s="263"/>
      <c r="U3009" s="300"/>
      <c r="V3009" s="294" t="str">
        <f>IF(Tabela7[[#This Row],[C/V]]="c",Tabela7[[#This Row],[Preço Médio]],"")</f>
        <v/>
      </c>
      <c r="W3009" s="294" t="str">
        <f>IF(Tabela7[[#This Row],[C/V]]="v",Tabela7[[#This Row],[Preço Médio]],"")</f>
        <v/>
      </c>
      <c r="X3009" s="123" t="str">
        <f>Tabela7[[#This Row],[Código Negociação]]&amp;Tabela7[[#This Row],[C/V]]</f>
        <v/>
      </c>
    </row>
    <row r="3010" spans="3:24" ht="15" customHeight="1" x14ac:dyDescent="0.25">
      <c r="C3010" s="262"/>
      <c r="D3010" s="272"/>
      <c r="E3010" s="273"/>
      <c r="F3010" s="264"/>
      <c r="G3010" s="265"/>
      <c r="H3010" s="126"/>
      <c r="I3010" s="125"/>
      <c r="J3010" s="125"/>
      <c r="K3010" s="125"/>
      <c r="L3010" s="125"/>
      <c r="M3010" s="125"/>
      <c r="N3010" s="125"/>
      <c r="O3010" s="266"/>
      <c r="P3010" s="267"/>
      <c r="Q3010" s="267"/>
      <c r="R3010" s="270"/>
      <c r="S3010" s="267"/>
      <c r="T3010" s="264"/>
      <c r="U3010" s="300"/>
      <c r="V3010" s="294" t="str">
        <f>IF(Tabela7[[#This Row],[C/V]]="c",Tabela7[[#This Row],[Preço Médio]],"")</f>
        <v/>
      </c>
      <c r="W3010" s="294" t="str">
        <f>IF(Tabela7[[#This Row],[C/V]]="v",Tabela7[[#This Row],[Preço Médio]],"")</f>
        <v/>
      </c>
      <c r="X3010" s="123" t="str">
        <f>Tabela7[[#This Row],[Código Negociação]]&amp;Tabela7[[#This Row],[C/V]]</f>
        <v/>
      </c>
    </row>
    <row r="3011" spans="3:24" ht="15" customHeight="1" x14ac:dyDescent="0.25">
      <c r="C3011" s="141"/>
      <c r="D3011" s="271"/>
      <c r="E3011" s="271"/>
      <c r="F3011" s="118"/>
      <c r="G3011" s="119"/>
      <c r="H3011" s="118"/>
      <c r="I3011" s="120"/>
      <c r="J3011" s="120"/>
      <c r="K3011" s="120"/>
      <c r="L3011" s="120"/>
      <c r="M3011" s="120"/>
      <c r="N3011" s="120"/>
      <c r="O3011" s="121"/>
      <c r="P3011" s="121"/>
      <c r="Q3011" s="117"/>
      <c r="R3011" s="122"/>
      <c r="S3011" s="117"/>
      <c r="T3011" s="123"/>
      <c r="U3011" s="299"/>
      <c r="V3011" s="294" t="str">
        <f>IF(Tabela7[[#This Row],[C/V]]="c",Tabela7[[#This Row],[Preço Médio]],"")</f>
        <v/>
      </c>
      <c r="W3011" s="294" t="str">
        <f>IF(Tabela7[[#This Row],[C/V]]="v",Tabela7[[#This Row],[Preço Médio]],"")</f>
        <v/>
      </c>
      <c r="X3011" s="123" t="str">
        <f>Tabela7[[#This Row],[Código Negociação]]&amp;Tabela7[[#This Row],[C/V]]</f>
        <v/>
      </c>
    </row>
    <row r="3012" spans="3:24" ht="15" customHeight="1" x14ac:dyDescent="0.25">
      <c r="C3012" s="262"/>
      <c r="D3012" s="272"/>
      <c r="E3012" s="272"/>
      <c r="F3012" s="264"/>
      <c r="G3012" s="265"/>
      <c r="H3012" s="126"/>
      <c r="I3012" s="125"/>
      <c r="J3012" s="125"/>
      <c r="K3012" s="125"/>
      <c r="L3012" s="125"/>
      <c r="M3012" s="125"/>
      <c r="N3012" s="125"/>
      <c r="O3012" s="266"/>
      <c r="P3012" s="267"/>
      <c r="Q3012" s="268"/>
      <c r="R3012" s="269"/>
      <c r="S3012" s="268"/>
      <c r="T3012" s="263"/>
      <c r="U3012" s="300"/>
      <c r="V3012" s="294" t="str">
        <f>IF(Tabela7[[#This Row],[C/V]]="c",Tabela7[[#This Row],[Preço Médio]],"")</f>
        <v/>
      </c>
      <c r="W3012" s="294" t="str">
        <f>IF(Tabela7[[#This Row],[C/V]]="v",Tabela7[[#This Row],[Preço Médio]],"")</f>
        <v/>
      </c>
      <c r="X3012" s="123" t="str">
        <f>Tabela7[[#This Row],[Código Negociação]]&amp;Tabela7[[#This Row],[C/V]]</f>
        <v/>
      </c>
    </row>
    <row r="3013" spans="3:24" ht="15" customHeight="1" x14ac:dyDescent="0.25">
      <c r="C3013" s="262"/>
      <c r="D3013" s="272"/>
      <c r="E3013" s="272"/>
      <c r="F3013" s="264"/>
      <c r="G3013" s="265"/>
      <c r="H3013" s="126"/>
      <c r="I3013" s="125"/>
      <c r="J3013" s="125"/>
      <c r="K3013" s="125"/>
      <c r="L3013" s="125"/>
      <c r="M3013" s="125"/>
      <c r="N3013" s="125"/>
      <c r="O3013" s="266"/>
      <c r="P3013" s="267"/>
      <c r="Q3013" s="267"/>
      <c r="R3013" s="270"/>
      <c r="S3013" s="267"/>
      <c r="T3013" s="264"/>
      <c r="U3013" s="300"/>
      <c r="V3013" s="294" t="str">
        <f>IF(Tabela7[[#This Row],[C/V]]="c",Tabela7[[#This Row],[Preço Médio]],"")</f>
        <v/>
      </c>
      <c r="W3013" s="294" t="str">
        <f>IF(Tabela7[[#This Row],[C/V]]="v",Tabela7[[#This Row],[Preço Médio]],"")</f>
        <v/>
      </c>
      <c r="X3013" s="123" t="str">
        <f>Tabela7[[#This Row],[Código Negociação]]&amp;Tabela7[[#This Row],[C/V]]</f>
        <v/>
      </c>
    </row>
    <row r="3014" spans="3:24" ht="15" customHeight="1" x14ac:dyDescent="0.25">
      <c r="C3014" s="141"/>
      <c r="D3014" s="273"/>
      <c r="E3014" s="273"/>
      <c r="F3014" s="264"/>
      <c r="G3014" s="274"/>
      <c r="H3014" s="264"/>
      <c r="I3014" s="275"/>
      <c r="J3014" s="275"/>
      <c r="K3014" s="275"/>
      <c r="L3014" s="275"/>
      <c r="M3014" s="275"/>
      <c r="N3014" s="275"/>
      <c r="O3014" s="267"/>
      <c r="P3014" s="267"/>
      <c r="Q3014" s="268"/>
      <c r="R3014" s="269"/>
      <c r="S3014" s="268"/>
      <c r="T3014" s="263"/>
      <c r="U3014" s="300"/>
      <c r="V3014" s="294" t="str">
        <f>IF(Tabela7[[#This Row],[C/V]]="c",Tabela7[[#This Row],[Preço Médio]],"")</f>
        <v/>
      </c>
      <c r="W3014" s="294" t="str">
        <f>IF(Tabela7[[#This Row],[C/V]]="v",Tabela7[[#This Row],[Preço Médio]],"")</f>
        <v/>
      </c>
      <c r="X3014" s="123" t="str">
        <f>Tabela7[[#This Row],[Código Negociação]]&amp;Tabela7[[#This Row],[C/V]]</f>
        <v/>
      </c>
    </row>
    <row r="3015" spans="3:24" ht="15" customHeight="1" x14ac:dyDescent="0.25">
      <c r="C3015" s="262"/>
      <c r="D3015" s="272"/>
      <c r="E3015" s="273"/>
      <c r="F3015" s="264"/>
      <c r="G3015" s="265"/>
      <c r="H3015" s="126"/>
      <c r="I3015" s="125"/>
      <c r="J3015" s="125"/>
      <c r="K3015" s="125"/>
      <c r="L3015" s="125"/>
      <c r="M3015" s="125"/>
      <c r="N3015" s="125"/>
      <c r="O3015" s="266"/>
      <c r="P3015" s="267"/>
      <c r="Q3015" s="268"/>
      <c r="R3015" s="269"/>
      <c r="S3015" s="268"/>
      <c r="T3015" s="263"/>
      <c r="U3015" s="300"/>
      <c r="V3015" s="294" t="str">
        <f>IF(Tabela7[[#This Row],[C/V]]="c",Tabela7[[#This Row],[Preço Médio]],"")</f>
        <v/>
      </c>
      <c r="W3015" s="294" t="str">
        <f>IF(Tabela7[[#This Row],[C/V]]="v",Tabela7[[#This Row],[Preço Médio]],"")</f>
        <v/>
      </c>
      <c r="X3015" s="123" t="str">
        <f>Tabela7[[#This Row],[Código Negociação]]&amp;Tabela7[[#This Row],[C/V]]</f>
        <v/>
      </c>
    </row>
    <row r="3016" spans="3:24" ht="15" customHeight="1" x14ac:dyDescent="0.25">
      <c r="C3016" s="262"/>
      <c r="D3016" s="272"/>
      <c r="E3016" s="273"/>
      <c r="F3016" s="264"/>
      <c r="G3016" s="265"/>
      <c r="H3016" s="126"/>
      <c r="I3016" s="125"/>
      <c r="J3016" s="125"/>
      <c r="K3016" s="125"/>
      <c r="L3016" s="125"/>
      <c r="M3016" s="125"/>
      <c r="N3016" s="125"/>
      <c r="O3016" s="266"/>
      <c r="P3016" s="267"/>
      <c r="Q3016" s="267"/>
      <c r="R3016" s="270"/>
      <c r="S3016" s="267"/>
      <c r="T3016" s="264"/>
      <c r="U3016" s="300"/>
      <c r="V3016" s="294" t="str">
        <f>IF(Tabela7[[#This Row],[C/V]]="c",Tabela7[[#This Row],[Preço Médio]],"")</f>
        <v/>
      </c>
      <c r="W3016" s="294" t="str">
        <f>IF(Tabela7[[#This Row],[C/V]]="v",Tabela7[[#This Row],[Preço Médio]],"")</f>
        <v/>
      </c>
      <c r="X3016" s="123" t="str">
        <f>Tabela7[[#This Row],[Código Negociação]]&amp;Tabela7[[#This Row],[C/V]]</f>
        <v/>
      </c>
    </row>
    <row r="3017" spans="3:24" ht="15" customHeight="1" x14ac:dyDescent="0.25">
      <c r="C3017" s="141"/>
      <c r="D3017" s="271"/>
      <c r="E3017" s="271"/>
      <c r="F3017" s="118"/>
      <c r="G3017" s="119"/>
      <c r="H3017" s="118"/>
      <c r="I3017" s="120"/>
      <c r="J3017" s="120"/>
      <c r="K3017" s="120"/>
      <c r="L3017" s="120"/>
      <c r="M3017" s="120"/>
      <c r="N3017" s="120"/>
      <c r="O3017" s="121"/>
      <c r="P3017" s="121"/>
      <c r="Q3017" s="117"/>
      <c r="R3017" s="122"/>
      <c r="S3017" s="117"/>
      <c r="T3017" s="123"/>
      <c r="U3017" s="299"/>
      <c r="V3017" s="294" t="str">
        <f>IF(Tabela7[[#This Row],[C/V]]="c",Tabela7[[#This Row],[Preço Médio]],"")</f>
        <v/>
      </c>
      <c r="W3017" s="294" t="str">
        <f>IF(Tabela7[[#This Row],[C/V]]="v",Tabela7[[#This Row],[Preço Médio]],"")</f>
        <v/>
      </c>
      <c r="X3017" s="123" t="str">
        <f>Tabela7[[#This Row],[Código Negociação]]&amp;Tabela7[[#This Row],[C/V]]</f>
        <v/>
      </c>
    </row>
    <row r="3018" spans="3:24" ht="15" customHeight="1" x14ac:dyDescent="0.25">
      <c r="C3018" s="262"/>
      <c r="D3018" s="272"/>
      <c r="E3018" s="272"/>
      <c r="F3018" s="264"/>
      <c r="G3018" s="265"/>
      <c r="H3018" s="126"/>
      <c r="I3018" s="125"/>
      <c r="J3018" s="125"/>
      <c r="K3018" s="125"/>
      <c r="L3018" s="125"/>
      <c r="M3018" s="125"/>
      <c r="N3018" s="125"/>
      <c r="O3018" s="266"/>
      <c r="P3018" s="267"/>
      <c r="Q3018" s="268"/>
      <c r="R3018" s="269"/>
      <c r="S3018" s="268"/>
      <c r="T3018" s="263"/>
      <c r="U3018" s="300"/>
      <c r="V3018" s="294" t="str">
        <f>IF(Tabela7[[#This Row],[C/V]]="c",Tabela7[[#This Row],[Preço Médio]],"")</f>
        <v/>
      </c>
      <c r="W3018" s="294" t="str">
        <f>IF(Tabela7[[#This Row],[C/V]]="v",Tabela7[[#This Row],[Preço Médio]],"")</f>
        <v/>
      </c>
      <c r="X3018" s="123" t="str">
        <f>Tabela7[[#This Row],[Código Negociação]]&amp;Tabela7[[#This Row],[C/V]]</f>
        <v/>
      </c>
    </row>
    <row r="3019" spans="3:24" ht="15" customHeight="1" x14ac:dyDescent="0.25">
      <c r="C3019" s="262"/>
      <c r="D3019" s="272"/>
      <c r="E3019" s="272"/>
      <c r="F3019" s="264"/>
      <c r="G3019" s="265"/>
      <c r="H3019" s="126"/>
      <c r="I3019" s="125"/>
      <c r="J3019" s="125"/>
      <c r="K3019" s="125"/>
      <c r="L3019" s="125"/>
      <c r="M3019" s="125"/>
      <c r="N3019" s="125"/>
      <c r="O3019" s="266"/>
      <c r="P3019" s="267"/>
      <c r="Q3019" s="267"/>
      <c r="R3019" s="270"/>
      <c r="S3019" s="267"/>
      <c r="T3019" s="264"/>
      <c r="U3019" s="300"/>
      <c r="V3019" s="294" t="str">
        <f>IF(Tabela7[[#This Row],[C/V]]="c",Tabela7[[#This Row],[Preço Médio]],"")</f>
        <v/>
      </c>
      <c r="W3019" s="294" t="str">
        <f>IF(Tabela7[[#This Row],[C/V]]="v",Tabela7[[#This Row],[Preço Médio]],"")</f>
        <v/>
      </c>
      <c r="X3019" s="123" t="str">
        <f>Tabela7[[#This Row],[Código Negociação]]&amp;Tabela7[[#This Row],[C/V]]</f>
        <v/>
      </c>
    </row>
    <row r="3020" spans="3:24" ht="15" customHeight="1" x14ac:dyDescent="0.25">
      <c r="C3020" s="141"/>
      <c r="D3020" s="273"/>
      <c r="E3020" s="273"/>
      <c r="F3020" s="264"/>
      <c r="G3020" s="274"/>
      <c r="H3020" s="264"/>
      <c r="I3020" s="275"/>
      <c r="J3020" s="275"/>
      <c r="K3020" s="275"/>
      <c r="L3020" s="275"/>
      <c r="M3020" s="275"/>
      <c r="N3020" s="275"/>
      <c r="O3020" s="267"/>
      <c r="P3020" s="267"/>
      <c r="Q3020" s="268"/>
      <c r="R3020" s="269"/>
      <c r="S3020" s="268"/>
      <c r="T3020" s="263"/>
      <c r="U3020" s="300"/>
      <c r="V3020" s="294" t="str">
        <f>IF(Tabela7[[#This Row],[C/V]]="c",Tabela7[[#This Row],[Preço Médio]],"")</f>
        <v/>
      </c>
      <c r="W3020" s="294" t="str">
        <f>IF(Tabela7[[#This Row],[C/V]]="v",Tabela7[[#This Row],[Preço Médio]],"")</f>
        <v/>
      </c>
      <c r="X3020" s="123" t="str">
        <f>Tabela7[[#This Row],[Código Negociação]]&amp;Tabela7[[#This Row],[C/V]]</f>
        <v/>
      </c>
    </row>
    <row r="3021" spans="3:24" ht="15" customHeight="1" x14ac:dyDescent="0.25">
      <c r="C3021" s="262"/>
      <c r="D3021" s="272"/>
      <c r="E3021" s="273"/>
      <c r="F3021" s="264"/>
      <c r="G3021" s="265"/>
      <c r="H3021" s="126"/>
      <c r="I3021" s="125"/>
      <c r="J3021" s="125"/>
      <c r="K3021" s="125"/>
      <c r="L3021" s="125"/>
      <c r="M3021" s="125"/>
      <c r="N3021" s="125"/>
      <c r="O3021" s="266"/>
      <c r="P3021" s="267"/>
      <c r="Q3021" s="268"/>
      <c r="R3021" s="269"/>
      <c r="S3021" s="268"/>
      <c r="T3021" s="263"/>
      <c r="U3021" s="300"/>
      <c r="V3021" s="294" t="str">
        <f>IF(Tabela7[[#This Row],[C/V]]="c",Tabela7[[#This Row],[Preço Médio]],"")</f>
        <v/>
      </c>
      <c r="W3021" s="294" t="str">
        <f>IF(Tabela7[[#This Row],[C/V]]="v",Tabela7[[#This Row],[Preço Médio]],"")</f>
        <v/>
      </c>
      <c r="X3021" s="123" t="str">
        <f>Tabela7[[#This Row],[Código Negociação]]&amp;Tabela7[[#This Row],[C/V]]</f>
        <v/>
      </c>
    </row>
    <row r="3022" spans="3:24" ht="15" customHeight="1" x14ac:dyDescent="0.25">
      <c r="C3022" s="262"/>
      <c r="D3022" s="272"/>
      <c r="E3022" s="273"/>
      <c r="F3022" s="264"/>
      <c r="G3022" s="265"/>
      <c r="H3022" s="126"/>
      <c r="I3022" s="125"/>
      <c r="J3022" s="125"/>
      <c r="K3022" s="125"/>
      <c r="L3022" s="125"/>
      <c r="M3022" s="125"/>
      <c r="N3022" s="125"/>
      <c r="O3022" s="266"/>
      <c r="P3022" s="267"/>
      <c r="Q3022" s="267"/>
      <c r="R3022" s="270"/>
      <c r="S3022" s="267"/>
      <c r="T3022" s="264"/>
      <c r="U3022" s="300"/>
      <c r="V3022" s="294" t="str">
        <f>IF(Tabela7[[#This Row],[C/V]]="c",Tabela7[[#This Row],[Preço Médio]],"")</f>
        <v/>
      </c>
      <c r="W3022" s="294" t="str">
        <f>IF(Tabela7[[#This Row],[C/V]]="v",Tabela7[[#This Row],[Preço Médio]],"")</f>
        <v/>
      </c>
      <c r="X3022" s="123" t="str">
        <f>Tabela7[[#This Row],[Código Negociação]]&amp;Tabela7[[#This Row],[C/V]]</f>
        <v/>
      </c>
    </row>
    <row r="3023" spans="3:24" ht="15" customHeight="1" x14ac:dyDescent="0.25">
      <c r="C3023" s="141"/>
      <c r="D3023" s="271"/>
      <c r="E3023" s="271"/>
      <c r="F3023" s="118"/>
      <c r="G3023" s="119"/>
      <c r="H3023" s="118"/>
      <c r="I3023" s="120"/>
      <c r="J3023" s="120"/>
      <c r="K3023" s="120"/>
      <c r="L3023" s="120"/>
      <c r="M3023" s="120"/>
      <c r="N3023" s="120"/>
      <c r="O3023" s="121"/>
      <c r="P3023" s="121"/>
      <c r="Q3023" s="117"/>
      <c r="R3023" s="122"/>
      <c r="S3023" s="117"/>
      <c r="T3023" s="123"/>
      <c r="U3023" s="299"/>
      <c r="V3023" s="294" t="str">
        <f>IF(Tabela7[[#This Row],[C/V]]="c",Tabela7[[#This Row],[Preço Médio]],"")</f>
        <v/>
      </c>
      <c r="W3023" s="294" t="str">
        <f>IF(Tabela7[[#This Row],[C/V]]="v",Tabela7[[#This Row],[Preço Médio]],"")</f>
        <v/>
      </c>
      <c r="X3023" s="123" t="str">
        <f>Tabela7[[#This Row],[Código Negociação]]&amp;Tabela7[[#This Row],[C/V]]</f>
        <v/>
      </c>
    </row>
    <row r="3024" spans="3:24" ht="15" customHeight="1" x14ac:dyDescent="0.25">
      <c r="C3024" s="262"/>
      <c r="D3024" s="272"/>
      <c r="E3024" s="272"/>
      <c r="F3024" s="264"/>
      <c r="G3024" s="265"/>
      <c r="H3024" s="126"/>
      <c r="I3024" s="125"/>
      <c r="J3024" s="125"/>
      <c r="K3024" s="125"/>
      <c r="L3024" s="125"/>
      <c r="M3024" s="125"/>
      <c r="N3024" s="125"/>
      <c r="O3024" s="266"/>
      <c r="P3024" s="267"/>
      <c r="Q3024" s="268"/>
      <c r="R3024" s="269"/>
      <c r="S3024" s="268"/>
      <c r="T3024" s="263"/>
      <c r="U3024" s="300"/>
      <c r="V3024" s="294" t="str">
        <f>IF(Tabela7[[#This Row],[C/V]]="c",Tabela7[[#This Row],[Preço Médio]],"")</f>
        <v/>
      </c>
      <c r="W3024" s="294" t="str">
        <f>IF(Tabela7[[#This Row],[C/V]]="v",Tabela7[[#This Row],[Preço Médio]],"")</f>
        <v/>
      </c>
      <c r="X3024" s="123" t="str">
        <f>Tabela7[[#This Row],[Código Negociação]]&amp;Tabela7[[#This Row],[C/V]]</f>
        <v/>
      </c>
    </row>
    <row r="3025" spans="3:24" ht="15" customHeight="1" x14ac:dyDescent="0.25">
      <c r="C3025" s="262"/>
      <c r="D3025" s="272"/>
      <c r="E3025" s="272"/>
      <c r="F3025" s="264"/>
      <c r="G3025" s="265"/>
      <c r="H3025" s="126"/>
      <c r="I3025" s="125"/>
      <c r="J3025" s="125"/>
      <c r="K3025" s="125"/>
      <c r="L3025" s="125"/>
      <c r="M3025" s="125"/>
      <c r="N3025" s="125"/>
      <c r="O3025" s="266"/>
      <c r="P3025" s="267"/>
      <c r="Q3025" s="267"/>
      <c r="R3025" s="270"/>
      <c r="S3025" s="267"/>
      <c r="T3025" s="264"/>
      <c r="U3025" s="300"/>
      <c r="V3025" s="294" t="str">
        <f>IF(Tabela7[[#This Row],[C/V]]="c",Tabela7[[#This Row],[Preço Médio]],"")</f>
        <v/>
      </c>
      <c r="W3025" s="294" t="str">
        <f>IF(Tabela7[[#This Row],[C/V]]="v",Tabela7[[#This Row],[Preço Médio]],"")</f>
        <v/>
      </c>
      <c r="X3025" s="123" t="str">
        <f>Tabela7[[#This Row],[Código Negociação]]&amp;Tabela7[[#This Row],[C/V]]</f>
        <v/>
      </c>
    </row>
    <row r="3026" spans="3:24" ht="15" customHeight="1" x14ac:dyDescent="0.25">
      <c r="C3026" s="141"/>
      <c r="D3026" s="273"/>
      <c r="E3026" s="273"/>
      <c r="F3026" s="264"/>
      <c r="G3026" s="274"/>
      <c r="H3026" s="264"/>
      <c r="I3026" s="275"/>
      <c r="J3026" s="275"/>
      <c r="K3026" s="275"/>
      <c r="L3026" s="275"/>
      <c r="M3026" s="275"/>
      <c r="N3026" s="275"/>
      <c r="O3026" s="267"/>
      <c r="P3026" s="267"/>
      <c r="Q3026" s="268"/>
      <c r="R3026" s="269"/>
      <c r="S3026" s="268"/>
      <c r="T3026" s="263"/>
      <c r="U3026" s="300"/>
      <c r="V3026" s="294" t="str">
        <f>IF(Tabela7[[#This Row],[C/V]]="c",Tabela7[[#This Row],[Preço Médio]],"")</f>
        <v/>
      </c>
      <c r="W3026" s="294" t="str">
        <f>IF(Tabela7[[#This Row],[C/V]]="v",Tabela7[[#This Row],[Preço Médio]],"")</f>
        <v/>
      </c>
      <c r="X3026" s="123" t="str">
        <f>Tabela7[[#This Row],[Código Negociação]]&amp;Tabela7[[#This Row],[C/V]]</f>
        <v/>
      </c>
    </row>
    <row r="3027" spans="3:24" ht="15" customHeight="1" x14ac:dyDescent="0.25">
      <c r="C3027" s="262"/>
      <c r="D3027" s="272"/>
      <c r="E3027" s="273"/>
      <c r="F3027" s="264"/>
      <c r="G3027" s="265"/>
      <c r="H3027" s="126"/>
      <c r="I3027" s="125"/>
      <c r="J3027" s="125"/>
      <c r="K3027" s="125"/>
      <c r="L3027" s="125"/>
      <c r="M3027" s="125"/>
      <c r="N3027" s="125"/>
      <c r="O3027" s="266"/>
      <c r="P3027" s="267"/>
      <c r="Q3027" s="268"/>
      <c r="R3027" s="269"/>
      <c r="S3027" s="268"/>
      <c r="T3027" s="263"/>
      <c r="U3027" s="300"/>
      <c r="V3027" s="294" t="str">
        <f>IF(Tabela7[[#This Row],[C/V]]="c",Tabela7[[#This Row],[Preço Médio]],"")</f>
        <v/>
      </c>
      <c r="W3027" s="294" t="str">
        <f>IF(Tabela7[[#This Row],[C/V]]="v",Tabela7[[#This Row],[Preço Médio]],"")</f>
        <v/>
      </c>
      <c r="X3027" s="123" t="str">
        <f>Tabela7[[#This Row],[Código Negociação]]&amp;Tabela7[[#This Row],[C/V]]</f>
        <v/>
      </c>
    </row>
    <row r="3028" spans="3:24" ht="15" customHeight="1" x14ac:dyDescent="0.25">
      <c r="C3028" s="262"/>
      <c r="D3028" s="272"/>
      <c r="E3028" s="273"/>
      <c r="F3028" s="264"/>
      <c r="G3028" s="265"/>
      <c r="H3028" s="126"/>
      <c r="I3028" s="125"/>
      <c r="J3028" s="125"/>
      <c r="K3028" s="125"/>
      <c r="L3028" s="125"/>
      <c r="M3028" s="125"/>
      <c r="N3028" s="125"/>
      <c r="O3028" s="266"/>
      <c r="P3028" s="267"/>
      <c r="Q3028" s="267"/>
      <c r="R3028" s="270"/>
      <c r="S3028" s="267"/>
      <c r="T3028" s="264"/>
      <c r="U3028" s="300"/>
      <c r="V3028" s="294" t="str">
        <f>IF(Tabela7[[#This Row],[C/V]]="c",Tabela7[[#This Row],[Preço Médio]],"")</f>
        <v/>
      </c>
      <c r="W3028" s="294" t="str">
        <f>IF(Tabela7[[#This Row],[C/V]]="v",Tabela7[[#This Row],[Preço Médio]],"")</f>
        <v/>
      </c>
      <c r="X3028" s="123" t="str">
        <f>Tabela7[[#This Row],[Código Negociação]]&amp;Tabela7[[#This Row],[C/V]]</f>
        <v/>
      </c>
    </row>
    <row r="3029" spans="3:24" ht="15" customHeight="1" x14ac:dyDescent="0.25">
      <c r="C3029" s="141"/>
      <c r="D3029" s="271"/>
      <c r="E3029" s="271"/>
      <c r="F3029" s="118"/>
      <c r="G3029" s="119"/>
      <c r="H3029" s="118"/>
      <c r="I3029" s="120"/>
      <c r="J3029" s="120"/>
      <c r="K3029" s="120"/>
      <c r="L3029" s="120"/>
      <c r="M3029" s="120"/>
      <c r="N3029" s="120"/>
      <c r="O3029" s="121"/>
      <c r="P3029" s="121"/>
      <c r="Q3029" s="117"/>
      <c r="R3029" s="122"/>
      <c r="S3029" s="117"/>
      <c r="T3029" s="123"/>
      <c r="U3029" s="299"/>
      <c r="V3029" s="294" t="str">
        <f>IF(Tabela7[[#This Row],[C/V]]="c",Tabela7[[#This Row],[Preço Médio]],"")</f>
        <v/>
      </c>
      <c r="W3029" s="294" t="str">
        <f>IF(Tabela7[[#This Row],[C/V]]="v",Tabela7[[#This Row],[Preço Médio]],"")</f>
        <v/>
      </c>
      <c r="X3029" s="123" t="str">
        <f>Tabela7[[#This Row],[Código Negociação]]&amp;Tabela7[[#This Row],[C/V]]</f>
        <v/>
      </c>
    </row>
    <row r="3030" spans="3:24" ht="15" customHeight="1" x14ac:dyDescent="0.25">
      <c r="C3030" s="262"/>
      <c r="D3030" s="272"/>
      <c r="E3030" s="272"/>
      <c r="F3030" s="264"/>
      <c r="G3030" s="265"/>
      <c r="H3030" s="126"/>
      <c r="I3030" s="125"/>
      <c r="J3030" s="125"/>
      <c r="K3030" s="125"/>
      <c r="L3030" s="125"/>
      <c r="M3030" s="125"/>
      <c r="N3030" s="125"/>
      <c r="O3030" s="266"/>
      <c r="P3030" s="267"/>
      <c r="Q3030" s="268"/>
      <c r="R3030" s="269"/>
      <c r="S3030" s="268"/>
      <c r="T3030" s="263"/>
      <c r="U3030" s="300"/>
      <c r="V3030" s="294" t="str">
        <f>IF(Tabela7[[#This Row],[C/V]]="c",Tabela7[[#This Row],[Preço Médio]],"")</f>
        <v/>
      </c>
      <c r="W3030" s="294" t="str">
        <f>IF(Tabela7[[#This Row],[C/V]]="v",Tabela7[[#This Row],[Preço Médio]],"")</f>
        <v/>
      </c>
      <c r="X3030" s="123" t="str">
        <f>Tabela7[[#This Row],[Código Negociação]]&amp;Tabela7[[#This Row],[C/V]]</f>
        <v/>
      </c>
    </row>
    <row r="3031" spans="3:24" ht="15" customHeight="1" x14ac:dyDescent="0.25">
      <c r="C3031" s="262"/>
      <c r="D3031" s="272"/>
      <c r="E3031" s="272"/>
      <c r="F3031" s="264"/>
      <c r="G3031" s="265"/>
      <c r="H3031" s="126"/>
      <c r="I3031" s="125"/>
      <c r="J3031" s="125"/>
      <c r="K3031" s="125"/>
      <c r="L3031" s="125"/>
      <c r="M3031" s="125"/>
      <c r="N3031" s="125"/>
      <c r="O3031" s="266"/>
      <c r="P3031" s="267"/>
      <c r="Q3031" s="267"/>
      <c r="R3031" s="270"/>
      <c r="S3031" s="267"/>
      <c r="T3031" s="264"/>
      <c r="U3031" s="300"/>
      <c r="V3031" s="294" t="str">
        <f>IF(Tabela7[[#This Row],[C/V]]="c",Tabela7[[#This Row],[Preço Médio]],"")</f>
        <v/>
      </c>
      <c r="W3031" s="294" t="str">
        <f>IF(Tabela7[[#This Row],[C/V]]="v",Tabela7[[#This Row],[Preço Médio]],"")</f>
        <v/>
      </c>
      <c r="X3031" s="123" t="str">
        <f>Tabela7[[#This Row],[Código Negociação]]&amp;Tabela7[[#This Row],[C/V]]</f>
        <v/>
      </c>
    </row>
    <row r="3032" spans="3:24" ht="15" customHeight="1" x14ac:dyDescent="0.25">
      <c r="C3032" s="141"/>
      <c r="D3032" s="273"/>
      <c r="E3032" s="273"/>
      <c r="F3032" s="264"/>
      <c r="G3032" s="274"/>
      <c r="H3032" s="264"/>
      <c r="I3032" s="275"/>
      <c r="J3032" s="275"/>
      <c r="K3032" s="275"/>
      <c r="L3032" s="275"/>
      <c r="M3032" s="275"/>
      <c r="N3032" s="275"/>
      <c r="O3032" s="267"/>
      <c r="P3032" s="267"/>
      <c r="Q3032" s="268"/>
      <c r="R3032" s="269"/>
      <c r="S3032" s="268"/>
      <c r="T3032" s="263"/>
      <c r="U3032" s="300"/>
      <c r="V3032" s="294" t="str">
        <f>IF(Tabela7[[#This Row],[C/V]]="c",Tabela7[[#This Row],[Preço Médio]],"")</f>
        <v/>
      </c>
      <c r="W3032" s="294" t="str">
        <f>IF(Tabela7[[#This Row],[C/V]]="v",Tabela7[[#This Row],[Preço Médio]],"")</f>
        <v/>
      </c>
      <c r="X3032" s="123" t="str">
        <f>Tabela7[[#This Row],[Código Negociação]]&amp;Tabela7[[#This Row],[C/V]]</f>
        <v/>
      </c>
    </row>
    <row r="3033" spans="3:24" ht="15" customHeight="1" x14ac:dyDescent="0.25">
      <c r="C3033" s="262"/>
      <c r="D3033" s="272"/>
      <c r="E3033" s="273"/>
      <c r="F3033" s="264"/>
      <c r="G3033" s="265"/>
      <c r="H3033" s="126"/>
      <c r="I3033" s="125"/>
      <c r="J3033" s="125"/>
      <c r="K3033" s="125"/>
      <c r="L3033" s="125"/>
      <c r="M3033" s="125"/>
      <c r="N3033" s="125"/>
      <c r="O3033" s="266"/>
      <c r="P3033" s="267"/>
      <c r="Q3033" s="268"/>
      <c r="R3033" s="269"/>
      <c r="S3033" s="268"/>
      <c r="T3033" s="263"/>
      <c r="U3033" s="300"/>
      <c r="V3033" s="294" t="str">
        <f>IF(Tabela7[[#This Row],[C/V]]="c",Tabela7[[#This Row],[Preço Médio]],"")</f>
        <v/>
      </c>
      <c r="W3033" s="294" t="str">
        <f>IF(Tabela7[[#This Row],[C/V]]="v",Tabela7[[#This Row],[Preço Médio]],"")</f>
        <v/>
      </c>
      <c r="X3033" s="123" t="str">
        <f>Tabela7[[#This Row],[Código Negociação]]&amp;Tabela7[[#This Row],[C/V]]</f>
        <v/>
      </c>
    </row>
    <row r="3034" spans="3:24" ht="15" customHeight="1" x14ac:dyDescent="0.25">
      <c r="C3034" s="262"/>
      <c r="D3034" s="272"/>
      <c r="E3034" s="273"/>
      <c r="F3034" s="264"/>
      <c r="G3034" s="265"/>
      <c r="H3034" s="126"/>
      <c r="I3034" s="125"/>
      <c r="J3034" s="125"/>
      <c r="K3034" s="125"/>
      <c r="L3034" s="125"/>
      <c r="M3034" s="125"/>
      <c r="N3034" s="125"/>
      <c r="O3034" s="266"/>
      <c r="P3034" s="267"/>
      <c r="Q3034" s="267"/>
      <c r="R3034" s="270"/>
      <c r="S3034" s="267"/>
      <c r="T3034" s="264"/>
      <c r="U3034" s="300"/>
      <c r="V3034" s="294" t="str">
        <f>IF(Tabela7[[#This Row],[C/V]]="c",Tabela7[[#This Row],[Preço Médio]],"")</f>
        <v/>
      </c>
      <c r="W3034" s="294" t="str">
        <f>IF(Tabela7[[#This Row],[C/V]]="v",Tabela7[[#This Row],[Preço Médio]],"")</f>
        <v/>
      </c>
      <c r="X3034" s="123" t="str">
        <f>Tabela7[[#This Row],[Código Negociação]]&amp;Tabela7[[#This Row],[C/V]]</f>
        <v/>
      </c>
    </row>
    <row r="3035" spans="3:24" ht="15" customHeight="1" x14ac:dyDescent="0.25">
      <c r="C3035" s="141"/>
      <c r="D3035" s="271"/>
      <c r="E3035" s="271"/>
      <c r="F3035" s="118"/>
      <c r="G3035" s="119"/>
      <c r="H3035" s="118"/>
      <c r="I3035" s="120"/>
      <c r="J3035" s="120"/>
      <c r="K3035" s="120"/>
      <c r="L3035" s="120"/>
      <c r="M3035" s="120"/>
      <c r="N3035" s="120"/>
      <c r="O3035" s="121"/>
      <c r="P3035" s="121"/>
      <c r="Q3035" s="117"/>
      <c r="R3035" s="122"/>
      <c r="S3035" s="117"/>
      <c r="T3035" s="123"/>
      <c r="U3035" s="299"/>
      <c r="V3035" s="294" t="str">
        <f>IF(Tabela7[[#This Row],[C/V]]="c",Tabela7[[#This Row],[Preço Médio]],"")</f>
        <v/>
      </c>
      <c r="W3035" s="294" t="str">
        <f>IF(Tabela7[[#This Row],[C/V]]="v",Tabela7[[#This Row],[Preço Médio]],"")</f>
        <v/>
      </c>
      <c r="X3035" s="123" t="str">
        <f>Tabela7[[#This Row],[Código Negociação]]&amp;Tabela7[[#This Row],[C/V]]</f>
        <v/>
      </c>
    </row>
    <row r="3036" spans="3:24" ht="15" customHeight="1" x14ac:dyDescent="0.25">
      <c r="C3036" s="262"/>
      <c r="D3036" s="272"/>
      <c r="E3036" s="272"/>
      <c r="F3036" s="264"/>
      <c r="G3036" s="265"/>
      <c r="H3036" s="126"/>
      <c r="I3036" s="125"/>
      <c r="J3036" s="125"/>
      <c r="K3036" s="125"/>
      <c r="L3036" s="125"/>
      <c r="M3036" s="125"/>
      <c r="N3036" s="125"/>
      <c r="O3036" s="266"/>
      <c r="P3036" s="267"/>
      <c r="Q3036" s="268"/>
      <c r="R3036" s="269"/>
      <c r="S3036" s="268"/>
      <c r="T3036" s="263"/>
      <c r="U3036" s="300"/>
      <c r="V3036" s="294" t="str">
        <f>IF(Tabela7[[#This Row],[C/V]]="c",Tabela7[[#This Row],[Preço Médio]],"")</f>
        <v/>
      </c>
      <c r="W3036" s="294" t="str">
        <f>IF(Tabela7[[#This Row],[C/V]]="v",Tabela7[[#This Row],[Preço Médio]],"")</f>
        <v/>
      </c>
      <c r="X3036" s="123" t="str">
        <f>Tabela7[[#This Row],[Código Negociação]]&amp;Tabela7[[#This Row],[C/V]]</f>
        <v/>
      </c>
    </row>
    <row r="3037" spans="3:24" ht="15" customHeight="1" x14ac:dyDescent="0.25">
      <c r="C3037" s="262"/>
      <c r="D3037" s="272"/>
      <c r="E3037" s="272"/>
      <c r="F3037" s="264"/>
      <c r="G3037" s="265"/>
      <c r="H3037" s="126"/>
      <c r="I3037" s="125"/>
      <c r="J3037" s="125"/>
      <c r="K3037" s="125"/>
      <c r="L3037" s="125"/>
      <c r="M3037" s="125"/>
      <c r="N3037" s="125"/>
      <c r="O3037" s="266"/>
      <c r="P3037" s="267"/>
      <c r="Q3037" s="267"/>
      <c r="R3037" s="270"/>
      <c r="S3037" s="267"/>
      <c r="T3037" s="264"/>
      <c r="U3037" s="300"/>
      <c r="V3037" s="294" t="str">
        <f>IF(Tabela7[[#This Row],[C/V]]="c",Tabela7[[#This Row],[Preço Médio]],"")</f>
        <v/>
      </c>
      <c r="W3037" s="294" t="str">
        <f>IF(Tabela7[[#This Row],[C/V]]="v",Tabela7[[#This Row],[Preço Médio]],"")</f>
        <v/>
      </c>
      <c r="X3037" s="123" t="str">
        <f>Tabela7[[#This Row],[Código Negociação]]&amp;Tabela7[[#This Row],[C/V]]</f>
        <v/>
      </c>
    </row>
    <row r="3038" spans="3:24" ht="15" customHeight="1" x14ac:dyDescent="0.25">
      <c r="C3038" s="141"/>
      <c r="D3038" s="273"/>
      <c r="E3038" s="273"/>
      <c r="F3038" s="264"/>
      <c r="G3038" s="274"/>
      <c r="H3038" s="264"/>
      <c r="I3038" s="275"/>
      <c r="J3038" s="275"/>
      <c r="K3038" s="275"/>
      <c r="L3038" s="275"/>
      <c r="M3038" s="275"/>
      <c r="N3038" s="275"/>
      <c r="O3038" s="267"/>
      <c r="P3038" s="267"/>
      <c r="Q3038" s="268"/>
      <c r="R3038" s="269"/>
      <c r="S3038" s="268"/>
      <c r="T3038" s="263"/>
      <c r="U3038" s="300"/>
      <c r="V3038" s="294" t="str">
        <f>IF(Tabela7[[#This Row],[C/V]]="c",Tabela7[[#This Row],[Preço Médio]],"")</f>
        <v/>
      </c>
      <c r="W3038" s="294" t="str">
        <f>IF(Tabela7[[#This Row],[C/V]]="v",Tabela7[[#This Row],[Preço Médio]],"")</f>
        <v/>
      </c>
      <c r="X3038" s="123" t="str">
        <f>Tabela7[[#This Row],[Código Negociação]]&amp;Tabela7[[#This Row],[C/V]]</f>
        <v/>
      </c>
    </row>
    <row r="3039" spans="3:24" ht="15" customHeight="1" x14ac:dyDescent="0.25">
      <c r="C3039" s="262"/>
      <c r="D3039" s="272"/>
      <c r="E3039" s="273"/>
      <c r="F3039" s="264"/>
      <c r="G3039" s="265"/>
      <c r="H3039" s="126"/>
      <c r="I3039" s="125"/>
      <c r="J3039" s="125"/>
      <c r="K3039" s="125"/>
      <c r="L3039" s="125"/>
      <c r="M3039" s="125"/>
      <c r="N3039" s="125"/>
      <c r="O3039" s="266"/>
      <c r="P3039" s="267"/>
      <c r="Q3039" s="268"/>
      <c r="R3039" s="269"/>
      <c r="S3039" s="268"/>
      <c r="T3039" s="263"/>
      <c r="U3039" s="300"/>
      <c r="V3039" s="294" t="str">
        <f>IF(Tabela7[[#This Row],[C/V]]="c",Tabela7[[#This Row],[Preço Médio]],"")</f>
        <v/>
      </c>
      <c r="W3039" s="294" t="str">
        <f>IF(Tabela7[[#This Row],[C/V]]="v",Tabela7[[#This Row],[Preço Médio]],"")</f>
        <v/>
      </c>
      <c r="X3039" s="123" t="str">
        <f>Tabela7[[#This Row],[Código Negociação]]&amp;Tabela7[[#This Row],[C/V]]</f>
        <v/>
      </c>
    </row>
    <row r="3040" spans="3:24" ht="15" customHeight="1" x14ac:dyDescent="0.25">
      <c r="C3040" s="262"/>
      <c r="D3040" s="272"/>
      <c r="E3040" s="273"/>
      <c r="F3040" s="264"/>
      <c r="G3040" s="265"/>
      <c r="H3040" s="126"/>
      <c r="I3040" s="125"/>
      <c r="J3040" s="125"/>
      <c r="K3040" s="125"/>
      <c r="L3040" s="125"/>
      <c r="M3040" s="125"/>
      <c r="N3040" s="125"/>
      <c r="O3040" s="266"/>
      <c r="P3040" s="267"/>
      <c r="Q3040" s="267"/>
      <c r="R3040" s="270"/>
      <c r="S3040" s="267"/>
      <c r="T3040" s="264"/>
      <c r="U3040" s="300"/>
      <c r="V3040" s="294" t="str">
        <f>IF(Tabela7[[#This Row],[C/V]]="c",Tabela7[[#This Row],[Preço Médio]],"")</f>
        <v/>
      </c>
      <c r="W3040" s="294" t="str">
        <f>IF(Tabela7[[#This Row],[C/V]]="v",Tabela7[[#This Row],[Preço Médio]],"")</f>
        <v/>
      </c>
      <c r="X3040" s="123" t="str">
        <f>Tabela7[[#This Row],[Código Negociação]]&amp;Tabela7[[#This Row],[C/V]]</f>
        <v/>
      </c>
    </row>
    <row r="3041" spans="3:24" ht="15" customHeight="1" x14ac:dyDescent="0.25">
      <c r="C3041" s="141"/>
      <c r="D3041" s="271"/>
      <c r="E3041" s="271"/>
      <c r="F3041" s="118"/>
      <c r="G3041" s="119"/>
      <c r="H3041" s="118"/>
      <c r="I3041" s="120"/>
      <c r="J3041" s="120"/>
      <c r="K3041" s="120"/>
      <c r="L3041" s="120"/>
      <c r="M3041" s="120"/>
      <c r="N3041" s="120"/>
      <c r="O3041" s="121"/>
      <c r="P3041" s="121"/>
      <c r="Q3041" s="117"/>
      <c r="R3041" s="122"/>
      <c r="S3041" s="117"/>
      <c r="T3041" s="123"/>
      <c r="U3041" s="299"/>
      <c r="V3041" s="294" t="str">
        <f>IF(Tabela7[[#This Row],[C/V]]="c",Tabela7[[#This Row],[Preço Médio]],"")</f>
        <v/>
      </c>
      <c r="W3041" s="294" t="str">
        <f>IF(Tabela7[[#This Row],[C/V]]="v",Tabela7[[#This Row],[Preço Médio]],"")</f>
        <v/>
      </c>
      <c r="X3041" s="123" t="str">
        <f>Tabela7[[#This Row],[Código Negociação]]&amp;Tabela7[[#This Row],[C/V]]</f>
        <v/>
      </c>
    </row>
    <row r="3042" spans="3:24" ht="15" customHeight="1" x14ac:dyDescent="0.25">
      <c r="C3042" s="262"/>
      <c r="D3042" s="272"/>
      <c r="E3042" s="272"/>
      <c r="F3042" s="264"/>
      <c r="G3042" s="265"/>
      <c r="H3042" s="126"/>
      <c r="I3042" s="125"/>
      <c r="J3042" s="125"/>
      <c r="K3042" s="125"/>
      <c r="L3042" s="125"/>
      <c r="M3042" s="125"/>
      <c r="N3042" s="125"/>
      <c r="O3042" s="266"/>
      <c r="P3042" s="267"/>
      <c r="Q3042" s="268"/>
      <c r="R3042" s="269"/>
      <c r="S3042" s="268"/>
      <c r="T3042" s="263"/>
      <c r="U3042" s="300"/>
      <c r="V3042" s="294" t="str">
        <f>IF(Tabela7[[#This Row],[C/V]]="c",Tabela7[[#This Row],[Preço Médio]],"")</f>
        <v/>
      </c>
      <c r="W3042" s="294" t="str">
        <f>IF(Tabela7[[#This Row],[C/V]]="v",Tabela7[[#This Row],[Preço Médio]],"")</f>
        <v/>
      </c>
      <c r="X3042" s="123" t="str">
        <f>Tabela7[[#This Row],[Código Negociação]]&amp;Tabela7[[#This Row],[C/V]]</f>
        <v/>
      </c>
    </row>
    <row r="3043" spans="3:24" ht="15" customHeight="1" x14ac:dyDescent="0.25">
      <c r="C3043" s="262"/>
      <c r="D3043" s="272"/>
      <c r="E3043" s="272"/>
      <c r="F3043" s="264"/>
      <c r="G3043" s="265"/>
      <c r="H3043" s="126"/>
      <c r="I3043" s="125"/>
      <c r="J3043" s="125"/>
      <c r="K3043" s="125"/>
      <c r="L3043" s="125"/>
      <c r="M3043" s="125"/>
      <c r="N3043" s="125"/>
      <c r="O3043" s="266"/>
      <c r="P3043" s="267"/>
      <c r="Q3043" s="267"/>
      <c r="R3043" s="270"/>
      <c r="S3043" s="267"/>
      <c r="T3043" s="264"/>
      <c r="U3043" s="300"/>
      <c r="V3043" s="294" t="str">
        <f>IF(Tabela7[[#This Row],[C/V]]="c",Tabela7[[#This Row],[Preço Médio]],"")</f>
        <v/>
      </c>
      <c r="W3043" s="294" t="str">
        <f>IF(Tabela7[[#This Row],[C/V]]="v",Tabela7[[#This Row],[Preço Médio]],"")</f>
        <v/>
      </c>
      <c r="X3043" s="123" t="str">
        <f>Tabela7[[#This Row],[Código Negociação]]&amp;Tabela7[[#This Row],[C/V]]</f>
        <v/>
      </c>
    </row>
    <row r="3044" spans="3:24" ht="15" customHeight="1" x14ac:dyDescent="0.25">
      <c r="C3044" s="141"/>
      <c r="D3044" s="273"/>
      <c r="E3044" s="273"/>
      <c r="F3044" s="264"/>
      <c r="G3044" s="274"/>
      <c r="H3044" s="264"/>
      <c r="I3044" s="275"/>
      <c r="J3044" s="275"/>
      <c r="K3044" s="275"/>
      <c r="L3044" s="275"/>
      <c r="M3044" s="275"/>
      <c r="N3044" s="275"/>
      <c r="O3044" s="267"/>
      <c r="P3044" s="267"/>
      <c r="Q3044" s="268"/>
      <c r="R3044" s="269"/>
      <c r="S3044" s="268"/>
      <c r="T3044" s="263"/>
      <c r="U3044" s="300"/>
      <c r="V3044" s="294" t="str">
        <f>IF(Tabela7[[#This Row],[C/V]]="c",Tabela7[[#This Row],[Preço Médio]],"")</f>
        <v/>
      </c>
      <c r="W3044" s="294" t="str">
        <f>IF(Tabela7[[#This Row],[C/V]]="v",Tabela7[[#This Row],[Preço Médio]],"")</f>
        <v/>
      </c>
      <c r="X3044" s="123" t="str">
        <f>Tabela7[[#This Row],[Código Negociação]]&amp;Tabela7[[#This Row],[C/V]]</f>
        <v/>
      </c>
    </row>
    <row r="3045" spans="3:24" ht="15" customHeight="1" x14ac:dyDescent="0.25">
      <c r="C3045" s="262"/>
      <c r="D3045" s="272"/>
      <c r="E3045" s="273"/>
      <c r="F3045" s="264"/>
      <c r="G3045" s="265"/>
      <c r="H3045" s="126"/>
      <c r="I3045" s="125"/>
      <c r="J3045" s="125"/>
      <c r="K3045" s="125"/>
      <c r="L3045" s="125"/>
      <c r="M3045" s="125"/>
      <c r="N3045" s="125"/>
      <c r="O3045" s="266"/>
      <c r="P3045" s="267"/>
      <c r="Q3045" s="268"/>
      <c r="R3045" s="269"/>
      <c r="S3045" s="268"/>
      <c r="T3045" s="263"/>
      <c r="U3045" s="300"/>
      <c r="V3045" s="294" t="str">
        <f>IF(Tabela7[[#This Row],[C/V]]="c",Tabela7[[#This Row],[Preço Médio]],"")</f>
        <v/>
      </c>
      <c r="W3045" s="294" t="str">
        <f>IF(Tabela7[[#This Row],[C/V]]="v",Tabela7[[#This Row],[Preço Médio]],"")</f>
        <v/>
      </c>
      <c r="X3045" s="123" t="str">
        <f>Tabela7[[#This Row],[Código Negociação]]&amp;Tabela7[[#This Row],[C/V]]</f>
        <v/>
      </c>
    </row>
    <row r="3046" spans="3:24" ht="15" customHeight="1" x14ac:dyDescent="0.25">
      <c r="C3046" s="262"/>
      <c r="D3046" s="272"/>
      <c r="E3046" s="273"/>
      <c r="F3046" s="264"/>
      <c r="G3046" s="265"/>
      <c r="H3046" s="126"/>
      <c r="I3046" s="125"/>
      <c r="J3046" s="125"/>
      <c r="K3046" s="125"/>
      <c r="L3046" s="125"/>
      <c r="M3046" s="125"/>
      <c r="N3046" s="125"/>
      <c r="O3046" s="266"/>
      <c r="P3046" s="267"/>
      <c r="Q3046" s="267"/>
      <c r="R3046" s="270"/>
      <c r="S3046" s="267"/>
      <c r="T3046" s="264"/>
      <c r="U3046" s="300"/>
      <c r="V3046" s="294" t="str">
        <f>IF(Tabela7[[#This Row],[C/V]]="c",Tabela7[[#This Row],[Preço Médio]],"")</f>
        <v/>
      </c>
      <c r="W3046" s="294" t="str">
        <f>IF(Tabela7[[#This Row],[C/V]]="v",Tabela7[[#This Row],[Preço Médio]],"")</f>
        <v/>
      </c>
      <c r="X3046" s="123" t="str">
        <f>Tabela7[[#This Row],[Código Negociação]]&amp;Tabela7[[#This Row],[C/V]]</f>
        <v/>
      </c>
    </row>
    <row r="3047" spans="3:24" ht="15" customHeight="1" x14ac:dyDescent="0.25">
      <c r="C3047" s="141"/>
      <c r="D3047" s="271"/>
      <c r="E3047" s="271"/>
      <c r="F3047" s="118"/>
      <c r="G3047" s="119"/>
      <c r="H3047" s="118"/>
      <c r="I3047" s="120"/>
      <c r="J3047" s="120"/>
      <c r="K3047" s="120"/>
      <c r="L3047" s="120"/>
      <c r="M3047" s="120"/>
      <c r="N3047" s="120"/>
      <c r="O3047" s="121"/>
      <c r="P3047" s="121"/>
      <c r="Q3047" s="117"/>
      <c r="R3047" s="122"/>
      <c r="S3047" s="117"/>
      <c r="T3047" s="123"/>
      <c r="U3047" s="299"/>
      <c r="V3047" s="294" t="str">
        <f>IF(Tabela7[[#This Row],[C/V]]="c",Tabela7[[#This Row],[Preço Médio]],"")</f>
        <v/>
      </c>
      <c r="W3047" s="294" t="str">
        <f>IF(Tabela7[[#This Row],[C/V]]="v",Tabela7[[#This Row],[Preço Médio]],"")</f>
        <v/>
      </c>
      <c r="X3047" s="123" t="str">
        <f>Tabela7[[#This Row],[Código Negociação]]&amp;Tabela7[[#This Row],[C/V]]</f>
        <v/>
      </c>
    </row>
    <row r="3048" spans="3:24" ht="15" customHeight="1" x14ac:dyDescent="0.25">
      <c r="C3048" s="262"/>
      <c r="D3048" s="272"/>
      <c r="E3048" s="272"/>
      <c r="F3048" s="264"/>
      <c r="G3048" s="265"/>
      <c r="H3048" s="126"/>
      <c r="I3048" s="125"/>
      <c r="J3048" s="125"/>
      <c r="K3048" s="125"/>
      <c r="L3048" s="125"/>
      <c r="M3048" s="125"/>
      <c r="N3048" s="125"/>
      <c r="O3048" s="266"/>
      <c r="P3048" s="267"/>
      <c r="Q3048" s="268"/>
      <c r="R3048" s="269"/>
      <c r="S3048" s="268"/>
      <c r="T3048" s="263"/>
      <c r="U3048" s="300"/>
      <c r="V3048" s="294" t="str">
        <f>IF(Tabela7[[#This Row],[C/V]]="c",Tabela7[[#This Row],[Preço Médio]],"")</f>
        <v/>
      </c>
      <c r="W3048" s="294" t="str">
        <f>IF(Tabela7[[#This Row],[C/V]]="v",Tabela7[[#This Row],[Preço Médio]],"")</f>
        <v/>
      </c>
      <c r="X3048" s="123" t="str">
        <f>Tabela7[[#This Row],[Código Negociação]]&amp;Tabela7[[#This Row],[C/V]]</f>
        <v/>
      </c>
    </row>
    <row r="3049" spans="3:24" ht="15" customHeight="1" x14ac:dyDescent="0.25">
      <c r="C3049" s="262"/>
      <c r="D3049" s="272"/>
      <c r="E3049" s="272"/>
      <c r="F3049" s="264"/>
      <c r="G3049" s="265"/>
      <c r="H3049" s="126"/>
      <c r="I3049" s="125"/>
      <c r="J3049" s="125"/>
      <c r="K3049" s="125"/>
      <c r="L3049" s="125"/>
      <c r="M3049" s="125"/>
      <c r="N3049" s="125"/>
      <c r="O3049" s="266"/>
      <c r="P3049" s="267"/>
      <c r="Q3049" s="267"/>
      <c r="R3049" s="270"/>
      <c r="S3049" s="267"/>
      <c r="T3049" s="264"/>
      <c r="U3049" s="300"/>
      <c r="V3049" s="294" t="str">
        <f>IF(Tabela7[[#This Row],[C/V]]="c",Tabela7[[#This Row],[Preço Médio]],"")</f>
        <v/>
      </c>
      <c r="W3049" s="294" t="str">
        <f>IF(Tabela7[[#This Row],[C/V]]="v",Tabela7[[#This Row],[Preço Médio]],"")</f>
        <v/>
      </c>
      <c r="X3049" s="123" t="str">
        <f>Tabela7[[#This Row],[Código Negociação]]&amp;Tabela7[[#This Row],[C/V]]</f>
        <v/>
      </c>
    </row>
    <row r="3050" spans="3:24" ht="15" customHeight="1" x14ac:dyDescent="0.25">
      <c r="C3050" s="141"/>
      <c r="D3050" s="273"/>
      <c r="E3050" s="273"/>
      <c r="F3050" s="264"/>
      <c r="G3050" s="274"/>
      <c r="H3050" s="264"/>
      <c r="I3050" s="275"/>
      <c r="J3050" s="275"/>
      <c r="K3050" s="275"/>
      <c r="L3050" s="275"/>
      <c r="M3050" s="275"/>
      <c r="N3050" s="275"/>
      <c r="O3050" s="267"/>
      <c r="P3050" s="267"/>
      <c r="Q3050" s="268"/>
      <c r="R3050" s="269"/>
      <c r="S3050" s="268"/>
      <c r="T3050" s="263"/>
      <c r="U3050" s="300"/>
      <c r="V3050" s="294" t="str">
        <f>IF(Tabela7[[#This Row],[C/V]]="c",Tabela7[[#This Row],[Preço Médio]],"")</f>
        <v/>
      </c>
      <c r="W3050" s="294" t="str">
        <f>IF(Tabela7[[#This Row],[C/V]]="v",Tabela7[[#This Row],[Preço Médio]],"")</f>
        <v/>
      </c>
      <c r="X3050" s="123" t="str">
        <f>Tabela7[[#This Row],[Código Negociação]]&amp;Tabela7[[#This Row],[C/V]]</f>
        <v/>
      </c>
    </row>
    <row r="3051" spans="3:24" ht="15" customHeight="1" x14ac:dyDescent="0.25">
      <c r="C3051" s="262"/>
      <c r="D3051" s="272"/>
      <c r="E3051" s="273"/>
      <c r="F3051" s="264"/>
      <c r="G3051" s="265"/>
      <c r="H3051" s="126"/>
      <c r="I3051" s="125"/>
      <c r="J3051" s="125"/>
      <c r="K3051" s="125"/>
      <c r="L3051" s="125"/>
      <c r="M3051" s="125"/>
      <c r="N3051" s="125"/>
      <c r="O3051" s="266"/>
      <c r="P3051" s="267"/>
      <c r="Q3051" s="268"/>
      <c r="R3051" s="269"/>
      <c r="S3051" s="268"/>
      <c r="T3051" s="263"/>
      <c r="U3051" s="300"/>
      <c r="V3051" s="294" t="str">
        <f>IF(Tabela7[[#This Row],[C/V]]="c",Tabela7[[#This Row],[Preço Médio]],"")</f>
        <v/>
      </c>
      <c r="W3051" s="294" t="str">
        <f>IF(Tabela7[[#This Row],[C/V]]="v",Tabela7[[#This Row],[Preço Médio]],"")</f>
        <v/>
      </c>
      <c r="X3051" s="123" t="str">
        <f>Tabela7[[#This Row],[Código Negociação]]&amp;Tabela7[[#This Row],[C/V]]</f>
        <v/>
      </c>
    </row>
    <row r="3052" spans="3:24" ht="15" customHeight="1" x14ac:dyDescent="0.25">
      <c r="C3052" s="262"/>
      <c r="D3052" s="272"/>
      <c r="E3052" s="273"/>
      <c r="F3052" s="264"/>
      <c r="G3052" s="265"/>
      <c r="H3052" s="126"/>
      <c r="I3052" s="125"/>
      <c r="J3052" s="125"/>
      <c r="K3052" s="125"/>
      <c r="L3052" s="125"/>
      <c r="M3052" s="125"/>
      <c r="N3052" s="125"/>
      <c r="O3052" s="266"/>
      <c r="P3052" s="267"/>
      <c r="Q3052" s="267"/>
      <c r="R3052" s="270"/>
      <c r="S3052" s="267"/>
      <c r="T3052" s="264"/>
      <c r="U3052" s="300"/>
      <c r="V3052" s="294" t="str">
        <f>IF(Tabela7[[#This Row],[C/V]]="c",Tabela7[[#This Row],[Preço Médio]],"")</f>
        <v/>
      </c>
      <c r="W3052" s="294" t="str">
        <f>IF(Tabela7[[#This Row],[C/V]]="v",Tabela7[[#This Row],[Preço Médio]],"")</f>
        <v/>
      </c>
      <c r="X3052" s="123" t="str">
        <f>Tabela7[[#This Row],[Código Negociação]]&amp;Tabela7[[#This Row],[C/V]]</f>
        <v/>
      </c>
    </row>
    <row r="3053" spans="3:24" ht="15" customHeight="1" x14ac:dyDescent="0.25">
      <c r="C3053" s="141"/>
      <c r="D3053" s="271"/>
      <c r="E3053" s="271"/>
      <c r="F3053" s="118"/>
      <c r="G3053" s="119"/>
      <c r="H3053" s="118"/>
      <c r="I3053" s="120"/>
      <c r="J3053" s="120"/>
      <c r="K3053" s="120"/>
      <c r="L3053" s="120"/>
      <c r="M3053" s="120"/>
      <c r="N3053" s="120"/>
      <c r="O3053" s="121"/>
      <c r="P3053" s="121"/>
      <c r="Q3053" s="117"/>
      <c r="R3053" s="122"/>
      <c r="S3053" s="117"/>
      <c r="T3053" s="123"/>
      <c r="U3053" s="299"/>
      <c r="V3053" s="294" t="str">
        <f>IF(Tabela7[[#This Row],[C/V]]="c",Tabela7[[#This Row],[Preço Médio]],"")</f>
        <v/>
      </c>
      <c r="W3053" s="294" t="str">
        <f>IF(Tabela7[[#This Row],[C/V]]="v",Tabela7[[#This Row],[Preço Médio]],"")</f>
        <v/>
      </c>
      <c r="X3053" s="123" t="str">
        <f>Tabela7[[#This Row],[Código Negociação]]&amp;Tabela7[[#This Row],[C/V]]</f>
        <v/>
      </c>
    </row>
    <row r="3054" spans="3:24" ht="15" customHeight="1" x14ac:dyDescent="0.25">
      <c r="C3054" s="262"/>
      <c r="D3054" s="272"/>
      <c r="E3054" s="272"/>
      <c r="F3054" s="264"/>
      <c r="G3054" s="265"/>
      <c r="H3054" s="126"/>
      <c r="I3054" s="125"/>
      <c r="J3054" s="125"/>
      <c r="K3054" s="125"/>
      <c r="L3054" s="125"/>
      <c r="M3054" s="125"/>
      <c r="N3054" s="125"/>
      <c r="O3054" s="266"/>
      <c r="P3054" s="267"/>
      <c r="Q3054" s="268"/>
      <c r="R3054" s="269"/>
      <c r="S3054" s="268"/>
      <c r="T3054" s="263"/>
      <c r="U3054" s="300"/>
      <c r="V3054" s="294" t="str">
        <f>IF(Tabela7[[#This Row],[C/V]]="c",Tabela7[[#This Row],[Preço Médio]],"")</f>
        <v/>
      </c>
      <c r="W3054" s="294" t="str">
        <f>IF(Tabela7[[#This Row],[C/V]]="v",Tabela7[[#This Row],[Preço Médio]],"")</f>
        <v/>
      </c>
      <c r="X3054" s="123" t="str">
        <f>Tabela7[[#This Row],[Código Negociação]]&amp;Tabela7[[#This Row],[C/V]]</f>
        <v/>
      </c>
    </row>
    <row r="3055" spans="3:24" ht="15" customHeight="1" x14ac:dyDescent="0.25">
      <c r="C3055" s="262"/>
      <c r="D3055" s="272"/>
      <c r="E3055" s="272"/>
      <c r="F3055" s="264"/>
      <c r="G3055" s="265"/>
      <c r="H3055" s="126"/>
      <c r="I3055" s="125"/>
      <c r="J3055" s="125"/>
      <c r="K3055" s="125"/>
      <c r="L3055" s="125"/>
      <c r="M3055" s="125"/>
      <c r="N3055" s="125"/>
      <c r="O3055" s="266"/>
      <c r="P3055" s="267"/>
      <c r="Q3055" s="267"/>
      <c r="R3055" s="270"/>
      <c r="S3055" s="267"/>
      <c r="T3055" s="264"/>
      <c r="U3055" s="300"/>
      <c r="V3055" s="294" t="str">
        <f>IF(Tabela7[[#This Row],[C/V]]="c",Tabela7[[#This Row],[Preço Médio]],"")</f>
        <v/>
      </c>
      <c r="W3055" s="294" t="str">
        <f>IF(Tabela7[[#This Row],[C/V]]="v",Tabela7[[#This Row],[Preço Médio]],"")</f>
        <v/>
      </c>
      <c r="X3055" s="123" t="str">
        <f>Tabela7[[#This Row],[Código Negociação]]&amp;Tabela7[[#This Row],[C/V]]</f>
        <v/>
      </c>
    </row>
    <row r="3056" spans="3:24" ht="15" customHeight="1" x14ac:dyDescent="0.25">
      <c r="C3056" s="141"/>
      <c r="D3056" s="273"/>
      <c r="E3056" s="273"/>
      <c r="F3056" s="264"/>
      <c r="G3056" s="274"/>
      <c r="H3056" s="264"/>
      <c r="I3056" s="275"/>
      <c r="J3056" s="275"/>
      <c r="K3056" s="275"/>
      <c r="L3056" s="275"/>
      <c r="M3056" s="275"/>
      <c r="N3056" s="275"/>
      <c r="O3056" s="267"/>
      <c r="P3056" s="267"/>
      <c r="Q3056" s="268"/>
      <c r="R3056" s="269"/>
      <c r="S3056" s="268"/>
      <c r="T3056" s="263"/>
      <c r="U3056" s="300"/>
      <c r="V3056" s="294" t="str">
        <f>IF(Tabela7[[#This Row],[C/V]]="c",Tabela7[[#This Row],[Preço Médio]],"")</f>
        <v/>
      </c>
      <c r="W3056" s="294" t="str">
        <f>IF(Tabela7[[#This Row],[C/V]]="v",Tabela7[[#This Row],[Preço Médio]],"")</f>
        <v/>
      </c>
      <c r="X3056" s="123" t="str">
        <f>Tabela7[[#This Row],[Código Negociação]]&amp;Tabela7[[#This Row],[C/V]]</f>
        <v/>
      </c>
    </row>
    <row r="3057" spans="3:24" ht="15" customHeight="1" x14ac:dyDescent="0.25">
      <c r="C3057" s="262"/>
      <c r="D3057" s="272"/>
      <c r="E3057" s="273"/>
      <c r="F3057" s="264"/>
      <c r="G3057" s="265"/>
      <c r="H3057" s="126"/>
      <c r="I3057" s="125"/>
      <c r="J3057" s="125"/>
      <c r="K3057" s="125"/>
      <c r="L3057" s="125"/>
      <c r="M3057" s="125"/>
      <c r="N3057" s="125"/>
      <c r="O3057" s="266"/>
      <c r="P3057" s="267"/>
      <c r="Q3057" s="268"/>
      <c r="R3057" s="269"/>
      <c r="S3057" s="268"/>
      <c r="T3057" s="263"/>
      <c r="U3057" s="300"/>
      <c r="V3057" s="294" t="str">
        <f>IF(Tabela7[[#This Row],[C/V]]="c",Tabela7[[#This Row],[Preço Médio]],"")</f>
        <v/>
      </c>
      <c r="W3057" s="294" t="str">
        <f>IF(Tabela7[[#This Row],[C/V]]="v",Tabela7[[#This Row],[Preço Médio]],"")</f>
        <v/>
      </c>
      <c r="X3057" s="123" t="str">
        <f>Tabela7[[#This Row],[Código Negociação]]&amp;Tabela7[[#This Row],[C/V]]</f>
        <v/>
      </c>
    </row>
    <row r="3058" spans="3:24" ht="15" customHeight="1" x14ac:dyDescent="0.25">
      <c r="C3058" s="262"/>
      <c r="D3058" s="272"/>
      <c r="E3058" s="273"/>
      <c r="F3058" s="264"/>
      <c r="G3058" s="265"/>
      <c r="H3058" s="126"/>
      <c r="I3058" s="125"/>
      <c r="J3058" s="125"/>
      <c r="K3058" s="125"/>
      <c r="L3058" s="125"/>
      <c r="M3058" s="125"/>
      <c r="N3058" s="125"/>
      <c r="O3058" s="266"/>
      <c r="P3058" s="267"/>
      <c r="Q3058" s="267"/>
      <c r="R3058" s="270"/>
      <c r="S3058" s="267"/>
      <c r="T3058" s="264"/>
      <c r="U3058" s="300"/>
      <c r="V3058" s="294" t="str">
        <f>IF(Tabela7[[#This Row],[C/V]]="c",Tabela7[[#This Row],[Preço Médio]],"")</f>
        <v/>
      </c>
      <c r="W3058" s="294" t="str">
        <f>IF(Tabela7[[#This Row],[C/V]]="v",Tabela7[[#This Row],[Preço Médio]],"")</f>
        <v/>
      </c>
      <c r="X3058" s="123" t="str">
        <f>Tabela7[[#This Row],[Código Negociação]]&amp;Tabela7[[#This Row],[C/V]]</f>
        <v/>
      </c>
    </row>
    <row r="3059" spans="3:24" ht="15" customHeight="1" x14ac:dyDescent="0.25">
      <c r="C3059" s="141"/>
      <c r="D3059" s="271"/>
      <c r="E3059" s="271"/>
      <c r="F3059" s="118"/>
      <c r="G3059" s="119"/>
      <c r="H3059" s="118"/>
      <c r="I3059" s="120"/>
      <c r="J3059" s="120"/>
      <c r="K3059" s="120"/>
      <c r="L3059" s="120"/>
      <c r="M3059" s="120"/>
      <c r="N3059" s="120"/>
      <c r="O3059" s="121"/>
      <c r="P3059" s="121"/>
      <c r="Q3059" s="117"/>
      <c r="R3059" s="122"/>
      <c r="S3059" s="117"/>
      <c r="T3059" s="123"/>
      <c r="U3059" s="299"/>
      <c r="V3059" s="294" t="str">
        <f>IF(Tabela7[[#This Row],[C/V]]="c",Tabela7[[#This Row],[Preço Médio]],"")</f>
        <v/>
      </c>
      <c r="W3059" s="294" t="str">
        <f>IF(Tabela7[[#This Row],[C/V]]="v",Tabela7[[#This Row],[Preço Médio]],"")</f>
        <v/>
      </c>
      <c r="X3059" s="123" t="str">
        <f>Tabela7[[#This Row],[Código Negociação]]&amp;Tabela7[[#This Row],[C/V]]</f>
        <v/>
      </c>
    </row>
    <row r="3060" spans="3:24" ht="15" customHeight="1" x14ac:dyDescent="0.25">
      <c r="C3060" s="262"/>
      <c r="D3060" s="272"/>
      <c r="E3060" s="272"/>
      <c r="F3060" s="264"/>
      <c r="G3060" s="265"/>
      <c r="H3060" s="126"/>
      <c r="I3060" s="125"/>
      <c r="J3060" s="125"/>
      <c r="K3060" s="125"/>
      <c r="L3060" s="125"/>
      <c r="M3060" s="125"/>
      <c r="N3060" s="125"/>
      <c r="O3060" s="266"/>
      <c r="P3060" s="267"/>
      <c r="Q3060" s="268"/>
      <c r="R3060" s="269"/>
      <c r="S3060" s="268"/>
      <c r="T3060" s="263"/>
      <c r="U3060" s="300"/>
      <c r="V3060" s="294" t="str">
        <f>IF(Tabela7[[#This Row],[C/V]]="c",Tabela7[[#This Row],[Preço Médio]],"")</f>
        <v/>
      </c>
      <c r="W3060" s="294" t="str">
        <f>IF(Tabela7[[#This Row],[C/V]]="v",Tabela7[[#This Row],[Preço Médio]],"")</f>
        <v/>
      </c>
      <c r="X3060" s="123" t="str">
        <f>Tabela7[[#This Row],[Código Negociação]]&amp;Tabela7[[#This Row],[C/V]]</f>
        <v/>
      </c>
    </row>
    <row r="3061" spans="3:24" ht="15" customHeight="1" x14ac:dyDescent="0.25">
      <c r="C3061" s="262"/>
      <c r="D3061" s="272"/>
      <c r="E3061" s="272"/>
      <c r="F3061" s="264"/>
      <c r="G3061" s="265"/>
      <c r="H3061" s="126"/>
      <c r="I3061" s="125"/>
      <c r="J3061" s="125"/>
      <c r="K3061" s="125"/>
      <c r="L3061" s="125"/>
      <c r="M3061" s="125"/>
      <c r="N3061" s="125"/>
      <c r="O3061" s="266"/>
      <c r="P3061" s="267"/>
      <c r="Q3061" s="267"/>
      <c r="R3061" s="270"/>
      <c r="S3061" s="267"/>
      <c r="T3061" s="264"/>
      <c r="U3061" s="300"/>
      <c r="V3061" s="294" t="str">
        <f>IF(Tabela7[[#This Row],[C/V]]="c",Tabela7[[#This Row],[Preço Médio]],"")</f>
        <v/>
      </c>
      <c r="W3061" s="294" t="str">
        <f>IF(Tabela7[[#This Row],[C/V]]="v",Tabela7[[#This Row],[Preço Médio]],"")</f>
        <v/>
      </c>
      <c r="X3061" s="123" t="str">
        <f>Tabela7[[#This Row],[Código Negociação]]&amp;Tabela7[[#This Row],[C/V]]</f>
        <v/>
      </c>
    </row>
    <row r="3062" spans="3:24" ht="15" customHeight="1" x14ac:dyDescent="0.25">
      <c r="C3062" s="141"/>
      <c r="D3062" s="273"/>
      <c r="E3062" s="273"/>
      <c r="F3062" s="264"/>
      <c r="G3062" s="274"/>
      <c r="H3062" s="264"/>
      <c r="I3062" s="275"/>
      <c r="J3062" s="275"/>
      <c r="K3062" s="275"/>
      <c r="L3062" s="275"/>
      <c r="M3062" s="275"/>
      <c r="N3062" s="275"/>
      <c r="O3062" s="267"/>
      <c r="P3062" s="267"/>
      <c r="Q3062" s="268"/>
      <c r="R3062" s="269"/>
      <c r="S3062" s="268"/>
      <c r="T3062" s="263"/>
      <c r="U3062" s="300"/>
      <c r="V3062" s="294" t="str">
        <f>IF(Tabela7[[#This Row],[C/V]]="c",Tabela7[[#This Row],[Preço Médio]],"")</f>
        <v/>
      </c>
      <c r="W3062" s="294" t="str">
        <f>IF(Tabela7[[#This Row],[C/V]]="v",Tabela7[[#This Row],[Preço Médio]],"")</f>
        <v/>
      </c>
      <c r="X3062" s="123" t="str">
        <f>Tabela7[[#This Row],[Código Negociação]]&amp;Tabela7[[#This Row],[C/V]]</f>
        <v/>
      </c>
    </row>
    <row r="3063" spans="3:24" ht="15" customHeight="1" x14ac:dyDescent="0.25">
      <c r="C3063" s="262"/>
      <c r="D3063" s="272"/>
      <c r="E3063" s="273"/>
      <c r="F3063" s="264"/>
      <c r="G3063" s="265"/>
      <c r="H3063" s="126"/>
      <c r="I3063" s="125"/>
      <c r="J3063" s="125"/>
      <c r="K3063" s="125"/>
      <c r="L3063" s="125"/>
      <c r="M3063" s="125"/>
      <c r="N3063" s="125"/>
      <c r="O3063" s="266"/>
      <c r="P3063" s="267"/>
      <c r="Q3063" s="268"/>
      <c r="R3063" s="269"/>
      <c r="S3063" s="268"/>
      <c r="T3063" s="263"/>
      <c r="U3063" s="300"/>
      <c r="V3063" s="294" t="str">
        <f>IF(Tabela7[[#This Row],[C/V]]="c",Tabela7[[#This Row],[Preço Médio]],"")</f>
        <v/>
      </c>
      <c r="W3063" s="294" t="str">
        <f>IF(Tabela7[[#This Row],[C/V]]="v",Tabela7[[#This Row],[Preço Médio]],"")</f>
        <v/>
      </c>
      <c r="X3063" s="123" t="str">
        <f>Tabela7[[#This Row],[Código Negociação]]&amp;Tabela7[[#This Row],[C/V]]</f>
        <v/>
      </c>
    </row>
    <row r="3064" spans="3:24" ht="15" customHeight="1" x14ac:dyDescent="0.25">
      <c r="C3064" s="262"/>
      <c r="D3064" s="272"/>
      <c r="E3064" s="273"/>
      <c r="F3064" s="264"/>
      <c r="G3064" s="265"/>
      <c r="H3064" s="126"/>
      <c r="I3064" s="125"/>
      <c r="J3064" s="125"/>
      <c r="K3064" s="125"/>
      <c r="L3064" s="125"/>
      <c r="M3064" s="125"/>
      <c r="N3064" s="125"/>
      <c r="O3064" s="266"/>
      <c r="P3064" s="267"/>
      <c r="Q3064" s="267"/>
      <c r="R3064" s="270"/>
      <c r="S3064" s="267"/>
      <c r="T3064" s="264"/>
      <c r="U3064" s="300"/>
      <c r="V3064" s="294" t="str">
        <f>IF(Tabela7[[#This Row],[C/V]]="c",Tabela7[[#This Row],[Preço Médio]],"")</f>
        <v/>
      </c>
      <c r="W3064" s="294" t="str">
        <f>IF(Tabela7[[#This Row],[C/V]]="v",Tabela7[[#This Row],[Preço Médio]],"")</f>
        <v/>
      </c>
      <c r="X3064" s="123" t="str">
        <f>Tabela7[[#This Row],[Código Negociação]]&amp;Tabela7[[#This Row],[C/V]]</f>
        <v/>
      </c>
    </row>
    <row r="3065" spans="3:24" ht="15" customHeight="1" x14ac:dyDescent="0.25">
      <c r="C3065" s="141"/>
      <c r="D3065" s="271"/>
      <c r="E3065" s="271"/>
      <c r="F3065" s="118"/>
      <c r="G3065" s="119"/>
      <c r="H3065" s="118"/>
      <c r="I3065" s="120"/>
      <c r="J3065" s="120"/>
      <c r="K3065" s="120"/>
      <c r="L3065" s="120"/>
      <c r="M3065" s="120"/>
      <c r="N3065" s="120"/>
      <c r="O3065" s="121"/>
      <c r="P3065" s="121"/>
      <c r="Q3065" s="117"/>
      <c r="R3065" s="122"/>
      <c r="S3065" s="117"/>
      <c r="T3065" s="123"/>
      <c r="U3065" s="299"/>
      <c r="V3065" s="294" t="str">
        <f>IF(Tabela7[[#This Row],[C/V]]="c",Tabela7[[#This Row],[Preço Médio]],"")</f>
        <v/>
      </c>
      <c r="W3065" s="294" t="str">
        <f>IF(Tabela7[[#This Row],[C/V]]="v",Tabela7[[#This Row],[Preço Médio]],"")</f>
        <v/>
      </c>
      <c r="X3065" s="123" t="str">
        <f>Tabela7[[#This Row],[Código Negociação]]&amp;Tabela7[[#This Row],[C/V]]</f>
        <v/>
      </c>
    </row>
    <row r="3066" spans="3:24" ht="15" customHeight="1" x14ac:dyDescent="0.25">
      <c r="C3066" s="262"/>
      <c r="D3066" s="272"/>
      <c r="E3066" s="272"/>
      <c r="F3066" s="264"/>
      <c r="G3066" s="265"/>
      <c r="H3066" s="126"/>
      <c r="I3066" s="125"/>
      <c r="J3066" s="125"/>
      <c r="K3066" s="125"/>
      <c r="L3066" s="125"/>
      <c r="M3066" s="125"/>
      <c r="N3066" s="125"/>
      <c r="O3066" s="266"/>
      <c r="P3066" s="267"/>
      <c r="Q3066" s="268"/>
      <c r="R3066" s="269"/>
      <c r="S3066" s="268"/>
      <c r="T3066" s="263"/>
      <c r="U3066" s="300"/>
      <c r="V3066" s="294" t="str">
        <f>IF(Tabela7[[#This Row],[C/V]]="c",Tabela7[[#This Row],[Preço Médio]],"")</f>
        <v/>
      </c>
      <c r="W3066" s="294" t="str">
        <f>IF(Tabela7[[#This Row],[C/V]]="v",Tabela7[[#This Row],[Preço Médio]],"")</f>
        <v/>
      </c>
      <c r="X3066" s="123" t="str">
        <f>Tabela7[[#This Row],[Código Negociação]]&amp;Tabela7[[#This Row],[C/V]]</f>
        <v/>
      </c>
    </row>
    <row r="3067" spans="3:24" ht="15" customHeight="1" x14ac:dyDescent="0.25">
      <c r="C3067" s="262"/>
      <c r="D3067" s="272"/>
      <c r="E3067" s="272"/>
      <c r="F3067" s="264"/>
      <c r="G3067" s="265"/>
      <c r="H3067" s="126"/>
      <c r="I3067" s="125"/>
      <c r="J3067" s="125"/>
      <c r="K3067" s="125"/>
      <c r="L3067" s="125"/>
      <c r="M3067" s="125"/>
      <c r="N3067" s="125"/>
      <c r="O3067" s="266"/>
      <c r="P3067" s="267"/>
      <c r="Q3067" s="267"/>
      <c r="R3067" s="270"/>
      <c r="S3067" s="267"/>
      <c r="T3067" s="264"/>
      <c r="U3067" s="300"/>
      <c r="V3067" s="294" t="str">
        <f>IF(Tabela7[[#This Row],[C/V]]="c",Tabela7[[#This Row],[Preço Médio]],"")</f>
        <v/>
      </c>
      <c r="W3067" s="294" t="str">
        <f>IF(Tabela7[[#This Row],[C/V]]="v",Tabela7[[#This Row],[Preço Médio]],"")</f>
        <v/>
      </c>
      <c r="X3067" s="123" t="str">
        <f>Tabela7[[#This Row],[Código Negociação]]&amp;Tabela7[[#This Row],[C/V]]</f>
        <v/>
      </c>
    </row>
    <row r="3068" spans="3:24" ht="15" customHeight="1" x14ac:dyDescent="0.25">
      <c r="C3068" s="141"/>
      <c r="D3068" s="273"/>
      <c r="E3068" s="273"/>
      <c r="F3068" s="264"/>
      <c r="G3068" s="274"/>
      <c r="H3068" s="264"/>
      <c r="I3068" s="275"/>
      <c r="J3068" s="275"/>
      <c r="K3068" s="275"/>
      <c r="L3068" s="275"/>
      <c r="M3068" s="275"/>
      <c r="N3068" s="275"/>
      <c r="O3068" s="267"/>
      <c r="P3068" s="267"/>
      <c r="Q3068" s="268"/>
      <c r="R3068" s="269"/>
      <c r="S3068" s="268"/>
      <c r="T3068" s="263"/>
      <c r="U3068" s="300"/>
      <c r="V3068" s="294" t="str">
        <f>IF(Tabela7[[#This Row],[C/V]]="c",Tabela7[[#This Row],[Preço Médio]],"")</f>
        <v/>
      </c>
      <c r="W3068" s="294" t="str">
        <f>IF(Tabela7[[#This Row],[C/V]]="v",Tabela7[[#This Row],[Preço Médio]],"")</f>
        <v/>
      </c>
      <c r="X3068" s="123" t="str">
        <f>Tabela7[[#This Row],[Código Negociação]]&amp;Tabela7[[#This Row],[C/V]]</f>
        <v/>
      </c>
    </row>
    <row r="3069" spans="3:24" ht="15" customHeight="1" x14ac:dyDescent="0.25">
      <c r="C3069" s="262"/>
      <c r="D3069" s="272"/>
      <c r="E3069" s="273"/>
      <c r="F3069" s="264"/>
      <c r="G3069" s="265"/>
      <c r="H3069" s="126"/>
      <c r="I3069" s="125"/>
      <c r="J3069" s="125"/>
      <c r="K3069" s="125"/>
      <c r="L3069" s="125"/>
      <c r="M3069" s="125"/>
      <c r="N3069" s="125"/>
      <c r="O3069" s="266"/>
      <c r="P3069" s="267"/>
      <c r="Q3069" s="268"/>
      <c r="R3069" s="269"/>
      <c r="S3069" s="268"/>
      <c r="T3069" s="263"/>
      <c r="U3069" s="300"/>
      <c r="V3069" s="294" t="str">
        <f>IF(Tabela7[[#This Row],[C/V]]="c",Tabela7[[#This Row],[Preço Médio]],"")</f>
        <v/>
      </c>
      <c r="W3069" s="294" t="str">
        <f>IF(Tabela7[[#This Row],[C/V]]="v",Tabela7[[#This Row],[Preço Médio]],"")</f>
        <v/>
      </c>
      <c r="X3069" s="123" t="str">
        <f>Tabela7[[#This Row],[Código Negociação]]&amp;Tabela7[[#This Row],[C/V]]</f>
        <v/>
      </c>
    </row>
    <row r="3070" spans="3:24" ht="15" customHeight="1" x14ac:dyDescent="0.25">
      <c r="C3070" s="262"/>
      <c r="D3070" s="272"/>
      <c r="E3070" s="273"/>
      <c r="F3070" s="264"/>
      <c r="G3070" s="265"/>
      <c r="H3070" s="126"/>
      <c r="I3070" s="125"/>
      <c r="J3070" s="125"/>
      <c r="K3070" s="125"/>
      <c r="L3070" s="125"/>
      <c r="M3070" s="125"/>
      <c r="N3070" s="125"/>
      <c r="O3070" s="266"/>
      <c r="P3070" s="267"/>
      <c r="Q3070" s="267"/>
      <c r="R3070" s="270"/>
      <c r="S3070" s="267"/>
      <c r="T3070" s="264"/>
      <c r="U3070" s="300"/>
      <c r="V3070" s="294" t="str">
        <f>IF(Tabela7[[#This Row],[C/V]]="c",Tabela7[[#This Row],[Preço Médio]],"")</f>
        <v/>
      </c>
      <c r="W3070" s="294" t="str">
        <f>IF(Tabela7[[#This Row],[C/V]]="v",Tabela7[[#This Row],[Preço Médio]],"")</f>
        <v/>
      </c>
      <c r="X3070" s="123" t="str">
        <f>Tabela7[[#This Row],[Código Negociação]]&amp;Tabela7[[#This Row],[C/V]]</f>
        <v/>
      </c>
    </row>
    <row r="3071" spans="3:24" ht="15" customHeight="1" x14ac:dyDescent="0.25">
      <c r="C3071" s="141"/>
      <c r="D3071" s="271"/>
      <c r="E3071" s="271"/>
      <c r="F3071" s="118"/>
      <c r="G3071" s="119"/>
      <c r="H3071" s="118"/>
      <c r="I3071" s="120"/>
      <c r="J3071" s="120"/>
      <c r="K3071" s="120"/>
      <c r="L3071" s="120"/>
      <c r="M3071" s="120"/>
      <c r="N3071" s="120"/>
      <c r="O3071" s="121"/>
      <c r="P3071" s="121"/>
      <c r="Q3071" s="117"/>
      <c r="R3071" s="122"/>
      <c r="S3071" s="117"/>
      <c r="T3071" s="123"/>
      <c r="U3071" s="299"/>
      <c r="V3071" s="294" t="str">
        <f>IF(Tabela7[[#This Row],[C/V]]="c",Tabela7[[#This Row],[Preço Médio]],"")</f>
        <v/>
      </c>
      <c r="W3071" s="294" t="str">
        <f>IF(Tabela7[[#This Row],[C/V]]="v",Tabela7[[#This Row],[Preço Médio]],"")</f>
        <v/>
      </c>
      <c r="X3071" s="123" t="str">
        <f>Tabela7[[#This Row],[Código Negociação]]&amp;Tabela7[[#This Row],[C/V]]</f>
        <v/>
      </c>
    </row>
    <row r="3072" spans="3:24" ht="15" customHeight="1" x14ac:dyDescent="0.25">
      <c r="C3072" s="262"/>
      <c r="D3072" s="272"/>
      <c r="E3072" s="272"/>
      <c r="F3072" s="264"/>
      <c r="G3072" s="265"/>
      <c r="H3072" s="126"/>
      <c r="I3072" s="125"/>
      <c r="J3072" s="125"/>
      <c r="K3072" s="125"/>
      <c r="L3072" s="125"/>
      <c r="M3072" s="125"/>
      <c r="N3072" s="125"/>
      <c r="O3072" s="266"/>
      <c r="P3072" s="267"/>
      <c r="Q3072" s="268"/>
      <c r="R3072" s="269"/>
      <c r="S3072" s="268"/>
      <c r="T3072" s="263"/>
      <c r="U3072" s="300"/>
      <c r="V3072" s="294" t="str">
        <f>IF(Tabela7[[#This Row],[C/V]]="c",Tabela7[[#This Row],[Preço Médio]],"")</f>
        <v/>
      </c>
      <c r="W3072" s="294" t="str">
        <f>IF(Tabela7[[#This Row],[C/V]]="v",Tabela7[[#This Row],[Preço Médio]],"")</f>
        <v/>
      </c>
      <c r="X3072" s="123" t="str">
        <f>Tabela7[[#This Row],[Código Negociação]]&amp;Tabela7[[#This Row],[C/V]]</f>
        <v/>
      </c>
    </row>
    <row r="3073" spans="3:24" ht="15" customHeight="1" x14ac:dyDescent="0.25">
      <c r="C3073" s="262"/>
      <c r="D3073" s="272"/>
      <c r="E3073" s="272"/>
      <c r="F3073" s="264"/>
      <c r="G3073" s="265"/>
      <c r="H3073" s="126"/>
      <c r="I3073" s="125"/>
      <c r="J3073" s="125"/>
      <c r="K3073" s="125"/>
      <c r="L3073" s="125"/>
      <c r="M3073" s="125"/>
      <c r="N3073" s="125"/>
      <c r="O3073" s="266"/>
      <c r="P3073" s="267"/>
      <c r="Q3073" s="267"/>
      <c r="R3073" s="270"/>
      <c r="S3073" s="267"/>
      <c r="T3073" s="264"/>
      <c r="U3073" s="300"/>
      <c r="V3073" s="294" t="str">
        <f>IF(Tabela7[[#This Row],[C/V]]="c",Tabela7[[#This Row],[Preço Médio]],"")</f>
        <v/>
      </c>
      <c r="W3073" s="294" t="str">
        <f>IF(Tabela7[[#This Row],[C/V]]="v",Tabela7[[#This Row],[Preço Médio]],"")</f>
        <v/>
      </c>
      <c r="X3073" s="123" t="str">
        <f>Tabela7[[#This Row],[Código Negociação]]&amp;Tabela7[[#This Row],[C/V]]</f>
        <v/>
      </c>
    </row>
    <row r="3074" spans="3:24" ht="15" customHeight="1" x14ac:dyDescent="0.25">
      <c r="C3074" s="141"/>
      <c r="D3074" s="273"/>
      <c r="E3074" s="273"/>
      <c r="F3074" s="264"/>
      <c r="G3074" s="274"/>
      <c r="H3074" s="264"/>
      <c r="I3074" s="275"/>
      <c r="J3074" s="275"/>
      <c r="K3074" s="275"/>
      <c r="L3074" s="275"/>
      <c r="M3074" s="275"/>
      <c r="N3074" s="275"/>
      <c r="O3074" s="267"/>
      <c r="P3074" s="267"/>
      <c r="Q3074" s="268"/>
      <c r="R3074" s="269"/>
      <c r="S3074" s="268"/>
      <c r="T3074" s="263"/>
      <c r="U3074" s="300"/>
      <c r="V3074" s="294" t="str">
        <f>IF(Tabela7[[#This Row],[C/V]]="c",Tabela7[[#This Row],[Preço Médio]],"")</f>
        <v/>
      </c>
      <c r="W3074" s="294" t="str">
        <f>IF(Tabela7[[#This Row],[C/V]]="v",Tabela7[[#This Row],[Preço Médio]],"")</f>
        <v/>
      </c>
      <c r="X3074" s="123" t="str">
        <f>Tabela7[[#This Row],[Código Negociação]]&amp;Tabela7[[#This Row],[C/V]]</f>
        <v/>
      </c>
    </row>
    <row r="3075" spans="3:24" ht="15" customHeight="1" x14ac:dyDescent="0.25">
      <c r="C3075" s="262"/>
      <c r="D3075" s="272"/>
      <c r="E3075" s="273"/>
      <c r="F3075" s="264"/>
      <c r="G3075" s="265"/>
      <c r="H3075" s="126"/>
      <c r="I3075" s="125"/>
      <c r="J3075" s="125"/>
      <c r="K3075" s="125"/>
      <c r="L3075" s="125"/>
      <c r="M3075" s="125"/>
      <c r="N3075" s="125"/>
      <c r="O3075" s="266"/>
      <c r="P3075" s="267"/>
      <c r="Q3075" s="268"/>
      <c r="R3075" s="269"/>
      <c r="S3075" s="268"/>
      <c r="T3075" s="263"/>
      <c r="U3075" s="300"/>
      <c r="V3075" s="294" t="str">
        <f>IF(Tabela7[[#This Row],[C/V]]="c",Tabela7[[#This Row],[Preço Médio]],"")</f>
        <v/>
      </c>
      <c r="W3075" s="294" t="str">
        <f>IF(Tabela7[[#This Row],[C/V]]="v",Tabela7[[#This Row],[Preço Médio]],"")</f>
        <v/>
      </c>
      <c r="X3075" s="123" t="str">
        <f>Tabela7[[#This Row],[Código Negociação]]&amp;Tabela7[[#This Row],[C/V]]</f>
        <v/>
      </c>
    </row>
    <row r="3076" spans="3:24" ht="15" customHeight="1" x14ac:dyDescent="0.25">
      <c r="C3076" s="262"/>
      <c r="D3076" s="272"/>
      <c r="E3076" s="273"/>
      <c r="F3076" s="264"/>
      <c r="G3076" s="265"/>
      <c r="H3076" s="126"/>
      <c r="I3076" s="125"/>
      <c r="J3076" s="125"/>
      <c r="K3076" s="125"/>
      <c r="L3076" s="125"/>
      <c r="M3076" s="125"/>
      <c r="N3076" s="125"/>
      <c r="O3076" s="266"/>
      <c r="P3076" s="267"/>
      <c r="Q3076" s="267"/>
      <c r="R3076" s="270"/>
      <c r="S3076" s="267"/>
      <c r="T3076" s="264"/>
      <c r="U3076" s="300"/>
      <c r="V3076" s="294" t="str">
        <f>IF(Tabela7[[#This Row],[C/V]]="c",Tabela7[[#This Row],[Preço Médio]],"")</f>
        <v/>
      </c>
      <c r="W3076" s="294" t="str">
        <f>IF(Tabela7[[#This Row],[C/V]]="v",Tabela7[[#This Row],[Preço Médio]],"")</f>
        <v/>
      </c>
      <c r="X3076" s="123" t="str">
        <f>Tabela7[[#This Row],[Código Negociação]]&amp;Tabela7[[#This Row],[C/V]]</f>
        <v/>
      </c>
    </row>
    <row r="3077" spans="3:24" ht="15" customHeight="1" x14ac:dyDescent="0.25">
      <c r="C3077" s="141"/>
      <c r="D3077" s="271"/>
      <c r="E3077" s="271"/>
      <c r="F3077" s="118"/>
      <c r="G3077" s="119"/>
      <c r="H3077" s="118"/>
      <c r="I3077" s="120"/>
      <c r="J3077" s="120"/>
      <c r="K3077" s="120"/>
      <c r="L3077" s="120"/>
      <c r="M3077" s="120"/>
      <c r="N3077" s="120"/>
      <c r="O3077" s="121"/>
      <c r="P3077" s="121"/>
      <c r="Q3077" s="117"/>
      <c r="R3077" s="122"/>
      <c r="S3077" s="117"/>
      <c r="T3077" s="123"/>
      <c r="U3077" s="299"/>
      <c r="V3077" s="294" t="str">
        <f>IF(Tabela7[[#This Row],[C/V]]="c",Tabela7[[#This Row],[Preço Médio]],"")</f>
        <v/>
      </c>
      <c r="W3077" s="294" t="str">
        <f>IF(Tabela7[[#This Row],[C/V]]="v",Tabela7[[#This Row],[Preço Médio]],"")</f>
        <v/>
      </c>
      <c r="X3077" s="123" t="str">
        <f>Tabela7[[#This Row],[Código Negociação]]&amp;Tabela7[[#This Row],[C/V]]</f>
        <v/>
      </c>
    </row>
    <row r="3078" spans="3:24" ht="15" customHeight="1" x14ac:dyDescent="0.25">
      <c r="C3078" s="262"/>
      <c r="D3078" s="272"/>
      <c r="E3078" s="272"/>
      <c r="F3078" s="264"/>
      <c r="G3078" s="265"/>
      <c r="H3078" s="126"/>
      <c r="I3078" s="125"/>
      <c r="J3078" s="125"/>
      <c r="K3078" s="125"/>
      <c r="L3078" s="125"/>
      <c r="M3078" s="125"/>
      <c r="N3078" s="125"/>
      <c r="O3078" s="266"/>
      <c r="P3078" s="267"/>
      <c r="Q3078" s="268"/>
      <c r="R3078" s="269"/>
      <c r="S3078" s="268"/>
      <c r="T3078" s="263"/>
      <c r="U3078" s="300"/>
      <c r="V3078" s="294" t="str">
        <f>IF(Tabela7[[#This Row],[C/V]]="c",Tabela7[[#This Row],[Preço Médio]],"")</f>
        <v/>
      </c>
      <c r="W3078" s="294" t="str">
        <f>IF(Tabela7[[#This Row],[C/V]]="v",Tabela7[[#This Row],[Preço Médio]],"")</f>
        <v/>
      </c>
      <c r="X3078" s="123" t="str">
        <f>Tabela7[[#This Row],[Código Negociação]]&amp;Tabela7[[#This Row],[C/V]]</f>
        <v/>
      </c>
    </row>
    <row r="3079" spans="3:24" ht="15" customHeight="1" x14ac:dyDescent="0.25">
      <c r="C3079" s="262"/>
      <c r="D3079" s="272"/>
      <c r="E3079" s="272"/>
      <c r="F3079" s="264"/>
      <c r="G3079" s="265"/>
      <c r="H3079" s="126"/>
      <c r="I3079" s="125"/>
      <c r="J3079" s="125"/>
      <c r="K3079" s="125"/>
      <c r="L3079" s="125"/>
      <c r="M3079" s="125"/>
      <c r="N3079" s="125"/>
      <c r="O3079" s="266"/>
      <c r="P3079" s="267"/>
      <c r="Q3079" s="267"/>
      <c r="R3079" s="270"/>
      <c r="S3079" s="267"/>
      <c r="T3079" s="264"/>
      <c r="U3079" s="300"/>
      <c r="V3079" s="294" t="str">
        <f>IF(Tabela7[[#This Row],[C/V]]="c",Tabela7[[#This Row],[Preço Médio]],"")</f>
        <v/>
      </c>
      <c r="W3079" s="294" t="str">
        <f>IF(Tabela7[[#This Row],[C/V]]="v",Tabela7[[#This Row],[Preço Médio]],"")</f>
        <v/>
      </c>
      <c r="X3079" s="123" t="str">
        <f>Tabela7[[#This Row],[Código Negociação]]&amp;Tabela7[[#This Row],[C/V]]</f>
        <v/>
      </c>
    </row>
    <row r="3080" spans="3:24" ht="15" customHeight="1" x14ac:dyDescent="0.25">
      <c r="C3080" s="141"/>
      <c r="D3080" s="273"/>
      <c r="E3080" s="273"/>
      <c r="F3080" s="264"/>
      <c r="G3080" s="274"/>
      <c r="H3080" s="264"/>
      <c r="I3080" s="275"/>
      <c r="J3080" s="275"/>
      <c r="K3080" s="275"/>
      <c r="L3080" s="275"/>
      <c r="M3080" s="275"/>
      <c r="N3080" s="275"/>
      <c r="O3080" s="267"/>
      <c r="P3080" s="267"/>
      <c r="Q3080" s="268"/>
      <c r="R3080" s="269"/>
      <c r="S3080" s="268"/>
      <c r="T3080" s="263"/>
      <c r="U3080" s="300"/>
      <c r="V3080" s="294" t="str">
        <f>IF(Tabela7[[#This Row],[C/V]]="c",Tabela7[[#This Row],[Preço Médio]],"")</f>
        <v/>
      </c>
      <c r="W3080" s="294" t="str">
        <f>IF(Tabela7[[#This Row],[C/V]]="v",Tabela7[[#This Row],[Preço Médio]],"")</f>
        <v/>
      </c>
      <c r="X3080" s="123" t="str">
        <f>Tabela7[[#This Row],[Código Negociação]]&amp;Tabela7[[#This Row],[C/V]]</f>
        <v/>
      </c>
    </row>
    <row r="3081" spans="3:24" ht="15" customHeight="1" x14ac:dyDescent="0.25">
      <c r="C3081" s="262"/>
      <c r="D3081" s="272"/>
      <c r="E3081" s="273"/>
      <c r="F3081" s="264"/>
      <c r="G3081" s="265"/>
      <c r="H3081" s="126"/>
      <c r="I3081" s="125"/>
      <c r="J3081" s="125"/>
      <c r="K3081" s="125"/>
      <c r="L3081" s="125"/>
      <c r="M3081" s="125"/>
      <c r="N3081" s="125"/>
      <c r="O3081" s="266"/>
      <c r="P3081" s="267"/>
      <c r="Q3081" s="268"/>
      <c r="R3081" s="269"/>
      <c r="S3081" s="268"/>
      <c r="T3081" s="263"/>
      <c r="U3081" s="300"/>
      <c r="V3081" s="294" t="str">
        <f>IF(Tabela7[[#This Row],[C/V]]="c",Tabela7[[#This Row],[Preço Médio]],"")</f>
        <v/>
      </c>
      <c r="W3081" s="294" t="str">
        <f>IF(Tabela7[[#This Row],[C/V]]="v",Tabela7[[#This Row],[Preço Médio]],"")</f>
        <v/>
      </c>
      <c r="X3081" s="123" t="str">
        <f>Tabela7[[#This Row],[Código Negociação]]&amp;Tabela7[[#This Row],[C/V]]</f>
        <v/>
      </c>
    </row>
    <row r="3082" spans="3:24" ht="15" customHeight="1" x14ac:dyDescent="0.25">
      <c r="C3082" s="262"/>
      <c r="D3082" s="272"/>
      <c r="E3082" s="273"/>
      <c r="F3082" s="264"/>
      <c r="G3082" s="265"/>
      <c r="H3082" s="126"/>
      <c r="I3082" s="125"/>
      <c r="J3082" s="125"/>
      <c r="K3082" s="125"/>
      <c r="L3082" s="125"/>
      <c r="M3082" s="125"/>
      <c r="N3082" s="125"/>
      <c r="O3082" s="266"/>
      <c r="P3082" s="267"/>
      <c r="Q3082" s="267"/>
      <c r="R3082" s="270"/>
      <c r="S3082" s="267"/>
      <c r="T3082" s="264"/>
      <c r="U3082" s="300"/>
      <c r="V3082" s="294" t="str">
        <f>IF(Tabela7[[#This Row],[C/V]]="c",Tabela7[[#This Row],[Preço Médio]],"")</f>
        <v/>
      </c>
      <c r="W3082" s="294" t="str">
        <f>IF(Tabela7[[#This Row],[C/V]]="v",Tabela7[[#This Row],[Preço Médio]],"")</f>
        <v/>
      </c>
      <c r="X3082" s="123" t="str">
        <f>Tabela7[[#This Row],[Código Negociação]]&amp;Tabela7[[#This Row],[C/V]]</f>
        <v/>
      </c>
    </row>
    <row r="3083" spans="3:24" ht="15" customHeight="1" x14ac:dyDescent="0.25">
      <c r="C3083" s="141"/>
      <c r="D3083" s="271"/>
      <c r="E3083" s="271"/>
      <c r="F3083" s="118"/>
      <c r="G3083" s="119"/>
      <c r="H3083" s="118"/>
      <c r="I3083" s="120"/>
      <c r="J3083" s="120"/>
      <c r="K3083" s="120"/>
      <c r="L3083" s="120"/>
      <c r="M3083" s="120"/>
      <c r="N3083" s="120"/>
      <c r="O3083" s="121"/>
      <c r="P3083" s="121"/>
      <c r="Q3083" s="117"/>
      <c r="R3083" s="122"/>
      <c r="S3083" s="117"/>
      <c r="T3083" s="123"/>
      <c r="U3083" s="299"/>
      <c r="V3083" s="294" t="str">
        <f>IF(Tabela7[[#This Row],[C/V]]="c",Tabela7[[#This Row],[Preço Médio]],"")</f>
        <v/>
      </c>
      <c r="W3083" s="294" t="str">
        <f>IF(Tabela7[[#This Row],[C/V]]="v",Tabela7[[#This Row],[Preço Médio]],"")</f>
        <v/>
      </c>
      <c r="X3083" s="123" t="str">
        <f>Tabela7[[#This Row],[Código Negociação]]&amp;Tabela7[[#This Row],[C/V]]</f>
        <v/>
      </c>
    </row>
    <row r="3084" spans="3:24" ht="15" customHeight="1" x14ac:dyDescent="0.25">
      <c r="C3084" s="262"/>
      <c r="D3084" s="272"/>
      <c r="E3084" s="272"/>
      <c r="F3084" s="264"/>
      <c r="G3084" s="265"/>
      <c r="H3084" s="126"/>
      <c r="I3084" s="125"/>
      <c r="J3084" s="125"/>
      <c r="K3084" s="125"/>
      <c r="L3084" s="125"/>
      <c r="M3084" s="125"/>
      <c r="N3084" s="125"/>
      <c r="O3084" s="266"/>
      <c r="P3084" s="267"/>
      <c r="Q3084" s="268"/>
      <c r="R3084" s="269"/>
      <c r="S3084" s="268"/>
      <c r="T3084" s="263"/>
      <c r="U3084" s="300"/>
      <c r="V3084" s="294" t="str">
        <f>IF(Tabela7[[#This Row],[C/V]]="c",Tabela7[[#This Row],[Preço Médio]],"")</f>
        <v/>
      </c>
      <c r="W3084" s="294" t="str">
        <f>IF(Tabela7[[#This Row],[C/V]]="v",Tabela7[[#This Row],[Preço Médio]],"")</f>
        <v/>
      </c>
      <c r="X3084" s="123" t="str">
        <f>Tabela7[[#This Row],[Código Negociação]]&amp;Tabela7[[#This Row],[C/V]]</f>
        <v/>
      </c>
    </row>
    <row r="3085" spans="3:24" ht="15" customHeight="1" x14ac:dyDescent="0.25">
      <c r="C3085" s="262"/>
      <c r="D3085" s="272"/>
      <c r="E3085" s="272"/>
      <c r="F3085" s="264"/>
      <c r="G3085" s="265"/>
      <c r="H3085" s="126"/>
      <c r="I3085" s="125"/>
      <c r="J3085" s="125"/>
      <c r="K3085" s="125"/>
      <c r="L3085" s="125"/>
      <c r="M3085" s="125"/>
      <c r="N3085" s="125"/>
      <c r="O3085" s="266"/>
      <c r="P3085" s="267"/>
      <c r="Q3085" s="267"/>
      <c r="R3085" s="270"/>
      <c r="S3085" s="267"/>
      <c r="T3085" s="264"/>
      <c r="U3085" s="300"/>
      <c r="V3085" s="294" t="str">
        <f>IF(Tabela7[[#This Row],[C/V]]="c",Tabela7[[#This Row],[Preço Médio]],"")</f>
        <v/>
      </c>
      <c r="W3085" s="294" t="str">
        <f>IF(Tabela7[[#This Row],[C/V]]="v",Tabela7[[#This Row],[Preço Médio]],"")</f>
        <v/>
      </c>
      <c r="X3085" s="123" t="str">
        <f>Tabela7[[#This Row],[Código Negociação]]&amp;Tabela7[[#This Row],[C/V]]</f>
        <v/>
      </c>
    </row>
    <row r="3086" spans="3:24" ht="15" customHeight="1" x14ac:dyDescent="0.25">
      <c r="C3086" s="141"/>
      <c r="D3086" s="273"/>
      <c r="E3086" s="273"/>
      <c r="F3086" s="264"/>
      <c r="G3086" s="274"/>
      <c r="H3086" s="264"/>
      <c r="I3086" s="275"/>
      <c r="J3086" s="275"/>
      <c r="K3086" s="275"/>
      <c r="L3086" s="275"/>
      <c r="M3086" s="275"/>
      <c r="N3086" s="275"/>
      <c r="O3086" s="267"/>
      <c r="P3086" s="267"/>
      <c r="Q3086" s="268"/>
      <c r="R3086" s="269"/>
      <c r="S3086" s="268"/>
      <c r="T3086" s="263"/>
      <c r="U3086" s="300"/>
      <c r="V3086" s="294" t="str">
        <f>IF(Tabela7[[#This Row],[C/V]]="c",Tabela7[[#This Row],[Preço Médio]],"")</f>
        <v/>
      </c>
      <c r="W3086" s="294" t="str">
        <f>IF(Tabela7[[#This Row],[C/V]]="v",Tabela7[[#This Row],[Preço Médio]],"")</f>
        <v/>
      </c>
      <c r="X3086" s="123" t="str">
        <f>Tabela7[[#This Row],[Código Negociação]]&amp;Tabela7[[#This Row],[C/V]]</f>
        <v/>
      </c>
    </row>
    <row r="3087" spans="3:24" ht="15" customHeight="1" x14ac:dyDescent="0.25">
      <c r="C3087" s="262"/>
      <c r="D3087" s="272"/>
      <c r="E3087" s="273"/>
      <c r="F3087" s="264"/>
      <c r="G3087" s="265"/>
      <c r="H3087" s="126"/>
      <c r="I3087" s="125"/>
      <c r="J3087" s="125"/>
      <c r="K3087" s="125"/>
      <c r="L3087" s="125"/>
      <c r="M3087" s="125"/>
      <c r="N3087" s="125"/>
      <c r="O3087" s="266"/>
      <c r="P3087" s="267"/>
      <c r="Q3087" s="268"/>
      <c r="R3087" s="269"/>
      <c r="S3087" s="268"/>
      <c r="T3087" s="263"/>
      <c r="U3087" s="300"/>
      <c r="V3087" s="294" t="str">
        <f>IF(Tabela7[[#This Row],[C/V]]="c",Tabela7[[#This Row],[Preço Médio]],"")</f>
        <v/>
      </c>
      <c r="W3087" s="294" t="str">
        <f>IF(Tabela7[[#This Row],[C/V]]="v",Tabela7[[#This Row],[Preço Médio]],"")</f>
        <v/>
      </c>
      <c r="X3087" s="123" t="str">
        <f>Tabela7[[#This Row],[Código Negociação]]&amp;Tabela7[[#This Row],[C/V]]</f>
        <v/>
      </c>
    </row>
    <row r="3088" spans="3:24" ht="15" customHeight="1" x14ac:dyDescent="0.25">
      <c r="C3088" s="262"/>
      <c r="D3088" s="272"/>
      <c r="E3088" s="273"/>
      <c r="F3088" s="264"/>
      <c r="G3088" s="265"/>
      <c r="H3088" s="126"/>
      <c r="I3088" s="125"/>
      <c r="J3088" s="125"/>
      <c r="K3088" s="125"/>
      <c r="L3088" s="125"/>
      <c r="M3088" s="125"/>
      <c r="N3088" s="125"/>
      <c r="O3088" s="266"/>
      <c r="P3088" s="267"/>
      <c r="Q3088" s="267"/>
      <c r="R3088" s="270"/>
      <c r="S3088" s="267"/>
      <c r="T3088" s="264"/>
      <c r="U3088" s="300"/>
      <c r="V3088" s="294" t="str">
        <f>IF(Tabela7[[#This Row],[C/V]]="c",Tabela7[[#This Row],[Preço Médio]],"")</f>
        <v/>
      </c>
      <c r="W3088" s="294" t="str">
        <f>IF(Tabela7[[#This Row],[C/V]]="v",Tabela7[[#This Row],[Preço Médio]],"")</f>
        <v/>
      </c>
      <c r="X3088" s="123" t="str">
        <f>Tabela7[[#This Row],[Código Negociação]]&amp;Tabela7[[#This Row],[C/V]]</f>
        <v/>
      </c>
    </row>
    <row r="3089" spans="3:24" ht="15" customHeight="1" x14ac:dyDescent="0.25">
      <c r="C3089" s="141"/>
      <c r="D3089" s="271"/>
      <c r="E3089" s="271"/>
      <c r="F3089" s="118"/>
      <c r="G3089" s="119"/>
      <c r="H3089" s="118"/>
      <c r="I3089" s="120"/>
      <c r="J3089" s="120"/>
      <c r="K3089" s="120"/>
      <c r="L3089" s="120"/>
      <c r="M3089" s="120"/>
      <c r="N3089" s="120"/>
      <c r="O3089" s="121"/>
      <c r="P3089" s="121"/>
      <c r="Q3089" s="117"/>
      <c r="R3089" s="122"/>
      <c r="S3089" s="117"/>
      <c r="T3089" s="123"/>
      <c r="U3089" s="299"/>
      <c r="V3089" s="294" t="str">
        <f>IF(Tabela7[[#This Row],[C/V]]="c",Tabela7[[#This Row],[Preço Médio]],"")</f>
        <v/>
      </c>
      <c r="W3089" s="294" t="str">
        <f>IF(Tabela7[[#This Row],[C/V]]="v",Tabela7[[#This Row],[Preço Médio]],"")</f>
        <v/>
      </c>
      <c r="X3089" s="123" t="str">
        <f>Tabela7[[#This Row],[Código Negociação]]&amp;Tabela7[[#This Row],[C/V]]</f>
        <v/>
      </c>
    </row>
    <row r="3090" spans="3:24" ht="15" customHeight="1" x14ac:dyDescent="0.25">
      <c r="C3090" s="262"/>
      <c r="D3090" s="272"/>
      <c r="E3090" s="272"/>
      <c r="F3090" s="264"/>
      <c r="G3090" s="265"/>
      <c r="H3090" s="126"/>
      <c r="I3090" s="125"/>
      <c r="J3090" s="125"/>
      <c r="K3090" s="125"/>
      <c r="L3090" s="125"/>
      <c r="M3090" s="125"/>
      <c r="N3090" s="125"/>
      <c r="O3090" s="266"/>
      <c r="P3090" s="267"/>
      <c r="Q3090" s="268"/>
      <c r="R3090" s="269"/>
      <c r="S3090" s="268"/>
      <c r="T3090" s="263"/>
      <c r="U3090" s="300"/>
      <c r="V3090" s="294" t="str">
        <f>IF(Tabela7[[#This Row],[C/V]]="c",Tabela7[[#This Row],[Preço Médio]],"")</f>
        <v/>
      </c>
      <c r="W3090" s="294" t="str">
        <f>IF(Tabela7[[#This Row],[C/V]]="v",Tabela7[[#This Row],[Preço Médio]],"")</f>
        <v/>
      </c>
      <c r="X3090" s="123" t="str">
        <f>Tabela7[[#This Row],[Código Negociação]]&amp;Tabela7[[#This Row],[C/V]]</f>
        <v/>
      </c>
    </row>
    <row r="3091" spans="3:24" ht="15" customHeight="1" x14ac:dyDescent="0.25">
      <c r="C3091" s="262"/>
      <c r="D3091" s="272"/>
      <c r="E3091" s="272"/>
      <c r="F3091" s="264"/>
      <c r="G3091" s="265"/>
      <c r="H3091" s="126"/>
      <c r="I3091" s="125"/>
      <c r="J3091" s="125"/>
      <c r="K3091" s="125"/>
      <c r="L3091" s="125"/>
      <c r="M3091" s="125"/>
      <c r="N3091" s="125"/>
      <c r="O3091" s="266"/>
      <c r="P3091" s="267"/>
      <c r="Q3091" s="267"/>
      <c r="R3091" s="270"/>
      <c r="S3091" s="267"/>
      <c r="T3091" s="264"/>
      <c r="U3091" s="300"/>
      <c r="V3091" s="294" t="str">
        <f>IF(Tabela7[[#This Row],[C/V]]="c",Tabela7[[#This Row],[Preço Médio]],"")</f>
        <v/>
      </c>
      <c r="W3091" s="294" t="str">
        <f>IF(Tabela7[[#This Row],[C/V]]="v",Tabela7[[#This Row],[Preço Médio]],"")</f>
        <v/>
      </c>
      <c r="X3091" s="123" t="str">
        <f>Tabela7[[#This Row],[Código Negociação]]&amp;Tabela7[[#This Row],[C/V]]</f>
        <v/>
      </c>
    </row>
    <row r="3092" spans="3:24" ht="15" customHeight="1" x14ac:dyDescent="0.25">
      <c r="C3092" s="141"/>
      <c r="D3092" s="273"/>
      <c r="E3092" s="273"/>
      <c r="F3092" s="264"/>
      <c r="G3092" s="274"/>
      <c r="H3092" s="264"/>
      <c r="I3092" s="275"/>
      <c r="J3092" s="275"/>
      <c r="K3092" s="275"/>
      <c r="L3092" s="275"/>
      <c r="M3092" s="275"/>
      <c r="N3092" s="275"/>
      <c r="O3092" s="267"/>
      <c r="P3092" s="267"/>
      <c r="Q3092" s="268"/>
      <c r="R3092" s="269"/>
      <c r="S3092" s="268"/>
      <c r="T3092" s="263"/>
      <c r="U3092" s="300"/>
      <c r="V3092" s="294" t="str">
        <f>IF(Tabela7[[#This Row],[C/V]]="c",Tabela7[[#This Row],[Preço Médio]],"")</f>
        <v/>
      </c>
      <c r="W3092" s="294" t="str">
        <f>IF(Tabela7[[#This Row],[C/V]]="v",Tabela7[[#This Row],[Preço Médio]],"")</f>
        <v/>
      </c>
      <c r="X3092" s="123" t="str">
        <f>Tabela7[[#This Row],[Código Negociação]]&amp;Tabela7[[#This Row],[C/V]]</f>
        <v/>
      </c>
    </row>
    <row r="3093" spans="3:24" ht="15" customHeight="1" x14ac:dyDescent="0.25">
      <c r="C3093" s="262"/>
      <c r="D3093" s="272"/>
      <c r="E3093" s="273"/>
      <c r="F3093" s="264"/>
      <c r="G3093" s="265"/>
      <c r="H3093" s="126"/>
      <c r="I3093" s="125"/>
      <c r="J3093" s="125"/>
      <c r="K3093" s="125"/>
      <c r="L3093" s="125"/>
      <c r="M3093" s="125"/>
      <c r="N3093" s="125"/>
      <c r="O3093" s="266"/>
      <c r="P3093" s="267"/>
      <c r="Q3093" s="268"/>
      <c r="R3093" s="269"/>
      <c r="S3093" s="268"/>
      <c r="T3093" s="263"/>
      <c r="U3093" s="300"/>
      <c r="V3093" s="294" t="str">
        <f>IF(Tabela7[[#This Row],[C/V]]="c",Tabela7[[#This Row],[Preço Médio]],"")</f>
        <v/>
      </c>
      <c r="W3093" s="294" t="str">
        <f>IF(Tabela7[[#This Row],[C/V]]="v",Tabela7[[#This Row],[Preço Médio]],"")</f>
        <v/>
      </c>
      <c r="X3093" s="123" t="str">
        <f>Tabela7[[#This Row],[Código Negociação]]&amp;Tabela7[[#This Row],[C/V]]</f>
        <v/>
      </c>
    </row>
    <row r="3094" spans="3:24" ht="15" customHeight="1" x14ac:dyDescent="0.25">
      <c r="C3094" s="262"/>
      <c r="D3094" s="272"/>
      <c r="E3094" s="273"/>
      <c r="F3094" s="264"/>
      <c r="G3094" s="265"/>
      <c r="H3094" s="126"/>
      <c r="I3094" s="125"/>
      <c r="J3094" s="125"/>
      <c r="K3094" s="125"/>
      <c r="L3094" s="125"/>
      <c r="M3094" s="125"/>
      <c r="N3094" s="125"/>
      <c r="O3094" s="266"/>
      <c r="P3094" s="267"/>
      <c r="Q3094" s="267"/>
      <c r="R3094" s="270"/>
      <c r="S3094" s="267"/>
      <c r="T3094" s="264"/>
      <c r="U3094" s="300"/>
      <c r="V3094" s="294" t="str">
        <f>IF(Tabela7[[#This Row],[C/V]]="c",Tabela7[[#This Row],[Preço Médio]],"")</f>
        <v/>
      </c>
      <c r="W3094" s="294" t="str">
        <f>IF(Tabela7[[#This Row],[C/V]]="v",Tabela7[[#This Row],[Preço Médio]],"")</f>
        <v/>
      </c>
      <c r="X3094" s="123" t="str">
        <f>Tabela7[[#This Row],[Código Negociação]]&amp;Tabela7[[#This Row],[C/V]]</f>
        <v/>
      </c>
    </row>
    <row r="3095" spans="3:24" ht="15" customHeight="1" x14ac:dyDescent="0.25">
      <c r="C3095" s="141"/>
      <c r="D3095" s="271"/>
      <c r="E3095" s="271"/>
      <c r="F3095" s="118"/>
      <c r="G3095" s="119"/>
      <c r="H3095" s="118"/>
      <c r="I3095" s="120"/>
      <c r="J3095" s="120"/>
      <c r="K3095" s="120"/>
      <c r="L3095" s="120"/>
      <c r="M3095" s="120"/>
      <c r="N3095" s="120"/>
      <c r="O3095" s="121"/>
      <c r="P3095" s="121"/>
      <c r="Q3095" s="117"/>
      <c r="R3095" s="122"/>
      <c r="S3095" s="117"/>
      <c r="T3095" s="123"/>
      <c r="U3095" s="299"/>
      <c r="V3095" s="294" t="str">
        <f>IF(Tabela7[[#This Row],[C/V]]="c",Tabela7[[#This Row],[Preço Médio]],"")</f>
        <v/>
      </c>
      <c r="W3095" s="294" t="str">
        <f>IF(Tabela7[[#This Row],[C/V]]="v",Tabela7[[#This Row],[Preço Médio]],"")</f>
        <v/>
      </c>
      <c r="X3095" s="123" t="str">
        <f>Tabela7[[#This Row],[Código Negociação]]&amp;Tabela7[[#This Row],[C/V]]</f>
        <v/>
      </c>
    </row>
    <row r="3096" spans="3:24" ht="15" customHeight="1" x14ac:dyDescent="0.25">
      <c r="C3096" s="262"/>
      <c r="D3096" s="272"/>
      <c r="E3096" s="272"/>
      <c r="F3096" s="264"/>
      <c r="G3096" s="265"/>
      <c r="H3096" s="126"/>
      <c r="I3096" s="125"/>
      <c r="J3096" s="125"/>
      <c r="K3096" s="125"/>
      <c r="L3096" s="125"/>
      <c r="M3096" s="125"/>
      <c r="N3096" s="125"/>
      <c r="O3096" s="266"/>
      <c r="P3096" s="267"/>
      <c r="Q3096" s="268"/>
      <c r="R3096" s="269"/>
      <c r="S3096" s="268"/>
      <c r="T3096" s="263"/>
      <c r="U3096" s="300"/>
      <c r="V3096" s="294" t="str">
        <f>IF(Tabela7[[#This Row],[C/V]]="c",Tabela7[[#This Row],[Preço Médio]],"")</f>
        <v/>
      </c>
      <c r="W3096" s="294" t="str">
        <f>IF(Tabela7[[#This Row],[C/V]]="v",Tabela7[[#This Row],[Preço Médio]],"")</f>
        <v/>
      </c>
      <c r="X3096" s="123" t="str">
        <f>Tabela7[[#This Row],[Código Negociação]]&amp;Tabela7[[#This Row],[C/V]]</f>
        <v/>
      </c>
    </row>
    <row r="3097" spans="3:24" ht="15" customHeight="1" x14ac:dyDescent="0.25">
      <c r="C3097" s="262"/>
      <c r="D3097" s="272"/>
      <c r="E3097" s="272"/>
      <c r="F3097" s="264"/>
      <c r="G3097" s="265"/>
      <c r="H3097" s="126"/>
      <c r="I3097" s="125"/>
      <c r="J3097" s="125"/>
      <c r="K3097" s="125"/>
      <c r="L3097" s="125"/>
      <c r="M3097" s="125"/>
      <c r="N3097" s="125"/>
      <c r="O3097" s="266"/>
      <c r="P3097" s="267"/>
      <c r="Q3097" s="267"/>
      <c r="R3097" s="270"/>
      <c r="S3097" s="267"/>
      <c r="T3097" s="264"/>
      <c r="U3097" s="300"/>
      <c r="V3097" s="294" t="str">
        <f>IF(Tabela7[[#This Row],[C/V]]="c",Tabela7[[#This Row],[Preço Médio]],"")</f>
        <v/>
      </c>
      <c r="W3097" s="294" t="str">
        <f>IF(Tabela7[[#This Row],[C/V]]="v",Tabela7[[#This Row],[Preço Médio]],"")</f>
        <v/>
      </c>
      <c r="X3097" s="123" t="str">
        <f>Tabela7[[#This Row],[Código Negociação]]&amp;Tabela7[[#This Row],[C/V]]</f>
        <v/>
      </c>
    </row>
    <row r="3098" spans="3:24" ht="15" customHeight="1" x14ac:dyDescent="0.25">
      <c r="C3098" s="141"/>
      <c r="D3098" s="273"/>
      <c r="E3098" s="273"/>
      <c r="F3098" s="264"/>
      <c r="G3098" s="274"/>
      <c r="H3098" s="264"/>
      <c r="I3098" s="275"/>
      <c r="J3098" s="275"/>
      <c r="K3098" s="275"/>
      <c r="L3098" s="275"/>
      <c r="M3098" s="275"/>
      <c r="N3098" s="275"/>
      <c r="O3098" s="267"/>
      <c r="P3098" s="267"/>
      <c r="Q3098" s="268"/>
      <c r="R3098" s="269"/>
      <c r="S3098" s="268"/>
      <c r="T3098" s="263"/>
      <c r="U3098" s="300"/>
      <c r="V3098" s="294" t="str">
        <f>IF(Tabela7[[#This Row],[C/V]]="c",Tabela7[[#This Row],[Preço Médio]],"")</f>
        <v/>
      </c>
      <c r="W3098" s="294" t="str">
        <f>IF(Tabela7[[#This Row],[C/V]]="v",Tabela7[[#This Row],[Preço Médio]],"")</f>
        <v/>
      </c>
      <c r="X3098" s="123" t="str">
        <f>Tabela7[[#This Row],[Código Negociação]]&amp;Tabela7[[#This Row],[C/V]]</f>
        <v/>
      </c>
    </row>
    <row r="3099" spans="3:24" ht="15" customHeight="1" x14ac:dyDescent="0.25">
      <c r="C3099" s="262"/>
      <c r="D3099" s="272"/>
      <c r="E3099" s="273"/>
      <c r="F3099" s="264"/>
      <c r="G3099" s="265"/>
      <c r="H3099" s="126"/>
      <c r="I3099" s="125"/>
      <c r="J3099" s="125"/>
      <c r="K3099" s="125"/>
      <c r="L3099" s="125"/>
      <c r="M3099" s="125"/>
      <c r="N3099" s="125"/>
      <c r="O3099" s="266"/>
      <c r="P3099" s="267"/>
      <c r="Q3099" s="268"/>
      <c r="R3099" s="269"/>
      <c r="S3099" s="268"/>
      <c r="T3099" s="263"/>
      <c r="U3099" s="300"/>
      <c r="V3099" s="294" t="str">
        <f>IF(Tabela7[[#This Row],[C/V]]="c",Tabela7[[#This Row],[Preço Médio]],"")</f>
        <v/>
      </c>
      <c r="W3099" s="294" t="str">
        <f>IF(Tabela7[[#This Row],[C/V]]="v",Tabela7[[#This Row],[Preço Médio]],"")</f>
        <v/>
      </c>
      <c r="X3099" s="123" t="str">
        <f>Tabela7[[#This Row],[Código Negociação]]&amp;Tabela7[[#This Row],[C/V]]</f>
        <v/>
      </c>
    </row>
    <row r="3100" spans="3:24" ht="15" customHeight="1" x14ac:dyDescent="0.25">
      <c r="C3100" s="262"/>
      <c r="D3100" s="272"/>
      <c r="E3100" s="273"/>
      <c r="F3100" s="264"/>
      <c r="G3100" s="265"/>
      <c r="H3100" s="126"/>
      <c r="I3100" s="125"/>
      <c r="J3100" s="125"/>
      <c r="K3100" s="125"/>
      <c r="L3100" s="125"/>
      <c r="M3100" s="125"/>
      <c r="N3100" s="125"/>
      <c r="O3100" s="266"/>
      <c r="P3100" s="267"/>
      <c r="Q3100" s="267"/>
      <c r="R3100" s="270"/>
      <c r="S3100" s="267"/>
      <c r="T3100" s="264"/>
      <c r="U3100" s="300"/>
      <c r="V3100" s="294" t="str">
        <f>IF(Tabela7[[#This Row],[C/V]]="c",Tabela7[[#This Row],[Preço Médio]],"")</f>
        <v/>
      </c>
      <c r="W3100" s="294" t="str">
        <f>IF(Tabela7[[#This Row],[C/V]]="v",Tabela7[[#This Row],[Preço Médio]],"")</f>
        <v/>
      </c>
      <c r="X3100" s="123" t="str">
        <f>Tabela7[[#This Row],[Código Negociação]]&amp;Tabela7[[#This Row],[C/V]]</f>
        <v/>
      </c>
    </row>
    <row r="3101" spans="3:24" ht="15" customHeight="1" x14ac:dyDescent="0.25">
      <c r="C3101" s="141"/>
      <c r="D3101" s="271"/>
      <c r="E3101" s="271"/>
      <c r="F3101" s="118"/>
      <c r="G3101" s="119"/>
      <c r="H3101" s="118"/>
      <c r="I3101" s="120"/>
      <c r="J3101" s="120"/>
      <c r="K3101" s="120"/>
      <c r="L3101" s="120"/>
      <c r="M3101" s="120"/>
      <c r="N3101" s="120"/>
      <c r="O3101" s="121"/>
      <c r="P3101" s="121"/>
      <c r="Q3101" s="117"/>
      <c r="R3101" s="122"/>
      <c r="S3101" s="117"/>
      <c r="T3101" s="123"/>
      <c r="U3101" s="299"/>
      <c r="V3101" s="294" t="str">
        <f>IF(Tabela7[[#This Row],[C/V]]="c",Tabela7[[#This Row],[Preço Médio]],"")</f>
        <v/>
      </c>
      <c r="W3101" s="294" t="str">
        <f>IF(Tabela7[[#This Row],[C/V]]="v",Tabela7[[#This Row],[Preço Médio]],"")</f>
        <v/>
      </c>
      <c r="X3101" s="123" t="str">
        <f>Tabela7[[#This Row],[Código Negociação]]&amp;Tabela7[[#This Row],[C/V]]</f>
        <v/>
      </c>
    </row>
    <row r="3102" spans="3:24" ht="15" customHeight="1" x14ac:dyDescent="0.25">
      <c r="C3102" s="262"/>
      <c r="D3102" s="272"/>
      <c r="E3102" s="272"/>
      <c r="F3102" s="264"/>
      <c r="G3102" s="265"/>
      <c r="H3102" s="126"/>
      <c r="I3102" s="125"/>
      <c r="J3102" s="125"/>
      <c r="K3102" s="125"/>
      <c r="L3102" s="125"/>
      <c r="M3102" s="125"/>
      <c r="N3102" s="125"/>
      <c r="O3102" s="266"/>
      <c r="P3102" s="267"/>
      <c r="Q3102" s="268"/>
      <c r="R3102" s="269"/>
      <c r="S3102" s="268"/>
      <c r="T3102" s="263"/>
      <c r="U3102" s="300"/>
      <c r="V3102" s="294" t="str">
        <f>IF(Tabela7[[#This Row],[C/V]]="c",Tabela7[[#This Row],[Preço Médio]],"")</f>
        <v/>
      </c>
      <c r="W3102" s="294" t="str">
        <f>IF(Tabela7[[#This Row],[C/V]]="v",Tabela7[[#This Row],[Preço Médio]],"")</f>
        <v/>
      </c>
      <c r="X3102" s="123" t="str">
        <f>Tabela7[[#This Row],[Código Negociação]]&amp;Tabela7[[#This Row],[C/V]]</f>
        <v/>
      </c>
    </row>
    <row r="3103" spans="3:24" ht="15" customHeight="1" x14ac:dyDescent="0.25">
      <c r="C3103" s="262"/>
      <c r="D3103" s="272"/>
      <c r="E3103" s="272"/>
      <c r="F3103" s="264"/>
      <c r="G3103" s="265"/>
      <c r="H3103" s="126"/>
      <c r="I3103" s="125"/>
      <c r="J3103" s="125"/>
      <c r="K3103" s="125"/>
      <c r="L3103" s="125"/>
      <c r="M3103" s="125"/>
      <c r="N3103" s="125"/>
      <c r="O3103" s="266"/>
      <c r="P3103" s="267"/>
      <c r="Q3103" s="267"/>
      <c r="R3103" s="270"/>
      <c r="S3103" s="267"/>
      <c r="T3103" s="264"/>
      <c r="U3103" s="300"/>
      <c r="V3103" s="294" t="str">
        <f>IF(Tabela7[[#This Row],[C/V]]="c",Tabela7[[#This Row],[Preço Médio]],"")</f>
        <v/>
      </c>
      <c r="W3103" s="294" t="str">
        <f>IF(Tabela7[[#This Row],[C/V]]="v",Tabela7[[#This Row],[Preço Médio]],"")</f>
        <v/>
      </c>
      <c r="X3103" s="123" t="str">
        <f>Tabela7[[#This Row],[Código Negociação]]&amp;Tabela7[[#This Row],[C/V]]</f>
        <v/>
      </c>
    </row>
    <row r="3104" spans="3:24" ht="15" customHeight="1" x14ac:dyDescent="0.25">
      <c r="C3104" s="141"/>
      <c r="D3104" s="273"/>
      <c r="E3104" s="273"/>
      <c r="F3104" s="264"/>
      <c r="G3104" s="274"/>
      <c r="H3104" s="264"/>
      <c r="I3104" s="275"/>
      <c r="J3104" s="275"/>
      <c r="K3104" s="275"/>
      <c r="L3104" s="275"/>
      <c r="M3104" s="275"/>
      <c r="N3104" s="275"/>
      <c r="O3104" s="267"/>
      <c r="P3104" s="267"/>
      <c r="Q3104" s="268"/>
      <c r="R3104" s="269"/>
      <c r="S3104" s="268"/>
      <c r="T3104" s="263"/>
      <c r="U3104" s="300"/>
      <c r="V3104" s="294" t="str">
        <f>IF(Tabela7[[#This Row],[C/V]]="c",Tabela7[[#This Row],[Preço Médio]],"")</f>
        <v/>
      </c>
      <c r="W3104" s="294" t="str">
        <f>IF(Tabela7[[#This Row],[C/V]]="v",Tabela7[[#This Row],[Preço Médio]],"")</f>
        <v/>
      </c>
      <c r="X3104" s="123" t="str">
        <f>Tabela7[[#This Row],[Código Negociação]]&amp;Tabela7[[#This Row],[C/V]]</f>
        <v/>
      </c>
    </row>
    <row r="3105" spans="3:24" ht="15" customHeight="1" x14ac:dyDescent="0.25">
      <c r="C3105" s="262"/>
      <c r="D3105" s="272"/>
      <c r="E3105" s="273"/>
      <c r="F3105" s="264"/>
      <c r="G3105" s="265"/>
      <c r="H3105" s="126"/>
      <c r="I3105" s="125"/>
      <c r="J3105" s="125"/>
      <c r="K3105" s="125"/>
      <c r="L3105" s="125"/>
      <c r="M3105" s="125"/>
      <c r="N3105" s="125"/>
      <c r="O3105" s="266"/>
      <c r="P3105" s="267"/>
      <c r="Q3105" s="268"/>
      <c r="R3105" s="269"/>
      <c r="S3105" s="268"/>
      <c r="T3105" s="263"/>
      <c r="U3105" s="300"/>
      <c r="V3105" s="294" t="str">
        <f>IF(Tabela7[[#This Row],[C/V]]="c",Tabela7[[#This Row],[Preço Médio]],"")</f>
        <v/>
      </c>
      <c r="W3105" s="294" t="str">
        <f>IF(Tabela7[[#This Row],[C/V]]="v",Tabela7[[#This Row],[Preço Médio]],"")</f>
        <v/>
      </c>
      <c r="X3105" s="123" t="str">
        <f>Tabela7[[#This Row],[Código Negociação]]&amp;Tabela7[[#This Row],[C/V]]</f>
        <v/>
      </c>
    </row>
    <row r="3106" spans="3:24" ht="15" customHeight="1" x14ac:dyDescent="0.25">
      <c r="C3106" s="262"/>
      <c r="D3106" s="272"/>
      <c r="E3106" s="273"/>
      <c r="F3106" s="264"/>
      <c r="G3106" s="265"/>
      <c r="H3106" s="126"/>
      <c r="I3106" s="125"/>
      <c r="J3106" s="125"/>
      <c r="K3106" s="125"/>
      <c r="L3106" s="125"/>
      <c r="M3106" s="125"/>
      <c r="N3106" s="125"/>
      <c r="O3106" s="266"/>
      <c r="P3106" s="267"/>
      <c r="Q3106" s="267"/>
      <c r="R3106" s="270"/>
      <c r="S3106" s="267"/>
      <c r="T3106" s="264"/>
      <c r="U3106" s="300"/>
      <c r="V3106" s="294" t="str">
        <f>IF(Tabela7[[#This Row],[C/V]]="c",Tabela7[[#This Row],[Preço Médio]],"")</f>
        <v/>
      </c>
      <c r="W3106" s="294" t="str">
        <f>IF(Tabela7[[#This Row],[C/V]]="v",Tabela7[[#This Row],[Preço Médio]],"")</f>
        <v/>
      </c>
      <c r="X3106" s="123" t="str">
        <f>Tabela7[[#This Row],[Código Negociação]]&amp;Tabela7[[#This Row],[C/V]]</f>
        <v/>
      </c>
    </row>
    <row r="3107" spans="3:24" ht="15" customHeight="1" x14ac:dyDescent="0.25">
      <c r="C3107" s="141"/>
      <c r="D3107" s="271"/>
      <c r="E3107" s="271"/>
      <c r="F3107" s="118"/>
      <c r="G3107" s="119"/>
      <c r="H3107" s="118"/>
      <c r="I3107" s="120"/>
      <c r="J3107" s="120"/>
      <c r="K3107" s="120"/>
      <c r="L3107" s="120"/>
      <c r="M3107" s="120"/>
      <c r="N3107" s="120"/>
      <c r="O3107" s="121"/>
      <c r="P3107" s="121"/>
      <c r="Q3107" s="117"/>
      <c r="R3107" s="122"/>
      <c r="S3107" s="117"/>
      <c r="T3107" s="123"/>
      <c r="U3107" s="299"/>
      <c r="V3107" s="294" t="str">
        <f>IF(Tabela7[[#This Row],[C/V]]="c",Tabela7[[#This Row],[Preço Médio]],"")</f>
        <v/>
      </c>
      <c r="W3107" s="294" t="str">
        <f>IF(Tabela7[[#This Row],[C/V]]="v",Tabela7[[#This Row],[Preço Médio]],"")</f>
        <v/>
      </c>
      <c r="X3107" s="123" t="str">
        <f>Tabela7[[#This Row],[Código Negociação]]&amp;Tabela7[[#This Row],[C/V]]</f>
        <v/>
      </c>
    </row>
    <row r="3108" spans="3:24" ht="15" customHeight="1" x14ac:dyDescent="0.25">
      <c r="C3108" s="262"/>
      <c r="D3108" s="272"/>
      <c r="E3108" s="272"/>
      <c r="F3108" s="264"/>
      <c r="G3108" s="265"/>
      <c r="H3108" s="126"/>
      <c r="I3108" s="125"/>
      <c r="J3108" s="125"/>
      <c r="K3108" s="125"/>
      <c r="L3108" s="125"/>
      <c r="M3108" s="125"/>
      <c r="N3108" s="125"/>
      <c r="O3108" s="266"/>
      <c r="P3108" s="267"/>
      <c r="Q3108" s="268"/>
      <c r="R3108" s="269"/>
      <c r="S3108" s="268"/>
      <c r="T3108" s="263"/>
      <c r="U3108" s="300"/>
      <c r="V3108" s="294" t="str">
        <f>IF(Tabela7[[#This Row],[C/V]]="c",Tabela7[[#This Row],[Preço Médio]],"")</f>
        <v/>
      </c>
      <c r="W3108" s="294" t="str">
        <f>IF(Tabela7[[#This Row],[C/V]]="v",Tabela7[[#This Row],[Preço Médio]],"")</f>
        <v/>
      </c>
      <c r="X3108" s="123" t="str">
        <f>Tabela7[[#This Row],[Código Negociação]]&amp;Tabela7[[#This Row],[C/V]]</f>
        <v/>
      </c>
    </row>
    <row r="3109" spans="3:24" ht="15" customHeight="1" x14ac:dyDescent="0.25">
      <c r="C3109" s="262"/>
      <c r="D3109" s="272"/>
      <c r="E3109" s="272"/>
      <c r="F3109" s="264"/>
      <c r="G3109" s="265"/>
      <c r="H3109" s="126"/>
      <c r="I3109" s="125"/>
      <c r="J3109" s="125"/>
      <c r="K3109" s="125"/>
      <c r="L3109" s="125"/>
      <c r="M3109" s="125"/>
      <c r="N3109" s="125"/>
      <c r="O3109" s="266"/>
      <c r="P3109" s="267"/>
      <c r="Q3109" s="267"/>
      <c r="R3109" s="270"/>
      <c r="S3109" s="267"/>
      <c r="T3109" s="264"/>
      <c r="U3109" s="300"/>
      <c r="V3109" s="294" t="str">
        <f>IF(Tabela7[[#This Row],[C/V]]="c",Tabela7[[#This Row],[Preço Médio]],"")</f>
        <v/>
      </c>
      <c r="W3109" s="294" t="str">
        <f>IF(Tabela7[[#This Row],[C/V]]="v",Tabela7[[#This Row],[Preço Médio]],"")</f>
        <v/>
      </c>
      <c r="X3109" s="123" t="str">
        <f>Tabela7[[#This Row],[Código Negociação]]&amp;Tabela7[[#This Row],[C/V]]</f>
        <v/>
      </c>
    </row>
    <row r="3110" spans="3:24" ht="15" customHeight="1" x14ac:dyDescent="0.25">
      <c r="C3110" s="141"/>
      <c r="D3110" s="273"/>
      <c r="E3110" s="273"/>
      <c r="F3110" s="264"/>
      <c r="G3110" s="274"/>
      <c r="H3110" s="264"/>
      <c r="I3110" s="275"/>
      <c r="J3110" s="275"/>
      <c r="K3110" s="275"/>
      <c r="L3110" s="275"/>
      <c r="M3110" s="275"/>
      <c r="N3110" s="275"/>
      <c r="O3110" s="267"/>
      <c r="P3110" s="267"/>
      <c r="Q3110" s="268"/>
      <c r="R3110" s="269"/>
      <c r="S3110" s="268"/>
      <c r="T3110" s="263"/>
      <c r="U3110" s="300"/>
      <c r="V3110" s="294" t="str">
        <f>IF(Tabela7[[#This Row],[C/V]]="c",Tabela7[[#This Row],[Preço Médio]],"")</f>
        <v/>
      </c>
      <c r="W3110" s="294" t="str">
        <f>IF(Tabela7[[#This Row],[C/V]]="v",Tabela7[[#This Row],[Preço Médio]],"")</f>
        <v/>
      </c>
      <c r="X3110" s="123" t="str">
        <f>Tabela7[[#This Row],[Código Negociação]]&amp;Tabela7[[#This Row],[C/V]]</f>
        <v/>
      </c>
    </row>
    <row r="3111" spans="3:24" ht="15" customHeight="1" x14ac:dyDescent="0.25">
      <c r="C3111" s="262"/>
      <c r="D3111" s="272"/>
      <c r="E3111" s="273"/>
      <c r="F3111" s="264"/>
      <c r="G3111" s="265"/>
      <c r="H3111" s="126"/>
      <c r="I3111" s="125"/>
      <c r="J3111" s="125"/>
      <c r="K3111" s="125"/>
      <c r="L3111" s="125"/>
      <c r="M3111" s="125"/>
      <c r="N3111" s="125"/>
      <c r="O3111" s="266"/>
      <c r="P3111" s="267"/>
      <c r="Q3111" s="268"/>
      <c r="R3111" s="269"/>
      <c r="S3111" s="268"/>
      <c r="T3111" s="263"/>
      <c r="U3111" s="300"/>
      <c r="V3111" s="294" t="str">
        <f>IF(Tabela7[[#This Row],[C/V]]="c",Tabela7[[#This Row],[Preço Médio]],"")</f>
        <v/>
      </c>
      <c r="W3111" s="294" t="str">
        <f>IF(Tabela7[[#This Row],[C/V]]="v",Tabela7[[#This Row],[Preço Médio]],"")</f>
        <v/>
      </c>
      <c r="X3111" s="123" t="str">
        <f>Tabela7[[#This Row],[Código Negociação]]&amp;Tabela7[[#This Row],[C/V]]</f>
        <v/>
      </c>
    </row>
    <row r="3112" spans="3:24" ht="15" customHeight="1" x14ac:dyDescent="0.25">
      <c r="C3112" s="262"/>
      <c r="D3112" s="272"/>
      <c r="E3112" s="273"/>
      <c r="F3112" s="264"/>
      <c r="G3112" s="265"/>
      <c r="H3112" s="126"/>
      <c r="I3112" s="125"/>
      <c r="J3112" s="125"/>
      <c r="K3112" s="125"/>
      <c r="L3112" s="125"/>
      <c r="M3112" s="125"/>
      <c r="N3112" s="125"/>
      <c r="O3112" s="266"/>
      <c r="P3112" s="267"/>
      <c r="Q3112" s="267"/>
      <c r="R3112" s="270"/>
      <c r="S3112" s="267"/>
      <c r="T3112" s="264"/>
      <c r="U3112" s="300"/>
      <c r="V3112" s="294" t="str">
        <f>IF(Tabela7[[#This Row],[C/V]]="c",Tabela7[[#This Row],[Preço Médio]],"")</f>
        <v/>
      </c>
      <c r="W3112" s="294" t="str">
        <f>IF(Tabela7[[#This Row],[C/V]]="v",Tabela7[[#This Row],[Preço Médio]],"")</f>
        <v/>
      </c>
      <c r="X3112" s="123" t="str">
        <f>Tabela7[[#This Row],[Código Negociação]]&amp;Tabela7[[#This Row],[C/V]]</f>
        <v/>
      </c>
    </row>
    <row r="3113" spans="3:24" ht="15" customHeight="1" x14ac:dyDescent="0.25">
      <c r="C3113" s="141"/>
      <c r="D3113" s="271"/>
      <c r="E3113" s="271"/>
      <c r="F3113" s="118"/>
      <c r="G3113" s="119"/>
      <c r="H3113" s="118"/>
      <c r="I3113" s="120"/>
      <c r="J3113" s="120"/>
      <c r="K3113" s="120"/>
      <c r="L3113" s="120"/>
      <c r="M3113" s="120"/>
      <c r="N3113" s="120"/>
      <c r="O3113" s="121"/>
      <c r="P3113" s="121"/>
      <c r="Q3113" s="117"/>
      <c r="R3113" s="122"/>
      <c r="S3113" s="117"/>
      <c r="T3113" s="123"/>
      <c r="U3113" s="299"/>
      <c r="V3113" s="294" t="str">
        <f>IF(Tabela7[[#This Row],[C/V]]="c",Tabela7[[#This Row],[Preço Médio]],"")</f>
        <v/>
      </c>
      <c r="W3113" s="294" t="str">
        <f>IF(Tabela7[[#This Row],[C/V]]="v",Tabela7[[#This Row],[Preço Médio]],"")</f>
        <v/>
      </c>
      <c r="X3113" s="123" t="str">
        <f>Tabela7[[#This Row],[Código Negociação]]&amp;Tabela7[[#This Row],[C/V]]</f>
        <v/>
      </c>
    </row>
    <row r="3114" spans="3:24" ht="15" customHeight="1" x14ac:dyDescent="0.25">
      <c r="C3114" s="262"/>
      <c r="D3114" s="272"/>
      <c r="E3114" s="272"/>
      <c r="F3114" s="264"/>
      <c r="G3114" s="265"/>
      <c r="H3114" s="126"/>
      <c r="I3114" s="125"/>
      <c r="J3114" s="125"/>
      <c r="K3114" s="125"/>
      <c r="L3114" s="125"/>
      <c r="M3114" s="125"/>
      <c r="N3114" s="125"/>
      <c r="O3114" s="266"/>
      <c r="P3114" s="267"/>
      <c r="Q3114" s="268"/>
      <c r="R3114" s="269"/>
      <c r="S3114" s="268"/>
      <c r="T3114" s="263"/>
      <c r="U3114" s="300"/>
      <c r="V3114" s="294" t="str">
        <f>IF(Tabela7[[#This Row],[C/V]]="c",Tabela7[[#This Row],[Preço Médio]],"")</f>
        <v/>
      </c>
      <c r="W3114" s="294" t="str">
        <f>IF(Tabela7[[#This Row],[C/V]]="v",Tabela7[[#This Row],[Preço Médio]],"")</f>
        <v/>
      </c>
      <c r="X3114" s="123" t="str">
        <f>Tabela7[[#This Row],[Código Negociação]]&amp;Tabela7[[#This Row],[C/V]]</f>
        <v/>
      </c>
    </row>
    <row r="3115" spans="3:24" ht="15" customHeight="1" x14ac:dyDescent="0.25">
      <c r="C3115" s="262"/>
      <c r="D3115" s="272"/>
      <c r="E3115" s="272"/>
      <c r="F3115" s="264"/>
      <c r="G3115" s="265"/>
      <c r="H3115" s="126"/>
      <c r="I3115" s="125"/>
      <c r="J3115" s="125"/>
      <c r="K3115" s="125"/>
      <c r="L3115" s="125"/>
      <c r="M3115" s="125"/>
      <c r="N3115" s="125"/>
      <c r="O3115" s="266"/>
      <c r="P3115" s="267"/>
      <c r="Q3115" s="267"/>
      <c r="R3115" s="270"/>
      <c r="S3115" s="267"/>
      <c r="T3115" s="264"/>
      <c r="U3115" s="300"/>
      <c r="V3115" s="294" t="str">
        <f>IF(Tabela7[[#This Row],[C/V]]="c",Tabela7[[#This Row],[Preço Médio]],"")</f>
        <v/>
      </c>
      <c r="W3115" s="294" t="str">
        <f>IF(Tabela7[[#This Row],[C/V]]="v",Tabela7[[#This Row],[Preço Médio]],"")</f>
        <v/>
      </c>
      <c r="X3115" s="123" t="str">
        <f>Tabela7[[#This Row],[Código Negociação]]&amp;Tabela7[[#This Row],[C/V]]</f>
        <v/>
      </c>
    </row>
    <row r="3116" spans="3:24" ht="15" customHeight="1" x14ac:dyDescent="0.25">
      <c r="C3116" s="141"/>
      <c r="D3116" s="273"/>
      <c r="E3116" s="273"/>
      <c r="F3116" s="264"/>
      <c r="G3116" s="274"/>
      <c r="H3116" s="264"/>
      <c r="I3116" s="275"/>
      <c r="J3116" s="275"/>
      <c r="K3116" s="275"/>
      <c r="L3116" s="275"/>
      <c r="M3116" s="275"/>
      <c r="N3116" s="275"/>
      <c r="O3116" s="267"/>
      <c r="P3116" s="267"/>
      <c r="Q3116" s="268"/>
      <c r="R3116" s="269"/>
      <c r="S3116" s="268"/>
      <c r="T3116" s="263"/>
      <c r="U3116" s="300"/>
      <c r="V3116" s="294" t="str">
        <f>IF(Tabela7[[#This Row],[C/V]]="c",Tabela7[[#This Row],[Preço Médio]],"")</f>
        <v/>
      </c>
      <c r="W3116" s="294" t="str">
        <f>IF(Tabela7[[#This Row],[C/V]]="v",Tabela7[[#This Row],[Preço Médio]],"")</f>
        <v/>
      </c>
      <c r="X3116" s="123" t="str">
        <f>Tabela7[[#This Row],[Código Negociação]]&amp;Tabela7[[#This Row],[C/V]]</f>
        <v/>
      </c>
    </row>
    <row r="3117" spans="3:24" ht="15" customHeight="1" x14ac:dyDescent="0.25">
      <c r="C3117" s="262"/>
      <c r="D3117" s="272"/>
      <c r="E3117" s="273"/>
      <c r="F3117" s="264"/>
      <c r="G3117" s="265"/>
      <c r="H3117" s="126"/>
      <c r="I3117" s="125"/>
      <c r="J3117" s="125"/>
      <c r="K3117" s="125"/>
      <c r="L3117" s="125"/>
      <c r="M3117" s="125"/>
      <c r="N3117" s="125"/>
      <c r="O3117" s="266"/>
      <c r="P3117" s="267"/>
      <c r="Q3117" s="268"/>
      <c r="R3117" s="269"/>
      <c r="S3117" s="268"/>
      <c r="T3117" s="263"/>
      <c r="U3117" s="300"/>
      <c r="V3117" s="294" t="str">
        <f>IF(Tabela7[[#This Row],[C/V]]="c",Tabela7[[#This Row],[Preço Médio]],"")</f>
        <v/>
      </c>
      <c r="W3117" s="294" t="str">
        <f>IF(Tabela7[[#This Row],[C/V]]="v",Tabela7[[#This Row],[Preço Médio]],"")</f>
        <v/>
      </c>
      <c r="X3117" s="123" t="str">
        <f>Tabela7[[#This Row],[Código Negociação]]&amp;Tabela7[[#This Row],[C/V]]</f>
        <v/>
      </c>
    </row>
    <row r="3118" spans="3:24" ht="15" customHeight="1" x14ac:dyDescent="0.25">
      <c r="C3118" s="262"/>
      <c r="D3118" s="272"/>
      <c r="E3118" s="273"/>
      <c r="F3118" s="264"/>
      <c r="G3118" s="265"/>
      <c r="H3118" s="126"/>
      <c r="I3118" s="125"/>
      <c r="J3118" s="125"/>
      <c r="K3118" s="125"/>
      <c r="L3118" s="125"/>
      <c r="M3118" s="125"/>
      <c r="N3118" s="125"/>
      <c r="O3118" s="266"/>
      <c r="P3118" s="267"/>
      <c r="Q3118" s="267"/>
      <c r="R3118" s="270"/>
      <c r="S3118" s="267"/>
      <c r="T3118" s="264"/>
      <c r="U3118" s="300"/>
      <c r="V3118" s="294" t="str">
        <f>IF(Tabela7[[#This Row],[C/V]]="c",Tabela7[[#This Row],[Preço Médio]],"")</f>
        <v/>
      </c>
      <c r="W3118" s="294" t="str">
        <f>IF(Tabela7[[#This Row],[C/V]]="v",Tabela7[[#This Row],[Preço Médio]],"")</f>
        <v/>
      </c>
      <c r="X3118" s="123" t="str">
        <f>Tabela7[[#This Row],[Código Negociação]]&amp;Tabela7[[#This Row],[C/V]]</f>
        <v/>
      </c>
    </row>
    <row r="3119" spans="3:24" ht="15" customHeight="1" x14ac:dyDescent="0.25">
      <c r="C3119" s="141"/>
      <c r="D3119" s="271"/>
      <c r="E3119" s="271"/>
      <c r="F3119" s="118"/>
      <c r="G3119" s="119"/>
      <c r="H3119" s="118"/>
      <c r="I3119" s="120"/>
      <c r="J3119" s="120"/>
      <c r="K3119" s="120"/>
      <c r="L3119" s="120"/>
      <c r="M3119" s="120"/>
      <c r="N3119" s="120"/>
      <c r="O3119" s="121"/>
      <c r="P3119" s="121"/>
      <c r="Q3119" s="117"/>
      <c r="R3119" s="122"/>
      <c r="S3119" s="117"/>
      <c r="T3119" s="123"/>
      <c r="U3119" s="299"/>
      <c r="V3119" s="294" t="str">
        <f>IF(Tabela7[[#This Row],[C/V]]="c",Tabela7[[#This Row],[Preço Médio]],"")</f>
        <v/>
      </c>
      <c r="W3119" s="294" t="str">
        <f>IF(Tabela7[[#This Row],[C/V]]="v",Tabela7[[#This Row],[Preço Médio]],"")</f>
        <v/>
      </c>
      <c r="X3119" s="123" t="str">
        <f>Tabela7[[#This Row],[Código Negociação]]&amp;Tabela7[[#This Row],[C/V]]</f>
        <v/>
      </c>
    </row>
    <row r="3120" spans="3:24" ht="15" customHeight="1" x14ac:dyDescent="0.25">
      <c r="C3120" s="262"/>
      <c r="D3120" s="272"/>
      <c r="E3120" s="272"/>
      <c r="F3120" s="264"/>
      <c r="G3120" s="265"/>
      <c r="H3120" s="126"/>
      <c r="I3120" s="125"/>
      <c r="J3120" s="125"/>
      <c r="K3120" s="125"/>
      <c r="L3120" s="125"/>
      <c r="M3120" s="125"/>
      <c r="N3120" s="125"/>
      <c r="O3120" s="266"/>
      <c r="P3120" s="267"/>
      <c r="Q3120" s="268"/>
      <c r="R3120" s="269"/>
      <c r="S3120" s="268"/>
      <c r="T3120" s="263"/>
      <c r="U3120" s="300"/>
      <c r="V3120" s="294" t="str">
        <f>IF(Tabela7[[#This Row],[C/V]]="c",Tabela7[[#This Row],[Preço Médio]],"")</f>
        <v/>
      </c>
      <c r="W3120" s="294" t="str">
        <f>IF(Tabela7[[#This Row],[C/V]]="v",Tabela7[[#This Row],[Preço Médio]],"")</f>
        <v/>
      </c>
      <c r="X3120" s="123" t="str">
        <f>Tabela7[[#This Row],[Código Negociação]]&amp;Tabela7[[#This Row],[C/V]]</f>
        <v/>
      </c>
    </row>
    <row r="3121" spans="3:24" ht="15" customHeight="1" x14ac:dyDescent="0.25">
      <c r="C3121" s="262"/>
      <c r="D3121" s="272"/>
      <c r="E3121" s="272"/>
      <c r="F3121" s="264"/>
      <c r="G3121" s="265"/>
      <c r="H3121" s="126"/>
      <c r="I3121" s="125"/>
      <c r="J3121" s="125"/>
      <c r="K3121" s="125"/>
      <c r="L3121" s="125"/>
      <c r="M3121" s="125"/>
      <c r="N3121" s="125"/>
      <c r="O3121" s="266"/>
      <c r="P3121" s="267"/>
      <c r="Q3121" s="267"/>
      <c r="R3121" s="270"/>
      <c r="S3121" s="267"/>
      <c r="T3121" s="264"/>
      <c r="U3121" s="300"/>
      <c r="V3121" s="294" t="str">
        <f>IF(Tabela7[[#This Row],[C/V]]="c",Tabela7[[#This Row],[Preço Médio]],"")</f>
        <v/>
      </c>
      <c r="W3121" s="294" t="str">
        <f>IF(Tabela7[[#This Row],[C/V]]="v",Tabela7[[#This Row],[Preço Médio]],"")</f>
        <v/>
      </c>
      <c r="X3121" s="123" t="str">
        <f>Tabela7[[#This Row],[Código Negociação]]&amp;Tabela7[[#This Row],[C/V]]</f>
        <v/>
      </c>
    </row>
    <row r="3122" spans="3:24" ht="15" customHeight="1" x14ac:dyDescent="0.25">
      <c r="C3122" s="141"/>
      <c r="D3122" s="273"/>
      <c r="E3122" s="273"/>
      <c r="F3122" s="264"/>
      <c r="G3122" s="274"/>
      <c r="H3122" s="264"/>
      <c r="I3122" s="275"/>
      <c r="J3122" s="275"/>
      <c r="K3122" s="275"/>
      <c r="L3122" s="275"/>
      <c r="M3122" s="275"/>
      <c r="N3122" s="275"/>
      <c r="O3122" s="267"/>
      <c r="P3122" s="267"/>
      <c r="Q3122" s="268"/>
      <c r="R3122" s="269"/>
      <c r="S3122" s="268"/>
      <c r="T3122" s="263"/>
      <c r="U3122" s="300"/>
      <c r="V3122" s="294" t="str">
        <f>IF(Tabela7[[#This Row],[C/V]]="c",Tabela7[[#This Row],[Preço Médio]],"")</f>
        <v/>
      </c>
      <c r="W3122" s="294" t="str">
        <f>IF(Tabela7[[#This Row],[C/V]]="v",Tabela7[[#This Row],[Preço Médio]],"")</f>
        <v/>
      </c>
      <c r="X3122" s="123" t="str">
        <f>Tabela7[[#This Row],[Código Negociação]]&amp;Tabela7[[#This Row],[C/V]]</f>
        <v/>
      </c>
    </row>
    <row r="3123" spans="3:24" ht="15" customHeight="1" x14ac:dyDescent="0.25">
      <c r="C3123" s="262"/>
      <c r="D3123" s="272"/>
      <c r="E3123" s="273"/>
      <c r="F3123" s="264"/>
      <c r="G3123" s="265"/>
      <c r="H3123" s="126"/>
      <c r="I3123" s="125"/>
      <c r="J3123" s="125"/>
      <c r="K3123" s="125"/>
      <c r="L3123" s="125"/>
      <c r="M3123" s="125"/>
      <c r="N3123" s="125"/>
      <c r="O3123" s="266"/>
      <c r="P3123" s="267"/>
      <c r="Q3123" s="268"/>
      <c r="R3123" s="269"/>
      <c r="S3123" s="268"/>
      <c r="T3123" s="263"/>
      <c r="U3123" s="300"/>
      <c r="V3123" s="294" t="str">
        <f>IF(Tabela7[[#This Row],[C/V]]="c",Tabela7[[#This Row],[Preço Médio]],"")</f>
        <v/>
      </c>
      <c r="W3123" s="294" t="str">
        <f>IF(Tabela7[[#This Row],[C/V]]="v",Tabela7[[#This Row],[Preço Médio]],"")</f>
        <v/>
      </c>
      <c r="X3123" s="123" t="str">
        <f>Tabela7[[#This Row],[Código Negociação]]&amp;Tabela7[[#This Row],[C/V]]</f>
        <v/>
      </c>
    </row>
    <row r="3124" spans="3:24" ht="15" customHeight="1" x14ac:dyDescent="0.25">
      <c r="C3124" s="262"/>
      <c r="D3124" s="272"/>
      <c r="E3124" s="273"/>
      <c r="F3124" s="264"/>
      <c r="G3124" s="265"/>
      <c r="H3124" s="126"/>
      <c r="I3124" s="125"/>
      <c r="J3124" s="125"/>
      <c r="K3124" s="125"/>
      <c r="L3124" s="125"/>
      <c r="M3124" s="125"/>
      <c r="N3124" s="125"/>
      <c r="O3124" s="266"/>
      <c r="P3124" s="267"/>
      <c r="Q3124" s="267"/>
      <c r="R3124" s="270"/>
      <c r="S3124" s="267"/>
      <c r="T3124" s="264"/>
      <c r="U3124" s="300"/>
      <c r="V3124" s="294" t="str">
        <f>IF(Tabela7[[#This Row],[C/V]]="c",Tabela7[[#This Row],[Preço Médio]],"")</f>
        <v/>
      </c>
      <c r="W3124" s="294" t="str">
        <f>IF(Tabela7[[#This Row],[C/V]]="v",Tabela7[[#This Row],[Preço Médio]],"")</f>
        <v/>
      </c>
      <c r="X3124" s="123" t="str">
        <f>Tabela7[[#This Row],[Código Negociação]]&amp;Tabela7[[#This Row],[C/V]]</f>
        <v/>
      </c>
    </row>
    <row r="3125" spans="3:24" ht="15" customHeight="1" x14ac:dyDescent="0.25">
      <c r="C3125" s="141"/>
      <c r="D3125" s="271"/>
      <c r="E3125" s="271"/>
      <c r="F3125" s="118"/>
      <c r="G3125" s="119"/>
      <c r="H3125" s="118"/>
      <c r="I3125" s="120"/>
      <c r="J3125" s="120"/>
      <c r="K3125" s="120"/>
      <c r="L3125" s="120"/>
      <c r="M3125" s="120"/>
      <c r="N3125" s="120"/>
      <c r="O3125" s="121"/>
      <c r="P3125" s="121"/>
      <c r="Q3125" s="117"/>
      <c r="R3125" s="122"/>
      <c r="S3125" s="117"/>
      <c r="T3125" s="123"/>
      <c r="U3125" s="299"/>
      <c r="V3125" s="294" t="str">
        <f>IF(Tabela7[[#This Row],[C/V]]="c",Tabela7[[#This Row],[Preço Médio]],"")</f>
        <v/>
      </c>
      <c r="W3125" s="294" t="str">
        <f>IF(Tabela7[[#This Row],[C/V]]="v",Tabela7[[#This Row],[Preço Médio]],"")</f>
        <v/>
      </c>
      <c r="X3125" s="123" t="str">
        <f>Tabela7[[#This Row],[Código Negociação]]&amp;Tabela7[[#This Row],[C/V]]</f>
        <v/>
      </c>
    </row>
    <row r="3126" spans="3:24" ht="15" customHeight="1" x14ac:dyDescent="0.25">
      <c r="C3126" s="262"/>
      <c r="D3126" s="272"/>
      <c r="E3126" s="272"/>
      <c r="F3126" s="264"/>
      <c r="G3126" s="265"/>
      <c r="H3126" s="126"/>
      <c r="I3126" s="125"/>
      <c r="J3126" s="125"/>
      <c r="K3126" s="125"/>
      <c r="L3126" s="125"/>
      <c r="M3126" s="125"/>
      <c r="N3126" s="125"/>
      <c r="O3126" s="266"/>
      <c r="P3126" s="267"/>
      <c r="Q3126" s="268"/>
      <c r="R3126" s="269"/>
      <c r="S3126" s="268"/>
      <c r="T3126" s="263"/>
      <c r="U3126" s="300"/>
      <c r="V3126" s="294" t="str">
        <f>IF(Tabela7[[#This Row],[C/V]]="c",Tabela7[[#This Row],[Preço Médio]],"")</f>
        <v/>
      </c>
      <c r="W3126" s="294" t="str">
        <f>IF(Tabela7[[#This Row],[C/V]]="v",Tabela7[[#This Row],[Preço Médio]],"")</f>
        <v/>
      </c>
      <c r="X3126" s="123" t="str">
        <f>Tabela7[[#This Row],[Código Negociação]]&amp;Tabela7[[#This Row],[C/V]]</f>
        <v/>
      </c>
    </row>
    <row r="3127" spans="3:24" ht="15" customHeight="1" x14ac:dyDescent="0.25">
      <c r="C3127" s="262"/>
      <c r="D3127" s="272"/>
      <c r="E3127" s="272"/>
      <c r="F3127" s="264"/>
      <c r="G3127" s="265"/>
      <c r="H3127" s="126"/>
      <c r="I3127" s="125"/>
      <c r="J3127" s="125"/>
      <c r="K3127" s="125"/>
      <c r="L3127" s="125"/>
      <c r="M3127" s="125"/>
      <c r="N3127" s="125"/>
      <c r="O3127" s="266"/>
      <c r="P3127" s="267"/>
      <c r="Q3127" s="267"/>
      <c r="R3127" s="270"/>
      <c r="S3127" s="267"/>
      <c r="T3127" s="264"/>
      <c r="U3127" s="300"/>
      <c r="V3127" s="294" t="str">
        <f>IF(Tabela7[[#This Row],[C/V]]="c",Tabela7[[#This Row],[Preço Médio]],"")</f>
        <v/>
      </c>
      <c r="W3127" s="294" t="str">
        <f>IF(Tabela7[[#This Row],[C/V]]="v",Tabela7[[#This Row],[Preço Médio]],"")</f>
        <v/>
      </c>
      <c r="X3127" s="123" t="str">
        <f>Tabela7[[#This Row],[Código Negociação]]&amp;Tabela7[[#This Row],[C/V]]</f>
        <v/>
      </c>
    </row>
    <row r="3128" spans="3:24" ht="15" customHeight="1" x14ac:dyDescent="0.25">
      <c r="C3128" s="141"/>
      <c r="D3128" s="273"/>
      <c r="E3128" s="273"/>
      <c r="F3128" s="264"/>
      <c r="G3128" s="274"/>
      <c r="H3128" s="264"/>
      <c r="I3128" s="275"/>
      <c r="J3128" s="275"/>
      <c r="K3128" s="275"/>
      <c r="L3128" s="275"/>
      <c r="M3128" s="275"/>
      <c r="N3128" s="275"/>
      <c r="O3128" s="267"/>
      <c r="P3128" s="267"/>
      <c r="Q3128" s="268"/>
      <c r="R3128" s="269"/>
      <c r="S3128" s="268"/>
      <c r="T3128" s="263"/>
      <c r="U3128" s="300"/>
      <c r="V3128" s="294" t="str">
        <f>IF(Tabela7[[#This Row],[C/V]]="c",Tabela7[[#This Row],[Preço Médio]],"")</f>
        <v/>
      </c>
      <c r="W3128" s="294" t="str">
        <f>IF(Tabela7[[#This Row],[C/V]]="v",Tabela7[[#This Row],[Preço Médio]],"")</f>
        <v/>
      </c>
      <c r="X3128" s="123" t="str">
        <f>Tabela7[[#This Row],[Código Negociação]]&amp;Tabela7[[#This Row],[C/V]]</f>
        <v/>
      </c>
    </row>
    <row r="3129" spans="3:24" ht="15" customHeight="1" x14ac:dyDescent="0.25">
      <c r="C3129" s="262"/>
      <c r="D3129" s="272"/>
      <c r="E3129" s="273"/>
      <c r="F3129" s="264"/>
      <c r="G3129" s="265"/>
      <c r="H3129" s="126"/>
      <c r="I3129" s="125"/>
      <c r="J3129" s="125"/>
      <c r="K3129" s="125"/>
      <c r="L3129" s="125"/>
      <c r="M3129" s="125"/>
      <c r="N3129" s="125"/>
      <c r="O3129" s="266"/>
      <c r="P3129" s="267"/>
      <c r="Q3129" s="268"/>
      <c r="R3129" s="269"/>
      <c r="S3129" s="268"/>
      <c r="T3129" s="263"/>
      <c r="U3129" s="300"/>
      <c r="V3129" s="294" t="str">
        <f>IF(Tabela7[[#This Row],[C/V]]="c",Tabela7[[#This Row],[Preço Médio]],"")</f>
        <v/>
      </c>
      <c r="W3129" s="294" t="str">
        <f>IF(Tabela7[[#This Row],[C/V]]="v",Tabela7[[#This Row],[Preço Médio]],"")</f>
        <v/>
      </c>
      <c r="X3129" s="123" t="str">
        <f>Tabela7[[#This Row],[Código Negociação]]&amp;Tabela7[[#This Row],[C/V]]</f>
        <v/>
      </c>
    </row>
    <row r="3130" spans="3:24" ht="15" customHeight="1" x14ac:dyDescent="0.25">
      <c r="C3130" s="262"/>
      <c r="D3130" s="272"/>
      <c r="E3130" s="273"/>
      <c r="F3130" s="264"/>
      <c r="G3130" s="265"/>
      <c r="H3130" s="126"/>
      <c r="I3130" s="125"/>
      <c r="J3130" s="125"/>
      <c r="K3130" s="125"/>
      <c r="L3130" s="125"/>
      <c r="M3130" s="125"/>
      <c r="N3130" s="125"/>
      <c r="O3130" s="266"/>
      <c r="P3130" s="267"/>
      <c r="Q3130" s="267"/>
      <c r="R3130" s="270"/>
      <c r="S3130" s="267"/>
      <c r="T3130" s="264"/>
      <c r="U3130" s="300"/>
      <c r="V3130" s="294" t="str">
        <f>IF(Tabela7[[#This Row],[C/V]]="c",Tabela7[[#This Row],[Preço Médio]],"")</f>
        <v/>
      </c>
      <c r="W3130" s="294" t="str">
        <f>IF(Tabela7[[#This Row],[C/V]]="v",Tabela7[[#This Row],[Preço Médio]],"")</f>
        <v/>
      </c>
      <c r="X3130" s="123" t="str">
        <f>Tabela7[[#This Row],[Código Negociação]]&amp;Tabela7[[#This Row],[C/V]]</f>
        <v/>
      </c>
    </row>
    <row r="3131" spans="3:24" ht="15" customHeight="1" x14ac:dyDescent="0.25">
      <c r="C3131" s="141"/>
      <c r="D3131" s="271"/>
      <c r="E3131" s="271"/>
      <c r="F3131" s="118"/>
      <c r="G3131" s="119"/>
      <c r="H3131" s="118"/>
      <c r="I3131" s="120"/>
      <c r="J3131" s="120"/>
      <c r="K3131" s="120"/>
      <c r="L3131" s="120"/>
      <c r="M3131" s="120"/>
      <c r="N3131" s="120"/>
      <c r="O3131" s="121"/>
      <c r="P3131" s="121"/>
      <c r="Q3131" s="117"/>
      <c r="R3131" s="122"/>
      <c r="S3131" s="117"/>
      <c r="T3131" s="123"/>
      <c r="U3131" s="299"/>
      <c r="V3131" s="294" t="str">
        <f>IF(Tabela7[[#This Row],[C/V]]="c",Tabela7[[#This Row],[Preço Médio]],"")</f>
        <v/>
      </c>
      <c r="W3131" s="294" t="str">
        <f>IF(Tabela7[[#This Row],[C/V]]="v",Tabela7[[#This Row],[Preço Médio]],"")</f>
        <v/>
      </c>
      <c r="X3131" s="123" t="str">
        <f>Tabela7[[#This Row],[Código Negociação]]&amp;Tabela7[[#This Row],[C/V]]</f>
        <v/>
      </c>
    </row>
    <row r="3132" spans="3:24" ht="15" customHeight="1" x14ac:dyDescent="0.25">
      <c r="C3132" s="262"/>
      <c r="D3132" s="272"/>
      <c r="E3132" s="272"/>
      <c r="F3132" s="264"/>
      <c r="G3132" s="265"/>
      <c r="H3132" s="126"/>
      <c r="I3132" s="125"/>
      <c r="J3132" s="125"/>
      <c r="K3132" s="125"/>
      <c r="L3132" s="125"/>
      <c r="M3132" s="125"/>
      <c r="N3132" s="125"/>
      <c r="O3132" s="266"/>
      <c r="P3132" s="267"/>
      <c r="Q3132" s="268"/>
      <c r="R3132" s="269"/>
      <c r="S3132" s="268"/>
      <c r="T3132" s="263"/>
      <c r="U3132" s="300"/>
      <c r="V3132" s="294" t="str">
        <f>IF(Tabela7[[#This Row],[C/V]]="c",Tabela7[[#This Row],[Preço Médio]],"")</f>
        <v/>
      </c>
      <c r="W3132" s="294" t="str">
        <f>IF(Tabela7[[#This Row],[C/V]]="v",Tabela7[[#This Row],[Preço Médio]],"")</f>
        <v/>
      </c>
      <c r="X3132" s="123" t="str">
        <f>Tabela7[[#This Row],[Código Negociação]]&amp;Tabela7[[#This Row],[C/V]]</f>
        <v/>
      </c>
    </row>
    <row r="3133" spans="3:24" ht="15" customHeight="1" x14ac:dyDescent="0.25">
      <c r="C3133" s="262"/>
      <c r="D3133" s="272"/>
      <c r="E3133" s="272"/>
      <c r="F3133" s="264"/>
      <c r="G3133" s="265"/>
      <c r="H3133" s="126"/>
      <c r="I3133" s="125"/>
      <c r="J3133" s="125"/>
      <c r="K3133" s="125"/>
      <c r="L3133" s="125"/>
      <c r="M3133" s="125"/>
      <c r="N3133" s="125"/>
      <c r="O3133" s="266"/>
      <c r="P3133" s="267"/>
      <c r="Q3133" s="267"/>
      <c r="R3133" s="270"/>
      <c r="S3133" s="267"/>
      <c r="T3133" s="264"/>
      <c r="U3133" s="300"/>
      <c r="V3133" s="294" t="str">
        <f>IF(Tabela7[[#This Row],[C/V]]="c",Tabela7[[#This Row],[Preço Médio]],"")</f>
        <v/>
      </c>
      <c r="W3133" s="294" t="str">
        <f>IF(Tabela7[[#This Row],[C/V]]="v",Tabela7[[#This Row],[Preço Médio]],"")</f>
        <v/>
      </c>
      <c r="X3133" s="123" t="str">
        <f>Tabela7[[#This Row],[Código Negociação]]&amp;Tabela7[[#This Row],[C/V]]</f>
        <v/>
      </c>
    </row>
    <row r="3134" spans="3:24" ht="15" customHeight="1" x14ac:dyDescent="0.25">
      <c r="C3134" s="141"/>
      <c r="D3134" s="273"/>
      <c r="E3134" s="273"/>
      <c r="F3134" s="264"/>
      <c r="G3134" s="274"/>
      <c r="H3134" s="264"/>
      <c r="I3134" s="275"/>
      <c r="J3134" s="275"/>
      <c r="K3134" s="275"/>
      <c r="L3134" s="275"/>
      <c r="M3134" s="275"/>
      <c r="N3134" s="275"/>
      <c r="O3134" s="267"/>
      <c r="P3134" s="267"/>
      <c r="Q3134" s="268"/>
      <c r="R3134" s="269"/>
      <c r="S3134" s="268"/>
      <c r="T3134" s="263"/>
      <c r="U3134" s="300"/>
      <c r="V3134" s="294" t="str">
        <f>IF(Tabela7[[#This Row],[C/V]]="c",Tabela7[[#This Row],[Preço Médio]],"")</f>
        <v/>
      </c>
      <c r="W3134" s="294" t="str">
        <f>IF(Tabela7[[#This Row],[C/V]]="v",Tabela7[[#This Row],[Preço Médio]],"")</f>
        <v/>
      </c>
      <c r="X3134" s="123" t="str">
        <f>Tabela7[[#This Row],[Código Negociação]]&amp;Tabela7[[#This Row],[C/V]]</f>
        <v/>
      </c>
    </row>
    <row r="3135" spans="3:24" ht="15" customHeight="1" x14ac:dyDescent="0.25">
      <c r="C3135" s="262"/>
      <c r="D3135" s="272"/>
      <c r="E3135" s="273"/>
      <c r="F3135" s="264"/>
      <c r="G3135" s="265"/>
      <c r="H3135" s="126"/>
      <c r="I3135" s="125"/>
      <c r="J3135" s="125"/>
      <c r="K3135" s="125"/>
      <c r="L3135" s="125"/>
      <c r="M3135" s="125"/>
      <c r="N3135" s="125"/>
      <c r="O3135" s="266"/>
      <c r="P3135" s="267"/>
      <c r="Q3135" s="268"/>
      <c r="R3135" s="269"/>
      <c r="S3135" s="268"/>
      <c r="T3135" s="263"/>
      <c r="U3135" s="300"/>
      <c r="V3135" s="294" t="str">
        <f>IF(Tabela7[[#This Row],[C/V]]="c",Tabela7[[#This Row],[Preço Médio]],"")</f>
        <v/>
      </c>
      <c r="W3135" s="294" t="str">
        <f>IF(Tabela7[[#This Row],[C/V]]="v",Tabela7[[#This Row],[Preço Médio]],"")</f>
        <v/>
      </c>
      <c r="X3135" s="123" t="str">
        <f>Tabela7[[#This Row],[Código Negociação]]&amp;Tabela7[[#This Row],[C/V]]</f>
        <v/>
      </c>
    </row>
    <row r="3136" spans="3:24" ht="15" customHeight="1" x14ac:dyDescent="0.25">
      <c r="C3136" s="262"/>
      <c r="D3136" s="272"/>
      <c r="E3136" s="273"/>
      <c r="F3136" s="264"/>
      <c r="G3136" s="265"/>
      <c r="H3136" s="126"/>
      <c r="I3136" s="125"/>
      <c r="J3136" s="125"/>
      <c r="K3136" s="125"/>
      <c r="L3136" s="125"/>
      <c r="M3136" s="125"/>
      <c r="N3136" s="125"/>
      <c r="O3136" s="266"/>
      <c r="P3136" s="267"/>
      <c r="Q3136" s="267"/>
      <c r="R3136" s="270"/>
      <c r="S3136" s="267"/>
      <c r="T3136" s="264"/>
      <c r="U3136" s="300"/>
      <c r="V3136" s="294" t="str">
        <f>IF(Tabela7[[#This Row],[C/V]]="c",Tabela7[[#This Row],[Preço Médio]],"")</f>
        <v/>
      </c>
      <c r="W3136" s="294" t="str">
        <f>IF(Tabela7[[#This Row],[C/V]]="v",Tabela7[[#This Row],[Preço Médio]],"")</f>
        <v/>
      </c>
      <c r="X3136" s="123" t="str">
        <f>Tabela7[[#This Row],[Código Negociação]]&amp;Tabela7[[#This Row],[C/V]]</f>
        <v/>
      </c>
    </row>
    <row r="3137" spans="3:24" ht="15" customHeight="1" x14ac:dyDescent="0.25">
      <c r="C3137" s="141"/>
      <c r="D3137" s="271"/>
      <c r="E3137" s="271"/>
      <c r="F3137" s="118"/>
      <c r="G3137" s="119"/>
      <c r="H3137" s="118"/>
      <c r="I3137" s="120"/>
      <c r="J3137" s="120"/>
      <c r="K3137" s="120"/>
      <c r="L3137" s="120"/>
      <c r="M3137" s="120"/>
      <c r="N3137" s="120"/>
      <c r="O3137" s="121"/>
      <c r="P3137" s="121"/>
      <c r="Q3137" s="117"/>
      <c r="R3137" s="122"/>
      <c r="S3137" s="117"/>
      <c r="T3137" s="123"/>
      <c r="U3137" s="299"/>
      <c r="V3137" s="294" t="str">
        <f>IF(Tabela7[[#This Row],[C/V]]="c",Tabela7[[#This Row],[Preço Médio]],"")</f>
        <v/>
      </c>
      <c r="W3137" s="294" t="str">
        <f>IF(Tabela7[[#This Row],[C/V]]="v",Tabela7[[#This Row],[Preço Médio]],"")</f>
        <v/>
      </c>
      <c r="X3137" s="123" t="str">
        <f>Tabela7[[#This Row],[Código Negociação]]&amp;Tabela7[[#This Row],[C/V]]</f>
        <v/>
      </c>
    </row>
    <row r="3138" spans="3:24" ht="15" customHeight="1" x14ac:dyDescent="0.25">
      <c r="C3138" s="262"/>
      <c r="D3138" s="272"/>
      <c r="E3138" s="272"/>
      <c r="F3138" s="264"/>
      <c r="G3138" s="265"/>
      <c r="H3138" s="126"/>
      <c r="I3138" s="125"/>
      <c r="J3138" s="125"/>
      <c r="K3138" s="125"/>
      <c r="L3138" s="125"/>
      <c r="M3138" s="125"/>
      <c r="N3138" s="125"/>
      <c r="O3138" s="266"/>
      <c r="P3138" s="267"/>
      <c r="Q3138" s="268"/>
      <c r="R3138" s="269"/>
      <c r="S3138" s="268"/>
      <c r="T3138" s="263"/>
      <c r="U3138" s="300"/>
      <c r="V3138" s="294" t="str">
        <f>IF(Tabela7[[#This Row],[C/V]]="c",Tabela7[[#This Row],[Preço Médio]],"")</f>
        <v/>
      </c>
      <c r="W3138" s="294" t="str">
        <f>IF(Tabela7[[#This Row],[C/V]]="v",Tabela7[[#This Row],[Preço Médio]],"")</f>
        <v/>
      </c>
      <c r="X3138" s="123" t="str">
        <f>Tabela7[[#This Row],[Código Negociação]]&amp;Tabela7[[#This Row],[C/V]]</f>
        <v/>
      </c>
    </row>
    <row r="3139" spans="3:24" ht="15" customHeight="1" x14ac:dyDescent="0.25">
      <c r="C3139" s="262"/>
      <c r="D3139" s="272"/>
      <c r="E3139" s="272"/>
      <c r="F3139" s="264"/>
      <c r="G3139" s="265"/>
      <c r="H3139" s="126"/>
      <c r="I3139" s="125"/>
      <c r="J3139" s="125"/>
      <c r="K3139" s="125"/>
      <c r="L3139" s="125"/>
      <c r="M3139" s="125"/>
      <c r="N3139" s="125"/>
      <c r="O3139" s="266"/>
      <c r="P3139" s="267"/>
      <c r="Q3139" s="267"/>
      <c r="R3139" s="270"/>
      <c r="S3139" s="267"/>
      <c r="T3139" s="264"/>
      <c r="U3139" s="300"/>
      <c r="V3139" s="294" t="str">
        <f>IF(Tabela7[[#This Row],[C/V]]="c",Tabela7[[#This Row],[Preço Médio]],"")</f>
        <v/>
      </c>
      <c r="W3139" s="294" t="str">
        <f>IF(Tabela7[[#This Row],[C/V]]="v",Tabela7[[#This Row],[Preço Médio]],"")</f>
        <v/>
      </c>
      <c r="X3139" s="123" t="str">
        <f>Tabela7[[#This Row],[Código Negociação]]&amp;Tabela7[[#This Row],[C/V]]</f>
        <v/>
      </c>
    </row>
    <row r="3140" spans="3:24" ht="15" customHeight="1" x14ac:dyDescent="0.25">
      <c r="C3140" s="141"/>
      <c r="D3140" s="273"/>
      <c r="E3140" s="273"/>
      <c r="F3140" s="264"/>
      <c r="G3140" s="274"/>
      <c r="H3140" s="264"/>
      <c r="I3140" s="275"/>
      <c r="J3140" s="275"/>
      <c r="K3140" s="275"/>
      <c r="L3140" s="275"/>
      <c r="M3140" s="275"/>
      <c r="N3140" s="275"/>
      <c r="O3140" s="267"/>
      <c r="P3140" s="267"/>
      <c r="Q3140" s="268"/>
      <c r="R3140" s="269"/>
      <c r="S3140" s="268"/>
      <c r="T3140" s="263"/>
      <c r="U3140" s="300"/>
      <c r="V3140" s="294" t="str">
        <f>IF(Tabela7[[#This Row],[C/V]]="c",Tabela7[[#This Row],[Preço Médio]],"")</f>
        <v/>
      </c>
      <c r="W3140" s="294" t="str">
        <f>IF(Tabela7[[#This Row],[C/V]]="v",Tabela7[[#This Row],[Preço Médio]],"")</f>
        <v/>
      </c>
      <c r="X3140" s="123" t="str">
        <f>Tabela7[[#This Row],[Código Negociação]]&amp;Tabela7[[#This Row],[C/V]]</f>
        <v/>
      </c>
    </row>
    <row r="3141" spans="3:24" ht="15" customHeight="1" x14ac:dyDescent="0.25">
      <c r="C3141" s="262"/>
      <c r="D3141" s="272"/>
      <c r="E3141" s="273"/>
      <c r="F3141" s="264"/>
      <c r="G3141" s="265"/>
      <c r="H3141" s="126"/>
      <c r="I3141" s="125"/>
      <c r="J3141" s="125"/>
      <c r="K3141" s="125"/>
      <c r="L3141" s="125"/>
      <c r="M3141" s="125"/>
      <c r="N3141" s="125"/>
      <c r="O3141" s="266"/>
      <c r="P3141" s="267"/>
      <c r="Q3141" s="268"/>
      <c r="R3141" s="269"/>
      <c r="S3141" s="268"/>
      <c r="T3141" s="263"/>
      <c r="U3141" s="300"/>
      <c r="V3141" s="294" t="str">
        <f>IF(Tabela7[[#This Row],[C/V]]="c",Tabela7[[#This Row],[Preço Médio]],"")</f>
        <v/>
      </c>
      <c r="W3141" s="294" t="str">
        <f>IF(Tabela7[[#This Row],[C/V]]="v",Tabela7[[#This Row],[Preço Médio]],"")</f>
        <v/>
      </c>
      <c r="X3141" s="123" t="str">
        <f>Tabela7[[#This Row],[Código Negociação]]&amp;Tabela7[[#This Row],[C/V]]</f>
        <v/>
      </c>
    </row>
    <row r="3142" spans="3:24" ht="15" customHeight="1" x14ac:dyDescent="0.25">
      <c r="C3142" s="262"/>
      <c r="D3142" s="272"/>
      <c r="E3142" s="273"/>
      <c r="F3142" s="264"/>
      <c r="G3142" s="265"/>
      <c r="H3142" s="126"/>
      <c r="I3142" s="125"/>
      <c r="J3142" s="125"/>
      <c r="K3142" s="125"/>
      <c r="L3142" s="125"/>
      <c r="M3142" s="125"/>
      <c r="N3142" s="125"/>
      <c r="O3142" s="266"/>
      <c r="P3142" s="267"/>
      <c r="Q3142" s="267"/>
      <c r="R3142" s="270"/>
      <c r="S3142" s="267"/>
      <c r="T3142" s="264"/>
      <c r="U3142" s="300"/>
      <c r="V3142" s="294" t="str">
        <f>IF(Tabela7[[#This Row],[C/V]]="c",Tabela7[[#This Row],[Preço Médio]],"")</f>
        <v/>
      </c>
      <c r="W3142" s="294" t="str">
        <f>IF(Tabela7[[#This Row],[C/V]]="v",Tabela7[[#This Row],[Preço Médio]],"")</f>
        <v/>
      </c>
      <c r="X3142" s="123" t="str">
        <f>Tabela7[[#This Row],[Código Negociação]]&amp;Tabela7[[#This Row],[C/V]]</f>
        <v/>
      </c>
    </row>
    <row r="3143" spans="3:24" ht="15" customHeight="1" x14ac:dyDescent="0.25">
      <c r="C3143" s="141"/>
      <c r="D3143" s="271"/>
      <c r="E3143" s="271"/>
      <c r="F3143" s="118"/>
      <c r="G3143" s="119"/>
      <c r="H3143" s="118"/>
      <c r="I3143" s="120"/>
      <c r="J3143" s="120"/>
      <c r="K3143" s="120"/>
      <c r="L3143" s="120"/>
      <c r="M3143" s="120"/>
      <c r="N3143" s="120"/>
      <c r="O3143" s="121"/>
      <c r="P3143" s="121"/>
      <c r="Q3143" s="117"/>
      <c r="R3143" s="122"/>
      <c r="S3143" s="117"/>
      <c r="T3143" s="123"/>
      <c r="U3143" s="299"/>
      <c r="V3143" s="294" t="str">
        <f>IF(Tabela7[[#This Row],[C/V]]="c",Tabela7[[#This Row],[Preço Médio]],"")</f>
        <v/>
      </c>
      <c r="W3143" s="294" t="str">
        <f>IF(Tabela7[[#This Row],[C/V]]="v",Tabela7[[#This Row],[Preço Médio]],"")</f>
        <v/>
      </c>
      <c r="X3143" s="123" t="str">
        <f>Tabela7[[#This Row],[Código Negociação]]&amp;Tabela7[[#This Row],[C/V]]</f>
        <v/>
      </c>
    </row>
    <row r="3144" spans="3:24" ht="15" customHeight="1" x14ac:dyDescent="0.25">
      <c r="C3144" s="262"/>
      <c r="D3144" s="272"/>
      <c r="E3144" s="272"/>
      <c r="F3144" s="264"/>
      <c r="G3144" s="265"/>
      <c r="H3144" s="126"/>
      <c r="I3144" s="125"/>
      <c r="J3144" s="125"/>
      <c r="K3144" s="125"/>
      <c r="L3144" s="125"/>
      <c r="M3144" s="125"/>
      <c r="N3144" s="125"/>
      <c r="O3144" s="266"/>
      <c r="P3144" s="267"/>
      <c r="Q3144" s="268"/>
      <c r="R3144" s="269"/>
      <c r="S3144" s="268"/>
      <c r="T3144" s="263"/>
      <c r="U3144" s="300"/>
      <c r="V3144" s="294" t="str">
        <f>IF(Tabela7[[#This Row],[C/V]]="c",Tabela7[[#This Row],[Preço Médio]],"")</f>
        <v/>
      </c>
      <c r="W3144" s="294" t="str">
        <f>IF(Tabela7[[#This Row],[C/V]]="v",Tabela7[[#This Row],[Preço Médio]],"")</f>
        <v/>
      </c>
      <c r="X3144" s="123" t="str">
        <f>Tabela7[[#This Row],[Código Negociação]]&amp;Tabela7[[#This Row],[C/V]]</f>
        <v/>
      </c>
    </row>
    <row r="3145" spans="3:24" ht="15" customHeight="1" x14ac:dyDescent="0.25">
      <c r="C3145" s="262"/>
      <c r="D3145" s="272"/>
      <c r="E3145" s="272"/>
      <c r="F3145" s="264"/>
      <c r="G3145" s="265"/>
      <c r="H3145" s="126"/>
      <c r="I3145" s="125"/>
      <c r="J3145" s="125"/>
      <c r="K3145" s="125"/>
      <c r="L3145" s="125"/>
      <c r="M3145" s="125"/>
      <c r="N3145" s="125"/>
      <c r="O3145" s="266"/>
      <c r="P3145" s="267"/>
      <c r="Q3145" s="267"/>
      <c r="R3145" s="270"/>
      <c r="S3145" s="267"/>
      <c r="T3145" s="264"/>
      <c r="U3145" s="300"/>
      <c r="V3145" s="294" t="str">
        <f>IF(Tabela7[[#This Row],[C/V]]="c",Tabela7[[#This Row],[Preço Médio]],"")</f>
        <v/>
      </c>
      <c r="W3145" s="294" t="str">
        <f>IF(Tabela7[[#This Row],[C/V]]="v",Tabela7[[#This Row],[Preço Médio]],"")</f>
        <v/>
      </c>
      <c r="X3145" s="123" t="str">
        <f>Tabela7[[#This Row],[Código Negociação]]&amp;Tabela7[[#This Row],[C/V]]</f>
        <v/>
      </c>
    </row>
    <row r="3146" spans="3:24" ht="15" customHeight="1" x14ac:dyDescent="0.25">
      <c r="C3146" s="141"/>
      <c r="D3146" s="273"/>
      <c r="E3146" s="273"/>
      <c r="F3146" s="264"/>
      <c r="G3146" s="274"/>
      <c r="H3146" s="264"/>
      <c r="I3146" s="275"/>
      <c r="J3146" s="275"/>
      <c r="K3146" s="275"/>
      <c r="L3146" s="275"/>
      <c r="M3146" s="275"/>
      <c r="N3146" s="275"/>
      <c r="O3146" s="267"/>
      <c r="P3146" s="267"/>
      <c r="Q3146" s="268"/>
      <c r="R3146" s="269"/>
      <c r="S3146" s="268"/>
      <c r="T3146" s="263"/>
      <c r="U3146" s="300"/>
      <c r="V3146" s="294" t="str">
        <f>IF(Tabela7[[#This Row],[C/V]]="c",Tabela7[[#This Row],[Preço Médio]],"")</f>
        <v/>
      </c>
      <c r="W3146" s="294" t="str">
        <f>IF(Tabela7[[#This Row],[C/V]]="v",Tabela7[[#This Row],[Preço Médio]],"")</f>
        <v/>
      </c>
      <c r="X3146" s="123" t="str">
        <f>Tabela7[[#This Row],[Código Negociação]]&amp;Tabela7[[#This Row],[C/V]]</f>
        <v/>
      </c>
    </row>
    <row r="3147" spans="3:24" ht="15" customHeight="1" x14ac:dyDescent="0.25">
      <c r="C3147" s="262"/>
      <c r="D3147" s="272"/>
      <c r="E3147" s="273"/>
      <c r="F3147" s="264"/>
      <c r="G3147" s="265"/>
      <c r="H3147" s="126"/>
      <c r="I3147" s="125"/>
      <c r="J3147" s="125"/>
      <c r="K3147" s="125"/>
      <c r="L3147" s="125"/>
      <c r="M3147" s="125"/>
      <c r="N3147" s="125"/>
      <c r="O3147" s="266"/>
      <c r="P3147" s="267"/>
      <c r="Q3147" s="268"/>
      <c r="R3147" s="269"/>
      <c r="S3147" s="268"/>
      <c r="T3147" s="263"/>
      <c r="U3147" s="300"/>
      <c r="V3147" s="294" t="str">
        <f>IF(Tabela7[[#This Row],[C/V]]="c",Tabela7[[#This Row],[Preço Médio]],"")</f>
        <v/>
      </c>
      <c r="W3147" s="294" t="str">
        <f>IF(Tabela7[[#This Row],[C/V]]="v",Tabela7[[#This Row],[Preço Médio]],"")</f>
        <v/>
      </c>
      <c r="X3147" s="123" t="str">
        <f>Tabela7[[#This Row],[Código Negociação]]&amp;Tabela7[[#This Row],[C/V]]</f>
        <v/>
      </c>
    </row>
    <row r="3148" spans="3:24" ht="15" customHeight="1" x14ac:dyDescent="0.25">
      <c r="C3148" s="262"/>
      <c r="D3148" s="272"/>
      <c r="E3148" s="273"/>
      <c r="F3148" s="264"/>
      <c r="G3148" s="265"/>
      <c r="H3148" s="126"/>
      <c r="I3148" s="125"/>
      <c r="J3148" s="125"/>
      <c r="K3148" s="125"/>
      <c r="L3148" s="125"/>
      <c r="M3148" s="125"/>
      <c r="N3148" s="125"/>
      <c r="O3148" s="266"/>
      <c r="P3148" s="267"/>
      <c r="Q3148" s="267"/>
      <c r="R3148" s="270"/>
      <c r="S3148" s="267"/>
      <c r="T3148" s="264"/>
      <c r="U3148" s="300"/>
      <c r="V3148" s="294" t="str">
        <f>IF(Tabela7[[#This Row],[C/V]]="c",Tabela7[[#This Row],[Preço Médio]],"")</f>
        <v/>
      </c>
      <c r="W3148" s="294" t="str">
        <f>IF(Tabela7[[#This Row],[C/V]]="v",Tabela7[[#This Row],[Preço Médio]],"")</f>
        <v/>
      </c>
      <c r="X3148" s="123" t="str">
        <f>Tabela7[[#This Row],[Código Negociação]]&amp;Tabela7[[#This Row],[C/V]]</f>
        <v/>
      </c>
    </row>
    <row r="3149" spans="3:24" ht="15" customHeight="1" x14ac:dyDescent="0.25">
      <c r="C3149" s="141"/>
      <c r="D3149" s="271"/>
      <c r="E3149" s="271"/>
      <c r="F3149" s="118"/>
      <c r="G3149" s="119"/>
      <c r="H3149" s="118"/>
      <c r="I3149" s="120"/>
      <c r="J3149" s="120"/>
      <c r="K3149" s="120"/>
      <c r="L3149" s="120"/>
      <c r="M3149" s="120"/>
      <c r="N3149" s="120"/>
      <c r="O3149" s="121"/>
      <c r="P3149" s="121"/>
      <c r="Q3149" s="117"/>
      <c r="R3149" s="122"/>
      <c r="S3149" s="117"/>
      <c r="T3149" s="123"/>
      <c r="U3149" s="299"/>
      <c r="V3149" s="294" t="str">
        <f>IF(Tabela7[[#This Row],[C/V]]="c",Tabela7[[#This Row],[Preço Médio]],"")</f>
        <v/>
      </c>
      <c r="W3149" s="294" t="str">
        <f>IF(Tabela7[[#This Row],[C/V]]="v",Tabela7[[#This Row],[Preço Médio]],"")</f>
        <v/>
      </c>
      <c r="X3149" s="123" t="str">
        <f>Tabela7[[#This Row],[Código Negociação]]&amp;Tabela7[[#This Row],[C/V]]</f>
        <v/>
      </c>
    </row>
    <row r="3150" spans="3:24" ht="15" customHeight="1" x14ac:dyDescent="0.25">
      <c r="C3150" s="262"/>
      <c r="D3150" s="272"/>
      <c r="E3150" s="272"/>
      <c r="F3150" s="264"/>
      <c r="G3150" s="265"/>
      <c r="H3150" s="126"/>
      <c r="I3150" s="125"/>
      <c r="J3150" s="125"/>
      <c r="K3150" s="125"/>
      <c r="L3150" s="125"/>
      <c r="M3150" s="125"/>
      <c r="N3150" s="125"/>
      <c r="O3150" s="266"/>
      <c r="P3150" s="267"/>
      <c r="Q3150" s="268"/>
      <c r="R3150" s="269"/>
      <c r="S3150" s="268"/>
      <c r="T3150" s="263"/>
      <c r="U3150" s="300"/>
      <c r="V3150" s="294" t="str">
        <f>IF(Tabela7[[#This Row],[C/V]]="c",Tabela7[[#This Row],[Preço Médio]],"")</f>
        <v/>
      </c>
      <c r="W3150" s="294" t="str">
        <f>IF(Tabela7[[#This Row],[C/V]]="v",Tabela7[[#This Row],[Preço Médio]],"")</f>
        <v/>
      </c>
      <c r="X3150" s="123" t="str">
        <f>Tabela7[[#This Row],[Código Negociação]]&amp;Tabela7[[#This Row],[C/V]]</f>
        <v/>
      </c>
    </row>
    <row r="3151" spans="3:24" ht="15" customHeight="1" x14ac:dyDescent="0.25">
      <c r="C3151" s="262"/>
      <c r="D3151" s="272"/>
      <c r="E3151" s="272"/>
      <c r="F3151" s="264"/>
      <c r="G3151" s="265"/>
      <c r="H3151" s="126"/>
      <c r="I3151" s="125"/>
      <c r="J3151" s="125"/>
      <c r="K3151" s="125"/>
      <c r="L3151" s="125"/>
      <c r="M3151" s="125"/>
      <c r="N3151" s="125"/>
      <c r="O3151" s="266"/>
      <c r="P3151" s="267"/>
      <c r="Q3151" s="267"/>
      <c r="R3151" s="270"/>
      <c r="S3151" s="267"/>
      <c r="T3151" s="264"/>
      <c r="U3151" s="300"/>
      <c r="V3151" s="294" t="str">
        <f>IF(Tabela7[[#This Row],[C/V]]="c",Tabela7[[#This Row],[Preço Médio]],"")</f>
        <v/>
      </c>
      <c r="W3151" s="294" t="str">
        <f>IF(Tabela7[[#This Row],[C/V]]="v",Tabela7[[#This Row],[Preço Médio]],"")</f>
        <v/>
      </c>
      <c r="X3151" s="123" t="str">
        <f>Tabela7[[#This Row],[Código Negociação]]&amp;Tabela7[[#This Row],[C/V]]</f>
        <v/>
      </c>
    </row>
    <row r="3152" spans="3:24" ht="15" customHeight="1" x14ac:dyDescent="0.25">
      <c r="C3152" s="141"/>
      <c r="D3152" s="273"/>
      <c r="E3152" s="273"/>
      <c r="F3152" s="264"/>
      <c r="G3152" s="274"/>
      <c r="H3152" s="264"/>
      <c r="I3152" s="275"/>
      <c r="J3152" s="275"/>
      <c r="K3152" s="275"/>
      <c r="L3152" s="275"/>
      <c r="M3152" s="275"/>
      <c r="N3152" s="275"/>
      <c r="O3152" s="267"/>
      <c r="P3152" s="267"/>
      <c r="Q3152" s="268"/>
      <c r="R3152" s="269"/>
      <c r="S3152" s="268"/>
      <c r="T3152" s="263"/>
      <c r="U3152" s="300"/>
      <c r="V3152" s="294" t="str">
        <f>IF(Tabela7[[#This Row],[C/V]]="c",Tabela7[[#This Row],[Preço Médio]],"")</f>
        <v/>
      </c>
      <c r="W3152" s="294" t="str">
        <f>IF(Tabela7[[#This Row],[C/V]]="v",Tabela7[[#This Row],[Preço Médio]],"")</f>
        <v/>
      </c>
      <c r="X3152" s="123" t="str">
        <f>Tabela7[[#This Row],[Código Negociação]]&amp;Tabela7[[#This Row],[C/V]]</f>
        <v/>
      </c>
    </row>
    <row r="3153" spans="3:24" ht="15" customHeight="1" x14ac:dyDescent="0.25">
      <c r="C3153" s="262"/>
      <c r="D3153" s="272"/>
      <c r="E3153" s="273"/>
      <c r="F3153" s="264"/>
      <c r="G3153" s="265"/>
      <c r="H3153" s="126"/>
      <c r="I3153" s="125"/>
      <c r="J3153" s="125"/>
      <c r="K3153" s="125"/>
      <c r="L3153" s="125"/>
      <c r="M3153" s="125"/>
      <c r="N3153" s="125"/>
      <c r="O3153" s="266"/>
      <c r="P3153" s="267"/>
      <c r="Q3153" s="268"/>
      <c r="R3153" s="269"/>
      <c r="S3153" s="268"/>
      <c r="T3153" s="263"/>
      <c r="U3153" s="300"/>
      <c r="V3153" s="294" t="str">
        <f>IF(Tabela7[[#This Row],[C/V]]="c",Tabela7[[#This Row],[Preço Médio]],"")</f>
        <v/>
      </c>
      <c r="W3153" s="294" t="str">
        <f>IF(Tabela7[[#This Row],[C/V]]="v",Tabela7[[#This Row],[Preço Médio]],"")</f>
        <v/>
      </c>
      <c r="X3153" s="123" t="str">
        <f>Tabela7[[#This Row],[Código Negociação]]&amp;Tabela7[[#This Row],[C/V]]</f>
        <v/>
      </c>
    </row>
    <row r="3154" spans="3:24" ht="15" customHeight="1" x14ac:dyDescent="0.25">
      <c r="C3154" s="262"/>
      <c r="D3154" s="272"/>
      <c r="E3154" s="273"/>
      <c r="F3154" s="264"/>
      <c r="G3154" s="265"/>
      <c r="H3154" s="126"/>
      <c r="I3154" s="125"/>
      <c r="J3154" s="125"/>
      <c r="K3154" s="125"/>
      <c r="L3154" s="125"/>
      <c r="M3154" s="125"/>
      <c r="N3154" s="125"/>
      <c r="O3154" s="266"/>
      <c r="P3154" s="267"/>
      <c r="Q3154" s="267"/>
      <c r="R3154" s="270"/>
      <c r="S3154" s="267"/>
      <c r="T3154" s="264"/>
      <c r="U3154" s="300"/>
      <c r="V3154" s="294" t="str">
        <f>IF(Tabela7[[#This Row],[C/V]]="c",Tabela7[[#This Row],[Preço Médio]],"")</f>
        <v/>
      </c>
      <c r="W3154" s="294" t="str">
        <f>IF(Tabela7[[#This Row],[C/V]]="v",Tabela7[[#This Row],[Preço Médio]],"")</f>
        <v/>
      </c>
      <c r="X3154" s="123" t="str">
        <f>Tabela7[[#This Row],[Código Negociação]]&amp;Tabela7[[#This Row],[C/V]]</f>
        <v/>
      </c>
    </row>
    <row r="3155" spans="3:24" ht="15" customHeight="1" x14ac:dyDescent="0.25">
      <c r="C3155" s="141"/>
      <c r="D3155" s="271"/>
      <c r="E3155" s="271"/>
      <c r="F3155" s="118"/>
      <c r="G3155" s="119"/>
      <c r="H3155" s="118"/>
      <c r="I3155" s="120"/>
      <c r="J3155" s="120"/>
      <c r="K3155" s="120"/>
      <c r="L3155" s="120"/>
      <c r="M3155" s="120"/>
      <c r="N3155" s="120"/>
      <c r="O3155" s="121"/>
      <c r="P3155" s="121"/>
      <c r="Q3155" s="117"/>
      <c r="R3155" s="122"/>
      <c r="S3155" s="117"/>
      <c r="T3155" s="123"/>
      <c r="U3155" s="299"/>
      <c r="V3155" s="294" t="str">
        <f>IF(Tabela7[[#This Row],[C/V]]="c",Tabela7[[#This Row],[Preço Médio]],"")</f>
        <v/>
      </c>
      <c r="W3155" s="294" t="str">
        <f>IF(Tabela7[[#This Row],[C/V]]="v",Tabela7[[#This Row],[Preço Médio]],"")</f>
        <v/>
      </c>
      <c r="X3155" s="123" t="str">
        <f>Tabela7[[#This Row],[Código Negociação]]&amp;Tabela7[[#This Row],[C/V]]</f>
        <v/>
      </c>
    </row>
    <row r="3156" spans="3:24" ht="15" customHeight="1" x14ac:dyDescent="0.25">
      <c r="C3156" s="262"/>
      <c r="D3156" s="272"/>
      <c r="E3156" s="272"/>
      <c r="F3156" s="264"/>
      <c r="G3156" s="265"/>
      <c r="H3156" s="126"/>
      <c r="I3156" s="125"/>
      <c r="J3156" s="125"/>
      <c r="K3156" s="125"/>
      <c r="L3156" s="125"/>
      <c r="M3156" s="125"/>
      <c r="N3156" s="125"/>
      <c r="O3156" s="266"/>
      <c r="P3156" s="267"/>
      <c r="Q3156" s="268"/>
      <c r="R3156" s="269"/>
      <c r="S3156" s="268"/>
      <c r="T3156" s="263"/>
      <c r="U3156" s="300"/>
      <c r="V3156" s="294" t="str">
        <f>IF(Tabela7[[#This Row],[C/V]]="c",Tabela7[[#This Row],[Preço Médio]],"")</f>
        <v/>
      </c>
      <c r="W3156" s="294" t="str">
        <f>IF(Tabela7[[#This Row],[C/V]]="v",Tabela7[[#This Row],[Preço Médio]],"")</f>
        <v/>
      </c>
      <c r="X3156" s="123" t="str">
        <f>Tabela7[[#This Row],[Código Negociação]]&amp;Tabela7[[#This Row],[C/V]]</f>
        <v/>
      </c>
    </row>
    <row r="3157" spans="3:24" ht="15" customHeight="1" x14ac:dyDescent="0.25">
      <c r="C3157" s="262"/>
      <c r="D3157" s="272"/>
      <c r="E3157" s="272"/>
      <c r="F3157" s="264"/>
      <c r="G3157" s="265"/>
      <c r="H3157" s="126"/>
      <c r="I3157" s="125"/>
      <c r="J3157" s="125"/>
      <c r="K3157" s="125"/>
      <c r="L3157" s="125"/>
      <c r="M3157" s="125"/>
      <c r="N3157" s="125"/>
      <c r="O3157" s="266"/>
      <c r="P3157" s="267"/>
      <c r="Q3157" s="267"/>
      <c r="R3157" s="270"/>
      <c r="S3157" s="267"/>
      <c r="T3157" s="264"/>
      <c r="U3157" s="300"/>
      <c r="V3157" s="294" t="str">
        <f>IF(Tabela7[[#This Row],[C/V]]="c",Tabela7[[#This Row],[Preço Médio]],"")</f>
        <v/>
      </c>
      <c r="W3157" s="294" t="str">
        <f>IF(Tabela7[[#This Row],[C/V]]="v",Tabela7[[#This Row],[Preço Médio]],"")</f>
        <v/>
      </c>
      <c r="X3157" s="123" t="str">
        <f>Tabela7[[#This Row],[Código Negociação]]&amp;Tabela7[[#This Row],[C/V]]</f>
        <v/>
      </c>
    </row>
    <row r="3158" spans="3:24" ht="15" customHeight="1" x14ac:dyDescent="0.25">
      <c r="C3158" s="141"/>
      <c r="D3158" s="273"/>
      <c r="E3158" s="273"/>
      <c r="F3158" s="264"/>
      <c r="G3158" s="274"/>
      <c r="H3158" s="264"/>
      <c r="I3158" s="275"/>
      <c r="J3158" s="275"/>
      <c r="K3158" s="275"/>
      <c r="L3158" s="275"/>
      <c r="M3158" s="275"/>
      <c r="N3158" s="275"/>
      <c r="O3158" s="267"/>
      <c r="P3158" s="267"/>
      <c r="Q3158" s="268"/>
      <c r="R3158" s="269"/>
      <c r="S3158" s="268"/>
      <c r="T3158" s="263"/>
      <c r="U3158" s="300"/>
      <c r="V3158" s="294" t="str">
        <f>IF(Tabela7[[#This Row],[C/V]]="c",Tabela7[[#This Row],[Preço Médio]],"")</f>
        <v/>
      </c>
      <c r="W3158" s="294" t="str">
        <f>IF(Tabela7[[#This Row],[C/V]]="v",Tabela7[[#This Row],[Preço Médio]],"")</f>
        <v/>
      </c>
      <c r="X3158" s="123" t="str">
        <f>Tabela7[[#This Row],[Código Negociação]]&amp;Tabela7[[#This Row],[C/V]]</f>
        <v/>
      </c>
    </row>
    <row r="3159" spans="3:24" ht="15" customHeight="1" x14ac:dyDescent="0.25">
      <c r="C3159" s="262"/>
      <c r="D3159" s="272"/>
      <c r="E3159" s="273"/>
      <c r="F3159" s="264"/>
      <c r="G3159" s="265"/>
      <c r="H3159" s="126"/>
      <c r="I3159" s="125"/>
      <c r="J3159" s="125"/>
      <c r="K3159" s="125"/>
      <c r="L3159" s="125"/>
      <c r="M3159" s="125"/>
      <c r="N3159" s="125"/>
      <c r="O3159" s="266"/>
      <c r="P3159" s="267"/>
      <c r="Q3159" s="268"/>
      <c r="R3159" s="269"/>
      <c r="S3159" s="268"/>
      <c r="T3159" s="263"/>
      <c r="U3159" s="300"/>
      <c r="V3159" s="294" t="str">
        <f>IF(Tabela7[[#This Row],[C/V]]="c",Tabela7[[#This Row],[Preço Médio]],"")</f>
        <v/>
      </c>
      <c r="W3159" s="294" t="str">
        <f>IF(Tabela7[[#This Row],[C/V]]="v",Tabela7[[#This Row],[Preço Médio]],"")</f>
        <v/>
      </c>
      <c r="X3159" s="123" t="str">
        <f>Tabela7[[#This Row],[Código Negociação]]&amp;Tabela7[[#This Row],[C/V]]</f>
        <v/>
      </c>
    </row>
    <row r="3160" spans="3:24" ht="15" customHeight="1" x14ac:dyDescent="0.25">
      <c r="C3160" s="262"/>
      <c r="D3160" s="272"/>
      <c r="E3160" s="273"/>
      <c r="F3160" s="264"/>
      <c r="G3160" s="265"/>
      <c r="H3160" s="126"/>
      <c r="I3160" s="125"/>
      <c r="J3160" s="125"/>
      <c r="K3160" s="125"/>
      <c r="L3160" s="125"/>
      <c r="M3160" s="125"/>
      <c r="N3160" s="125"/>
      <c r="O3160" s="266"/>
      <c r="P3160" s="267"/>
      <c r="Q3160" s="267"/>
      <c r="R3160" s="270"/>
      <c r="S3160" s="267"/>
      <c r="T3160" s="264"/>
      <c r="U3160" s="300"/>
      <c r="V3160" s="294" t="str">
        <f>IF(Tabela7[[#This Row],[C/V]]="c",Tabela7[[#This Row],[Preço Médio]],"")</f>
        <v/>
      </c>
      <c r="W3160" s="294" t="str">
        <f>IF(Tabela7[[#This Row],[C/V]]="v",Tabela7[[#This Row],[Preço Médio]],"")</f>
        <v/>
      </c>
      <c r="X3160" s="123" t="str">
        <f>Tabela7[[#This Row],[Código Negociação]]&amp;Tabela7[[#This Row],[C/V]]</f>
        <v/>
      </c>
    </row>
    <row r="3161" spans="3:24" ht="15" customHeight="1" x14ac:dyDescent="0.25">
      <c r="C3161" s="141"/>
      <c r="D3161" s="271"/>
      <c r="E3161" s="271"/>
      <c r="F3161" s="118"/>
      <c r="G3161" s="119"/>
      <c r="H3161" s="118"/>
      <c r="I3161" s="120"/>
      <c r="J3161" s="120"/>
      <c r="K3161" s="120"/>
      <c r="L3161" s="120"/>
      <c r="M3161" s="120"/>
      <c r="N3161" s="120"/>
      <c r="O3161" s="121"/>
      <c r="P3161" s="121"/>
      <c r="Q3161" s="117"/>
      <c r="R3161" s="122"/>
      <c r="S3161" s="117"/>
      <c r="T3161" s="123"/>
      <c r="U3161" s="299"/>
      <c r="V3161" s="294" t="str">
        <f>IF(Tabela7[[#This Row],[C/V]]="c",Tabela7[[#This Row],[Preço Médio]],"")</f>
        <v/>
      </c>
      <c r="W3161" s="294" t="str">
        <f>IF(Tabela7[[#This Row],[C/V]]="v",Tabela7[[#This Row],[Preço Médio]],"")</f>
        <v/>
      </c>
      <c r="X3161" s="123" t="str">
        <f>Tabela7[[#This Row],[Código Negociação]]&amp;Tabela7[[#This Row],[C/V]]</f>
        <v/>
      </c>
    </row>
    <row r="3162" spans="3:24" ht="15" customHeight="1" x14ac:dyDescent="0.25">
      <c r="C3162" s="262"/>
      <c r="D3162" s="272"/>
      <c r="E3162" s="272"/>
      <c r="F3162" s="264"/>
      <c r="G3162" s="265"/>
      <c r="H3162" s="126"/>
      <c r="I3162" s="125"/>
      <c r="J3162" s="125"/>
      <c r="K3162" s="125"/>
      <c r="L3162" s="125"/>
      <c r="M3162" s="125"/>
      <c r="N3162" s="125"/>
      <c r="O3162" s="266"/>
      <c r="P3162" s="267"/>
      <c r="Q3162" s="268"/>
      <c r="R3162" s="269"/>
      <c r="S3162" s="268"/>
      <c r="T3162" s="263"/>
      <c r="U3162" s="300"/>
      <c r="V3162" s="294" t="str">
        <f>IF(Tabela7[[#This Row],[C/V]]="c",Tabela7[[#This Row],[Preço Médio]],"")</f>
        <v/>
      </c>
      <c r="W3162" s="294" t="str">
        <f>IF(Tabela7[[#This Row],[C/V]]="v",Tabela7[[#This Row],[Preço Médio]],"")</f>
        <v/>
      </c>
      <c r="X3162" s="123" t="str">
        <f>Tabela7[[#This Row],[Código Negociação]]&amp;Tabela7[[#This Row],[C/V]]</f>
        <v/>
      </c>
    </row>
    <row r="3163" spans="3:24" ht="15" customHeight="1" x14ac:dyDescent="0.25">
      <c r="C3163" s="262"/>
      <c r="D3163" s="272"/>
      <c r="E3163" s="272"/>
      <c r="F3163" s="264"/>
      <c r="G3163" s="265"/>
      <c r="H3163" s="126"/>
      <c r="I3163" s="125"/>
      <c r="J3163" s="125"/>
      <c r="K3163" s="125"/>
      <c r="L3163" s="125"/>
      <c r="M3163" s="125"/>
      <c r="N3163" s="125"/>
      <c r="O3163" s="266"/>
      <c r="P3163" s="267"/>
      <c r="Q3163" s="267"/>
      <c r="R3163" s="270"/>
      <c r="S3163" s="267"/>
      <c r="T3163" s="264"/>
      <c r="U3163" s="300"/>
      <c r="V3163" s="294" t="str">
        <f>IF(Tabela7[[#This Row],[C/V]]="c",Tabela7[[#This Row],[Preço Médio]],"")</f>
        <v/>
      </c>
      <c r="W3163" s="294" t="str">
        <f>IF(Tabela7[[#This Row],[C/V]]="v",Tabela7[[#This Row],[Preço Médio]],"")</f>
        <v/>
      </c>
      <c r="X3163" s="123" t="str">
        <f>Tabela7[[#This Row],[Código Negociação]]&amp;Tabela7[[#This Row],[C/V]]</f>
        <v/>
      </c>
    </row>
    <row r="3164" spans="3:24" ht="15" customHeight="1" x14ac:dyDescent="0.25">
      <c r="C3164" s="141"/>
      <c r="D3164" s="273"/>
      <c r="E3164" s="273"/>
      <c r="F3164" s="264"/>
      <c r="G3164" s="274"/>
      <c r="H3164" s="264"/>
      <c r="I3164" s="275"/>
      <c r="J3164" s="275"/>
      <c r="K3164" s="275"/>
      <c r="L3164" s="275"/>
      <c r="M3164" s="275"/>
      <c r="N3164" s="275"/>
      <c r="O3164" s="267"/>
      <c r="P3164" s="267"/>
      <c r="Q3164" s="268"/>
      <c r="R3164" s="269"/>
      <c r="S3164" s="268"/>
      <c r="T3164" s="263"/>
      <c r="U3164" s="300"/>
      <c r="V3164" s="294" t="str">
        <f>IF(Tabela7[[#This Row],[C/V]]="c",Tabela7[[#This Row],[Preço Médio]],"")</f>
        <v/>
      </c>
      <c r="W3164" s="294" t="str">
        <f>IF(Tabela7[[#This Row],[C/V]]="v",Tabela7[[#This Row],[Preço Médio]],"")</f>
        <v/>
      </c>
      <c r="X3164" s="123" t="str">
        <f>Tabela7[[#This Row],[Código Negociação]]&amp;Tabela7[[#This Row],[C/V]]</f>
        <v/>
      </c>
    </row>
    <row r="3165" spans="3:24" ht="15" customHeight="1" x14ac:dyDescent="0.25">
      <c r="C3165" s="262"/>
      <c r="D3165" s="272"/>
      <c r="E3165" s="273"/>
      <c r="F3165" s="264"/>
      <c r="G3165" s="265"/>
      <c r="H3165" s="126"/>
      <c r="I3165" s="125"/>
      <c r="J3165" s="125"/>
      <c r="K3165" s="125"/>
      <c r="L3165" s="125"/>
      <c r="M3165" s="125"/>
      <c r="N3165" s="125"/>
      <c r="O3165" s="266"/>
      <c r="P3165" s="267"/>
      <c r="Q3165" s="268"/>
      <c r="R3165" s="269"/>
      <c r="S3165" s="268"/>
      <c r="T3165" s="263"/>
      <c r="U3165" s="300"/>
      <c r="V3165" s="294" t="str">
        <f>IF(Tabela7[[#This Row],[C/V]]="c",Tabela7[[#This Row],[Preço Médio]],"")</f>
        <v/>
      </c>
      <c r="W3165" s="294" t="str">
        <f>IF(Tabela7[[#This Row],[C/V]]="v",Tabela7[[#This Row],[Preço Médio]],"")</f>
        <v/>
      </c>
      <c r="X3165" s="123" t="str">
        <f>Tabela7[[#This Row],[Código Negociação]]&amp;Tabela7[[#This Row],[C/V]]</f>
        <v/>
      </c>
    </row>
    <row r="3166" spans="3:24" ht="15" customHeight="1" x14ac:dyDescent="0.25">
      <c r="C3166" s="262"/>
      <c r="D3166" s="272"/>
      <c r="E3166" s="273"/>
      <c r="F3166" s="264"/>
      <c r="G3166" s="265"/>
      <c r="H3166" s="126"/>
      <c r="I3166" s="125"/>
      <c r="J3166" s="125"/>
      <c r="K3166" s="125"/>
      <c r="L3166" s="125"/>
      <c r="M3166" s="125"/>
      <c r="N3166" s="125"/>
      <c r="O3166" s="266"/>
      <c r="P3166" s="267"/>
      <c r="Q3166" s="267"/>
      <c r="R3166" s="270"/>
      <c r="S3166" s="267"/>
      <c r="T3166" s="264"/>
      <c r="U3166" s="300"/>
      <c r="V3166" s="294" t="str">
        <f>IF(Tabela7[[#This Row],[C/V]]="c",Tabela7[[#This Row],[Preço Médio]],"")</f>
        <v/>
      </c>
      <c r="W3166" s="294" t="str">
        <f>IF(Tabela7[[#This Row],[C/V]]="v",Tabela7[[#This Row],[Preço Médio]],"")</f>
        <v/>
      </c>
      <c r="X3166" s="123" t="str">
        <f>Tabela7[[#This Row],[Código Negociação]]&amp;Tabela7[[#This Row],[C/V]]</f>
        <v/>
      </c>
    </row>
    <row r="3167" spans="3:24" ht="15" customHeight="1" x14ac:dyDescent="0.25">
      <c r="C3167" s="141"/>
      <c r="D3167" s="271"/>
      <c r="E3167" s="271"/>
      <c r="F3167" s="118"/>
      <c r="G3167" s="119"/>
      <c r="H3167" s="118"/>
      <c r="I3167" s="120"/>
      <c r="J3167" s="120"/>
      <c r="K3167" s="120"/>
      <c r="L3167" s="120"/>
      <c r="M3167" s="120"/>
      <c r="N3167" s="120"/>
      <c r="O3167" s="121"/>
      <c r="P3167" s="121"/>
      <c r="Q3167" s="117"/>
      <c r="R3167" s="122"/>
      <c r="S3167" s="117"/>
      <c r="T3167" s="123"/>
      <c r="U3167" s="299"/>
      <c r="V3167" s="294" t="str">
        <f>IF(Tabela7[[#This Row],[C/V]]="c",Tabela7[[#This Row],[Preço Médio]],"")</f>
        <v/>
      </c>
      <c r="W3167" s="294" t="str">
        <f>IF(Tabela7[[#This Row],[C/V]]="v",Tabela7[[#This Row],[Preço Médio]],"")</f>
        <v/>
      </c>
      <c r="X3167" s="123" t="str">
        <f>Tabela7[[#This Row],[Código Negociação]]&amp;Tabela7[[#This Row],[C/V]]</f>
        <v/>
      </c>
    </row>
    <row r="3168" spans="3:24" ht="15" customHeight="1" x14ac:dyDescent="0.25">
      <c r="C3168" s="262"/>
      <c r="D3168" s="272"/>
      <c r="E3168" s="272"/>
      <c r="F3168" s="264"/>
      <c r="G3168" s="265"/>
      <c r="H3168" s="126"/>
      <c r="I3168" s="125"/>
      <c r="J3168" s="125"/>
      <c r="K3168" s="125"/>
      <c r="L3168" s="125"/>
      <c r="M3168" s="125"/>
      <c r="N3168" s="125"/>
      <c r="O3168" s="266"/>
      <c r="P3168" s="267"/>
      <c r="Q3168" s="268"/>
      <c r="R3168" s="269"/>
      <c r="S3168" s="268"/>
      <c r="T3168" s="263"/>
      <c r="U3168" s="300"/>
      <c r="V3168" s="294" t="str">
        <f>IF(Tabela7[[#This Row],[C/V]]="c",Tabela7[[#This Row],[Preço Médio]],"")</f>
        <v/>
      </c>
      <c r="W3168" s="294" t="str">
        <f>IF(Tabela7[[#This Row],[C/V]]="v",Tabela7[[#This Row],[Preço Médio]],"")</f>
        <v/>
      </c>
      <c r="X3168" s="123" t="str">
        <f>Tabela7[[#This Row],[Código Negociação]]&amp;Tabela7[[#This Row],[C/V]]</f>
        <v/>
      </c>
    </row>
    <row r="3169" spans="3:24" ht="15" customHeight="1" x14ac:dyDescent="0.25">
      <c r="C3169" s="262"/>
      <c r="D3169" s="272"/>
      <c r="E3169" s="272"/>
      <c r="F3169" s="264"/>
      <c r="G3169" s="265"/>
      <c r="H3169" s="126"/>
      <c r="I3169" s="125"/>
      <c r="J3169" s="125"/>
      <c r="K3169" s="125"/>
      <c r="L3169" s="125"/>
      <c r="M3169" s="125"/>
      <c r="N3169" s="125"/>
      <c r="O3169" s="266"/>
      <c r="P3169" s="267"/>
      <c r="Q3169" s="267"/>
      <c r="R3169" s="270"/>
      <c r="S3169" s="267"/>
      <c r="T3169" s="264"/>
      <c r="U3169" s="300"/>
      <c r="V3169" s="294" t="str">
        <f>IF(Tabela7[[#This Row],[C/V]]="c",Tabela7[[#This Row],[Preço Médio]],"")</f>
        <v/>
      </c>
      <c r="W3169" s="294" t="str">
        <f>IF(Tabela7[[#This Row],[C/V]]="v",Tabela7[[#This Row],[Preço Médio]],"")</f>
        <v/>
      </c>
      <c r="X3169" s="123" t="str">
        <f>Tabela7[[#This Row],[Código Negociação]]&amp;Tabela7[[#This Row],[C/V]]</f>
        <v/>
      </c>
    </row>
    <row r="3170" spans="3:24" ht="15" customHeight="1" x14ac:dyDescent="0.25">
      <c r="C3170" s="141"/>
      <c r="D3170" s="273"/>
      <c r="E3170" s="273"/>
      <c r="F3170" s="264"/>
      <c r="G3170" s="274"/>
      <c r="H3170" s="264"/>
      <c r="I3170" s="275"/>
      <c r="J3170" s="275"/>
      <c r="K3170" s="275"/>
      <c r="L3170" s="275"/>
      <c r="M3170" s="275"/>
      <c r="N3170" s="275"/>
      <c r="O3170" s="267"/>
      <c r="P3170" s="267"/>
      <c r="Q3170" s="268"/>
      <c r="R3170" s="269"/>
      <c r="S3170" s="268"/>
      <c r="T3170" s="263"/>
      <c r="U3170" s="300"/>
      <c r="V3170" s="294" t="str">
        <f>IF(Tabela7[[#This Row],[C/V]]="c",Tabela7[[#This Row],[Preço Médio]],"")</f>
        <v/>
      </c>
      <c r="W3170" s="294" t="str">
        <f>IF(Tabela7[[#This Row],[C/V]]="v",Tabela7[[#This Row],[Preço Médio]],"")</f>
        <v/>
      </c>
      <c r="X3170" s="123" t="str">
        <f>Tabela7[[#This Row],[Código Negociação]]&amp;Tabela7[[#This Row],[C/V]]</f>
        <v/>
      </c>
    </row>
    <row r="3171" spans="3:24" ht="15" customHeight="1" x14ac:dyDescent="0.25">
      <c r="C3171" s="262"/>
      <c r="D3171" s="272"/>
      <c r="E3171" s="273"/>
      <c r="F3171" s="264"/>
      <c r="G3171" s="265"/>
      <c r="H3171" s="126"/>
      <c r="I3171" s="125"/>
      <c r="J3171" s="125"/>
      <c r="K3171" s="125"/>
      <c r="L3171" s="125"/>
      <c r="M3171" s="125"/>
      <c r="N3171" s="125"/>
      <c r="O3171" s="266"/>
      <c r="P3171" s="267"/>
      <c r="Q3171" s="268"/>
      <c r="R3171" s="269"/>
      <c r="S3171" s="268"/>
      <c r="T3171" s="263"/>
      <c r="U3171" s="300"/>
      <c r="V3171" s="294" t="str">
        <f>IF(Tabela7[[#This Row],[C/V]]="c",Tabela7[[#This Row],[Preço Médio]],"")</f>
        <v/>
      </c>
      <c r="W3171" s="294" t="str">
        <f>IF(Tabela7[[#This Row],[C/V]]="v",Tabela7[[#This Row],[Preço Médio]],"")</f>
        <v/>
      </c>
      <c r="X3171" s="123" t="str">
        <f>Tabela7[[#This Row],[Código Negociação]]&amp;Tabela7[[#This Row],[C/V]]</f>
        <v/>
      </c>
    </row>
    <row r="3172" spans="3:24" ht="15" customHeight="1" x14ac:dyDescent="0.25">
      <c r="C3172" s="262"/>
      <c r="D3172" s="272"/>
      <c r="E3172" s="273"/>
      <c r="F3172" s="264"/>
      <c r="G3172" s="265"/>
      <c r="H3172" s="126"/>
      <c r="I3172" s="125"/>
      <c r="J3172" s="125"/>
      <c r="K3172" s="125"/>
      <c r="L3172" s="125"/>
      <c r="M3172" s="125"/>
      <c r="N3172" s="125"/>
      <c r="O3172" s="266"/>
      <c r="P3172" s="267"/>
      <c r="Q3172" s="267"/>
      <c r="R3172" s="270"/>
      <c r="S3172" s="267"/>
      <c r="T3172" s="264"/>
      <c r="U3172" s="300"/>
      <c r="V3172" s="294" t="str">
        <f>IF(Tabela7[[#This Row],[C/V]]="c",Tabela7[[#This Row],[Preço Médio]],"")</f>
        <v/>
      </c>
      <c r="W3172" s="294" t="str">
        <f>IF(Tabela7[[#This Row],[C/V]]="v",Tabela7[[#This Row],[Preço Médio]],"")</f>
        <v/>
      </c>
      <c r="X3172" s="123" t="str">
        <f>Tabela7[[#This Row],[Código Negociação]]&amp;Tabela7[[#This Row],[C/V]]</f>
        <v/>
      </c>
    </row>
    <row r="3173" spans="3:24" ht="15" customHeight="1" x14ac:dyDescent="0.25">
      <c r="C3173" s="141"/>
      <c r="D3173" s="271"/>
      <c r="E3173" s="271"/>
      <c r="F3173" s="118"/>
      <c r="G3173" s="119"/>
      <c r="H3173" s="118"/>
      <c r="I3173" s="120"/>
      <c r="J3173" s="120"/>
      <c r="K3173" s="120"/>
      <c r="L3173" s="120"/>
      <c r="M3173" s="120"/>
      <c r="N3173" s="120"/>
      <c r="O3173" s="121"/>
      <c r="P3173" s="121"/>
      <c r="Q3173" s="117"/>
      <c r="R3173" s="122"/>
      <c r="S3173" s="117"/>
      <c r="T3173" s="123"/>
      <c r="U3173" s="299"/>
      <c r="V3173" s="294" t="str">
        <f>IF(Tabela7[[#This Row],[C/V]]="c",Tabela7[[#This Row],[Preço Médio]],"")</f>
        <v/>
      </c>
      <c r="W3173" s="294" t="str">
        <f>IF(Tabela7[[#This Row],[C/V]]="v",Tabela7[[#This Row],[Preço Médio]],"")</f>
        <v/>
      </c>
      <c r="X3173" s="123" t="str">
        <f>Tabela7[[#This Row],[Código Negociação]]&amp;Tabela7[[#This Row],[C/V]]</f>
        <v/>
      </c>
    </row>
    <row r="3174" spans="3:24" ht="15" customHeight="1" x14ac:dyDescent="0.25">
      <c r="C3174" s="262"/>
      <c r="D3174" s="272"/>
      <c r="E3174" s="272"/>
      <c r="F3174" s="264"/>
      <c r="G3174" s="265"/>
      <c r="H3174" s="126"/>
      <c r="I3174" s="125"/>
      <c r="J3174" s="125"/>
      <c r="K3174" s="125"/>
      <c r="L3174" s="125"/>
      <c r="M3174" s="125"/>
      <c r="N3174" s="125"/>
      <c r="O3174" s="266"/>
      <c r="P3174" s="267"/>
      <c r="Q3174" s="268"/>
      <c r="R3174" s="269"/>
      <c r="S3174" s="268"/>
      <c r="T3174" s="263"/>
      <c r="U3174" s="300"/>
      <c r="V3174" s="294" t="str">
        <f>IF(Tabela7[[#This Row],[C/V]]="c",Tabela7[[#This Row],[Preço Médio]],"")</f>
        <v/>
      </c>
      <c r="W3174" s="294" t="str">
        <f>IF(Tabela7[[#This Row],[C/V]]="v",Tabela7[[#This Row],[Preço Médio]],"")</f>
        <v/>
      </c>
      <c r="X3174" s="123" t="str">
        <f>Tabela7[[#This Row],[Código Negociação]]&amp;Tabela7[[#This Row],[C/V]]</f>
        <v/>
      </c>
    </row>
    <row r="3175" spans="3:24" ht="15" customHeight="1" x14ac:dyDescent="0.25">
      <c r="C3175" s="262"/>
      <c r="D3175" s="272"/>
      <c r="E3175" s="272"/>
      <c r="F3175" s="264"/>
      <c r="G3175" s="265"/>
      <c r="H3175" s="126"/>
      <c r="I3175" s="125"/>
      <c r="J3175" s="125"/>
      <c r="K3175" s="125"/>
      <c r="L3175" s="125"/>
      <c r="M3175" s="125"/>
      <c r="N3175" s="125"/>
      <c r="O3175" s="266"/>
      <c r="P3175" s="267"/>
      <c r="Q3175" s="267"/>
      <c r="R3175" s="270"/>
      <c r="S3175" s="267"/>
      <c r="T3175" s="264"/>
      <c r="U3175" s="300"/>
      <c r="V3175" s="294" t="str">
        <f>IF(Tabela7[[#This Row],[C/V]]="c",Tabela7[[#This Row],[Preço Médio]],"")</f>
        <v/>
      </c>
      <c r="W3175" s="294" t="str">
        <f>IF(Tabela7[[#This Row],[C/V]]="v",Tabela7[[#This Row],[Preço Médio]],"")</f>
        <v/>
      </c>
      <c r="X3175" s="123" t="str">
        <f>Tabela7[[#This Row],[Código Negociação]]&amp;Tabela7[[#This Row],[C/V]]</f>
        <v/>
      </c>
    </row>
    <row r="3176" spans="3:24" ht="15" customHeight="1" x14ac:dyDescent="0.25">
      <c r="C3176" s="141"/>
      <c r="D3176" s="273"/>
      <c r="E3176" s="273"/>
      <c r="F3176" s="264"/>
      <c r="G3176" s="274"/>
      <c r="H3176" s="264"/>
      <c r="I3176" s="275"/>
      <c r="J3176" s="275"/>
      <c r="K3176" s="275"/>
      <c r="L3176" s="275"/>
      <c r="M3176" s="275"/>
      <c r="N3176" s="275"/>
      <c r="O3176" s="267"/>
      <c r="P3176" s="267"/>
      <c r="Q3176" s="268"/>
      <c r="R3176" s="269"/>
      <c r="S3176" s="268"/>
      <c r="T3176" s="263"/>
      <c r="U3176" s="300"/>
      <c r="V3176" s="294" t="str">
        <f>IF(Tabela7[[#This Row],[C/V]]="c",Tabela7[[#This Row],[Preço Médio]],"")</f>
        <v/>
      </c>
      <c r="W3176" s="294" t="str">
        <f>IF(Tabela7[[#This Row],[C/V]]="v",Tabela7[[#This Row],[Preço Médio]],"")</f>
        <v/>
      </c>
      <c r="X3176" s="123" t="str">
        <f>Tabela7[[#This Row],[Código Negociação]]&amp;Tabela7[[#This Row],[C/V]]</f>
        <v/>
      </c>
    </row>
    <row r="3177" spans="3:24" ht="15" customHeight="1" x14ac:dyDescent="0.25">
      <c r="C3177" s="262"/>
      <c r="D3177" s="272"/>
      <c r="E3177" s="273"/>
      <c r="F3177" s="264"/>
      <c r="G3177" s="265"/>
      <c r="H3177" s="126"/>
      <c r="I3177" s="125"/>
      <c r="J3177" s="125"/>
      <c r="K3177" s="125"/>
      <c r="L3177" s="125"/>
      <c r="M3177" s="125"/>
      <c r="N3177" s="125"/>
      <c r="O3177" s="266"/>
      <c r="P3177" s="267"/>
      <c r="Q3177" s="268"/>
      <c r="R3177" s="269"/>
      <c r="S3177" s="268"/>
      <c r="T3177" s="263"/>
      <c r="U3177" s="300"/>
      <c r="V3177" s="294" t="str">
        <f>IF(Tabela7[[#This Row],[C/V]]="c",Tabela7[[#This Row],[Preço Médio]],"")</f>
        <v/>
      </c>
      <c r="W3177" s="294" t="str">
        <f>IF(Tabela7[[#This Row],[C/V]]="v",Tabela7[[#This Row],[Preço Médio]],"")</f>
        <v/>
      </c>
      <c r="X3177" s="123" t="str">
        <f>Tabela7[[#This Row],[Código Negociação]]&amp;Tabela7[[#This Row],[C/V]]</f>
        <v/>
      </c>
    </row>
    <row r="3178" spans="3:24" ht="15" customHeight="1" x14ac:dyDescent="0.25">
      <c r="C3178" s="262"/>
      <c r="D3178" s="272"/>
      <c r="E3178" s="273"/>
      <c r="F3178" s="264"/>
      <c r="G3178" s="265"/>
      <c r="H3178" s="126"/>
      <c r="I3178" s="125"/>
      <c r="J3178" s="125"/>
      <c r="K3178" s="125"/>
      <c r="L3178" s="125"/>
      <c r="M3178" s="125"/>
      <c r="N3178" s="125"/>
      <c r="O3178" s="266"/>
      <c r="P3178" s="267"/>
      <c r="Q3178" s="267"/>
      <c r="R3178" s="270"/>
      <c r="S3178" s="267"/>
      <c r="T3178" s="264"/>
      <c r="U3178" s="300"/>
      <c r="V3178" s="294" t="str">
        <f>IF(Tabela7[[#This Row],[C/V]]="c",Tabela7[[#This Row],[Preço Médio]],"")</f>
        <v/>
      </c>
      <c r="W3178" s="294" t="str">
        <f>IF(Tabela7[[#This Row],[C/V]]="v",Tabela7[[#This Row],[Preço Médio]],"")</f>
        <v/>
      </c>
      <c r="X3178" s="123" t="str">
        <f>Tabela7[[#This Row],[Código Negociação]]&amp;Tabela7[[#This Row],[C/V]]</f>
        <v/>
      </c>
    </row>
    <row r="3179" spans="3:24" ht="15" customHeight="1" x14ac:dyDescent="0.25">
      <c r="C3179" s="141"/>
      <c r="D3179" s="271"/>
      <c r="E3179" s="271"/>
      <c r="F3179" s="118"/>
      <c r="G3179" s="119"/>
      <c r="H3179" s="118"/>
      <c r="I3179" s="120"/>
      <c r="J3179" s="120"/>
      <c r="K3179" s="120"/>
      <c r="L3179" s="120"/>
      <c r="M3179" s="120"/>
      <c r="N3179" s="120"/>
      <c r="O3179" s="121"/>
      <c r="P3179" s="121"/>
      <c r="Q3179" s="117"/>
      <c r="R3179" s="122"/>
      <c r="S3179" s="117"/>
      <c r="T3179" s="123"/>
      <c r="U3179" s="299"/>
      <c r="V3179" s="294" t="str">
        <f>IF(Tabela7[[#This Row],[C/V]]="c",Tabela7[[#This Row],[Preço Médio]],"")</f>
        <v/>
      </c>
      <c r="W3179" s="294" t="str">
        <f>IF(Tabela7[[#This Row],[C/V]]="v",Tabela7[[#This Row],[Preço Médio]],"")</f>
        <v/>
      </c>
      <c r="X3179" s="123" t="str">
        <f>Tabela7[[#This Row],[Código Negociação]]&amp;Tabela7[[#This Row],[C/V]]</f>
        <v/>
      </c>
    </row>
    <row r="3180" spans="3:24" ht="15" customHeight="1" x14ac:dyDescent="0.25">
      <c r="C3180" s="262"/>
      <c r="D3180" s="272"/>
      <c r="E3180" s="272"/>
      <c r="F3180" s="264"/>
      <c r="G3180" s="265"/>
      <c r="H3180" s="126"/>
      <c r="I3180" s="125"/>
      <c r="J3180" s="125"/>
      <c r="K3180" s="125"/>
      <c r="L3180" s="125"/>
      <c r="M3180" s="125"/>
      <c r="N3180" s="125"/>
      <c r="O3180" s="266"/>
      <c r="P3180" s="267"/>
      <c r="Q3180" s="268"/>
      <c r="R3180" s="269"/>
      <c r="S3180" s="268"/>
      <c r="T3180" s="263"/>
      <c r="U3180" s="300"/>
      <c r="V3180" s="294" t="str">
        <f>IF(Tabela7[[#This Row],[C/V]]="c",Tabela7[[#This Row],[Preço Médio]],"")</f>
        <v/>
      </c>
      <c r="W3180" s="294" t="str">
        <f>IF(Tabela7[[#This Row],[C/V]]="v",Tabela7[[#This Row],[Preço Médio]],"")</f>
        <v/>
      </c>
      <c r="X3180" s="123" t="str">
        <f>Tabela7[[#This Row],[Código Negociação]]&amp;Tabela7[[#This Row],[C/V]]</f>
        <v/>
      </c>
    </row>
    <row r="3181" spans="3:24" ht="15" customHeight="1" x14ac:dyDescent="0.25">
      <c r="C3181" s="262"/>
      <c r="D3181" s="272"/>
      <c r="E3181" s="272"/>
      <c r="F3181" s="264"/>
      <c r="G3181" s="265"/>
      <c r="H3181" s="126"/>
      <c r="I3181" s="125"/>
      <c r="J3181" s="125"/>
      <c r="K3181" s="125"/>
      <c r="L3181" s="125"/>
      <c r="M3181" s="125"/>
      <c r="N3181" s="125"/>
      <c r="O3181" s="266"/>
      <c r="P3181" s="267"/>
      <c r="Q3181" s="267"/>
      <c r="R3181" s="270"/>
      <c r="S3181" s="267"/>
      <c r="T3181" s="264"/>
      <c r="U3181" s="300"/>
      <c r="V3181" s="294" t="str">
        <f>IF(Tabela7[[#This Row],[C/V]]="c",Tabela7[[#This Row],[Preço Médio]],"")</f>
        <v/>
      </c>
      <c r="W3181" s="294" t="str">
        <f>IF(Tabela7[[#This Row],[C/V]]="v",Tabela7[[#This Row],[Preço Médio]],"")</f>
        <v/>
      </c>
      <c r="X3181" s="123" t="str">
        <f>Tabela7[[#This Row],[Código Negociação]]&amp;Tabela7[[#This Row],[C/V]]</f>
        <v/>
      </c>
    </row>
    <row r="3182" spans="3:24" ht="15" customHeight="1" x14ac:dyDescent="0.25">
      <c r="C3182" s="141"/>
      <c r="D3182" s="273"/>
      <c r="E3182" s="273"/>
      <c r="F3182" s="264"/>
      <c r="G3182" s="274"/>
      <c r="H3182" s="264"/>
      <c r="I3182" s="275"/>
      <c r="J3182" s="275"/>
      <c r="K3182" s="275"/>
      <c r="L3182" s="275"/>
      <c r="M3182" s="275"/>
      <c r="N3182" s="275"/>
      <c r="O3182" s="267"/>
      <c r="P3182" s="267"/>
      <c r="Q3182" s="268"/>
      <c r="R3182" s="269"/>
      <c r="S3182" s="268"/>
      <c r="T3182" s="263"/>
      <c r="U3182" s="300"/>
      <c r="V3182" s="294" t="str">
        <f>IF(Tabela7[[#This Row],[C/V]]="c",Tabela7[[#This Row],[Preço Médio]],"")</f>
        <v/>
      </c>
      <c r="W3182" s="294" t="str">
        <f>IF(Tabela7[[#This Row],[C/V]]="v",Tabela7[[#This Row],[Preço Médio]],"")</f>
        <v/>
      </c>
      <c r="X3182" s="123" t="str">
        <f>Tabela7[[#This Row],[Código Negociação]]&amp;Tabela7[[#This Row],[C/V]]</f>
        <v/>
      </c>
    </row>
    <row r="3183" spans="3:24" ht="15" customHeight="1" x14ac:dyDescent="0.25">
      <c r="C3183" s="262"/>
      <c r="D3183" s="272"/>
      <c r="E3183" s="273"/>
      <c r="F3183" s="264"/>
      <c r="G3183" s="265"/>
      <c r="H3183" s="126"/>
      <c r="I3183" s="125"/>
      <c r="J3183" s="125"/>
      <c r="K3183" s="125"/>
      <c r="L3183" s="125"/>
      <c r="M3183" s="125"/>
      <c r="N3183" s="125"/>
      <c r="O3183" s="266"/>
      <c r="P3183" s="267"/>
      <c r="Q3183" s="268"/>
      <c r="R3183" s="269"/>
      <c r="S3183" s="268"/>
      <c r="T3183" s="263"/>
      <c r="U3183" s="300"/>
      <c r="V3183" s="294" t="str">
        <f>IF(Tabela7[[#This Row],[C/V]]="c",Tabela7[[#This Row],[Preço Médio]],"")</f>
        <v/>
      </c>
      <c r="W3183" s="294" t="str">
        <f>IF(Tabela7[[#This Row],[C/V]]="v",Tabela7[[#This Row],[Preço Médio]],"")</f>
        <v/>
      </c>
      <c r="X3183" s="123" t="str">
        <f>Tabela7[[#This Row],[Código Negociação]]&amp;Tabela7[[#This Row],[C/V]]</f>
        <v/>
      </c>
    </row>
    <row r="3184" spans="3:24" ht="15" customHeight="1" x14ac:dyDescent="0.25">
      <c r="C3184" s="262"/>
      <c r="D3184" s="272"/>
      <c r="E3184" s="273"/>
      <c r="F3184" s="264"/>
      <c r="G3184" s="265"/>
      <c r="H3184" s="126"/>
      <c r="I3184" s="125"/>
      <c r="J3184" s="125"/>
      <c r="K3184" s="125"/>
      <c r="L3184" s="125"/>
      <c r="M3184" s="125"/>
      <c r="N3184" s="125"/>
      <c r="O3184" s="266"/>
      <c r="P3184" s="267"/>
      <c r="Q3184" s="267"/>
      <c r="R3184" s="270"/>
      <c r="S3184" s="267"/>
      <c r="T3184" s="264"/>
      <c r="U3184" s="300"/>
      <c r="V3184" s="294" t="str">
        <f>IF(Tabela7[[#This Row],[C/V]]="c",Tabela7[[#This Row],[Preço Médio]],"")</f>
        <v/>
      </c>
      <c r="W3184" s="294" t="str">
        <f>IF(Tabela7[[#This Row],[C/V]]="v",Tabela7[[#This Row],[Preço Médio]],"")</f>
        <v/>
      </c>
      <c r="X3184" s="123" t="str">
        <f>Tabela7[[#This Row],[Código Negociação]]&amp;Tabela7[[#This Row],[C/V]]</f>
        <v/>
      </c>
    </row>
    <row r="3185" spans="3:24" ht="15" customHeight="1" x14ac:dyDescent="0.25">
      <c r="C3185" s="141"/>
      <c r="D3185" s="271"/>
      <c r="E3185" s="271"/>
      <c r="F3185" s="118"/>
      <c r="G3185" s="119"/>
      <c r="H3185" s="118"/>
      <c r="I3185" s="120"/>
      <c r="J3185" s="120"/>
      <c r="K3185" s="120"/>
      <c r="L3185" s="120"/>
      <c r="M3185" s="120"/>
      <c r="N3185" s="120"/>
      <c r="O3185" s="121"/>
      <c r="P3185" s="121"/>
      <c r="Q3185" s="117"/>
      <c r="R3185" s="122"/>
      <c r="S3185" s="117"/>
      <c r="T3185" s="123"/>
      <c r="U3185" s="299"/>
      <c r="V3185" s="294" t="str">
        <f>IF(Tabela7[[#This Row],[C/V]]="c",Tabela7[[#This Row],[Preço Médio]],"")</f>
        <v/>
      </c>
      <c r="W3185" s="294" t="str">
        <f>IF(Tabela7[[#This Row],[C/V]]="v",Tabela7[[#This Row],[Preço Médio]],"")</f>
        <v/>
      </c>
      <c r="X3185" s="123" t="str">
        <f>Tabela7[[#This Row],[Código Negociação]]&amp;Tabela7[[#This Row],[C/V]]</f>
        <v/>
      </c>
    </row>
    <row r="3186" spans="3:24" ht="15" customHeight="1" x14ac:dyDescent="0.25">
      <c r="C3186" s="262"/>
      <c r="D3186" s="272"/>
      <c r="E3186" s="272"/>
      <c r="F3186" s="264"/>
      <c r="G3186" s="265"/>
      <c r="H3186" s="126"/>
      <c r="I3186" s="125"/>
      <c r="J3186" s="125"/>
      <c r="K3186" s="125"/>
      <c r="L3186" s="125"/>
      <c r="M3186" s="125"/>
      <c r="N3186" s="125"/>
      <c r="O3186" s="266"/>
      <c r="P3186" s="267"/>
      <c r="Q3186" s="268"/>
      <c r="R3186" s="269"/>
      <c r="S3186" s="268"/>
      <c r="T3186" s="263"/>
      <c r="U3186" s="300"/>
      <c r="V3186" s="294" t="str">
        <f>IF(Tabela7[[#This Row],[C/V]]="c",Tabela7[[#This Row],[Preço Médio]],"")</f>
        <v/>
      </c>
      <c r="W3186" s="294" t="str">
        <f>IF(Tabela7[[#This Row],[C/V]]="v",Tabela7[[#This Row],[Preço Médio]],"")</f>
        <v/>
      </c>
      <c r="X3186" s="123" t="str">
        <f>Tabela7[[#This Row],[Código Negociação]]&amp;Tabela7[[#This Row],[C/V]]</f>
        <v/>
      </c>
    </row>
    <row r="3187" spans="3:24" ht="15" customHeight="1" x14ac:dyDescent="0.25">
      <c r="C3187" s="262"/>
      <c r="D3187" s="272"/>
      <c r="E3187" s="272"/>
      <c r="F3187" s="264"/>
      <c r="G3187" s="265"/>
      <c r="H3187" s="126"/>
      <c r="I3187" s="125"/>
      <c r="J3187" s="125"/>
      <c r="K3187" s="125"/>
      <c r="L3187" s="125"/>
      <c r="M3187" s="125"/>
      <c r="N3187" s="125"/>
      <c r="O3187" s="266"/>
      <c r="P3187" s="267"/>
      <c r="Q3187" s="267"/>
      <c r="R3187" s="270"/>
      <c r="S3187" s="267"/>
      <c r="T3187" s="264"/>
      <c r="U3187" s="300"/>
      <c r="V3187" s="294" t="str">
        <f>IF(Tabela7[[#This Row],[C/V]]="c",Tabela7[[#This Row],[Preço Médio]],"")</f>
        <v/>
      </c>
      <c r="W3187" s="294" t="str">
        <f>IF(Tabela7[[#This Row],[C/V]]="v",Tabela7[[#This Row],[Preço Médio]],"")</f>
        <v/>
      </c>
      <c r="X3187" s="123" t="str">
        <f>Tabela7[[#This Row],[Código Negociação]]&amp;Tabela7[[#This Row],[C/V]]</f>
        <v/>
      </c>
    </row>
    <row r="3188" spans="3:24" ht="15" customHeight="1" x14ac:dyDescent="0.25">
      <c r="C3188" s="141"/>
      <c r="D3188" s="273"/>
      <c r="E3188" s="273"/>
      <c r="F3188" s="264"/>
      <c r="G3188" s="274"/>
      <c r="H3188" s="264"/>
      <c r="I3188" s="275"/>
      <c r="J3188" s="275"/>
      <c r="K3188" s="275"/>
      <c r="L3188" s="275"/>
      <c r="M3188" s="275"/>
      <c r="N3188" s="275"/>
      <c r="O3188" s="267"/>
      <c r="P3188" s="267"/>
      <c r="Q3188" s="268"/>
      <c r="R3188" s="269"/>
      <c r="S3188" s="268"/>
      <c r="T3188" s="263"/>
      <c r="U3188" s="300"/>
      <c r="V3188" s="294" t="str">
        <f>IF(Tabela7[[#This Row],[C/V]]="c",Tabela7[[#This Row],[Preço Médio]],"")</f>
        <v/>
      </c>
      <c r="W3188" s="294" t="str">
        <f>IF(Tabela7[[#This Row],[C/V]]="v",Tabela7[[#This Row],[Preço Médio]],"")</f>
        <v/>
      </c>
      <c r="X3188" s="123" t="str">
        <f>Tabela7[[#This Row],[Código Negociação]]&amp;Tabela7[[#This Row],[C/V]]</f>
        <v/>
      </c>
    </row>
    <row r="3189" spans="3:24" ht="15" customHeight="1" x14ac:dyDescent="0.25">
      <c r="C3189" s="262"/>
      <c r="D3189" s="272"/>
      <c r="E3189" s="273"/>
      <c r="F3189" s="264"/>
      <c r="G3189" s="265"/>
      <c r="H3189" s="126"/>
      <c r="I3189" s="125"/>
      <c r="J3189" s="125"/>
      <c r="K3189" s="125"/>
      <c r="L3189" s="125"/>
      <c r="M3189" s="125"/>
      <c r="N3189" s="125"/>
      <c r="O3189" s="266"/>
      <c r="P3189" s="267"/>
      <c r="Q3189" s="268"/>
      <c r="R3189" s="269"/>
      <c r="S3189" s="268"/>
      <c r="T3189" s="263"/>
      <c r="U3189" s="300"/>
      <c r="V3189" s="294" t="str">
        <f>IF(Tabela7[[#This Row],[C/V]]="c",Tabela7[[#This Row],[Preço Médio]],"")</f>
        <v/>
      </c>
      <c r="W3189" s="294" t="str">
        <f>IF(Tabela7[[#This Row],[C/V]]="v",Tabela7[[#This Row],[Preço Médio]],"")</f>
        <v/>
      </c>
      <c r="X3189" s="123" t="str">
        <f>Tabela7[[#This Row],[Código Negociação]]&amp;Tabela7[[#This Row],[C/V]]</f>
        <v/>
      </c>
    </row>
    <row r="3190" spans="3:24" ht="15" customHeight="1" x14ac:dyDescent="0.25">
      <c r="C3190" s="262"/>
      <c r="D3190" s="272"/>
      <c r="E3190" s="273"/>
      <c r="F3190" s="264"/>
      <c r="G3190" s="265"/>
      <c r="H3190" s="126"/>
      <c r="I3190" s="125"/>
      <c r="J3190" s="125"/>
      <c r="K3190" s="125"/>
      <c r="L3190" s="125"/>
      <c r="M3190" s="125"/>
      <c r="N3190" s="125"/>
      <c r="O3190" s="266"/>
      <c r="P3190" s="267"/>
      <c r="Q3190" s="267"/>
      <c r="R3190" s="270"/>
      <c r="S3190" s="267"/>
      <c r="T3190" s="264"/>
      <c r="U3190" s="300"/>
      <c r="V3190" s="294" t="str">
        <f>IF(Tabela7[[#This Row],[C/V]]="c",Tabela7[[#This Row],[Preço Médio]],"")</f>
        <v/>
      </c>
      <c r="W3190" s="294" t="str">
        <f>IF(Tabela7[[#This Row],[C/V]]="v",Tabela7[[#This Row],[Preço Médio]],"")</f>
        <v/>
      </c>
      <c r="X3190" s="123" t="str">
        <f>Tabela7[[#This Row],[Código Negociação]]&amp;Tabela7[[#This Row],[C/V]]</f>
        <v/>
      </c>
    </row>
    <row r="3191" spans="3:24" ht="15" customHeight="1" x14ac:dyDescent="0.25">
      <c r="C3191" s="141"/>
      <c r="D3191" s="271"/>
      <c r="E3191" s="271"/>
      <c r="F3191" s="118"/>
      <c r="G3191" s="119"/>
      <c r="H3191" s="118"/>
      <c r="I3191" s="120"/>
      <c r="J3191" s="120"/>
      <c r="K3191" s="120"/>
      <c r="L3191" s="120"/>
      <c r="M3191" s="120"/>
      <c r="N3191" s="120"/>
      <c r="O3191" s="121"/>
      <c r="P3191" s="121"/>
      <c r="Q3191" s="117"/>
      <c r="R3191" s="122"/>
      <c r="S3191" s="117"/>
      <c r="T3191" s="123"/>
      <c r="U3191" s="299"/>
      <c r="V3191" s="294" t="str">
        <f>IF(Tabela7[[#This Row],[C/V]]="c",Tabela7[[#This Row],[Preço Médio]],"")</f>
        <v/>
      </c>
      <c r="W3191" s="294" t="str">
        <f>IF(Tabela7[[#This Row],[C/V]]="v",Tabela7[[#This Row],[Preço Médio]],"")</f>
        <v/>
      </c>
      <c r="X3191" s="123" t="str">
        <f>Tabela7[[#This Row],[Código Negociação]]&amp;Tabela7[[#This Row],[C/V]]</f>
        <v/>
      </c>
    </row>
    <row r="3192" spans="3:24" ht="15" customHeight="1" x14ac:dyDescent="0.25">
      <c r="C3192" s="262"/>
      <c r="D3192" s="272"/>
      <c r="E3192" s="272"/>
      <c r="F3192" s="264"/>
      <c r="G3192" s="265"/>
      <c r="H3192" s="126"/>
      <c r="I3192" s="125"/>
      <c r="J3192" s="125"/>
      <c r="K3192" s="125"/>
      <c r="L3192" s="125"/>
      <c r="M3192" s="125"/>
      <c r="N3192" s="125"/>
      <c r="O3192" s="266"/>
      <c r="P3192" s="267"/>
      <c r="Q3192" s="268"/>
      <c r="R3192" s="269"/>
      <c r="S3192" s="268"/>
      <c r="T3192" s="263"/>
      <c r="U3192" s="300"/>
      <c r="V3192" s="294" t="str">
        <f>IF(Tabela7[[#This Row],[C/V]]="c",Tabela7[[#This Row],[Preço Médio]],"")</f>
        <v/>
      </c>
      <c r="W3192" s="294" t="str">
        <f>IF(Tabela7[[#This Row],[C/V]]="v",Tabela7[[#This Row],[Preço Médio]],"")</f>
        <v/>
      </c>
      <c r="X3192" s="123" t="str">
        <f>Tabela7[[#This Row],[Código Negociação]]&amp;Tabela7[[#This Row],[C/V]]</f>
        <v/>
      </c>
    </row>
    <row r="3193" spans="3:24" ht="15" customHeight="1" x14ac:dyDescent="0.25">
      <c r="C3193" s="262"/>
      <c r="D3193" s="272"/>
      <c r="E3193" s="272"/>
      <c r="F3193" s="264"/>
      <c r="G3193" s="265"/>
      <c r="H3193" s="126"/>
      <c r="I3193" s="125"/>
      <c r="J3193" s="125"/>
      <c r="K3193" s="125"/>
      <c r="L3193" s="125"/>
      <c r="M3193" s="125"/>
      <c r="N3193" s="125"/>
      <c r="O3193" s="266"/>
      <c r="P3193" s="267"/>
      <c r="Q3193" s="267"/>
      <c r="R3193" s="270"/>
      <c r="S3193" s="267"/>
      <c r="T3193" s="264"/>
      <c r="U3193" s="300"/>
      <c r="V3193" s="294" t="str">
        <f>IF(Tabela7[[#This Row],[C/V]]="c",Tabela7[[#This Row],[Preço Médio]],"")</f>
        <v/>
      </c>
      <c r="W3193" s="294" t="str">
        <f>IF(Tabela7[[#This Row],[C/V]]="v",Tabela7[[#This Row],[Preço Médio]],"")</f>
        <v/>
      </c>
      <c r="X3193" s="123" t="str">
        <f>Tabela7[[#This Row],[Código Negociação]]&amp;Tabela7[[#This Row],[C/V]]</f>
        <v/>
      </c>
    </row>
    <row r="3194" spans="3:24" ht="15" customHeight="1" x14ac:dyDescent="0.25">
      <c r="C3194" s="141"/>
      <c r="D3194" s="273"/>
      <c r="E3194" s="273"/>
      <c r="F3194" s="264"/>
      <c r="G3194" s="274"/>
      <c r="H3194" s="264"/>
      <c r="I3194" s="275"/>
      <c r="J3194" s="275"/>
      <c r="K3194" s="275"/>
      <c r="L3194" s="275"/>
      <c r="M3194" s="275"/>
      <c r="N3194" s="275"/>
      <c r="O3194" s="267"/>
      <c r="P3194" s="267"/>
      <c r="Q3194" s="268"/>
      <c r="R3194" s="269"/>
      <c r="S3194" s="268"/>
      <c r="T3194" s="263"/>
      <c r="U3194" s="300"/>
      <c r="V3194" s="294" t="str">
        <f>IF(Tabela7[[#This Row],[C/V]]="c",Tabela7[[#This Row],[Preço Médio]],"")</f>
        <v/>
      </c>
      <c r="W3194" s="294" t="str">
        <f>IF(Tabela7[[#This Row],[C/V]]="v",Tabela7[[#This Row],[Preço Médio]],"")</f>
        <v/>
      </c>
      <c r="X3194" s="123" t="str">
        <f>Tabela7[[#This Row],[Código Negociação]]&amp;Tabela7[[#This Row],[C/V]]</f>
        <v/>
      </c>
    </row>
    <row r="3195" spans="3:24" ht="15" customHeight="1" x14ac:dyDescent="0.25">
      <c r="C3195" s="262"/>
      <c r="D3195" s="272"/>
      <c r="E3195" s="273"/>
      <c r="F3195" s="264"/>
      <c r="G3195" s="265"/>
      <c r="H3195" s="126"/>
      <c r="I3195" s="125"/>
      <c r="J3195" s="125"/>
      <c r="K3195" s="125"/>
      <c r="L3195" s="125"/>
      <c r="M3195" s="125"/>
      <c r="N3195" s="125"/>
      <c r="O3195" s="266"/>
      <c r="P3195" s="267"/>
      <c r="Q3195" s="268"/>
      <c r="R3195" s="269"/>
      <c r="S3195" s="268"/>
      <c r="T3195" s="263"/>
      <c r="U3195" s="300"/>
      <c r="V3195" s="294" t="str">
        <f>IF(Tabela7[[#This Row],[C/V]]="c",Tabela7[[#This Row],[Preço Médio]],"")</f>
        <v/>
      </c>
      <c r="W3195" s="294" t="str">
        <f>IF(Tabela7[[#This Row],[C/V]]="v",Tabela7[[#This Row],[Preço Médio]],"")</f>
        <v/>
      </c>
      <c r="X3195" s="123" t="str">
        <f>Tabela7[[#This Row],[Código Negociação]]&amp;Tabela7[[#This Row],[C/V]]</f>
        <v/>
      </c>
    </row>
    <row r="3196" spans="3:24" ht="15" customHeight="1" x14ac:dyDescent="0.25">
      <c r="C3196" s="262"/>
      <c r="D3196" s="272"/>
      <c r="E3196" s="273"/>
      <c r="F3196" s="264"/>
      <c r="G3196" s="265"/>
      <c r="H3196" s="126"/>
      <c r="I3196" s="125"/>
      <c r="J3196" s="125"/>
      <c r="K3196" s="125"/>
      <c r="L3196" s="125"/>
      <c r="M3196" s="125"/>
      <c r="N3196" s="125"/>
      <c r="O3196" s="266"/>
      <c r="P3196" s="267"/>
      <c r="Q3196" s="267"/>
      <c r="R3196" s="270"/>
      <c r="S3196" s="267"/>
      <c r="T3196" s="264"/>
      <c r="U3196" s="300"/>
      <c r="V3196" s="294" t="str">
        <f>IF(Tabela7[[#This Row],[C/V]]="c",Tabela7[[#This Row],[Preço Médio]],"")</f>
        <v/>
      </c>
      <c r="W3196" s="294" t="str">
        <f>IF(Tabela7[[#This Row],[C/V]]="v",Tabela7[[#This Row],[Preço Médio]],"")</f>
        <v/>
      </c>
      <c r="X3196" s="123" t="str">
        <f>Tabela7[[#This Row],[Código Negociação]]&amp;Tabela7[[#This Row],[C/V]]</f>
        <v/>
      </c>
    </row>
    <row r="3197" spans="3:24" ht="15" customHeight="1" x14ac:dyDescent="0.25">
      <c r="C3197" s="141"/>
      <c r="D3197" s="271"/>
      <c r="E3197" s="271"/>
      <c r="F3197" s="118"/>
      <c r="G3197" s="119"/>
      <c r="H3197" s="118"/>
      <c r="I3197" s="120"/>
      <c r="J3197" s="120"/>
      <c r="K3197" s="120"/>
      <c r="L3197" s="120"/>
      <c r="M3197" s="120"/>
      <c r="N3197" s="120"/>
      <c r="O3197" s="121"/>
      <c r="P3197" s="121"/>
      <c r="Q3197" s="117"/>
      <c r="R3197" s="122"/>
      <c r="S3197" s="117"/>
      <c r="T3197" s="123"/>
      <c r="U3197" s="299"/>
      <c r="V3197" s="294" t="str">
        <f>IF(Tabela7[[#This Row],[C/V]]="c",Tabela7[[#This Row],[Preço Médio]],"")</f>
        <v/>
      </c>
      <c r="W3197" s="294" t="str">
        <f>IF(Tabela7[[#This Row],[C/V]]="v",Tabela7[[#This Row],[Preço Médio]],"")</f>
        <v/>
      </c>
      <c r="X3197" s="123" t="str">
        <f>Tabela7[[#This Row],[Código Negociação]]&amp;Tabela7[[#This Row],[C/V]]</f>
        <v/>
      </c>
    </row>
    <row r="3198" spans="3:24" ht="15" customHeight="1" x14ac:dyDescent="0.25">
      <c r="C3198" s="262"/>
      <c r="D3198" s="272"/>
      <c r="E3198" s="272"/>
      <c r="F3198" s="264"/>
      <c r="G3198" s="265"/>
      <c r="H3198" s="126"/>
      <c r="I3198" s="125"/>
      <c r="J3198" s="125"/>
      <c r="K3198" s="125"/>
      <c r="L3198" s="125"/>
      <c r="M3198" s="125"/>
      <c r="N3198" s="125"/>
      <c r="O3198" s="266"/>
      <c r="P3198" s="267"/>
      <c r="Q3198" s="268"/>
      <c r="R3198" s="269"/>
      <c r="S3198" s="268"/>
      <c r="T3198" s="263"/>
      <c r="U3198" s="300"/>
      <c r="V3198" s="294" t="str">
        <f>IF(Tabela7[[#This Row],[C/V]]="c",Tabela7[[#This Row],[Preço Médio]],"")</f>
        <v/>
      </c>
      <c r="W3198" s="294" t="str">
        <f>IF(Tabela7[[#This Row],[C/V]]="v",Tabela7[[#This Row],[Preço Médio]],"")</f>
        <v/>
      </c>
      <c r="X3198" s="123" t="str">
        <f>Tabela7[[#This Row],[Código Negociação]]&amp;Tabela7[[#This Row],[C/V]]</f>
        <v/>
      </c>
    </row>
    <row r="3199" spans="3:24" ht="15" customHeight="1" x14ac:dyDescent="0.25">
      <c r="C3199" s="262"/>
      <c r="D3199" s="272"/>
      <c r="E3199" s="272"/>
      <c r="F3199" s="264"/>
      <c r="G3199" s="265"/>
      <c r="H3199" s="126"/>
      <c r="I3199" s="125"/>
      <c r="J3199" s="125"/>
      <c r="K3199" s="125"/>
      <c r="L3199" s="125"/>
      <c r="M3199" s="125"/>
      <c r="N3199" s="125"/>
      <c r="O3199" s="266"/>
      <c r="P3199" s="267"/>
      <c r="Q3199" s="267"/>
      <c r="R3199" s="270"/>
      <c r="S3199" s="267"/>
      <c r="T3199" s="264"/>
      <c r="U3199" s="300"/>
      <c r="V3199" s="294" t="str">
        <f>IF(Tabela7[[#This Row],[C/V]]="c",Tabela7[[#This Row],[Preço Médio]],"")</f>
        <v/>
      </c>
      <c r="W3199" s="294" t="str">
        <f>IF(Tabela7[[#This Row],[C/V]]="v",Tabela7[[#This Row],[Preço Médio]],"")</f>
        <v/>
      </c>
      <c r="X3199" s="123" t="str">
        <f>Tabela7[[#This Row],[Código Negociação]]&amp;Tabela7[[#This Row],[C/V]]</f>
        <v/>
      </c>
    </row>
    <row r="3200" spans="3:24" ht="15" customHeight="1" x14ac:dyDescent="0.25">
      <c r="C3200" s="141"/>
      <c r="D3200" s="273"/>
      <c r="E3200" s="273"/>
      <c r="F3200" s="264"/>
      <c r="G3200" s="274"/>
      <c r="H3200" s="264"/>
      <c r="I3200" s="275"/>
      <c r="J3200" s="275"/>
      <c r="K3200" s="275"/>
      <c r="L3200" s="275"/>
      <c r="M3200" s="275"/>
      <c r="N3200" s="275"/>
      <c r="O3200" s="267"/>
      <c r="P3200" s="267"/>
      <c r="Q3200" s="268"/>
      <c r="R3200" s="269"/>
      <c r="S3200" s="268"/>
      <c r="T3200" s="263"/>
      <c r="U3200" s="300"/>
      <c r="V3200" s="294" t="str">
        <f>IF(Tabela7[[#This Row],[C/V]]="c",Tabela7[[#This Row],[Preço Médio]],"")</f>
        <v/>
      </c>
      <c r="W3200" s="294" t="str">
        <f>IF(Tabela7[[#This Row],[C/V]]="v",Tabela7[[#This Row],[Preço Médio]],"")</f>
        <v/>
      </c>
      <c r="X3200" s="123" t="str">
        <f>Tabela7[[#This Row],[Código Negociação]]&amp;Tabela7[[#This Row],[C/V]]</f>
        <v/>
      </c>
    </row>
    <row r="3201" spans="3:24" ht="15" customHeight="1" x14ac:dyDescent="0.25">
      <c r="C3201" s="262"/>
      <c r="D3201" s="272"/>
      <c r="E3201" s="273"/>
      <c r="F3201" s="264"/>
      <c r="G3201" s="265"/>
      <c r="H3201" s="126"/>
      <c r="I3201" s="125"/>
      <c r="J3201" s="125"/>
      <c r="K3201" s="125"/>
      <c r="L3201" s="125"/>
      <c r="M3201" s="125"/>
      <c r="N3201" s="125"/>
      <c r="O3201" s="266"/>
      <c r="P3201" s="267"/>
      <c r="Q3201" s="268"/>
      <c r="R3201" s="269"/>
      <c r="S3201" s="268"/>
      <c r="T3201" s="263"/>
      <c r="U3201" s="300"/>
      <c r="V3201" s="294" t="str">
        <f>IF(Tabela7[[#This Row],[C/V]]="c",Tabela7[[#This Row],[Preço Médio]],"")</f>
        <v/>
      </c>
      <c r="W3201" s="294" t="str">
        <f>IF(Tabela7[[#This Row],[C/V]]="v",Tabela7[[#This Row],[Preço Médio]],"")</f>
        <v/>
      </c>
      <c r="X3201" s="123" t="str">
        <f>Tabela7[[#This Row],[Código Negociação]]&amp;Tabela7[[#This Row],[C/V]]</f>
        <v/>
      </c>
    </row>
    <row r="3202" spans="3:24" ht="15" customHeight="1" x14ac:dyDescent="0.25">
      <c r="C3202" s="262"/>
      <c r="D3202" s="272"/>
      <c r="E3202" s="273"/>
      <c r="F3202" s="264"/>
      <c r="G3202" s="265"/>
      <c r="H3202" s="126"/>
      <c r="I3202" s="125"/>
      <c r="J3202" s="125"/>
      <c r="K3202" s="125"/>
      <c r="L3202" s="125"/>
      <c r="M3202" s="125"/>
      <c r="N3202" s="125"/>
      <c r="O3202" s="266"/>
      <c r="P3202" s="267"/>
      <c r="Q3202" s="267"/>
      <c r="R3202" s="270"/>
      <c r="S3202" s="267"/>
      <c r="T3202" s="264"/>
      <c r="U3202" s="300"/>
      <c r="V3202" s="294" t="str">
        <f>IF(Tabela7[[#This Row],[C/V]]="c",Tabela7[[#This Row],[Preço Médio]],"")</f>
        <v/>
      </c>
      <c r="W3202" s="294" t="str">
        <f>IF(Tabela7[[#This Row],[C/V]]="v",Tabela7[[#This Row],[Preço Médio]],"")</f>
        <v/>
      </c>
      <c r="X3202" s="123" t="str">
        <f>Tabela7[[#This Row],[Código Negociação]]&amp;Tabela7[[#This Row],[C/V]]</f>
        <v/>
      </c>
    </row>
    <row r="3203" spans="3:24" ht="15" customHeight="1" x14ac:dyDescent="0.25">
      <c r="C3203" s="141"/>
      <c r="D3203" s="271"/>
      <c r="E3203" s="271"/>
      <c r="F3203" s="118"/>
      <c r="G3203" s="119"/>
      <c r="H3203" s="118"/>
      <c r="I3203" s="120"/>
      <c r="J3203" s="120"/>
      <c r="K3203" s="120"/>
      <c r="L3203" s="120"/>
      <c r="M3203" s="120"/>
      <c r="N3203" s="120"/>
      <c r="O3203" s="121"/>
      <c r="P3203" s="121"/>
      <c r="Q3203" s="117"/>
      <c r="R3203" s="122"/>
      <c r="S3203" s="117"/>
      <c r="T3203" s="123"/>
      <c r="U3203" s="299"/>
      <c r="V3203" s="294" t="str">
        <f>IF(Tabela7[[#This Row],[C/V]]="c",Tabela7[[#This Row],[Preço Médio]],"")</f>
        <v/>
      </c>
      <c r="W3203" s="294" t="str">
        <f>IF(Tabela7[[#This Row],[C/V]]="v",Tabela7[[#This Row],[Preço Médio]],"")</f>
        <v/>
      </c>
      <c r="X3203" s="123" t="str">
        <f>Tabela7[[#This Row],[Código Negociação]]&amp;Tabela7[[#This Row],[C/V]]</f>
        <v/>
      </c>
    </row>
    <row r="3204" spans="3:24" ht="15" customHeight="1" x14ac:dyDescent="0.25">
      <c r="C3204" s="262"/>
      <c r="D3204" s="272"/>
      <c r="E3204" s="272"/>
      <c r="F3204" s="264"/>
      <c r="G3204" s="265"/>
      <c r="H3204" s="126"/>
      <c r="I3204" s="125"/>
      <c r="J3204" s="125"/>
      <c r="K3204" s="125"/>
      <c r="L3204" s="125"/>
      <c r="M3204" s="125"/>
      <c r="N3204" s="125"/>
      <c r="O3204" s="266"/>
      <c r="P3204" s="267"/>
      <c r="Q3204" s="268"/>
      <c r="R3204" s="269"/>
      <c r="S3204" s="268"/>
      <c r="T3204" s="263"/>
      <c r="U3204" s="300"/>
      <c r="V3204" s="294" t="str">
        <f>IF(Tabela7[[#This Row],[C/V]]="c",Tabela7[[#This Row],[Preço Médio]],"")</f>
        <v/>
      </c>
      <c r="W3204" s="294" t="str">
        <f>IF(Tabela7[[#This Row],[C/V]]="v",Tabela7[[#This Row],[Preço Médio]],"")</f>
        <v/>
      </c>
      <c r="X3204" s="123" t="str">
        <f>Tabela7[[#This Row],[Código Negociação]]&amp;Tabela7[[#This Row],[C/V]]</f>
        <v/>
      </c>
    </row>
    <row r="3205" spans="3:24" ht="15" customHeight="1" x14ac:dyDescent="0.25">
      <c r="C3205" s="262"/>
      <c r="D3205" s="272"/>
      <c r="E3205" s="272"/>
      <c r="F3205" s="264"/>
      <c r="G3205" s="265"/>
      <c r="H3205" s="126"/>
      <c r="I3205" s="125"/>
      <c r="J3205" s="125"/>
      <c r="K3205" s="125"/>
      <c r="L3205" s="125"/>
      <c r="M3205" s="125"/>
      <c r="N3205" s="125"/>
      <c r="O3205" s="266"/>
      <c r="P3205" s="267"/>
      <c r="Q3205" s="267"/>
      <c r="R3205" s="270"/>
      <c r="S3205" s="267"/>
      <c r="T3205" s="264"/>
      <c r="U3205" s="300"/>
      <c r="V3205" s="294" t="str">
        <f>IF(Tabela7[[#This Row],[C/V]]="c",Tabela7[[#This Row],[Preço Médio]],"")</f>
        <v/>
      </c>
      <c r="W3205" s="294" t="str">
        <f>IF(Tabela7[[#This Row],[C/V]]="v",Tabela7[[#This Row],[Preço Médio]],"")</f>
        <v/>
      </c>
      <c r="X3205" s="123" t="str">
        <f>Tabela7[[#This Row],[Código Negociação]]&amp;Tabela7[[#This Row],[C/V]]</f>
        <v/>
      </c>
    </row>
    <row r="3206" spans="3:24" ht="15" customHeight="1" x14ac:dyDescent="0.25">
      <c r="C3206" s="141"/>
      <c r="D3206" s="273"/>
      <c r="E3206" s="273"/>
      <c r="F3206" s="264"/>
      <c r="G3206" s="274"/>
      <c r="H3206" s="264"/>
      <c r="I3206" s="275"/>
      <c r="J3206" s="275"/>
      <c r="K3206" s="275"/>
      <c r="L3206" s="275"/>
      <c r="M3206" s="275"/>
      <c r="N3206" s="275"/>
      <c r="O3206" s="267"/>
      <c r="P3206" s="267"/>
      <c r="Q3206" s="268"/>
      <c r="R3206" s="269"/>
      <c r="S3206" s="268"/>
      <c r="T3206" s="263"/>
      <c r="U3206" s="300"/>
      <c r="V3206" s="294" t="str">
        <f>IF(Tabela7[[#This Row],[C/V]]="c",Tabela7[[#This Row],[Preço Médio]],"")</f>
        <v/>
      </c>
      <c r="W3206" s="294" t="str">
        <f>IF(Tabela7[[#This Row],[C/V]]="v",Tabela7[[#This Row],[Preço Médio]],"")</f>
        <v/>
      </c>
      <c r="X3206" s="123" t="str">
        <f>Tabela7[[#This Row],[Código Negociação]]&amp;Tabela7[[#This Row],[C/V]]</f>
        <v/>
      </c>
    </row>
    <row r="3207" spans="3:24" ht="15" customHeight="1" x14ac:dyDescent="0.25">
      <c r="C3207" s="262"/>
      <c r="D3207" s="272"/>
      <c r="E3207" s="273"/>
      <c r="F3207" s="264"/>
      <c r="G3207" s="265"/>
      <c r="H3207" s="126"/>
      <c r="I3207" s="125"/>
      <c r="J3207" s="125"/>
      <c r="K3207" s="125"/>
      <c r="L3207" s="125"/>
      <c r="M3207" s="125"/>
      <c r="N3207" s="125"/>
      <c r="O3207" s="266"/>
      <c r="P3207" s="267"/>
      <c r="Q3207" s="268"/>
      <c r="R3207" s="269"/>
      <c r="S3207" s="268"/>
      <c r="T3207" s="263"/>
      <c r="U3207" s="300"/>
      <c r="V3207" s="294" t="str">
        <f>IF(Tabela7[[#This Row],[C/V]]="c",Tabela7[[#This Row],[Preço Médio]],"")</f>
        <v/>
      </c>
      <c r="W3207" s="294" t="str">
        <f>IF(Tabela7[[#This Row],[C/V]]="v",Tabela7[[#This Row],[Preço Médio]],"")</f>
        <v/>
      </c>
      <c r="X3207" s="123" t="str">
        <f>Tabela7[[#This Row],[Código Negociação]]&amp;Tabela7[[#This Row],[C/V]]</f>
        <v/>
      </c>
    </row>
    <row r="3208" spans="3:24" ht="15" customHeight="1" x14ac:dyDescent="0.25">
      <c r="C3208" s="262"/>
      <c r="D3208" s="272"/>
      <c r="E3208" s="273"/>
      <c r="F3208" s="264"/>
      <c r="G3208" s="265"/>
      <c r="H3208" s="126"/>
      <c r="I3208" s="125"/>
      <c r="J3208" s="125"/>
      <c r="K3208" s="125"/>
      <c r="L3208" s="125"/>
      <c r="M3208" s="125"/>
      <c r="N3208" s="125"/>
      <c r="O3208" s="266"/>
      <c r="P3208" s="267"/>
      <c r="Q3208" s="267"/>
      <c r="R3208" s="270"/>
      <c r="S3208" s="267"/>
      <c r="T3208" s="264"/>
      <c r="U3208" s="300"/>
      <c r="V3208" s="294" t="str">
        <f>IF(Tabela7[[#This Row],[C/V]]="c",Tabela7[[#This Row],[Preço Médio]],"")</f>
        <v/>
      </c>
      <c r="W3208" s="294" t="str">
        <f>IF(Tabela7[[#This Row],[C/V]]="v",Tabela7[[#This Row],[Preço Médio]],"")</f>
        <v/>
      </c>
      <c r="X3208" s="123" t="str">
        <f>Tabela7[[#This Row],[Código Negociação]]&amp;Tabela7[[#This Row],[C/V]]</f>
        <v/>
      </c>
    </row>
    <row r="3209" spans="3:24" ht="15" customHeight="1" x14ac:dyDescent="0.25">
      <c r="C3209" s="141"/>
      <c r="D3209" s="271"/>
      <c r="E3209" s="271"/>
      <c r="F3209" s="118"/>
      <c r="G3209" s="119"/>
      <c r="H3209" s="118"/>
      <c r="I3209" s="120"/>
      <c r="J3209" s="120"/>
      <c r="K3209" s="120"/>
      <c r="L3209" s="120"/>
      <c r="M3209" s="120"/>
      <c r="N3209" s="120"/>
      <c r="O3209" s="121"/>
      <c r="P3209" s="121"/>
      <c r="Q3209" s="117"/>
      <c r="R3209" s="122"/>
      <c r="S3209" s="117"/>
      <c r="T3209" s="123"/>
      <c r="U3209" s="299"/>
      <c r="V3209" s="294" t="str">
        <f>IF(Tabela7[[#This Row],[C/V]]="c",Tabela7[[#This Row],[Preço Médio]],"")</f>
        <v/>
      </c>
      <c r="W3209" s="294" t="str">
        <f>IF(Tabela7[[#This Row],[C/V]]="v",Tabela7[[#This Row],[Preço Médio]],"")</f>
        <v/>
      </c>
      <c r="X3209" s="123" t="str">
        <f>Tabela7[[#This Row],[Código Negociação]]&amp;Tabela7[[#This Row],[C/V]]</f>
        <v/>
      </c>
    </row>
    <row r="3210" spans="3:24" ht="15" customHeight="1" x14ac:dyDescent="0.25">
      <c r="C3210" s="262"/>
      <c r="D3210" s="272"/>
      <c r="E3210" s="272"/>
      <c r="F3210" s="264"/>
      <c r="G3210" s="265"/>
      <c r="H3210" s="126"/>
      <c r="I3210" s="125"/>
      <c r="J3210" s="125"/>
      <c r="K3210" s="125"/>
      <c r="L3210" s="125"/>
      <c r="M3210" s="125"/>
      <c r="N3210" s="125"/>
      <c r="O3210" s="266"/>
      <c r="P3210" s="267"/>
      <c r="Q3210" s="268"/>
      <c r="R3210" s="269"/>
      <c r="S3210" s="268"/>
      <c r="T3210" s="263"/>
      <c r="U3210" s="300"/>
      <c r="V3210" s="294" t="str">
        <f>IF(Tabela7[[#This Row],[C/V]]="c",Tabela7[[#This Row],[Preço Médio]],"")</f>
        <v/>
      </c>
      <c r="W3210" s="294" t="str">
        <f>IF(Tabela7[[#This Row],[C/V]]="v",Tabela7[[#This Row],[Preço Médio]],"")</f>
        <v/>
      </c>
      <c r="X3210" s="123" t="str">
        <f>Tabela7[[#This Row],[Código Negociação]]&amp;Tabela7[[#This Row],[C/V]]</f>
        <v/>
      </c>
    </row>
    <row r="3211" spans="3:24" ht="15" customHeight="1" x14ac:dyDescent="0.25">
      <c r="C3211" s="262"/>
      <c r="D3211" s="272"/>
      <c r="E3211" s="272"/>
      <c r="F3211" s="264"/>
      <c r="G3211" s="265"/>
      <c r="H3211" s="126"/>
      <c r="I3211" s="125"/>
      <c r="J3211" s="125"/>
      <c r="K3211" s="125"/>
      <c r="L3211" s="125"/>
      <c r="M3211" s="125"/>
      <c r="N3211" s="125"/>
      <c r="O3211" s="266"/>
      <c r="P3211" s="267"/>
      <c r="Q3211" s="267"/>
      <c r="R3211" s="270"/>
      <c r="S3211" s="267"/>
      <c r="T3211" s="264"/>
      <c r="U3211" s="300"/>
      <c r="V3211" s="294" t="str">
        <f>IF(Tabela7[[#This Row],[C/V]]="c",Tabela7[[#This Row],[Preço Médio]],"")</f>
        <v/>
      </c>
      <c r="W3211" s="294" t="str">
        <f>IF(Tabela7[[#This Row],[C/V]]="v",Tabela7[[#This Row],[Preço Médio]],"")</f>
        <v/>
      </c>
      <c r="X3211" s="123" t="str">
        <f>Tabela7[[#This Row],[Código Negociação]]&amp;Tabela7[[#This Row],[C/V]]</f>
        <v/>
      </c>
    </row>
    <row r="3212" spans="3:24" ht="15" customHeight="1" x14ac:dyDescent="0.25">
      <c r="C3212" s="141"/>
      <c r="D3212" s="273"/>
      <c r="E3212" s="273"/>
      <c r="F3212" s="264"/>
      <c r="G3212" s="274"/>
      <c r="H3212" s="264"/>
      <c r="I3212" s="275"/>
      <c r="J3212" s="275"/>
      <c r="K3212" s="275"/>
      <c r="L3212" s="275"/>
      <c r="M3212" s="275"/>
      <c r="N3212" s="275"/>
      <c r="O3212" s="267"/>
      <c r="P3212" s="267"/>
      <c r="Q3212" s="268"/>
      <c r="R3212" s="269"/>
      <c r="S3212" s="268"/>
      <c r="T3212" s="263"/>
      <c r="U3212" s="300"/>
      <c r="V3212" s="294" t="str">
        <f>IF(Tabela7[[#This Row],[C/V]]="c",Tabela7[[#This Row],[Preço Médio]],"")</f>
        <v/>
      </c>
      <c r="W3212" s="294" t="str">
        <f>IF(Tabela7[[#This Row],[C/V]]="v",Tabela7[[#This Row],[Preço Médio]],"")</f>
        <v/>
      </c>
      <c r="X3212" s="123" t="str">
        <f>Tabela7[[#This Row],[Código Negociação]]&amp;Tabela7[[#This Row],[C/V]]</f>
        <v/>
      </c>
    </row>
    <row r="3213" spans="3:24" ht="15" customHeight="1" x14ac:dyDescent="0.25">
      <c r="C3213" s="262"/>
      <c r="D3213" s="272"/>
      <c r="E3213" s="273"/>
      <c r="F3213" s="264"/>
      <c r="G3213" s="265"/>
      <c r="H3213" s="126"/>
      <c r="I3213" s="125"/>
      <c r="J3213" s="125"/>
      <c r="K3213" s="125"/>
      <c r="L3213" s="125"/>
      <c r="M3213" s="125"/>
      <c r="N3213" s="125"/>
      <c r="O3213" s="266"/>
      <c r="P3213" s="267"/>
      <c r="Q3213" s="268"/>
      <c r="R3213" s="269"/>
      <c r="S3213" s="268"/>
      <c r="T3213" s="263"/>
      <c r="U3213" s="300"/>
      <c r="V3213" s="294" t="str">
        <f>IF(Tabela7[[#This Row],[C/V]]="c",Tabela7[[#This Row],[Preço Médio]],"")</f>
        <v/>
      </c>
      <c r="W3213" s="294" t="str">
        <f>IF(Tabela7[[#This Row],[C/V]]="v",Tabela7[[#This Row],[Preço Médio]],"")</f>
        <v/>
      </c>
      <c r="X3213" s="123" t="str">
        <f>Tabela7[[#This Row],[Código Negociação]]&amp;Tabela7[[#This Row],[C/V]]</f>
        <v/>
      </c>
    </row>
    <row r="3214" spans="3:24" ht="15" customHeight="1" x14ac:dyDescent="0.25">
      <c r="C3214" s="262"/>
      <c r="D3214" s="272"/>
      <c r="E3214" s="273"/>
      <c r="F3214" s="264"/>
      <c r="G3214" s="265"/>
      <c r="H3214" s="126"/>
      <c r="I3214" s="125"/>
      <c r="J3214" s="125"/>
      <c r="K3214" s="125"/>
      <c r="L3214" s="125"/>
      <c r="M3214" s="125"/>
      <c r="N3214" s="125"/>
      <c r="O3214" s="266"/>
      <c r="P3214" s="267"/>
      <c r="Q3214" s="267"/>
      <c r="R3214" s="270"/>
      <c r="S3214" s="267"/>
      <c r="T3214" s="264"/>
      <c r="U3214" s="300"/>
      <c r="V3214" s="294" t="str">
        <f>IF(Tabela7[[#This Row],[C/V]]="c",Tabela7[[#This Row],[Preço Médio]],"")</f>
        <v/>
      </c>
      <c r="W3214" s="294" t="str">
        <f>IF(Tabela7[[#This Row],[C/V]]="v",Tabela7[[#This Row],[Preço Médio]],"")</f>
        <v/>
      </c>
      <c r="X3214" s="123" t="str">
        <f>Tabela7[[#This Row],[Código Negociação]]&amp;Tabela7[[#This Row],[C/V]]</f>
        <v/>
      </c>
    </row>
    <row r="3215" spans="3:24" ht="15" customHeight="1" x14ac:dyDescent="0.25">
      <c r="C3215" s="141"/>
      <c r="D3215" s="271"/>
      <c r="E3215" s="271"/>
      <c r="F3215" s="118"/>
      <c r="G3215" s="119"/>
      <c r="H3215" s="118"/>
      <c r="I3215" s="120"/>
      <c r="J3215" s="120"/>
      <c r="K3215" s="120"/>
      <c r="L3215" s="120"/>
      <c r="M3215" s="120"/>
      <c r="N3215" s="120"/>
      <c r="O3215" s="121"/>
      <c r="P3215" s="121"/>
      <c r="Q3215" s="117"/>
      <c r="R3215" s="122"/>
      <c r="S3215" s="117"/>
      <c r="T3215" s="123"/>
      <c r="U3215" s="299"/>
      <c r="V3215" s="294" t="str">
        <f>IF(Tabela7[[#This Row],[C/V]]="c",Tabela7[[#This Row],[Preço Médio]],"")</f>
        <v/>
      </c>
      <c r="W3215" s="294" t="str">
        <f>IF(Tabela7[[#This Row],[C/V]]="v",Tabela7[[#This Row],[Preço Médio]],"")</f>
        <v/>
      </c>
      <c r="X3215" s="123" t="str">
        <f>Tabela7[[#This Row],[Código Negociação]]&amp;Tabela7[[#This Row],[C/V]]</f>
        <v/>
      </c>
    </row>
    <row r="3216" spans="3:24" ht="15" customHeight="1" x14ac:dyDescent="0.25">
      <c r="C3216" s="262"/>
      <c r="D3216" s="272"/>
      <c r="E3216" s="272"/>
      <c r="F3216" s="264"/>
      <c r="G3216" s="265"/>
      <c r="H3216" s="126"/>
      <c r="I3216" s="125"/>
      <c r="J3216" s="125"/>
      <c r="K3216" s="125"/>
      <c r="L3216" s="125"/>
      <c r="M3216" s="125"/>
      <c r="N3216" s="125"/>
      <c r="O3216" s="266"/>
      <c r="P3216" s="267"/>
      <c r="Q3216" s="268"/>
      <c r="R3216" s="269"/>
      <c r="S3216" s="268"/>
      <c r="T3216" s="263"/>
      <c r="U3216" s="300"/>
      <c r="V3216" s="294" t="str">
        <f>IF(Tabela7[[#This Row],[C/V]]="c",Tabela7[[#This Row],[Preço Médio]],"")</f>
        <v/>
      </c>
      <c r="W3216" s="294" t="str">
        <f>IF(Tabela7[[#This Row],[C/V]]="v",Tabela7[[#This Row],[Preço Médio]],"")</f>
        <v/>
      </c>
      <c r="X3216" s="123" t="str">
        <f>Tabela7[[#This Row],[Código Negociação]]&amp;Tabela7[[#This Row],[C/V]]</f>
        <v/>
      </c>
    </row>
    <row r="3217" spans="3:24" ht="15" customHeight="1" x14ac:dyDescent="0.25">
      <c r="C3217" s="262"/>
      <c r="D3217" s="272"/>
      <c r="E3217" s="272"/>
      <c r="F3217" s="264"/>
      <c r="G3217" s="265"/>
      <c r="H3217" s="126"/>
      <c r="I3217" s="125"/>
      <c r="J3217" s="125"/>
      <c r="K3217" s="125"/>
      <c r="L3217" s="125"/>
      <c r="M3217" s="125"/>
      <c r="N3217" s="125"/>
      <c r="O3217" s="266"/>
      <c r="P3217" s="267"/>
      <c r="Q3217" s="267"/>
      <c r="R3217" s="270"/>
      <c r="S3217" s="267"/>
      <c r="T3217" s="264"/>
      <c r="U3217" s="300"/>
      <c r="V3217" s="294" t="str">
        <f>IF(Tabela7[[#This Row],[C/V]]="c",Tabela7[[#This Row],[Preço Médio]],"")</f>
        <v/>
      </c>
      <c r="W3217" s="294" t="str">
        <f>IF(Tabela7[[#This Row],[C/V]]="v",Tabela7[[#This Row],[Preço Médio]],"")</f>
        <v/>
      </c>
      <c r="X3217" s="123" t="str">
        <f>Tabela7[[#This Row],[Código Negociação]]&amp;Tabela7[[#This Row],[C/V]]</f>
        <v/>
      </c>
    </row>
    <row r="3218" spans="3:24" ht="15" customHeight="1" x14ac:dyDescent="0.25">
      <c r="C3218" s="141"/>
      <c r="D3218" s="273"/>
      <c r="E3218" s="273"/>
      <c r="F3218" s="264"/>
      <c r="G3218" s="274"/>
      <c r="H3218" s="264"/>
      <c r="I3218" s="275"/>
      <c r="J3218" s="275"/>
      <c r="K3218" s="275"/>
      <c r="L3218" s="275"/>
      <c r="M3218" s="275"/>
      <c r="N3218" s="275"/>
      <c r="O3218" s="267"/>
      <c r="P3218" s="267"/>
      <c r="Q3218" s="268"/>
      <c r="R3218" s="269"/>
      <c r="S3218" s="268"/>
      <c r="T3218" s="263"/>
      <c r="U3218" s="300"/>
      <c r="V3218" s="294" t="str">
        <f>IF(Tabela7[[#This Row],[C/V]]="c",Tabela7[[#This Row],[Preço Médio]],"")</f>
        <v/>
      </c>
      <c r="W3218" s="294" t="str">
        <f>IF(Tabela7[[#This Row],[C/V]]="v",Tabela7[[#This Row],[Preço Médio]],"")</f>
        <v/>
      </c>
      <c r="X3218" s="123" t="str">
        <f>Tabela7[[#This Row],[Código Negociação]]&amp;Tabela7[[#This Row],[C/V]]</f>
        <v/>
      </c>
    </row>
    <row r="3219" spans="3:24" ht="15" customHeight="1" x14ac:dyDescent="0.25">
      <c r="C3219" s="262"/>
      <c r="D3219" s="272"/>
      <c r="E3219" s="273"/>
      <c r="F3219" s="264"/>
      <c r="G3219" s="265"/>
      <c r="H3219" s="126"/>
      <c r="I3219" s="125"/>
      <c r="J3219" s="125"/>
      <c r="K3219" s="125"/>
      <c r="L3219" s="125"/>
      <c r="M3219" s="125"/>
      <c r="N3219" s="125"/>
      <c r="O3219" s="266"/>
      <c r="P3219" s="267"/>
      <c r="Q3219" s="268"/>
      <c r="R3219" s="269"/>
      <c r="S3219" s="268"/>
      <c r="T3219" s="263"/>
      <c r="U3219" s="300"/>
      <c r="V3219" s="294" t="str">
        <f>IF(Tabela7[[#This Row],[C/V]]="c",Tabela7[[#This Row],[Preço Médio]],"")</f>
        <v/>
      </c>
      <c r="W3219" s="294" t="str">
        <f>IF(Tabela7[[#This Row],[C/V]]="v",Tabela7[[#This Row],[Preço Médio]],"")</f>
        <v/>
      </c>
      <c r="X3219" s="123" t="str">
        <f>Tabela7[[#This Row],[Código Negociação]]&amp;Tabela7[[#This Row],[C/V]]</f>
        <v/>
      </c>
    </row>
    <row r="3220" spans="3:24" ht="15" customHeight="1" x14ac:dyDescent="0.25">
      <c r="C3220" s="262"/>
      <c r="D3220" s="272"/>
      <c r="E3220" s="273"/>
      <c r="F3220" s="264"/>
      <c r="G3220" s="265"/>
      <c r="H3220" s="126"/>
      <c r="I3220" s="125"/>
      <c r="J3220" s="125"/>
      <c r="K3220" s="125"/>
      <c r="L3220" s="125"/>
      <c r="M3220" s="125"/>
      <c r="N3220" s="125"/>
      <c r="O3220" s="266"/>
      <c r="P3220" s="267"/>
      <c r="Q3220" s="267"/>
      <c r="R3220" s="270"/>
      <c r="S3220" s="267"/>
      <c r="T3220" s="264"/>
      <c r="U3220" s="300"/>
      <c r="V3220" s="294" t="str">
        <f>IF(Tabela7[[#This Row],[C/V]]="c",Tabela7[[#This Row],[Preço Médio]],"")</f>
        <v/>
      </c>
      <c r="W3220" s="294" t="str">
        <f>IF(Tabela7[[#This Row],[C/V]]="v",Tabela7[[#This Row],[Preço Médio]],"")</f>
        <v/>
      </c>
      <c r="X3220" s="123" t="str">
        <f>Tabela7[[#This Row],[Código Negociação]]&amp;Tabela7[[#This Row],[C/V]]</f>
        <v/>
      </c>
    </row>
    <row r="3221" spans="3:24" ht="15" customHeight="1" x14ac:dyDescent="0.25">
      <c r="C3221" s="141"/>
      <c r="D3221" s="271"/>
      <c r="E3221" s="271"/>
      <c r="F3221" s="118"/>
      <c r="G3221" s="119"/>
      <c r="H3221" s="118"/>
      <c r="I3221" s="120"/>
      <c r="J3221" s="120"/>
      <c r="K3221" s="120"/>
      <c r="L3221" s="120"/>
      <c r="M3221" s="120"/>
      <c r="N3221" s="120"/>
      <c r="O3221" s="121"/>
      <c r="P3221" s="121"/>
      <c r="Q3221" s="117"/>
      <c r="R3221" s="122"/>
      <c r="S3221" s="117"/>
      <c r="T3221" s="123"/>
      <c r="U3221" s="299"/>
      <c r="V3221" s="294" t="str">
        <f>IF(Tabela7[[#This Row],[C/V]]="c",Tabela7[[#This Row],[Preço Médio]],"")</f>
        <v/>
      </c>
      <c r="W3221" s="294" t="str">
        <f>IF(Tabela7[[#This Row],[C/V]]="v",Tabela7[[#This Row],[Preço Médio]],"")</f>
        <v/>
      </c>
      <c r="X3221" s="123" t="str">
        <f>Tabela7[[#This Row],[Código Negociação]]&amp;Tabela7[[#This Row],[C/V]]</f>
        <v/>
      </c>
    </row>
    <row r="3222" spans="3:24" ht="15" customHeight="1" x14ac:dyDescent="0.25">
      <c r="C3222" s="262"/>
      <c r="D3222" s="272"/>
      <c r="E3222" s="272"/>
      <c r="F3222" s="264"/>
      <c r="G3222" s="265"/>
      <c r="H3222" s="126"/>
      <c r="I3222" s="125"/>
      <c r="J3222" s="125"/>
      <c r="K3222" s="125"/>
      <c r="L3222" s="125"/>
      <c r="M3222" s="125"/>
      <c r="N3222" s="125"/>
      <c r="O3222" s="266"/>
      <c r="P3222" s="267"/>
      <c r="Q3222" s="268"/>
      <c r="R3222" s="269"/>
      <c r="S3222" s="268"/>
      <c r="T3222" s="263"/>
      <c r="U3222" s="300"/>
      <c r="V3222" s="294" t="str">
        <f>IF(Tabela7[[#This Row],[C/V]]="c",Tabela7[[#This Row],[Preço Médio]],"")</f>
        <v/>
      </c>
      <c r="W3222" s="294" t="str">
        <f>IF(Tabela7[[#This Row],[C/V]]="v",Tabela7[[#This Row],[Preço Médio]],"")</f>
        <v/>
      </c>
      <c r="X3222" s="123" t="str">
        <f>Tabela7[[#This Row],[Código Negociação]]&amp;Tabela7[[#This Row],[C/V]]</f>
        <v/>
      </c>
    </row>
    <row r="3223" spans="3:24" ht="15" customHeight="1" x14ac:dyDescent="0.25">
      <c r="C3223" s="262"/>
      <c r="D3223" s="272"/>
      <c r="E3223" s="272"/>
      <c r="F3223" s="264"/>
      <c r="G3223" s="265"/>
      <c r="H3223" s="126"/>
      <c r="I3223" s="125"/>
      <c r="J3223" s="125"/>
      <c r="K3223" s="125"/>
      <c r="L3223" s="125"/>
      <c r="M3223" s="125"/>
      <c r="N3223" s="125"/>
      <c r="O3223" s="266"/>
      <c r="P3223" s="267"/>
      <c r="Q3223" s="267"/>
      <c r="R3223" s="270"/>
      <c r="S3223" s="267"/>
      <c r="T3223" s="264"/>
      <c r="U3223" s="300"/>
      <c r="V3223" s="294" t="str">
        <f>IF(Tabela7[[#This Row],[C/V]]="c",Tabela7[[#This Row],[Preço Médio]],"")</f>
        <v/>
      </c>
      <c r="W3223" s="294" t="str">
        <f>IF(Tabela7[[#This Row],[C/V]]="v",Tabela7[[#This Row],[Preço Médio]],"")</f>
        <v/>
      </c>
      <c r="X3223" s="123" t="str">
        <f>Tabela7[[#This Row],[Código Negociação]]&amp;Tabela7[[#This Row],[C/V]]</f>
        <v/>
      </c>
    </row>
    <row r="3224" spans="3:24" ht="15" customHeight="1" x14ac:dyDescent="0.25">
      <c r="C3224" s="141"/>
      <c r="D3224" s="273"/>
      <c r="E3224" s="273"/>
      <c r="F3224" s="264"/>
      <c r="G3224" s="274"/>
      <c r="H3224" s="264"/>
      <c r="I3224" s="275"/>
      <c r="J3224" s="275"/>
      <c r="K3224" s="275"/>
      <c r="L3224" s="275"/>
      <c r="M3224" s="275"/>
      <c r="N3224" s="275"/>
      <c r="O3224" s="267"/>
      <c r="P3224" s="267"/>
      <c r="Q3224" s="268"/>
      <c r="R3224" s="269"/>
      <c r="S3224" s="268"/>
      <c r="T3224" s="263"/>
      <c r="U3224" s="300"/>
      <c r="V3224" s="294" t="str">
        <f>IF(Tabela7[[#This Row],[C/V]]="c",Tabela7[[#This Row],[Preço Médio]],"")</f>
        <v/>
      </c>
      <c r="W3224" s="294" t="str">
        <f>IF(Tabela7[[#This Row],[C/V]]="v",Tabela7[[#This Row],[Preço Médio]],"")</f>
        <v/>
      </c>
      <c r="X3224" s="123" t="str">
        <f>Tabela7[[#This Row],[Código Negociação]]&amp;Tabela7[[#This Row],[C/V]]</f>
        <v/>
      </c>
    </row>
    <row r="3225" spans="3:24" ht="15" customHeight="1" x14ac:dyDescent="0.25">
      <c r="C3225" s="262"/>
      <c r="D3225" s="272"/>
      <c r="E3225" s="273"/>
      <c r="F3225" s="264"/>
      <c r="G3225" s="265"/>
      <c r="H3225" s="126"/>
      <c r="I3225" s="125"/>
      <c r="J3225" s="125"/>
      <c r="K3225" s="125"/>
      <c r="L3225" s="125"/>
      <c r="M3225" s="125"/>
      <c r="N3225" s="125"/>
      <c r="O3225" s="266"/>
      <c r="P3225" s="267"/>
      <c r="Q3225" s="268"/>
      <c r="R3225" s="269"/>
      <c r="S3225" s="268"/>
      <c r="T3225" s="263"/>
      <c r="U3225" s="300"/>
      <c r="V3225" s="294" t="str">
        <f>IF(Tabela7[[#This Row],[C/V]]="c",Tabela7[[#This Row],[Preço Médio]],"")</f>
        <v/>
      </c>
      <c r="W3225" s="294" t="str">
        <f>IF(Tabela7[[#This Row],[C/V]]="v",Tabela7[[#This Row],[Preço Médio]],"")</f>
        <v/>
      </c>
      <c r="X3225" s="123" t="str">
        <f>Tabela7[[#This Row],[Código Negociação]]&amp;Tabela7[[#This Row],[C/V]]</f>
        <v/>
      </c>
    </row>
    <row r="3226" spans="3:24" ht="15" customHeight="1" x14ac:dyDescent="0.25">
      <c r="C3226" s="262"/>
      <c r="D3226" s="272"/>
      <c r="E3226" s="273"/>
      <c r="F3226" s="264"/>
      <c r="G3226" s="265"/>
      <c r="H3226" s="126"/>
      <c r="I3226" s="125"/>
      <c r="J3226" s="125"/>
      <c r="K3226" s="125"/>
      <c r="L3226" s="125"/>
      <c r="M3226" s="125"/>
      <c r="N3226" s="125"/>
      <c r="O3226" s="266"/>
      <c r="P3226" s="267"/>
      <c r="Q3226" s="267"/>
      <c r="R3226" s="270"/>
      <c r="S3226" s="267"/>
      <c r="T3226" s="264"/>
      <c r="U3226" s="300"/>
      <c r="V3226" s="294" t="str">
        <f>IF(Tabela7[[#This Row],[C/V]]="c",Tabela7[[#This Row],[Preço Médio]],"")</f>
        <v/>
      </c>
      <c r="W3226" s="294" t="str">
        <f>IF(Tabela7[[#This Row],[C/V]]="v",Tabela7[[#This Row],[Preço Médio]],"")</f>
        <v/>
      </c>
      <c r="X3226" s="123" t="str">
        <f>Tabela7[[#This Row],[Código Negociação]]&amp;Tabela7[[#This Row],[C/V]]</f>
        <v/>
      </c>
    </row>
    <row r="3227" spans="3:24" ht="15" customHeight="1" x14ac:dyDescent="0.25">
      <c r="C3227" s="141"/>
      <c r="D3227" s="271"/>
      <c r="E3227" s="271"/>
      <c r="F3227" s="118"/>
      <c r="G3227" s="119"/>
      <c r="H3227" s="118"/>
      <c r="I3227" s="120"/>
      <c r="J3227" s="120"/>
      <c r="K3227" s="120"/>
      <c r="L3227" s="120"/>
      <c r="M3227" s="120"/>
      <c r="N3227" s="120"/>
      <c r="O3227" s="121"/>
      <c r="P3227" s="121"/>
      <c r="Q3227" s="117"/>
      <c r="R3227" s="122"/>
      <c r="S3227" s="117"/>
      <c r="T3227" s="123"/>
      <c r="U3227" s="299"/>
      <c r="V3227" s="294" t="str">
        <f>IF(Tabela7[[#This Row],[C/V]]="c",Tabela7[[#This Row],[Preço Médio]],"")</f>
        <v/>
      </c>
      <c r="W3227" s="294" t="str">
        <f>IF(Tabela7[[#This Row],[C/V]]="v",Tabela7[[#This Row],[Preço Médio]],"")</f>
        <v/>
      </c>
      <c r="X3227" s="123" t="str">
        <f>Tabela7[[#This Row],[Código Negociação]]&amp;Tabela7[[#This Row],[C/V]]</f>
        <v/>
      </c>
    </row>
    <row r="3228" spans="3:24" ht="15" customHeight="1" x14ac:dyDescent="0.25">
      <c r="C3228" s="262"/>
      <c r="D3228" s="272"/>
      <c r="E3228" s="272"/>
      <c r="F3228" s="264"/>
      <c r="G3228" s="265"/>
      <c r="H3228" s="126"/>
      <c r="I3228" s="125"/>
      <c r="J3228" s="125"/>
      <c r="K3228" s="125"/>
      <c r="L3228" s="125"/>
      <c r="M3228" s="125"/>
      <c r="N3228" s="125"/>
      <c r="O3228" s="266"/>
      <c r="P3228" s="267"/>
      <c r="Q3228" s="268"/>
      <c r="R3228" s="269"/>
      <c r="S3228" s="268"/>
      <c r="T3228" s="263"/>
      <c r="U3228" s="300"/>
      <c r="V3228" s="294" t="str">
        <f>IF(Tabela7[[#This Row],[C/V]]="c",Tabela7[[#This Row],[Preço Médio]],"")</f>
        <v/>
      </c>
      <c r="W3228" s="294" t="str">
        <f>IF(Tabela7[[#This Row],[C/V]]="v",Tabela7[[#This Row],[Preço Médio]],"")</f>
        <v/>
      </c>
      <c r="X3228" s="123" t="str">
        <f>Tabela7[[#This Row],[Código Negociação]]&amp;Tabela7[[#This Row],[C/V]]</f>
        <v/>
      </c>
    </row>
    <row r="3229" spans="3:24" ht="15" customHeight="1" x14ac:dyDescent="0.25">
      <c r="C3229" s="262"/>
      <c r="D3229" s="272"/>
      <c r="E3229" s="272"/>
      <c r="F3229" s="264"/>
      <c r="G3229" s="265"/>
      <c r="H3229" s="126"/>
      <c r="I3229" s="125"/>
      <c r="J3229" s="125"/>
      <c r="K3229" s="125"/>
      <c r="L3229" s="125"/>
      <c r="M3229" s="125"/>
      <c r="N3229" s="125"/>
      <c r="O3229" s="266"/>
      <c r="P3229" s="267"/>
      <c r="Q3229" s="267"/>
      <c r="R3229" s="270"/>
      <c r="S3229" s="267"/>
      <c r="T3229" s="264"/>
      <c r="U3229" s="300"/>
      <c r="V3229" s="294" t="str">
        <f>IF(Tabela7[[#This Row],[C/V]]="c",Tabela7[[#This Row],[Preço Médio]],"")</f>
        <v/>
      </c>
      <c r="W3229" s="294" t="str">
        <f>IF(Tabela7[[#This Row],[C/V]]="v",Tabela7[[#This Row],[Preço Médio]],"")</f>
        <v/>
      </c>
      <c r="X3229" s="123" t="str">
        <f>Tabela7[[#This Row],[Código Negociação]]&amp;Tabela7[[#This Row],[C/V]]</f>
        <v/>
      </c>
    </row>
    <row r="3230" spans="3:24" ht="15" customHeight="1" x14ac:dyDescent="0.25">
      <c r="C3230" s="141"/>
      <c r="D3230" s="273"/>
      <c r="E3230" s="273"/>
      <c r="F3230" s="264"/>
      <c r="G3230" s="274"/>
      <c r="H3230" s="264"/>
      <c r="I3230" s="275"/>
      <c r="J3230" s="275"/>
      <c r="K3230" s="275"/>
      <c r="L3230" s="275"/>
      <c r="M3230" s="275"/>
      <c r="N3230" s="275"/>
      <c r="O3230" s="267"/>
      <c r="P3230" s="267"/>
      <c r="Q3230" s="268"/>
      <c r="R3230" s="269"/>
      <c r="S3230" s="268"/>
      <c r="T3230" s="263"/>
      <c r="U3230" s="300"/>
      <c r="V3230" s="294" t="str">
        <f>IF(Tabela7[[#This Row],[C/V]]="c",Tabela7[[#This Row],[Preço Médio]],"")</f>
        <v/>
      </c>
      <c r="W3230" s="294" t="str">
        <f>IF(Tabela7[[#This Row],[C/V]]="v",Tabela7[[#This Row],[Preço Médio]],"")</f>
        <v/>
      </c>
      <c r="X3230" s="123" t="str">
        <f>Tabela7[[#This Row],[Código Negociação]]&amp;Tabela7[[#This Row],[C/V]]</f>
        <v/>
      </c>
    </row>
    <row r="3231" spans="3:24" ht="15" customHeight="1" x14ac:dyDescent="0.25">
      <c r="C3231" s="262"/>
      <c r="D3231" s="272"/>
      <c r="E3231" s="273"/>
      <c r="F3231" s="264"/>
      <c r="G3231" s="265"/>
      <c r="H3231" s="126"/>
      <c r="I3231" s="125"/>
      <c r="J3231" s="125"/>
      <c r="K3231" s="125"/>
      <c r="L3231" s="125"/>
      <c r="M3231" s="125"/>
      <c r="N3231" s="125"/>
      <c r="O3231" s="266"/>
      <c r="P3231" s="267"/>
      <c r="Q3231" s="268"/>
      <c r="R3231" s="269"/>
      <c r="S3231" s="268"/>
      <c r="T3231" s="263"/>
      <c r="U3231" s="300"/>
      <c r="V3231" s="294" t="str">
        <f>IF(Tabela7[[#This Row],[C/V]]="c",Tabela7[[#This Row],[Preço Médio]],"")</f>
        <v/>
      </c>
      <c r="W3231" s="294" t="str">
        <f>IF(Tabela7[[#This Row],[C/V]]="v",Tabela7[[#This Row],[Preço Médio]],"")</f>
        <v/>
      </c>
      <c r="X3231" s="123" t="str">
        <f>Tabela7[[#This Row],[Código Negociação]]&amp;Tabela7[[#This Row],[C/V]]</f>
        <v/>
      </c>
    </row>
    <row r="3232" spans="3:24" ht="15" customHeight="1" x14ac:dyDescent="0.25">
      <c r="C3232" s="262"/>
      <c r="D3232" s="272"/>
      <c r="E3232" s="273"/>
      <c r="F3232" s="264"/>
      <c r="G3232" s="265"/>
      <c r="H3232" s="126"/>
      <c r="I3232" s="125"/>
      <c r="J3232" s="125"/>
      <c r="K3232" s="125"/>
      <c r="L3232" s="125"/>
      <c r="M3232" s="125"/>
      <c r="N3232" s="125"/>
      <c r="O3232" s="266"/>
      <c r="P3232" s="267"/>
      <c r="Q3232" s="267"/>
      <c r="R3232" s="270"/>
      <c r="S3232" s="267"/>
      <c r="T3232" s="264"/>
      <c r="U3232" s="300"/>
      <c r="V3232" s="294" t="str">
        <f>IF(Tabela7[[#This Row],[C/V]]="c",Tabela7[[#This Row],[Preço Médio]],"")</f>
        <v/>
      </c>
      <c r="W3232" s="294" t="str">
        <f>IF(Tabela7[[#This Row],[C/V]]="v",Tabela7[[#This Row],[Preço Médio]],"")</f>
        <v/>
      </c>
      <c r="X3232" s="123" t="str">
        <f>Tabela7[[#This Row],[Código Negociação]]&amp;Tabela7[[#This Row],[C/V]]</f>
        <v/>
      </c>
    </row>
    <row r="3233" spans="3:24" ht="15" customHeight="1" x14ac:dyDescent="0.25">
      <c r="C3233" s="141"/>
      <c r="D3233" s="271"/>
      <c r="E3233" s="271"/>
      <c r="F3233" s="118"/>
      <c r="G3233" s="119"/>
      <c r="H3233" s="118"/>
      <c r="I3233" s="120"/>
      <c r="J3233" s="120"/>
      <c r="K3233" s="120"/>
      <c r="L3233" s="120"/>
      <c r="M3233" s="120"/>
      <c r="N3233" s="120"/>
      <c r="O3233" s="121"/>
      <c r="P3233" s="121"/>
      <c r="Q3233" s="117"/>
      <c r="R3233" s="122"/>
      <c r="S3233" s="117"/>
      <c r="T3233" s="123"/>
      <c r="U3233" s="299"/>
      <c r="V3233" s="294" t="str">
        <f>IF(Tabela7[[#This Row],[C/V]]="c",Tabela7[[#This Row],[Preço Médio]],"")</f>
        <v/>
      </c>
      <c r="W3233" s="294" t="str">
        <f>IF(Tabela7[[#This Row],[C/V]]="v",Tabela7[[#This Row],[Preço Médio]],"")</f>
        <v/>
      </c>
      <c r="X3233" s="123" t="str">
        <f>Tabela7[[#This Row],[Código Negociação]]&amp;Tabela7[[#This Row],[C/V]]</f>
        <v/>
      </c>
    </row>
    <row r="3234" spans="3:24" ht="15" customHeight="1" x14ac:dyDescent="0.25">
      <c r="C3234" s="262"/>
      <c r="D3234" s="272"/>
      <c r="E3234" s="272"/>
      <c r="F3234" s="264"/>
      <c r="G3234" s="265"/>
      <c r="H3234" s="126"/>
      <c r="I3234" s="125"/>
      <c r="J3234" s="125"/>
      <c r="K3234" s="125"/>
      <c r="L3234" s="125"/>
      <c r="M3234" s="125"/>
      <c r="N3234" s="125"/>
      <c r="O3234" s="266"/>
      <c r="P3234" s="267"/>
      <c r="Q3234" s="268"/>
      <c r="R3234" s="269"/>
      <c r="S3234" s="268"/>
      <c r="T3234" s="263"/>
      <c r="U3234" s="300"/>
      <c r="V3234" s="294" t="str">
        <f>IF(Tabela7[[#This Row],[C/V]]="c",Tabela7[[#This Row],[Preço Médio]],"")</f>
        <v/>
      </c>
      <c r="W3234" s="294" t="str">
        <f>IF(Tabela7[[#This Row],[C/V]]="v",Tabela7[[#This Row],[Preço Médio]],"")</f>
        <v/>
      </c>
      <c r="X3234" s="123" t="str">
        <f>Tabela7[[#This Row],[Código Negociação]]&amp;Tabela7[[#This Row],[C/V]]</f>
        <v/>
      </c>
    </row>
    <row r="3235" spans="3:24" ht="15" customHeight="1" x14ac:dyDescent="0.25">
      <c r="C3235" s="262"/>
      <c r="D3235" s="272"/>
      <c r="E3235" s="272"/>
      <c r="F3235" s="264"/>
      <c r="G3235" s="265"/>
      <c r="H3235" s="126"/>
      <c r="I3235" s="125"/>
      <c r="J3235" s="125"/>
      <c r="K3235" s="125"/>
      <c r="L3235" s="125"/>
      <c r="M3235" s="125"/>
      <c r="N3235" s="125"/>
      <c r="O3235" s="266"/>
      <c r="P3235" s="267"/>
      <c r="Q3235" s="267"/>
      <c r="R3235" s="270"/>
      <c r="S3235" s="267"/>
      <c r="T3235" s="264"/>
      <c r="U3235" s="300"/>
      <c r="V3235" s="294" t="str">
        <f>IF(Tabela7[[#This Row],[C/V]]="c",Tabela7[[#This Row],[Preço Médio]],"")</f>
        <v/>
      </c>
      <c r="W3235" s="294" t="str">
        <f>IF(Tabela7[[#This Row],[C/V]]="v",Tabela7[[#This Row],[Preço Médio]],"")</f>
        <v/>
      </c>
      <c r="X3235" s="123" t="str">
        <f>Tabela7[[#This Row],[Código Negociação]]&amp;Tabela7[[#This Row],[C/V]]</f>
        <v/>
      </c>
    </row>
    <row r="3236" spans="3:24" ht="15" customHeight="1" x14ac:dyDescent="0.25">
      <c r="C3236" s="141"/>
      <c r="D3236" s="273"/>
      <c r="E3236" s="273"/>
      <c r="F3236" s="264"/>
      <c r="G3236" s="274"/>
      <c r="H3236" s="264"/>
      <c r="I3236" s="275"/>
      <c r="J3236" s="275"/>
      <c r="K3236" s="275"/>
      <c r="L3236" s="275"/>
      <c r="M3236" s="275"/>
      <c r="N3236" s="275"/>
      <c r="O3236" s="267"/>
      <c r="P3236" s="267"/>
      <c r="Q3236" s="268"/>
      <c r="R3236" s="269"/>
      <c r="S3236" s="268"/>
      <c r="T3236" s="263"/>
      <c r="U3236" s="300"/>
      <c r="V3236" s="294" t="str">
        <f>IF(Tabela7[[#This Row],[C/V]]="c",Tabela7[[#This Row],[Preço Médio]],"")</f>
        <v/>
      </c>
      <c r="W3236" s="294" t="str">
        <f>IF(Tabela7[[#This Row],[C/V]]="v",Tabela7[[#This Row],[Preço Médio]],"")</f>
        <v/>
      </c>
      <c r="X3236" s="123" t="str">
        <f>Tabela7[[#This Row],[Código Negociação]]&amp;Tabela7[[#This Row],[C/V]]</f>
        <v/>
      </c>
    </row>
    <row r="3237" spans="3:24" ht="15" customHeight="1" x14ac:dyDescent="0.25">
      <c r="C3237" s="262"/>
      <c r="D3237" s="272"/>
      <c r="E3237" s="273"/>
      <c r="F3237" s="264"/>
      <c r="G3237" s="265"/>
      <c r="H3237" s="126"/>
      <c r="I3237" s="125"/>
      <c r="J3237" s="125"/>
      <c r="K3237" s="125"/>
      <c r="L3237" s="125"/>
      <c r="M3237" s="125"/>
      <c r="N3237" s="125"/>
      <c r="O3237" s="266"/>
      <c r="P3237" s="267"/>
      <c r="Q3237" s="268"/>
      <c r="R3237" s="269"/>
      <c r="S3237" s="268"/>
      <c r="T3237" s="263"/>
      <c r="U3237" s="300"/>
      <c r="V3237" s="294" t="str">
        <f>IF(Tabela7[[#This Row],[C/V]]="c",Tabela7[[#This Row],[Preço Médio]],"")</f>
        <v/>
      </c>
      <c r="W3237" s="294" t="str">
        <f>IF(Tabela7[[#This Row],[C/V]]="v",Tabela7[[#This Row],[Preço Médio]],"")</f>
        <v/>
      </c>
      <c r="X3237" s="123" t="str">
        <f>Tabela7[[#This Row],[Código Negociação]]&amp;Tabela7[[#This Row],[C/V]]</f>
        <v/>
      </c>
    </row>
    <row r="3238" spans="3:24" ht="15" customHeight="1" x14ac:dyDescent="0.25">
      <c r="C3238" s="262"/>
      <c r="D3238" s="272"/>
      <c r="E3238" s="273"/>
      <c r="F3238" s="264"/>
      <c r="G3238" s="265"/>
      <c r="H3238" s="126"/>
      <c r="I3238" s="125"/>
      <c r="J3238" s="125"/>
      <c r="K3238" s="125"/>
      <c r="L3238" s="125"/>
      <c r="M3238" s="125"/>
      <c r="N3238" s="125"/>
      <c r="O3238" s="266"/>
      <c r="P3238" s="267"/>
      <c r="Q3238" s="267"/>
      <c r="R3238" s="270"/>
      <c r="S3238" s="267"/>
      <c r="T3238" s="264"/>
      <c r="U3238" s="300"/>
      <c r="V3238" s="294" t="str">
        <f>IF(Tabela7[[#This Row],[C/V]]="c",Tabela7[[#This Row],[Preço Médio]],"")</f>
        <v/>
      </c>
      <c r="W3238" s="294" t="str">
        <f>IF(Tabela7[[#This Row],[C/V]]="v",Tabela7[[#This Row],[Preço Médio]],"")</f>
        <v/>
      </c>
      <c r="X3238" s="123" t="str">
        <f>Tabela7[[#This Row],[Código Negociação]]&amp;Tabela7[[#This Row],[C/V]]</f>
        <v/>
      </c>
    </row>
    <row r="3239" spans="3:24" ht="15" customHeight="1" x14ac:dyDescent="0.25">
      <c r="C3239" s="141"/>
      <c r="D3239" s="271"/>
      <c r="E3239" s="271"/>
      <c r="F3239" s="118"/>
      <c r="G3239" s="119"/>
      <c r="H3239" s="118"/>
      <c r="I3239" s="120"/>
      <c r="J3239" s="120"/>
      <c r="K3239" s="120"/>
      <c r="L3239" s="120"/>
      <c r="M3239" s="120"/>
      <c r="N3239" s="120"/>
      <c r="O3239" s="121"/>
      <c r="P3239" s="121"/>
      <c r="Q3239" s="117"/>
      <c r="R3239" s="122"/>
      <c r="S3239" s="117"/>
      <c r="T3239" s="123"/>
      <c r="U3239" s="299"/>
      <c r="V3239" s="294" t="str">
        <f>IF(Tabela7[[#This Row],[C/V]]="c",Tabela7[[#This Row],[Preço Médio]],"")</f>
        <v/>
      </c>
      <c r="W3239" s="294" t="str">
        <f>IF(Tabela7[[#This Row],[C/V]]="v",Tabela7[[#This Row],[Preço Médio]],"")</f>
        <v/>
      </c>
      <c r="X3239" s="123" t="str">
        <f>Tabela7[[#This Row],[Código Negociação]]&amp;Tabela7[[#This Row],[C/V]]</f>
        <v/>
      </c>
    </row>
    <row r="3240" spans="3:24" ht="15" customHeight="1" x14ac:dyDescent="0.25">
      <c r="C3240" s="262"/>
      <c r="D3240" s="272"/>
      <c r="E3240" s="272"/>
      <c r="F3240" s="264"/>
      <c r="G3240" s="265"/>
      <c r="H3240" s="126"/>
      <c r="I3240" s="125"/>
      <c r="J3240" s="125"/>
      <c r="K3240" s="125"/>
      <c r="L3240" s="125"/>
      <c r="M3240" s="125"/>
      <c r="N3240" s="125"/>
      <c r="O3240" s="266"/>
      <c r="P3240" s="267"/>
      <c r="Q3240" s="268"/>
      <c r="R3240" s="269"/>
      <c r="S3240" s="268"/>
      <c r="T3240" s="263"/>
      <c r="U3240" s="300"/>
      <c r="V3240" s="294" t="str">
        <f>IF(Tabela7[[#This Row],[C/V]]="c",Tabela7[[#This Row],[Preço Médio]],"")</f>
        <v/>
      </c>
      <c r="W3240" s="294" t="str">
        <f>IF(Tabela7[[#This Row],[C/V]]="v",Tabela7[[#This Row],[Preço Médio]],"")</f>
        <v/>
      </c>
      <c r="X3240" s="123" t="str">
        <f>Tabela7[[#This Row],[Código Negociação]]&amp;Tabela7[[#This Row],[C/V]]</f>
        <v/>
      </c>
    </row>
    <row r="3241" spans="3:24" ht="15" customHeight="1" x14ac:dyDescent="0.25">
      <c r="C3241" s="262"/>
      <c r="D3241" s="272"/>
      <c r="E3241" s="272"/>
      <c r="F3241" s="264"/>
      <c r="G3241" s="265"/>
      <c r="H3241" s="126"/>
      <c r="I3241" s="125"/>
      <c r="J3241" s="125"/>
      <c r="K3241" s="125"/>
      <c r="L3241" s="125"/>
      <c r="M3241" s="125"/>
      <c r="N3241" s="125"/>
      <c r="O3241" s="266"/>
      <c r="P3241" s="267"/>
      <c r="Q3241" s="267"/>
      <c r="R3241" s="270"/>
      <c r="S3241" s="267"/>
      <c r="T3241" s="264"/>
      <c r="U3241" s="300"/>
      <c r="V3241" s="294" t="str">
        <f>IF(Tabela7[[#This Row],[C/V]]="c",Tabela7[[#This Row],[Preço Médio]],"")</f>
        <v/>
      </c>
      <c r="W3241" s="294" t="str">
        <f>IF(Tabela7[[#This Row],[C/V]]="v",Tabela7[[#This Row],[Preço Médio]],"")</f>
        <v/>
      </c>
      <c r="X3241" s="123" t="str">
        <f>Tabela7[[#This Row],[Código Negociação]]&amp;Tabela7[[#This Row],[C/V]]</f>
        <v/>
      </c>
    </row>
    <row r="3242" spans="3:24" ht="15" customHeight="1" x14ac:dyDescent="0.25">
      <c r="C3242" s="141"/>
      <c r="D3242" s="273"/>
      <c r="E3242" s="273"/>
      <c r="F3242" s="264"/>
      <c r="G3242" s="274"/>
      <c r="H3242" s="264"/>
      <c r="I3242" s="275"/>
      <c r="J3242" s="275"/>
      <c r="K3242" s="275"/>
      <c r="L3242" s="275"/>
      <c r="M3242" s="275"/>
      <c r="N3242" s="275"/>
      <c r="O3242" s="267"/>
      <c r="P3242" s="267"/>
      <c r="Q3242" s="268"/>
      <c r="R3242" s="269"/>
      <c r="S3242" s="268"/>
      <c r="T3242" s="263"/>
      <c r="U3242" s="300"/>
      <c r="V3242" s="294" t="str">
        <f>IF(Tabela7[[#This Row],[C/V]]="c",Tabela7[[#This Row],[Preço Médio]],"")</f>
        <v/>
      </c>
      <c r="W3242" s="294" t="str">
        <f>IF(Tabela7[[#This Row],[C/V]]="v",Tabela7[[#This Row],[Preço Médio]],"")</f>
        <v/>
      </c>
      <c r="X3242" s="123" t="str">
        <f>Tabela7[[#This Row],[Código Negociação]]&amp;Tabela7[[#This Row],[C/V]]</f>
        <v/>
      </c>
    </row>
    <row r="3243" spans="3:24" ht="15" customHeight="1" x14ac:dyDescent="0.25">
      <c r="C3243" s="262"/>
      <c r="D3243" s="272"/>
      <c r="E3243" s="273"/>
      <c r="F3243" s="264"/>
      <c r="G3243" s="265"/>
      <c r="H3243" s="126"/>
      <c r="I3243" s="125"/>
      <c r="J3243" s="125"/>
      <c r="K3243" s="125"/>
      <c r="L3243" s="125"/>
      <c r="M3243" s="125"/>
      <c r="N3243" s="125"/>
      <c r="O3243" s="266"/>
      <c r="P3243" s="267"/>
      <c r="Q3243" s="268"/>
      <c r="R3243" s="269"/>
      <c r="S3243" s="268"/>
      <c r="T3243" s="263"/>
      <c r="U3243" s="300"/>
      <c r="V3243" s="294" t="str">
        <f>IF(Tabela7[[#This Row],[C/V]]="c",Tabela7[[#This Row],[Preço Médio]],"")</f>
        <v/>
      </c>
      <c r="W3243" s="294" t="str">
        <f>IF(Tabela7[[#This Row],[C/V]]="v",Tabela7[[#This Row],[Preço Médio]],"")</f>
        <v/>
      </c>
      <c r="X3243" s="123" t="str">
        <f>Tabela7[[#This Row],[Código Negociação]]&amp;Tabela7[[#This Row],[C/V]]</f>
        <v/>
      </c>
    </row>
    <row r="3244" spans="3:24" ht="15" customHeight="1" x14ac:dyDescent="0.25">
      <c r="C3244" s="262"/>
      <c r="D3244" s="272"/>
      <c r="E3244" s="273"/>
      <c r="F3244" s="264"/>
      <c r="G3244" s="265"/>
      <c r="H3244" s="126"/>
      <c r="I3244" s="125"/>
      <c r="J3244" s="125"/>
      <c r="K3244" s="125"/>
      <c r="L3244" s="125"/>
      <c r="M3244" s="125"/>
      <c r="N3244" s="125"/>
      <c r="O3244" s="266"/>
      <c r="P3244" s="267"/>
      <c r="Q3244" s="267"/>
      <c r="R3244" s="270"/>
      <c r="S3244" s="267"/>
      <c r="T3244" s="264"/>
      <c r="U3244" s="300"/>
      <c r="V3244" s="294" t="str">
        <f>IF(Tabela7[[#This Row],[C/V]]="c",Tabela7[[#This Row],[Preço Médio]],"")</f>
        <v/>
      </c>
      <c r="W3244" s="294" t="str">
        <f>IF(Tabela7[[#This Row],[C/V]]="v",Tabela7[[#This Row],[Preço Médio]],"")</f>
        <v/>
      </c>
      <c r="X3244" s="123" t="str">
        <f>Tabela7[[#This Row],[Código Negociação]]&amp;Tabela7[[#This Row],[C/V]]</f>
        <v/>
      </c>
    </row>
    <row r="3245" spans="3:24" ht="15" customHeight="1" x14ac:dyDescent="0.25">
      <c r="C3245" s="141"/>
      <c r="D3245" s="271"/>
      <c r="E3245" s="271"/>
      <c r="F3245" s="118"/>
      <c r="G3245" s="119"/>
      <c r="H3245" s="118"/>
      <c r="I3245" s="120"/>
      <c r="J3245" s="120"/>
      <c r="K3245" s="120"/>
      <c r="L3245" s="120"/>
      <c r="M3245" s="120"/>
      <c r="N3245" s="120"/>
      <c r="O3245" s="121"/>
      <c r="P3245" s="121"/>
      <c r="Q3245" s="117"/>
      <c r="R3245" s="122"/>
      <c r="S3245" s="117"/>
      <c r="T3245" s="123"/>
      <c r="U3245" s="299"/>
      <c r="V3245" s="294" t="str">
        <f>IF(Tabela7[[#This Row],[C/V]]="c",Tabela7[[#This Row],[Preço Médio]],"")</f>
        <v/>
      </c>
      <c r="W3245" s="294" t="str">
        <f>IF(Tabela7[[#This Row],[C/V]]="v",Tabela7[[#This Row],[Preço Médio]],"")</f>
        <v/>
      </c>
      <c r="X3245" s="123" t="str">
        <f>Tabela7[[#This Row],[Código Negociação]]&amp;Tabela7[[#This Row],[C/V]]</f>
        <v/>
      </c>
    </row>
    <row r="3246" spans="3:24" ht="15" customHeight="1" x14ac:dyDescent="0.25">
      <c r="C3246" s="262"/>
      <c r="D3246" s="272"/>
      <c r="E3246" s="272"/>
      <c r="F3246" s="264"/>
      <c r="G3246" s="265"/>
      <c r="H3246" s="126"/>
      <c r="I3246" s="125"/>
      <c r="J3246" s="125"/>
      <c r="K3246" s="125"/>
      <c r="L3246" s="125"/>
      <c r="M3246" s="125"/>
      <c r="N3246" s="125"/>
      <c r="O3246" s="266"/>
      <c r="P3246" s="267"/>
      <c r="Q3246" s="268"/>
      <c r="R3246" s="269"/>
      <c r="S3246" s="268"/>
      <c r="T3246" s="263"/>
      <c r="U3246" s="300"/>
      <c r="V3246" s="294" t="str">
        <f>IF(Tabela7[[#This Row],[C/V]]="c",Tabela7[[#This Row],[Preço Médio]],"")</f>
        <v/>
      </c>
      <c r="W3246" s="294" t="str">
        <f>IF(Tabela7[[#This Row],[C/V]]="v",Tabela7[[#This Row],[Preço Médio]],"")</f>
        <v/>
      </c>
      <c r="X3246" s="123" t="str">
        <f>Tabela7[[#This Row],[Código Negociação]]&amp;Tabela7[[#This Row],[C/V]]</f>
        <v/>
      </c>
    </row>
    <row r="3247" spans="3:24" ht="15" customHeight="1" x14ac:dyDescent="0.25">
      <c r="C3247" s="262"/>
      <c r="D3247" s="272"/>
      <c r="E3247" s="272"/>
      <c r="F3247" s="264"/>
      <c r="G3247" s="265"/>
      <c r="H3247" s="126"/>
      <c r="I3247" s="125"/>
      <c r="J3247" s="125"/>
      <c r="K3247" s="125"/>
      <c r="L3247" s="125"/>
      <c r="M3247" s="125"/>
      <c r="N3247" s="125"/>
      <c r="O3247" s="266"/>
      <c r="P3247" s="267"/>
      <c r="Q3247" s="267"/>
      <c r="R3247" s="270"/>
      <c r="S3247" s="267"/>
      <c r="T3247" s="264"/>
      <c r="U3247" s="300"/>
      <c r="V3247" s="294" t="str">
        <f>IF(Tabela7[[#This Row],[C/V]]="c",Tabela7[[#This Row],[Preço Médio]],"")</f>
        <v/>
      </c>
      <c r="W3247" s="294" t="str">
        <f>IF(Tabela7[[#This Row],[C/V]]="v",Tabela7[[#This Row],[Preço Médio]],"")</f>
        <v/>
      </c>
      <c r="X3247" s="123" t="str">
        <f>Tabela7[[#This Row],[Código Negociação]]&amp;Tabela7[[#This Row],[C/V]]</f>
        <v/>
      </c>
    </row>
    <row r="3248" spans="3:24" ht="15" customHeight="1" x14ac:dyDescent="0.25">
      <c r="C3248" s="141"/>
      <c r="D3248" s="273"/>
      <c r="E3248" s="273"/>
      <c r="F3248" s="264"/>
      <c r="G3248" s="274"/>
      <c r="H3248" s="264"/>
      <c r="I3248" s="275"/>
      <c r="J3248" s="275"/>
      <c r="K3248" s="275"/>
      <c r="L3248" s="275"/>
      <c r="M3248" s="275"/>
      <c r="N3248" s="275"/>
      <c r="O3248" s="267"/>
      <c r="P3248" s="267"/>
      <c r="Q3248" s="268"/>
      <c r="R3248" s="269"/>
      <c r="S3248" s="268"/>
      <c r="T3248" s="263"/>
      <c r="U3248" s="300"/>
      <c r="V3248" s="294" t="str">
        <f>IF(Tabela7[[#This Row],[C/V]]="c",Tabela7[[#This Row],[Preço Médio]],"")</f>
        <v/>
      </c>
      <c r="W3248" s="294" t="str">
        <f>IF(Tabela7[[#This Row],[C/V]]="v",Tabela7[[#This Row],[Preço Médio]],"")</f>
        <v/>
      </c>
      <c r="X3248" s="123" t="str">
        <f>Tabela7[[#This Row],[Código Negociação]]&amp;Tabela7[[#This Row],[C/V]]</f>
        <v/>
      </c>
    </row>
    <row r="3249" spans="3:24" ht="15" customHeight="1" x14ac:dyDescent="0.25">
      <c r="C3249" s="262"/>
      <c r="D3249" s="272"/>
      <c r="E3249" s="273"/>
      <c r="F3249" s="264"/>
      <c r="G3249" s="265"/>
      <c r="H3249" s="126"/>
      <c r="I3249" s="125"/>
      <c r="J3249" s="125"/>
      <c r="K3249" s="125"/>
      <c r="L3249" s="125"/>
      <c r="M3249" s="125"/>
      <c r="N3249" s="125"/>
      <c r="O3249" s="266"/>
      <c r="P3249" s="267"/>
      <c r="Q3249" s="268"/>
      <c r="R3249" s="269"/>
      <c r="S3249" s="268"/>
      <c r="T3249" s="263"/>
      <c r="U3249" s="300"/>
      <c r="V3249" s="294" t="str">
        <f>IF(Tabela7[[#This Row],[C/V]]="c",Tabela7[[#This Row],[Preço Médio]],"")</f>
        <v/>
      </c>
      <c r="W3249" s="294" t="str">
        <f>IF(Tabela7[[#This Row],[C/V]]="v",Tabela7[[#This Row],[Preço Médio]],"")</f>
        <v/>
      </c>
      <c r="X3249" s="123" t="str">
        <f>Tabela7[[#This Row],[Código Negociação]]&amp;Tabela7[[#This Row],[C/V]]</f>
        <v/>
      </c>
    </row>
    <row r="3250" spans="3:24" ht="15" customHeight="1" x14ac:dyDescent="0.25">
      <c r="C3250" s="262"/>
      <c r="D3250" s="272"/>
      <c r="E3250" s="273"/>
      <c r="F3250" s="264"/>
      <c r="G3250" s="265"/>
      <c r="H3250" s="126"/>
      <c r="I3250" s="125"/>
      <c r="J3250" s="125"/>
      <c r="K3250" s="125"/>
      <c r="L3250" s="125"/>
      <c r="M3250" s="125"/>
      <c r="N3250" s="125"/>
      <c r="O3250" s="266"/>
      <c r="P3250" s="267"/>
      <c r="Q3250" s="267"/>
      <c r="R3250" s="270"/>
      <c r="S3250" s="267"/>
      <c r="T3250" s="264"/>
      <c r="U3250" s="300"/>
      <c r="V3250" s="294" t="str">
        <f>IF(Tabela7[[#This Row],[C/V]]="c",Tabela7[[#This Row],[Preço Médio]],"")</f>
        <v/>
      </c>
      <c r="W3250" s="294" t="str">
        <f>IF(Tabela7[[#This Row],[C/V]]="v",Tabela7[[#This Row],[Preço Médio]],"")</f>
        <v/>
      </c>
      <c r="X3250" s="123" t="str">
        <f>Tabela7[[#This Row],[Código Negociação]]&amp;Tabela7[[#This Row],[C/V]]</f>
        <v/>
      </c>
    </row>
    <row r="3251" spans="3:24" ht="15" customHeight="1" x14ac:dyDescent="0.25">
      <c r="C3251" s="141"/>
      <c r="D3251" s="271"/>
      <c r="E3251" s="271"/>
      <c r="F3251" s="118"/>
      <c r="G3251" s="119"/>
      <c r="H3251" s="118"/>
      <c r="I3251" s="120"/>
      <c r="J3251" s="120"/>
      <c r="K3251" s="120"/>
      <c r="L3251" s="120"/>
      <c r="M3251" s="120"/>
      <c r="N3251" s="120"/>
      <c r="O3251" s="121"/>
      <c r="P3251" s="121"/>
      <c r="Q3251" s="117"/>
      <c r="R3251" s="122"/>
      <c r="S3251" s="117"/>
      <c r="T3251" s="123"/>
      <c r="U3251" s="299"/>
      <c r="V3251" s="294" t="str">
        <f>IF(Tabela7[[#This Row],[C/V]]="c",Tabela7[[#This Row],[Preço Médio]],"")</f>
        <v/>
      </c>
      <c r="W3251" s="294" t="str">
        <f>IF(Tabela7[[#This Row],[C/V]]="v",Tabela7[[#This Row],[Preço Médio]],"")</f>
        <v/>
      </c>
      <c r="X3251" s="123" t="str">
        <f>Tabela7[[#This Row],[Código Negociação]]&amp;Tabela7[[#This Row],[C/V]]</f>
        <v/>
      </c>
    </row>
    <row r="3252" spans="3:24" ht="15" customHeight="1" x14ac:dyDescent="0.25">
      <c r="C3252" s="262"/>
      <c r="D3252" s="272"/>
      <c r="E3252" s="272"/>
      <c r="F3252" s="264"/>
      <c r="G3252" s="265"/>
      <c r="H3252" s="126"/>
      <c r="I3252" s="125"/>
      <c r="J3252" s="125"/>
      <c r="K3252" s="125"/>
      <c r="L3252" s="125"/>
      <c r="M3252" s="125"/>
      <c r="N3252" s="125"/>
      <c r="O3252" s="266"/>
      <c r="P3252" s="267"/>
      <c r="Q3252" s="268"/>
      <c r="R3252" s="269"/>
      <c r="S3252" s="268"/>
      <c r="T3252" s="263"/>
      <c r="U3252" s="300"/>
      <c r="V3252" s="294" t="str">
        <f>IF(Tabela7[[#This Row],[C/V]]="c",Tabela7[[#This Row],[Preço Médio]],"")</f>
        <v/>
      </c>
      <c r="W3252" s="294" t="str">
        <f>IF(Tabela7[[#This Row],[C/V]]="v",Tabela7[[#This Row],[Preço Médio]],"")</f>
        <v/>
      </c>
      <c r="X3252" s="123" t="str">
        <f>Tabela7[[#This Row],[Código Negociação]]&amp;Tabela7[[#This Row],[C/V]]</f>
        <v/>
      </c>
    </row>
    <row r="3253" spans="3:24" ht="15" customHeight="1" x14ac:dyDescent="0.25">
      <c r="C3253" s="262"/>
      <c r="D3253" s="272"/>
      <c r="E3253" s="272"/>
      <c r="F3253" s="264"/>
      <c r="G3253" s="265"/>
      <c r="H3253" s="126"/>
      <c r="I3253" s="125"/>
      <c r="J3253" s="125"/>
      <c r="K3253" s="125"/>
      <c r="L3253" s="125"/>
      <c r="M3253" s="125"/>
      <c r="N3253" s="125"/>
      <c r="O3253" s="266"/>
      <c r="P3253" s="267"/>
      <c r="Q3253" s="267"/>
      <c r="R3253" s="270"/>
      <c r="S3253" s="267"/>
      <c r="T3253" s="264"/>
      <c r="U3253" s="300"/>
      <c r="V3253" s="294" t="str">
        <f>IF(Tabela7[[#This Row],[C/V]]="c",Tabela7[[#This Row],[Preço Médio]],"")</f>
        <v/>
      </c>
      <c r="W3253" s="294" t="str">
        <f>IF(Tabela7[[#This Row],[C/V]]="v",Tabela7[[#This Row],[Preço Médio]],"")</f>
        <v/>
      </c>
      <c r="X3253" s="123" t="str">
        <f>Tabela7[[#This Row],[Código Negociação]]&amp;Tabela7[[#This Row],[C/V]]</f>
        <v/>
      </c>
    </row>
    <row r="3254" spans="3:24" ht="15" customHeight="1" x14ac:dyDescent="0.25">
      <c r="C3254" s="141"/>
      <c r="D3254" s="273"/>
      <c r="E3254" s="273"/>
      <c r="F3254" s="264"/>
      <c r="G3254" s="274"/>
      <c r="H3254" s="264"/>
      <c r="I3254" s="275"/>
      <c r="J3254" s="275"/>
      <c r="K3254" s="275"/>
      <c r="L3254" s="275"/>
      <c r="M3254" s="275"/>
      <c r="N3254" s="275"/>
      <c r="O3254" s="267"/>
      <c r="P3254" s="267"/>
      <c r="Q3254" s="268"/>
      <c r="R3254" s="269"/>
      <c r="S3254" s="268"/>
      <c r="T3254" s="263"/>
      <c r="U3254" s="300"/>
      <c r="V3254" s="294" t="str">
        <f>IF(Tabela7[[#This Row],[C/V]]="c",Tabela7[[#This Row],[Preço Médio]],"")</f>
        <v/>
      </c>
      <c r="W3254" s="294" t="str">
        <f>IF(Tabela7[[#This Row],[C/V]]="v",Tabela7[[#This Row],[Preço Médio]],"")</f>
        <v/>
      </c>
      <c r="X3254" s="123" t="str">
        <f>Tabela7[[#This Row],[Código Negociação]]&amp;Tabela7[[#This Row],[C/V]]</f>
        <v/>
      </c>
    </row>
    <row r="3255" spans="3:24" ht="15" customHeight="1" x14ac:dyDescent="0.25">
      <c r="C3255" s="262"/>
      <c r="D3255" s="272"/>
      <c r="E3255" s="273"/>
      <c r="F3255" s="264"/>
      <c r="G3255" s="265"/>
      <c r="H3255" s="126"/>
      <c r="I3255" s="125"/>
      <c r="J3255" s="125"/>
      <c r="K3255" s="125"/>
      <c r="L3255" s="125"/>
      <c r="M3255" s="125"/>
      <c r="N3255" s="125"/>
      <c r="O3255" s="266"/>
      <c r="P3255" s="267"/>
      <c r="Q3255" s="268"/>
      <c r="R3255" s="269"/>
      <c r="S3255" s="268"/>
      <c r="T3255" s="263"/>
      <c r="U3255" s="300"/>
      <c r="V3255" s="294" t="str">
        <f>IF(Tabela7[[#This Row],[C/V]]="c",Tabela7[[#This Row],[Preço Médio]],"")</f>
        <v/>
      </c>
      <c r="W3255" s="294" t="str">
        <f>IF(Tabela7[[#This Row],[C/V]]="v",Tabela7[[#This Row],[Preço Médio]],"")</f>
        <v/>
      </c>
      <c r="X3255" s="123" t="str">
        <f>Tabela7[[#This Row],[Código Negociação]]&amp;Tabela7[[#This Row],[C/V]]</f>
        <v/>
      </c>
    </row>
    <row r="3256" spans="3:24" ht="15" customHeight="1" x14ac:dyDescent="0.25">
      <c r="C3256" s="262"/>
      <c r="D3256" s="272"/>
      <c r="E3256" s="273"/>
      <c r="F3256" s="264"/>
      <c r="G3256" s="265"/>
      <c r="H3256" s="126"/>
      <c r="I3256" s="125"/>
      <c r="J3256" s="125"/>
      <c r="K3256" s="125"/>
      <c r="L3256" s="125"/>
      <c r="M3256" s="125"/>
      <c r="N3256" s="125"/>
      <c r="O3256" s="266"/>
      <c r="P3256" s="267"/>
      <c r="Q3256" s="267"/>
      <c r="R3256" s="270"/>
      <c r="S3256" s="267"/>
      <c r="T3256" s="264"/>
      <c r="U3256" s="300"/>
      <c r="V3256" s="294" t="str">
        <f>IF(Tabela7[[#This Row],[C/V]]="c",Tabela7[[#This Row],[Preço Médio]],"")</f>
        <v/>
      </c>
      <c r="W3256" s="294" t="str">
        <f>IF(Tabela7[[#This Row],[C/V]]="v",Tabela7[[#This Row],[Preço Médio]],"")</f>
        <v/>
      </c>
      <c r="X3256" s="123" t="str">
        <f>Tabela7[[#This Row],[Código Negociação]]&amp;Tabela7[[#This Row],[C/V]]</f>
        <v/>
      </c>
    </row>
    <row r="3257" spans="3:24" ht="15" customHeight="1" x14ac:dyDescent="0.25">
      <c r="C3257" s="141"/>
      <c r="D3257" s="271"/>
      <c r="E3257" s="271"/>
      <c r="F3257" s="118"/>
      <c r="G3257" s="119"/>
      <c r="H3257" s="118"/>
      <c r="I3257" s="120"/>
      <c r="J3257" s="120"/>
      <c r="K3257" s="120"/>
      <c r="L3257" s="120"/>
      <c r="M3257" s="120"/>
      <c r="N3257" s="120"/>
      <c r="O3257" s="121"/>
      <c r="P3257" s="121"/>
      <c r="Q3257" s="117"/>
      <c r="R3257" s="122"/>
      <c r="S3257" s="117"/>
      <c r="T3257" s="123"/>
      <c r="U3257" s="299"/>
      <c r="V3257" s="294" t="str">
        <f>IF(Tabela7[[#This Row],[C/V]]="c",Tabela7[[#This Row],[Preço Médio]],"")</f>
        <v/>
      </c>
      <c r="W3257" s="294" t="str">
        <f>IF(Tabela7[[#This Row],[C/V]]="v",Tabela7[[#This Row],[Preço Médio]],"")</f>
        <v/>
      </c>
      <c r="X3257" s="123" t="str">
        <f>Tabela7[[#This Row],[Código Negociação]]&amp;Tabela7[[#This Row],[C/V]]</f>
        <v/>
      </c>
    </row>
    <row r="3258" spans="3:24" ht="15" customHeight="1" x14ac:dyDescent="0.25">
      <c r="C3258" s="262"/>
      <c r="D3258" s="272"/>
      <c r="E3258" s="272"/>
      <c r="F3258" s="264"/>
      <c r="G3258" s="265"/>
      <c r="H3258" s="126"/>
      <c r="I3258" s="125"/>
      <c r="J3258" s="125"/>
      <c r="K3258" s="125"/>
      <c r="L3258" s="125"/>
      <c r="M3258" s="125"/>
      <c r="N3258" s="125"/>
      <c r="O3258" s="266"/>
      <c r="P3258" s="267"/>
      <c r="Q3258" s="268"/>
      <c r="R3258" s="269"/>
      <c r="S3258" s="268"/>
      <c r="T3258" s="263"/>
      <c r="U3258" s="300"/>
      <c r="V3258" s="294" t="str">
        <f>IF(Tabela7[[#This Row],[C/V]]="c",Tabela7[[#This Row],[Preço Médio]],"")</f>
        <v/>
      </c>
      <c r="W3258" s="294" t="str">
        <f>IF(Tabela7[[#This Row],[C/V]]="v",Tabela7[[#This Row],[Preço Médio]],"")</f>
        <v/>
      </c>
      <c r="X3258" s="123" t="str">
        <f>Tabela7[[#This Row],[Código Negociação]]&amp;Tabela7[[#This Row],[C/V]]</f>
        <v/>
      </c>
    </row>
    <row r="3259" spans="3:24" ht="15" customHeight="1" x14ac:dyDescent="0.25">
      <c r="C3259" s="262"/>
      <c r="D3259" s="272"/>
      <c r="E3259" s="272"/>
      <c r="F3259" s="264"/>
      <c r="G3259" s="265"/>
      <c r="H3259" s="126"/>
      <c r="I3259" s="125"/>
      <c r="J3259" s="125"/>
      <c r="K3259" s="125"/>
      <c r="L3259" s="125"/>
      <c r="M3259" s="125"/>
      <c r="N3259" s="125"/>
      <c r="O3259" s="266"/>
      <c r="P3259" s="267"/>
      <c r="Q3259" s="267"/>
      <c r="R3259" s="270"/>
      <c r="S3259" s="267"/>
      <c r="T3259" s="264"/>
      <c r="U3259" s="300"/>
      <c r="V3259" s="294" t="str">
        <f>IF(Tabela7[[#This Row],[C/V]]="c",Tabela7[[#This Row],[Preço Médio]],"")</f>
        <v/>
      </c>
      <c r="W3259" s="294" t="str">
        <f>IF(Tabela7[[#This Row],[C/V]]="v",Tabela7[[#This Row],[Preço Médio]],"")</f>
        <v/>
      </c>
      <c r="X3259" s="123" t="str">
        <f>Tabela7[[#This Row],[Código Negociação]]&amp;Tabela7[[#This Row],[C/V]]</f>
        <v/>
      </c>
    </row>
    <row r="3260" spans="3:24" ht="15" customHeight="1" x14ac:dyDescent="0.25">
      <c r="C3260" s="141"/>
      <c r="D3260" s="273"/>
      <c r="E3260" s="273"/>
      <c r="F3260" s="264"/>
      <c r="G3260" s="274"/>
      <c r="H3260" s="264"/>
      <c r="I3260" s="275"/>
      <c r="J3260" s="275"/>
      <c r="K3260" s="275"/>
      <c r="L3260" s="275"/>
      <c r="M3260" s="275"/>
      <c r="N3260" s="275"/>
      <c r="O3260" s="267"/>
      <c r="P3260" s="267"/>
      <c r="Q3260" s="268"/>
      <c r="R3260" s="269"/>
      <c r="S3260" s="268"/>
      <c r="T3260" s="263"/>
      <c r="U3260" s="300"/>
      <c r="V3260" s="294" t="str">
        <f>IF(Tabela7[[#This Row],[C/V]]="c",Tabela7[[#This Row],[Preço Médio]],"")</f>
        <v/>
      </c>
      <c r="W3260" s="294" t="str">
        <f>IF(Tabela7[[#This Row],[C/V]]="v",Tabela7[[#This Row],[Preço Médio]],"")</f>
        <v/>
      </c>
      <c r="X3260" s="123" t="str">
        <f>Tabela7[[#This Row],[Código Negociação]]&amp;Tabela7[[#This Row],[C/V]]</f>
        <v/>
      </c>
    </row>
    <row r="3261" spans="3:24" ht="15" customHeight="1" x14ac:dyDescent="0.25">
      <c r="C3261" s="262"/>
      <c r="D3261" s="272"/>
      <c r="E3261" s="273"/>
      <c r="F3261" s="264"/>
      <c r="G3261" s="265"/>
      <c r="H3261" s="126"/>
      <c r="I3261" s="125"/>
      <c r="J3261" s="125"/>
      <c r="K3261" s="125"/>
      <c r="L3261" s="125"/>
      <c r="M3261" s="125"/>
      <c r="N3261" s="125"/>
      <c r="O3261" s="266"/>
      <c r="P3261" s="267"/>
      <c r="Q3261" s="268"/>
      <c r="R3261" s="269"/>
      <c r="S3261" s="268"/>
      <c r="T3261" s="263"/>
      <c r="U3261" s="300"/>
      <c r="V3261" s="294" t="str">
        <f>IF(Tabela7[[#This Row],[C/V]]="c",Tabela7[[#This Row],[Preço Médio]],"")</f>
        <v/>
      </c>
      <c r="W3261" s="294" t="str">
        <f>IF(Tabela7[[#This Row],[C/V]]="v",Tabela7[[#This Row],[Preço Médio]],"")</f>
        <v/>
      </c>
      <c r="X3261" s="123" t="str">
        <f>Tabela7[[#This Row],[Código Negociação]]&amp;Tabela7[[#This Row],[C/V]]</f>
        <v/>
      </c>
    </row>
    <row r="3262" spans="3:24" ht="15" customHeight="1" x14ac:dyDescent="0.25">
      <c r="C3262" s="262"/>
      <c r="D3262" s="272"/>
      <c r="E3262" s="273"/>
      <c r="F3262" s="264"/>
      <c r="G3262" s="265"/>
      <c r="H3262" s="126"/>
      <c r="I3262" s="125"/>
      <c r="J3262" s="125"/>
      <c r="K3262" s="125"/>
      <c r="L3262" s="125"/>
      <c r="M3262" s="125"/>
      <c r="N3262" s="125"/>
      <c r="O3262" s="266"/>
      <c r="P3262" s="267"/>
      <c r="Q3262" s="267"/>
      <c r="R3262" s="270"/>
      <c r="S3262" s="267"/>
      <c r="T3262" s="264"/>
      <c r="U3262" s="300"/>
      <c r="V3262" s="294" t="str">
        <f>IF(Tabela7[[#This Row],[C/V]]="c",Tabela7[[#This Row],[Preço Médio]],"")</f>
        <v/>
      </c>
      <c r="W3262" s="294" t="str">
        <f>IF(Tabela7[[#This Row],[C/V]]="v",Tabela7[[#This Row],[Preço Médio]],"")</f>
        <v/>
      </c>
      <c r="X3262" s="123" t="str">
        <f>Tabela7[[#This Row],[Código Negociação]]&amp;Tabela7[[#This Row],[C/V]]</f>
        <v/>
      </c>
    </row>
    <row r="3263" spans="3:24" ht="15" customHeight="1" x14ac:dyDescent="0.25">
      <c r="C3263" s="141"/>
      <c r="D3263" s="271"/>
      <c r="E3263" s="271"/>
      <c r="F3263" s="118"/>
      <c r="G3263" s="119"/>
      <c r="H3263" s="118"/>
      <c r="I3263" s="120"/>
      <c r="J3263" s="120"/>
      <c r="K3263" s="120"/>
      <c r="L3263" s="120"/>
      <c r="M3263" s="120"/>
      <c r="N3263" s="120"/>
      <c r="O3263" s="121"/>
      <c r="P3263" s="121"/>
      <c r="Q3263" s="117"/>
      <c r="R3263" s="122"/>
      <c r="S3263" s="117"/>
      <c r="T3263" s="123"/>
      <c r="U3263" s="299"/>
      <c r="V3263" s="294" t="str">
        <f>IF(Tabela7[[#This Row],[C/V]]="c",Tabela7[[#This Row],[Preço Médio]],"")</f>
        <v/>
      </c>
      <c r="W3263" s="294" t="str">
        <f>IF(Tabela7[[#This Row],[C/V]]="v",Tabela7[[#This Row],[Preço Médio]],"")</f>
        <v/>
      </c>
      <c r="X3263" s="123" t="str">
        <f>Tabela7[[#This Row],[Código Negociação]]&amp;Tabela7[[#This Row],[C/V]]</f>
        <v/>
      </c>
    </row>
    <row r="3264" spans="3:24" ht="15" customHeight="1" x14ac:dyDescent="0.25">
      <c r="C3264" s="262"/>
      <c r="D3264" s="272"/>
      <c r="E3264" s="272"/>
      <c r="F3264" s="264"/>
      <c r="G3264" s="265"/>
      <c r="H3264" s="126"/>
      <c r="I3264" s="125"/>
      <c r="J3264" s="125"/>
      <c r="K3264" s="125"/>
      <c r="L3264" s="125"/>
      <c r="M3264" s="125"/>
      <c r="N3264" s="125"/>
      <c r="O3264" s="266"/>
      <c r="P3264" s="267"/>
      <c r="Q3264" s="268"/>
      <c r="R3264" s="269"/>
      <c r="S3264" s="268"/>
      <c r="T3264" s="263"/>
      <c r="U3264" s="300"/>
      <c r="V3264" s="294" t="str">
        <f>IF(Tabela7[[#This Row],[C/V]]="c",Tabela7[[#This Row],[Preço Médio]],"")</f>
        <v/>
      </c>
      <c r="W3264" s="294" t="str">
        <f>IF(Tabela7[[#This Row],[C/V]]="v",Tabela7[[#This Row],[Preço Médio]],"")</f>
        <v/>
      </c>
      <c r="X3264" s="123" t="str">
        <f>Tabela7[[#This Row],[Código Negociação]]&amp;Tabela7[[#This Row],[C/V]]</f>
        <v/>
      </c>
    </row>
    <row r="3265" spans="3:24" ht="15" customHeight="1" x14ac:dyDescent="0.25">
      <c r="C3265" s="262"/>
      <c r="D3265" s="272"/>
      <c r="E3265" s="272"/>
      <c r="F3265" s="264"/>
      <c r="G3265" s="265"/>
      <c r="H3265" s="126"/>
      <c r="I3265" s="125"/>
      <c r="J3265" s="125"/>
      <c r="K3265" s="125"/>
      <c r="L3265" s="125"/>
      <c r="M3265" s="125"/>
      <c r="N3265" s="125"/>
      <c r="O3265" s="266"/>
      <c r="P3265" s="267"/>
      <c r="Q3265" s="267"/>
      <c r="R3265" s="270"/>
      <c r="S3265" s="267"/>
      <c r="T3265" s="264"/>
      <c r="U3265" s="300"/>
      <c r="V3265" s="294" t="str">
        <f>IF(Tabela7[[#This Row],[C/V]]="c",Tabela7[[#This Row],[Preço Médio]],"")</f>
        <v/>
      </c>
      <c r="W3265" s="294" t="str">
        <f>IF(Tabela7[[#This Row],[C/V]]="v",Tabela7[[#This Row],[Preço Médio]],"")</f>
        <v/>
      </c>
      <c r="X3265" s="123" t="str">
        <f>Tabela7[[#This Row],[Código Negociação]]&amp;Tabela7[[#This Row],[C/V]]</f>
        <v/>
      </c>
    </row>
    <row r="3266" spans="3:24" ht="15" customHeight="1" x14ac:dyDescent="0.25">
      <c r="C3266" s="141"/>
      <c r="D3266" s="273"/>
      <c r="E3266" s="273"/>
      <c r="F3266" s="264"/>
      <c r="G3266" s="274"/>
      <c r="H3266" s="264"/>
      <c r="I3266" s="275"/>
      <c r="J3266" s="275"/>
      <c r="K3266" s="275"/>
      <c r="L3266" s="275"/>
      <c r="M3266" s="275"/>
      <c r="N3266" s="275"/>
      <c r="O3266" s="267"/>
      <c r="P3266" s="267"/>
      <c r="Q3266" s="268"/>
      <c r="R3266" s="269"/>
      <c r="S3266" s="268"/>
      <c r="T3266" s="263"/>
      <c r="U3266" s="300"/>
      <c r="V3266" s="294" t="str">
        <f>IF(Tabela7[[#This Row],[C/V]]="c",Tabela7[[#This Row],[Preço Médio]],"")</f>
        <v/>
      </c>
      <c r="W3266" s="294" t="str">
        <f>IF(Tabela7[[#This Row],[C/V]]="v",Tabela7[[#This Row],[Preço Médio]],"")</f>
        <v/>
      </c>
      <c r="X3266" s="123" t="str">
        <f>Tabela7[[#This Row],[Código Negociação]]&amp;Tabela7[[#This Row],[C/V]]</f>
        <v/>
      </c>
    </row>
    <row r="3267" spans="3:24" ht="15" customHeight="1" x14ac:dyDescent="0.25">
      <c r="C3267" s="262"/>
      <c r="D3267" s="272"/>
      <c r="E3267" s="273"/>
      <c r="F3267" s="264"/>
      <c r="G3267" s="265"/>
      <c r="H3267" s="126"/>
      <c r="I3267" s="125"/>
      <c r="J3267" s="125"/>
      <c r="K3267" s="125"/>
      <c r="L3267" s="125"/>
      <c r="M3267" s="125"/>
      <c r="N3267" s="125"/>
      <c r="O3267" s="266"/>
      <c r="P3267" s="267"/>
      <c r="Q3267" s="268"/>
      <c r="R3267" s="269"/>
      <c r="S3267" s="268"/>
      <c r="T3267" s="263"/>
      <c r="U3267" s="300"/>
      <c r="V3267" s="294" t="str">
        <f>IF(Tabela7[[#This Row],[C/V]]="c",Tabela7[[#This Row],[Preço Médio]],"")</f>
        <v/>
      </c>
      <c r="W3267" s="294" t="str">
        <f>IF(Tabela7[[#This Row],[C/V]]="v",Tabela7[[#This Row],[Preço Médio]],"")</f>
        <v/>
      </c>
      <c r="X3267" s="123" t="str">
        <f>Tabela7[[#This Row],[Código Negociação]]&amp;Tabela7[[#This Row],[C/V]]</f>
        <v/>
      </c>
    </row>
    <row r="3268" spans="3:24" ht="15" customHeight="1" x14ac:dyDescent="0.25">
      <c r="C3268" s="262"/>
      <c r="D3268" s="272"/>
      <c r="E3268" s="273"/>
      <c r="F3268" s="264"/>
      <c r="G3268" s="265"/>
      <c r="H3268" s="126"/>
      <c r="I3268" s="125"/>
      <c r="J3268" s="125"/>
      <c r="K3268" s="125"/>
      <c r="L3268" s="125"/>
      <c r="M3268" s="125"/>
      <c r="N3268" s="125"/>
      <c r="O3268" s="266"/>
      <c r="P3268" s="267"/>
      <c r="Q3268" s="267"/>
      <c r="R3268" s="270"/>
      <c r="S3268" s="267"/>
      <c r="T3268" s="264"/>
      <c r="U3268" s="300"/>
      <c r="V3268" s="294" t="str">
        <f>IF(Tabela7[[#This Row],[C/V]]="c",Tabela7[[#This Row],[Preço Médio]],"")</f>
        <v/>
      </c>
      <c r="W3268" s="294" t="str">
        <f>IF(Tabela7[[#This Row],[C/V]]="v",Tabela7[[#This Row],[Preço Médio]],"")</f>
        <v/>
      </c>
      <c r="X3268" s="123" t="str">
        <f>Tabela7[[#This Row],[Código Negociação]]&amp;Tabela7[[#This Row],[C/V]]</f>
        <v/>
      </c>
    </row>
    <row r="3269" spans="3:24" ht="15" customHeight="1" x14ac:dyDescent="0.25">
      <c r="C3269" s="141"/>
      <c r="D3269" s="271"/>
      <c r="E3269" s="271"/>
      <c r="F3269" s="118"/>
      <c r="G3269" s="119"/>
      <c r="H3269" s="118"/>
      <c r="I3269" s="120"/>
      <c r="J3269" s="120"/>
      <c r="K3269" s="120"/>
      <c r="L3269" s="120"/>
      <c r="M3269" s="120"/>
      <c r="N3269" s="120"/>
      <c r="O3269" s="121"/>
      <c r="P3269" s="121"/>
      <c r="Q3269" s="117"/>
      <c r="R3269" s="122"/>
      <c r="S3269" s="117"/>
      <c r="T3269" s="123"/>
      <c r="U3269" s="299"/>
      <c r="V3269" s="294" t="str">
        <f>IF(Tabela7[[#This Row],[C/V]]="c",Tabela7[[#This Row],[Preço Médio]],"")</f>
        <v/>
      </c>
      <c r="W3269" s="294" t="str">
        <f>IF(Tabela7[[#This Row],[C/V]]="v",Tabela7[[#This Row],[Preço Médio]],"")</f>
        <v/>
      </c>
      <c r="X3269" s="123" t="str">
        <f>Tabela7[[#This Row],[Código Negociação]]&amp;Tabela7[[#This Row],[C/V]]</f>
        <v/>
      </c>
    </row>
    <row r="3270" spans="3:24" ht="15" customHeight="1" x14ac:dyDescent="0.25">
      <c r="C3270" s="262"/>
      <c r="D3270" s="272"/>
      <c r="E3270" s="272"/>
      <c r="F3270" s="264"/>
      <c r="G3270" s="265"/>
      <c r="H3270" s="126"/>
      <c r="I3270" s="125"/>
      <c r="J3270" s="125"/>
      <c r="K3270" s="125"/>
      <c r="L3270" s="125"/>
      <c r="M3270" s="125"/>
      <c r="N3270" s="125"/>
      <c r="O3270" s="266"/>
      <c r="P3270" s="267"/>
      <c r="Q3270" s="268"/>
      <c r="R3270" s="269"/>
      <c r="S3270" s="268"/>
      <c r="T3270" s="263"/>
      <c r="U3270" s="300"/>
      <c r="V3270" s="294" t="str">
        <f>IF(Tabela7[[#This Row],[C/V]]="c",Tabela7[[#This Row],[Preço Médio]],"")</f>
        <v/>
      </c>
      <c r="W3270" s="294" t="str">
        <f>IF(Tabela7[[#This Row],[C/V]]="v",Tabela7[[#This Row],[Preço Médio]],"")</f>
        <v/>
      </c>
      <c r="X3270" s="123" t="str">
        <f>Tabela7[[#This Row],[Código Negociação]]&amp;Tabela7[[#This Row],[C/V]]</f>
        <v/>
      </c>
    </row>
    <row r="3271" spans="3:24" ht="15" customHeight="1" x14ac:dyDescent="0.25">
      <c r="C3271" s="262"/>
      <c r="D3271" s="272"/>
      <c r="E3271" s="272"/>
      <c r="F3271" s="264"/>
      <c r="G3271" s="265"/>
      <c r="H3271" s="126"/>
      <c r="I3271" s="125"/>
      <c r="J3271" s="125"/>
      <c r="K3271" s="125"/>
      <c r="L3271" s="125"/>
      <c r="M3271" s="125"/>
      <c r="N3271" s="125"/>
      <c r="O3271" s="266"/>
      <c r="P3271" s="267"/>
      <c r="Q3271" s="267"/>
      <c r="R3271" s="270"/>
      <c r="S3271" s="267"/>
      <c r="T3271" s="264"/>
      <c r="U3271" s="300"/>
      <c r="V3271" s="294" t="str">
        <f>IF(Tabela7[[#This Row],[C/V]]="c",Tabela7[[#This Row],[Preço Médio]],"")</f>
        <v/>
      </c>
      <c r="W3271" s="294" t="str">
        <f>IF(Tabela7[[#This Row],[C/V]]="v",Tabela7[[#This Row],[Preço Médio]],"")</f>
        <v/>
      </c>
      <c r="X3271" s="123" t="str">
        <f>Tabela7[[#This Row],[Código Negociação]]&amp;Tabela7[[#This Row],[C/V]]</f>
        <v/>
      </c>
    </row>
    <row r="3272" spans="3:24" ht="15" customHeight="1" x14ac:dyDescent="0.25">
      <c r="C3272" s="141"/>
      <c r="D3272" s="273"/>
      <c r="E3272" s="273"/>
      <c r="F3272" s="264"/>
      <c r="G3272" s="274"/>
      <c r="H3272" s="264"/>
      <c r="I3272" s="275"/>
      <c r="J3272" s="275"/>
      <c r="K3272" s="275"/>
      <c r="L3272" s="275"/>
      <c r="M3272" s="275"/>
      <c r="N3272" s="275"/>
      <c r="O3272" s="267"/>
      <c r="P3272" s="267"/>
      <c r="Q3272" s="268"/>
      <c r="R3272" s="269"/>
      <c r="S3272" s="268"/>
      <c r="T3272" s="263"/>
      <c r="U3272" s="300"/>
      <c r="V3272" s="294" t="str">
        <f>IF(Tabela7[[#This Row],[C/V]]="c",Tabela7[[#This Row],[Preço Médio]],"")</f>
        <v/>
      </c>
      <c r="W3272" s="294" t="str">
        <f>IF(Tabela7[[#This Row],[C/V]]="v",Tabela7[[#This Row],[Preço Médio]],"")</f>
        <v/>
      </c>
      <c r="X3272" s="123" t="str">
        <f>Tabela7[[#This Row],[Código Negociação]]&amp;Tabela7[[#This Row],[C/V]]</f>
        <v/>
      </c>
    </row>
    <row r="3273" spans="3:24" ht="15" customHeight="1" x14ac:dyDescent="0.25">
      <c r="C3273" s="262"/>
      <c r="D3273" s="272"/>
      <c r="E3273" s="273"/>
      <c r="F3273" s="264"/>
      <c r="G3273" s="265"/>
      <c r="H3273" s="126"/>
      <c r="I3273" s="125"/>
      <c r="J3273" s="125"/>
      <c r="K3273" s="125"/>
      <c r="L3273" s="125"/>
      <c r="M3273" s="125"/>
      <c r="N3273" s="125"/>
      <c r="O3273" s="266"/>
      <c r="P3273" s="267"/>
      <c r="Q3273" s="268"/>
      <c r="R3273" s="269"/>
      <c r="S3273" s="268"/>
      <c r="T3273" s="263"/>
      <c r="U3273" s="300"/>
      <c r="V3273" s="294" t="str">
        <f>IF(Tabela7[[#This Row],[C/V]]="c",Tabela7[[#This Row],[Preço Médio]],"")</f>
        <v/>
      </c>
      <c r="W3273" s="294" t="str">
        <f>IF(Tabela7[[#This Row],[C/V]]="v",Tabela7[[#This Row],[Preço Médio]],"")</f>
        <v/>
      </c>
      <c r="X3273" s="123" t="str">
        <f>Tabela7[[#This Row],[Código Negociação]]&amp;Tabela7[[#This Row],[C/V]]</f>
        <v/>
      </c>
    </row>
    <row r="3274" spans="3:24" ht="15" customHeight="1" x14ac:dyDescent="0.25">
      <c r="C3274" s="262"/>
      <c r="D3274" s="272"/>
      <c r="E3274" s="273"/>
      <c r="F3274" s="264"/>
      <c r="G3274" s="265"/>
      <c r="H3274" s="126"/>
      <c r="I3274" s="125"/>
      <c r="J3274" s="125"/>
      <c r="K3274" s="125"/>
      <c r="L3274" s="125"/>
      <c r="M3274" s="125"/>
      <c r="N3274" s="125"/>
      <c r="O3274" s="266"/>
      <c r="P3274" s="267"/>
      <c r="Q3274" s="267"/>
      <c r="R3274" s="270"/>
      <c r="S3274" s="267"/>
      <c r="T3274" s="264"/>
      <c r="U3274" s="300"/>
      <c r="V3274" s="294" t="str">
        <f>IF(Tabela7[[#This Row],[C/V]]="c",Tabela7[[#This Row],[Preço Médio]],"")</f>
        <v/>
      </c>
      <c r="W3274" s="294" t="str">
        <f>IF(Tabela7[[#This Row],[C/V]]="v",Tabela7[[#This Row],[Preço Médio]],"")</f>
        <v/>
      </c>
      <c r="X3274" s="123" t="str">
        <f>Tabela7[[#This Row],[Código Negociação]]&amp;Tabela7[[#This Row],[C/V]]</f>
        <v/>
      </c>
    </row>
    <row r="3275" spans="3:24" ht="15" customHeight="1" x14ac:dyDescent="0.25">
      <c r="C3275" s="141"/>
      <c r="D3275" s="271"/>
      <c r="E3275" s="271"/>
      <c r="F3275" s="118"/>
      <c r="G3275" s="119"/>
      <c r="H3275" s="118"/>
      <c r="I3275" s="120"/>
      <c r="J3275" s="120"/>
      <c r="K3275" s="120"/>
      <c r="L3275" s="120"/>
      <c r="M3275" s="120"/>
      <c r="N3275" s="120"/>
      <c r="O3275" s="121"/>
      <c r="P3275" s="121"/>
      <c r="Q3275" s="117"/>
      <c r="R3275" s="122"/>
      <c r="S3275" s="117"/>
      <c r="T3275" s="123"/>
      <c r="U3275" s="299"/>
      <c r="V3275" s="294" t="str">
        <f>IF(Tabela7[[#This Row],[C/V]]="c",Tabela7[[#This Row],[Preço Médio]],"")</f>
        <v/>
      </c>
      <c r="W3275" s="294" t="str">
        <f>IF(Tabela7[[#This Row],[C/V]]="v",Tabela7[[#This Row],[Preço Médio]],"")</f>
        <v/>
      </c>
      <c r="X3275" s="123" t="str">
        <f>Tabela7[[#This Row],[Código Negociação]]&amp;Tabela7[[#This Row],[C/V]]</f>
        <v/>
      </c>
    </row>
    <row r="3276" spans="3:24" ht="15" customHeight="1" x14ac:dyDescent="0.25">
      <c r="C3276" s="262"/>
      <c r="D3276" s="272"/>
      <c r="E3276" s="272"/>
      <c r="F3276" s="264"/>
      <c r="G3276" s="265"/>
      <c r="H3276" s="126"/>
      <c r="I3276" s="125"/>
      <c r="J3276" s="125"/>
      <c r="K3276" s="125"/>
      <c r="L3276" s="125"/>
      <c r="M3276" s="125"/>
      <c r="N3276" s="125"/>
      <c r="O3276" s="266"/>
      <c r="P3276" s="267"/>
      <c r="Q3276" s="268"/>
      <c r="R3276" s="269"/>
      <c r="S3276" s="268"/>
      <c r="T3276" s="263"/>
      <c r="U3276" s="300"/>
      <c r="V3276" s="294" t="str">
        <f>IF(Tabela7[[#This Row],[C/V]]="c",Tabela7[[#This Row],[Preço Médio]],"")</f>
        <v/>
      </c>
      <c r="W3276" s="294" t="str">
        <f>IF(Tabela7[[#This Row],[C/V]]="v",Tabela7[[#This Row],[Preço Médio]],"")</f>
        <v/>
      </c>
      <c r="X3276" s="123" t="str">
        <f>Tabela7[[#This Row],[Código Negociação]]&amp;Tabela7[[#This Row],[C/V]]</f>
        <v/>
      </c>
    </row>
    <row r="3277" spans="3:24" ht="15" customHeight="1" x14ac:dyDescent="0.25">
      <c r="C3277" s="262"/>
      <c r="D3277" s="272"/>
      <c r="E3277" s="272"/>
      <c r="F3277" s="264"/>
      <c r="G3277" s="265"/>
      <c r="H3277" s="126"/>
      <c r="I3277" s="125"/>
      <c r="J3277" s="125"/>
      <c r="K3277" s="125"/>
      <c r="L3277" s="125"/>
      <c r="M3277" s="125"/>
      <c r="N3277" s="125"/>
      <c r="O3277" s="266"/>
      <c r="P3277" s="267"/>
      <c r="Q3277" s="267"/>
      <c r="R3277" s="270"/>
      <c r="S3277" s="267"/>
      <c r="T3277" s="264"/>
      <c r="U3277" s="300"/>
      <c r="V3277" s="294" t="str">
        <f>IF(Tabela7[[#This Row],[C/V]]="c",Tabela7[[#This Row],[Preço Médio]],"")</f>
        <v/>
      </c>
      <c r="W3277" s="294" t="str">
        <f>IF(Tabela7[[#This Row],[C/V]]="v",Tabela7[[#This Row],[Preço Médio]],"")</f>
        <v/>
      </c>
      <c r="X3277" s="123" t="str">
        <f>Tabela7[[#This Row],[Código Negociação]]&amp;Tabela7[[#This Row],[C/V]]</f>
        <v/>
      </c>
    </row>
    <row r="3278" spans="3:24" ht="15" customHeight="1" x14ac:dyDescent="0.25">
      <c r="C3278" s="141"/>
      <c r="D3278" s="273"/>
      <c r="E3278" s="273"/>
      <c r="F3278" s="264"/>
      <c r="G3278" s="274"/>
      <c r="H3278" s="264"/>
      <c r="I3278" s="275"/>
      <c r="J3278" s="275"/>
      <c r="K3278" s="275"/>
      <c r="L3278" s="275"/>
      <c r="M3278" s="275"/>
      <c r="N3278" s="275"/>
      <c r="O3278" s="267"/>
      <c r="P3278" s="267"/>
      <c r="Q3278" s="268"/>
      <c r="R3278" s="269"/>
      <c r="S3278" s="268"/>
      <c r="T3278" s="263"/>
      <c r="U3278" s="300"/>
      <c r="V3278" s="294" t="str">
        <f>IF(Tabela7[[#This Row],[C/V]]="c",Tabela7[[#This Row],[Preço Médio]],"")</f>
        <v/>
      </c>
      <c r="W3278" s="294" t="str">
        <f>IF(Tabela7[[#This Row],[C/V]]="v",Tabela7[[#This Row],[Preço Médio]],"")</f>
        <v/>
      </c>
      <c r="X3278" s="123" t="str">
        <f>Tabela7[[#This Row],[Código Negociação]]&amp;Tabela7[[#This Row],[C/V]]</f>
        <v/>
      </c>
    </row>
    <row r="3279" spans="3:24" ht="15" customHeight="1" x14ac:dyDescent="0.25">
      <c r="C3279" s="262"/>
      <c r="D3279" s="272"/>
      <c r="E3279" s="273"/>
      <c r="F3279" s="264"/>
      <c r="G3279" s="265"/>
      <c r="H3279" s="126"/>
      <c r="I3279" s="125"/>
      <c r="J3279" s="125"/>
      <c r="K3279" s="125"/>
      <c r="L3279" s="125"/>
      <c r="M3279" s="125"/>
      <c r="N3279" s="125"/>
      <c r="O3279" s="266"/>
      <c r="P3279" s="267"/>
      <c r="Q3279" s="268"/>
      <c r="R3279" s="269"/>
      <c r="S3279" s="268"/>
      <c r="T3279" s="263"/>
      <c r="U3279" s="300"/>
      <c r="V3279" s="294" t="str">
        <f>IF(Tabela7[[#This Row],[C/V]]="c",Tabela7[[#This Row],[Preço Médio]],"")</f>
        <v/>
      </c>
      <c r="W3279" s="294" t="str">
        <f>IF(Tabela7[[#This Row],[C/V]]="v",Tabela7[[#This Row],[Preço Médio]],"")</f>
        <v/>
      </c>
      <c r="X3279" s="123" t="str">
        <f>Tabela7[[#This Row],[Código Negociação]]&amp;Tabela7[[#This Row],[C/V]]</f>
        <v/>
      </c>
    </row>
    <row r="3280" spans="3:24" ht="15" customHeight="1" x14ac:dyDescent="0.25">
      <c r="C3280" s="262"/>
      <c r="D3280" s="272"/>
      <c r="E3280" s="273"/>
      <c r="F3280" s="264"/>
      <c r="G3280" s="265"/>
      <c r="H3280" s="126"/>
      <c r="I3280" s="125"/>
      <c r="J3280" s="125"/>
      <c r="K3280" s="125"/>
      <c r="L3280" s="125"/>
      <c r="M3280" s="125"/>
      <c r="N3280" s="125"/>
      <c r="O3280" s="266"/>
      <c r="P3280" s="267"/>
      <c r="Q3280" s="267"/>
      <c r="R3280" s="270"/>
      <c r="S3280" s="267"/>
      <c r="T3280" s="264"/>
      <c r="U3280" s="300"/>
      <c r="V3280" s="294" t="str">
        <f>IF(Tabela7[[#This Row],[C/V]]="c",Tabela7[[#This Row],[Preço Médio]],"")</f>
        <v/>
      </c>
      <c r="W3280" s="294" t="str">
        <f>IF(Tabela7[[#This Row],[C/V]]="v",Tabela7[[#This Row],[Preço Médio]],"")</f>
        <v/>
      </c>
      <c r="X3280" s="123" t="str">
        <f>Tabela7[[#This Row],[Código Negociação]]&amp;Tabela7[[#This Row],[C/V]]</f>
        <v/>
      </c>
    </row>
    <row r="3281" spans="3:24" ht="15" customHeight="1" x14ac:dyDescent="0.25">
      <c r="C3281" s="141"/>
      <c r="D3281" s="271"/>
      <c r="E3281" s="271"/>
      <c r="F3281" s="118"/>
      <c r="G3281" s="119"/>
      <c r="H3281" s="118"/>
      <c r="I3281" s="120"/>
      <c r="J3281" s="120"/>
      <c r="K3281" s="120"/>
      <c r="L3281" s="120"/>
      <c r="M3281" s="120"/>
      <c r="N3281" s="120"/>
      <c r="O3281" s="121"/>
      <c r="P3281" s="121"/>
      <c r="Q3281" s="117"/>
      <c r="R3281" s="122"/>
      <c r="S3281" s="117"/>
      <c r="T3281" s="123"/>
      <c r="U3281" s="299"/>
      <c r="V3281" s="294" t="str">
        <f>IF(Tabela7[[#This Row],[C/V]]="c",Tabela7[[#This Row],[Preço Médio]],"")</f>
        <v/>
      </c>
      <c r="W3281" s="294" t="str">
        <f>IF(Tabela7[[#This Row],[C/V]]="v",Tabela7[[#This Row],[Preço Médio]],"")</f>
        <v/>
      </c>
      <c r="X3281" s="123" t="str">
        <f>Tabela7[[#This Row],[Código Negociação]]&amp;Tabela7[[#This Row],[C/V]]</f>
        <v/>
      </c>
    </row>
    <row r="3282" spans="3:24" ht="15" customHeight="1" x14ac:dyDescent="0.25">
      <c r="C3282" s="262"/>
      <c r="D3282" s="272"/>
      <c r="E3282" s="272"/>
      <c r="F3282" s="264"/>
      <c r="G3282" s="265"/>
      <c r="H3282" s="126"/>
      <c r="I3282" s="125"/>
      <c r="J3282" s="125"/>
      <c r="K3282" s="125"/>
      <c r="L3282" s="125"/>
      <c r="M3282" s="125"/>
      <c r="N3282" s="125"/>
      <c r="O3282" s="266"/>
      <c r="P3282" s="267"/>
      <c r="Q3282" s="268"/>
      <c r="R3282" s="269"/>
      <c r="S3282" s="268"/>
      <c r="T3282" s="263"/>
      <c r="U3282" s="300"/>
      <c r="V3282" s="294" t="str">
        <f>IF(Tabela7[[#This Row],[C/V]]="c",Tabela7[[#This Row],[Preço Médio]],"")</f>
        <v/>
      </c>
      <c r="W3282" s="294" t="str">
        <f>IF(Tabela7[[#This Row],[C/V]]="v",Tabela7[[#This Row],[Preço Médio]],"")</f>
        <v/>
      </c>
      <c r="X3282" s="123" t="str">
        <f>Tabela7[[#This Row],[Código Negociação]]&amp;Tabela7[[#This Row],[C/V]]</f>
        <v/>
      </c>
    </row>
    <row r="3283" spans="3:24" ht="15" customHeight="1" x14ac:dyDescent="0.25">
      <c r="C3283" s="262"/>
      <c r="D3283" s="272"/>
      <c r="E3283" s="272"/>
      <c r="F3283" s="264"/>
      <c r="G3283" s="265"/>
      <c r="H3283" s="126"/>
      <c r="I3283" s="125"/>
      <c r="J3283" s="125"/>
      <c r="K3283" s="125"/>
      <c r="L3283" s="125"/>
      <c r="M3283" s="125"/>
      <c r="N3283" s="125"/>
      <c r="O3283" s="266"/>
      <c r="P3283" s="267"/>
      <c r="Q3283" s="267"/>
      <c r="R3283" s="270"/>
      <c r="S3283" s="267"/>
      <c r="T3283" s="264"/>
      <c r="U3283" s="300"/>
      <c r="V3283" s="294" t="str">
        <f>IF(Tabela7[[#This Row],[C/V]]="c",Tabela7[[#This Row],[Preço Médio]],"")</f>
        <v/>
      </c>
      <c r="W3283" s="294" t="str">
        <f>IF(Tabela7[[#This Row],[C/V]]="v",Tabela7[[#This Row],[Preço Médio]],"")</f>
        <v/>
      </c>
      <c r="X3283" s="123" t="str">
        <f>Tabela7[[#This Row],[Código Negociação]]&amp;Tabela7[[#This Row],[C/V]]</f>
        <v/>
      </c>
    </row>
    <row r="3284" spans="3:24" ht="15" customHeight="1" x14ac:dyDescent="0.25">
      <c r="C3284" s="141"/>
      <c r="D3284" s="273"/>
      <c r="E3284" s="273"/>
      <c r="F3284" s="264"/>
      <c r="G3284" s="274"/>
      <c r="H3284" s="264"/>
      <c r="I3284" s="275"/>
      <c r="J3284" s="275"/>
      <c r="K3284" s="275"/>
      <c r="L3284" s="275"/>
      <c r="M3284" s="275"/>
      <c r="N3284" s="275"/>
      <c r="O3284" s="267"/>
      <c r="P3284" s="267"/>
      <c r="Q3284" s="268"/>
      <c r="R3284" s="269"/>
      <c r="S3284" s="268"/>
      <c r="T3284" s="263"/>
      <c r="U3284" s="300"/>
      <c r="V3284" s="294" t="str">
        <f>IF(Tabela7[[#This Row],[C/V]]="c",Tabela7[[#This Row],[Preço Médio]],"")</f>
        <v/>
      </c>
      <c r="W3284" s="294" t="str">
        <f>IF(Tabela7[[#This Row],[C/V]]="v",Tabela7[[#This Row],[Preço Médio]],"")</f>
        <v/>
      </c>
      <c r="X3284" s="123" t="str">
        <f>Tabela7[[#This Row],[Código Negociação]]&amp;Tabela7[[#This Row],[C/V]]</f>
        <v/>
      </c>
    </row>
    <row r="3285" spans="3:24" ht="15" customHeight="1" x14ac:dyDescent="0.25">
      <c r="C3285" s="262"/>
      <c r="D3285" s="272"/>
      <c r="E3285" s="273"/>
      <c r="F3285" s="264"/>
      <c r="G3285" s="265"/>
      <c r="H3285" s="126"/>
      <c r="I3285" s="125"/>
      <c r="J3285" s="125"/>
      <c r="K3285" s="125"/>
      <c r="L3285" s="125"/>
      <c r="M3285" s="125"/>
      <c r="N3285" s="125"/>
      <c r="O3285" s="266"/>
      <c r="P3285" s="267"/>
      <c r="Q3285" s="268"/>
      <c r="R3285" s="269"/>
      <c r="S3285" s="268"/>
      <c r="T3285" s="263"/>
      <c r="U3285" s="300"/>
      <c r="V3285" s="294" t="str">
        <f>IF(Tabela7[[#This Row],[C/V]]="c",Tabela7[[#This Row],[Preço Médio]],"")</f>
        <v/>
      </c>
      <c r="W3285" s="294" t="str">
        <f>IF(Tabela7[[#This Row],[C/V]]="v",Tabela7[[#This Row],[Preço Médio]],"")</f>
        <v/>
      </c>
      <c r="X3285" s="123" t="str">
        <f>Tabela7[[#This Row],[Código Negociação]]&amp;Tabela7[[#This Row],[C/V]]</f>
        <v/>
      </c>
    </row>
    <row r="3286" spans="3:24" ht="15" customHeight="1" x14ac:dyDescent="0.25">
      <c r="C3286" s="262"/>
      <c r="D3286" s="272"/>
      <c r="E3286" s="273"/>
      <c r="F3286" s="264"/>
      <c r="G3286" s="265"/>
      <c r="H3286" s="126"/>
      <c r="I3286" s="125"/>
      <c r="J3286" s="125"/>
      <c r="K3286" s="125"/>
      <c r="L3286" s="125"/>
      <c r="M3286" s="125"/>
      <c r="N3286" s="125"/>
      <c r="O3286" s="266"/>
      <c r="P3286" s="267"/>
      <c r="Q3286" s="267"/>
      <c r="R3286" s="270"/>
      <c r="S3286" s="267"/>
      <c r="T3286" s="264"/>
      <c r="U3286" s="300"/>
      <c r="V3286" s="294" t="str">
        <f>IF(Tabela7[[#This Row],[C/V]]="c",Tabela7[[#This Row],[Preço Médio]],"")</f>
        <v/>
      </c>
      <c r="W3286" s="294" t="str">
        <f>IF(Tabela7[[#This Row],[C/V]]="v",Tabela7[[#This Row],[Preço Médio]],"")</f>
        <v/>
      </c>
      <c r="X3286" s="123" t="str">
        <f>Tabela7[[#This Row],[Código Negociação]]&amp;Tabela7[[#This Row],[C/V]]</f>
        <v/>
      </c>
    </row>
    <row r="3287" spans="3:24" ht="15" customHeight="1" x14ac:dyDescent="0.25">
      <c r="C3287" s="141"/>
      <c r="D3287" s="271"/>
      <c r="E3287" s="271"/>
      <c r="F3287" s="118"/>
      <c r="G3287" s="119"/>
      <c r="H3287" s="118"/>
      <c r="I3287" s="120"/>
      <c r="J3287" s="120"/>
      <c r="K3287" s="120"/>
      <c r="L3287" s="120"/>
      <c r="M3287" s="120"/>
      <c r="N3287" s="120"/>
      <c r="O3287" s="121"/>
      <c r="P3287" s="121"/>
      <c r="Q3287" s="117"/>
      <c r="R3287" s="122"/>
      <c r="S3287" s="117"/>
      <c r="T3287" s="123"/>
      <c r="U3287" s="299"/>
      <c r="V3287" s="294" t="str">
        <f>IF(Tabela7[[#This Row],[C/V]]="c",Tabela7[[#This Row],[Preço Médio]],"")</f>
        <v/>
      </c>
      <c r="W3287" s="294" t="str">
        <f>IF(Tabela7[[#This Row],[C/V]]="v",Tabela7[[#This Row],[Preço Médio]],"")</f>
        <v/>
      </c>
      <c r="X3287" s="123" t="str">
        <f>Tabela7[[#This Row],[Código Negociação]]&amp;Tabela7[[#This Row],[C/V]]</f>
        <v/>
      </c>
    </row>
    <row r="3288" spans="3:24" ht="15" customHeight="1" x14ac:dyDescent="0.25">
      <c r="C3288" s="262"/>
      <c r="D3288" s="272"/>
      <c r="E3288" s="272"/>
      <c r="F3288" s="264"/>
      <c r="G3288" s="265"/>
      <c r="H3288" s="126"/>
      <c r="I3288" s="125"/>
      <c r="J3288" s="125"/>
      <c r="K3288" s="125"/>
      <c r="L3288" s="125"/>
      <c r="M3288" s="125"/>
      <c r="N3288" s="125"/>
      <c r="O3288" s="266"/>
      <c r="P3288" s="267"/>
      <c r="Q3288" s="268"/>
      <c r="R3288" s="269"/>
      <c r="S3288" s="268"/>
      <c r="T3288" s="263"/>
      <c r="U3288" s="300"/>
      <c r="V3288" s="294" t="str">
        <f>IF(Tabela7[[#This Row],[C/V]]="c",Tabela7[[#This Row],[Preço Médio]],"")</f>
        <v/>
      </c>
      <c r="W3288" s="294" t="str">
        <f>IF(Tabela7[[#This Row],[C/V]]="v",Tabela7[[#This Row],[Preço Médio]],"")</f>
        <v/>
      </c>
      <c r="X3288" s="123" t="str">
        <f>Tabela7[[#This Row],[Código Negociação]]&amp;Tabela7[[#This Row],[C/V]]</f>
        <v/>
      </c>
    </row>
    <row r="3289" spans="3:24" ht="15" customHeight="1" x14ac:dyDescent="0.25">
      <c r="C3289" s="262"/>
      <c r="D3289" s="272"/>
      <c r="E3289" s="272"/>
      <c r="F3289" s="264"/>
      <c r="G3289" s="265"/>
      <c r="H3289" s="126"/>
      <c r="I3289" s="125"/>
      <c r="J3289" s="125"/>
      <c r="K3289" s="125"/>
      <c r="L3289" s="125"/>
      <c r="M3289" s="125"/>
      <c r="N3289" s="125"/>
      <c r="O3289" s="266"/>
      <c r="P3289" s="267"/>
      <c r="Q3289" s="267"/>
      <c r="R3289" s="270"/>
      <c r="S3289" s="267"/>
      <c r="T3289" s="264"/>
      <c r="U3289" s="300"/>
      <c r="V3289" s="294" t="str">
        <f>IF(Tabela7[[#This Row],[C/V]]="c",Tabela7[[#This Row],[Preço Médio]],"")</f>
        <v/>
      </c>
      <c r="W3289" s="294" t="str">
        <f>IF(Tabela7[[#This Row],[C/V]]="v",Tabela7[[#This Row],[Preço Médio]],"")</f>
        <v/>
      </c>
      <c r="X3289" s="123" t="str">
        <f>Tabela7[[#This Row],[Código Negociação]]&amp;Tabela7[[#This Row],[C/V]]</f>
        <v/>
      </c>
    </row>
    <row r="3290" spans="3:24" ht="15" customHeight="1" x14ac:dyDescent="0.25">
      <c r="C3290" s="141"/>
      <c r="D3290" s="273"/>
      <c r="E3290" s="273"/>
      <c r="F3290" s="264"/>
      <c r="G3290" s="274"/>
      <c r="H3290" s="264"/>
      <c r="I3290" s="275"/>
      <c r="J3290" s="275"/>
      <c r="K3290" s="275"/>
      <c r="L3290" s="275"/>
      <c r="M3290" s="275"/>
      <c r="N3290" s="275"/>
      <c r="O3290" s="267"/>
      <c r="P3290" s="267"/>
      <c r="Q3290" s="268"/>
      <c r="R3290" s="269"/>
      <c r="S3290" s="268"/>
      <c r="T3290" s="263"/>
      <c r="U3290" s="300"/>
      <c r="V3290" s="294" t="str">
        <f>IF(Tabela7[[#This Row],[C/V]]="c",Tabela7[[#This Row],[Preço Médio]],"")</f>
        <v/>
      </c>
      <c r="W3290" s="294" t="str">
        <f>IF(Tabela7[[#This Row],[C/V]]="v",Tabela7[[#This Row],[Preço Médio]],"")</f>
        <v/>
      </c>
      <c r="X3290" s="123" t="str">
        <f>Tabela7[[#This Row],[Código Negociação]]&amp;Tabela7[[#This Row],[C/V]]</f>
        <v/>
      </c>
    </row>
    <row r="3291" spans="3:24" ht="15" customHeight="1" x14ac:dyDescent="0.25">
      <c r="C3291" s="262"/>
      <c r="D3291" s="272"/>
      <c r="E3291" s="273"/>
      <c r="F3291" s="264"/>
      <c r="G3291" s="265"/>
      <c r="H3291" s="126"/>
      <c r="I3291" s="125"/>
      <c r="J3291" s="125"/>
      <c r="K3291" s="125"/>
      <c r="L3291" s="125"/>
      <c r="M3291" s="125"/>
      <c r="N3291" s="125"/>
      <c r="O3291" s="266"/>
      <c r="P3291" s="267"/>
      <c r="Q3291" s="268"/>
      <c r="R3291" s="269"/>
      <c r="S3291" s="268"/>
      <c r="T3291" s="263"/>
      <c r="U3291" s="300"/>
      <c r="V3291" s="294" t="str">
        <f>IF(Tabela7[[#This Row],[C/V]]="c",Tabela7[[#This Row],[Preço Médio]],"")</f>
        <v/>
      </c>
      <c r="W3291" s="294" t="str">
        <f>IF(Tabela7[[#This Row],[C/V]]="v",Tabela7[[#This Row],[Preço Médio]],"")</f>
        <v/>
      </c>
      <c r="X3291" s="123" t="str">
        <f>Tabela7[[#This Row],[Código Negociação]]&amp;Tabela7[[#This Row],[C/V]]</f>
        <v/>
      </c>
    </row>
    <row r="3292" spans="3:24" ht="15" customHeight="1" x14ac:dyDescent="0.25">
      <c r="C3292" s="262"/>
      <c r="D3292" s="272"/>
      <c r="E3292" s="273"/>
      <c r="F3292" s="264"/>
      <c r="G3292" s="265"/>
      <c r="H3292" s="126"/>
      <c r="I3292" s="125"/>
      <c r="J3292" s="125"/>
      <c r="K3292" s="125"/>
      <c r="L3292" s="125"/>
      <c r="M3292" s="125"/>
      <c r="N3292" s="125"/>
      <c r="O3292" s="266"/>
      <c r="P3292" s="267"/>
      <c r="Q3292" s="267"/>
      <c r="R3292" s="270"/>
      <c r="S3292" s="267"/>
      <c r="T3292" s="264"/>
      <c r="U3292" s="300"/>
      <c r="V3292" s="294" t="str">
        <f>IF(Tabela7[[#This Row],[C/V]]="c",Tabela7[[#This Row],[Preço Médio]],"")</f>
        <v/>
      </c>
      <c r="W3292" s="294" t="str">
        <f>IF(Tabela7[[#This Row],[C/V]]="v",Tabela7[[#This Row],[Preço Médio]],"")</f>
        <v/>
      </c>
      <c r="X3292" s="123" t="str">
        <f>Tabela7[[#This Row],[Código Negociação]]&amp;Tabela7[[#This Row],[C/V]]</f>
        <v/>
      </c>
    </row>
    <row r="3293" spans="3:24" ht="15" customHeight="1" x14ac:dyDescent="0.25">
      <c r="C3293" s="141"/>
      <c r="D3293" s="271"/>
      <c r="E3293" s="271"/>
      <c r="F3293" s="118"/>
      <c r="G3293" s="119"/>
      <c r="H3293" s="118"/>
      <c r="I3293" s="120"/>
      <c r="J3293" s="120"/>
      <c r="K3293" s="120"/>
      <c r="L3293" s="120"/>
      <c r="M3293" s="120"/>
      <c r="N3293" s="120"/>
      <c r="O3293" s="121"/>
      <c r="P3293" s="121"/>
      <c r="Q3293" s="117"/>
      <c r="R3293" s="122"/>
      <c r="S3293" s="117"/>
      <c r="T3293" s="123"/>
      <c r="U3293" s="299"/>
      <c r="V3293" s="294" t="str">
        <f>IF(Tabela7[[#This Row],[C/V]]="c",Tabela7[[#This Row],[Preço Médio]],"")</f>
        <v/>
      </c>
      <c r="W3293" s="294" t="str">
        <f>IF(Tabela7[[#This Row],[C/V]]="v",Tabela7[[#This Row],[Preço Médio]],"")</f>
        <v/>
      </c>
      <c r="X3293" s="123" t="str">
        <f>Tabela7[[#This Row],[Código Negociação]]&amp;Tabela7[[#This Row],[C/V]]</f>
        <v/>
      </c>
    </row>
    <row r="3294" spans="3:24" ht="15" customHeight="1" x14ac:dyDescent="0.25">
      <c r="C3294" s="262"/>
      <c r="D3294" s="272"/>
      <c r="E3294" s="272"/>
      <c r="F3294" s="264"/>
      <c r="G3294" s="265"/>
      <c r="H3294" s="126"/>
      <c r="I3294" s="125"/>
      <c r="J3294" s="125"/>
      <c r="K3294" s="125"/>
      <c r="L3294" s="125"/>
      <c r="M3294" s="125"/>
      <c r="N3294" s="125"/>
      <c r="O3294" s="266"/>
      <c r="P3294" s="267"/>
      <c r="Q3294" s="268"/>
      <c r="R3294" s="269"/>
      <c r="S3294" s="268"/>
      <c r="T3294" s="263"/>
      <c r="U3294" s="300"/>
      <c r="V3294" s="294" t="str">
        <f>IF(Tabela7[[#This Row],[C/V]]="c",Tabela7[[#This Row],[Preço Médio]],"")</f>
        <v/>
      </c>
      <c r="W3294" s="294" t="str">
        <f>IF(Tabela7[[#This Row],[C/V]]="v",Tabela7[[#This Row],[Preço Médio]],"")</f>
        <v/>
      </c>
      <c r="X3294" s="123" t="str">
        <f>Tabela7[[#This Row],[Código Negociação]]&amp;Tabela7[[#This Row],[C/V]]</f>
        <v/>
      </c>
    </row>
    <row r="3295" spans="3:24" ht="15" customHeight="1" x14ac:dyDescent="0.25">
      <c r="C3295" s="262"/>
      <c r="D3295" s="272"/>
      <c r="E3295" s="272"/>
      <c r="F3295" s="264"/>
      <c r="G3295" s="265"/>
      <c r="H3295" s="126"/>
      <c r="I3295" s="125"/>
      <c r="J3295" s="125"/>
      <c r="K3295" s="125"/>
      <c r="L3295" s="125"/>
      <c r="M3295" s="125"/>
      <c r="N3295" s="125"/>
      <c r="O3295" s="266"/>
      <c r="P3295" s="267"/>
      <c r="Q3295" s="267"/>
      <c r="R3295" s="270"/>
      <c r="S3295" s="267"/>
      <c r="T3295" s="264"/>
      <c r="U3295" s="300"/>
      <c r="V3295" s="294" t="str">
        <f>IF(Tabela7[[#This Row],[C/V]]="c",Tabela7[[#This Row],[Preço Médio]],"")</f>
        <v/>
      </c>
      <c r="W3295" s="294" t="str">
        <f>IF(Tabela7[[#This Row],[C/V]]="v",Tabela7[[#This Row],[Preço Médio]],"")</f>
        <v/>
      </c>
      <c r="X3295" s="123" t="str">
        <f>Tabela7[[#This Row],[Código Negociação]]&amp;Tabela7[[#This Row],[C/V]]</f>
        <v/>
      </c>
    </row>
    <row r="3296" spans="3:24" ht="15" customHeight="1" x14ac:dyDescent="0.25">
      <c r="C3296" s="141"/>
      <c r="D3296" s="273"/>
      <c r="E3296" s="273"/>
      <c r="F3296" s="264"/>
      <c r="G3296" s="274"/>
      <c r="H3296" s="264"/>
      <c r="I3296" s="275"/>
      <c r="J3296" s="275"/>
      <c r="K3296" s="275"/>
      <c r="L3296" s="275"/>
      <c r="M3296" s="275"/>
      <c r="N3296" s="275"/>
      <c r="O3296" s="267"/>
      <c r="P3296" s="267"/>
      <c r="Q3296" s="268"/>
      <c r="R3296" s="269"/>
      <c r="S3296" s="268"/>
      <c r="T3296" s="263"/>
      <c r="U3296" s="300"/>
      <c r="V3296" s="294" t="str">
        <f>IF(Tabela7[[#This Row],[C/V]]="c",Tabela7[[#This Row],[Preço Médio]],"")</f>
        <v/>
      </c>
      <c r="W3296" s="294" t="str">
        <f>IF(Tabela7[[#This Row],[C/V]]="v",Tabela7[[#This Row],[Preço Médio]],"")</f>
        <v/>
      </c>
      <c r="X3296" s="123" t="str">
        <f>Tabela7[[#This Row],[Código Negociação]]&amp;Tabela7[[#This Row],[C/V]]</f>
        <v/>
      </c>
    </row>
    <row r="3297" spans="3:24" ht="15" customHeight="1" x14ac:dyDescent="0.25">
      <c r="C3297" s="262"/>
      <c r="D3297" s="272"/>
      <c r="E3297" s="273"/>
      <c r="F3297" s="264"/>
      <c r="G3297" s="265"/>
      <c r="H3297" s="126"/>
      <c r="I3297" s="125"/>
      <c r="J3297" s="125"/>
      <c r="K3297" s="125"/>
      <c r="L3297" s="125"/>
      <c r="M3297" s="125"/>
      <c r="N3297" s="125"/>
      <c r="O3297" s="266"/>
      <c r="P3297" s="267"/>
      <c r="Q3297" s="268"/>
      <c r="R3297" s="269"/>
      <c r="S3297" s="268"/>
      <c r="T3297" s="263"/>
      <c r="U3297" s="300"/>
      <c r="V3297" s="294" t="str">
        <f>IF(Tabela7[[#This Row],[C/V]]="c",Tabela7[[#This Row],[Preço Médio]],"")</f>
        <v/>
      </c>
      <c r="W3297" s="294" t="str">
        <f>IF(Tabela7[[#This Row],[C/V]]="v",Tabela7[[#This Row],[Preço Médio]],"")</f>
        <v/>
      </c>
      <c r="X3297" s="123" t="str">
        <f>Tabela7[[#This Row],[Código Negociação]]&amp;Tabela7[[#This Row],[C/V]]</f>
        <v/>
      </c>
    </row>
    <row r="3298" spans="3:24" ht="15" customHeight="1" x14ac:dyDescent="0.25">
      <c r="C3298" s="262"/>
      <c r="D3298" s="272"/>
      <c r="E3298" s="273"/>
      <c r="F3298" s="264"/>
      <c r="G3298" s="265"/>
      <c r="H3298" s="126"/>
      <c r="I3298" s="125"/>
      <c r="J3298" s="125"/>
      <c r="K3298" s="125"/>
      <c r="L3298" s="125"/>
      <c r="M3298" s="125"/>
      <c r="N3298" s="125"/>
      <c r="O3298" s="266"/>
      <c r="P3298" s="267"/>
      <c r="Q3298" s="267"/>
      <c r="R3298" s="270"/>
      <c r="S3298" s="267"/>
      <c r="T3298" s="264"/>
      <c r="U3298" s="300"/>
      <c r="V3298" s="294" t="str">
        <f>IF(Tabela7[[#This Row],[C/V]]="c",Tabela7[[#This Row],[Preço Médio]],"")</f>
        <v/>
      </c>
      <c r="W3298" s="294" t="str">
        <f>IF(Tabela7[[#This Row],[C/V]]="v",Tabela7[[#This Row],[Preço Médio]],"")</f>
        <v/>
      </c>
      <c r="X3298" s="123" t="str">
        <f>Tabela7[[#This Row],[Código Negociação]]&amp;Tabela7[[#This Row],[C/V]]</f>
        <v/>
      </c>
    </row>
    <row r="3299" spans="3:24" ht="15" customHeight="1" x14ac:dyDescent="0.25">
      <c r="C3299" s="141"/>
      <c r="D3299" s="271"/>
      <c r="E3299" s="271"/>
      <c r="F3299" s="118"/>
      <c r="G3299" s="119"/>
      <c r="H3299" s="118"/>
      <c r="I3299" s="120"/>
      <c r="J3299" s="120"/>
      <c r="K3299" s="120"/>
      <c r="L3299" s="120"/>
      <c r="M3299" s="120"/>
      <c r="N3299" s="120"/>
      <c r="O3299" s="121"/>
      <c r="P3299" s="121"/>
      <c r="Q3299" s="117"/>
      <c r="R3299" s="122"/>
      <c r="S3299" s="117"/>
      <c r="T3299" s="123"/>
      <c r="U3299" s="299"/>
      <c r="V3299" s="294" t="str">
        <f>IF(Tabela7[[#This Row],[C/V]]="c",Tabela7[[#This Row],[Preço Médio]],"")</f>
        <v/>
      </c>
      <c r="W3299" s="294" t="str">
        <f>IF(Tabela7[[#This Row],[C/V]]="v",Tabela7[[#This Row],[Preço Médio]],"")</f>
        <v/>
      </c>
      <c r="X3299" s="123" t="str">
        <f>Tabela7[[#This Row],[Código Negociação]]&amp;Tabela7[[#This Row],[C/V]]</f>
        <v/>
      </c>
    </row>
    <row r="3300" spans="3:24" ht="15" customHeight="1" x14ac:dyDescent="0.25">
      <c r="C3300" s="262"/>
      <c r="D3300" s="272"/>
      <c r="E3300" s="272"/>
      <c r="F3300" s="264"/>
      <c r="G3300" s="265"/>
      <c r="H3300" s="126"/>
      <c r="I3300" s="125"/>
      <c r="J3300" s="125"/>
      <c r="K3300" s="125"/>
      <c r="L3300" s="125"/>
      <c r="M3300" s="125"/>
      <c r="N3300" s="125"/>
      <c r="O3300" s="266"/>
      <c r="P3300" s="267"/>
      <c r="Q3300" s="268"/>
      <c r="R3300" s="269"/>
      <c r="S3300" s="268"/>
      <c r="T3300" s="263"/>
      <c r="U3300" s="300"/>
      <c r="V3300" s="294" t="str">
        <f>IF(Tabela7[[#This Row],[C/V]]="c",Tabela7[[#This Row],[Preço Médio]],"")</f>
        <v/>
      </c>
      <c r="W3300" s="294" t="str">
        <f>IF(Tabela7[[#This Row],[C/V]]="v",Tabela7[[#This Row],[Preço Médio]],"")</f>
        <v/>
      </c>
      <c r="X3300" s="123" t="str">
        <f>Tabela7[[#This Row],[Código Negociação]]&amp;Tabela7[[#This Row],[C/V]]</f>
        <v/>
      </c>
    </row>
    <row r="3301" spans="3:24" ht="15" customHeight="1" x14ac:dyDescent="0.25">
      <c r="C3301" s="262"/>
      <c r="D3301" s="272"/>
      <c r="E3301" s="272"/>
      <c r="F3301" s="264"/>
      <c r="G3301" s="265"/>
      <c r="H3301" s="126"/>
      <c r="I3301" s="125"/>
      <c r="J3301" s="125"/>
      <c r="K3301" s="125"/>
      <c r="L3301" s="125"/>
      <c r="M3301" s="125"/>
      <c r="N3301" s="125"/>
      <c r="O3301" s="266"/>
      <c r="P3301" s="267"/>
      <c r="Q3301" s="267"/>
      <c r="R3301" s="270"/>
      <c r="S3301" s="267"/>
      <c r="T3301" s="264"/>
      <c r="U3301" s="300"/>
      <c r="V3301" s="294" t="str">
        <f>IF(Tabela7[[#This Row],[C/V]]="c",Tabela7[[#This Row],[Preço Médio]],"")</f>
        <v/>
      </c>
      <c r="W3301" s="294" t="str">
        <f>IF(Tabela7[[#This Row],[C/V]]="v",Tabela7[[#This Row],[Preço Médio]],"")</f>
        <v/>
      </c>
      <c r="X3301" s="123" t="str">
        <f>Tabela7[[#This Row],[Código Negociação]]&amp;Tabela7[[#This Row],[C/V]]</f>
        <v/>
      </c>
    </row>
    <row r="3302" spans="3:24" ht="15" customHeight="1" x14ac:dyDescent="0.25">
      <c r="C3302" s="141"/>
      <c r="D3302" s="273"/>
      <c r="E3302" s="273"/>
      <c r="F3302" s="264"/>
      <c r="G3302" s="274"/>
      <c r="H3302" s="264"/>
      <c r="I3302" s="275"/>
      <c r="J3302" s="275"/>
      <c r="K3302" s="275"/>
      <c r="L3302" s="275"/>
      <c r="M3302" s="275"/>
      <c r="N3302" s="275"/>
      <c r="O3302" s="267"/>
      <c r="P3302" s="267"/>
      <c r="Q3302" s="268"/>
      <c r="R3302" s="269"/>
      <c r="S3302" s="268"/>
      <c r="T3302" s="263"/>
      <c r="U3302" s="300"/>
      <c r="V3302" s="294" t="str">
        <f>IF(Tabela7[[#This Row],[C/V]]="c",Tabela7[[#This Row],[Preço Médio]],"")</f>
        <v/>
      </c>
      <c r="W3302" s="294" t="str">
        <f>IF(Tabela7[[#This Row],[C/V]]="v",Tabela7[[#This Row],[Preço Médio]],"")</f>
        <v/>
      </c>
      <c r="X3302" s="123" t="str">
        <f>Tabela7[[#This Row],[Código Negociação]]&amp;Tabela7[[#This Row],[C/V]]</f>
        <v/>
      </c>
    </row>
    <row r="3303" spans="3:24" ht="15" customHeight="1" x14ac:dyDescent="0.25">
      <c r="C3303" s="262"/>
      <c r="D3303" s="272"/>
      <c r="E3303" s="273"/>
      <c r="F3303" s="264"/>
      <c r="G3303" s="265"/>
      <c r="H3303" s="126"/>
      <c r="I3303" s="125"/>
      <c r="J3303" s="125"/>
      <c r="K3303" s="125"/>
      <c r="L3303" s="125"/>
      <c r="M3303" s="125"/>
      <c r="N3303" s="125"/>
      <c r="O3303" s="266"/>
      <c r="P3303" s="267"/>
      <c r="Q3303" s="268"/>
      <c r="R3303" s="269"/>
      <c r="S3303" s="268"/>
      <c r="T3303" s="263"/>
      <c r="U3303" s="300"/>
      <c r="V3303" s="294" t="str">
        <f>IF(Tabela7[[#This Row],[C/V]]="c",Tabela7[[#This Row],[Preço Médio]],"")</f>
        <v/>
      </c>
      <c r="W3303" s="294" t="str">
        <f>IF(Tabela7[[#This Row],[C/V]]="v",Tabela7[[#This Row],[Preço Médio]],"")</f>
        <v/>
      </c>
      <c r="X3303" s="123" t="str">
        <f>Tabela7[[#This Row],[Código Negociação]]&amp;Tabela7[[#This Row],[C/V]]</f>
        <v/>
      </c>
    </row>
    <row r="3304" spans="3:24" ht="15" customHeight="1" x14ac:dyDescent="0.25">
      <c r="C3304" s="262"/>
      <c r="D3304" s="272"/>
      <c r="E3304" s="273"/>
      <c r="F3304" s="264"/>
      <c r="G3304" s="265"/>
      <c r="H3304" s="126"/>
      <c r="I3304" s="125"/>
      <c r="J3304" s="125"/>
      <c r="K3304" s="125"/>
      <c r="L3304" s="125"/>
      <c r="M3304" s="125"/>
      <c r="N3304" s="125"/>
      <c r="O3304" s="266"/>
      <c r="P3304" s="267"/>
      <c r="Q3304" s="267"/>
      <c r="R3304" s="270"/>
      <c r="S3304" s="267"/>
      <c r="T3304" s="264"/>
      <c r="U3304" s="300"/>
      <c r="V3304" s="294" t="str">
        <f>IF(Tabela7[[#This Row],[C/V]]="c",Tabela7[[#This Row],[Preço Médio]],"")</f>
        <v/>
      </c>
      <c r="W3304" s="294" t="str">
        <f>IF(Tabela7[[#This Row],[C/V]]="v",Tabela7[[#This Row],[Preço Médio]],"")</f>
        <v/>
      </c>
      <c r="X3304" s="123" t="str">
        <f>Tabela7[[#This Row],[Código Negociação]]&amp;Tabela7[[#This Row],[C/V]]</f>
        <v/>
      </c>
    </row>
    <row r="3305" spans="3:24" ht="15" customHeight="1" x14ac:dyDescent="0.25">
      <c r="C3305" s="141"/>
      <c r="D3305" s="271"/>
      <c r="E3305" s="271"/>
      <c r="F3305" s="118"/>
      <c r="G3305" s="119"/>
      <c r="H3305" s="118"/>
      <c r="I3305" s="120"/>
      <c r="J3305" s="120"/>
      <c r="K3305" s="120"/>
      <c r="L3305" s="120"/>
      <c r="M3305" s="120"/>
      <c r="N3305" s="120"/>
      <c r="O3305" s="121"/>
      <c r="P3305" s="121"/>
      <c r="Q3305" s="117"/>
      <c r="R3305" s="122"/>
      <c r="S3305" s="117"/>
      <c r="T3305" s="123"/>
      <c r="U3305" s="299"/>
      <c r="V3305" s="294" t="str">
        <f>IF(Tabela7[[#This Row],[C/V]]="c",Tabela7[[#This Row],[Preço Médio]],"")</f>
        <v/>
      </c>
      <c r="W3305" s="294" t="str">
        <f>IF(Tabela7[[#This Row],[C/V]]="v",Tabela7[[#This Row],[Preço Médio]],"")</f>
        <v/>
      </c>
      <c r="X3305" s="123" t="str">
        <f>Tabela7[[#This Row],[Código Negociação]]&amp;Tabela7[[#This Row],[C/V]]</f>
        <v/>
      </c>
    </row>
    <row r="3306" spans="3:24" ht="15" customHeight="1" x14ac:dyDescent="0.25">
      <c r="C3306" s="262"/>
      <c r="D3306" s="272"/>
      <c r="E3306" s="272"/>
      <c r="F3306" s="264"/>
      <c r="G3306" s="265"/>
      <c r="H3306" s="126"/>
      <c r="I3306" s="125"/>
      <c r="J3306" s="125"/>
      <c r="K3306" s="125"/>
      <c r="L3306" s="125"/>
      <c r="M3306" s="125"/>
      <c r="N3306" s="125"/>
      <c r="O3306" s="266"/>
      <c r="P3306" s="267"/>
      <c r="Q3306" s="268"/>
      <c r="R3306" s="269"/>
      <c r="S3306" s="268"/>
      <c r="T3306" s="263"/>
      <c r="U3306" s="300"/>
      <c r="V3306" s="294" t="str">
        <f>IF(Tabela7[[#This Row],[C/V]]="c",Tabela7[[#This Row],[Preço Médio]],"")</f>
        <v/>
      </c>
      <c r="W3306" s="294" t="str">
        <f>IF(Tabela7[[#This Row],[C/V]]="v",Tabela7[[#This Row],[Preço Médio]],"")</f>
        <v/>
      </c>
      <c r="X3306" s="123" t="str">
        <f>Tabela7[[#This Row],[Código Negociação]]&amp;Tabela7[[#This Row],[C/V]]</f>
        <v/>
      </c>
    </row>
    <row r="3307" spans="3:24" ht="15" customHeight="1" x14ac:dyDescent="0.25">
      <c r="C3307" s="262"/>
      <c r="D3307" s="272"/>
      <c r="E3307" s="272"/>
      <c r="F3307" s="264"/>
      <c r="G3307" s="265"/>
      <c r="H3307" s="126"/>
      <c r="I3307" s="125"/>
      <c r="J3307" s="125"/>
      <c r="K3307" s="125"/>
      <c r="L3307" s="125"/>
      <c r="M3307" s="125"/>
      <c r="N3307" s="125"/>
      <c r="O3307" s="266"/>
      <c r="P3307" s="267"/>
      <c r="Q3307" s="267"/>
      <c r="R3307" s="270"/>
      <c r="S3307" s="267"/>
      <c r="T3307" s="264"/>
      <c r="U3307" s="300"/>
      <c r="V3307" s="294" t="str">
        <f>IF(Tabela7[[#This Row],[C/V]]="c",Tabela7[[#This Row],[Preço Médio]],"")</f>
        <v/>
      </c>
      <c r="W3307" s="294" t="str">
        <f>IF(Tabela7[[#This Row],[C/V]]="v",Tabela7[[#This Row],[Preço Médio]],"")</f>
        <v/>
      </c>
      <c r="X3307" s="123" t="str">
        <f>Tabela7[[#This Row],[Código Negociação]]&amp;Tabela7[[#This Row],[C/V]]</f>
        <v/>
      </c>
    </row>
    <row r="3308" spans="3:24" ht="15" customHeight="1" x14ac:dyDescent="0.25">
      <c r="C3308" s="141"/>
      <c r="D3308" s="273"/>
      <c r="E3308" s="273"/>
      <c r="F3308" s="264"/>
      <c r="G3308" s="274"/>
      <c r="H3308" s="264"/>
      <c r="I3308" s="275"/>
      <c r="J3308" s="275"/>
      <c r="K3308" s="275"/>
      <c r="L3308" s="275"/>
      <c r="M3308" s="275"/>
      <c r="N3308" s="275"/>
      <c r="O3308" s="267"/>
      <c r="P3308" s="267"/>
      <c r="Q3308" s="268"/>
      <c r="R3308" s="269"/>
      <c r="S3308" s="268"/>
      <c r="T3308" s="263"/>
      <c r="U3308" s="300"/>
      <c r="V3308" s="294" t="str">
        <f>IF(Tabela7[[#This Row],[C/V]]="c",Tabela7[[#This Row],[Preço Médio]],"")</f>
        <v/>
      </c>
      <c r="W3308" s="294" t="str">
        <f>IF(Tabela7[[#This Row],[C/V]]="v",Tabela7[[#This Row],[Preço Médio]],"")</f>
        <v/>
      </c>
      <c r="X3308" s="123" t="str">
        <f>Tabela7[[#This Row],[Código Negociação]]&amp;Tabela7[[#This Row],[C/V]]</f>
        <v/>
      </c>
    </row>
    <row r="3309" spans="3:24" ht="15" customHeight="1" x14ac:dyDescent="0.25">
      <c r="C3309" s="262"/>
      <c r="D3309" s="272"/>
      <c r="E3309" s="273"/>
      <c r="F3309" s="264"/>
      <c r="G3309" s="265"/>
      <c r="H3309" s="126"/>
      <c r="I3309" s="125"/>
      <c r="J3309" s="125"/>
      <c r="K3309" s="125"/>
      <c r="L3309" s="125"/>
      <c r="M3309" s="125"/>
      <c r="N3309" s="125"/>
      <c r="O3309" s="266"/>
      <c r="P3309" s="267"/>
      <c r="Q3309" s="268"/>
      <c r="R3309" s="269"/>
      <c r="S3309" s="268"/>
      <c r="T3309" s="263"/>
      <c r="U3309" s="300"/>
      <c r="V3309" s="294" t="str">
        <f>IF(Tabela7[[#This Row],[C/V]]="c",Tabela7[[#This Row],[Preço Médio]],"")</f>
        <v/>
      </c>
      <c r="W3309" s="294" t="str">
        <f>IF(Tabela7[[#This Row],[C/V]]="v",Tabela7[[#This Row],[Preço Médio]],"")</f>
        <v/>
      </c>
      <c r="X3309" s="123" t="str">
        <f>Tabela7[[#This Row],[Código Negociação]]&amp;Tabela7[[#This Row],[C/V]]</f>
        <v/>
      </c>
    </row>
    <row r="3310" spans="3:24" ht="15" customHeight="1" x14ac:dyDescent="0.25">
      <c r="C3310" s="262"/>
      <c r="D3310" s="272"/>
      <c r="E3310" s="273"/>
      <c r="F3310" s="264"/>
      <c r="G3310" s="265"/>
      <c r="H3310" s="126"/>
      <c r="I3310" s="125"/>
      <c r="J3310" s="125"/>
      <c r="K3310" s="125"/>
      <c r="L3310" s="125"/>
      <c r="M3310" s="125"/>
      <c r="N3310" s="125"/>
      <c r="O3310" s="266"/>
      <c r="P3310" s="267"/>
      <c r="Q3310" s="267"/>
      <c r="R3310" s="270"/>
      <c r="S3310" s="267"/>
      <c r="T3310" s="264"/>
      <c r="U3310" s="300"/>
      <c r="V3310" s="294" t="str">
        <f>IF(Tabela7[[#This Row],[C/V]]="c",Tabela7[[#This Row],[Preço Médio]],"")</f>
        <v/>
      </c>
      <c r="W3310" s="294" t="str">
        <f>IF(Tabela7[[#This Row],[C/V]]="v",Tabela7[[#This Row],[Preço Médio]],"")</f>
        <v/>
      </c>
      <c r="X3310" s="123" t="str">
        <f>Tabela7[[#This Row],[Código Negociação]]&amp;Tabela7[[#This Row],[C/V]]</f>
        <v/>
      </c>
    </row>
    <row r="3311" spans="3:24" ht="15" customHeight="1" x14ac:dyDescent="0.25">
      <c r="C3311" s="141"/>
      <c r="D3311" s="271"/>
      <c r="E3311" s="271"/>
      <c r="F3311" s="118"/>
      <c r="G3311" s="119"/>
      <c r="H3311" s="118"/>
      <c r="I3311" s="120"/>
      <c r="J3311" s="120"/>
      <c r="K3311" s="120"/>
      <c r="L3311" s="120"/>
      <c r="M3311" s="120"/>
      <c r="N3311" s="120"/>
      <c r="O3311" s="121"/>
      <c r="P3311" s="121"/>
      <c r="Q3311" s="117"/>
      <c r="R3311" s="122"/>
      <c r="S3311" s="117"/>
      <c r="T3311" s="123"/>
      <c r="U3311" s="299"/>
      <c r="V3311" s="294" t="str">
        <f>IF(Tabela7[[#This Row],[C/V]]="c",Tabela7[[#This Row],[Preço Médio]],"")</f>
        <v/>
      </c>
      <c r="W3311" s="294" t="str">
        <f>IF(Tabela7[[#This Row],[C/V]]="v",Tabela7[[#This Row],[Preço Médio]],"")</f>
        <v/>
      </c>
      <c r="X3311" s="123" t="str">
        <f>Tabela7[[#This Row],[Código Negociação]]&amp;Tabela7[[#This Row],[C/V]]</f>
        <v/>
      </c>
    </row>
    <row r="3312" spans="3:24" ht="15" customHeight="1" x14ac:dyDescent="0.25">
      <c r="C3312" s="262"/>
      <c r="D3312" s="272"/>
      <c r="E3312" s="272"/>
      <c r="F3312" s="264"/>
      <c r="G3312" s="265"/>
      <c r="H3312" s="126"/>
      <c r="I3312" s="125"/>
      <c r="J3312" s="125"/>
      <c r="K3312" s="125"/>
      <c r="L3312" s="125"/>
      <c r="M3312" s="125"/>
      <c r="N3312" s="125"/>
      <c r="O3312" s="266"/>
      <c r="P3312" s="267"/>
      <c r="Q3312" s="268"/>
      <c r="R3312" s="269"/>
      <c r="S3312" s="268"/>
      <c r="T3312" s="263"/>
      <c r="U3312" s="300"/>
      <c r="V3312" s="294" t="str">
        <f>IF(Tabela7[[#This Row],[C/V]]="c",Tabela7[[#This Row],[Preço Médio]],"")</f>
        <v/>
      </c>
      <c r="W3312" s="294" t="str">
        <f>IF(Tabela7[[#This Row],[C/V]]="v",Tabela7[[#This Row],[Preço Médio]],"")</f>
        <v/>
      </c>
      <c r="X3312" s="123" t="str">
        <f>Tabela7[[#This Row],[Código Negociação]]&amp;Tabela7[[#This Row],[C/V]]</f>
        <v/>
      </c>
    </row>
    <row r="3313" spans="3:24" ht="15" customHeight="1" x14ac:dyDescent="0.25">
      <c r="C3313" s="262"/>
      <c r="D3313" s="272"/>
      <c r="E3313" s="272"/>
      <c r="F3313" s="264"/>
      <c r="G3313" s="265"/>
      <c r="H3313" s="126"/>
      <c r="I3313" s="125"/>
      <c r="J3313" s="125"/>
      <c r="K3313" s="125"/>
      <c r="L3313" s="125"/>
      <c r="M3313" s="125"/>
      <c r="N3313" s="125"/>
      <c r="O3313" s="266"/>
      <c r="P3313" s="267"/>
      <c r="Q3313" s="267"/>
      <c r="R3313" s="270"/>
      <c r="S3313" s="267"/>
      <c r="T3313" s="264"/>
      <c r="U3313" s="300"/>
      <c r="V3313" s="294" t="str">
        <f>IF(Tabela7[[#This Row],[C/V]]="c",Tabela7[[#This Row],[Preço Médio]],"")</f>
        <v/>
      </c>
      <c r="W3313" s="294" t="str">
        <f>IF(Tabela7[[#This Row],[C/V]]="v",Tabela7[[#This Row],[Preço Médio]],"")</f>
        <v/>
      </c>
      <c r="X3313" s="123" t="str">
        <f>Tabela7[[#This Row],[Código Negociação]]&amp;Tabela7[[#This Row],[C/V]]</f>
        <v/>
      </c>
    </row>
    <row r="3314" spans="3:24" ht="15" customHeight="1" x14ac:dyDescent="0.25">
      <c r="C3314" s="141"/>
      <c r="D3314" s="273"/>
      <c r="E3314" s="273"/>
      <c r="F3314" s="264"/>
      <c r="G3314" s="274"/>
      <c r="H3314" s="264"/>
      <c r="I3314" s="275"/>
      <c r="J3314" s="275"/>
      <c r="K3314" s="275"/>
      <c r="L3314" s="275"/>
      <c r="M3314" s="275"/>
      <c r="N3314" s="275"/>
      <c r="O3314" s="267"/>
      <c r="P3314" s="267"/>
      <c r="Q3314" s="268"/>
      <c r="R3314" s="269"/>
      <c r="S3314" s="268"/>
      <c r="T3314" s="263"/>
      <c r="U3314" s="300"/>
      <c r="V3314" s="294" t="str">
        <f>IF(Tabela7[[#This Row],[C/V]]="c",Tabela7[[#This Row],[Preço Médio]],"")</f>
        <v/>
      </c>
      <c r="W3314" s="294" t="str">
        <f>IF(Tabela7[[#This Row],[C/V]]="v",Tabela7[[#This Row],[Preço Médio]],"")</f>
        <v/>
      </c>
      <c r="X3314" s="123" t="str">
        <f>Tabela7[[#This Row],[Código Negociação]]&amp;Tabela7[[#This Row],[C/V]]</f>
        <v/>
      </c>
    </row>
    <row r="3315" spans="3:24" ht="15" customHeight="1" x14ac:dyDescent="0.25">
      <c r="C3315" s="262"/>
      <c r="D3315" s="272"/>
      <c r="E3315" s="273"/>
      <c r="F3315" s="264"/>
      <c r="G3315" s="265"/>
      <c r="H3315" s="126"/>
      <c r="I3315" s="125"/>
      <c r="J3315" s="125"/>
      <c r="K3315" s="125"/>
      <c r="L3315" s="125"/>
      <c r="M3315" s="125"/>
      <c r="N3315" s="125"/>
      <c r="O3315" s="266"/>
      <c r="P3315" s="267"/>
      <c r="Q3315" s="268"/>
      <c r="R3315" s="269"/>
      <c r="S3315" s="268"/>
      <c r="T3315" s="263"/>
      <c r="U3315" s="300"/>
      <c r="V3315" s="294" t="str">
        <f>IF(Tabela7[[#This Row],[C/V]]="c",Tabela7[[#This Row],[Preço Médio]],"")</f>
        <v/>
      </c>
      <c r="W3315" s="294" t="str">
        <f>IF(Tabela7[[#This Row],[C/V]]="v",Tabela7[[#This Row],[Preço Médio]],"")</f>
        <v/>
      </c>
      <c r="X3315" s="123" t="str">
        <f>Tabela7[[#This Row],[Código Negociação]]&amp;Tabela7[[#This Row],[C/V]]</f>
        <v/>
      </c>
    </row>
    <row r="3316" spans="3:24" ht="15" customHeight="1" x14ac:dyDescent="0.25">
      <c r="C3316" s="262"/>
      <c r="D3316" s="272"/>
      <c r="E3316" s="273"/>
      <c r="F3316" s="264"/>
      <c r="G3316" s="265"/>
      <c r="H3316" s="126"/>
      <c r="I3316" s="125"/>
      <c r="J3316" s="125"/>
      <c r="K3316" s="125"/>
      <c r="L3316" s="125"/>
      <c r="M3316" s="125"/>
      <c r="N3316" s="125"/>
      <c r="O3316" s="266"/>
      <c r="P3316" s="267"/>
      <c r="Q3316" s="267"/>
      <c r="R3316" s="270"/>
      <c r="S3316" s="267"/>
      <c r="T3316" s="264"/>
      <c r="U3316" s="300"/>
      <c r="V3316" s="294" t="str">
        <f>IF(Tabela7[[#This Row],[C/V]]="c",Tabela7[[#This Row],[Preço Médio]],"")</f>
        <v/>
      </c>
      <c r="W3316" s="294" t="str">
        <f>IF(Tabela7[[#This Row],[C/V]]="v",Tabela7[[#This Row],[Preço Médio]],"")</f>
        <v/>
      </c>
      <c r="X3316" s="123" t="str">
        <f>Tabela7[[#This Row],[Código Negociação]]&amp;Tabela7[[#This Row],[C/V]]</f>
        <v/>
      </c>
    </row>
    <row r="3317" spans="3:24" ht="15" customHeight="1" x14ac:dyDescent="0.25">
      <c r="C3317" s="141"/>
      <c r="D3317" s="271"/>
      <c r="E3317" s="271"/>
      <c r="F3317" s="118"/>
      <c r="G3317" s="119"/>
      <c r="H3317" s="118"/>
      <c r="I3317" s="120"/>
      <c r="J3317" s="120"/>
      <c r="K3317" s="120"/>
      <c r="L3317" s="120"/>
      <c r="M3317" s="120"/>
      <c r="N3317" s="120"/>
      <c r="O3317" s="121"/>
      <c r="P3317" s="121"/>
      <c r="Q3317" s="117"/>
      <c r="R3317" s="122"/>
      <c r="S3317" s="117"/>
      <c r="T3317" s="123"/>
      <c r="U3317" s="299"/>
      <c r="V3317" s="294" t="str">
        <f>IF(Tabela7[[#This Row],[C/V]]="c",Tabela7[[#This Row],[Preço Médio]],"")</f>
        <v/>
      </c>
      <c r="W3317" s="294" t="str">
        <f>IF(Tabela7[[#This Row],[C/V]]="v",Tabela7[[#This Row],[Preço Médio]],"")</f>
        <v/>
      </c>
      <c r="X3317" s="123" t="str">
        <f>Tabela7[[#This Row],[Código Negociação]]&amp;Tabela7[[#This Row],[C/V]]</f>
        <v/>
      </c>
    </row>
    <row r="3318" spans="3:24" ht="15" customHeight="1" x14ac:dyDescent="0.25">
      <c r="C3318" s="262"/>
      <c r="D3318" s="272"/>
      <c r="E3318" s="272"/>
      <c r="F3318" s="264"/>
      <c r="G3318" s="265"/>
      <c r="H3318" s="126"/>
      <c r="I3318" s="125"/>
      <c r="J3318" s="125"/>
      <c r="K3318" s="125"/>
      <c r="L3318" s="125"/>
      <c r="M3318" s="125"/>
      <c r="N3318" s="125"/>
      <c r="O3318" s="266"/>
      <c r="P3318" s="267"/>
      <c r="Q3318" s="268"/>
      <c r="R3318" s="269"/>
      <c r="S3318" s="268"/>
      <c r="T3318" s="263"/>
      <c r="U3318" s="300"/>
      <c r="V3318" s="294" t="str">
        <f>IF(Tabela7[[#This Row],[C/V]]="c",Tabela7[[#This Row],[Preço Médio]],"")</f>
        <v/>
      </c>
      <c r="W3318" s="294" t="str">
        <f>IF(Tabela7[[#This Row],[C/V]]="v",Tabela7[[#This Row],[Preço Médio]],"")</f>
        <v/>
      </c>
      <c r="X3318" s="123" t="str">
        <f>Tabela7[[#This Row],[Código Negociação]]&amp;Tabela7[[#This Row],[C/V]]</f>
        <v/>
      </c>
    </row>
    <row r="3319" spans="3:24" ht="15" customHeight="1" x14ac:dyDescent="0.25">
      <c r="C3319" s="262"/>
      <c r="D3319" s="272"/>
      <c r="E3319" s="272"/>
      <c r="F3319" s="264"/>
      <c r="G3319" s="265"/>
      <c r="H3319" s="126"/>
      <c r="I3319" s="125"/>
      <c r="J3319" s="125"/>
      <c r="K3319" s="125"/>
      <c r="L3319" s="125"/>
      <c r="M3319" s="125"/>
      <c r="N3319" s="125"/>
      <c r="O3319" s="266"/>
      <c r="P3319" s="267"/>
      <c r="Q3319" s="267"/>
      <c r="R3319" s="270"/>
      <c r="S3319" s="267"/>
      <c r="T3319" s="264"/>
      <c r="U3319" s="300"/>
      <c r="V3319" s="294" t="str">
        <f>IF(Tabela7[[#This Row],[C/V]]="c",Tabela7[[#This Row],[Preço Médio]],"")</f>
        <v/>
      </c>
      <c r="W3319" s="294" t="str">
        <f>IF(Tabela7[[#This Row],[C/V]]="v",Tabela7[[#This Row],[Preço Médio]],"")</f>
        <v/>
      </c>
      <c r="X3319" s="123" t="str">
        <f>Tabela7[[#This Row],[Código Negociação]]&amp;Tabela7[[#This Row],[C/V]]</f>
        <v/>
      </c>
    </row>
    <row r="3320" spans="3:24" ht="15" customHeight="1" x14ac:dyDescent="0.25">
      <c r="C3320" s="141"/>
      <c r="D3320" s="273"/>
      <c r="E3320" s="273"/>
      <c r="F3320" s="264"/>
      <c r="G3320" s="274"/>
      <c r="H3320" s="264"/>
      <c r="I3320" s="275"/>
      <c r="J3320" s="275"/>
      <c r="K3320" s="275"/>
      <c r="L3320" s="275"/>
      <c r="M3320" s="275"/>
      <c r="N3320" s="275"/>
      <c r="O3320" s="267"/>
      <c r="P3320" s="267"/>
      <c r="Q3320" s="268"/>
      <c r="R3320" s="269"/>
      <c r="S3320" s="268"/>
      <c r="T3320" s="263"/>
      <c r="U3320" s="300"/>
      <c r="V3320" s="294" t="str">
        <f>IF(Tabela7[[#This Row],[C/V]]="c",Tabela7[[#This Row],[Preço Médio]],"")</f>
        <v/>
      </c>
      <c r="W3320" s="294" t="str">
        <f>IF(Tabela7[[#This Row],[C/V]]="v",Tabela7[[#This Row],[Preço Médio]],"")</f>
        <v/>
      </c>
      <c r="X3320" s="123" t="str">
        <f>Tabela7[[#This Row],[Código Negociação]]&amp;Tabela7[[#This Row],[C/V]]</f>
        <v/>
      </c>
    </row>
    <row r="3321" spans="3:24" ht="15" customHeight="1" x14ac:dyDescent="0.25">
      <c r="C3321" s="262"/>
      <c r="D3321" s="272"/>
      <c r="E3321" s="273"/>
      <c r="F3321" s="264"/>
      <c r="G3321" s="265"/>
      <c r="H3321" s="126"/>
      <c r="I3321" s="125"/>
      <c r="J3321" s="125"/>
      <c r="K3321" s="125"/>
      <c r="L3321" s="125"/>
      <c r="M3321" s="125"/>
      <c r="N3321" s="125"/>
      <c r="O3321" s="266"/>
      <c r="P3321" s="267"/>
      <c r="Q3321" s="268"/>
      <c r="R3321" s="269"/>
      <c r="S3321" s="268"/>
      <c r="T3321" s="263"/>
      <c r="U3321" s="300"/>
      <c r="V3321" s="294" t="str">
        <f>IF(Tabela7[[#This Row],[C/V]]="c",Tabela7[[#This Row],[Preço Médio]],"")</f>
        <v/>
      </c>
      <c r="W3321" s="294" t="str">
        <f>IF(Tabela7[[#This Row],[C/V]]="v",Tabela7[[#This Row],[Preço Médio]],"")</f>
        <v/>
      </c>
      <c r="X3321" s="123" t="str">
        <f>Tabela7[[#This Row],[Código Negociação]]&amp;Tabela7[[#This Row],[C/V]]</f>
        <v/>
      </c>
    </row>
    <row r="3322" spans="3:24" ht="15" customHeight="1" x14ac:dyDescent="0.25">
      <c r="C3322" s="262"/>
      <c r="D3322" s="272"/>
      <c r="E3322" s="273"/>
      <c r="F3322" s="264"/>
      <c r="G3322" s="265"/>
      <c r="H3322" s="126"/>
      <c r="I3322" s="125"/>
      <c r="J3322" s="125"/>
      <c r="K3322" s="125"/>
      <c r="L3322" s="125"/>
      <c r="M3322" s="125"/>
      <c r="N3322" s="125"/>
      <c r="O3322" s="266"/>
      <c r="P3322" s="267"/>
      <c r="Q3322" s="267"/>
      <c r="R3322" s="270"/>
      <c r="S3322" s="267"/>
      <c r="T3322" s="264"/>
      <c r="U3322" s="300"/>
      <c r="V3322" s="294" t="str">
        <f>IF(Tabela7[[#This Row],[C/V]]="c",Tabela7[[#This Row],[Preço Médio]],"")</f>
        <v/>
      </c>
      <c r="W3322" s="294" t="str">
        <f>IF(Tabela7[[#This Row],[C/V]]="v",Tabela7[[#This Row],[Preço Médio]],"")</f>
        <v/>
      </c>
      <c r="X3322" s="123" t="str">
        <f>Tabela7[[#This Row],[Código Negociação]]&amp;Tabela7[[#This Row],[C/V]]</f>
        <v/>
      </c>
    </row>
    <row r="3323" spans="3:24" ht="15" customHeight="1" x14ac:dyDescent="0.25">
      <c r="C3323" s="141"/>
      <c r="D3323" s="271"/>
      <c r="E3323" s="271"/>
      <c r="F3323" s="118"/>
      <c r="G3323" s="119"/>
      <c r="H3323" s="118"/>
      <c r="I3323" s="120"/>
      <c r="J3323" s="120"/>
      <c r="K3323" s="120"/>
      <c r="L3323" s="120"/>
      <c r="M3323" s="120"/>
      <c r="N3323" s="120"/>
      <c r="O3323" s="121"/>
      <c r="P3323" s="121"/>
      <c r="Q3323" s="117"/>
      <c r="R3323" s="122"/>
      <c r="S3323" s="117"/>
      <c r="T3323" s="123"/>
      <c r="U3323" s="299"/>
      <c r="V3323" s="294" t="str">
        <f>IF(Tabela7[[#This Row],[C/V]]="c",Tabela7[[#This Row],[Preço Médio]],"")</f>
        <v/>
      </c>
      <c r="W3323" s="294" t="str">
        <f>IF(Tabela7[[#This Row],[C/V]]="v",Tabela7[[#This Row],[Preço Médio]],"")</f>
        <v/>
      </c>
      <c r="X3323" s="123" t="str">
        <f>Tabela7[[#This Row],[Código Negociação]]&amp;Tabela7[[#This Row],[C/V]]</f>
        <v/>
      </c>
    </row>
    <row r="3324" spans="3:24" ht="15" customHeight="1" x14ac:dyDescent="0.25">
      <c r="C3324" s="262"/>
      <c r="D3324" s="272"/>
      <c r="E3324" s="272"/>
      <c r="F3324" s="264"/>
      <c r="G3324" s="265"/>
      <c r="H3324" s="126"/>
      <c r="I3324" s="125"/>
      <c r="J3324" s="125"/>
      <c r="K3324" s="125"/>
      <c r="L3324" s="125"/>
      <c r="M3324" s="125"/>
      <c r="N3324" s="125"/>
      <c r="O3324" s="266"/>
      <c r="P3324" s="267"/>
      <c r="Q3324" s="268"/>
      <c r="R3324" s="269"/>
      <c r="S3324" s="268"/>
      <c r="T3324" s="263"/>
      <c r="U3324" s="300"/>
      <c r="V3324" s="294" t="str">
        <f>IF(Tabela7[[#This Row],[C/V]]="c",Tabela7[[#This Row],[Preço Médio]],"")</f>
        <v/>
      </c>
      <c r="W3324" s="294" t="str">
        <f>IF(Tabela7[[#This Row],[C/V]]="v",Tabela7[[#This Row],[Preço Médio]],"")</f>
        <v/>
      </c>
      <c r="X3324" s="123" t="str">
        <f>Tabela7[[#This Row],[Código Negociação]]&amp;Tabela7[[#This Row],[C/V]]</f>
        <v/>
      </c>
    </row>
    <row r="3325" spans="3:24" ht="15" customHeight="1" x14ac:dyDescent="0.25">
      <c r="C3325" s="262"/>
      <c r="D3325" s="272"/>
      <c r="E3325" s="272"/>
      <c r="F3325" s="264"/>
      <c r="G3325" s="265"/>
      <c r="H3325" s="126"/>
      <c r="I3325" s="125"/>
      <c r="J3325" s="125"/>
      <c r="K3325" s="125"/>
      <c r="L3325" s="125"/>
      <c r="M3325" s="125"/>
      <c r="N3325" s="125"/>
      <c r="O3325" s="266"/>
      <c r="P3325" s="267"/>
      <c r="Q3325" s="267"/>
      <c r="R3325" s="270"/>
      <c r="S3325" s="267"/>
      <c r="T3325" s="264"/>
      <c r="U3325" s="300"/>
      <c r="V3325" s="294" t="str">
        <f>IF(Tabela7[[#This Row],[C/V]]="c",Tabela7[[#This Row],[Preço Médio]],"")</f>
        <v/>
      </c>
      <c r="W3325" s="294" t="str">
        <f>IF(Tabela7[[#This Row],[C/V]]="v",Tabela7[[#This Row],[Preço Médio]],"")</f>
        <v/>
      </c>
      <c r="X3325" s="123" t="str">
        <f>Tabela7[[#This Row],[Código Negociação]]&amp;Tabela7[[#This Row],[C/V]]</f>
        <v/>
      </c>
    </row>
    <row r="3326" spans="3:24" ht="15" customHeight="1" x14ac:dyDescent="0.25">
      <c r="C3326" s="141"/>
      <c r="D3326" s="273"/>
      <c r="E3326" s="273"/>
      <c r="F3326" s="264"/>
      <c r="G3326" s="274"/>
      <c r="H3326" s="264"/>
      <c r="I3326" s="275"/>
      <c r="J3326" s="275"/>
      <c r="K3326" s="275"/>
      <c r="L3326" s="275"/>
      <c r="M3326" s="275"/>
      <c r="N3326" s="275"/>
      <c r="O3326" s="267"/>
      <c r="P3326" s="267"/>
      <c r="Q3326" s="268"/>
      <c r="R3326" s="269"/>
      <c r="S3326" s="268"/>
      <c r="T3326" s="263"/>
      <c r="U3326" s="300"/>
      <c r="V3326" s="294" t="str">
        <f>IF(Tabela7[[#This Row],[C/V]]="c",Tabela7[[#This Row],[Preço Médio]],"")</f>
        <v/>
      </c>
      <c r="W3326" s="294" t="str">
        <f>IF(Tabela7[[#This Row],[C/V]]="v",Tabela7[[#This Row],[Preço Médio]],"")</f>
        <v/>
      </c>
      <c r="X3326" s="123" t="str">
        <f>Tabela7[[#This Row],[Código Negociação]]&amp;Tabela7[[#This Row],[C/V]]</f>
        <v/>
      </c>
    </row>
    <row r="3327" spans="3:24" ht="15" customHeight="1" x14ac:dyDescent="0.25">
      <c r="C3327" s="262"/>
      <c r="D3327" s="272"/>
      <c r="E3327" s="273"/>
      <c r="F3327" s="264"/>
      <c r="G3327" s="265"/>
      <c r="H3327" s="126"/>
      <c r="I3327" s="125"/>
      <c r="J3327" s="125"/>
      <c r="K3327" s="125"/>
      <c r="L3327" s="125"/>
      <c r="M3327" s="125"/>
      <c r="N3327" s="125"/>
      <c r="O3327" s="266"/>
      <c r="P3327" s="267"/>
      <c r="Q3327" s="268"/>
      <c r="R3327" s="269"/>
      <c r="S3327" s="268"/>
      <c r="T3327" s="263"/>
      <c r="U3327" s="300"/>
      <c r="V3327" s="294" t="str">
        <f>IF(Tabela7[[#This Row],[C/V]]="c",Tabela7[[#This Row],[Preço Médio]],"")</f>
        <v/>
      </c>
      <c r="W3327" s="294" t="str">
        <f>IF(Tabela7[[#This Row],[C/V]]="v",Tabela7[[#This Row],[Preço Médio]],"")</f>
        <v/>
      </c>
      <c r="X3327" s="123" t="str">
        <f>Tabela7[[#This Row],[Código Negociação]]&amp;Tabela7[[#This Row],[C/V]]</f>
        <v/>
      </c>
    </row>
    <row r="3328" spans="3:24" ht="15" customHeight="1" x14ac:dyDescent="0.25">
      <c r="C3328" s="262"/>
      <c r="D3328" s="272"/>
      <c r="E3328" s="273"/>
      <c r="F3328" s="264"/>
      <c r="G3328" s="265"/>
      <c r="H3328" s="126"/>
      <c r="I3328" s="125"/>
      <c r="J3328" s="125"/>
      <c r="K3328" s="125"/>
      <c r="L3328" s="125"/>
      <c r="M3328" s="125"/>
      <c r="N3328" s="125"/>
      <c r="O3328" s="266"/>
      <c r="P3328" s="267"/>
      <c r="Q3328" s="267"/>
      <c r="R3328" s="270"/>
      <c r="S3328" s="267"/>
      <c r="T3328" s="264"/>
      <c r="U3328" s="300"/>
      <c r="V3328" s="294" t="str">
        <f>IF(Tabela7[[#This Row],[C/V]]="c",Tabela7[[#This Row],[Preço Médio]],"")</f>
        <v/>
      </c>
      <c r="W3328" s="294" t="str">
        <f>IF(Tabela7[[#This Row],[C/V]]="v",Tabela7[[#This Row],[Preço Médio]],"")</f>
        <v/>
      </c>
      <c r="X3328" s="123" t="str">
        <f>Tabela7[[#This Row],[Código Negociação]]&amp;Tabela7[[#This Row],[C/V]]</f>
        <v/>
      </c>
    </row>
    <row r="3329" spans="3:24" ht="15" customHeight="1" x14ac:dyDescent="0.25">
      <c r="C3329" s="141"/>
      <c r="D3329" s="271"/>
      <c r="E3329" s="271"/>
      <c r="F3329" s="118"/>
      <c r="G3329" s="119"/>
      <c r="H3329" s="118"/>
      <c r="I3329" s="120"/>
      <c r="J3329" s="120"/>
      <c r="K3329" s="120"/>
      <c r="L3329" s="120"/>
      <c r="M3329" s="120"/>
      <c r="N3329" s="120"/>
      <c r="O3329" s="121"/>
      <c r="P3329" s="121"/>
      <c r="Q3329" s="117"/>
      <c r="R3329" s="122"/>
      <c r="S3329" s="117"/>
      <c r="T3329" s="123"/>
      <c r="U3329" s="299"/>
      <c r="V3329" s="294" t="str">
        <f>IF(Tabela7[[#This Row],[C/V]]="c",Tabela7[[#This Row],[Preço Médio]],"")</f>
        <v/>
      </c>
      <c r="W3329" s="294" t="str">
        <f>IF(Tabela7[[#This Row],[C/V]]="v",Tabela7[[#This Row],[Preço Médio]],"")</f>
        <v/>
      </c>
      <c r="X3329" s="123" t="str">
        <f>Tabela7[[#This Row],[Código Negociação]]&amp;Tabela7[[#This Row],[C/V]]</f>
        <v/>
      </c>
    </row>
    <row r="3330" spans="3:24" ht="15" customHeight="1" x14ac:dyDescent="0.25">
      <c r="C3330" s="262"/>
      <c r="D3330" s="272"/>
      <c r="E3330" s="272"/>
      <c r="F3330" s="264"/>
      <c r="G3330" s="265"/>
      <c r="H3330" s="126"/>
      <c r="I3330" s="125"/>
      <c r="J3330" s="125"/>
      <c r="K3330" s="125"/>
      <c r="L3330" s="125"/>
      <c r="M3330" s="125"/>
      <c r="N3330" s="125"/>
      <c r="O3330" s="266"/>
      <c r="P3330" s="267"/>
      <c r="Q3330" s="268"/>
      <c r="R3330" s="269"/>
      <c r="S3330" s="268"/>
      <c r="T3330" s="263"/>
      <c r="U3330" s="300"/>
      <c r="V3330" s="294" t="str">
        <f>IF(Tabela7[[#This Row],[C/V]]="c",Tabela7[[#This Row],[Preço Médio]],"")</f>
        <v/>
      </c>
      <c r="W3330" s="294" t="str">
        <f>IF(Tabela7[[#This Row],[C/V]]="v",Tabela7[[#This Row],[Preço Médio]],"")</f>
        <v/>
      </c>
      <c r="X3330" s="123" t="str">
        <f>Tabela7[[#This Row],[Código Negociação]]&amp;Tabela7[[#This Row],[C/V]]</f>
        <v/>
      </c>
    </row>
    <row r="3331" spans="3:24" ht="15" customHeight="1" x14ac:dyDescent="0.25">
      <c r="C3331" s="262"/>
      <c r="D3331" s="272"/>
      <c r="E3331" s="272"/>
      <c r="F3331" s="264"/>
      <c r="G3331" s="265"/>
      <c r="H3331" s="126"/>
      <c r="I3331" s="125"/>
      <c r="J3331" s="125"/>
      <c r="K3331" s="125"/>
      <c r="L3331" s="125"/>
      <c r="M3331" s="125"/>
      <c r="N3331" s="125"/>
      <c r="O3331" s="266"/>
      <c r="P3331" s="267"/>
      <c r="Q3331" s="267"/>
      <c r="R3331" s="270"/>
      <c r="S3331" s="267"/>
      <c r="T3331" s="264"/>
      <c r="U3331" s="300"/>
      <c r="V3331" s="294" t="str">
        <f>IF(Tabela7[[#This Row],[C/V]]="c",Tabela7[[#This Row],[Preço Médio]],"")</f>
        <v/>
      </c>
      <c r="W3331" s="294" t="str">
        <f>IF(Tabela7[[#This Row],[C/V]]="v",Tabela7[[#This Row],[Preço Médio]],"")</f>
        <v/>
      </c>
      <c r="X3331" s="123" t="str">
        <f>Tabela7[[#This Row],[Código Negociação]]&amp;Tabela7[[#This Row],[C/V]]</f>
        <v/>
      </c>
    </row>
    <row r="3332" spans="3:24" ht="15" customHeight="1" x14ac:dyDescent="0.25">
      <c r="C3332" s="141"/>
      <c r="D3332" s="273"/>
      <c r="E3332" s="273"/>
      <c r="F3332" s="264"/>
      <c r="G3332" s="274"/>
      <c r="H3332" s="264"/>
      <c r="I3332" s="275"/>
      <c r="J3332" s="275"/>
      <c r="K3332" s="275"/>
      <c r="L3332" s="275"/>
      <c r="M3332" s="275"/>
      <c r="N3332" s="275"/>
      <c r="O3332" s="267"/>
      <c r="P3332" s="267"/>
      <c r="Q3332" s="268"/>
      <c r="R3332" s="269"/>
      <c r="S3332" s="268"/>
      <c r="T3332" s="263"/>
      <c r="U3332" s="300"/>
      <c r="V3332" s="294" t="str">
        <f>IF(Tabela7[[#This Row],[C/V]]="c",Tabela7[[#This Row],[Preço Médio]],"")</f>
        <v/>
      </c>
      <c r="W3332" s="294" t="str">
        <f>IF(Tabela7[[#This Row],[C/V]]="v",Tabela7[[#This Row],[Preço Médio]],"")</f>
        <v/>
      </c>
      <c r="X3332" s="123" t="str">
        <f>Tabela7[[#This Row],[Código Negociação]]&amp;Tabela7[[#This Row],[C/V]]</f>
        <v/>
      </c>
    </row>
    <row r="3333" spans="3:24" ht="15" customHeight="1" x14ac:dyDescent="0.25">
      <c r="C3333" s="262"/>
      <c r="D3333" s="272"/>
      <c r="E3333" s="273"/>
      <c r="F3333" s="264"/>
      <c r="G3333" s="265"/>
      <c r="H3333" s="126"/>
      <c r="I3333" s="125"/>
      <c r="J3333" s="125"/>
      <c r="K3333" s="125"/>
      <c r="L3333" s="125"/>
      <c r="M3333" s="125"/>
      <c r="N3333" s="125"/>
      <c r="O3333" s="266"/>
      <c r="P3333" s="267"/>
      <c r="Q3333" s="268"/>
      <c r="R3333" s="269"/>
      <c r="S3333" s="268"/>
      <c r="T3333" s="263"/>
      <c r="U3333" s="300"/>
      <c r="V3333" s="294" t="str">
        <f>IF(Tabela7[[#This Row],[C/V]]="c",Tabela7[[#This Row],[Preço Médio]],"")</f>
        <v/>
      </c>
      <c r="W3333" s="294" t="str">
        <f>IF(Tabela7[[#This Row],[C/V]]="v",Tabela7[[#This Row],[Preço Médio]],"")</f>
        <v/>
      </c>
      <c r="X3333" s="123" t="str">
        <f>Tabela7[[#This Row],[Código Negociação]]&amp;Tabela7[[#This Row],[C/V]]</f>
        <v/>
      </c>
    </row>
    <row r="3334" spans="3:24" ht="15" customHeight="1" x14ac:dyDescent="0.25">
      <c r="C3334" s="262"/>
      <c r="D3334" s="272"/>
      <c r="E3334" s="273"/>
      <c r="F3334" s="264"/>
      <c r="G3334" s="265"/>
      <c r="H3334" s="126"/>
      <c r="I3334" s="125"/>
      <c r="J3334" s="125"/>
      <c r="K3334" s="125"/>
      <c r="L3334" s="125"/>
      <c r="M3334" s="125"/>
      <c r="N3334" s="125"/>
      <c r="O3334" s="266"/>
      <c r="P3334" s="267"/>
      <c r="Q3334" s="267"/>
      <c r="R3334" s="270"/>
      <c r="S3334" s="267"/>
      <c r="T3334" s="264"/>
      <c r="U3334" s="300"/>
      <c r="V3334" s="294" t="str">
        <f>IF(Tabela7[[#This Row],[C/V]]="c",Tabela7[[#This Row],[Preço Médio]],"")</f>
        <v/>
      </c>
      <c r="W3334" s="294" t="str">
        <f>IF(Tabela7[[#This Row],[C/V]]="v",Tabela7[[#This Row],[Preço Médio]],"")</f>
        <v/>
      </c>
      <c r="X3334" s="123" t="str">
        <f>Tabela7[[#This Row],[Código Negociação]]&amp;Tabela7[[#This Row],[C/V]]</f>
        <v/>
      </c>
    </row>
    <row r="3335" spans="3:24" ht="15" customHeight="1" x14ac:dyDescent="0.25">
      <c r="C3335" s="141"/>
      <c r="D3335" s="271"/>
      <c r="E3335" s="271"/>
      <c r="F3335" s="118"/>
      <c r="G3335" s="119"/>
      <c r="H3335" s="118"/>
      <c r="I3335" s="120"/>
      <c r="J3335" s="120"/>
      <c r="K3335" s="120"/>
      <c r="L3335" s="120"/>
      <c r="M3335" s="120"/>
      <c r="N3335" s="120"/>
      <c r="O3335" s="121"/>
      <c r="P3335" s="121"/>
      <c r="Q3335" s="117"/>
      <c r="R3335" s="122"/>
      <c r="S3335" s="117"/>
      <c r="T3335" s="123"/>
      <c r="U3335" s="299"/>
      <c r="V3335" s="294" t="str">
        <f>IF(Tabela7[[#This Row],[C/V]]="c",Tabela7[[#This Row],[Preço Médio]],"")</f>
        <v/>
      </c>
      <c r="W3335" s="294" t="str">
        <f>IF(Tabela7[[#This Row],[C/V]]="v",Tabela7[[#This Row],[Preço Médio]],"")</f>
        <v/>
      </c>
      <c r="X3335" s="123" t="str">
        <f>Tabela7[[#This Row],[Código Negociação]]&amp;Tabela7[[#This Row],[C/V]]</f>
        <v/>
      </c>
    </row>
    <row r="3336" spans="3:24" ht="15" customHeight="1" x14ac:dyDescent="0.25">
      <c r="C3336" s="262"/>
      <c r="D3336" s="272"/>
      <c r="E3336" s="272"/>
      <c r="F3336" s="264"/>
      <c r="G3336" s="265"/>
      <c r="H3336" s="126"/>
      <c r="I3336" s="125"/>
      <c r="J3336" s="125"/>
      <c r="K3336" s="125"/>
      <c r="L3336" s="125"/>
      <c r="M3336" s="125"/>
      <c r="N3336" s="125"/>
      <c r="O3336" s="266"/>
      <c r="P3336" s="267"/>
      <c r="Q3336" s="268"/>
      <c r="R3336" s="269"/>
      <c r="S3336" s="268"/>
      <c r="T3336" s="263"/>
      <c r="U3336" s="300"/>
      <c r="V3336" s="294" t="str">
        <f>IF(Tabela7[[#This Row],[C/V]]="c",Tabela7[[#This Row],[Preço Médio]],"")</f>
        <v/>
      </c>
      <c r="W3336" s="294" t="str">
        <f>IF(Tabela7[[#This Row],[C/V]]="v",Tabela7[[#This Row],[Preço Médio]],"")</f>
        <v/>
      </c>
      <c r="X3336" s="123" t="str">
        <f>Tabela7[[#This Row],[Código Negociação]]&amp;Tabela7[[#This Row],[C/V]]</f>
        <v/>
      </c>
    </row>
    <row r="3337" spans="3:24" ht="15" customHeight="1" x14ac:dyDescent="0.25">
      <c r="C3337" s="262"/>
      <c r="D3337" s="272"/>
      <c r="E3337" s="272"/>
      <c r="F3337" s="264"/>
      <c r="G3337" s="265"/>
      <c r="H3337" s="126"/>
      <c r="I3337" s="125"/>
      <c r="J3337" s="125"/>
      <c r="K3337" s="125"/>
      <c r="L3337" s="125"/>
      <c r="M3337" s="125"/>
      <c r="N3337" s="125"/>
      <c r="O3337" s="266"/>
      <c r="P3337" s="267"/>
      <c r="Q3337" s="267"/>
      <c r="R3337" s="270"/>
      <c r="S3337" s="267"/>
      <c r="T3337" s="264"/>
      <c r="U3337" s="300"/>
      <c r="V3337" s="294" t="str">
        <f>IF(Tabela7[[#This Row],[C/V]]="c",Tabela7[[#This Row],[Preço Médio]],"")</f>
        <v/>
      </c>
      <c r="W3337" s="294" t="str">
        <f>IF(Tabela7[[#This Row],[C/V]]="v",Tabela7[[#This Row],[Preço Médio]],"")</f>
        <v/>
      </c>
      <c r="X3337" s="123" t="str">
        <f>Tabela7[[#This Row],[Código Negociação]]&amp;Tabela7[[#This Row],[C/V]]</f>
        <v/>
      </c>
    </row>
    <row r="3338" spans="3:24" ht="15" customHeight="1" x14ac:dyDescent="0.25">
      <c r="C3338" s="141"/>
      <c r="D3338" s="273"/>
      <c r="E3338" s="273"/>
      <c r="F3338" s="264"/>
      <c r="G3338" s="274"/>
      <c r="H3338" s="264"/>
      <c r="I3338" s="275"/>
      <c r="J3338" s="275"/>
      <c r="K3338" s="275"/>
      <c r="L3338" s="275"/>
      <c r="M3338" s="275"/>
      <c r="N3338" s="275"/>
      <c r="O3338" s="267"/>
      <c r="P3338" s="267"/>
      <c r="Q3338" s="268"/>
      <c r="R3338" s="269"/>
      <c r="S3338" s="268"/>
      <c r="T3338" s="263"/>
      <c r="U3338" s="300"/>
      <c r="V3338" s="294" t="str">
        <f>IF(Tabela7[[#This Row],[C/V]]="c",Tabela7[[#This Row],[Preço Médio]],"")</f>
        <v/>
      </c>
      <c r="W3338" s="294" t="str">
        <f>IF(Tabela7[[#This Row],[C/V]]="v",Tabela7[[#This Row],[Preço Médio]],"")</f>
        <v/>
      </c>
      <c r="X3338" s="123" t="str">
        <f>Tabela7[[#This Row],[Código Negociação]]&amp;Tabela7[[#This Row],[C/V]]</f>
        <v/>
      </c>
    </row>
    <row r="3339" spans="3:24" ht="15" customHeight="1" x14ac:dyDescent="0.25">
      <c r="C3339" s="262"/>
      <c r="D3339" s="272"/>
      <c r="E3339" s="273"/>
      <c r="F3339" s="264"/>
      <c r="G3339" s="265"/>
      <c r="H3339" s="126"/>
      <c r="I3339" s="125"/>
      <c r="J3339" s="125"/>
      <c r="K3339" s="125"/>
      <c r="L3339" s="125"/>
      <c r="M3339" s="125"/>
      <c r="N3339" s="125"/>
      <c r="O3339" s="266"/>
      <c r="P3339" s="267"/>
      <c r="Q3339" s="268"/>
      <c r="R3339" s="269"/>
      <c r="S3339" s="268"/>
      <c r="T3339" s="263"/>
      <c r="U3339" s="300"/>
      <c r="V3339" s="294" t="str">
        <f>IF(Tabela7[[#This Row],[C/V]]="c",Tabela7[[#This Row],[Preço Médio]],"")</f>
        <v/>
      </c>
      <c r="W3339" s="294" t="str">
        <f>IF(Tabela7[[#This Row],[C/V]]="v",Tabela7[[#This Row],[Preço Médio]],"")</f>
        <v/>
      </c>
      <c r="X3339" s="123" t="str">
        <f>Tabela7[[#This Row],[Código Negociação]]&amp;Tabela7[[#This Row],[C/V]]</f>
        <v/>
      </c>
    </row>
    <row r="3340" spans="3:24" ht="15" customHeight="1" x14ac:dyDescent="0.25">
      <c r="C3340" s="262"/>
      <c r="D3340" s="272"/>
      <c r="E3340" s="273"/>
      <c r="F3340" s="264"/>
      <c r="G3340" s="265"/>
      <c r="H3340" s="126"/>
      <c r="I3340" s="125"/>
      <c r="J3340" s="125"/>
      <c r="K3340" s="125"/>
      <c r="L3340" s="125"/>
      <c r="M3340" s="125"/>
      <c r="N3340" s="125"/>
      <c r="O3340" s="266"/>
      <c r="P3340" s="267"/>
      <c r="Q3340" s="267"/>
      <c r="R3340" s="270"/>
      <c r="S3340" s="267"/>
      <c r="T3340" s="264"/>
      <c r="U3340" s="300"/>
      <c r="V3340" s="294" t="str">
        <f>IF(Tabela7[[#This Row],[C/V]]="c",Tabela7[[#This Row],[Preço Médio]],"")</f>
        <v/>
      </c>
      <c r="W3340" s="294" t="str">
        <f>IF(Tabela7[[#This Row],[C/V]]="v",Tabela7[[#This Row],[Preço Médio]],"")</f>
        <v/>
      </c>
      <c r="X3340" s="123" t="str">
        <f>Tabela7[[#This Row],[Código Negociação]]&amp;Tabela7[[#This Row],[C/V]]</f>
        <v/>
      </c>
    </row>
    <row r="3341" spans="3:24" ht="15" customHeight="1" x14ac:dyDescent="0.25">
      <c r="C3341" s="141"/>
      <c r="D3341" s="271"/>
      <c r="E3341" s="271"/>
      <c r="F3341" s="118"/>
      <c r="G3341" s="119"/>
      <c r="H3341" s="118"/>
      <c r="I3341" s="120"/>
      <c r="J3341" s="120"/>
      <c r="K3341" s="120"/>
      <c r="L3341" s="120"/>
      <c r="M3341" s="120"/>
      <c r="N3341" s="120"/>
      <c r="O3341" s="121"/>
      <c r="P3341" s="121"/>
      <c r="Q3341" s="117"/>
      <c r="R3341" s="122"/>
      <c r="S3341" s="117"/>
      <c r="T3341" s="123"/>
      <c r="U3341" s="299"/>
      <c r="V3341" s="294" t="str">
        <f>IF(Tabela7[[#This Row],[C/V]]="c",Tabela7[[#This Row],[Preço Médio]],"")</f>
        <v/>
      </c>
      <c r="W3341" s="294" t="str">
        <f>IF(Tabela7[[#This Row],[C/V]]="v",Tabela7[[#This Row],[Preço Médio]],"")</f>
        <v/>
      </c>
      <c r="X3341" s="123" t="str">
        <f>Tabela7[[#This Row],[Código Negociação]]&amp;Tabela7[[#This Row],[C/V]]</f>
        <v/>
      </c>
    </row>
    <row r="3342" spans="3:24" ht="15" customHeight="1" x14ac:dyDescent="0.25">
      <c r="C3342" s="262"/>
      <c r="D3342" s="272"/>
      <c r="E3342" s="272"/>
      <c r="F3342" s="264"/>
      <c r="G3342" s="265"/>
      <c r="H3342" s="126"/>
      <c r="I3342" s="125"/>
      <c r="J3342" s="125"/>
      <c r="K3342" s="125"/>
      <c r="L3342" s="125"/>
      <c r="M3342" s="125"/>
      <c r="N3342" s="125"/>
      <c r="O3342" s="266"/>
      <c r="P3342" s="267"/>
      <c r="Q3342" s="268"/>
      <c r="R3342" s="269"/>
      <c r="S3342" s="268"/>
      <c r="T3342" s="263"/>
      <c r="U3342" s="300"/>
      <c r="V3342" s="294" t="str">
        <f>IF(Tabela7[[#This Row],[C/V]]="c",Tabela7[[#This Row],[Preço Médio]],"")</f>
        <v/>
      </c>
      <c r="W3342" s="294" t="str">
        <f>IF(Tabela7[[#This Row],[C/V]]="v",Tabela7[[#This Row],[Preço Médio]],"")</f>
        <v/>
      </c>
      <c r="X3342" s="123" t="str">
        <f>Tabela7[[#This Row],[Código Negociação]]&amp;Tabela7[[#This Row],[C/V]]</f>
        <v/>
      </c>
    </row>
    <row r="3343" spans="3:24" ht="15" customHeight="1" x14ac:dyDescent="0.25">
      <c r="C3343" s="262"/>
      <c r="D3343" s="272"/>
      <c r="E3343" s="272"/>
      <c r="F3343" s="264"/>
      <c r="G3343" s="265"/>
      <c r="H3343" s="126"/>
      <c r="I3343" s="125"/>
      <c r="J3343" s="125"/>
      <c r="K3343" s="125"/>
      <c r="L3343" s="125"/>
      <c r="M3343" s="125"/>
      <c r="N3343" s="125"/>
      <c r="O3343" s="266"/>
      <c r="P3343" s="267"/>
      <c r="Q3343" s="267"/>
      <c r="R3343" s="270"/>
      <c r="S3343" s="267"/>
      <c r="T3343" s="264"/>
      <c r="U3343" s="300"/>
      <c r="V3343" s="294" t="str">
        <f>IF(Tabela7[[#This Row],[C/V]]="c",Tabela7[[#This Row],[Preço Médio]],"")</f>
        <v/>
      </c>
      <c r="W3343" s="294" t="str">
        <f>IF(Tabela7[[#This Row],[C/V]]="v",Tabela7[[#This Row],[Preço Médio]],"")</f>
        <v/>
      </c>
      <c r="X3343" s="123" t="str">
        <f>Tabela7[[#This Row],[Código Negociação]]&amp;Tabela7[[#This Row],[C/V]]</f>
        <v/>
      </c>
    </row>
    <row r="3344" spans="3:24" ht="15" customHeight="1" x14ac:dyDescent="0.25">
      <c r="C3344" s="141"/>
      <c r="D3344" s="273"/>
      <c r="E3344" s="273"/>
      <c r="F3344" s="264"/>
      <c r="G3344" s="274"/>
      <c r="H3344" s="264"/>
      <c r="I3344" s="275"/>
      <c r="J3344" s="275"/>
      <c r="K3344" s="275"/>
      <c r="L3344" s="275"/>
      <c r="M3344" s="275"/>
      <c r="N3344" s="275"/>
      <c r="O3344" s="267"/>
      <c r="P3344" s="267"/>
      <c r="Q3344" s="268"/>
      <c r="R3344" s="269"/>
      <c r="S3344" s="268"/>
      <c r="T3344" s="263"/>
      <c r="U3344" s="300"/>
      <c r="V3344" s="294" t="str">
        <f>IF(Tabela7[[#This Row],[C/V]]="c",Tabela7[[#This Row],[Preço Médio]],"")</f>
        <v/>
      </c>
      <c r="W3344" s="294" t="str">
        <f>IF(Tabela7[[#This Row],[C/V]]="v",Tabela7[[#This Row],[Preço Médio]],"")</f>
        <v/>
      </c>
      <c r="X3344" s="123" t="str">
        <f>Tabela7[[#This Row],[Código Negociação]]&amp;Tabela7[[#This Row],[C/V]]</f>
        <v/>
      </c>
    </row>
    <row r="3345" spans="3:24" ht="15" customHeight="1" x14ac:dyDescent="0.25">
      <c r="C3345" s="262"/>
      <c r="D3345" s="272"/>
      <c r="E3345" s="273"/>
      <c r="F3345" s="264"/>
      <c r="G3345" s="265"/>
      <c r="H3345" s="126"/>
      <c r="I3345" s="125"/>
      <c r="J3345" s="125"/>
      <c r="K3345" s="125"/>
      <c r="L3345" s="125"/>
      <c r="M3345" s="125"/>
      <c r="N3345" s="125"/>
      <c r="O3345" s="266"/>
      <c r="P3345" s="267"/>
      <c r="Q3345" s="268"/>
      <c r="R3345" s="269"/>
      <c r="S3345" s="268"/>
      <c r="T3345" s="263"/>
      <c r="U3345" s="300"/>
      <c r="V3345" s="294" t="str">
        <f>IF(Tabela7[[#This Row],[C/V]]="c",Tabela7[[#This Row],[Preço Médio]],"")</f>
        <v/>
      </c>
      <c r="W3345" s="294" t="str">
        <f>IF(Tabela7[[#This Row],[C/V]]="v",Tabela7[[#This Row],[Preço Médio]],"")</f>
        <v/>
      </c>
      <c r="X3345" s="123" t="str">
        <f>Tabela7[[#This Row],[Código Negociação]]&amp;Tabela7[[#This Row],[C/V]]</f>
        <v/>
      </c>
    </row>
    <row r="3346" spans="3:24" ht="15" customHeight="1" x14ac:dyDescent="0.25">
      <c r="C3346" s="262"/>
      <c r="D3346" s="272"/>
      <c r="E3346" s="273"/>
      <c r="F3346" s="264"/>
      <c r="G3346" s="265"/>
      <c r="H3346" s="126"/>
      <c r="I3346" s="125"/>
      <c r="J3346" s="125"/>
      <c r="K3346" s="125"/>
      <c r="L3346" s="125"/>
      <c r="M3346" s="125"/>
      <c r="N3346" s="125"/>
      <c r="O3346" s="266"/>
      <c r="P3346" s="267"/>
      <c r="Q3346" s="267"/>
      <c r="R3346" s="270"/>
      <c r="S3346" s="267"/>
      <c r="T3346" s="264"/>
      <c r="U3346" s="300"/>
      <c r="V3346" s="294" t="str">
        <f>IF(Tabela7[[#This Row],[C/V]]="c",Tabela7[[#This Row],[Preço Médio]],"")</f>
        <v/>
      </c>
      <c r="W3346" s="294" t="str">
        <f>IF(Tabela7[[#This Row],[C/V]]="v",Tabela7[[#This Row],[Preço Médio]],"")</f>
        <v/>
      </c>
      <c r="X3346" s="123" t="str">
        <f>Tabela7[[#This Row],[Código Negociação]]&amp;Tabela7[[#This Row],[C/V]]</f>
        <v/>
      </c>
    </row>
    <row r="3347" spans="3:24" ht="15" customHeight="1" x14ac:dyDescent="0.25">
      <c r="C3347" s="141"/>
      <c r="D3347" s="271"/>
      <c r="E3347" s="271"/>
      <c r="F3347" s="118"/>
      <c r="G3347" s="119"/>
      <c r="H3347" s="118"/>
      <c r="I3347" s="120"/>
      <c r="J3347" s="120"/>
      <c r="K3347" s="120"/>
      <c r="L3347" s="120"/>
      <c r="M3347" s="120"/>
      <c r="N3347" s="120"/>
      <c r="O3347" s="121"/>
      <c r="P3347" s="121"/>
      <c r="Q3347" s="117"/>
      <c r="R3347" s="122"/>
      <c r="S3347" s="117"/>
      <c r="T3347" s="123"/>
      <c r="U3347" s="299"/>
      <c r="V3347" s="294" t="str">
        <f>IF(Tabela7[[#This Row],[C/V]]="c",Tabela7[[#This Row],[Preço Médio]],"")</f>
        <v/>
      </c>
      <c r="W3347" s="294" t="str">
        <f>IF(Tabela7[[#This Row],[C/V]]="v",Tabela7[[#This Row],[Preço Médio]],"")</f>
        <v/>
      </c>
      <c r="X3347" s="123" t="str">
        <f>Tabela7[[#This Row],[Código Negociação]]&amp;Tabela7[[#This Row],[C/V]]</f>
        <v/>
      </c>
    </row>
    <row r="3348" spans="3:24" ht="15" customHeight="1" x14ac:dyDescent="0.25">
      <c r="C3348" s="262"/>
      <c r="D3348" s="272"/>
      <c r="E3348" s="272"/>
      <c r="F3348" s="264"/>
      <c r="G3348" s="265"/>
      <c r="H3348" s="126"/>
      <c r="I3348" s="125"/>
      <c r="J3348" s="125"/>
      <c r="K3348" s="125"/>
      <c r="L3348" s="125"/>
      <c r="M3348" s="125"/>
      <c r="N3348" s="125"/>
      <c r="O3348" s="266"/>
      <c r="P3348" s="267"/>
      <c r="Q3348" s="268"/>
      <c r="R3348" s="269"/>
      <c r="S3348" s="268"/>
      <c r="T3348" s="263"/>
      <c r="U3348" s="300"/>
      <c r="V3348" s="294" t="str">
        <f>IF(Tabela7[[#This Row],[C/V]]="c",Tabela7[[#This Row],[Preço Médio]],"")</f>
        <v/>
      </c>
      <c r="W3348" s="294" t="str">
        <f>IF(Tabela7[[#This Row],[C/V]]="v",Tabela7[[#This Row],[Preço Médio]],"")</f>
        <v/>
      </c>
      <c r="X3348" s="123" t="str">
        <f>Tabela7[[#This Row],[Código Negociação]]&amp;Tabela7[[#This Row],[C/V]]</f>
        <v/>
      </c>
    </row>
    <row r="3349" spans="3:24" ht="15" customHeight="1" x14ac:dyDescent="0.25">
      <c r="C3349" s="262"/>
      <c r="D3349" s="272"/>
      <c r="E3349" s="272"/>
      <c r="F3349" s="264"/>
      <c r="G3349" s="265"/>
      <c r="H3349" s="126"/>
      <c r="I3349" s="125"/>
      <c r="J3349" s="125"/>
      <c r="K3349" s="125"/>
      <c r="L3349" s="125"/>
      <c r="M3349" s="125"/>
      <c r="N3349" s="125"/>
      <c r="O3349" s="266"/>
      <c r="P3349" s="267"/>
      <c r="Q3349" s="267"/>
      <c r="R3349" s="270"/>
      <c r="S3349" s="267"/>
      <c r="T3349" s="264"/>
      <c r="U3349" s="300"/>
      <c r="V3349" s="294" t="str">
        <f>IF(Tabela7[[#This Row],[C/V]]="c",Tabela7[[#This Row],[Preço Médio]],"")</f>
        <v/>
      </c>
      <c r="W3349" s="294" t="str">
        <f>IF(Tabela7[[#This Row],[C/V]]="v",Tabela7[[#This Row],[Preço Médio]],"")</f>
        <v/>
      </c>
      <c r="X3349" s="123" t="str">
        <f>Tabela7[[#This Row],[Código Negociação]]&amp;Tabela7[[#This Row],[C/V]]</f>
        <v/>
      </c>
    </row>
    <row r="3350" spans="3:24" ht="15" customHeight="1" x14ac:dyDescent="0.25">
      <c r="C3350" s="141"/>
      <c r="D3350" s="273"/>
      <c r="E3350" s="273"/>
      <c r="F3350" s="264"/>
      <c r="G3350" s="274"/>
      <c r="H3350" s="264"/>
      <c r="I3350" s="275"/>
      <c r="J3350" s="275"/>
      <c r="K3350" s="275"/>
      <c r="L3350" s="275"/>
      <c r="M3350" s="275"/>
      <c r="N3350" s="275"/>
      <c r="O3350" s="267"/>
      <c r="P3350" s="267"/>
      <c r="Q3350" s="268"/>
      <c r="R3350" s="269"/>
      <c r="S3350" s="268"/>
      <c r="T3350" s="263"/>
      <c r="U3350" s="300"/>
      <c r="V3350" s="294" t="str">
        <f>IF(Tabela7[[#This Row],[C/V]]="c",Tabela7[[#This Row],[Preço Médio]],"")</f>
        <v/>
      </c>
      <c r="W3350" s="294" t="str">
        <f>IF(Tabela7[[#This Row],[C/V]]="v",Tabela7[[#This Row],[Preço Médio]],"")</f>
        <v/>
      </c>
      <c r="X3350" s="123" t="str">
        <f>Tabela7[[#This Row],[Código Negociação]]&amp;Tabela7[[#This Row],[C/V]]</f>
        <v/>
      </c>
    </row>
    <row r="3351" spans="3:24" ht="15" customHeight="1" x14ac:dyDescent="0.25">
      <c r="C3351" s="262"/>
      <c r="D3351" s="272"/>
      <c r="E3351" s="273"/>
      <c r="F3351" s="264"/>
      <c r="G3351" s="265"/>
      <c r="H3351" s="126"/>
      <c r="I3351" s="125"/>
      <c r="J3351" s="125"/>
      <c r="K3351" s="125"/>
      <c r="L3351" s="125"/>
      <c r="M3351" s="125"/>
      <c r="N3351" s="125"/>
      <c r="O3351" s="266"/>
      <c r="P3351" s="267"/>
      <c r="Q3351" s="268"/>
      <c r="R3351" s="269"/>
      <c r="S3351" s="268"/>
      <c r="T3351" s="263"/>
      <c r="U3351" s="300"/>
      <c r="V3351" s="294" t="str">
        <f>IF(Tabela7[[#This Row],[C/V]]="c",Tabela7[[#This Row],[Preço Médio]],"")</f>
        <v/>
      </c>
      <c r="W3351" s="294" t="str">
        <f>IF(Tabela7[[#This Row],[C/V]]="v",Tabela7[[#This Row],[Preço Médio]],"")</f>
        <v/>
      </c>
      <c r="X3351" s="123" t="str">
        <f>Tabela7[[#This Row],[Código Negociação]]&amp;Tabela7[[#This Row],[C/V]]</f>
        <v/>
      </c>
    </row>
    <row r="3352" spans="3:24" ht="15" customHeight="1" x14ac:dyDescent="0.25">
      <c r="C3352" s="262"/>
      <c r="D3352" s="272"/>
      <c r="E3352" s="273"/>
      <c r="F3352" s="264"/>
      <c r="G3352" s="265"/>
      <c r="H3352" s="126"/>
      <c r="I3352" s="125"/>
      <c r="J3352" s="125"/>
      <c r="K3352" s="125"/>
      <c r="L3352" s="125"/>
      <c r="M3352" s="125"/>
      <c r="N3352" s="125"/>
      <c r="O3352" s="266"/>
      <c r="P3352" s="267"/>
      <c r="Q3352" s="267"/>
      <c r="R3352" s="270"/>
      <c r="S3352" s="267"/>
      <c r="T3352" s="264"/>
      <c r="U3352" s="300"/>
      <c r="V3352" s="294" t="str">
        <f>IF(Tabela7[[#This Row],[C/V]]="c",Tabela7[[#This Row],[Preço Médio]],"")</f>
        <v/>
      </c>
      <c r="W3352" s="294" t="str">
        <f>IF(Tabela7[[#This Row],[C/V]]="v",Tabela7[[#This Row],[Preço Médio]],"")</f>
        <v/>
      </c>
      <c r="X3352" s="123" t="str">
        <f>Tabela7[[#This Row],[Código Negociação]]&amp;Tabela7[[#This Row],[C/V]]</f>
        <v/>
      </c>
    </row>
    <row r="3353" spans="3:24" ht="15" customHeight="1" x14ac:dyDescent="0.25">
      <c r="C3353" s="141"/>
      <c r="D3353" s="271"/>
      <c r="E3353" s="271"/>
      <c r="F3353" s="118"/>
      <c r="G3353" s="119"/>
      <c r="H3353" s="118"/>
      <c r="I3353" s="120"/>
      <c r="J3353" s="120"/>
      <c r="K3353" s="120"/>
      <c r="L3353" s="120"/>
      <c r="M3353" s="120"/>
      <c r="N3353" s="120"/>
      <c r="O3353" s="121"/>
      <c r="P3353" s="121"/>
      <c r="Q3353" s="117"/>
      <c r="R3353" s="122"/>
      <c r="S3353" s="117"/>
      <c r="T3353" s="123"/>
      <c r="U3353" s="299"/>
      <c r="V3353" s="294" t="str">
        <f>IF(Tabela7[[#This Row],[C/V]]="c",Tabela7[[#This Row],[Preço Médio]],"")</f>
        <v/>
      </c>
      <c r="W3353" s="294" t="str">
        <f>IF(Tabela7[[#This Row],[C/V]]="v",Tabela7[[#This Row],[Preço Médio]],"")</f>
        <v/>
      </c>
      <c r="X3353" s="123" t="str">
        <f>Tabela7[[#This Row],[Código Negociação]]&amp;Tabela7[[#This Row],[C/V]]</f>
        <v/>
      </c>
    </row>
    <row r="3354" spans="3:24" ht="15" customHeight="1" x14ac:dyDescent="0.25">
      <c r="C3354" s="262"/>
      <c r="D3354" s="272"/>
      <c r="E3354" s="272"/>
      <c r="F3354" s="264"/>
      <c r="G3354" s="265"/>
      <c r="H3354" s="126"/>
      <c r="I3354" s="125"/>
      <c r="J3354" s="125"/>
      <c r="K3354" s="125"/>
      <c r="L3354" s="125"/>
      <c r="M3354" s="125"/>
      <c r="N3354" s="125"/>
      <c r="O3354" s="266"/>
      <c r="P3354" s="267"/>
      <c r="Q3354" s="268"/>
      <c r="R3354" s="269"/>
      <c r="S3354" s="268"/>
      <c r="T3354" s="263"/>
      <c r="U3354" s="300"/>
      <c r="V3354" s="294" t="str">
        <f>IF(Tabela7[[#This Row],[C/V]]="c",Tabela7[[#This Row],[Preço Médio]],"")</f>
        <v/>
      </c>
      <c r="W3354" s="294" t="str">
        <f>IF(Tabela7[[#This Row],[C/V]]="v",Tabela7[[#This Row],[Preço Médio]],"")</f>
        <v/>
      </c>
      <c r="X3354" s="123" t="str">
        <f>Tabela7[[#This Row],[Código Negociação]]&amp;Tabela7[[#This Row],[C/V]]</f>
        <v/>
      </c>
    </row>
    <row r="3355" spans="3:24" ht="15" customHeight="1" x14ac:dyDescent="0.25">
      <c r="C3355" s="262"/>
      <c r="D3355" s="272"/>
      <c r="E3355" s="272"/>
      <c r="F3355" s="264"/>
      <c r="G3355" s="265"/>
      <c r="H3355" s="126"/>
      <c r="I3355" s="125"/>
      <c r="J3355" s="125"/>
      <c r="K3355" s="125"/>
      <c r="L3355" s="125"/>
      <c r="M3355" s="125"/>
      <c r="N3355" s="125"/>
      <c r="O3355" s="266"/>
      <c r="P3355" s="267"/>
      <c r="Q3355" s="267"/>
      <c r="R3355" s="270"/>
      <c r="S3355" s="267"/>
      <c r="T3355" s="264"/>
      <c r="U3355" s="300"/>
      <c r="V3355" s="294" t="str">
        <f>IF(Tabela7[[#This Row],[C/V]]="c",Tabela7[[#This Row],[Preço Médio]],"")</f>
        <v/>
      </c>
      <c r="W3355" s="294" t="str">
        <f>IF(Tabela7[[#This Row],[C/V]]="v",Tabela7[[#This Row],[Preço Médio]],"")</f>
        <v/>
      </c>
      <c r="X3355" s="123" t="str">
        <f>Tabela7[[#This Row],[Código Negociação]]&amp;Tabela7[[#This Row],[C/V]]</f>
        <v/>
      </c>
    </row>
    <row r="3356" spans="3:24" ht="15" customHeight="1" x14ac:dyDescent="0.25">
      <c r="C3356" s="141"/>
      <c r="D3356" s="273"/>
      <c r="E3356" s="273"/>
      <c r="F3356" s="264"/>
      <c r="G3356" s="274"/>
      <c r="H3356" s="264"/>
      <c r="I3356" s="275"/>
      <c r="J3356" s="275"/>
      <c r="K3356" s="275"/>
      <c r="L3356" s="275"/>
      <c r="M3356" s="275"/>
      <c r="N3356" s="275"/>
      <c r="O3356" s="267"/>
      <c r="P3356" s="267"/>
      <c r="Q3356" s="268"/>
      <c r="R3356" s="269"/>
      <c r="S3356" s="268"/>
      <c r="T3356" s="263"/>
      <c r="U3356" s="300"/>
      <c r="V3356" s="294" t="str">
        <f>IF(Tabela7[[#This Row],[C/V]]="c",Tabela7[[#This Row],[Preço Médio]],"")</f>
        <v/>
      </c>
      <c r="W3356" s="294" t="str">
        <f>IF(Tabela7[[#This Row],[C/V]]="v",Tabela7[[#This Row],[Preço Médio]],"")</f>
        <v/>
      </c>
      <c r="X3356" s="123" t="str">
        <f>Tabela7[[#This Row],[Código Negociação]]&amp;Tabela7[[#This Row],[C/V]]</f>
        <v/>
      </c>
    </row>
    <row r="3357" spans="3:24" ht="15" customHeight="1" x14ac:dyDescent="0.25">
      <c r="C3357" s="262"/>
      <c r="D3357" s="272"/>
      <c r="E3357" s="273"/>
      <c r="F3357" s="264"/>
      <c r="G3357" s="265"/>
      <c r="H3357" s="126"/>
      <c r="I3357" s="125"/>
      <c r="J3357" s="125"/>
      <c r="K3357" s="125"/>
      <c r="L3357" s="125"/>
      <c r="M3357" s="125"/>
      <c r="N3357" s="125"/>
      <c r="O3357" s="266"/>
      <c r="P3357" s="267"/>
      <c r="Q3357" s="268"/>
      <c r="R3357" s="269"/>
      <c r="S3357" s="268"/>
      <c r="T3357" s="263"/>
      <c r="U3357" s="300"/>
      <c r="V3357" s="294" t="str">
        <f>IF(Tabela7[[#This Row],[C/V]]="c",Tabela7[[#This Row],[Preço Médio]],"")</f>
        <v/>
      </c>
      <c r="W3357" s="294" t="str">
        <f>IF(Tabela7[[#This Row],[C/V]]="v",Tabela7[[#This Row],[Preço Médio]],"")</f>
        <v/>
      </c>
      <c r="X3357" s="123" t="str">
        <f>Tabela7[[#This Row],[Código Negociação]]&amp;Tabela7[[#This Row],[C/V]]</f>
        <v/>
      </c>
    </row>
    <row r="3358" spans="3:24" ht="15" customHeight="1" x14ac:dyDescent="0.25">
      <c r="C3358" s="262"/>
      <c r="D3358" s="272"/>
      <c r="E3358" s="273"/>
      <c r="F3358" s="264"/>
      <c r="G3358" s="265"/>
      <c r="H3358" s="126"/>
      <c r="I3358" s="125"/>
      <c r="J3358" s="125"/>
      <c r="K3358" s="125"/>
      <c r="L3358" s="125"/>
      <c r="M3358" s="125"/>
      <c r="N3358" s="125"/>
      <c r="O3358" s="266"/>
      <c r="P3358" s="267"/>
      <c r="Q3358" s="267"/>
      <c r="R3358" s="270"/>
      <c r="S3358" s="267"/>
      <c r="T3358" s="264"/>
      <c r="U3358" s="300"/>
      <c r="V3358" s="294" t="str">
        <f>IF(Tabela7[[#This Row],[C/V]]="c",Tabela7[[#This Row],[Preço Médio]],"")</f>
        <v/>
      </c>
      <c r="W3358" s="294" t="str">
        <f>IF(Tabela7[[#This Row],[C/V]]="v",Tabela7[[#This Row],[Preço Médio]],"")</f>
        <v/>
      </c>
      <c r="X3358" s="123" t="str">
        <f>Tabela7[[#This Row],[Código Negociação]]&amp;Tabela7[[#This Row],[C/V]]</f>
        <v/>
      </c>
    </row>
    <row r="3359" spans="3:24" ht="15" customHeight="1" x14ac:dyDescent="0.25">
      <c r="C3359" s="141"/>
      <c r="D3359" s="271"/>
      <c r="E3359" s="271"/>
      <c r="F3359" s="118"/>
      <c r="G3359" s="119"/>
      <c r="H3359" s="118"/>
      <c r="I3359" s="120"/>
      <c r="J3359" s="120"/>
      <c r="K3359" s="120"/>
      <c r="L3359" s="120"/>
      <c r="M3359" s="120"/>
      <c r="N3359" s="120"/>
      <c r="O3359" s="121"/>
      <c r="P3359" s="121"/>
      <c r="Q3359" s="117"/>
      <c r="R3359" s="122"/>
      <c r="S3359" s="117"/>
      <c r="T3359" s="123"/>
      <c r="U3359" s="299"/>
      <c r="V3359" s="294" t="str">
        <f>IF(Tabela7[[#This Row],[C/V]]="c",Tabela7[[#This Row],[Preço Médio]],"")</f>
        <v/>
      </c>
      <c r="W3359" s="294" t="str">
        <f>IF(Tabela7[[#This Row],[C/V]]="v",Tabela7[[#This Row],[Preço Médio]],"")</f>
        <v/>
      </c>
      <c r="X3359" s="123" t="str">
        <f>Tabela7[[#This Row],[Código Negociação]]&amp;Tabela7[[#This Row],[C/V]]</f>
        <v/>
      </c>
    </row>
    <row r="3360" spans="3:24" ht="15" customHeight="1" x14ac:dyDescent="0.25">
      <c r="C3360" s="262"/>
      <c r="D3360" s="272"/>
      <c r="E3360" s="272"/>
      <c r="F3360" s="264"/>
      <c r="G3360" s="265"/>
      <c r="H3360" s="126"/>
      <c r="I3360" s="125"/>
      <c r="J3360" s="125"/>
      <c r="K3360" s="125"/>
      <c r="L3360" s="125"/>
      <c r="M3360" s="125"/>
      <c r="N3360" s="125"/>
      <c r="O3360" s="266"/>
      <c r="P3360" s="267"/>
      <c r="Q3360" s="268"/>
      <c r="R3360" s="269"/>
      <c r="S3360" s="268"/>
      <c r="T3360" s="263"/>
      <c r="U3360" s="300"/>
      <c r="V3360" s="294" t="str">
        <f>IF(Tabela7[[#This Row],[C/V]]="c",Tabela7[[#This Row],[Preço Médio]],"")</f>
        <v/>
      </c>
      <c r="W3360" s="294" t="str">
        <f>IF(Tabela7[[#This Row],[C/V]]="v",Tabela7[[#This Row],[Preço Médio]],"")</f>
        <v/>
      </c>
      <c r="X3360" s="123" t="str">
        <f>Tabela7[[#This Row],[Código Negociação]]&amp;Tabela7[[#This Row],[C/V]]</f>
        <v/>
      </c>
    </row>
    <row r="3361" spans="3:24" ht="15" customHeight="1" x14ac:dyDescent="0.25">
      <c r="C3361" s="262"/>
      <c r="D3361" s="272"/>
      <c r="E3361" s="272"/>
      <c r="F3361" s="264"/>
      <c r="G3361" s="265"/>
      <c r="H3361" s="126"/>
      <c r="I3361" s="125"/>
      <c r="J3361" s="125"/>
      <c r="K3361" s="125"/>
      <c r="L3361" s="125"/>
      <c r="M3361" s="125"/>
      <c r="N3361" s="125"/>
      <c r="O3361" s="266"/>
      <c r="P3361" s="267"/>
      <c r="Q3361" s="267"/>
      <c r="R3361" s="270"/>
      <c r="S3361" s="267"/>
      <c r="T3361" s="264"/>
      <c r="U3361" s="300"/>
      <c r="V3361" s="294" t="str">
        <f>IF(Tabela7[[#This Row],[C/V]]="c",Tabela7[[#This Row],[Preço Médio]],"")</f>
        <v/>
      </c>
      <c r="W3361" s="294" t="str">
        <f>IF(Tabela7[[#This Row],[C/V]]="v",Tabela7[[#This Row],[Preço Médio]],"")</f>
        <v/>
      </c>
      <c r="X3361" s="123" t="str">
        <f>Tabela7[[#This Row],[Código Negociação]]&amp;Tabela7[[#This Row],[C/V]]</f>
        <v/>
      </c>
    </row>
    <row r="3362" spans="3:24" ht="15" customHeight="1" x14ac:dyDescent="0.25">
      <c r="C3362" s="141"/>
      <c r="D3362" s="273"/>
      <c r="E3362" s="273"/>
      <c r="F3362" s="264"/>
      <c r="G3362" s="274"/>
      <c r="H3362" s="264"/>
      <c r="I3362" s="275"/>
      <c r="J3362" s="275"/>
      <c r="K3362" s="275"/>
      <c r="L3362" s="275"/>
      <c r="M3362" s="275"/>
      <c r="N3362" s="275"/>
      <c r="O3362" s="267"/>
      <c r="P3362" s="267"/>
      <c r="Q3362" s="268"/>
      <c r="R3362" s="269"/>
      <c r="S3362" s="268"/>
      <c r="T3362" s="263"/>
      <c r="U3362" s="300"/>
      <c r="V3362" s="294" t="str">
        <f>IF(Tabela7[[#This Row],[C/V]]="c",Tabela7[[#This Row],[Preço Médio]],"")</f>
        <v/>
      </c>
      <c r="W3362" s="294" t="str">
        <f>IF(Tabela7[[#This Row],[C/V]]="v",Tabela7[[#This Row],[Preço Médio]],"")</f>
        <v/>
      </c>
      <c r="X3362" s="123" t="str">
        <f>Tabela7[[#This Row],[Código Negociação]]&amp;Tabela7[[#This Row],[C/V]]</f>
        <v/>
      </c>
    </row>
    <row r="3363" spans="3:24" ht="15" customHeight="1" x14ac:dyDescent="0.25">
      <c r="C3363" s="262"/>
      <c r="D3363" s="272"/>
      <c r="E3363" s="273"/>
      <c r="F3363" s="264"/>
      <c r="G3363" s="265"/>
      <c r="H3363" s="126"/>
      <c r="I3363" s="125"/>
      <c r="J3363" s="125"/>
      <c r="K3363" s="125"/>
      <c r="L3363" s="125"/>
      <c r="M3363" s="125"/>
      <c r="N3363" s="125"/>
      <c r="O3363" s="266"/>
      <c r="P3363" s="267"/>
      <c r="Q3363" s="268"/>
      <c r="R3363" s="269"/>
      <c r="S3363" s="268"/>
      <c r="T3363" s="263"/>
      <c r="U3363" s="300"/>
      <c r="V3363" s="294" t="str">
        <f>IF(Tabela7[[#This Row],[C/V]]="c",Tabela7[[#This Row],[Preço Médio]],"")</f>
        <v/>
      </c>
      <c r="W3363" s="294" t="str">
        <f>IF(Tabela7[[#This Row],[C/V]]="v",Tabela7[[#This Row],[Preço Médio]],"")</f>
        <v/>
      </c>
      <c r="X3363" s="123" t="str">
        <f>Tabela7[[#This Row],[Código Negociação]]&amp;Tabela7[[#This Row],[C/V]]</f>
        <v/>
      </c>
    </row>
    <row r="3364" spans="3:24" ht="15" customHeight="1" x14ac:dyDescent="0.25">
      <c r="C3364" s="262"/>
      <c r="D3364" s="272"/>
      <c r="E3364" s="273"/>
      <c r="F3364" s="264"/>
      <c r="G3364" s="265"/>
      <c r="H3364" s="126"/>
      <c r="I3364" s="125"/>
      <c r="J3364" s="125"/>
      <c r="K3364" s="125"/>
      <c r="L3364" s="125"/>
      <c r="M3364" s="125"/>
      <c r="N3364" s="125"/>
      <c r="O3364" s="266"/>
      <c r="P3364" s="267"/>
      <c r="Q3364" s="267"/>
      <c r="R3364" s="270"/>
      <c r="S3364" s="267"/>
      <c r="T3364" s="264"/>
      <c r="U3364" s="300"/>
      <c r="V3364" s="294" t="str">
        <f>IF(Tabela7[[#This Row],[C/V]]="c",Tabela7[[#This Row],[Preço Médio]],"")</f>
        <v/>
      </c>
      <c r="W3364" s="294" t="str">
        <f>IF(Tabela7[[#This Row],[C/V]]="v",Tabela7[[#This Row],[Preço Médio]],"")</f>
        <v/>
      </c>
      <c r="X3364" s="123" t="str">
        <f>Tabela7[[#This Row],[Código Negociação]]&amp;Tabela7[[#This Row],[C/V]]</f>
        <v/>
      </c>
    </row>
    <row r="3365" spans="3:24" ht="15" customHeight="1" x14ac:dyDescent="0.25">
      <c r="C3365" s="141"/>
      <c r="D3365" s="271"/>
      <c r="E3365" s="271"/>
      <c r="F3365" s="118"/>
      <c r="G3365" s="119"/>
      <c r="H3365" s="118"/>
      <c r="I3365" s="120"/>
      <c r="J3365" s="120"/>
      <c r="K3365" s="120"/>
      <c r="L3365" s="120"/>
      <c r="M3365" s="120"/>
      <c r="N3365" s="120"/>
      <c r="O3365" s="121"/>
      <c r="P3365" s="121"/>
      <c r="Q3365" s="117"/>
      <c r="R3365" s="122"/>
      <c r="S3365" s="117"/>
      <c r="T3365" s="123"/>
      <c r="U3365" s="299"/>
      <c r="V3365" s="294" t="str">
        <f>IF(Tabela7[[#This Row],[C/V]]="c",Tabela7[[#This Row],[Preço Médio]],"")</f>
        <v/>
      </c>
      <c r="W3365" s="294" t="str">
        <f>IF(Tabela7[[#This Row],[C/V]]="v",Tabela7[[#This Row],[Preço Médio]],"")</f>
        <v/>
      </c>
      <c r="X3365" s="123" t="str">
        <f>Tabela7[[#This Row],[Código Negociação]]&amp;Tabela7[[#This Row],[C/V]]</f>
        <v/>
      </c>
    </row>
    <row r="3366" spans="3:24" ht="15" customHeight="1" x14ac:dyDescent="0.25">
      <c r="C3366" s="262"/>
      <c r="D3366" s="272"/>
      <c r="E3366" s="272"/>
      <c r="F3366" s="264"/>
      <c r="G3366" s="265"/>
      <c r="H3366" s="126"/>
      <c r="I3366" s="125"/>
      <c r="J3366" s="125"/>
      <c r="K3366" s="125"/>
      <c r="L3366" s="125"/>
      <c r="M3366" s="125"/>
      <c r="N3366" s="125"/>
      <c r="O3366" s="266"/>
      <c r="P3366" s="267"/>
      <c r="Q3366" s="268"/>
      <c r="R3366" s="269"/>
      <c r="S3366" s="268"/>
      <c r="T3366" s="263"/>
      <c r="U3366" s="300"/>
      <c r="V3366" s="294" t="str">
        <f>IF(Tabela7[[#This Row],[C/V]]="c",Tabela7[[#This Row],[Preço Médio]],"")</f>
        <v/>
      </c>
      <c r="W3366" s="294" t="str">
        <f>IF(Tabela7[[#This Row],[C/V]]="v",Tabela7[[#This Row],[Preço Médio]],"")</f>
        <v/>
      </c>
      <c r="X3366" s="123" t="str">
        <f>Tabela7[[#This Row],[Código Negociação]]&amp;Tabela7[[#This Row],[C/V]]</f>
        <v/>
      </c>
    </row>
    <row r="3367" spans="3:24" ht="15" customHeight="1" x14ac:dyDescent="0.25">
      <c r="C3367" s="262"/>
      <c r="D3367" s="272"/>
      <c r="E3367" s="272"/>
      <c r="F3367" s="264"/>
      <c r="G3367" s="265"/>
      <c r="H3367" s="126"/>
      <c r="I3367" s="125"/>
      <c r="J3367" s="125"/>
      <c r="K3367" s="125"/>
      <c r="L3367" s="125"/>
      <c r="M3367" s="125"/>
      <c r="N3367" s="125"/>
      <c r="O3367" s="266"/>
      <c r="P3367" s="267"/>
      <c r="Q3367" s="267"/>
      <c r="R3367" s="270"/>
      <c r="S3367" s="267"/>
      <c r="T3367" s="264"/>
      <c r="U3367" s="300"/>
      <c r="V3367" s="294" t="str">
        <f>IF(Tabela7[[#This Row],[C/V]]="c",Tabela7[[#This Row],[Preço Médio]],"")</f>
        <v/>
      </c>
      <c r="W3367" s="294" t="str">
        <f>IF(Tabela7[[#This Row],[C/V]]="v",Tabela7[[#This Row],[Preço Médio]],"")</f>
        <v/>
      </c>
      <c r="X3367" s="123" t="str">
        <f>Tabela7[[#This Row],[Código Negociação]]&amp;Tabela7[[#This Row],[C/V]]</f>
        <v/>
      </c>
    </row>
    <row r="3368" spans="3:24" ht="15" customHeight="1" x14ac:dyDescent="0.25">
      <c r="C3368" s="141"/>
      <c r="D3368" s="273"/>
      <c r="E3368" s="273"/>
      <c r="F3368" s="264"/>
      <c r="G3368" s="274"/>
      <c r="H3368" s="264"/>
      <c r="I3368" s="275"/>
      <c r="J3368" s="275"/>
      <c r="K3368" s="275"/>
      <c r="L3368" s="275"/>
      <c r="M3368" s="275"/>
      <c r="N3368" s="275"/>
      <c r="O3368" s="267"/>
      <c r="P3368" s="267"/>
      <c r="Q3368" s="268"/>
      <c r="R3368" s="269"/>
      <c r="S3368" s="268"/>
      <c r="T3368" s="263"/>
      <c r="U3368" s="300"/>
      <c r="V3368" s="294" t="str">
        <f>IF(Tabela7[[#This Row],[C/V]]="c",Tabela7[[#This Row],[Preço Médio]],"")</f>
        <v/>
      </c>
      <c r="W3368" s="294" t="str">
        <f>IF(Tabela7[[#This Row],[C/V]]="v",Tabela7[[#This Row],[Preço Médio]],"")</f>
        <v/>
      </c>
      <c r="X3368" s="123" t="str">
        <f>Tabela7[[#This Row],[Código Negociação]]&amp;Tabela7[[#This Row],[C/V]]</f>
        <v/>
      </c>
    </row>
    <row r="3369" spans="3:24" ht="15" customHeight="1" x14ac:dyDescent="0.25">
      <c r="C3369" s="262"/>
      <c r="D3369" s="272"/>
      <c r="E3369" s="273"/>
      <c r="F3369" s="264"/>
      <c r="G3369" s="265"/>
      <c r="H3369" s="126"/>
      <c r="I3369" s="125"/>
      <c r="J3369" s="125"/>
      <c r="K3369" s="125"/>
      <c r="L3369" s="125"/>
      <c r="M3369" s="125"/>
      <c r="N3369" s="125"/>
      <c r="O3369" s="266"/>
      <c r="P3369" s="267"/>
      <c r="Q3369" s="268"/>
      <c r="R3369" s="269"/>
      <c r="S3369" s="268"/>
      <c r="T3369" s="263"/>
      <c r="U3369" s="300"/>
      <c r="V3369" s="294" t="str">
        <f>IF(Tabela7[[#This Row],[C/V]]="c",Tabela7[[#This Row],[Preço Médio]],"")</f>
        <v/>
      </c>
      <c r="W3369" s="294" t="str">
        <f>IF(Tabela7[[#This Row],[C/V]]="v",Tabela7[[#This Row],[Preço Médio]],"")</f>
        <v/>
      </c>
      <c r="X3369" s="123" t="str">
        <f>Tabela7[[#This Row],[Código Negociação]]&amp;Tabela7[[#This Row],[C/V]]</f>
        <v/>
      </c>
    </row>
    <row r="3370" spans="3:24" ht="15" customHeight="1" x14ac:dyDescent="0.25">
      <c r="C3370" s="262"/>
      <c r="D3370" s="272"/>
      <c r="E3370" s="273"/>
      <c r="F3370" s="264"/>
      <c r="G3370" s="265"/>
      <c r="H3370" s="126"/>
      <c r="I3370" s="125"/>
      <c r="J3370" s="125"/>
      <c r="K3370" s="125"/>
      <c r="L3370" s="125"/>
      <c r="M3370" s="125"/>
      <c r="N3370" s="125"/>
      <c r="O3370" s="266"/>
      <c r="P3370" s="267"/>
      <c r="Q3370" s="267"/>
      <c r="R3370" s="270"/>
      <c r="S3370" s="267"/>
      <c r="T3370" s="264"/>
      <c r="U3370" s="300"/>
      <c r="V3370" s="294" t="str">
        <f>IF(Tabela7[[#This Row],[C/V]]="c",Tabela7[[#This Row],[Preço Médio]],"")</f>
        <v/>
      </c>
      <c r="W3370" s="294" t="str">
        <f>IF(Tabela7[[#This Row],[C/V]]="v",Tabela7[[#This Row],[Preço Médio]],"")</f>
        <v/>
      </c>
      <c r="X3370" s="123" t="str">
        <f>Tabela7[[#This Row],[Código Negociação]]&amp;Tabela7[[#This Row],[C/V]]</f>
        <v/>
      </c>
    </row>
    <row r="3371" spans="3:24" ht="15" customHeight="1" x14ac:dyDescent="0.25">
      <c r="C3371" s="141"/>
      <c r="D3371" s="271"/>
      <c r="E3371" s="271"/>
      <c r="F3371" s="118"/>
      <c r="G3371" s="119"/>
      <c r="H3371" s="118"/>
      <c r="I3371" s="120"/>
      <c r="J3371" s="120"/>
      <c r="K3371" s="120"/>
      <c r="L3371" s="120"/>
      <c r="M3371" s="120"/>
      <c r="N3371" s="120"/>
      <c r="O3371" s="121"/>
      <c r="P3371" s="121"/>
      <c r="Q3371" s="117"/>
      <c r="R3371" s="122"/>
      <c r="S3371" s="117"/>
      <c r="T3371" s="123"/>
      <c r="U3371" s="299"/>
      <c r="V3371" s="294" t="str">
        <f>IF(Tabela7[[#This Row],[C/V]]="c",Tabela7[[#This Row],[Preço Médio]],"")</f>
        <v/>
      </c>
      <c r="W3371" s="294" t="str">
        <f>IF(Tabela7[[#This Row],[C/V]]="v",Tabela7[[#This Row],[Preço Médio]],"")</f>
        <v/>
      </c>
      <c r="X3371" s="123" t="str">
        <f>Tabela7[[#This Row],[Código Negociação]]&amp;Tabela7[[#This Row],[C/V]]</f>
        <v/>
      </c>
    </row>
    <row r="3372" spans="3:24" ht="15" customHeight="1" x14ac:dyDescent="0.25">
      <c r="C3372" s="262"/>
      <c r="D3372" s="272"/>
      <c r="E3372" s="272"/>
      <c r="F3372" s="264"/>
      <c r="G3372" s="265"/>
      <c r="H3372" s="126"/>
      <c r="I3372" s="125"/>
      <c r="J3372" s="125"/>
      <c r="K3372" s="125"/>
      <c r="L3372" s="125"/>
      <c r="M3372" s="125"/>
      <c r="N3372" s="125"/>
      <c r="O3372" s="266"/>
      <c r="P3372" s="267"/>
      <c r="Q3372" s="268"/>
      <c r="R3372" s="269"/>
      <c r="S3372" s="268"/>
      <c r="T3372" s="263"/>
      <c r="U3372" s="300"/>
      <c r="V3372" s="294" t="str">
        <f>IF(Tabela7[[#This Row],[C/V]]="c",Tabela7[[#This Row],[Preço Médio]],"")</f>
        <v/>
      </c>
      <c r="W3372" s="294" t="str">
        <f>IF(Tabela7[[#This Row],[C/V]]="v",Tabela7[[#This Row],[Preço Médio]],"")</f>
        <v/>
      </c>
      <c r="X3372" s="123" t="str">
        <f>Tabela7[[#This Row],[Código Negociação]]&amp;Tabela7[[#This Row],[C/V]]</f>
        <v/>
      </c>
    </row>
    <row r="3373" spans="3:24" ht="15" customHeight="1" x14ac:dyDescent="0.25">
      <c r="C3373" s="262"/>
      <c r="D3373" s="272"/>
      <c r="E3373" s="272"/>
      <c r="F3373" s="264"/>
      <c r="G3373" s="265"/>
      <c r="H3373" s="126"/>
      <c r="I3373" s="125"/>
      <c r="J3373" s="125"/>
      <c r="K3373" s="125"/>
      <c r="L3373" s="125"/>
      <c r="M3373" s="125"/>
      <c r="N3373" s="125"/>
      <c r="O3373" s="266"/>
      <c r="P3373" s="267"/>
      <c r="Q3373" s="267"/>
      <c r="R3373" s="270"/>
      <c r="S3373" s="267"/>
      <c r="T3373" s="264"/>
      <c r="U3373" s="300"/>
      <c r="V3373" s="294" t="str">
        <f>IF(Tabela7[[#This Row],[C/V]]="c",Tabela7[[#This Row],[Preço Médio]],"")</f>
        <v/>
      </c>
      <c r="W3373" s="294" t="str">
        <f>IF(Tabela7[[#This Row],[C/V]]="v",Tabela7[[#This Row],[Preço Médio]],"")</f>
        <v/>
      </c>
      <c r="X3373" s="123" t="str">
        <f>Tabela7[[#This Row],[Código Negociação]]&amp;Tabela7[[#This Row],[C/V]]</f>
        <v/>
      </c>
    </row>
    <row r="3374" spans="3:24" ht="15" customHeight="1" x14ac:dyDescent="0.25">
      <c r="C3374" s="141"/>
      <c r="D3374" s="273"/>
      <c r="E3374" s="273"/>
      <c r="F3374" s="264"/>
      <c r="G3374" s="274"/>
      <c r="H3374" s="264"/>
      <c r="I3374" s="275"/>
      <c r="J3374" s="275"/>
      <c r="K3374" s="275"/>
      <c r="L3374" s="275"/>
      <c r="M3374" s="275"/>
      <c r="N3374" s="275"/>
      <c r="O3374" s="267"/>
      <c r="P3374" s="267"/>
      <c r="Q3374" s="268"/>
      <c r="R3374" s="269"/>
      <c r="S3374" s="268"/>
      <c r="T3374" s="263"/>
      <c r="U3374" s="300"/>
      <c r="V3374" s="294" t="str">
        <f>IF(Tabela7[[#This Row],[C/V]]="c",Tabela7[[#This Row],[Preço Médio]],"")</f>
        <v/>
      </c>
      <c r="W3374" s="294" t="str">
        <f>IF(Tabela7[[#This Row],[C/V]]="v",Tabela7[[#This Row],[Preço Médio]],"")</f>
        <v/>
      </c>
      <c r="X3374" s="123" t="str">
        <f>Tabela7[[#This Row],[Código Negociação]]&amp;Tabela7[[#This Row],[C/V]]</f>
        <v/>
      </c>
    </row>
    <row r="3375" spans="3:24" ht="15" customHeight="1" x14ac:dyDescent="0.25">
      <c r="C3375" s="262"/>
      <c r="D3375" s="272"/>
      <c r="E3375" s="273"/>
      <c r="F3375" s="264"/>
      <c r="G3375" s="265"/>
      <c r="H3375" s="126"/>
      <c r="I3375" s="125"/>
      <c r="J3375" s="125"/>
      <c r="K3375" s="125"/>
      <c r="L3375" s="125"/>
      <c r="M3375" s="125"/>
      <c r="N3375" s="125"/>
      <c r="O3375" s="266"/>
      <c r="P3375" s="267"/>
      <c r="Q3375" s="268"/>
      <c r="R3375" s="269"/>
      <c r="S3375" s="268"/>
      <c r="T3375" s="263"/>
      <c r="U3375" s="300"/>
      <c r="V3375" s="294" t="str">
        <f>IF(Tabela7[[#This Row],[C/V]]="c",Tabela7[[#This Row],[Preço Médio]],"")</f>
        <v/>
      </c>
      <c r="W3375" s="294" t="str">
        <f>IF(Tabela7[[#This Row],[C/V]]="v",Tabela7[[#This Row],[Preço Médio]],"")</f>
        <v/>
      </c>
      <c r="X3375" s="123" t="str">
        <f>Tabela7[[#This Row],[Código Negociação]]&amp;Tabela7[[#This Row],[C/V]]</f>
        <v/>
      </c>
    </row>
    <row r="3376" spans="3:24" ht="15" customHeight="1" x14ac:dyDescent="0.25">
      <c r="C3376" s="262"/>
      <c r="D3376" s="272"/>
      <c r="E3376" s="273"/>
      <c r="F3376" s="264"/>
      <c r="G3376" s="265"/>
      <c r="H3376" s="126"/>
      <c r="I3376" s="125"/>
      <c r="J3376" s="125"/>
      <c r="K3376" s="125"/>
      <c r="L3376" s="125"/>
      <c r="M3376" s="125"/>
      <c r="N3376" s="125"/>
      <c r="O3376" s="266"/>
      <c r="P3376" s="267"/>
      <c r="Q3376" s="267"/>
      <c r="R3376" s="270"/>
      <c r="S3376" s="267"/>
      <c r="T3376" s="264"/>
      <c r="U3376" s="300"/>
      <c r="V3376" s="294" t="str">
        <f>IF(Tabela7[[#This Row],[C/V]]="c",Tabela7[[#This Row],[Preço Médio]],"")</f>
        <v/>
      </c>
      <c r="W3376" s="294" t="str">
        <f>IF(Tabela7[[#This Row],[C/V]]="v",Tabela7[[#This Row],[Preço Médio]],"")</f>
        <v/>
      </c>
      <c r="X3376" s="123" t="str">
        <f>Tabela7[[#This Row],[Código Negociação]]&amp;Tabela7[[#This Row],[C/V]]</f>
        <v/>
      </c>
    </row>
    <row r="3377" spans="3:24" ht="15" customHeight="1" x14ac:dyDescent="0.25">
      <c r="C3377" s="141"/>
      <c r="D3377" s="271"/>
      <c r="E3377" s="271"/>
      <c r="F3377" s="118"/>
      <c r="G3377" s="119"/>
      <c r="H3377" s="118"/>
      <c r="I3377" s="120"/>
      <c r="J3377" s="120"/>
      <c r="K3377" s="120"/>
      <c r="L3377" s="120"/>
      <c r="M3377" s="120"/>
      <c r="N3377" s="120"/>
      <c r="O3377" s="121"/>
      <c r="P3377" s="121"/>
      <c r="Q3377" s="117"/>
      <c r="R3377" s="122"/>
      <c r="S3377" s="117"/>
      <c r="T3377" s="123"/>
      <c r="U3377" s="299"/>
      <c r="V3377" s="294" t="str">
        <f>IF(Tabela7[[#This Row],[C/V]]="c",Tabela7[[#This Row],[Preço Médio]],"")</f>
        <v/>
      </c>
      <c r="W3377" s="294" t="str">
        <f>IF(Tabela7[[#This Row],[C/V]]="v",Tabela7[[#This Row],[Preço Médio]],"")</f>
        <v/>
      </c>
      <c r="X3377" s="123" t="str">
        <f>Tabela7[[#This Row],[Código Negociação]]&amp;Tabela7[[#This Row],[C/V]]</f>
        <v/>
      </c>
    </row>
    <row r="3378" spans="3:24" ht="15" customHeight="1" x14ac:dyDescent="0.25">
      <c r="C3378" s="262"/>
      <c r="D3378" s="272"/>
      <c r="E3378" s="272"/>
      <c r="F3378" s="264"/>
      <c r="G3378" s="265"/>
      <c r="H3378" s="126"/>
      <c r="I3378" s="125"/>
      <c r="J3378" s="125"/>
      <c r="K3378" s="125"/>
      <c r="L3378" s="125"/>
      <c r="M3378" s="125"/>
      <c r="N3378" s="125"/>
      <c r="O3378" s="266"/>
      <c r="P3378" s="267"/>
      <c r="Q3378" s="268"/>
      <c r="R3378" s="269"/>
      <c r="S3378" s="268"/>
      <c r="T3378" s="263"/>
      <c r="U3378" s="300"/>
      <c r="V3378" s="294" t="str">
        <f>IF(Tabela7[[#This Row],[C/V]]="c",Tabela7[[#This Row],[Preço Médio]],"")</f>
        <v/>
      </c>
      <c r="W3378" s="294" t="str">
        <f>IF(Tabela7[[#This Row],[C/V]]="v",Tabela7[[#This Row],[Preço Médio]],"")</f>
        <v/>
      </c>
      <c r="X3378" s="123" t="str">
        <f>Tabela7[[#This Row],[Código Negociação]]&amp;Tabela7[[#This Row],[C/V]]</f>
        <v/>
      </c>
    </row>
    <row r="3379" spans="3:24" ht="15" customHeight="1" x14ac:dyDescent="0.25">
      <c r="C3379" s="262"/>
      <c r="D3379" s="272"/>
      <c r="E3379" s="272"/>
      <c r="F3379" s="264"/>
      <c r="G3379" s="265"/>
      <c r="H3379" s="126"/>
      <c r="I3379" s="125"/>
      <c r="J3379" s="125"/>
      <c r="K3379" s="125"/>
      <c r="L3379" s="125"/>
      <c r="M3379" s="125"/>
      <c r="N3379" s="125"/>
      <c r="O3379" s="266"/>
      <c r="P3379" s="267"/>
      <c r="Q3379" s="267"/>
      <c r="R3379" s="270"/>
      <c r="S3379" s="267"/>
      <c r="T3379" s="264"/>
      <c r="U3379" s="300"/>
      <c r="V3379" s="294" t="str">
        <f>IF(Tabela7[[#This Row],[C/V]]="c",Tabela7[[#This Row],[Preço Médio]],"")</f>
        <v/>
      </c>
      <c r="W3379" s="294" t="str">
        <f>IF(Tabela7[[#This Row],[C/V]]="v",Tabela7[[#This Row],[Preço Médio]],"")</f>
        <v/>
      </c>
      <c r="X3379" s="123" t="str">
        <f>Tabela7[[#This Row],[Código Negociação]]&amp;Tabela7[[#This Row],[C/V]]</f>
        <v/>
      </c>
    </row>
    <row r="3380" spans="3:24" ht="15" customHeight="1" x14ac:dyDescent="0.25">
      <c r="C3380" s="141"/>
      <c r="D3380" s="273"/>
      <c r="E3380" s="273"/>
      <c r="F3380" s="264"/>
      <c r="G3380" s="274"/>
      <c r="H3380" s="264"/>
      <c r="I3380" s="275"/>
      <c r="J3380" s="275"/>
      <c r="K3380" s="275"/>
      <c r="L3380" s="275"/>
      <c r="M3380" s="275"/>
      <c r="N3380" s="275"/>
      <c r="O3380" s="267"/>
      <c r="P3380" s="267"/>
      <c r="Q3380" s="268"/>
      <c r="R3380" s="269"/>
      <c r="S3380" s="268"/>
      <c r="T3380" s="263"/>
      <c r="U3380" s="300"/>
      <c r="V3380" s="294" t="str">
        <f>IF(Tabela7[[#This Row],[C/V]]="c",Tabela7[[#This Row],[Preço Médio]],"")</f>
        <v/>
      </c>
      <c r="W3380" s="294" t="str">
        <f>IF(Tabela7[[#This Row],[C/V]]="v",Tabela7[[#This Row],[Preço Médio]],"")</f>
        <v/>
      </c>
      <c r="X3380" s="123" t="str">
        <f>Tabela7[[#This Row],[Código Negociação]]&amp;Tabela7[[#This Row],[C/V]]</f>
        <v/>
      </c>
    </row>
    <row r="3381" spans="3:24" ht="15" customHeight="1" x14ac:dyDescent="0.25">
      <c r="C3381" s="262"/>
      <c r="D3381" s="272"/>
      <c r="E3381" s="273"/>
      <c r="F3381" s="264"/>
      <c r="G3381" s="265"/>
      <c r="H3381" s="126"/>
      <c r="I3381" s="125"/>
      <c r="J3381" s="125"/>
      <c r="K3381" s="125"/>
      <c r="L3381" s="125"/>
      <c r="M3381" s="125"/>
      <c r="N3381" s="125"/>
      <c r="O3381" s="266"/>
      <c r="P3381" s="267"/>
      <c r="Q3381" s="268"/>
      <c r="R3381" s="269"/>
      <c r="S3381" s="268"/>
      <c r="T3381" s="263"/>
      <c r="U3381" s="300"/>
      <c r="V3381" s="294" t="str">
        <f>IF(Tabela7[[#This Row],[C/V]]="c",Tabela7[[#This Row],[Preço Médio]],"")</f>
        <v/>
      </c>
      <c r="W3381" s="294" t="str">
        <f>IF(Tabela7[[#This Row],[C/V]]="v",Tabela7[[#This Row],[Preço Médio]],"")</f>
        <v/>
      </c>
      <c r="X3381" s="123" t="str">
        <f>Tabela7[[#This Row],[Código Negociação]]&amp;Tabela7[[#This Row],[C/V]]</f>
        <v/>
      </c>
    </row>
    <row r="3382" spans="3:24" ht="15" customHeight="1" x14ac:dyDescent="0.25">
      <c r="C3382" s="262"/>
      <c r="D3382" s="272"/>
      <c r="E3382" s="273"/>
      <c r="F3382" s="264"/>
      <c r="G3382" s="265"/>
      <c r="H3382" s="126"/>
      <c r="I3382" s="125"/>
      <c r="J3382" s="125"/>
      <c r="K3382" s="125"/>
      <c r="L3382" s="125"/>
      <c r="M3382" s="125"/>
      <c r="N3382" s="125"/>
      <c r="O3382" s="266"/>
      <c r="P3382" s="267"/>
      <c r="Q3382" s="267"/>
      <c r="R3382" s="270"/>
      <c r="S3382" s="267"/>
      <c r="T3382" s="264"/>
      <c r="U3382" s="300"/>
      <c r="V3382" s="294" t="str">
        <f>IF(Tabela7[[#This Row],[C/V]]="c",Tabela7[[#This Row],[Preço Médio]],"")</f>
        <v/>
      </c>
      <c r="W3382" s="294" t="str">
        <f>IF(Tabela7[[#This Row],[C/V]]="v",Tabela7[[#This Row],[Preço Médio]],"")</f>
        <v/>
      </c>
      <c r="X3382" s="123" t="str">
        <f>Tabela7[[#This Row],[Código Negociação]]&amp;Tabela7[[#This Row],[C/V]]</f>
        <v/>
      </c>
    </row>
    <row r="3383" spans="3:24" ht="15" customHeight="1" x14ac:dyDescent="0.25">
      <c r="C3383" s="141"/>
      <c r="D3383" s="271"/>
      <c r="E3383" s="271"/>
      <c r="F3383" s="118"/>
      <c r="G3383" s="119"/>
      <c r="H3383" s="118"/>
      <c r="I3383" s="120"/>
      <c r="J3383" s="120"/>
      <c r="K3383" s="120"/>
      <c r="L3383" s="120"/>
      <c r="M3383" s="120"/>
      <c r="N3383" s="120"/>
      <c r="O3383" s="121"/>
      <c r="P3383" s="121"/>
      <c r="Q3383" s="117"/>
      <c r="R3383" s="122"/>
      <c r="S3383" s="117"/>
      <c r="T3383" s="123"/>
      <c r="U3383" s="299"/>
      <c r="V3383" s="294" t="str">
        <f>IF(Tabela7[[#This Row],[C/V]]="c",Tabela7[[#This Row],[Preço Médio]],"")</f>
        <v/>
      </c>
      <c r="W3383" s="294" t="str">
        <f>IF(Tabela7[[#This Row],[C/V]]="v",Tabela7[[#This Row],[Preço Médio]],"")</f>
        <v/>
      </c>
      <c r="X3383" s="123" t="str">
        <f>Tabela7[[#This Row],[Código Negociação]]&amp;Tabela7[[#This Row],[C/V]]</f>
        <v/>
      </c>
    </row>
    <row r="3384" spans="3:24" ht="15" customHeight="1" x14ac:dyDescent="0.25">
      <c r="C3384" s="262"/>
      <c r="D3384" s="272"/>
      <c r="E3384" s="272"/>
      <c r="F3384" s="264"/>
      <c r="G3384" s="265"/>
      <c r="H3384" s="126"/>
      <c r="I3384" s="125"/>
      <c r="J3384" s="125"/>
      <c r="K3384" s="125"/>
      <c r="L3384" s="125"/>
      <c r="M3384" s="125"/>
      <c r="N3384" s="125"/>
      <c r="O3384" s="266"/>
      <c r="P3384" s="267"/>
      <c r="Q3384" s="268"/>
      <c r="R3384" s="269"/>
      <c r="S3384" s="268"/>
      <c r="T3384" s="263"/>
      <c r="U3384" s="300"/>
      <c r="V3384" s="294" t="str">
        <f>IF(Tabela7[[#This Row],[C/V]]="c",Tabela7[[#This Row],[Preço Médio]],"")</f>
        <v/>
      </c>
      <c r="W3384" s="294" t="str">
        <f>IF(Tabela7[[#This Row],[C/V]]="v",Tabela7[[#This Row],[Preço Médio]],"")</f>
        <v/>
      </c>
      <c r="X3384" s="123" t="str">
        <f>Tabela7[[#This Row],[Código Negociação]]&amp;Tabela7[[#This Row],[C/V]]</f>
        <v/>
      </c>
    </row>
    <row r="3385" spans="3:24" ht="15" customHeight="1" x14ac:dyDescent="0.25">
      <c r="C3385" s="262"/>
      <c r="D3385" s="272"/>
      <c r="E3385" s="272"/>
      <c r="F3385" s="264"/>
      <c r="G3385" s="265"/>
      <c r="H3385" s="126"/>
      <c r="I3385" s="125"/>
      <c r="J3385" s="125"/>
      <c r="K3385" s="125"/>
      <c r="L3385" s="125"/>
      <c r="M3385" s="125"/>
      <c r="N3385" s="125"/>
      <c r="O3385" s="266"/>
      <c r="P3385" s="267"/>
      <c r="Q3385" s="267"/>
      <c r="R3385" s="270"/>
      <c r="S3385" s="267"/>
      <c r="T3385" s="264"/>
      <c r="U3385" s="300"/>
      <c r="V3385" s="294" t="str">
        <f>IF(Tabela7[[#This Row],[C/V]]="c",Tabela7[[#This Row],[Preço Médio]],"")</f>
        <v/>
      </c>
      <c r="W3385" s="294" t="str">
        <f>IF(Tabela7[[#This Row],[C/V]]="v",Tabela7[[#This Row],[Preço Médio]],"")</f>
        <v/>
      </c>
      <c r="X3385" s="123" t="str">
        <f>Tabela7[[#This Row],[Código Negociação]]&amp;Tabela7[[#This Row],[C/V]]</f>
        <v/>
      </c>
    </row>
    <row r="3386" spans="3:24" ht="15" customHeight="1" x14ac:dyDescent="0.25">
      <c r="C3386" s="141"/>
      <c r="D3386" s="273"/>
      <c r="E3386" s="273"/>
      <c r="F3386" s="264"/>
      <c r="G3386" s="274"/>
      <c r="H3386" s="264"/>
      <c r="I3386" s="275"/>
      <c r="J3386" s="275"/>
      <c r="K3386" s="275"/>
      <c r="L3386" s="275"/>
      <c r="M3386" s="275"/>
      <c r="N3386" s="275"/>
      <c r="O3386" s="267"/>
      <c r="P3386" s="267"/>
      <c r="Q3386" s="268"/>
      <c r="R3386" s="269"/>
      <c r="S3386" s="268"/>
      <c r="T3386" s="263"/>
      <c r="U3386" s="300"/>
      <c r="V3386" s="294" t="str">
        <f>IF(Tabela7[[#This Row],[C/V]]="c",Tabela7[[#This Row],[Preço Médio]],"")</f>
        <v/>
      </c>
      <c r="W3386" s="294" t="str">
        <f>IF(Tabela7[[#This Row],[C/V]]="v",Tabela7[[#This Row],[Preço Médio]],"")</f>
        <v/>
      </c>
      <c r="X3386" s="123" t="str">
        <f>Tabela7[[#This Row],[Código Negociação]]&amp;Tabela7[[#This Row],[C/V]]</f>
        <v/>
      </c>
    </row>
    <row r="3387" spans="3:24" ht="15" customHeight="1" x14ac:dyDescent="0.25">
      <c r="C3387" s="262"/>
      <c r="D3387" s="272"/>
      <c r="E3387" s="273"/>
      <c r="F3387" s="264"/>
      <c r="G3387" s="265"/>
      <c r="H3387" s="126"/>
      <c r="I3387" s="125"/>
      <c r="J3387" s="125"/>
      <c r="K3387" s="125"/>
      <c r="L3387" s="125"/>
      <c r="M3387" s="125"/>
      <c r="N3387" s="125"/>
      <c r="O3387" s="266"/>
      <c r="P3387" s="267"/>
      <c r="Q3387" s="268"/>
      <c r="R3387" s="269"/>
      <c r="S3387" s="268"/>
      <c r="T3387" s="263"/>
      <c r="U3387" s="300"/>
      <c r="V3387" s="294" t="str">
        <f>IF(Tabela7[[#This Row],[C/V]]="c",Tabela7[[#This Row],[Preço Médio]],"")</f>
        <v/>
      </c>
      <c r="W3387" s="294" t="str">
        <f>IF(Tabela7[[#This Row],[C/V]]="v",Tabela7[[#This Row],[Preço Médio]],"")</f>
        <v/>
      </c>
      <c r="X3387" s="123" t="str">
        <f>Tabela7[[#This Row],[Código Negociação]]&amp;Tabela7[[#This Row],[C/V]]</f>
        <v/>
      </c>
    </row>
    <row r="3388" spans="3:24" ht="15" customHeight="1" x14ac:dyDescent="0.25">
      <c r="C3388" s="262"/>
      <c r="D3388" s="272"/>
      <c r="E3388" s="273"/>
      <c r="F3388" s="264"/>
      <c r="G3388" s="265"/>
      <c r="H3388" s="126"/>
      <c r="I3388" s="125"/>
      <c r="J3388" s="125"/>
      <c r="K3388" s="125"/>
      <c r="L3388" s="125"/>
      <c r="M3388" s="125"/>
      <c r="N3388" s="125"/>
      <c r="O3388" s="266"/>
      <c r="P3388" s="267"/>
      <c r="Q3388" s="267"/>
      <c r="R3388" s="270"/>
      <c r="S3388" s="267"/>
      <c r="T3388" s="264"/>
      <c r="U3388" s="300"/>
      <c r="V3388" s="294" t="str">
        <f>IF(Tabela7[[#This Row],[C/V]]="c",Tabela7[[#This Row],[Preço Médio]],"")</f>
        <v/>
      </c>
      <c r="W3388" s="294" t="str">
        <f>IF(Tabela7[[#This Row],[C/V]]="v",Tabela7[[#This Row],[Preço Médio]],"")</f>
        <v/>
      </c>
      <c r="X3388" s="123" t="str">
        <f>Tabela7[[#This Row],[Código Negociação]]&amp;Tabela7[[#This Row],[C/V]]</f>
        <v/>
      </c>
    </row>
    <row r="3389" spans="3:24" ht="15" customHeight="1" x14ac:dyDescent="0.25">
      <c r="C3389" s="141"/>
      <c r="D3389" s="271"/>
      <c r="E3389" s="271"/>
      <c r="F3389" s="118"/>
      <c r="G3389" s="119"/>
      <c r="H3389" s="118"/>
      <c r="I3389" s="120"/>
      <c r="J3389" s="120"/>
      <c r="K3389" s="120"/>
      <c r="L3389" s="120"/>
      <c r="M3389" s="120"/>
      <c r="N3389" s="120"/>
      <c r="O3389" s="121"/>
      <c r="P3389" s="121"/>
      <c r="Q3389" s="117"/>
      <c r="R3389" s="122"/>
      <c r="S3389" s="117"/>
      <c r="T3389" s="123"/>
      <c r="U3389" s="299"/>
      <c r="V3389" s="294" t="str">
        <f>IF(Tabela7[[#This Row],[C/V]]="c",Tabela7[[#This Row],[Preço Médio]],"")</f>
        <v/>
      </c>
      <c r="W3389" s="294" t="str">
        <f>IF(Tabela7[[#This Row],[C/V]]="v",Tabela7[[#This Row],[Preço Médio]],"")</f>
        <v/>
      </c>
      <c r="X3389" s="123" t="str">
        <f>Tabela7[[#This Row],[Código Negociação]]&amp;Tabela7[[#This Row],[C/V]]</f>
        <v/>
      </c>
    </row>
    <row r="3390" spans="3:24" ht="15" customHeight="1" x14ac:dyDescent="0.25">
      <c r="C3390" s="262"/>
      <c r="D3390" s="272"/>
      <c r="E3390" s="272"/>
      <c r="F3390" s="264"/>
      <c r="G3390" s="265"/>
      <c r="H3390" s="126"/>
      <c r="I3390" s="125"/>
      <c r="J3390" s="125"/>
      <c r="K3390" s="125"/>
      <c r="L3390" s="125"/>
      <c r="M3390" s="125"/>
      <c r="N3390" s="125"/>
      <c r="O3390" s="266"/>
      <c r="P3390" s="267"/>
      <c r="Q3390" s="268"/>
      <c r="R3390" s="269"/>
      <c r="S3390" s="268"/>
      <c r="T3390" s="263"/>
      <c r="U3390" s="300"/>
      <c r="V3390" s="294" t="str">
        <f>IF(Tabela7[[#This Row],[C/V]]="c",Tabela7[[#This Row],[Preço Médio]],"")</f>
        <v/>
      </c>
      <c r="W3390" s="294" t="str">
        <f>IF(Tabela7[[#This Row],[C/V]]="v",Tabela7[[#This Row],[Preço Médio]],"")</f>
        <v/>
      </c>
      <c r="X3390" s="123" t="str">
        <f>Tabela7[[#This Row],[Código Negociação]]&amp;Tabela7[[#This Row],[C/V]]</f>
        <v/>
      </c>
    </row>
    <row r="3391" spans="3:24" ht="15" customHeight="1" x14ac:dyDescent="0.25">
      <c r="C3391" s="262"/>
      <c r="D3391" s="272"/>
      <c r="E3391" s="272"/>
      <c r="F3391" s="264"/>
      <c r="G3391" s="265"/>
      <c r="H3391" s="126"/>
      <c r="I3391" s="125"/>
      <c r="J3391" s="125"/>
      <c r="K3391" s="125"/>
      <c r="L3391" s="125"/>
      <c r="M3391" s="125"/>
      <c r="N3391" s="125"/>
      <c r="O3391" s="266"/>
      <c r="P3391" s="267"/>
      <c r="Q3391" s="267"/>
      <c r="R3391" s="270"/>
      <c r="S3391" s="267"/>
      <c r="T3391" s="264"/>
      <c r="U3391" s="300"/>
      <c r="V3391" s="294" t="str">
        <f>IF(Tabela7[[#This Row],[C/V]]="c",Tabela7[[#This Row],[Preço Médio]],"")</f>
        <v/>
      </c>
      <c r="W3391" s="294" t="str">
        <f>IF(Tabela7[[#This Row],[C/V]]="v",Tabela7[[#This Row],[Preço Médio]],"")</f>
        <v/>
      </c>
      <c r="X3391" s="123" t="str">
        <f>Tabela7[[#This Row],[Código Negociação]]&amp;Tabela7[[#This Row],[C/V]]</f>
        <v/>
      </c>
    </row>
    <row r="3392" spans="3:24" ht="15" customHeight="1" x14ac:dyDescent="0.25">
      <c r="C3392" s="141"/>
      <c r="D3392" s="273"/>
      <c r="E3392" s="273"/>
      <c r="F3392" s="264"/>
      <c r="G3392" s="274"/>
      <c r="H3392" s="264"/>
      <c r="I3392" s="275"/>
      <c r="J3392" s="275"/>
      <c r="K3392" s="275"/>
      <c r="L3392" s="275"/>
      <c r="M3392" s="275"/>
      <c r="N3392" s="275"/>
      <c r="O3392" s="267"/>
      <c r="P3392" s="267"/>
      <c r="Q3392" s="268"/>
      <c r="R3392" s="269"/>
      <c r="S3392" s="268"/>
      <c r="T3392" s="263"/>
      <c r="U3392" s="300"/>
      <c r="V3392" s="294" t="str">
        <f>IF(Tabela7[[#This Row],[C/V]]="c",Tabela7[[#This Row],[Preço Médio]],"")</f>
        <v/>
      </c>
      <c r="W3392" s="294" t="str">
        <f>IF(Tabela7[[#This Row],[C/V]]="v",Tabela7[[#This Row],[Preço Médio]],"")</f>
        <v/>
      </c>
      <c r="X3392" s="123" t="str">
        <f>Tabela7[[#This Row],[Código Negociação]]&amp;Tabela7[[#This Row],[C/V]]</f>
        <v/>
      </c>
    </row>
    <row r="3393" spans="3:24" ht="15" customHeight="1" x14ac:dyDescent="0.25">
      <c r="C3393" s="262"/>
      <c r="D3393" s="272"/>
      <c r="E3393" s="273"/>
      <c r="F3393" s="264"/>
      <c r="G3393" s="265"/>
      <c r="H3393" s="126"/>
      <c r="I3393" s="125"/>
      <c r="J3393" s="125"/>
      <c r="K3393" s="125"/>
      <c r="L3393" s="125"/>
      <c r="M3393" s="125"/>
      <c r="N3393" s="125"/>
      <c r="O3393" s="266"/>
      <c r="P3393" s="267"/>
      <c r="Q3393" s="268"/>
      <c r="R3393" s="269"/>
      <c r="S3393" s="268"/>
      <c r="T3393" s="263"/>
      <c r="U3393" s="300"/>
      <c r="V3393" s="294" t="str">
        <f>IF(Tabela7[[#This Row],[C/V]]="c",Tabela7[[#This Row],[Preço Médio]],"")</f>
        <v/>
      </c>
      <c r="W3393" s="294" t="str">
        <f>IF(Tabela7[[#This Row],[C/V]]="v",Tabela7[[#This Row],[Preço Médio]],"")</f>
        <v/>
      </c>
      <c r="X3393" s="123" t="str">
        <f>Tabela7[[#This Row],[Código Negociação]]&amp;Tabela7[[#This Row],[C/V]]</f>
        <v/>
      </c>
    </row>
    <row r="3394" spans="3:24" ht="15" customHeight="1" x14ac:dyDescent="0.25">
      <c r="C3394" s="262"/>
      <c r="D3394" s="272"/>
      <c r="E3394" s="273"/>
      <c r="F3394" s="264"/>
      <c r="G3394" s="265"/>
      <c r="H3394" s="126"/>
      <c r="I3394" s="125"/>
      <c r="J3394" s="125"/>
      <c r="K3394" s="125"/>
      <c r="L3394" s="125"/>
      <c r="M3394" s="125"/>
      <c r="N3394" s="125"/>
      <c r="O3394" s="266"/>
      <c r="P3394" s="267"/>
      <c r="Q3394" s="267"/>
      <c r="R3394" s="270"/>
      <c r="S3394" s="267"/>
      <c r="T3394" s="264"/>
      <c r="U3394" s="300"/>
      <c r="V3394" s="294" t="str">
        <f>IF(Tabela7[[#This Row],[C/V]]="c",Tabela7[[#This Row],[Preço Médio]],"")</f>
        <v/>
      </c>
      <c r="W3394" s="294" t="str">
        <f>IF(Tabela7[[#This Row],[C/V]]="v",Tabela7[[#This Row],[Preço Médio]],"")</f>
        <v/>
      </c>
      <c r="X3394" s="123" t="str">
        <f>Tabela7[[#This Row],[Código Negociação]]&amp;Tabela7[[#This Row],[C/V]]</f>
        <v/>
      </c>
    </row>
    <row r="3395" spans="3:24" ht="15" customHeight="1" x14ac:dyDescent="0.25">
      <c r="C3395" s="141"/>
      <c r="D3395" s="271"/>
      <c r="E3395" s="271"/>
      <c r="F3395" s="118"/>
      <c r="G3395" s="119"/>
      <c r="H3395" s="118"/>
      <c r="I3395" s="120"/>
      <c r="J3395" s="120"/>
      <c r="K3395" s="120"/>
      <c r="L3395" s="120"/>
      <c r="M3395" s="120"/>
      <c r="N3395" s="120"/>
      <c r="O3395" s="121"/>
      <c r="P3395" s="121"/>
      <c r="Q3395" s="117"/>
      <c r="R3395" s="122"/>
      <c r="S3395" s="117"/>
      <c r="T3395" s="123"/>
      <c r="U3395" s="299"/>
      <c r="V3395" s="294" t="str">
        <f>IF(Tabela7[[#This Row],[C/V]]="c",Tabela7[[#This Row],[Preço Médio]],"")</f>
        <v/>
      </c>
      <c r="W3395" s="294" t="str">
        <f>IF(Tabela7[[#This Row],[C/V]]="v",Tabela7[[#This Row],[Preço Médio]],"")</f>
        <v/>
      </c>
      <c r="X3395" s="123" t="str">
        <f>Tabela7[[#This Row],[Código Negociação]]&amp;Tabela7[[#This Row],[C/V]]</f>
        <v/>
      </c>
    </row>
    <row r="3396" spans="3:24" ht="15" customHeight="1" x14ac:dyDescent="0.25">
      <c r="C3396" s="262"/>
      <c r="D3396" s="272"/>
      <c r="E3396" s="272"/>
      <c r="F3396" s="264"/>
      <c r="G3396" s="265"/>
      <c r="H3396" s="126"/>
      <c r="I3396" s="125"/>
      <c r="J3396" s="125"/>
      <c r="K3396" s="125"/>
      <c r="L3396" s="125"/>
      <c r="M3396" s="125"/>
      <c r="N3396" s="125"/>
      <c r="O3396" s="266"/>
      <c r="P3396" s="267"/>
      <c r="Q3396" s="268"/>
      <c r="R3396" s="269"/>
      <c r="S3396" s="268"/>
      <c r="T3396" s="263"/>
      <c r="U3396" s="300"/>
      <c r="V3396" s="294" t="str">
        <f>IF(Tabela7[[#This Row],[C/V]]="c",Tabela7[[#This Row],[Preço Médio]],"")</f>
        <v/>
      </c>
      <c r="W3396" s="294" t="str">
        <f>IF(Tabela7[[#This Row],[C/V]]="v",Tabela7[[#This Row],[Preço Médio]],"")</f>
        <v/>
      </c>
      <c r="X3396" s="123" t="str">
        <f>Tabela7[[#This Row],[Código Negociação]]&amp;Tabela7[[#This Row],[C/V]]</f>
        <v/>
      </c>
    </row>
    <row r="3397" spans="3:24" ht="15" customHeight="1" x14ac:dyDescent="0.25">
      <c r="C3397" s="262"/>
      <c r="D3397" s="272"/>
      <c r="E3397" s="272"/>
      <c r="F3397" s="264"/>
      <c r="G3397" s="265"/>
      <c r="H3397" s="126"/>
      <c r="I3397" s="125"/>
      <c r="J3397" s="125"/>
      <c r="K3397" s="125"/>
      <c r="L3397" s="125"/>
      <c r="M3397" s="125"/>
      <c r="N3397" s="125"/>
      <c r="O3397" s="266"/>
      <c r="P3397" s="267"/>
      <c r="Q3397" s="267"/>
      <c r="R3397" s="270"/>
      <c r="S3397" s="267"/>
      <c r="T3397" s="264"/>
      <c r="U3397" s="300"/>
      <c r="V3397" s="294" t="str">
        <f>IF(Tabela7[[#This Row],[C/V]]="c",Tabela7[[#This Row],[Preço Médio]],"")</f>
        <v/>
      </c>
      <c r="W3397" s="294" t="str">
        <f>IF(Tabela7[[#This Row],[C/V]]="v",Tabela7[[#This Row],[Preço Médio]],"")</f>
        <v/>
      </c>
      <c r="X3397" s="123" t="str">
        <f>Tabela7[[#This Row],[Código Negociação]]&amp;Tabela7[[#This Row],[C/V]]</f>
        <v/>
      </c>
    </row>
    <row r="3398" spans="3:24" ht="15" customHeight="1" x14ac:dyDescent="0.25">
      <c r="C3398" s="141"/>
      <c r="D3398" s="273"/>
      <c r="E3398" s="273"/>
      <c r="F3398" s="264"/>
      <c r="G3398" s="274"/>
      <c r="H3398" s="264"/>
      <c r="I3398" s="275"/>
      <c r="J3398" s="275"/>
      <c r="K3398" s="275"/>
      <c r="L3398" s="275"/>
      <c r="M3398" s="275"/>
      <c r="N3398" s="275"/>
      <c r="O3398" s="267"/>
      <c r="P3398" s="267"/>
      <c r="Q3398" s="268"/>
      <c r="R3398" s="269"/>
      <c r="S3398" s="268"/>
      <c r="T3398" s="263"/>
      <c r="U3398" s="300"/>
      <c r="V3398" s="294" t="str">
        <f>IF(Tabela7[[#This Row],[C/V]]="c",Tabela7[[#This Row],[Preço Médio]],"")</f>
        <v/>
      </c>
      <c r="W3398" s="294" t="str">
        <f>IF(Tabela7[[#This Row],[C/V]]="v",Tabela7[[#This Row],[Preço Médio]],"")</f>
        <v/>
      </c>
      <c r="X3398" s="123" t="str">
        <f>Tabela7[[#This Row],[Código Negociação]]&amp;Tabela7[[#This Row],[C/V]]</f>
        <v/>
      </c>
    </row>
    <row r="3399" spans="3:24" ht="15" customHeight="1" x14ac:dyDescent="0.25">
      <c r="C3399" s="262"/>
      <c r="D3399" s="272"/>
      <c r="E3399" s="273"/>
      <c r="F3399" s="264"/>
      <c r="G3399" s="265"/>
      <c r="H3399" s="126"/>
      <c r="I3399" s="125"/>
      <c r="J3399" s="125"/>
      <c r="K3399" s="125"/>
      <c r="L3399" s="125"/>
      <c r="M3399" s="125"/>
      <c r="N3399" s="125"/>
      <c r="O3399" s="266"/>
      <c r="P3399" s="267"/>
      <c r="Q3399" s="268"/>
      <c r="R3399" s="269"/>
      <c r="S3399" s="268"/>
      <c r="T3399" s="263"/>
      <c r="U3399" s="300"/>
      <c r="V3399" s="294" t="str">
        <f>IF(Tabela7[[#This Row],[C/V]]="c",Tabela7[[#This Row],[Preço Médio]],"")</f>
        <v/>
      </c>
      <c r="W3399" s="294" t="str">
        <f>IF(Tabela7[[#This Row],[C/V]]="v",Tabela7[[#This Row],[Preço Médio]],"")</f>
        <v/>
      </c>
      <c r="X3399" s="123" t="str">
        <f>Tabela7[[#This Row],[Código Negociação]]&amp;Tabela7[[#This Row],[C/V]]</f>
        <v/>
      </c>
    </row>
    <row r="3400" spans="3:24" ht="15" customHeight="1" x14ac:dyDescent="0.25">
      <c r="C3400" s="262"/>
      <c r="D3400" s="272"/>
      <c r="E3400" s="273"/>
      <c r="F3400" s="264"/>
      <c r="G3400" s="265"/>
      <c r="H3400" s="126"/>
      <c r="I3400" s="125"/>
      <c r="J3400" s="125"/>
      <c r="K3400" s="125"/>
      <c r="L3400" s="125"/>
      <c r="M3400" s="125"/>
      <c r="N3400" s="125"/>
      <c r="O3400" s="266"/>
      <c r="P3400" s="267"/>
      <c r="Q3400" s="267"/>
      <c r="R3400" s="270"/>
      <c r="S3400" s="267"/>
      <c r="T3400" s="264"/>
      <c r="U3400" s="300"/>
      <c r="V3400" s="294" t="str">
        <f>IF(Tabela7[[#This Row],[C/V]]="c",Tabela7[[#This Row],[Preço Médio]],"")</f>
        <v/>
      </c>
      <c r="W3400" s="294" t="str">
        <f>IF(Tabela7[[#This Row],[C/V]]="v",Tabela7[[#This Row],[Preço Médio]],"")</f>
        <v/>
      </c>
      <c r="X3400" s="123" t="str">
        <f>Tabela7[[#This Row],[Código Negociação]]&amp;Tabela7[[#This Row],[C/V]]</f>
        <v/>
      </c>
    </row>
    <row r="3401" spans="3:24" ht="15" customHeight="1" x14ac:dyDescent="0.25">
      <c r="C3401" s="141"/>
      <c r="D3401" s="271"/>
      <c r="E3401" s="271"/>
      <c r="F3401" s="118"/>
      <c r="G3401" s="119"/>
      <c r="H3401" s="118"/>
      <c r="I3401" s="120"/>
      <c r="J3401" s="120"/>
      <c r="K3401" s="120"/>
      <c r="L3401" s="120"/>
      <c r="M3401" s="120"/>
      <c r="N3401" s="120"/>
      <c r="O3401" s="121"/>
      <c r="P3401" s="121"/>
      <c r="Q3401" s="117"/>
      <c r="R3401" s="122"/>
      <c r="S3401" s="117"/>
      <c r="T3401" s="123"/>
      <c r="U3401" s="299"/>
      <c r="V3401" s="294" t="str">
        <f>IF(Tabela7[[#This Row],[C/V]]="c",Tabela7[[#This Row],[Preço Médio]],"")</f>
        <v/>
      </c>
      <c r="W3401" s="294" t="str">
        <f>IF(Tabela7[[#This Row],[C/V]]="v",Tabela7[[#This Row],[Preço Médio]],"")</f>
        <v/>
      </c>
      <c r="X3401" s="123" t="str">
        <f>Tabela7[[#This Row],[Código Negociação]]&amp;Tabela7[[#This Row],[C/V]]</f>
        <v/>
      </c>
    </row>
    <row r="3402" spans="3:24" ht="15" customHeight="1" x14ac:dyDescent="0.25">
      <c r="C3402" s="262"/>
      <c r="D3402" s="272"/>
      <c r="E3402" s="272"/>
      <c r="F3402" s="264"/>
      <c r="G3402" s="265"/>
      <c r="H3402" s="126"/>
      <c r="I3402" s="125"/>
      <c r="J3402" s="125"/>
      <c r="K3402" s="125"/>
      <c r="L3402" s="125"/>
      <c r="M3402" s="125"/>
      <c r="N3402" s="125"/>
      <c r="O3402" s="266"/>
      <c r="P3402" s="267"/>
      <c r="Q3402" s="268"/>
      <c r="R3402" s="269"/>
      <c r="S3402" s="268"/>
      <c r="T3402" s="263"/>
      <c r="U3402" s="300"/>
      <c r="V3402" s="294" t="str">
        <f>IF(Tabela7[[#This Row],[C/V]]="c",Tabela7[[#This Row],[Preço Médio]],"")</f>
        <v/>
      </c>
      <c r="W3402" s="294" t="str">
        <f>IF(Tabela7[[#This Row],[C/V]]="v",Tabela7[[#This Row],[Preço Médio]],"")</f>
        <v/>
      </c>
      <c r="X3402" s="123" t="str">
        <f>Tabela7[[#This Row],[Código Negociação]]&amp;Tabela7[[#This Row],[C/V]]</f>
        <v/>
      </c>
    </row>
    <row r="3403" spans="3:24" ht="15" customHeight="1" x14ac:dyDescent="0.25">
      <c r="C3403" s="262"/>
      <c r="D3403" s="272"/>
      <c r="E3403" s="272"/>
      <c r="F3403" s="264"/>
      <c r="G3403" s="265"/>
      <c r="H3403" s="126"/>
      <c r="I3403" s="125"/>
      <c r="J3403" s="125"/>
      <c r="K3403" s="125"/>
      <c r="L3403" s="125"/>
      <c r="M3403" s="125"/>
      <c r="N3403" s="125"/>
      <c r="O3403" s="266"/>
      <c r="P3403" s="267"/>
      <c r="Q3403" s="267"/>
      <c r="R3403" s="270"/>
      <c r="S3403" s="267"/>
      <c r="T3403" s="264"/>
      <c r="U3403" s="300"/>
      <c r="V3403" s="294" t="str">
        <f>IF(Tabela7[[#This Row],[C/V]]="c",Tabela7[[#This Row],[Preço Médio]],"")</f>
        <v/>
      </c>
      <c r="W3403" s="294" t="str">
        <f>IF(Tabela7[[#This Row],[C/V]]="v",Tabela7[[#This Row],[Preço Médio]],"")</f>
        <v/>
      </c>
      <c r="X3403" s="123" t="str">
        <f>Tabela7[[#This Row],[Código Negociação]]&amp;Tabela7[[#This Row],[C/V]]</f>
        <v/>
      </c>
    </row>
    <row r="3404" spans="3:24" ht="15" customHeight="1" x14ac:dyDescent="0.25">
      <c r="C3404" s="141"/>
      <c r="D3404" s="273"/>
      <c r="E3404" s="273"/>
      <c r="F3404" s="264"/>
      <c r="G3404" s="274"/>
      <c r="H3404" s="264"/>
      <c r="I3404" s="275"/>
      <c r="J3404" s="275"/>
      <c r="K3404" s="275"/>
      <c r="L3404" s="275"/>
      <c r="M3404" s="275"/>
      <c r="N3404" s="275"/>
      <c r="O3404" s="267"/>
      <c r="P3404" s="267"/>
      <c r="Q3404" s="268"/>
      <c r="R3404" s="269"/>
      <c r="S3404" s="268"/>
      <c r="T3404" s="263"/>
      <c r="U3404" s="300"/>
      <c r="V3404" s="294" t="str">
        <f>IF(Tabela7[[#This Row],[C/V]]="c",Tabela7[[#This Row],[Preço Médio]],"")</f>
        <v/>
      </c>
      <c r="W3404" s="294" t="str">
        <f>IF(Tabela7[[#This Row],[C/V]]="v",Tabela7[[#This Row],[Preço Médio]],"")</f>
        <v/>
      </c>
      <c r="X3404" s="123" t="str">
        <f>Tabela7[[#This Row],[Código Negociação]]&amp;Tabela7[[#This Row],[C/V]]</f>
        <v/>
      </c>
    </row>
    <row r="3405" spans="3:24" ht="15" customHeight="1" x14ac:dyDescent="0.25">
      <c r="C3405" s="262"/>
      <c r="D3405" s="272"/>
      <c r="E3405" s="273"/>
      <c r="F3405" s="264"/>
      <c r="G3405" s="265"/>
      <c r="H3405" s="126"/>
      <c r="I3405" s="125"/>
      <c r="J3405" s="125"/>
      <c r="K3405" s="125"/>
      <c r="L3405" s="125"/>
      <c r="M3405" s="125"/>
      <c r="N3405" s="125"/>
      <c r="O3405" s="266"/>
      <c r="P3405" s="267"/>
      <c r="Q3405" s="268"/>
      <c r="R3405" s="269"/>
      <c r="S3405" s="268"/>
      <c r="T3405" s="263"/>
      <c r="U3405" s="300"/>
      <c r="V3405" s="294" t="str">
        <f>IF(Tabela7[[#This Row],[C/V]]="c",Tabela7[[#This Row],[Preço Médio]],"")</f>
        <v/>
      </c>
      <c r="W3405" s="294" t="str">
        <f>IF(Tabela7[[#This Row],[C/V]]="v",Tabela7[[#This Row],[Preço Médio]],"")</f>
        <v/>
      </c>
      <c r="X3405" s="123" t="str">
        <f>Tabela7[[#This Row],[Código Negociação]]&amp;Tabela7[[#This Row],[C/V]]</f>
        <v/>
      </c>
    </row>
    <row r="3406" spans="3:24" ht="15" customHeight="1" x14ac:dyDescent="0.25">
      <c r="C3406" s="262"/>
      <c r="D3406" s="272"/>
      <c r="E3406" s="273"/>
      <c r="F3406" s="264"/>
      <c r="G3406" s="265"/>
      <c r="H3406" s="126"/>
      <c r="I3406" s="125"/>
      <c r="J3406" s="125"/>
      <c r="K3406" s="125"/>
      <c r="L3406" s="125"/>
      <c r="M3406" s="125"/>
      <c r="N3406" s="125"/>
      <c r="O3406" s="266"/>
      <c r="P3406" s="267"/>
      <c r="Q3406" s="267"/>
      <c r="R3406" s="270"/>
      <c r="S3406" s="267"/>
      <c r="T3406" s="264"/>
      <c r="U3406" s="300"/>
      <c r="V3406" s="294" t="str">
        <f>IF(Tabela7[[#This Row],[C/V]]="c",Tabela7[[#This Row],[Preço Médio]],"")</f>
        <v/>
      </c>
      <c r="W3406" s="294" t="str">
        <f>IF(Tabela7[[#This Row],[C/V]]="v",Tabela7[[#This Row],[Preço Médio]],"")</f>
        <v/>
      </c>
      <c r="X3406" s="123" t="str">
        <f>Tabela7[[#This Row],[Código Negociação]]&amp;Tabela7[[#This Row],[C/V]]</f>
        <v/>
      </c>
    </row>
    <row r="3407" spans="3:24" ht="15" customHeight="1" x14ac:dyDescent="0.25">
      <c r="C3407" s="141"/>
      <c r="D3407" s="271"/>
      <c r="E3407" s="271"/>
      <c r="F3407" s="118"/>
      <c r="G3407" s="119"/>
      <c r="H3407" s="118"/>
      <c r="I3407" s="120"/>
      <c r="J3407" s="120"/>
      <c r="K3407" s="120"/>
      <c r="L3407" s="120"/>
      <c r="M3407" s="120"/>
      <c r="N3407" s="120"/>
      <c r="O3407" s="121"/>
      <c r="P3407" s="121"/>
      <c r="Q3407" s="117"/>
      <c r="R3407" s="122"/>
      <c r="S3407" s="117"/>
      <c r="T3407" s="123"/>
      <c r="U3407" s="299"/>
      <c r="V3407" s="294" t="str">
        <f>IF(Tabela7[[#This Row],[C/V]]="c",Tabela7[[#This Row],[Preço Médio]],"")</f>
        <v/>
      </c>
      <c r="W3407" s="294" t="str">
        <f>IF(Tabela7[[#This Row],[C/V]]="v",Tabela7[[#This Row],[Preço Médio]],"")</f>
        <v/>
      </c>
      <c r="X3407" s="123" t="str">
        <f>Tabela7[[#This Row],[Código Negociação]]&amp;Tabela7[[#This Row],[C/V]]</f>
        <v/>
      </c>
    </row>
    <row r="3408" spans="3:24" ht="15" customHeight="1" x14ac:dyDescent="0.25">
      <c r="C3408" s="262"/>
      <c r="D3408" s="272"/>
      <c r="E3408" s="272"/>
      <c r="F3408" s="264"/>
      <c r="G3408" s="265"/>
      <c r="H3408" s="126"/>
      <c r="I3408" s="125"/>
      <c r="J3408" s="125"/>
      <c r="K3408" s="125"/>
      <c r="L3408" s="125"/>
      <c r="M3408" s="125"/>
      <c r="N3408" s="125"/>
      <c r="O3408" s="266"/>
      <c r="P3408" s="267"/>
      <c r="Q3408" s="268"/>
      <c r="R3408" s="269"/>
      <c r="S3408" s="268"/>
      <c r="T3408" s="263"/>
      <c r="U3408" s="300"/>
      <c r="V3408" s="294" t="str">
        <f>IF(Tabela7[[#This Row],[C/V]]="c",Tabela7[[#This Row],[Preço Médio]],"")</f>
        <v/>
      </c>
      <c r="W3408" s="294" t="str">
        <f>IF(Tabela7[[#This Row],[C/V]]="v",Tabela7[[#This Row],[Preço Médio]],"")</f>
        <v/>
      </c>
      <c r="X3408" s="123" t="str">
        <f>Tabela7[[#This Row],[Código Negociação]]&amp;Tabela7[[#This Row],[C/V]]</f>
        <v/>
      </c>
    </row>
    <row r="3409" spans="3:24" ht="15" customHeight="1" x14ac:dyDescent="0.25">
      <c r="C3409" s="262"/>
      <c r="D3409" s="272"/>
      <c r="E3409" s="272"/>
      <c r="F3409" s="264"/>
      <c r="G3409" s="265"/>
      <c r="H3409" s="126"/>
      <c r="I3409" s="125"/>
      <c r="J3409" s="125"/>
      <c r="K3409" s="125"/>
      <c r="L3409" s="125"/>
      <c r="M3409" s="125"/>
      <c r="N3409" s="125"/>
      <c r="O3409" s="266"/>
      <c r="P3409" s="267"/>
      <c r="Q3409" s="267"/>
      <c r="R3409" s="270"/>
      <c r="S3409" s="267"/>
      <c r="T3409" s="264"/>
      <c r="U3409" s="300"/>
      <c r="V3409" s="294" t="str">
        <f>IF(Tabela7[[#This Row],[C/V]]="c",Tabela7[[#This Row],[Preço Médio]],"")</f>
        <v/>
      </c>
      <c r="W3409" s="294" t="str">
        <f>IF(Tabela7[[#This Row],[C/V]]="v",Tabela7[[#This Row],[Preço Médio]],"")</f>
        <v/>
      </c>
      <c r="X3409" s="123" t="str">
        <f>Tabela7[[#This Row],[Código Negociação]]&amp;Tabela7[[#This Row],[C/V]]</f>
        <v/>
      </c>
    </row>
    <row r="3410" spans="3:24" ht="15" customHeight="1" x14ac:dyDescent="0.25">
      <c r="C3410" s="141"/>
      <c r="D3410" s="273"/>
      <c r="E3410" s="273"/>
      <c r="F3410" s="264"/>
      <c r="G3410" s="274"/>
      <c r="H3410" s="264"/>
      <c r="I3410" s="275"/>
      <c r="J3410" s="275"/>
      <c r="K3410" s="275"/>
      <c r="L3410" s="275"/>
      <c r="M3410" s="275"/>
      <c r="N3410" s="275"/>
      <c r="O3410" s="267"/>
      <c r="P3410" s="267"/>
      <c r="Q3410" s="268"/>
      <c r="R3410" s="269"/>
      <c r="S3410" s="268"/>
      <c r="T3410" s="263"/>
      <c r="U3410" s="300"/>
      <c r="V3410" s="294" t="str">
        <f>IF(Tabela7[[#This Row],[C/V]]="c",Tabela7[[#This Row],[Preço Médio]],"")</f>
        <v/>
      </c>
      <c r="W3410" s="294" t="str">
        <f>IF(Tabela7[[#This Row],[C/V]]="v",Tabela7[[#This Row],[Preço Médio]],"")</f>
        <v/>
      </c>
      <c r="X3410" s="123" t="str">
        <f>Tabela7[[#This Row],[Código Negociação]]&amp;Tabela7[[#This Row],[C/V]]</f>
        <v/>
      </c>
    </row>
    <row r="3411" spans="3:24" ht="15" customHeight="1" x14ac:dyDescent="0.25">
      <c r="C3411" s="262"/>
      <c r="D3411" s="272"/>
      <c r="E3411" s="273"/>
      <c r="F3411" s="264"/>
      <c r="G3411" s="265"/>
      <c r="H3411" s="126"/>
      <c r="I3411" s="125"/>
      <c r="J3411" s="125"/>
      <c r="K3411" s="125"/>
      <c r="L3411" s="125"/>
      <c r="M3411" s="125"/>
      <c r="N3411" s="125"/>
      <c r="O3411" s="266"/>
      <c r="P3411" s="267"/>
      <c r="Q3411" s="268"/>
      <c r="R3411" s="269"/>
      <c r="S3411" s="268"/>
      <c r="T3411" s="263"/>
      <c r="U3411" s="300"/>
      <c r="V3411" s="294" t="str">
        <f>IF(Tabela7[[#This Row],[C/V]]="c",Tabela7[[#This Row],[Preço Médio]],"")</f>
        <v/>
      </c>
      <c r="W3411" s="294" t="str">
        <f>IF(Tabela7[[#This Row],[C/V]]="v",Tabela7[[#This Row],[Preço Médio]],"")</f>
        <v/>
      </c>
      <c r="X3411" s="123" t="str">
        <f>Tabela7[[#This Row],[Código Negociação]]&amp;Tabela7[[#This Row],[C/V]]</f>
        <v/>
      </c>
    </row>
    <row r="3412" spans="3:24" ht="15" customHeight="1" x14ac:dyDescent="0.25">
      <c r="C3412" s="262"/>
      <c r="D3412" s="272"/>
      <c r="E3412" s="273"/>
      <c r="F3412" s="264"/>
      <c r="G3412" s="265"/>
      <c r="H3412" s="126"/>
      <c r="I3412" s="125"/>
      <c r="J3412" s="125"/>
      <c r="K3412" s="125"/>
      <c r="L3412" s="125"/>
      <c r="M3412" s="125"/>
      <c r="N3412" s="125"/>
      <c r="O3412" s="266"/>
      <c r="P3412" s="267"/>
      <c r="Q3412" s="267"/>
      <c r="R3412" s="270"/>
      <c r="S3412" s="267"/>
      <c r="T3412" s="264"/>
      <c r="U3412" s="300"/>
      <c r="V3412" s="294" t="str">
        <f>IF(Tabela7[[#This Row],[C/V]]="c",Tabela7[[#This Row],[Preço Médio]],"")</f>
        <v/>
      </c>
      <c r="W3412" s="294" t="str">
        <f>IF(Tabela7[[#This Row],[C/V]]="v",Tabela7[[#This Row],[Preço Médio]],"")</f>
        <v/>
      </c>
      <c r="X3412" s="123" t="str">
        <f>Tabela7[[#This Row],[Código Negociação]]&amp;Tabela7[[#This Row],[C/V]]</f>
        <v/>
      </c>
    </row>
    <row r="3413" spans="3:24" ht="15" customHeight="1" x14ac:dyDescent="0.25">
      <c r="C3413" s="141"/>
      <c r="D3413" s="271"/>
      <c r="E3413" s="271"/>
      <c r="F3413" s="118"/>
      <c r="G3413" s="119"/>
      <c r="H3413" s="118"/>
      <c r="I3413" s="120"/>
      <c r="J3413" s="120"/>
      <c r="K3413" s="120"/>
      <c r="L3413" s="120"/>
      <c r="M3413" s="120"/>
      <c r="N3413" s="120"/>
      <c r="O3413" s="121"/>
      <c r="P3413" s="121"/>
      <c r="Q3413" s="117"/>
      <c r="R3413" s="122"/>
      <c r="S3413" s="117"/>
      <c r="T3413" s="123"/>
      <c r="U3413" s="299"/>
      <c r="V3413" s="294" t="str">
        <f>IF(Tabela7[[#This Row],[C/V]]="c",Tabela7[[#This Row],[Preço Médio]],"")</f>
        <v/>
      </c>
      <c r="W3413" s="294" t="str">
        <f>IF(Tabela7[[#This Row],[C/V]]="v",Tabela7[[#This Row],[Preço Médio]],"")</f>
        <v/>
      </c>
      <c r="X3413" s="123" t="str">
        <f>Tabela7[[#This Row],[Código Negociação]]&amp;Tabela7[[#This Row],[C/V]]</f>
        <v/>
      </c>
    </row>
    <row r="3414" spans="3:24" ht="15" customHeight="1" x14ac:dyDescent="0.25">
      <c r="C3414" s="262"/>
      <c r="D3414" s="272"/>
      <c r="E3414" s="272"/>
      <c r="F3414" s="264"/>
      <c r="G3414" s="265"/>
      <c r="H3414" s="126"/>
      <c r="I3414" s="125"/>
      <c r="J3414" s="125"/>
      <c r="K3414" s="125"/>
      <c r="L3414" s="125"/>
      <c r="M3414" s="125"/>
      <c r="N3414" s="125"/>
      <c r="O3414" s="266"/>
      <c r="P3414" s="267"/>
      <c r="Q3414" s="268"/>
      <c r="R3414" s="269"/>
      <c r="S3414" s="268"/>
      <c r="T3414" s="263"/>
      <c r="U3414" s="300"/>
      <c r="V3414" s="294" t="str">
        <f>IF(Tabela7[[#This Row],[C/V]]="c",Tabela7[[#This Row],[Preço Médio]],"")</f>
        <v/>
      </c>
      <c r="W3414" s="294" t="str">
        <f>IF(Tabela7[[#This Row],[C/V]]="v",Tabela7[[#This Row],[Preço Médio]],"")</f>
        <v/>
      </c>
      <c r="X3414" s="123" t="str">
        <f>Tabela7[[#This Row],[Código Negociação]]&amp;Tabela7[[#This Row],[C/V]]</f>
        <v/>
      </c>
    </row>
    <row r="3415" spans="3:24" ht="15" customHeight="1" x14ac:dyDescent="0.25">
      <c r="C3415" s="262"/>
      <c r="D3415" s="272"/>
      <c r="E3415" s="272"/>
      <c r="F3415" s="264"/>
      <c r="G3415" s="265"/>
      <c r="H3415" s="126"/>
      <c r="I3415" s="125"/>
      <c r="J3415" s="125"/>
      <c r="K3415" s="125"/>
      <c r="L3415" s="125"/>
      <c r="M3415" s="125"/>
      <c r="N3415" s="125"/>
      <c r="O3415" s="266"/>
      <c r="P3415" s="267"/>
      <c r="Q3415" s="267"/>
      <c r="R3415" s="270"/>
      <c r="S3415" s="267"/>
      <c r="T3415" s="264"/>
      <c r="U3415" s="300"/>
      <c r="V3415" s="294" t="str">
        <f>IF(Tabela7[[#This Row],[C/V]]="c",Tabela7[[#This Row],[Preço Médio]],"")</f>
        <v/>
      </c>
      <c r="W3415" s="294" t="str">
        <f>IF(Tabela7[[#This Row],[C/V]]="v",Tabela7[[#This Row],[Preço Médio]],"")</f>
        <v/>
      </c>
      <c r="X3415" s="123" t="str">
        <f>Tabela7[[#This Row],[Código Negociação]]&amp;Tabela7[[#This Row],[C/V]]</f>
        <v/>
      </c>
    </row>
    <row r="3416" spans="3:24" ht="15" customHeight="1" x14ac:dyDescent="0.25">
      <c r="C3416" s="141"/>
      <c r="D3416" s="273"/>
      <c r="E3416" s="273"/>
      <c r="F3416" s="264"/>
      <c r="G3416" s="274"/>
      <c r="H3416" s="264"/>
      <c r="I3416" s="275"/>
      <c r="J3416" s="275"/>
      <c r="K3416" s="275"/>
      <c r="L3416" s="275"/>
      <c r="M3416" s="275"/>
      <c r="N3416" s="275"/>
      <c r="O3416" s="267"/>
      <c r="P3416" s="267"/>
      <c r="Q3416" s="268"/>
      <c r="R3416" s="269"/>
      <c r="S3416" s="268"/>
      <c r="T3416" s="263"/>
      <c r="U3416" s="300"/>
      <c r="V3416" s="294" t="str">
        <f>IF(Tabela7[[#This Row],[C/V]]="c",Tabela7[[#This Row],[Preço Médio]],"")</f>
        <v/>
      </c>
      <c r="W3416" s="294" t="str">
        <f>IF(Tabela7[[#This Row],[C/V]]="v",Tabela7[[#This Row],[Preço Médio]],"")</f>
        <v/>
      </c>
      <c r="X3416" s="123" t="str">
        <f>Tabela7[[#This Row],[Código Negociação]]&amp;Tabela7[[#This Row],[C/V]]</f>
        <v/>
      </c>
    </row>
    <row r="3417" spans="3:24" ht="15" customHeight="1" x14ac:dyDescent="0.25">
      <c r="C3417" s="262"/>
      <c r="D3417" s="272"/>
      <c r="E3417" s="273"/>
      <c r="F3417" s="264"/>
      <c r="G3417" s="265"/>
      <c r="H3417" s="126"/>
      <c r="I3417" s="125"/>
      <c r="J3417" s="125"/>
      <c r="K3417" s="125"/>
      <c r="L3417" s="125"/>
      <c r="M3417" s="125"/>
      <c r="N3417" s="125"/>
      <c r="O3417" s="266"/>
      <c r="P3417" s="267"/>
      <c r="Q3417" s="268"/>
      <c r="R3417" s="269"/>
      <c r="S3417" s="268"/>
      <c r="T3417" s="263"/>
      <c r="U3417" s="300"/>
      <c r="V3417" s="294" t="str">
        <f>IF(Tabela7[[#This Row],[C/V]]="c",Tabela7[[#This Row],[Preço Médio]],"")</f>
        <v/>
      </c>
      <c r="W3417" s="294" t="str">
        <f>IF(Tabela7[[#This Row],[C/V]]="v",Tabela7[[#This Row],[Preço Médio]],"")</f>
        <v/>
      </c>
      <c r="X3417" s="123" t="str">
        <f>Tabela7[[#This Row],[Código Negociação]]&amp;Tabela7[[#This Row],[C/V]]</f>
        <v/>
      </c>
    </row>
    <row r="3418" spans="3:24" ht="15" customHeight="1" x14ac:dyDescent="0.25">
      <c r="C3418" s="262"/>
      <c r="D3418" s="272"/>
      <c r="E3418" s="273"/>
      <c r="F3418" s="264"/>
      <c r="G3418" s="265"/>
      <c r="H3418" s="126"/>
      <c r="I3418" s="125"/>
      <c r="J3418" s="125"/>
      <c r="K3418" s="125"/>
      <c r="L3418" s="125"/>
      <c r="M3418" s="125"/>
      <c r="N3418" s="125"/>
      <c r="O3418" s="266"/>
      <c r="P3418" s="267"/>
      <c r="Q3418" s="267"/>
      <c r="R3418" s="270"/>
      <c r="S3418" s="267"/>
      <c r="T3418" s="264"/>
      <c r="U3418" s="300"/>
      <c r="V3418" s="294" t="str">
        <f>IF(Tabela7[[#This Row],[C/V]]="c",Tabela7[[#This Row],[Preço Médio]],"")</f>
        <v/>
      </c>
      <c r="W3418" s="294" t="str">
        <f>IF(Tabela7[[#This Row],[C/V]]="v",Tabela7[[#This Row],[Preço Médio]],"")</f>
        <v/>
      </c>
      <c r="X3418" s="123" t="str">
        <f>Tabela7[[#This Row],[Código Negociação]]&amp;Tabela7[[#This Row],[C/V]]</f>
        <v/>
      </c>
    </row>
    <row r="3419" spans="3:24" ht="15" customHeight="1" x14ac:dyDescent="0.25">
      <c r="C3419" s="141"/>
      <c r="D3419" s="271"/>
      <c r="E3419" s="271"/>
      <c r="F3419" s="118"/>
      <c r="G3419" s="119"/>
      <c r="H3419" s="118"/>
      <c r="I3419" s="120"/>
      <c r="J3419" s="120"/>
      <c r="K3419" s="120"/>
      <c r="L3419" s="120"/>
      <c r="M3419" s="120"/>
      <c r="N3419" s="120"/>
      <c r="O3419" s="121"/>
      <c r="P3419" s="121"/>
      <c r="Q3419" s="117"/>
      <c r="R3419" s="122"/>
      <c r="S3419" s="117"/>
      <c r="T3419" s="123"/>
      <c r="U3419" s="299"/>
      <c r="V3419" s="294" t="str">
        <f>IF(Tabela7[[#This Row],[C/V]]="c",Tabela7[[#This Row],[Preço Médio]],"")</f>
        <v/>
      </c>
      <c r="W3419" s="294" t="str">
        <f>IF(Tabela7[[#This Row],[C/V]]="v",Tabela7[[#This Row],[Preço Médio]],"")</f>
        <v/>
      </c>
      <c r="X3419" s="123" t="str">
        <f>Tabela7[[#This Row],[Código Negociação]]&amp;Tabela7[[#This Row],[C/V]]</f>
        <v/>
      </c>
    </row>
    <row r="3420" spans="3:24" ht="15" customHeight="1" x14ac:dyDescent="0.25">
      <c r="C3420" s="262"/>
      <c r="D3420" s="272"/>
      <c r="E3420" s="272"/>
      <c r="F3420" s="264"/>
      <c r="G3420" s="265"/>
      <c r="H3420" s="126"/>
      <c r="I3420" s="125"/>
      <c r="J3420" s="125"/>
      <c r="K3420" s="125"/>
      <c r="L3420" s="125"/>
      <c r="M3420" s="125"/>
      <c r="N3420" s="125"/>
      <c r="O3420" s="266"/>
      <c r="P3420" s="267"/>
      <c r="Q3420" s="268"/>
      <c r="R3420" s="269"/>
      <c r="S3420" s="268"/>
      <c r="T3420" s="263"/>
      <c r="U3420" s="300"/>
      <c r="V3420" s="294" t="str">
        <f>IF(Tabela7[[#This Row],[C/V]]="c",Tabela7[[#This Row],[Preço Médio]],"")</f>
        <v/>
      </c>
      <c r="W3420" s="294" t="str">
        <f>IF(Tabela7[[#This Row],[C/V]]="v",Tabela7[[#This Row],[Preço Médio]],"")</f>
        <v/>
      </c>
      <c r="X3420" s="123" t="str">
        <f>Tabela7[[#This Row],[Código Negociação]]&amp;Tabela7[[#This Row],[C/V]]</f>
        <v/>
      </c>
    </row>
    <row r="3421" spans="3:24" ht="15" customHeight="1" x14ac:dyDescent="0.25">
      <c r="C3421" s="262"/>
      <c r="D3421" s="272"/>
      <c r="E3421" s="272"/>
      <c r="F3421" s="264"/>
      <c r="G3421" s="265"/>
      <c r="H3421" s="126"/>
      <c r="I3421" s="125"/>
      <c r="J3421" s="125"/>
      <c r="K3421" s="125"/>
      <c r="L3421" s="125"/>
      <c r="M3421" s="125"/>
      <c r="N3421" s="125"/>
      <c r="O3421" s="266"/>
      <c r="P3421" s="267"/>
      <c r="Q3421" s="267"/>
      <c r="R3421" s="270"/>
      <c r="S3421" s="267"/>
      <c r="T3421" s="264"/>
      <c r="U3421" s="300"/>
      <c r="V3421" s="294" t="str">
        <f>IF(Tabela7[[#This Row],[C/V]]="c",Tabela7[[#This Row],[Preço Médio]],"")</f>
        <v/>
      </c>
      <c r="W3421" s="294" t="str">
        <f>IF(Tabela7[[#This Row],[C/V]]="v",Tabela7[[#This Row],[Preço Médio]],"")</f>
        <v/>
      </c>
      <c r="X3421" s="123" t="str">
        <f>Tabela7[[#This Row],[Código Negociação]]&amp;Tabela7[[#This Row],[C/V]]</f>
        <v/>
      </c>
    </row>
    <row r="3422" spans="3:24" ht="15" customHeight="1" x14ac:dyDescent="0.25">
      <c r="C3422" s="141"/>
      <c r="D3422" s="273"/>
      <c r="E3422" s="273"/>
      <c r="F3422" s="264"/>
      <c r="G3422" s="274"/>
      <c r="H3422" s="264"/>
      <c r="I3422" s="275"/>
      <c r="J3422" s="275"/>
      <c r="K3422" s="275"/>
      <c r="L3422" s="275"/>
      <c r="M3422" s="275"/>
      <c r="N3422" s="275"/>
      <c r="O3422" s="267"/>
      <c r="P3422" s="267"/>
      <c r="Q3422" s="268"/>
      <c r="R3422" s="269"/>
      <c r="S3422" s="268"/>
      <c r="T3422" s="263"/>
      <c r="U3422" s="300"/>
      <c r="V3422" s="294" t="str">
        <f>IF(Tabela7[[#This Row],[C/V]]="c",Tabela7[[#This Row],[Preço Médio]],"")</f>
        <v/>
      </c>
      <c r="W3422" s="294" t="str">
        <f>IF(Tabela7[[#This Row],[C/V]]="v",Tabela7[[#This Row],[Preço Médio]],"")</f>
        <v/>
      </c>
      <c r="X3422" s="123" t="str">
        <f>Tabela7[[#This Row],[Código Negociação]]&amp;Tabela7[[#This Row],[C/V]]</f>
        <v/>
      </c>
    </row>
    <row r="3423" spans="3:24" ht="15" customHeight="1" x14ac:dyDescent="0.25">
      <c r="C3423" s="262"/>
      <c r="D3423" s="272"/>
      <c r="E3423" s="273"/>
      <c r="F3423" s="264"/>
      <c r="G3423" s="265"/>
      <c r="H3423" s="126"/>
      <c r="I3423" s="125"/>
      <c r="J3423" s="125"/>
      <c r="K3423" s="125"/>
      <c r="L3423" s="125"/>
      <c r="M3423" s="125"/>
      <c r="N3423" s="125"/>
      <c r="O3423" s="266"/>
      <c r="P3423" s="267"/>
      <c r="Q3423" s="268"/>
      <c r="R3423" s="269"/>
      <c r="S3423" s="268"/>
      <c r="T3423" s="263"/>
      <c r="U3423" s="300"/>
      <c r="V3423" s="294" t="str">
        <f>IF(Tabela7[[#This Row],[C/V]]="c",Tabela7[[#This Row],[Preço Médio]],"")</f>
        <v/>
      </c>
      <c r="W3423" s="294" t="str">
        <f>IF(Tabela7[[#This Row],[C/V]]="v",Tabela7[[#This Row],[Preço Médio]],"")</f>
        <v/>
      </c>
      <c r="X3423" s="123" t="str">
        <f>Tabela7[[#This Row],[Código Negociação]]&amp;Tabela7[[#This Row],[C/V]]</f>
        <v/>
      </c>
    </row>
    <row r="3424" spans="3:24" ht="15" customHeight="1" x14ac:dyDescent="0.25">
      <c r="C3424" s="262"/>
      <c r="D3424" s="272"/>
      <c r="E3424" s="273"/>
      <c r="F3424" s="264"/>
      <c r="G3424" s="265"/>
      <c r="H3424" s="126"/>
      <c r="I3424" s="125"/>
      <c r="J3424" s="125"/>
      <c r="K3424" s="125"/>
      <c r="L3424" s="125"/>
      <c r="M3424" s="125"/>
      <c r="N3424" s="125"/>
      <c r="O3424" s="266"/>
      <c r="P3424" s="267"/>
      <c r="Q3424" s="267"/>
      <c r="R3424" s="270"/>
      <c r="S3424" s="267"/>
      <c r="T3424" s="264"/>
      <c r="U3424" s="300"/>
      <c r="V3424" s="294" t="str">
        <f>IF(Tabela7[[#This Row],[C/V]]="c",Tabela7[[#This Row],[Preço Médio]],"")</f>
        <v/>
      </c>
      <c r="W3424" s="294" t="str">
        <f>IF(Tabela7[[#This Row],[C/V]]="v",Tabela7[[#This Row],[Preço Médio]],"")</f>
        <v/>
      </c>
      <c r="X3424" s="123" t="str">
        <f>Tabela7[[#This Row],[Código Negociação]]&amp;Tabela7[[#This Row],[C/V]]</f>
        <v/>
      </c>
    </row>
    <row r="3425" spans="3:24" ht="15" customHeight="1" x14ac:dyDescent="0.25">
      <c r="C3425" s="141"/>
      <c r="D3425" s="271"/>
      <c r="E3425" s="271"/>
      <c r="F3425" s="118"/>
      <c r="G3425" s="119"/>
      <c r="H3425" s="118"/>
      <c r="I3425" s="120"/>
      <c r="J3425" s="120"/>
      <c r="K3425" s="120"/>
      <c r="L3425" s="120"/>
      <c r="M3425" s="120"/>
      <c r="N3425" s="120"/>
      <c r="O3425" s="121"/>
      <c r="P3425" s="121"/>
      <c r="Q3425" s="117"/>
      <c r="R3425" s="122"/>
      <c r="S3425" s="117"/>
      <c r="T3425" s="123"/>
      <c r="U3425" s="299"/>
      <c r="V3425" s="294" t="str">
        <f>IF(Tabela7[[#This Row],[C/V]]="c",Tabela7[[#This Row],[Preço Médio]],"")</f>
        <v/>
      </c>
      <c r="W3425" s="294" t="str">
        <f>IF(Tabela7[[#This Row],[C/V]]="v",Tabela7[[#This Row],[Preço Médio]],"")</f>
        <v/>
      </c>
      <c r="X3425" s="123" t="str">
        <f>Tabela7[[#This Row],[Código Negociação]]&amp;Tabela7[[#This Row],[C/V]]</f>
        <v/>
      </c>
    </row>
    <row r="3426" spans="3:24" ht="15" customHeight="1" x14ac:dyDescent="0.25">
      <c r="C3426" s="262"/>
      <c r="D3426" s="272"/>
      <c r="E3426" s="272"/>
      <c r="F3426" s="264"/>
      <c r="G3426" s="265"/>
      <c r="H3426" s="126"/>
      <c r="I3426" s="125"/>
      <c r="J3426" s="125"/>
      <c r="K3426" s="125"/>
      <c r="L3426" s="125"/>
      <c r="M3426" s="125"/>
      <c r="N3426" s="125"/>
      <c r="O3426" s="266"/>
      <c r="P3426" s="267"/>
      <c r="Q3426" s="268"/>
      <c r="R3426" s="269"/>
      <c r="S3426" s="268"/>
      <c r="T3426" s="263"/>
      <c r="U3426" s="300"/>
      <c r="V3426" s="294" t="str">
        <f>IF(Tabela7[[#This Row],[C/V]]="c",Tabela7[[#This Row],[Preço Médio]],"")</f>
        <v/>
      </c>
      <c r="W3426" s="294" t="str">
        <f>IF(Tabela7[[#This Row],[C/V]]="v",Tabela7[[#This Row],[Preço Médio]],"")</f>
        <v/>
      </c>
      <c r="X3426" s="123" t="str">
        <f>Tabela7[[#This Row],[Código Negociação]]&amp;Tabela7[[#This Row],[C/V]]</f>
        <v/>
      </c>
    </row>
    <row r="3427" spans="3:24" ht="15" customHeight="1" x14ac:dyDescent="0.25">
      <c r="C3427" s="262"/>
      <c r="D3427" s="272"/>
      <c r="E3427" s="272"/>
      <c r="F3427" s="264"/>
      <c r="G3427" s="265"/>
      <c r="H3427" s="126"/>
      <c r="I3427" s="125"/>
      <c r="J3427" s="125"/>
      <c r="K3427" s="125"/>
      <c r="L3427" s="125"/>
      <c r="M3427" s="125"/>
      <c r="N3427" s="125"/>
      <c r="O3427" s="266"/>
      <c r="P3427" s="267"/>
      <c r="Q3427" s="267"/>
      <c r="R3427" s="270"/>
      <c r="S3427" s="267"/>
      <c r="T3427" s="264"/>
      <c r="U3427" s="300"/>
      <c r="V3427" s="294" t="str">
        <f>IF(Tabela7[[#This Row],[C/V]]="c",Tabela7[[#This Row],[Preço Médio]],"")</f>
        <v/>
      </c>
      <c r="W3427" s="294" t="str">
        <f>IF(Tabela7[[#This Row],[C/V]]="v",Tabela7[[#This Row],[Preço Médio]],"")</f>
        <v/>
      </c>
      <c r="X3427" s="123" t="str">
        <f>Tabela7[[#This Row],[Código Negociação]]&amp;Tabela7[[#This Row],[C/V]]</f>
        <v/>
      </c>
    </row>
    <row r="3428" spans="3:24" ht="15" customHeight="1" x14ac:dyDescent="0.25">
      <c r="C3428" s="141"/>
      <c r="D3428" s="273"/>
      <c r="E3428" s="273"/>
      <c r="F3428" s="264"/>
      <c r="G3428" s="274"/>
      <c r="H3428" s="264"/>
      <c r="I3428" s="275"/>
      <c r="J3428" s="275"/>
      <c r="K3428" s="275"/>
      <c r="L3428" s="275"/>
      <c r="M3428" s="275"/>
      <c r="N3428" s="275"/>
      <c r="O3428" s="267"/>
      <c r="P3428" s="267"/>
      <c r="Q3428" s="268"/>
      <c r="R3428" s="269"/>
      <c r="S3428" s="268"/>
      <c r="T3428" s="263"/>
      <c r="U3428" s="300"/>
      <c r="V3428" s="294" t="str">
        <f>IF(Tabela7[[#This Row],[C/V]]="c",Tabela7[[#This Row],[Preço Médio]],"")</f>
        <v/>
      </c>
      <c r="W3428" s="294" t="str">
        <f>IF(Tabela7[[#This Row],[C/V]]="v",Tabela7[[#This Row],[Preço Médio]],"")</f>
        <v/>
      </c>
      <c r="X3428" s="123" t="str">
        <f>Tabela7[[#This Row],[Código Negociação]]&amp;Tabela7[[#This Row],[C/V]]</f>
        <v/>
      </c>
    </row>
    <row r="3429" spans="3:24" ht="15" customHeight="1" x14ac:dyDescent="0.25">
      <c r="C3429" s="262"/>
      <c r="D3429" s="272"/>
      <c r="E3429" s="273"/>
      <c r="F3429" s="264"/>
      <c r="G3429" s="265"/>
      <c r="H3429" s="126"/>
      <c r="I3429" s="125"/>
      <c r="J3429" s="125"/>
      <c r="K3429" s="125"/>
      <c r="L3429" s="125"/>
      <c r="M3429" s="125"/>
      <c r="N3429" s="125"/>
      <c r="O3429" s="266"/>
      <c r="P3429" s="267"/>
      <c r="Q3429" s="268"/>
      <c r="R3429" s="269"/>
      <c r="S3429" s="268"/>
      <c r="T3429" s="263"/>
      <c r="U3429" s="300"/>
      <c r="V3429" s="294" t="str">
        <f>IF(Tabela7[[#This Row],[C/V]]="c",Tabela7[[#This Row],[Preço Médio]],"")</f>
        <v/>
      </c>
      <c r="W3429" s="294" t="str">
        <f>IF(Tabela7[[#This Row],[C/V]]="v",Tabela7[[#This Row],[Preço Médio]],"")</f>
        <v/>
      </c>
      <c r="X3429" s="123" t="str">
        <f>Tabela7[[#This Row],[Código Negociação]]&amp;Tabela7[[#This Row],[C/V]]</f>
        <v/>
      </c>
    </row>
    <row r="3430" spans="3:24" ht="15" customHeight="1" x14ac:dyDescent="0.25">
      <c r="C3430" s="262"/>
      <c r="D3430" s="272"/>
      <c r="E3430" s="273"/>
      <c r="F3430" s="264"/>
      <c r="G3430" s="265"/>
      <c r="H3430" s="126"/>
      <c r="I3430" s="125"/>
      <c r="J3430" s="125"/>
      <c r="K3430" s="125"/>
      <c r="L3430" s="125"/>
      <c r="M3430" s="125"/>
      <c r="N3430" s="125"/>
      <c r="O3430" s="266"/>
      <c r="P3430" s="267"/>
      <c r="Q3430" s="267"/>
      <c r="R3430" s="270"/>
      <c r="S3430" s="267"/>
      <c r="T3430" s="264"/>
      <c r="U3430" s="300"/>
      <c r="V3430" s="294" t="str">
        <f>IF(Tabela7[[#This Row],[C/V]]="c",Tabela7[[#This Row],[Preço Médio]],"")</f>
        <v/>
      </c>
      <c r="W3430" s="294" t="str">
        <f>IF(Tabela7[[#This Row],[C/V]]="v",Tabela7[[#This Row],[Preço Médio]],"")</f>
        <v/>
      </c>
      <c r="X3430" s="123" t="str">
        <f>Tabela7[[#This Row],[Código Negociação]]&amp;Tabela7[[#This Row],[C/V]]</f>
        <v/>
      </c>
    </row>
    <row r="3431" spans="3:24" ht="15" customHeight="1" x14ac:dyDescent="0.25">
      <c r="C3431" s="141"/>
      <c r="D3431" s="271"/>
      <c r="E3431" s="271"/>
      <c r="F3431" s="118"/>
      <c r="G3431" s="119"/>
      <c r="H3431" s="118"/>
      <c r="I3431" s="120"/>
      <c r="J3431" s="120"/>
      <c r="K3431" s="120"/>
      <c r="L3431" s="120"/>
      <c r="M3431" s="120"/>
      <c r="N3431" s="120"/>
      <c r="O3431" s="121"/>
      <c r="P3431" s="121"/>
      <c r="Q3431" s="117"/>
      <c r="R3431" s="122"/>
      <c r="S3431" s="117"/>
      <c r="T3431" s="123"/>
      <c r="U3431" s="299"/>
      <c r="V3431" s="294" t="str">
        <f>IF(Tabela7[[#This Row],[C/V]]="c",Tabela7[[#This Row],[Preço Médio]],"")</f>
        <v/>
      </c>
      <c r="W3431" s="294" t="str">
        <f>IF(Tabela7[[#This Row],[C/V]]="v",Tabela7[[#This Row],[Preço Médio]],"")</f>
        <v/>
      </c>
      <c r="X3431" s="123" t="str">
        <f>Tabela7[[#This Row],[Código Negociação]]&amp;Tabela7[[#This Row],[C/V]]</f>
        <v/>
      </c>
    </row>
    <row r="3432" spans="3:24" ht="15" customHeight="1" x14ac:dyDescent="0.25">
      <c r="C3432" s="262"/>
      <c r="D3432" s="272"/>
      <c r="E3432" s="272"/>
      <c r="F3432" s="264"/>
      <c r="G3432" s="265"/>
      <c r="H3432" s="126"/>
      <c r="I3432" s="125"/>
      <c r="J3432" s="125"/>
      <c r="K3432" s="125"/>
      <c r="L3432" s="125"/>
      <c r="M3432" s="125"/>
      <c r="N3432" s="125"/>
      <c r="O3432" s="266"/>
      <c r="P3432" s="267"/>
      <c r="Q3432" s="268"/>
      <c r="R3432" s="269"/>
      <c r="S3432" s="268"/>
      <c r="T3432" s="263"/>
      <c r="U3432" s="300"/>
      <c r="V3432" s="294" t="str">
        <f>IF(Tabela7[[#This Row],[C/V]]="c",Tabela7[[#This Row],[Preço Médio]],"")</f>
        <v/>
      </c>
      <c r="W3432" s="294" t="str">
        <f>IF(Tabela7[[#This Row],[C/V]]="v",Tabela7[[#This Row],[Preço Médio]],"")</f>
        <v/>
      </c>
      <c r="X3432" s="123" t="str">
        <f>Tabela7[[#This Row],[Código Negociação]]&amp;Tabela7[[#This Row],[C/V]]</f>
        <v/>
      </c>
    </row>
    <row r="3433" spans="3:24" ht="15" customHeight="1" x14ac:dyDescent="0.25">
      <c r="C3433" s="262"/>
      <c r="D3433" s="272"/>
      <c r="E3433" s="272"/>
      <c r="F3433" s="264"/>
      <c r="G3433" s="265"/>
      <c r="H3433" s="126"/>
      <c r="I3433" s="125"/>
      <c r="J3433" s="125"/>
      <c r="K3433" s="125"/>
      <c r="L3433" s="125"/>
      <c r="M3433" s="125"/>
      <c r="N3433" s="125"/>
      <c r="O3433" s="266"/>
      <c r="P3433" s="267"/>
      <c r="Q3433" s="267"/>
      <c r="R3433" s="270"/>
      <c r="S3433" s="267"/>
      <c r="T3433" s="264"/>
      <c r="U3433" s="300"/>
      <c r="V3433" s="294" t="str">
        <f>IF(Tabela7[[#This Row],[C/V]]="c",Tabela7[[#This Row],[Preço Médio]],"")</f>
        <v/>
      </c>
      <c r="W3433" s="294" t="str">
        <f>IF(Tabela7[[#This Row],[C/V]]="v",Tabela7[[#This Row],[Preço Médio]],"")</f>
        <v/>
      </c>
      <c r="X3433" s="123" t="str">
        <f>Tabela7[[#This Row],[Código Negociação]]&amp;Tabela7[[#This Row],[C/V]]</f>
        <v/>
      </c>
    </row>
    <row r="3434" spans="3:24" ht="15" customHeight="1" x14ac:dyDescent="0.25">
      <c r="C3434" s="141"/>
      <c r="D3434" s="273"/>
      <c r="E3434" s="273"/>
      <c r="F3434" s="264"/>
      <c r="G3434" s="274"/>
      <c r="H3434" s="264"/>
      <c r="I3434" s="275"/>
      <c r="J3434" s="275"/>
      <c r="K3434" s="275"/>
      <c r="L3434" s="275"/>
      <c r="M3434" s="275"/>
      <c r="N3434" s="275"/>
      <c r="O3434" s="267"/>
      <c r="P3434" s="267"/>
      <c r="Q3434" s="268"/>
      <c r="R3434" s="269"/>
      <c r="S3434" s="268"/>
      <c r="T3434" s="263"/>
      <c r="U3434" s="300"/>
      <c r="V3434" s="294" t="str">
        <f>IF(Tabela7[[#This Row],[C/V]]="c",Tabela7[[#This Row],[Preço Médio]],"")</f>
        <v/>
      </c>
      <c r="W3434" s="294" t="str">
        <f>IF(Tabela7[[#This Row],[C/V]]="v",Tabela7[[#This Row],[Preço Médio]],"")</f>
        <v/>
      </c>
      <c r="X3434" s="123" t="str">
        <f>Tabela7[[#This Row],[Código Negociação]]&amp;Tabela7[[#This Row],[C/V]]</f>
        <v/>
      </c>
    </row>
    <row r="3435" spans="3:24" ht="15" customHeight="1" x14ac:dyDescent="0.25">
      <c r="C3435" s="262"/>
      <c r="D3435" s="272"/>
      <c r="E3435" s="273"/>
      <c r="F3435" s="264"/>
      <c r="G3435" s="265"/>
      <c r="H3435" s="126"/>
      <c r="I3435" s="125"/>
      <c r="J3435" s="125"/>
      <c r="K3435" s="125"/>
      <c r="L3435" s="125"/>
      <c r="M3435" s="125"/>
      <c r="N3435" s="125"/>
      <c r="O3435" s="266"/>
      <c r="P3435" s="267"/>
      <c r="Q3435" s="268"/>
      <c r="R3435" s="269"/>
      <c r="S3435" s="268"/>
      <c r="T3435" s="263"/>
      <c r="U3435" s="300"/>
      <c r="V3435" s="294" t="str">
        <f>IF(Tabela7[[#This Row],[C/V]]="c",Tabela7[[#This Row],[Preço Médio]],"")</f>
        <v/>
      </c>
      <c r="W3435" s="294" t="str">
        <f>IF(Tabela7[[#This Row],[C/V]]="v",Tabela7[[#This Row],[Preço Médio]],"")</f>
        <v/>
      </c>
      <c r="X3435" s="123" t="str">
        <f>Tabela7[[#This Row],[Código Negociação]]&amp;Tabela7[[#This Row],[C/V]]</f>
        <v/>
      </c>
    </row>
    <row r="3436" spans="3:24" ht="15" customHeight="1" x14ac:dyDescent="0.25">
      <c r="C3436" s="262"/>
      <c r="D3436" s="272"/>
      <c r="E3436" s="273"/>
      <c r="F3436" s="264"/>
      <c r="G3436" s="265"/>
      <c r="H3436" s="126"/>
      <c r="I3436" s="125"/>
      <c r="J3436" s="125"/>
      <c r="K3436" s="125"/>
      <c r="L3436" s="125"/>
      <c r="M3436" s="125"/>
      <c r="N3436" s="125"/>
      <c r="O3436" s="266"/>
      <c r="P3436" s="267"/>
      <c r="Q3436" s="267"/>
      <c r="R3436" s="270"/>
      <c r="S3436" s="267"/>
      <c r="T3436" s="264"/>
      <c r="U3436" s="300"/>
      <c r="V3436" s="294" t="str">
        <f>IF(Tabela7[[#This Row],[C/V]]="c",Tabela7[[#This Row],[Preço Médio]],"")</f>
        <v/>
      </c>
      <c r="W3436" s="294" t="str">
        <f>IF(Tabela7[[#This Row],[C/V]]="v",Tabela7[[#This Row],[Preço Médio]],"")</f>
        <v/>
      </c>
      <c r="X3436" s="123" t="str">
        <f>Tabela7[[#This Row],[Código Negociação]]&amp;Tabela7[[#This Row],[C/V]]</f>
        <v/>
      </c>
    </row>
    <row r="3437" spans="3:24" ht="15" customHeight="1" x14ac:dyDescent="0.25">
      <c r="C3437" s="141"/>
      <c r="D3437" s="271"/>
      <c r="E3437" s="271"/>
      <c r="F3437" s="118"/>
      <c r="G3437" s="119"/>
      <c r="H3437" s="118"/>
      <c r="I3437" s="120"/>
      <c r="J3437" s="120"/>
      <c r="K3437" s="120"/>
      <c r="L3437" s="120"/>
      <c r="M3437" s="120"/>
      <c r="N3437" s="120"/>
      <c r="O3437" s="121"/>
      <c r="P3437" s="121"/>
      <c r="Q3437" s="117"/>
      <c r="R3437" s="122"/>
      <c r="S3437" s="117"/>
      <c r="T3437" s="123"/>
      <c r="U3437" s="299"/>
      <c r="V3437" s="294" t="str">
        <f>IF(Tabela7[[#This Row],[C/V]]="c",Tabela7[[#This Row],[Preço Médio]],"")</f>
        <v/>
      </c>
      <c r="W3437" s="294" t="str">
        <f>IF(Tabela7[[#This Row],[C/V]]="v",Tabela7[[#This Row],[Preço Médio]],"")</f>
        <v/>
      </c>
      <c r="X3437" s="123" t="str">
        <f>Tabela7[[#This Row],[Código Negociação]]&amp;Tabela7[[#This Row],[C/V]]</f>
        <v/>
      </c>
    </row>
    <row r="3438" spans="3:24" ht="15" customHeight="1" x14ac:dyDescent="0.25">
      <c r="C3438" s="262"/>
      <c r="D3438" s="272"/>
      <c r="E3438" s="272"/>
      <c r="F3438" s="264"/>
      <c r="G3438" s="265"/>
      <c r="H3438" s="126"/>
      <c r="I3438" s="125"/>
      <c r="J3438" s="125"/>
      <c r="K3438" s="125"/>
      <c r="L3438" s="125"/>
      <c r="M3438" s="125"/>
      <c r="N3438" s="125"/>
      <c r="O3438" s="266"/>
      <c r="P3438" s="267"/>
      <c r="Q3438" s="268"/>
      <c r="R3438" s="269"/>
      <c r="S3438" s="268"/>
      <c r="T3438" s="263"/>
      <c r="U3438" s="300"/>
      <c r="V3438" s="294" t="str">
        <f>IF(Tabela7[[#This Row],[C/V]]="c",Tabela7[[#This Row],[Preço Médio]],"")</f>
        <v/>
      </c>
      <c r="W3438" s="294" t="str">
        <f>IF(Tabela7[[#This Row],[C/V]]="v",Tabela7[[#This Row],[Preço Médio]],"")</f>
        <v/>
      </c>
      <c r="X3438" s="123" t="str">
        <f>Tabela7[[#This Row],[Código Negociação]]&amp;Tabela7[[#This Row],[C/V]]</f>
        <v/>
      </c>
    </row>
    <row r="3439" spans="3:24" ht="15" customHeight="1" x14ac:dyDescent="0.25">
      <c r="C3439" s="262"/>
      <c r="D3439" s="272"/>
      <c r="E3439" s="272"/>
      <c r="F3439" s="264"/>
      <c r="G3439" s="265"/>
      <c r="H3439" s="126"/>
      <c r="I3439" s="125"/>
      <c r="J3439" s="125"/>
      <c r="K3439" s="125"/>
      <c r="L3439" s="125"/>
      <c r="M3439" s="125"/>
      <c r="N3439" s="125"/>
      <c r="O3439" s="266"/>
      <c r="P3439" s="267"/>
      <c r="Q3439" s="267"/>
      <c r="R3439" s="270"/>
      <c r="S3439" s="267"/>
      <c r="T3439" s="264"/>
      <c r="U3439" s="300"/>
      <c r="V3439" s="294" t="str">
        <f>IF(Tabela7[[#This Row],[C/V]]="c",Tabela7[[#This Row],[Preço Médio]],"")</f>
        <v/>
      </c>
      <c r="W3439" s="294" t="str">
        <f>IF(Tabela7[[#This Row],[C/V]]="v",Tabela7[[#This Row],[Preço Médio]],"")</f>
        <v/>
      </c>
      <c r="X3439" s="123" t="str">
        <f>Tabela7[[#This Row],[Código Negociação]]&amp;Tabela7[[#This Row],[C/V]]</f>
        <v/>
      </c>
    </row>
    <row r="3440" spans="3:24" ht="15" customHeight="1" x14ac:dyDescent="0.25">
      <c r="C3440" s="141"/>
      <c r="D3440" s="273"/>
      <c r="E3440" s="273"/>
      <c r="F3440" s="264"/>
      <c r="G3440" s="274"/>
      <c r="H3440" s="264"/>
      <c r="I3440" s="275"/>
      <c r="J3440" s="275"/>
      <c r="K3440" s="275"/>
      <c r="L3440" s="275"/>
      <c r="M3440" s="275"/>
      <c r="N3440" s="275"/>
      <c r="O3440" s="267"/>
      <c r="P3440" s="267"/>
      <c r="Q3440" s="268"/>
      <c r="R3440" s="269"/>
      <c r="S3440" s="268"/>
      <c r="T3440" s="263"/>
      <c r="U3440" s="300"/>
      <c r="V3440" s="294" t="str">
        <f>IF(Tabela7[[#This Row],[C/V]]="c",Tabela7[[#This Row],[Preço Médio]],"")</f>
        <v/>
      </c>
      <c r="W3440" s="294" t="str">
        <f>IF(Tabela7[[#This Row],[C/V]]="v",Tabela7[[#This Row],[Preço Médio]],"")</f>
        <v/>
      </c>
      <c r="X3440" s="123" t="str">
        <f>Tabela7[[#This Row],[Código Negociação]]&amp;Tabela7[[#This Row],[C/V]]</f>
        <v/>
      </c>
    </row>
    <row r="3441" spans="3:24" ht="15" customHeight="1" x14ac:dyDescent="0.25">
      <c r="C3441" s="262"/>
      <c r="D3441" s="272"/>
      <c r="E3441" s="273"/>
      <c r="F3441" s="264"/>
      <c r="G3441" s="265"/>
      <c r="H3441" s="126"/>
      <c r="I3441" s="125"/>
      <c r="J3441" s="125"/>
      <c r="K3441" s="125"/>
      <c r="L3441" s="125"/>
      <c r="M3441" s="125"/>
      <c r="N3441" s="125"/>
      <c r="O3441" s="266"/>
      <c r="P3441" s="267"/>
      <c r="Q3441" s="268"/>
      <c r="R3441" s="269"/>
      <c r="S3441" s="268"/>
      <c r="T3441" s="263"/>
      <c r="U3441" s="300"/>
      <c r="V3441" s="294" t="str">
        <f>IF(Tabela7[[#This Row],[C/V]]="c",Tabela7[[#This Row],[Preço Médio]],"")</f>
        <v/>
      </c>
      <c r="W3441" s="294" t="str">
        <f>IF(Tabela7[[#This Row],[C/V]]="v",Tabela7[[#This Row],[Preço Médio]],"")</f>
        <v/>
      </c>
      <c r="X3441" s="123" t="str">
        <f>Tabela7[[#This Row],[Código Negociação]]&amp;Tabela7[[#This Row],[C/V]]</f>
        <v/>
      </c>
    </row>
    <row r="3442" spans="3:24" ht="15" customHeight="1" x14ac:dyDescent="0.25">
      <c r="C3442" s="262"/>
      <c r="D3442" s="272"/>
      <c r="E3442" s="273"/>
      <c r="F3442" s="264"/>
      <c r="G3442" s="265"/>
      <c r="H3442" s="126"/>
      <c r="I3442" s="125"/>
      <c r="J3442" s="125"/>
      <c r="K3442" s="125"/>
      <c r="L3442" s="125"/>
      <c r="M3442" s="125"/>
      <c r="N3442" s="125"/>
      <c r="O3442" s="266"/>
      <c r="P3442" s="267"/>
      <c r="Q3442" s="267"/>
      <c r="R3442" s="270"/>
      <c r="S3442" s="267"/>
      <c r="T3442" s="264"/>
      <c r="U3442" s="300"/>
      <c r="V3442" s="294" t="str">
        <f>IF(Tabela7[[#This Row],[C/V]]="c",Tabela7[[#This Row],[Preço Médio]],"")</f>
        <v/>
      </c>
      <c r="W3442" s="294" t="str">
        <f>IF(Tabela7[[#This Row],[C/V]]="v",Tabela7[[#This Row],[Preço Médio]],"")</f>
        <v/>
      </c>
      <c r="X3442" s="123" t="str">
        <f>Tabela7[[#This Row],[Código Negociação]]&amp;Tabela7[[#This Row],[C/V]]</f>
        <v/>
      </c>
    </row>
    <row r="3443" spans="3:24" ht="15" customHeight="1" x14ac:dyDescent="0.25">
      <c r="C3443" s="141"/>
      <c r="D3443" s="271"/>
      <c r="E3443" s="271"/>
      <c r="F3443" s="118"/>
      <c r="G3443" s="119"/>
      <c r="H3443" s="118"/>
      <c r="I3443" s="120"/>
      <c r="J3443" s="120"/>
      <c r="K3443" s="120"/>
      <c r="L3443" s="120"/>
      <c r="M3443" s="120"/>
      <c r="N3443" s="120"/>
      <c r="O3443" s="121"/>
      <c r="P3443" s="121"/>
      <c r="Q3443" s="117"/>
      <c r="R3443" s="122"/>
      <c r="S3443" s="117"/>
      <c r="T3443" s="123"/>
      <c r="U3443" s="299"/>
      <c r="V3443" s="294" t="str">
        <f>IF(Tabela7[[#This Row],[C/V]]="c",Tabela7[[#This Row],[Preço Médio]],"")</f>
        <v/>
      </c>
      <c r="W3443" s="294" t="str">
        <f>IF(Tabela7[[#This Row],[C/V]]="v",Tabela7[[#This Row],[Preço Médio]],"")</f>
        <v/>
      </c>
      <c r="X3443" s="123" t="str">
        <f>Tabela7[[#This Row],[Código Negociação]]&amp;Tabela7[[#This Row],[C/V]]</f>
        <v/>
      </c>
    </row>
    <row r="3444" spans="3:24" ht="15" customHeight="1" x14ac:dyDescent="0.25">
      <c r="C3444" s="262"/>
      <c r="D3444" s="272"/>
      <c r="E3444" s="272"/>
      <c r="F3444" s="264"/>
      <c r="G3444" s="265"/>
      <c r="H3444" s="126"/>
      <c r="I3444" s="125"/>
      <c r="J3444" s="125"/>
      <c r="K3444" s="125"/>
      <c r="L3444" s="125"/>
      <c r="M3444" s="125"/>
      <c r="N3444" s="125"/>
      <c r="O3444" s="266"/>
      <c r="P3444" s="267"/>
      <c r="Q3444" s="268"/>
      <c r="R3444" s="269"/>
      <c r="S3444" s="268"/>
      <c r="T3444" s="263"/>
      <c r="U3444" s="300"/>
      <c r="V3444" s="294" t="str">
        <f>IF(Tabela7[[#This Row],[C/V]]="c",Tabela7[[#This Row],[Preço Médio]],"")</f>
        <v/>
      </c>
      <c r="W3444" s="294" t="str">
        <f>IF(Tabela7[[#This Row],[C/V]]="v",Tabela7[[#This Row],[Preço Médio]],"")</f>
        <v/>
      </c>
      <c r="X3444" s="123" t="str">
        <f>Tabela7[[#This Row],[Código Negociação]]&amp;Tabela7[[#This Row],[C/V]]</f>
        <v/>
      </c>
    </row>
    <row r="3445" spans="3:24" ht="15" customHeight="1" x14ac:dyDescent="0.25">
      <c r="C3445" s="262"/>
      <c r="D3445" s="272"/>
      <c r="E3445" s="272"/>
      <c r="F3445" s="264"/>
      <c r="G3445" s="265"/>
      <c r="H3445" s="126"/>
      <c r="I3445" s="125"/>
      <c r="J3445" s="125"/>
      <c r="K3445" s="125"/>
      <c r="L3445" s="125"/>
      <c r="M3445" s="125"/>
      <c r="N3445" s="125"/>
      <c r="O3445" s="266"/>
      <c r="P3445" s="267"/>
      <c r="Q3445" s="267"/>
      <c r="R3445" s="270"/>
      <c r="S3445" s="267"/>
      <c r="T3445" s="264"/>
      <c r="U3445" s="300"/>
      <c r="V3445" s="294" t="str">
        <f>IF(Tabela7[[#This Row],[C/V]]="c",Tabela7[[#This Row],[Preço Médio]],"")</f>
        <v/>
      </c>
      <c r="W3445" s="294" t="str">
        <f>IF(Tabela7[[#This Row],[C/V]]="v",Tabela7[[#This Row],[Preço Médio]],"")</f>
        <v/>
      </c>
      <c r="X3445" s="123" t="str">
        <f>Tabela7[[#This Row],[Código Negociação]]&amp;Tabela7[[#This Row],[C/V]]</f>
        <v/>
      </c>
    </row>
    <row r="3446" spans="3:24" ht="15" customHeight="1" x14ac:dyDescent="0.25">
      <c r="C3446" s="141"/>
      <c r="D3446" s="273"/>
      <c r="E3446" s="273"/>
      <c r="F3446" s="264"/>
      <c r="G3446" s="274"/>
      <c r="H3446" s="264"/>
      <c r="I3446" s="275"/>
      <c r="J3446" s="275"/>
      <c r="K3446" s="275"/>
      <c r="L3446" s="275"/>
      <c r="M3446" s="275"/>
      <c r="N3446" s="275"/>
      <c r="O3446" s="267"/>
      <c r="P3446" s="267"/>
      <c r="Q3446" s="268"/>
      <c r="R3446" s="269"/>
      <c r="S3446" s="268"/>
      <c r="T3446" s="263"/>
      <c r="U3446" s="300"/>
      <c r="V3446" s="294" t="str">
        <f>IF(Tabela7[[#This Row],[C/V]]="c",Tabela7[[#This Row],[Preço Médio]],"")</f>
        <v/>
      </c>
      <c r="W3446" s="294" t="str">
        <f>IF(Tabela7[[#This Row],[C/V]]="v",Tabela7[[#This Row],[Preço Médio]],"")</f>
        <v/>
      </c>
      <c r="X3446" s="123" t="str">
        <f>Tabela7[[#This Row],[Código Negociação]]&amp;Tabela7[[#This Row],[C/V]]</f>
        <v/>
      </c>
    </row>
    <row r="3447" spans="3:24" ht="15" customHeight="1" x14ac:dyDescent="0.25">
      <c r="C3447" s="262"/>
      <c r="D3447" s="272"/>
      <c r="E3447" s="273"/>
      <c r="F3447" s="264"/>
      <c r="G3447" s="265"/>
      <c r="H3447" s="126"/>
      <c r="I3447" s="125"/>
      <c r="J3447" s="125"/>
      <c r="K3447" s="125"/>
      <c r="L3447" s="125"/>
      <c r="M3447" s="125"/>
      <c r="N3447" s="125"/>
      <c r="O3447" s="266"/>
      <c r="P3447" s="267"/>
      <c r="Q3447" s="268"/>
      <c r="R3447" s="269"/>
      <c r="S3447" s="268"/>
      <c r="T3447" s="263"/>
      <c r="U3447" s="300"/>
      <c r="V3447" s="294" t="str">
        <f>IF(Tabela7[[#This Row],[C/V]]="c",Tabela7[[#This Row],[Preço Médio]],"")</f>
        <v/>
      </c>
      <c r="W3447" s="294" t="str">
        <f>IF(Tabela7[[#This Row],[C/V]]="v",Tabela7[[#This Row],[Preço Médio]],"")</f>
        <v/>
      </c>
      <c r="X3447" s="123" t="str">
        <f>Tabela7[[#This Row],[Código Negociação]]&amp;Tabela7[[#This Row],[C/V]]</f>
        <v/>
      </c>
    </row>
    <row r="3448" spans="3:24" ht="15" customHeight="1" x14ac:dyDescent="0.25">
      <c r="C3448" s="262"/>
      <c r="D3448" s="272"/>
      <c r="E3448" s="273"/>
      <c r="F3448" s="264"/>
      <c r="G3448" s="265"/>
      <c r="H3448" s="126"/>
      <c r="I3448" s="125"/>
      <c r="J3448" s="125"/>
      <c r="K3448" s="125"/>
      <c r="L3448" s="125"/>
      <c r="M3448" s="125"/>
      <c r="N3448" s="125"/>
      <c r="O3448" s="266"/>
      <c r="P3448" s="267"/>
      <c r="Q3448" s="267"/>
      <c r="R3448" s="270"/>
      <c r="S3448" s="267"/>
      <c r="T3448" s="264"/>
      <c r="U3448" s="300"/>
      <c r="V3448" s="294" t="str">
        <f>IF(Tabela7[[#This Row],[C/V]]="c",Tabela7[[#This Row],[Preço Médio]],"")</f>
        <v/>
      </c>
      <c r="W3448" s="294" t="str">
        <f>IF(Tabela7[[#This Row],[C/V]]="v",Tabela7[[#This Row],[Preço Médio]],"")</f>
        <v/>
      </c>
      <c r="X3448" s="123" t="str">
        <f>Tabela7[[#This Row],[Código Negociação]]&amp;Tabela7[[#This Row],[C/V]]</f>
        <v/>
      </c>
    </row>
    <row r="3449" spans="3:24" ht="15" customHeight="1" x14ac:dyDescent="0.25">
      <c r="C3449" s="141"/>
      <c r="D3449" s="271"/>
      <c r="E3449" s="271"/>
      <c r="F3449" s="118"/>
      <c r="G3449" s="119"/>
      <c r="H3449" s="118"/>
      <c r="I3449" s="120"/>
      <c r="J3449" s="120"/>
      <c r="K3449" s="120"/>
      <c r="L3449" s="120"/>
      <c r="M3449" s="120"/>
      <c r="N3449" s="120"/>
      <c r="O3449" s="121"/>
      <c r="P3449" s="121"/>
      <c r="Q3449" s="117"/>
      <c r="R3449" s="122"/>
      <c r="S3449" s="117"/>
      <c r="T3449" s="123"/>
      <c r="U3449" s="299"/>
      <c r="V3449" s="294" t="str">
        <f>IF(Tabela7[[#This Row],[C/V]]="c",Tabela7[[#This Row],[Preço Médio]],"")</f>
        <v/>
      </c>
      <c r="W3449" s="294" t="str">
        <f>IF(Tabela7[[#This Row],[C/V]]="v",Tabela7[[#This Row],[Preço Médio]],"")</f>
        <v/>
      </c>
      <c r="X3449" s="123" t="str">
        <f>Tabela7[[#This Row],[Código Negociação]]&amp;Tabela7[[#This Row],[C/V]]</f>
        <v/>
      </c>
    </row>
    <row r="3450" spans="3:24" ht="15" customHeight="1" x14ac:dyDescent="0.25">
      <c r="C3450" s="262"/>
      <c r="D3450" s="272"/>
      <c r="E3450" s="272"/>
      <c r="F3450" s="264"/>
      <c r="G3450" s="265"/>
      <c r="H3450" s="126"/>
      <c r="I3450" s="125"/>
      <c r="J3450" s="125"/>
      <c r="K3450" s="125"/>
      <c r="L3450" s="125"/>
      <c r="M3450" s="125"/>
      <c r="N3450" s="125"/>
      <c r="O3450" s="266"/>
      <c r="P3450" s="267"/>
      <c r="Q3450" s="268"/>
      <c r="R3450" s="269"/>
      <c r="S3450" s="268"/>
      <c r="T3450" s="263"/>
      <c r="U3450" s="300"/>
      <c r="V3450" s="294" t="str">
        <f>IF(Tabela7[[#This Row],[C/V]]="c",Tabela7[[#This Row],[Preço Médio]],"")</f>
        <v/>
      </c>
      <c r="W3450" s="294" t="str">
        <f>IF(Tabela7[[#This Row],[C/V]]="v",Tabela7[[#This Row],[Preço Médio]],"")</f>
        <v/>
      </c>
      <c r="X3450" s="123" t="str">
        <f>Tabela7[[#This Row],[Código Negociação]]&amp;Tabela7[[#This Row],[C/V]]</f>
        <v/>
      </c>
    </row>
    <row r="3451" spans="3:24" ht="15" customHeight="1" x14ac:dyDescent="0.25">
      <c r="C3451" s="262"/>
      <c r="D3451" s="272"/>
      <c r="E3451" s="272"/>
      <c r="F3451" s="264"/>
      <c r="G3451" s="265"/>
      <c r="H3451" s="126"/>
      <c r="I3451" s="125"/>
      <c r="J3451" s="125"/>
      <c r="K3451" s="125"/>
      <c r="L3451" s="125"/>
      <c r="M3451" s="125"/>
      <c r="N3451" s="125"/>
      <c r="O3451" s="266"/>
      <c r="P3451" s="267"/>
      <c r="Q3451" s="267"/>
      <c r="R3451" s="270"/>
      <c r="S3451" s="267"/>
      <c r="T3451" s="264"/>
      <c r="U3451" s="300"/>
      <c r="V3451" s="294" t="str">
        <f>IF(Tabela7[[#This Row],[C/V]]="c",Tabela7[[#This Row],[Preço Médio]],"")</f>
        <v/>
      </c>
      <c r="W3451" s="294" t="str">
        <f>IF(Tabela7[[#This Row],[C/V]]="v",Tabela7[[#This Row],[Preço Médio]],"")</f>
        <v/>
      </c>
      <c r="X3451" s="123" t="str">
        <f>Tabela7[[#This Row],[Código Negociação]]&amp;Tabela7[[#This Row],[C/V]]</f>
        <v/>
      </c>
    </row>
    <row r="3452" spans="3:24" ht="15" customHeight="1" x14ac:dyDescent="0.25">
      <c r="C3452" s="141"/>
      <c r="D3452" s="273"/>
      <c r="E3452" s="273"/>
      <c r="F3452" s="264"/>
      <c r="G3452" s="274"/>
      <c r="H3452" s="264"/>
      <c r="I3452" s="275"/>
      <c r="J3452" s="275"/>
      <c r="K3452" s="275"/>
      <c r="L3452" s="275"/>
      <c r="M3452" s="275"/>
      <c r="N3452" s="275"/>
      <c r="O3452" s="267"/>
      <c r="P3452" s="267"/>
      <c r="Q3452" s="268"/>
      <c r="R3452" s="269"/>
      <c r="S3452" s="268"/>
      <c r="T3452" s="263"/>
      <c r="U3452" s="300"/>
      <c r="V3452" s="294" t="str">
        <f>IF(Tabela7[[#This Row],[C/V]]="c",Tabela7[[#This Row],[Preço Médio]],"")</f>
        <v/>
      </c>
      <c r="W3452" s="294" t="str">
        <f>IF(Tabela7[[#This Row],[C/V]]="v",Tabela7[[#This Row],[Preço Médio]],"")</f>
        <v/>
      </c>
      <c r="X3452" s="123" t="str">
        <f>Tabela7[[#This Row],[Código Negociação]]&amp;Tabela7[[#This Row],[C/V]]</f>
        <v/>
      </c>
    </row>
    <row r="3453" spans="3:24" ht="15" customHeight="1" x14ac:dyDescent="0.25">
      <c r="C3453" s="262"/>
      <c r="D3453" s="272"/>
      <c r="E3453" s="273"/>
      <c r="F3453" s="264"/>
      <c r="G3453" s="265"/>
      <c r="H3453" s="126"/>
      <c r="I3453" s="125"/>
      <c r="J3453" s="125"/>
      <c r="K3453" s="125"/>
      <c r="L3453" s="125"/>
      <c r="M3453" s="125"/>
      <c r="N3453" s="125"/>
      <c r="O3453" s="266"/>
      <c r="P3453" s="267"/>
      <c r="Q3453" s="268"/>
      <c r="R3453" s="269"/>
      <c r="S3453" s="268"/>
      <c r="T3453" s="263"/>
      <c r="U3453" s="300"/>
      <c r="V3453" s="294" t="str">
        <f>IF(Tabela7[[#This Row],[C/V]]="c",Tabela7[[#This Row],[Preço Médio]],"")</f>
        <v/>
      </c>
      <c r="W3453" s="294" t="str">
        <f>IF(Tabela7[[#This Row],[C/V]]="v",Tabela7[[#This Row],[Preço Médio]],"")</f>
        <v/>
      </c>
      <c r="X3453" s="123" t="str">
        <f>Tabela7[[#This Row],[Código Negociação]]&amp;Tabela7[[#This Row],[C/V]]</f>
        <v/>
      </c>
    </row>
    <row r="3454" spans="3:24" ht="15" customHeight="1" x14ac:dyDescent="0.25">
      <c r="C3454" s="262"/>
      <c r="D3454" s="272"/>
      <c r="E3454" s="273"/>
      <c r="F3454" s="264"/>
      <c r="G3454" s="265"/>
      <c r="H3454" s="126"/>
      <c r="I3454" s="125"/>
      <c r="J3454" s="125"/>
      <c r="K3454" s="125"/>
      <c r="L3454" s="125"/>
      <c r="M3454" s="125"/>
      <c r="N3454" s="125"/>
      <c r="O3454" s="266"/>
      <c r="P3454" s="267"/>
      <c r="Q3454" s="267"/>
      <c r="R3454" s="270"/>
      <c r="S3454" s="267"/>
      <c r="T3454" s="264"/>
      <c r="U3454" s="300"/>
      <c r="V3454" s="294" t="str">
        <f>IF(Tabela7[[#This Row],[C/V]]="c",Tabela7[[#This Row],[Preço Médio]],"")</f>
        <v/>
      </c>
      <c r="W3454" s="294" t="str">
        <f>IF(Tabela7[[#This Row],[C/V]]="v",Tabela7[[#This Row],[Preço Médio]],"")</f>
        <v/>
      </c>
      <c r="X3454" s="123" t="str">
        <f>Tabela7[[#This Row],[Código Negociação]]&amp;Tabela7[[#This Row],[C/V]]</f>
        <v/>
      </c>
    </row>
    <row r="3455" spans="3:24" ht="15" customHeight="1" x14ac:dyDescent="0.25">
      <c r="C3455" s="141"/>
      <c r="D3455" s="271"/>
      <c r="E3455" s="271"/>
      <c r="F3455" s="118"/>
      <c r="G3455" s="119"/>
      <c r="H3455" s="118"/>
      <c r="I3455" s="120"/>
      <c r="J3455" s="120"/>
      <c r="K3455" s="120"/>
      <c r="L3455" s="120"/>
      <c r="M3455" s="120"/>
      <c r="N3455" s="120"/>
      <c r="O3455" s="121"/>
      <c r="P3455" s="121"/>
      <c r="Q3455" s="117"/>
      <c r="R3455" s="122"/>
      <c r="S3455" s="117"/>
      <c r="T3455" s="123"/>
      <c r="U3455" s="299"/>
      <c r="V3455" s="294" t="str">
        <f>IF(Tabela7[[#This Row],[C/V]]="c",Tabela7[[#This Row],[Preço Médio]],"")</f>
        <v/>
      </c>
      <c r="W3455" s="294" t="str">
        <f>IF(Tabela7[[#This Row],[C/V]]="v",Tabela7[[#This Row],[Preço Médio]],"")</f>
        <v/>
      </c>
      <c r="X3455" s="123" t="str">
        <f>Tabela7[[#This Row],[Código Negociação]]&amp;Tabela7[[#This Row],[C/V]]</f>
        <v/>
      </c>
    </row>
    <row r="3456" spans="3:24" ht="15" customHeight="1" x14ac:dyDescent="0.25">
      <c r="C3456" s="262"/>
      <c r="D3456" s="272"/>
      <c r="E3456" s="272"/>
      <c r="F3456" s="264"/>
      <c r="G3456" s="265"/>
      <c r="H3456" s="126"/>
      <c r="I3456" s="125"/>
      <c r="J3456" s="125"/>
      <c r="K3456" s="125"/>
      <c r="L3456" s="125"/>
      <c r="M3456" s="125"/>
      <c r="N3456" s="125"/>
      <c r="O3456" s="266"/>
      <c r="P3456" s="267"/>
      <c r="Q3456" s="268"/>
      <c r="R3456" s="269"/>
      <c r="S3456" s="268"/>
      <c r="T3456" s="263"/>
      <c r="U3456" s="300"/>
      <c r="V3456" s="294" t="str">
        <f>IF(Tabela7[[#This Row],[C/V]]="c",Tabela7[[#This Row],[Preço Médio]],"")</f>
        <v/>
      </c>
      <c r="W3456" s="294" t="str">
        <f>IF(Tabela7[[#This Row],[C/V]]="v",Tabela7[[#This Row],[Preço Médio]],"")</f>
        <v/>
      </c>
      <c r="X3456" s="123" t="str">
        <f>Tabela7[[#This Row],[Código Negociação]]&amp;Tabela7[[#This Row],[C/V]]</f>
        <v/>
      </c>
    </row>
    <row r="3457" spans="3:24" ht="15" customHeight="1" x14ac:dyDescent="0.25">
      <c r="C3457" s="262"/>
      <c r="D3457" s="272"/>
      <c r="E3457" s="272"/>
      <c r="F3457" s="264"/>
      <c r="G3457" s="265"/>
      <c r="H3457" s="126"/>
      <c r="I3457" s="125"/>
      <c r="J3457" s="125"/>
      <c r="K3457" s="125"/>
      <c r="L3457" s="125"/>
      <c r="M3457" s="125"/>
      <c r="N3457" s="125"/>
      <c r="O3457" s="266"/>
      <c r="P3457" s="267"/>
      <c r="Q3457" s="267"/>
      <c r="R3457" s="270"/>
      <c r="S3457" s="267"/>
      <c r="T3457" s="264"/>
      <c r="U3457" s="300"/>
      <c r="V3457" s="294" t="str">
        <f>IF(Tabela7[[#This Row],[C/V]]="c",Tabela7[[#This Row],[Preço Médio]],"")</f>
        <v/>
      </c>
      <c r="W3457" s="294" t="str">
        <f>IF(Tabela7[[#This Row],[C/V]]="v",Tabela7[[#This Row],[Preço Médio]],"")</f>
        <v/>
      </c>
      <c r="X3457" s="123" t="str">
        <f>Tabela7[[#This Row],[Código Negociação]]&amp;Tabela7[[#This Row],[C/V]]</f>
        <v/>
      </c>
    </row>
    <row r="3458" spans="3:24" ht="15" customHeight="1" x14ac:dyDescent="0.25">
      <c r="C3458" s="141"/>
      <c r="D3458" s="273"/>
      <c r="E3458" s="273"/>
      <c r="F3458" s="264"/>
      <c r="G3458" s="274"/>
      <c r="H3458" s="264"/>
      <c r="I3458" s="275"/>
      <c r="J3458" s="275"/>
      <c r="K3458" s="275"/>
      <c r="L3458" s="275"/>
      <c r="M3458" s="275"/>
      <c r="N3458" s="275"/>
      <c r="O3458" s="267"/>
      <c r="P3458" s="267"/>
      <c r="Q3458" s="268"/>
      <c r="R3458" s="269"/>
      <c r="S3458" s="268"/>
      <c r="T3458" s="263"/>
      <c r="U3458" s="300"/>
      <c r="V3458" s="294" t="str">
        <f>IF(Tabela7[[#This Row],[C/V]]="c",Tabela7[[#This Row],[Preço Médio]],"")</f>
        <v/>
      </c>
      <c r="W3458" s="294" t="str">
        <f>IF(Tabela7[[#This Row],[C/V]]="v",Tabela7[[#This Row],[Preço Médio]],"")</f>
        <v/>
      </c>
      <c r="X3458" s="123" t="str">
        <f>Tabela7[[#This Row],[Código Negociação]]&amp;Tabela7[[#This Row],[C/V]]</f>
        <v/>
      </c>
    </row>
    <row r="3459" spans="3:24" ht="15" customHeight="1" x14ac:dyDescent="0.25">
      <c r="C3459" s="262"/>
      <c r="D3459" s="272"/>
      <c r="E3459" s="273"/>
      <c r="F3459" s="264"/>
      <c r="G3459" s="265"/>
      <c r="H3459" s="126"/>
      <c r="I3459" s="125"/>
      <c r="J3459" s="125"/>
      <c r="K3459" s="125"/>
      <c r="L3459" s="125"/>
      <c r="M3459" s="125"/>
      <c r="N3459" s="125"/>
      <c r="O3459" s="266"/>
      <c r="P3459" s="267"/>
      <c r="Q3459" s="268"/>
      <c r="R3459" s="269"/>
      <c r="S3459" s="268"/>
      <c r="T3459" s="263"/>
      <c r="U3459" s="300"/>
      <c r="V3459" s="294" t="str">
        <f>IF(Tabela7[[#This Row],[C/V]]="c",Tabela7[[#This Row],[Preço Médio]],"")</f>
        <v/>
      </c>
      <c r="W3459" s="294" t="str">
        <f>IF(Tabela7[[#This Row],[C/V]]="v",Tabela7[[#This Row],[Preço Médio]],"")</f>
        <v/>
      </c>
      <c r="X3459" s="123" t="str">
        <f>Tabela7[[#This Row],[Código Negociação]]&amp;Tabela7[[#This Row],[C/V]]</f>
        <v/>
      </c>
    </row>
    <row r="3460" spans="3:24" ht="15" customHeight="1" x14ac:dyDescent="0.25">
      <c r="C3460" s="262"/>
      <c r="D3460" s="272"/>
      <c r="E3460" s="273"/>
      <c r="F3460" s="264"/>
      <c r="G3460" s="265"/>
      <c r="H3460" s="126"/>
      <c r="I3460" s="125"/>
      <c r="J3460" s="125"/>
      <c r="K3460" s="125"/>
      <c r="L3460" s="125"/>
      <c r="M3460" s="125"/>
      <c r="N3460" s="125"/>
      <c r="O3460" s="266"/>
      <c r="P3460" s="267"/>
      <c r="Q3460" s="267"/>
      <c r="R3460" s="270"/>
      <c r="S3460" s="267"/>
      <c r="T3460" s="264"/>
      <c r="U3460" s="300"/>
      <c r="V3460" s="294" t="str">
        <f>IF(Tabela7[[#This Row],[C/V]]="c",Tabela7[[#This Row],[Preço Médio]],"")</f>
        <v/>
      </c>
      <c r="W3460" s="294" t="str">
        <f>IF(Tabela7[[#This Row],[C/V]]="v",Tabela7[[#This Row],[Preço Médio]],"")</f>
        <v/>
      </c>
      <c r="X3460" s="123" t="str">
        <f>Tabela7[[#This Row],[Código Negociação]]&amp;Tabela7[[#This Row],[C/V]]</f>
        <v/>
      </c>
    </row>
    <row r="3461" spans="3:24" ht="15" customHeight="1" x14ac:dyDescent="0.25">
      <c r="C3461" s="141"/>
      <c r="D3461" s="271"/>
      <c r="E3461" s="271"/>
      <c r="F3461" s="118"/>
      <c r="G3461" s="119"/>
      <c r="H3461" s="118"/>
      <c r="I3461" s="120"/>
      <c r="J3461" s="120"/>
      <c r="K3461" s="120"/>
      <c r="L3461" s="120"/>
      <c r="M3461" s="120"/>
      <c r="N3461" s="120"/>
      <c r="O3461" s="121"/>
      <c r="P3461" s="121"/>
      <c r="Q3461" s="117"/>
      <c r="R3461" s="122"/>
      <c r="S3461" s="117"/>
      <c r="T3461" s="123"/>
      <c r="U3461" s="299"/>
      <c r="V3461" s="294" t="str">
        <f>IF(Tabela7[[#This Row],[C/V]]="c",Tabela7[[#This Row],[Preço Médio]],"")</f>
        <v/>
      </c>
      <c r="W3461" s="294" t="str">
        <f>IF(Tabela7[[#This Row],[C/V]]="v",Tabela7[[#This Row],[Preço Médio]],"")</f>
        <v/>
      </c>
      <c r="X3461" s="123" t="str">
        <f>Tabela7[[#This Row],[Código Negociação]]&amp;Tabela7[[#This Row],[C/V]]</f>
        <v/>
      </c>
    </row>
    <row r="3462" spans="3:24" ht="15" customHeight="1" x14ac:dyDescent="0.25">
      <c r="C3462" s="262"/>
      <c r="D3462" s="272"/>
      <c r="E3462" s="272"/>
      <c r="F3462" s="264"/>
      <c r="G3462" s="265"/>
      <c r="H3462" s="126"/>
      <c r="I3462" s="125"/>
      <c r="J3462" s="125"/>
      <c r="K3462" s="125"/>
      <c r="L3462" s="125"/>
      <c r="M3462" s="125"/>
      <c r="N3462" s="125"/>
      <c r="O3462" s="266"/>
      <c r="P3462" s="267"/>
      <c r="Q3462" s="268"/>
      <c r="R3462" s="269"/>
      <c r="S3462" s="268"/>
      <c r="T3462" s="263"/>
      <c r="U3462" s="300"/>
      <c r="V3462" s="294" t="str">
        <f>IF(Tabela7[[#This Row],[C/V]]="c",Tabela7[[#This Row],[Preço Médio]],"")</f>
        <v/>
      </c>
      <c r="W3462" s="294" t="str">
        <f>IF(Tabela7[[#This Row],[C/V]]="v",Tabela7[[#This Row],[Preço Médio]],"")</f>
        <v/>
      </c>
      <c r="X3462" s="123" t="str">
        <f>Tabela7[[#This Row],[Código Negociação]]&amp;Tabela7[[#This Row],[C/V]]</f>
        <v/>
      </c>
    </row>
    <row r="3463" spans="3:24" ht="15" customHeight="1" x14ac:dyDescent="0.25">
      <c r="C3463" s="262"/>
      <c r="D3463" s="272"/>
      <c r="E3463" s="272"/>
      <c r="F3463" s="264"/>
      <c r="G3463" s="265"/>
      <c r="H3463" s="126"/>
      <c r="I3463" s="125"/>
      <c r="J3463" s="125"/>
      <c r="K3463" s="125"/>
      <c r="L3463" s="125"/>
      <c r="M3463" s="125"/>
      <c r="N3463" s="125"/>
      <c r="O3463" s="266"/>
      <c r="P3463" s="267"/>
      <c r="Q3463" s="267"/>
      <c r="R3463" s="270"/>
      <c r="S3463" s="267"/>
      <c r="T3463" s="264"/>
      <c r="U3463" s="300"/>
      <c r="V3463" s="294" t="str">
        <f>IF(Tabela7[[#This Row],[C/V]]="c",Tabela7[[#This Row],[Preço Médio]],"")</f>
        <v/>
      </c>
      <c r="W3463" s="294" t="str">
        <f>IF(Tabela7[[#This Row],[C/V]]="v",Tabela7[[#This Row],[Preço Médio]],"")</f>
        <v/>
      </c>
      <c r="X3463" s="123" t="str">
        <f>Tabela7[[#This Row],[Código Negociação]]&amp;Tabela7[[#This Row],[C/V]]</f>
        <v/>
      </c>
    </row>
    <row r="3464" spans="3:24" ht="15" customHeight="1" x14ac:dyDescent="0.25">
      <c r="C3464" s="141"/>
      <c r="D3464" s="273"/>
      <c r="E3464" s="273"/>
      <c r="F3464" s="264"/>
      <c r="G3464" s="274"/>
      <c r="H3464" s="264"/>
      <c r="I3464" s="275"/>
      <c r="J3464" s="275"/>
      <c r="K3464" s="275"/>
      <c r="L3464" s="275"/>
      <c r="M3464" s="275"/>
      <c r="N3464" s="275"/>
      <c r="O3464" s="267"/>
      <c r="P3464" s="267"/>
      <c r="Q3464" s="268"/>
      <c r="R3464" s="269"/>
      <c r="S3464" s="268"/>
      <c r="T3464" s="263"/>
      <c r="U3464" s="300"/>
      <c r="V3464" s="294" t="str">
        <f>IF(Tabela7[[#This Row],[C/V]]="c",Tabela7[[#This Row],[Preço Médio]],"")</f>
        <v/>
      </c>
      <c r="W3464" s="294" t="str">
        <f>IF(Tabela7[[#This Row],[C/V]]="v",Tabela7[[#This Row],[Preço Médio]],"")</f>
        <v/>
      </c>
      <c r="X3464" s="123" t="str">
        <f>Tabela7[[#This Row],[Código Negociação]]&amp;Tabela7[[#This Row],[C/V]]</f>
        <v/>
      </c>
    </row>
    <row r="3465" spans="3:24" ht="15" customHeight="1" x14ac:dyDescent="0.25">
      <c r="C3465" s="262"/>
      <c r="D3465" s="272"/>
      <c r="E3465" s="273"/>
      <c r="F3465" s="264"/>
      <c r="G3465" s="265"/>
      <c r="H3465" s="126"/>
      <c r="I3465" s="125"/>
      <c r="J3465" s="125"/>
      <c r="K3465" s="125"/>
      <c r="L3465" s="125"/>
      <c r="M3465" s="125"/>
      <c r="N3465" s="125"/>
      <c r="O3465" s="266"/>
      <c r="P3465" s="267"/>
      <c r="Q3465" s="268"/>
      <c r="R3465" s="269"/>
      <c r="S3465" s="268"/>
      <c r="T3465" s="263"/>
      <c r="U3465" s="300"/>
      <c r="V3465" s="294" t="str">
        <f>IF(Tabela7[[#This Row],[C/V]]="c",Tabela7[[#This Row],[Preço Médio]],"")</f>
        <v/>
      </c>
      <c r="W3465" s="294" t="str">
        <f>IF(Tabela7[[#This Row],[C/V]]="v",Tabela7[[#This Row],[Preço Médio]],"")</f>
        <v/>
      </c>
      <c r="X3465" s="123" t="str">
        <f>Tabela7[[#This Row],[Código Negociação]]&amp;Tabela7[[#This Row],[C/V]]</f>
        <v/>
      </c>
    </row>
    <row r="3466" spans="3:24" ht="15" customHeight="1" x14ac:dyDescent="0.25">
      <c r="C3466" s="262"/>
      <c r="D3466" s="272"/>
      <c r="E3466" s="273"/>
      <c r="F3466" s="264"/>
      <c r="G3466" s="265"/>
      <c r="H3466" s="126"/>
      <c r="I3466" s="125"/>
      <c r="J3466" s="125"/>
      <c r="K3466" s="125"/>
      <c r="L3466" s="125"/>
      <c r="M3466" s="125"/>
      <c r="N3466" s="125"/>
      <c r="O3466" s="266"/>
      <c r="P3466" s="267"/>
      <c r="Q3466" s="267"/>
      <c r="R3466" s="270"/>
      <c r="S3466" s="267"/>
      <c r="T3466" s="264"/>
      <c r="U3466" s="300"/>
      <c r="V3466" s="294" t="str">
        <f>IF(Tabela7[[#This Row],[C/V]]="c",Tabela7[[#This Row],[Preço Médio]],"")</f>
        <v/>
      </c>
      <c r="W3466" s="294" t="str">
        <f>IF(Tabela7[[#This Row],[C/V]]="v",Tabela7[[#This Row],[Preço Médio]],"")</f>
        <v/>
      </c>
      <c r="X3466" s="123" t="str">
        <f>Tabela7[[#This Row],[Código Negociação]]&amp;Tabela7[[#This Row],[C/V]]</f>
        <v/>
      </c>
    </row>
    <row r="3467" spans="3:24" ht="15" customHeight="1" x14ac:dyDescent="0.25">
      <c r="C3467" s="141"/>
      <c r="D3467" s="271"/>
      <c r="E3467" s="271"/>
      <c r="F3467" s="118"/>
      <c r="G3467" s="119"/>
      <c r="H3467" s="118"/>
      <c r="I3467" s="120"/>
      <c r="J3467" s="120"/>
      <c r="K3467" s="120"/>
      <c r="L3467" s="120"/>
      <c r="M3467" s="120"/>
      <c r="N3467" s="120"/>
      <c r="O3467" s="121"/>
      <c r="P3467" s="121"/>
      <c r="Q3467" s="117"/>
      <c r="R3467" s="122"/>
      <c r="S3467" s="117"/>
      <c r="T3467" s="123"/>
      <c r="U3467" s="299"/>
      <c r="V3467" s="294" t="str">
        <f>IF(Tabela7[[#This Row],[C/V]]="c",Tabela7[[#This Row],[Preço Médio]],"")</f>
        <v/>
      </c>
      <c r="W3467" s="294" t="str">
        <f>IF(Tabela7[[#This Row],[C/V]]="v",Tabela7[[#This Row],[Preço Médio]],"")</f>
        <v/>
      </c>
      <c r="X3467" s="123" t="str">
        <f>Tabela7[[#This Row],[Código Negociação]]&amp;Tabela7[[#This Row],[C/V]]</f>
        <v/>
      </c>
    </row>
    <row r="3468" spans="3:24" ht="15" customHeight="1" x14ac:dyDescent="0.25">
      <c r="C3468" s="262"/>
      <c r="D3468" s="272"/>
      <c r="E3468" s="272"/>
      <c r="F3468" s="264"/>
      <c r="G3468" s="265"/>
      <c r="H3468" s="126"/>
      <c r="I3468" s="125"/>
      <c r="J3468" s="125"/>
      <c r="K3468" s="125"/>
      <c r="L3468" s="125"/>
      <c r="M3468" s="125"/>
      <c r="N3468" s="125"/>
      <c r="O3468" s="266"/>
      <c r="P3468" s="267"/>
      <c r="Q3468" s="268"/>
      <c r="R3468" s="269"/>
      <c r="S3468" s="268"/>
      <c r="T3468" s="263"/>
      <c r="U3468" s="300"/>
      <c r="V3468" s="294" t="str">
        <f>IF(Tabela7[[#This Row],[C/V]]="c",Tabela7[[#This Row],[Preço Médio]],"")</f>
        <v/>
      </c>
      <c r="W3468" s="294" t="str">
        <f>IF(Tabela7[[#This Row],[C/V]]="v",Tabela7[[#This Row],[Preço Médio]],"")</f>
        <v/>
      </c>
      <c r="X3468" s="123" t="str">
        <f>Tabela7[[#This Row],[Código Negociação]]&amp;Tabela7[[#This Row],[C/V]]</f>
        <v/>
      </c>
    </row>
    <row r="3469" spans="3:24" ht="15" customHeight="1" x14ac:dyDescent="0.25">
      <c r="C3469" s="262"/>
      <c r="D3469" s="272"/>
      <c r="E3469" s="272"/>
      <c r="F3469" s="264"/>
      <c r="G3469" s="265"/>
      <c r="H3469" s="126"/>
      <c r="I3469" s="125"/>
      <c r="J3469" s="125"/>
      <c r="K3469" s="125"/>
      <c r="L3469" s="125"/>
      <c r="M3469" s="125"/>
      <c r="N3469" s="125"/>
      <c r="O3469" s="266"/>
      <c r="P3469" s="267"/>
      <c r="Q3469" s="267"/>
      <c r="R3469" s="270"/>
      <c r="S3469" s="267"/>
      <c r="T3469" s="264"/>
      <c r="U3469" s="300"/>
      <c r="V3469" s="294" t="str">
        <f>IF(Tabela7[[#This Row],[C/V]]="c",Tabela7[[#This Row],[Preço Médio]],"")</f>
        <v/>
      </c>
      <c r="W3469" s="294" t="str">
        <f>IF(Tabela7[[#This Row],[C/V]]="v",Tabela7[[#This Row],[Preço Médio]],"")</f>
        <v/>
      </c>
      <c r="X3469" s="123" t="str">
        <f>Tabela7[[#This Row],[Código Negociação]]&amp;Tabela7[[#This Row],[C/V]]</f>
        <v/>
      </c>
    </row>
    <row r="3470" spans="3:24" ht="15" customHeight="1" x14ac:dyDescent="0.25">
      <c r="C3470" s="141"/>
      <c r="D3470" s="273"/>
      <c r="E3470" s="273"/>
      <c r="F3470" s="264"/>
      <c r="G3470" s="274"/>
      <c r="H3470" s="264"/>
      <c r="I3470" s="275"/>
      <c r="J3470" s="275"/>
      <c r="K3470" s="275"/>
      <c r="L3470" s="275"/>
      <c r="M3470" s="275"/>
      <c r="N3470" s="275"/>
      <c r="O3470" s="267"/>
      <c r="P3470" s="267"/>
      <c r="Q3470" s="268"/>
      <c r="R3470" s="269"/>
      <c r="S3470" s="268"/>
      <c r="T3470" s="263"/>
      <c r="U3470" s="300"/>
      <c r="V3470" s="294" t="str">
        <f>IF(Tabela7[[#This Row],[C/V]]="c",Tabela7[[#This Row],[Preço Médio]],"")</f>
        <v/>
      </c>
      <c r="W3470" s="294" t="str">
        <f>IF(Tabela7[[#This Row],[C/V]]="v",Tabela7[[#This Row],[Preço Médio]],"")</f>
        <v/>
      </c>
      <c r="X3470" s="123" t="str">
        <f>Tabela7[[#This Row],[Código Negociação]]&amp;Tabela7[[#This Row],[C/V]]</f>
        <v/>
      </c>
    </row>
    <row r="3471" spans="3:24" ht="15" customHeight="1" x14ac:dyDescent="0.25">
      <c r="C3471" s="262"/>
      <c r="D3471" s="272"/>
      <c r="E3471" s="273"/>
      <c r="F3471" s="264"/>
      <c r="G3471" s="265"/>
      <c r="H3471" s="126"/>
      <c r="I3471" s="125"/>
      <c r="J3471" s="125"/>
      <c r="K3471" s="125"/>
      <c r="L3471" s="125"/>
      <c r="M3471" s="125"/>
      <c r="N3471" s="125"/>
      <c r="O3471" s="266"/>
      <c r="P3471" s="267"/>
      <c r="Q3471" s="268"/>
      <c r="R3471" s="269"/>
      <c r="S3471" s="268"/>
      <c r="T3471" s="263"/>
      <c r="U3471" s="300"/>
      <c r="V3471" s="294" t="str">
        <f>IF(Tabela7[[#This Row],[C/V]]="c",Tabela7[[#This Row],[Preço Médio]],"")</f>
        <v/>
      </c>
      <c r="W3471" s="294" t="str">
        <f>IF(Tabela7[[#This Row],[C/V]]="v",Tabela7[[#This Row],[Preço Médio]],"")</f>
        <v/>
      </c>
      <c r="X3471" s="123" t="str">
        <f>Tabela7[[#This Row],[Código Negociação]]&amp;Tabela7[[#This Row],[C/V]]</f>
        <v/>
      </c>
    </row>
    <row r="3472" spans="3:24" ht="15" customHeight="1" x14ac:dyDescent="0.25">
      <c r="C3472" s="262"/>
      <c r="D3472" s="272"/>
      <c r="E3472" s="273"/>
      <c r="F3472" s="264"/>
      <c r="G3472" s="265"/>
      <c r="H3472" s="126"/>
      <c r="I3472" s="125"/>
      <c r="J3472" s="125"/>
      <c r="K3472" s="125"/>
      <c r="L3472" s="125"/>
      <c r="M3472" s="125"/>
      <c r="N3472" s="125"/>
      <c r="O3472" s="266"/>
      <c r="P3472" s="267"/>
      <c r="Q3472" s="267"/>
      <c r="R3472" s="270"/>
      <c r="S3472" s="267"/>
      <c r="T3472" s="264"/>
      <c r="U3472" s="300"/>
      <c r="V3472" s="294" t="str">
        <f>IF(Tabela7[[#This Row],[C/V]]="c",Tabela7[[#This Row],[Preço Médio]],"")</f>
        <v/>
      </c>
      <c r="W3472" s="294" t="str">
        <f>IF(Tabela7[[#This Row],[C/V]]="v",Tabela7[[#This Row],[Preço Médio]],"")</f>
        <v/>
      </c>
      <c r="X3472" s="123" t="str">
        <f>Tabela7[[#This Row],[Código Negociação]]&amp;Tabela7[[#This Row],[C/V]]</f>
        <v/>
      </c>
    </row>
    <row r="3473" spans="3:24" ht="15" customHeight="1" x14ac:dyDescent="0.25">
      <c r="C3473" s="141"/>
      <c r="D3473" s="271"/>
      <c r="E3473" s="271"/>
      <c r="F3473" s="118"/>
      <c r="G3473" s="119"/>
      <c r="H3473" s="118"/>
      <c r="I3473" s="120"/>
      <c r="J3473" s="120"/>
      <c r="K3473" s="120"/>
      <c r="L3473" s="120"/>
      <c r="M3473" s="120"/>
      <c r="N3473" s="120"/>
      <c r="O3473" s="121"/>
      <c r="P3473" s="121"/>
      <c r="Q3473" s="117"/>
      <c r="R3473" s="122"/>
      <c r="S3473" s="117"/>
      <c r="T3473" s="123"/>
      <c r="U3473" s="299"/>
      <c r="V3473" s="294" t="str">
        <f>IF(Tabela7[[#This Row],[C/V]]="c",Tabela7[[#This Row],[Preço Médio]],"")</f>
        <v/>
      </c>
      <c r="W3473" s="294" t="str">
        <f>IF(Tabela7[[#This Row],[C/V]]="v",Tabela7[[#This Row],[Preço Médio]],"")</f>
        <v/>
      </c>
      <c r="X3473" s="123" t="str">
        <f>Tabela7[[#This Row],[Código Negociação]]&amp;Tabela7[[#This Row],[C/V]]</f>
        <v/>
      </c>
    </row>
    <row r="3474" spans="3:24" ht="15" customHeight="1" x14ac:dyDescent="0.25">
      <c r="C3474" s="262"/>
      <c r="D3474" s="272"/>
      <c r="E3474" s="272"/>
      <c r="F3474" s="264"/>
      <c r="G3474" s="265"/>
      <c r="H3474" s="126"/>
      <c r="I3474" s="125"/>
      <c r="J3474" s="125"/>
      <c r="K3474" s="125"/>
      <c r="L3474" s="125"/>
      <c r="M3474" s="125"/>
      <c r="N3474" s="125"/>
      <c r="O3474" s="266"/>
      <c r="P3474" s="267"/>
      <c r="Q3474" s="268"/>
      <c r="R3474" s="269"/>
      <c r="S3474" s="268"/>
      <c r="T3474" s="263"/>
      <c r="U3474" s="300"/>
      <c r="V3474" s="294" t="str">
        <f>IF(Tabela7[[#This Row],[C/V]]="c",Tabela7[[#This Row],[Preço Médio]],"")</f>
        <v/>
      </c>
      <c r="W3474" s="294" t="str">
        <f>IF(Tabela7[[#This Row],[C/V]]="v",Tabela7[[#This Row],[Preço Médio]],"")</f>
        <v/>
      </c>
      <c r="X3474" s="123" t="str">
        <f>Tabela7[[#This Row],[Código Negociação]]&amp;Tabela7[[#This Row],[C/V]]</f>
        <v/>
      </c>
    </row>
    <row r="3475" spans="3:24" ht="15" customHeight="1" x14ac:dyDescent="0.25">
      <c r="C3475" s="262"/>
      <c r="D3475" s="272"/>
      <c r="E3475" s="272"/>
      <c r="F3475" s="264"/>
      <c r="G3475" s="265"/>
      <c r="H3475" s="126"/>
      <c r="I3475" s="125"/>
      <c r="J3475" s="125"/>
      <c r="K3475" s="125"/>
      <c r="L3475" s="125"/>
      <c r="M3475" s="125"/>
      <c r="N3475" s="125"/>
      <c r="O3475" s="266"/>
      <c r="P3475" s="267"/>
      <c r="Q3475" s="267"/>
      <c r="R3475" s="270"/>
      <c r="S3475" s="267"/>
      <c r="T3475" s="264"/>
      <c r="U3475" s="300"/>
      <c r="V3475" s="294" t="str">
        <f>IF(Tabela7[[#This Row],[C/V]]="c",Tabela7[[#This Row],[Preço Médio]],"")</f>
        <v/>
      </c>
      <c r="W3475" s="294" t="str">
        <f>IF(Tabela7[[#This Row],[C/V]]="v",Tabela7[[#This Row],[Preço Médio]],"")</f>
        <v/>
      </c>
      <c r="X3475" s="123" t="str">
        <f>Tabela7[[#This Row],[Código Negociação]]&amp;Tabela7[[#This Row],[C/V]]</f>
        <v/>
      </c>
    </row>
    <row r="3476" spans="3:24" ht="15" customHeight="1" x14ac:dyDescent="0.25">
      <c r="C3476" s="141"/>
      <c r="D3476" s="273"/>
      <c r="E3476" s="273"/>
      <c r="F3476" s="264"/>
      <c r="G3476" s="274"/>
      <c r="H3476" s="264"/>
      <c r="I3476" s="275"/>
      <c r="J3476" s="275"/>
      <c r="K3476" s="275"/>
      <c r="L3476" s="275"/>
      <c r="M3476" s="275"/>
      <c r="N3476" s="275"/>
      <c r="O3476" s="267"/>
      <c r="P3476" s="267"/>
      <c r="Q3476" s="268"/>
      <c r="R3476" s="269"/>
      <c r="S3476" s="268"/>
      <c r="T3476" s="263"/>
      <c r="U3476" s="300"/>
      <c r="V3476" s="294" t="str">
        <f>IF(Tabela7[[#This Row],[C/V]]="c",Tabela7[[#This Row],[Preço Médio]],"")</f>
        <v/>
      </c>
      <c r="W3476" s="294" t="str">
        <f>IF(Tabela7[[#This Row],[C/V]]="v",Tabela7[[#This Row],[Preço Médio]],"")</f>
        <v/>
      </c>
      <c r="X3476" s="123" t="str">
        <f>Tabela7[[#This Row],[Código Negociação]]&amp;Tabela7[[#This Row],[C/V]]</f>
        <v/>
      </c>
    </row>
    <row r="3477" spans="3:24" ht="15" customHeight="1" x14ac:dyDescent="0.25">
      <c r="C3477" s="262"/>
      <c r="D3477" s="272"/>
      <c r="E3477" s="273"/>
      <c r="F3477" s="264"/>
      <c r="G3477" s="265"/>
      <c r="H3477" s="126"/>
      <c r="I3477" s="125"/>
      <c r="J3477" s="125"/>
      <c r="K3477" s="125"/>
      <c r="L3477" s="125"/>
      <c r="M3477" s="125"/>
      <c r="N3477" s="125"/>
      <c r="O3477" s="266"/>
      <c r="P3477" s="267"/>
      <c r="Q3477" s="268"/>
      <c r="R3477" s="269"/>
      <c r="S3477" s="268"/>
      <c r="T3477" s="263"/>
      <c r="U3477" s="300"/>
      <c r="V3477" s="294" t="str">
        <f>IF(Tabela7[[#This Row],[C/V]]="c",Tabela7[[#This Row],[Preço Médio]],"")</f>
        <v/>
      </c>
      <c r="W3477" s="294" t="str">
        <f>IF(Tabela7[[#This Row],[C/V]]="v",Tabela7[[#This Row],[Preço Médio]],"")</f>
        <v/>
      </c>
      <c r="X3477" s="123" t="str">
        <f>Tabela7[[#This Row],[Código Negociação]]&amp;Tabela7[[#This Row],[C/V]]</f>
        <v/>
      </c>
    </row>
    <row r="3478" spans="3:24" ht="15" customHeight="1" x14ac:dyDescent="0.25">
      <c r="C3478" s="262"/>
      <c r="D3478" s="272"/>
      <c r="E3478" s="273"/>
      <c r="F3478" s="264"/>
      <c r="G3478" s="265"/>
      <c r="H3478" s="126"/>
      <c r="I3478" s="125"/>
      <c r="J3478" s="125"/>
      <c r="K3478" s="125"/>
      <c r="L3478" s="125"/>
      <c r="M3478" s="125"/>
      <c r="N3478" s="125"/>
      <c r="O3478" s="266"/>
      <c r="P3478" s="267"/>
      <c r="Q3478" s="267"/>
      <c r="R3478" s="270"/>
      <c r="S3478" s="267"/>
      <c r="T3478" s="264"/>
      <c r="U3478" s="300"/>
      <c r="V3478" s="294" t="str">
        <f>IF(Tabela7[[#This Row],[C/V]]="c",Tabela7[[#This Row],[Preço Médio]],"")</f>
        <v/>
      </c>
      <c r="W3478" s="294" t="str">
        <f>IF(Tabela7[[#This Row],[C/V]]="v",Tabela7[[#This Row],[Preço Médio]],"")</f>
        <v/>
      </c>
      <c r="X3478" s="123" t="str">
        <f>Tabela7[[#This Row],[Código Negociação]]&amp;Tabela7[[#This Row],[C/V]]</f>
        <v/>
      </c>
    </row>
    <row r="3479" spans="3:24" ht="15" customHeight="1" x14ac:dyDescent="0.25">
      <c r="C3479" s="141"/>
      <c r="D3479" s="271"/>
      <c r="E3479" s="271"/>
      <c r="F3479" s="118"/>
      <c r="G3479" s="119"/>
      <c r="H3479" s="118"/>
      <c r="I3479" s="120"/>
      <c r="J3479" s="120"/>
      <c r="K3479" s="120"/>
      <c r="L3479" s="120"/>
      <c r="M3479" s="120"/>
      <c r="N3479" s="120"/>
      <c r="O3479" s="121"/>
      <c r="P3479" s="121"/>
      <c r="Q3479" s="117"/>
      <c r="R3479" s="122"/>
      <c r="S3479" s="117"/>
      <c r="T3479" s="123"/>
      <c r="U3479" s="299"/>
      <c r="V3479" s="294" t="str">
        <f>IF(Tabela7[[#This Row],[C/V]]="c",Tabela7[[#This Row],[Preço Médio]],"")</f>
        <v/>
      </c>
      <c r="W3479" s="294" t="str">
        <f>IF(Tabela7[[#This Row],[C/V]]="v",Tabela7[[#This Row],[Preço Médio]],"")</f>
        <v/>
      </c>
      <c r="X3479" s="123" t="str">
        <f>Tabela7[[#This Row],[Código Negociação]]&amp;Tabela7[[#This Row],[C/V]]</f>
        <v/>
      </c>
    </row>
    <row r="3480" spans="3:24" ht="15" customHeight="1" x14ac:dyDescent="0.25">
      <c r="C3480" s="262"/>
      <c r="D3480" s="272"/>
      <c r="E3480" s="272"/>
      <c r="F3480" s="264"/>
      <c r="G3480" s="265"/>
      <c r="H3480" s="126"/>
      <c r="I3480" s="125"/>
      <c r="J3480" s="125"/>
      <c r="K3480" s="125"/>
      <c r="L3480" s="125"/>
      <c r="M3480" s="125"/>
      <c r="N3480" s="125"/>
      <c r="O3480" s="266"/>
      <c r="P3480" s="267"/>
      <c r="Q3480" s="268"/>
      <c r="R3480" s="269"/>
      <c r="S3480" s="268"/>
      <c r="T3480" s="263"/>
      <c r="U3480" s="300"/>
      <c r="V3480" s="294" t="str">
        <f>IF(Tabela7[[#This Row],[C/V]]="c",Tabela7[[#This Row],[Preço Médio]],"")</f>
        <v/>
      </c>
      <c r="W3480" s="294" t="str">
        <f>IF(Tabela7[[#This Row],[C/V]]="v",Tabela7[[#This Row],[Preço Médio]],"")</f>
        <v/>
      </c>
      <c r="X3480" s="123" t="str">
        <f>Tabela7[[#This Row],[Código Negociação]]&amp;Tabela7[[#This Row],[C/V]]</f>
        <v/>
      </c>
    </row>
    <row r="3481" spans="3:24" ht="15" customHeight="1" x14ac:dyDescent="0.25">
      <c r="C3481" s="262"/>
      <c r="D3481" s="272"/>
      <c r="E3481" s="272"/>
      <c r="F3481" s="264"/>
      <c r="G3481" s="265"/>
      <c r="H3481" s="126"/>
      <c r="I3481" s="125"/>
      <c r="J3481" s="125"/>
      <c r="K3481" s="125"/>
      <c r="L3481" s="125"/>
      <c r="M3481" s="125"/>
      <c r="N3481" s="125"/>
      <c r="O3481" s="266"/>
      <c r="P3481" s="267"/>
      <c r="Q3481" s="267"/>
      <c r="R3481" s="270"/>
      <c r="S3481" s="267"/>
      <c r="T3481" s="264"/>
      <c r="U3481" s="300"/>
      <c r="V3481" s="294" t="str">
        <f>IF(Tabela7[[#This Row],[C/V]]="c",Tabela7[[#This Row],[Preço Médio]],"")</f>
        <v/>
      </c>
      <c r="W3481" s="294" t="str">
        <f>IF(Tabela7[[#This Row],[C/V]]="v",Tabela7[[#This Row],[Preço Médio]],"")</f>
        <v/>
      </c>
      <c r="X3481" s="123" t="str">
        <f>Tabela7[[#This Row],[Código Negociação]]&amp;Tabela7[[#This Row],[C/V]]</f>
        <v/>
      </c>
    </row>
    <row r="3482" spans="3:24" ht="15" customHeight="1" x14ac:dyDescent="0.25">
      <c r="C3482" s="141"/>
      <c r="D3482" s="273"/>
      <c r="E3482" s="273"/>
      <c r="F3482" s="264"/>
      <c r="G3482" s="274"/>
      <c r="H3482" s="264"/>
      <c r="I3482" s="275"/>
      <c r="J3482" s="275"/>
      <c r="K3482" s="275"/>
      <c r="L3482" s="275"/>
      <c r="M3482" s="275"/>
      <c r="N3482" s="275"/>
      <c r="O3482" s="267"/>
      <c r="P3482" s="267"/>
      <c r="Q3482" s="268"/>
      <c r="R3482" s="269"/>
      <c r="S3482" s="268"/>
      <c r="T3482" s="263"/>
      <c r="U3482" s="300"/>
      <c r="V3482" s="294" t="str">
        <f>IF(Tabela7[[#This Row],[C/V]]="c",Tabela7[[#This Row],[Preço Médio]],"")</f>
        <v/>
      </c>
      <c r="W3482" s="294" t="str">
        <f>IF(Tabela7[[#This Row],[C/V]]="v",Tabela7[[#This Row],[Preço Médio]],"")</f>
        <v/>
      </c>
      <c r="X3482" s="123" t="str">
        <f>Tabela7[[#This Row],[Código Negociação]]&amp;Tabela7[[#This Row],[C/V]]</f>
        <v/>
      </c>
    </row>
    <row r="3483" spans="3:24" ht="15" customHeight="1" x14ac:dyDescent="0.25">
      <c r="C3483" s="262"/>
      <c r="D3483" s="272"/>
      <c r="E3483" s="273"/>
      <c r="F3483" s="264"/>
      <c r="G3483" s="265"/>
      <c r="H3483" s="126"/>
      <c r="I3483" s="125"/>
      <c r="J3483" s="125"/>
      <c r="K3483" s="125"/>
      <c r="L3483" s="125"/>
      <c r="M3483" s="125"/>
      <c r="N3483" s="125"/>
      <c r="O3483" s="266"/>
      <c r="P3483" s="267"/>
      <c r="Q3483" s="268"/>
      <c r="R3483" s="269"/>
      <c r="S3483" s="268"/>
      <c r="T3483" s="263"/>
      <c r="U3483" s="300"/>
      <c r="V3483" s="294" t="str">
        <f>IF(Tabela7[[#This Row],[C/V]]="c",Tabela7[[#This Row],[Preço Médio]],"")</f>
        <v/>
      </c>
      <c r="W3483" s="294" t="str">
        <f>IF(Tabela7[[#This Row],[C/V]]="v",Tabela7[[#This Row],[Preço Médio]],"")</f>
        <v/>
      </c>
      <c r="X3483" s="123" t="str">
        <f>Tabela7[[#This Row],[Código Negociação]]&amp;Tabela7[[#This Row],[C/V]]</f>
        <v/>
      </c>
    </row>
    <row r="3484" spans="3:24" ht="15" customHeight="1" x14ac:dyDescent="0.25">
      <c r="C3484" s="262"/>
      <c r="D3484" s="272"/>
      <c r="E3484" s="273"/>
      <c r="F3484" s="264"/>
      <c r="G3484" s="265"/>
      <c r="H3484" s="126"/>
      <c r="I3484" s="125"/>
      <c r="J3484" s="125"/>
      <c r="K3484" s="125"/>
      <c r="L3484" s="125"/>
      <c r="M3484" s="125"/>
      <c r="N3484" s="125"/>
      <c r="O3484" s="266"/>
      <c r="P3484" s="267"/>
      <c r="Q3484" s="267"/>
      <c r="R3484" s="270"/>
      <c r="S3484" s="267"/>
      <c r="T3484" s="264"/>
      <c r="U3484" s="300"/>
      <c r="V3484" s="294" t="str">
        <f>IF(Tabela7[[#This Row],[C/V]]="c",Tabela7[[#This Row],[Preço Médio]],"")</f>
        <v/>
      </c>
      <c r="W3484" s="294" t="str">
        <f>IF(Tabela7[[#This Row],[C/V]]="v",Tabela7[[#This Row],[Preço Médio]],"")</f>
        <v/>
      </c>
      <c r="X3484" s="123" t="str">
        <f>Tabela7[[#This Row],[Código Negociação]]&amp;Tabela7[[#This Row],[C/V]]</f>
        <v/>
      </c>
    </row>
    <row r="3485" spans="3:24" ht="15" customHeight="1" x14ac:dyDescent="0.25">
      <c r="C3485" s="141"/>
      <c r="D3485" s="271"/>
      <c r="E3485" s="271"/>
      <c r="F3485" s="118"/>
      <c r="G3485" s="119"/>
      <c r="H3485" s="118"/>
      <c r="I3485" s="120"/>
      <c r="J3485" s="120"/>
      <c r="K3485" s="120"/>
      <c r="L3485" s="120"/>
      <c r="M3485" s="120"/>
      <c r="N3485" s="120"/>
      <c r="O3485" s="121"/>
      <c r="P3485" s="121"/>
      <c r="Q3485" s="117"/>
      <c r="R3485" s="122"/>
      <c r="S3485" s="117"/>
      <c r="T3485" s="123"/>
      <c r="U3485" s="299"/>
      <c r="V3485" s="294" t="str">
        <f>IF(Tabela7[[#This Row],[C/V]]="c",Tabela7[[#This Row],[Preço Médio]],"")</f>
        <v/>
      </c>
      <c r="W3485" s="294" t="str">
        <f>IF(Tabela7[[#This Row],[C/V]]="v",Tabela7[[#This Row],[Preço Médio]],"")</f>
        <v/>
      </c>
      <c r="X3485" s="123" t="str">
        <f>Tabela7[[#This Row],[Código Negociação]]&amp;Tabela7[[#This Row],[C/V]]</f>
        <v/>
      </c>
    </row>
    <row r="3486" spans="3:24" ht="15" customHeight="1" x14ac:dyDescent="0.25">
      <c r="C3486" s="262"/>
      <c r="D3486" s="272"/>
      <c r="E3486" s="272"/>
      <c r="F3486" s="264"/>
      <c r="G3486" s="265"/>
      <c r="H3486" s="126"/>
      <c r="I3486" s="125"/>
      <c r="J3486" s="125"/>
      <c r="K3486" s="125"/>
      <c r="L3486" s="125"/>
      <c r="M3486" s="125"/>
      <c r="N3486" s="125"/>
      <c r="O3486" s="266"/>
      <c r="P3486" s="267"/>
      <c r="Q3486" s="268"/>
      <c r="R3486" s="269"/>
      <c r="S3486" s="268"/>
      <c r="T3486" s="263"/>
      <c r="U3486" s="300"/>
      <c r="V3486" s="294" t="str">
        <f>IF(Tabela7[[#This Row],[C/V]]="c",Tabela7[[#This Row],[Preço Médio]],"")</f>
        <v/>
      </c>
      <c r="W3486" s="294" t="str">
        <f>IF(Tabela7[[#This Row],[C/V]]="v",Tabela7[[#This Row],[Preço Médio]],"")</f>
        <v/>
      </c>
      <c r="X3486" s="123" t="str">
        <f>Tabela7[[#This Row],[Código Negociação]]&amp;Tabela7[[#This Row],[C/V]]</f>
        <v/>
      </c>
    </row>
    <row r="3487" spans="3:24" ht="15" customHeight="1" x14ac:dyDescent="0.25">
      <c r="C3487" s="262"/>
      <c r="D3487" s="272"/>
      <c r="E3487" s="272"/>
      <c r="F3487" s="264"/>
      <c r="G3487" s="265"/>
      <c r="H3487" s="126"/>
      <c r="I3487" s="125"/>
      <c r="J3487" s="125"/>
      <c r="K3487" s="125"/>
      <c r="L3487" s="125"/>
      <c r="M3487" s="125"/>
      <c r="N3487" s="125"/>
      <c r="O3487" s="266"/>
      <c r="P3487" s="267"/>
      <c r="Q3487" s="267"/>
      <c r="R3487" s="270"/>
      <c r="S3487" s="267"/>
      <c r="T3487" s="264"/>
      <c r="U3487" s="300"/>
      <c r="V3487" s="294" t="str">
        <f>IF(Tabela7[[#This Row],[C/V]]="c",Tabela7[[#This Row],[Preço Médio]],"")</f>
        <v/>
      </c>
      <c r="W3487" s="294" t="str">
        <f>IF(Tabela7[[#This Row],[C/V]]="v",Tabela7[[#This Row],[Preço Médio]],"")</f>
        <v/>
      </c>
      <c r="X3487" s="123" t="str">
        <f>Tabela7[[#This Row],[Código Negociação]]&amp;Tabela7[[#This Row],[C/V]]</f>
        <v/>
      </c>
    </row>
    <row r="3488" spans="3:24" ht="15" customHeight="1" x14ac:dyDescent="0.25">
      <c r="C3488" s="141"/>
      <c r="D3488" s="273"/>
      <c r="E3488" s="273"/>
      <c r="F3488" s="264"/>
      <c r="G3488" s="274"/>
      <c r="H3488" s="264"/>
      <c r="I3488" s="275"/>
      <c r="J3488" s="275"/>
      <c r="K3488" s="275"/>
      <c r="L3488" s="275"/>
      <c r="M3488" s="275"/>
      <c r="N3488" s="275"/>
      <c r="O3488" s="267"/>
      <c r="P3488" s="267"/>
      <c r="Q3488" s="268"/>
      <c r="R3488" s="269"/>
      <c r="S3488" s="268"/>
      <c r="T3488" s="263"/>
      <c r="U3488" s="300"/>
      <c r="V3488" s="294" t="str">
        <f>IF(Tabela7[[#This Row],[C/V]]="c",Tabela7[[#This Row],[Preço Médio]],"")</f>
        <v/>
      </c>
      <c r="W3488" s="294" t="str">
        <f>IF(Tabela7[[#This Row],[C/V]]="v",Tabela7[[#This Row],[Preço Médio]],"")</f>
        <v/>
      </c>
      <c r="X3488" s="123" t="str">
        <f>Tabela7[[#This Row],[Código Negociação]]&amp;Tabela7[[#This Row],[C/V]]</f>
        <v/>
      </c>
    </row>
    <row r="3489" spans="3:24" ht="15" customHeight="1" x14ac:dyDescent="0.25">
      <c r="C3489" s="262"/>
      <c r="D3489" s="272"/>
      <c r="E3489" s="273"/>
      <c r="F3489" s="264"/>
      <c r="G3489" s="265"/>
      <c r="H3489" s="126"/>
      <c r="I3489" s="125"/>
      <c r="J3489" s="125"/>
      <c r="K3489" s="125"/>
      <c r="L3489" s="125"/>
      <c r="M3489" s="125"/>
      <c r="N3489" s="125"/>
      <c r="O3489" s="266"/>
      <c r="P3489" s="267"/>
      <c r="Q3489" s="268"/>
      <c r="R3489" s="269"/>
      <c r="S3489" s="268"/>
      <c r="T3489" s="263"/>
      <c r="U3489" s="300"/>
      <c r="V3489" s="294" t="str">
        <f>IF(Tabela7[[#This Row],[C/V]]="c",Tabela7[[#This Row],[Preço Médio]],"")</f>
        <v/>
      </c>
      <c r="W3489" s="294" t="str">
        <f>IF(Tabela7[[#This Row],[C/V]]="v",Tabela7[[#This Row],[Preço Médio]],"")</f>
        <v/>
      </c>
      <c r="X3489" s="123" t="str">
        <f>Tabela7[[#This Row],[Código Negociação]]&amp;Tabela7[[#This Row],[C/V]]</f>
        <v/>
      </c>
    </row>
    <row r="3490" spans="3:24" ht="15" customHeight="1" x14ac:dyDescent="0.25">
      <c r="C3490" s="262"/>
      <c r="D3490" s="272"/>
      <c r="E3490" s="273"/>
      <c r="F3490" s="264"/>
      <c r="G3490" s="265"/>
      <c r="H3490" s="126"/>
      <c r="I3490" s="125"/>
      <c r="J3490" s="125"/>
      <c r="K3490" s="125"/>
      <c r="L3490" s="125"/>
      <c r="M3490" s="125"/>
      <c r="N3490" s="125"/>
      <c r="O3490" s="266"/>
      <c r="P3490" s="267"/>
      <c r="Q3490" s="267"/>
      <c r="R3490" s="270"/>
      <c r="S3490" s="267"/>
      <c r="T3490" s="264"/>
      <c r="U3490" s="300"/>
      <c r="V3490" s="294" t="str">
        <f>IF(Tabela7[[#This Row],[C/V]]="c",Tabela7[[#This Row],[Preço Médio]],"")</f>
        <v/>
      </c>
      <c r="W3490" s="294" t="str">
        <f>IF(Tabela7[[#This Row],[C/V]]="v",Tabela7[[#This Row],[Preço Médio]],"")</f>
        <v/>
      </c>
      <c r="X3490" s="123" t="str">
        <f>Tabela7[[#This Row],[Código Negociação]]&amp;Tabela7[[#This Row],[C/V]]</f>
        <v/>
      </c>
    </row>
    <row r="3491" spans="3:24" ht="15" customHeight="1" x14ac:dyDescent="0.25">
      <c r="C3491" s="141"/>
      <c r="D3491" s="271"/>
      <c r="E3491" s="271"/>
      <c r="F3491" s="118"/>
      <c r="G3491" s="119"/>
      <c r="H3491" s="118"/>
      <c r="I3491" s="120"/>
      <c r="J3491" s="120"/>
      <c r="K3491" s="120"/>
      <c r="L3491" s="120"/>
      <c r="M3491" s="120"/>
      <c r="N3491" s="120"/>
      <c r="O3491" s="121"/>
      <c r="P3491" s="121"/>
      <c r="Q3491" s="117"/>
      <c r="R3491" s="122"/>
      <c r="S3491" s="117"/>
      <c r="T3491" s="123"/>
      <c r="U3491" s="299"/>
      <c r="V3491" s="294" t="str">
        <f>IF(Tabela7[[#This Row],[C/V]]="c",Tabela7[[#This Row],[Preço Médio]],"")</f>
        <v/>
      </c>
      <c r="W3491" s="294" t="str">
        <f>IF(Tabela7[[#This Row],[C/V]]="v",Tabela7[[#This Row],[Preço Médio]],"")</f>
        <v/>
      </c>
      <c r="X3491" s="123" t="str">
        <f>Tabela7[[#This Row],[Código Negociação]]&amp;Tabela7[[#This Row],[C/V]]</f>
        <v/>
      </c>
    </row>
    <row r="3492" spans="3:24" ht="15" customHeight="1" x14ac:dyDescent="0.25">
      <c r="C3492" s="262"/>
      <c r="D3492" s="272"/>
      <c r="E3492" s="272"/>
      <c r="F3492" s="264"/>
      <c r="G3492" s="265"/>
      <c r="H3492" s="126"/>
      <c r="I3492" s="125"/>
      <c r="J3492" s="125"/>
      <c r="K3492" s="125"/>
      <c r="L3492" s="125"/>
      <c r="M3492" s="125"/>
      <c r="N3492" s="125"/>
      <c r="O3492" s="266"/>
      <c r="P3492" s="267"/>
      <c r="Q3492" s="268"/>
      <c r="R3492" s="269"/>
      <c r="S3492" s="268"/>
      <c r="T3492" s="263"/>
      <c r="U3492" s="300"/>
      <c r="V3492" s="294" t="str">
        <f>IF(Tabela7[[#This Row],[C/V]]="c",Tabela7[[#This Row],[Preço Médio]],"")</f>
        <v/>
      </c>
      <c r="W3492" s="294" t="str">
        <f>IF(Tabela7[[#This Row],[C/V]]="v",Tabela7[[#This Row],[Preço Médio]],"")</f>
        <v/>
      </c>
      <c r="X3492" s="123" t="str">
        <f>Tabela7[[#This Row],[Código Negociação]]&amp;Tabela7[[#This Row],[C/V]]</f>
        <v/>
      </c>
    </row>
    <row r="3493" spans="3:24" ht="15" customHeight="1" x14ac:dyDescent="0.25">
      <c r="C3493" s="262"/>
      <c r="D3493" s="272"/>
      <c r="E3493" s="272"/>
      <c r="F3493" s="264"/>
      <c r="G3493" s="265"/>
      <c r="H3493" s="126"/>
      <c r="I3493" s="125"/>
      <c r="J3493" s="125"/>
      <c r="K3493" s="125"/>
      <c r="L3493" s="125"/>
      <c r="M3493" s="125"/>
      <c r="N3493" s="125"/>
      <c r="O3493" s="266"/>
      <c r="P3493" s="267"/>
      <c r="Q3493" s="267"/>
      <c r="R3493" s="270"/>
      <c r="S3493" s="267"/>
      <c r="T3493" s="264"/>
      <c r="U3493" s="300"/>
      <c r="V3493" s="294" t="str">
        <f>IF(Tabela7[[#This Row],[C/V]]="c",Tabela7[[#This Row],[Preço Médio]],"")</f>
        <v/>
      </c>
      <c r="W3493" s="294" t="str">
        <f>IF(Tabela7[[#This Row],[C/V]]="v",Tabela7[[#This Row],[Preço Médio]],"")</f>
        <v/>
      </c>
      <c r="X3493" s="123" t="str">
        <f>Tabela7[[#This Row],[Código Negociação]]&amp;Tabela7[[#This Row],[C/V]]</f>
        <v/>
      </c>
    </row>
    <row r="3494" spans="3:24" ht="15" customHeight="1" x14ac:dyDescent="0.25">
      <c r="C3494" s="141"/>
      <c r="D3494" s="273"/>
      <c r="E3494" s="273"/>
      <c r="F3494" s="264"/>
      <c r="G3494" s="274"/>
      <c r="H3494" s="264"/>
      <c r="I3494" s="275"/>
      <c r="J3494" s="275"/>
      <c r="K3494" s="275"/>
      <c r="L3494" s="275"/>
      <c r="M3494" s="275"/>
      <c r="N3494" s="275"/>
      <c r="O3494" s="267"/>
      <c r="P3494" s="267"/>
      <c r="Q3494" s="268"/>
      <c r="R3494" s="269"/>
      <c r="S3494" s="268"/>
      <c r="T3494" s="263"/>
      <c r="U3494" s="300"/>
      <c r="V3494" s="294" t="str">
        <f>IF(Tabela7[[#This Row],[C/V]]="c",Tabela7[[#This Row],[Preço Médio]],"")</f>
        <v/>
      </c>
      <c r="W3494" s="294" t="str">
        <f>IF(Tabela7[[#This Row],[C/V]]="v",Tabela7[[#This Row],[Preço Médio]],"")</f>
        <v/>
      </c>
      <c r="X3494" s="123" t="str">
        <f>Tabela7[[#This Row],[Código Negociação]]&amp;Tabela7[[#This Row],[C/V]]</f>
        <v/>
      </c>
    </row>
    <row r="3495" spans="3:24" ht="15" customHeight="1" x14ac:dyDescent="0.25">
      <c r="C3495" s="262"/>
      <c r="D3495" s="272"/>
      <c r="E3495" s="273"/>
      <c r="F3495" s="264"/>
      <c r="G3495" s="265"/>
      <c r="H3495" s="126"/>
      <c r="I3495" s="125"/>
      <c r="J3495" s="125"/>
      <c r="K3495" s="125"/>
      <c r="L3495" s="125"/>
      <c r="M3495" s="125"/>
      <c r="N3495" s="125"/>
      <c r="O3495" s="266"/>
      <c r="P3495" s="267"/>
      <c r="Q3495" s="268"/>
      <c r="R3495" s="269"/>
      <c r="S3495" s="268"/>
      <c r="T3495" s="263"/>
      <c r="U3495" s="300"/>
      <c r="V3495" s="294" t="str">
        <f>IF(Tabela7[[#This Row],[C/V]]="c",Tabela7[[#This Row],[Preço Médio]],"")</f>
        <v/>
      </c>
      <c r="W3495" s="294" t="str">
        <f>IF(Tabela7[[#This Row],[C/V]]="v",Tabela7[[#This Row],[Preço Médio]],"")</f>
        <v/>
      </c>
      <c r="X3495" s="123" t="str">
        <f>Tabela7[[#This Row],[Código Negociação]]&amp;Tabela7[[#This Row],[C/V]]</f>
        <v/>
      </c>
    </row>
    <row r="3496" spans="3:24" ht="15" customHeight="1" x14ac:dyDescent="0.25">
      <c r="C3496" s="262"/>
      <c r="D3496" s="272"/>
      <c r="E3496" s="273"/>
      <c r="F3496" s="264"/>
      <c r="G3496" s="265"/>
      <c r="H3496" s="126"/>
      <c r="I3496" s="125"/>
      <c r="J3496" s="125"/>
      <c r="K3496" s="125"/>
      <c r="L3496" s="125"/>
      <c r="M3496" s="125"/>
      <c r="N3496" s="125"/>
      <c r="O3496" s="266"/>
      <c r="P3496" s="267"/>
      <c r="Q3496" s="267"/>
      <c r="R3496" s="270"/>
      <c r="S3496" s="267"/>
      <c r="T3496" s="264"/>
      <c r="U3496" s="300"/>
      <c r="V3496" s="294" t="str">
        <f>IF(Tabela7[[#This Row],[C/V]]="c",Tabela7[[#This Row],[Preço Médio]],"")</f>
        <v/>
      </c>
      <c r="W3496" s="294" t="str">
        <f>IF(Tabela7[[#This Row],[C/V]]="v",Tabela7[[#This Row],[Preço Médio]],"")</f>
        <v/>
      </c>
      <c r="X3496" s="123" t="str">
        <f>Tabela7[[#This Row],[Código Negociação]]&amp;Tabela7[[#This Row],[C/V]]</f>
        <v/>
      </c>
    </row>
    <row r="3497" spans="3:24" ht="15" customHeight="1" x14ac:dyDescent="0.25">
      <c r="C3497" s="141"/>
      <c r="D3497" s="271"/>
      <c r="E3497" s="271"/>
      <c r="F3497" s="118"/>
      <c r="G3497" s="119"/>
      <c r="H3497" s="118"/>
      <c r="I3497" s="120"/>
      <c r="J3497" s="120"/>
      <c r="K3497" s="120"/>
      <c r="L3497" s="120"/>
      <c r="M3497" s="120"/>
      <c r="N3497" s="120"/>
      <c r="O3497" s="121"/>
      <c r="P3497" s="121"/>
      <c r="Q3497" s="117"/>
      <c r="R3497" s="122"/>
      <c r="S3497" s="117"/>
      <c r="T3497" s="123"/>
      <c r="U3497" s="299"/>
      <c r="V3497" s="294" t="str">
        <f>IF(Tabela7[[#This Row],[C/V]]="c",Tabela7[[#This Row],[Preço Médio]],"")</f>
        <v/>
      </c>
      <c r="W3497" s="294" t="str">
        <f>IF(Tabela7[[#This Row],[C/V]]="v",Tabela7[[#This Row],[Preço Médio]],"")</f>
        <v/>
      </c>
      <c r="X3497" s="123" t="str">
        <f>Tabela7[[#This Row],[Código Negociação]]&amp;Tabela7[[#This Row],[C/V]]</f>
        <v/>
      </c>
    </row>
    <row r="3498" spans="3:24" ht="15" customHeight="1" x14ac:dyDescent="0.25">
      <c r="C3498" s="262"/>
      <c r="D3498" s="272"/>
      <c r="E3498" s="272"/>
      <c r="F3498" s="264"/>
      <c r="G3498" s="265"/>
      <c r="H3498" s="126"/>
      <c r="I3498" s="125"/>
      <c r="J3498" s="125"/>
      <c r="K3498" s="125"/>
      <c r="L3498" s="125"/>
      <c r="M3498" s="125"/>
      <c r="N3498" s="125"/>
      <c r="O3498" s="266"/>
      <c r="P3498" s="267"/>
      <c r="Q3498" s="268"/>
      <c r="R3498" s="269"/>
      <c r="S3498" s="268"/>
      <c r="T3498" s="263"/>
      <c r="U3498" s="300"/>
      <c r="V3498" s="294" t="str">
        <f>IF(Tabela7[[#This Row],[C/V]]="c",Tabela7[[#This Row],[Preço Médio]],"")</f>
        <v/>
      </c>
      <c r="W3498" s="294" t="str">
        <f>IF(Tabela7[[#This Row],[C/V]]="v",Tabela7[[#This Row],[Preço Médio]],"")</f>
        <v/>
      </c>
      <c r="X3498" s="123" t="str">
        <f>Tabela7[[#This Row],[Código Negociação]]&amp;Tabela7[[#This Row],[C/V]]</f>
        <v/>
      </c>
    </row>
    <row r="3499" spans="3:24" ht="15" customHeight="1" x14ac:dyDescent="0.25">
      <c r="C3499" s="262"/>
      <c r="D3499" s="272"/>
      <c r="E3499" s="272"/>
      <c r="F3499" s="264"/>
      <c r="G3499" s="265"/>
      <c r="H3499" s="126"/>
      <c r="I3499" s="125"/>
      <c r="J3499" s="125"/>
      <c r="K3499" s="125"/>
      <c r="L3499" s="125"/>
      <c r="M3499" s="125"/>
      <c r="N3499" s="125"/>
      <c r="O3499" s="266"/>
      <c r="P3499" s="267"/>
      <c r="Q3499" s="267"/>
      <c r="R3499" s="270"/>
      <c r="S3499" s="267"/>
      <c r="T3499" s="264"/>
      <c r="U3499" s="300"/>
      <c r="V3499" s="294" t="str">
        <f>IF(Tabela7[[#This Row],[C/V]]="c",Tabela7[[#This Row],[Preço Médio]],"")</f>
        <v/>
      </c>
      <c r="W3499" s="294" t="str">
        <f>IF(Tabela7[[#This Row],[C/V]]="v",Tabela7[[#This Row],[Preço Médio]],"")</f>
        <v/>
      </c>
      <c r="X3499" s="123" t="str">
        <f>Tabela7[[#This Row],[Código Negociação]]&amp;Tabela7[[#This Row],[C/V]]</f>
        <v/>
      </c>
    </row>
    <row r="3500" spans="3:24" ht="15" customHeight="1" x14ac:dyDescent="0.25">
      <c r="C3500" s="141"/>
      <c r="D3500" s="273"/>
      <c r="E3500" s="273"/>
      <c r="F3500" s="264"/>
      <c r="G3500" s="274"/>
      <c r="H3500" s="264"/>
      <c r="I3500" s="275"/>
      <c r="J3500" s="275"/>
      <c r="K3500" s="275"/>
      <c r="L3500" s="275"/>
      <c r="M3500" s="275"/>
      <c r="N3500" s="275"/>
      <c r="O3500" s="267"/>
      <c r="P3500" s="267"/>
      <c r="Q3500" s="268"/>
      <c r="R3500" s="269"/>
      <c r="S3500" s="268"/>
      <c r="T3500" s="263"/>
      <c r="U3500" s="300"/>
      <c r="V3500" s="294" t="str">
        <f>IF(Tabela7[[#This Row],[C/V]]="c",Tabela7[[#This Row],[Preço Médio]],"")</f>
        <v/>
      </c>
      <c r="W3500" s="294" t="str">
        <f>IF(Tabela7[[#This Row],[C/V]]="v",Tabela7[[#This Row],[Preço Médio]],"")</f>
        <v/>
      </c>
      <c r="X3500" s="123" t="str">
        <f>Tabela7[[#This Row],[Código Negociação]]&amp;Tabela7[[#This Row],[C/V]]</f>
        <v/>
      </c>
    </row>
    <row r="3501" spans="3:24" ht="15" customHeight="1" x14ac:dyDescent="0.25">
      <c r="C3501" s="262"/>
      <c r="D3501" s="272"/>
      <c r="E3501" s="273"/>
      <c r="F3501" s="264"/>
      <c r="G3501" s="265"/>
      <c r="H3501" s="126"/>
      <c r="I3501" s="125"/>
      <c r="J3501" s="125"/>
      <c r="K3501" s="125"/>
      <c r="L3501" s="125"/>
      <c r="M3501" s="125"/>
      <c r="N3501" s="125"/>
      <c r="O3501" s="266"/>
      <c r="P3501" s="267"/>
      <c r="Q3501" s="268"/>
      <c r="R3501" s="269"/>
      <c r="S3501" s="268"/>
      <c r="T3501" s="263"/>
      <c r="U3501" s="300"/>
      <c r="V3501" s="294" t="str">
        <f>IF(Tabela7[[#This Row],[C/V]]="c",Tabela7[[#This Row],[Preço Médio]],"")</f>
        <v/>
      </c>
      <c r="W3501" s="294" t="str">
        <f>IF(Tabela7[[#This Row],[C/V]]="v",Tabela7[[#This Row],[Preço Médio]],"")</f>
        <v/>
      </c>
      <c r="X3501" s="123" t="str">
        <f>Tabela7[[#This Row],[Código Negociação]]&amp;Tabela7[[#This Row],[C/V]]</f>
        <v/>
      </c>
    </row>
    <row r="3502" spans="3:24" ht="15" customHeight="1" x14ac:dyDescent="0.25">
      <c r="C3502" s="262"/>
      <c r="D3502" s="272"/>
      <c r="E3502" s="273"/>
      <c r="F3502" s="264"/>
      <c r="G3502" s="265"/>
      <c r="H3502" s="126"/>
      <c r="I3502" s="125"/>
      <c r="J3502" s="125"/>
      <c r="K3502" s="125"/>
      <c r="L3502" s="125"/>
      <c r="M3502" s="125"/>
      <c r="N3502" s="125"/>
      <c r="O3502" s="266"/>
      <c r="P3502" s="267"/>
      <c r="Q3502" s="267"/>
      <c r="R3502" s="270"/>
      <c r="S3502" s="267"/>
      <c r="T3502" s="264"/>
      <c r="U3502" s="300"/>
      <c r="V3502" s="294" t="str">
        <f>IF(Tabela7[[#This Row],[C/V]]="c",Tabela7[[#This Row],[Preço Médio]],"")</f>
        <v/>
      </c>
      <c r="W3502" s="294" t="str">
        <f>IF(Tabela7[[#This Row],[C/V]]="v",Tabela7[[#This Row],[Preço Médio]],"")</f>
        <v/>
      </c>
      <c r="X3502" s="123" t="str">
        <f>Tabela7[[#This Row],[Código Negociação]]&amp;Tabela7[[#This Row],[C/V]]</f>
        <v/>
      </c>
    </row>
    <row r="3503" spans="3:24" ht="15" customHeight="1" x14ac:dyDescent="0.25">
      <c r="C3503" s="141"/>
      <c r="D3503" s="271"/>
      <c r="E3503" s="271"/>
      <c r="F3503" s="118"/>
      <c r="G3503" s="119"/>
      <c r="H3503" s="118"/>
      <c r="I3503" s="120"/>
      <c r="J3503" s="120"/>
      <c r="K3503" s="120"/>
      <c r="L3503" s="120"/>
      <c r="M3503" s="120"/>
      <c r="N3503" s="120"/>
      <c r="O3503" s="121"/>
      <c r="P3503" s="121"/>
      <c r="Q3503" s="117"/>
      <c r="R3503" s="122"/>
      <c r="S3503" s="117"/>
      <c r="T3503" s="123"/>
      <c r="U3503" s="299"/>
      <c r="V3503" s="294" t="str">
        <f>IF(Tabela7[[#This Row],[C/V]]="c",Tabela7[[#This Row],[Preço Médio]],"")</f>
        <v/>
      </c>
      <c r="W3503" s="294" t="str">
        <f>IF(Tabela7[[#This Row],[C/V]]="v",Tabela7[[#This Row],[Preço Médio]],"")</f>
        <v/>
      </c>
      <c r="X3503" s="123" t="str">
        <f>Tabela7[[#This Row],[Código Negociação]]&amp;Tabela7[[#This Row],[C/V]]</f>
        <v/>
      </c>
    </row>
    <row r="3504" spans="3:24" ht="15" customHeight="1" x14ac:dyDescent="0.25">
      <c r="C3504" s="262"/>
      <c r="D3504" s="272"/>
      <c r="E3504" s="272"/>
      <c r="F3504" s="264"/>
      <c r="G3504" s="265"/>
      <c r="H3504" s="126"/>
      <c r="I3504" s="125"/>
      <c r="J3504" s="125"/>
      <c r="K3504" s="125"/>
      <c r="L3504" s="125"/>
      <c r="M3504" s="125"/>
      <c r="N3504" s="125"/>
      <c r="O3504" s="266"/>
      <c r="P3504" s="267"/>
      <c r="Q3504" s="268"/>
      <c r="R3504" s="269"/>
      <c r="S3504" s="268"/>
      <c r="T3504" s="263"/>
      <c r="U3504" s="300"/>
      <c r="V3504" s="294" t="str">
        <f>IF(Tabela7[[#This Row],[C/V]]="c",Tabela7[[#This Row],[Preço Médio]],"")</f>
        <v/>
      </c>
      <c r="W3504" s="294" t="str">
        <f>IF(Tabela7[[#This Row],[C/V]]="v",Tabela7[[#This Row],[Preço Médio]],"")</f>
        <v/>
      </c>
      <c r="X3504" s="123" t="str">
        <f>Tabela7[[#This Row],[Código Negociação]]&amp;Tabela7[[#This Row],[C/V]]</f>
        <v/>
      </c>
    </row>
    <row r="3505" spans="3:24" ht="15" customHeight="1" x14ac:dyDescent="0.25">
      <c r="C3505" s="262"/>
      <c r="D3505" s="272"/>
      <c r="E3505" s="272"/>
      <c r="F3505" s="264"/>
      <c r="G3505" s="265"/>
      <c r="H3505" s="126"/>
      <c r="I3505" s="125"/>
      <c r="J3505" s="125"/>
      <c r="K3505" s="125"/>
      <c r="L3505" s="125"/>
      <c r="M3505" s="125"/>
      <c r="N3505" s="125"/>
      <c r="O3505" s="266"/>
      <c r="P3505" s="267"/>
      <c r="Q3505" s="267"/>
      <c r="R3505" s="270"/>
      <c r="S3505" s="267"/>
      <c r="T3505" s="264"/>
      <c r="U3505" s="300"/>
      <c r="V3505" s="294" t="str">
        <f>IF(Tabela7[[#This Row],[C/V]]="c",Tabela7[[#This Row],[Preço Médio]],"")</f>
        <v/>
      </c>
      <c r="W3505" s="294" t="str">
        <f>IF(Tabela7[[#This Row],[C/V]]="v",Tabela7[[#This Row],[Preço Médio]],"")</f>
        <v/>
      </c>
      <c r="X3505" s="123" t="str">
        <f>Tabela7[[#This Row],[Código Negociação]]&amp;Tabela7[[#This Row],[C/V]]</f>
        <v/>
      </c>
    </row>
    <row r="3506" spans="3:24" ht="15" customHeight="1" x14ac:dyDescent="0.25">
      <c r="C3506" s="141"/>
      <c r="D3506" s="273"/>
      <c r="E3506" s="273"/>
      <c r="F3506" s="264"/>
      <c r="G3506" s="274"/>
      <c r="H3506" s="264"/>
      <c r="I3506" s="275"/>
      <c r="J3506" s="275"/>
      <c r="K3506" s="275"/>
      <c r="L3506" s="275"/>
      <c r="M3506" s="275"/>
      <c r="N3506" s="275"/>
      <c r="O3506" s="267"/>
      <c r="P3506" s="267"/>
      <c r="Q3506" s="268"/>
      <c r="R3506" s="269"/>
      <c r="S3506" s="268"/>
      <c r="T3506" s="263"/>
      <c r="U3506" s="300"/>
      <c r="V3506" s="294" t="str">
        <f>IF(Tabela7[[#This Row],[C/V]]="c",Tabela7[[#This Row],[Preço Médio]],"")</f>
        <v/>
      </c>
      <c r="W3506" s="294" t="str">
        <f>IF(Tabela7[[#This Row],[C/V]]="v",Tabela7[[#This Row],[Preço Médio]],"")</f>
        <v/>
      </c>
      <c r="X3506" s="123" t="str">
        <f>Tabela7[[#This Row],[Código Negociação]]&amp;Tabela7[[#This Row],[C/V]]</f>
        <v/>
      </c>
    </row>
    <row r="3507" spans="3:24" ht="15" customHeight="1" x14ac:dyDescent="0.25">
      <c r="C3507" s="262"/>
      <c r="D3507" s="272"/>
      <c r="E3507" s="273"/>
      <c r="F3507" s="264"/>
      <c r="G3507" s="265"/>
      <c r="H3507" s="126"/>
      <c r="I3507" s="125"/>
      <c r="J3507" s="125"/>
      <c r="K3507" s="125"/>
      <c r="L3507" s="125"/>
      <c r="M3507" s="125"/>
      <c r="N3507" s="125"/>
      <c r="O3507" s="266"/>
      <c r="P3507" s="267"/>
      <c r="Q3507" s="268"/>
      <c r="R3507" s="269"/>
      <c r="S3507" s="268"/>
      <c r="T3507" s="263"/>
      <c r="U3507" s="300"/>
      <c r="V3507" s="294" t="str">
        <f>IF(Tabela7[[#This Row],[C/V]]="c",Tabela7[[#This Row],[Preço Médio]],"")</f>
        <v/>
      </c>
      <c r="W3507" s="294" t="str">
        <f>IF(Tabela7[[#This Row],[C/V]]="v",Tabela7[[#This Row],[Preço Médio]],"")</f>
        <v/>
      </c>
      <c r="X3507" s="123" t="str">
        <f>Tabela7[[#This Row],[Código Negociação]]&amp;Tabela7[[#This Row],[C/V]]</f>
        <v/>
      </c>
    </row>
    <row r="3508" spans="3:24" ht="15" customHeight="1" x14ac:dyDescent="0.25">
      <c r="C3508" s="262"/>
      <c r="D3508" s="272"/>
      <c r="E3508" s="273"/>
      <c r="F3508" s="264"/>
      <c r="G3508" s="265"/>
      <c r="H3508" s="126"/>
      <c r="I3508" s="125"/>
      <c r="J3508" s="125"/>
      <c r="K3508" s="125"/>
      <c r="L3508" s="125"/>
      <c r="M3508" s="125"/>
      <c r="N3508" s="125"/>
      <c r="O3508" s="266"/>
      <c r="P3508" s="267"/>
      <c r="Q3508" s="267"/>
      <c r="R3508" s="270"/>
      <c r="S3508" s="267"/>
      <c r="T3508" s="264"/>
      <c r="U3508" s="300"/>
      <c r="V3508" s="294" t="str">
        <f>IF(Tabela7[[#This Row],[C/V]]="c",Tabela7[[#This Row],[Preço Médio]],"")</f>
        <v/>
      </c>
      <c r="W3508" s="294" t="str">
        <f>IF(Tabela7[[#This Row],[C/V]]="v",Tabela7[[#This Row],[Preço Médio]],"")</f>
        <v/>
      </c>
      <c r="X3508" s="123" t="str">
        <f>Tabela7[[#This Row],[Código Negociação]]&amp;Tabela7[[#This Row],[C/V]]</f>
        <v/>
      </c>
    </row>
    <row r="3509" spans="3:24" ht="15" customHeight="1" x14ac:dyDescent="0.25">
      <c r="C3509" s="141"/>
      <c r="D3509" s="271"/>
      <c r="E3509" s="271"/>
      <c r="F3509" s="118"/>
      <c r="G3509" s="119"/>
      <c r="H3509" s="118"/>
      <c r="I3509" s="120"/>
      <c r="J3509" s="120"/>
      <c r="K3509" s="120"/>
      <c r="L3509" s="120"/>
      <c r="M3509" s="120"/>
      <c r="N3509" s="120"/>
      <c r="O3509" s="121"/>
      <c r="P3509" s="121"/>
      <c r="Q3509" s="117"/>
      <c r="R3509" s="122"/>
      <c r="S3509" s="117"/>
      <c r="T3509" s="123"/>
      <c r="U3509" s="299"/>
      <c r="V3509" s="294" t="str">
        <f>IF(Tabela7[[#This Row],[C/V]]="c",Tabela7[[#This Row],[Preço Médio]],"")</f>
        <v/>
      </c>
      <c r="W3509" s="294" t="str">
        <f>IF(Tabela7[[#This Row],[C/V]]="v",Tabela7[[#This Row],[Preço Médio]],"")</f>
        <v/>
      </c>
      <c r="X3509" s="123" t="str">
        <f>Tabela7[[#This Row],[Código Negociação]]&amp;Tabela7[[#This Row],[C/V]]</f>
        <v/>
      </c>
    </row>
    <row r="3510" spans="3:24" ht="15" customHeight="1" x14ac:dyDescent="0.25">
      <c r="C3510" s="262"/>
      <c r="D3510" s="272"/>
      <c r="E3510" s="272"/>
      <c r="F3510" s="264"/>
      <c r="G3510" s="265"/>
      <c r="H3510" s="126"/>
      <c r="I3510" s="125"/>
      <c r="J3510" s="125"/>
      <c r="K3510" s="125"/>
      <c r="L3510" s="125"/>
      <c r="M3510" s="125"/>
      <c r="N3510" s="125"/>
      <c r="O3510" s="266"/>
      <c r="P3510" s="267"/>
      <c r="Q3510" s="268"/>
      <c r="R3510" s="269"/>
      <c r="S3510" s="268"/>
      <c r="T3510" s="263"/>
      <c r="U3510" s="300"/>
      <c r="V3510" s="294" t="str">
        <f>IF(Tabela7[[#This Row],[C/V]]="c",Tabela7[[#This Row],[Preço Médio]],"")</f>
        <v/>
      </c>
      <c r="W3510" s="294" t="str">
        <f>IF(Tabela7[[#This Row],[C/V]]="v",Tabela7[[#This Row],[Preço Médio]],"")</f>
        <v/>
      </c>
      <c r="X3510" s="123" t="str">
        <f>Tabela7[[#This Row],[Código Negociação]]&amp;Tabela7[[#This Row],[C/V]]</f>
        <v/>
      </c>
    </row>
    <row r="3511" spans="3:24" ht="15" customHeight="1" x14ac:dyDescent="0.25">
      <c r="C3511" s="262"/>
      <c r="D3511" s="272"/>
      <c r="E3511" s="272"/>
      <c r="F3511" s="264"/>
      <c r="G3511" s="265"/>
      <c r="H3511" s="126"/>
      <c r="I3511" s="125"/>
      <c r="J3511" s="125"/>
      <c r="K3511" s="125"/>
      <c r="L3511" s="125"/>
      <c r="M3511" s="125"/>
      <c r="N3511" s="125"/>
      <c r="O3511" s="266"/>
      <c r="P3511" s="267"/>
      <c r="Q3511" s="267"/>
      <c r="R3511" s="270"/>
      <c r="S3511" s="267"/>
      <c r="T3511" s="264"/>
      <c r="U3511" s="300"/>
      <c r="V3511" s="294" t="str">
        <f>IF(Tabela7[[#This Row],[C/V]]="c",Tabela7[[#This Row],[Preço Médio]],"")</f>
        <v/>
      </c>
      <c r="W3511" s="294" t="str">
        <f>IF(Tabela7[[#This Row],[C/V]]="v",Tabela7[[#This Row],[Preço Médio]],"")</f>
        <v/>
      </c>
      <c r="X3511" s="123" t="str">
        <f>Tabela7[[#This Row],[Código Negociação]]&amp;Tabela7[[#This Row],[C/V]]</f>
        <v/>
      </c>
    </row>
    <row r="3512" spans="3:24" ht="15" customHeight="1" x14ac:dyDescent="0.25">
      <c r="C3512" s="141"/>
      <c r="D3512" s="273"/>
      <c r="E3512" s="273"/>
      <c r="F3512" s="264"/>
      <c r="G3512" s="274"/>
      <c r="H3512" s="264"/>
      <c r="I3512" s="275"/>
      <c r="J3512" s="275"/>
      <c r="K3512" s="275"/>
      <c r="L3512" s="275"/>
      <c r="M3512" s="275"/>
      <c r="N3512" s="275"/>
      <c r="O3512" s="267"/>
      <c r="P3512" s="267"/>
      <c r="Q3512" s="268"/>
      <c r="R3512" s="269"/>
      <c r="S3512" s="268"/>
      <c r="T3512" s="263"/>
      <c r="U3512" s="300"/>
      <c r="V3512" s="294" t="str">
        <f>IF(Tabela7[[#This Row],[C/V]]="c",Tabela7[[#This Row],[Preço Médio]],"")</f>
        <v/>
      </c>
      <c r="W3512" s="294" t="str">
        <f>IF(Tabela7[[#This Row],[C/V]]="v",Tabela7[[#This Row],[Preço Médio]],"")</f>
        <v/>
      </c>
      <c r="X3512" s="123" t="str">
        <f>Tabela7[[#This Row],[Código Negociação]]&amp;Tabela7[[#This Row],[C/V]]</f>
        <v/>
      </c>
    </row>
    <row r="3513" spans="3:24" ht="15" customHeight="1" x14ac:dyDescent="0.25">
      <c r="C3513" s="262"/>
      <c r="D3513" s="272"/>
      <c r="E3513" s="273"/>
      <c r="F3513" s="264"/>
      <c r="G3513" s="265"/>
      <c r="H3513" s="126"/>
      <c r="I3513" s="125"/>
      <c r="J3513" s="125"/>
      <c r="K3513" s="125"/>
      <c r="L3513" s="125"/>
      <c r="M3513" s="125"/>
      <c r="N3513" s="125"/>
      <c r="O3513" s="266"/>
      <c r="P3513" s="267"/>
      <c r="Q3513" s="268"/>
      <c r="R3513" s="269"/>
      <c r="S3513" s="268"/>
      <c r="T3513" s="263"/>
      <c r="U3513" s="300"/>
      <c r="V3513" s="294" t="str">
        <f>IF(Tabela7[[#This Row],[C/V]]="c",Tabela7[[#This Row],[Preço Médio]],"")</f>
        <v/>
      </c>
      <c r="W3513" s="294" t="str">
        <f>IF(Tabela7[[#This Row],[C/V]]="v",Tabela7[[#This Row],[Preço Médio]],"")</f>
        <v/>
      </c>
      <c r="X3513" s="123" t="str">
        <f>Tabela7[[#This Row],[Código Negociação]]&amp;Tabela7[[#This Row],[C/V]]</f>
        <v/>
      </c>
    </row>
    <row r="3514" spans="3:24" ht="15" customHeight="1" x14ac:dyDescent="0.25">
      <c r="C3514" s="262"/>
      <c r="D3514" s="272"/>
      <c r="E3514" s="273"/>
      <c r="F3514" s="264"/>
      <c r="G3514" s="265"/>
      <c r="H3514" s="126"/>
      <c r="I3514" s="125"/>
      <c r="J3514" s="125"/>
      <c r="K3514" s="125"/>
      <c r="L3514" s="125"/>
      <c r="M3514" s="125"/>
      <c r="N3514" s="125"/>
      <c r="O3514" s="266"/>
      <c r="P3514" s="267"/>
      <c r="Q3514" s="267"/>
      <c r="R3514" s="270"/>
      <c r="S3514" s="267"/>
      <c r="T3514" s="264"/>
      <c r="U3514" s="300"/>
      <c r="V3514" s="294" t="str">
        <f>IF(Tabela7[[#This Row],[C/V]]="c",Tabela7[[#This Row],[Preço Médio]],"")</f>
        <v/>
      </c>
      <c r="W3514" s="294" t="str">
        <f>IF(Tabela7[[#This Row],[C/V]]="v",Tabela7[[#This Row],[Preço Médio]],"")</f>
        <v/>
      </c>
      <c r="X3514" s="123" t="str">
        <f>Tabela7[[#This Row],[Código Negociação]]&amp;Tabela7[[#This Row],[C/V]]</f>
        <v/>
      </c>
    </row>
    <row r="3515" spans="3:24" ht="15" customHeight="1" x14ac:dyDescent="0.25">
      <c r="C3515" s="141"/>
      <c r="D3515" s="271"/>
      <c r="E3515" s="271"/>
      <c r="F3515" s="118"/>
      <c r="G3515" s="119"/>
      <c r="H3515" s="118"/>
      <c r="I3515" s="120"/>
      <c r="J3515" s="120"/>
      <c r="K3515" s="120"/>
      <c r="L3515" s="120"/>
      <c r="M3515" s="120"/>
      <c r="N3515" s="120"/>
      <c r="O3515" s="121"/>
      <c r="P3515" s="121"/>
      <c r="Q3515" s="117"/>
      <c r="R3515" s="122"/>
      <c r="S3515" s="117"/>
      <c r="T3515" s="123"/>
      <c r="U3515" s="299"/>
      <c r="V3515" s="294" t="str">
        <f>IF(Tabela7[[#This Row],[C/V]]="c",Tabela7[[#This Row],[Preço Médio]],"")</f>
        <v/>
      </c>
      <c r="W3515" s="294" t="str">
        <f>IF(Tabela7[[#This Row],[C/V]]="v",Tabela7[[#This Row],[Preço Médio]],"")</f>
        <v/>
      </c>
      <c r="X3515" s="123" t="str">
        <f>Tabela7[[#This Row],[Código Negociação]]&amp;Tabela7[[#This Row],[C/V]]</f>
        <v/>
      </c>
    </row>
    <row r="3516" spans="3:24" ht="15" customHeight="1" x14ac:dyDescent="0.25">
      <c r="C3516" s="262"/>
      <c r="D3516" s="272"/>
      <c r="E3516" s="272"/>
      <c r="F3516" s="264"/>
      <c r="G3516" s="265"/>
      <c r="H3516" s="126"/>
      <c r="I3516" s="125"/>
      <c r="J3516" s="125"/>
      <c r="K3516" s="125"/>
      <c r="L3516" s="125"/>
      <c r="M3516" s="125"/>
      <c r="N3516" s="125"/>
      <c r="O3516" s="266"/>
      <c r="P3516" s="267"/>
      <c r="Q3516" s="268"/>
      <c r="R3516" s="269"/>
      <c r="S3516" s="268"/>
      <c r="T3516" s="263"/>
      <c r="U3516" s="300"/>
      <c r="V3516" s="294" t="str">
        <f>IF(Tabela7[[#This Row],[C/V]]="c",Tabela7[[#This Row],[Preço Médio]],"")</f>
        <v/>
      </c>
      <c r="W3516" s="294" t="str">
        <f>IF(Tabela7[[#This Row],[C/V]]="v",Tabela7[[#This Row],[Preço Médio]],"")</f>
        <v/>
      </c>
      <c r="X3516" s="123" t="str">
        <f>Tabela7[[#This Row],[Código Negociação]]&amp;Tabela7[[#This Row],[C/V]]</f>
        <v/>
      </c>
    </row>
    <row r="3517" spans="3:24" ht="15" customHeight="1" x14ac:dyDescent="0.25">
      <c r="C3517" s="262"/>
      <c r="D3517" s="272"/>
      <c r="E3517" s="272"/>
      <c r="F3517" s="264"/>
      <c r="G3517" s="265"/>
      <c r="H3517" s="126"/>
      <c r="I3517" s="125"/>
      <c r="J3517" s="125"/>
      <c r="K3517" s="125"/>
      <c r="L3517" s="125"/>
      <c r="M3517" s="125"/>
      <c r="N3517" s="125"/>
      <c r="O3517" s="266"/>
      <c r="P3517" s="267"/>
      <c r="Q3517" s="267"/>
      <c r="R3517" s="270"/>
      <c r="S3517" s="267"/>
      <c r="T3517" s="264"/>
      <c r="U3517" s="300"/>
      <c r="V3517" s="294" t="str">
        <f>IF(Tabela7[[#This Row],[C/V]]="c",Tabela7[[#This Row],[Preço Médio]],"")</f>
        <v/>
      </c>
      <c r="W3517" s="294" t="str">
        <f>IF(Tabela7[[#This Row],[C/V]]="v",Tabela7[[#This Row],[Preço Médio]],"")</f>
        <v/>
      </c>
      <c r="X3517" s="123" t="str">
        <f>Tabela7[[#This Row],[Código Negociação]]&amp;Tabela7[[#This Row],[C/V]]</f>
        <v/>
      </c>
    </row>
    <row r="3518" spans="3:24" ht="15" customHeight="1" x14ac:dyDescent="0.25">
      <c r="C3518" s="141"/>
      <c r="D3518" s="273"/>
      <c r="E3518" s="273"/>
      <c r="F3518" s="264"/>
      <c r="G3518" s="274"/>
      <c r="H3518" s="264"/>
      <c r="I3518" s="275"/>
      <c r="J3518" s="275"/>
      <c r="K3518" s="275"/>
      <c r="L3518" s="275"/>
      <c r="M3518" s="275"/>
      <c r="N3518" s="275"/>
      <c r="O3518" s="267"/>
      <c r="P3518" s="267"/>
      <c r="Q3518" s="268"/>
      <c r="R3518" s="269"/>
      <c r="S3518" s="268"/>
      <c r="T3518" s="263"/>
      <c r="U3518" s="300"/>
      <c r="V3518" s="294" t="str">
        <f>IF(Tabela7[[#This Row],[C/V]]="c",Tabela7[[#This Row],[Preço Médio]],"")</f>
        <v/>
      </c>
      <c r="W3518" s="294" t="str">
        <f>IF(Tabela7[[#This Row],[C/V]]="v",Tabela7[[#This Row],[Preço Médio]],"")</f>
        <v/>
      </c>
      <c r="X3518" s="123" t="str">
        <f>Tabela7[[#This Row],[Código Negociação]]&amp;Tabela7[[#This Row],[C/V]]</f>
        <v/>
      </c>
    </row>
    <row r="3519" spans="3:24" ht="15" customHeight="1" x14ac:dyDescent="0.25">
      <c r="C3519" s="262"/>
      <c r="D3519" s="272"/>
      <c r="E3519" s="273"/>
      <c r="F3519" s="264"/>
      <c r="G3519" s="265"/>
      <c r="H3519" s="126"/>
      <c r="I3519" s="125"/>
      <c r="J3519" s="125"/>
      <c r="K3519" s="125"/>
      <c r="L3519" s="125"/>
      <c r="M3519" s="125"/>
      <c r="N3519" s="125"/>
      <c r="O3519" s="266"/>
      <c r="P3519" s="267"/>
      <c r="Q3519" s="268"/>
      <c r="R3519" s="269"/>
      <c r="S3519" s="268"/>
      <c r="T3519" s="263"/>
      <c r="U3519" s="300"/>
      <c r="V3519" s="294" t="str">
        <f>IF(Tabela7[[#This Row],[C/V]]="c",Tabela7[[#This Row],[Preço Médio]],"")</f>
        <v/>
      </c>
      <c r="W3519" s="294" t="str">
        <f>IF(Tabela7[[#This Row],[C/V]]="v",Tabela7[[#This Row],[Preço Médio]],"")</f>
        <v/>
      </c>
      <c r="X3519" s="123" t="str">
        <f>Tabela7[[#This Row],[Código Negociação]]&amp;Tabela7[[#This Row],[C/V]]</f>
        <v/>
      </c>
    </row>
    <row r="3520" spans="3:24" ht="15" customHeight="1" x14ac:dyDescent="0.25">
      <c r="C3520" s="262"/>
      <c r="D3520" s="272"/>
      <c r="E3520" s="273"/>
      <c r="F3520" s="264"/>
      <c r="G3520" s="265"/>
      <c r="H3520" s="126"/>
      <c r="I3520" s="125"/>
      <c r="J3520" s="125"/>
      <c r="K3520" s="125"/>
      <c r="L3520" s="125"/>
      <c r="M3520" s="125"/>
      <c r="N3520" s="125"/>
      <c r="O3520" s="266"/>
      <c r="P3520" s="267"/>
      <c r="Q3520" s="267"/>
      <c r="R3520" s="270"/>
      <c r="S3520" s="267"/>
      <c r="T3520" s="264"/>
      <c r="U3520" s="300"/>
      <c r="V3520" s="294" t="str">
        <f>IF(Tabela7[[#This Row],[C/V]]="c",Tabela7[[#This Row],[Preço Médio]],"")</f>
        <v/>
      </c>
      <c r="W3520" s="294" t="str">
        <f>IF(Tabela7[[#This Row],[C/V]]="v",Tabela7[[#This Row],[Preço Médio]],"")</f>
        <v/>
      </c>
      <c r="X3520" s="123" t="str">
        <f>Tabela7[[#This Row],[Código Negociação]]&amp;Tabela7[[#This Row],[C/V]]</f>
        <v/>
      </c>
    </row>
    <row r="3521" spans="3:24" ht="15" customHeight="1" x14ac:dyDescent="0.25">
      <c r="C3521" s="141"/>
      <c r="D3521" s="271"/>
      <c r="E3521" s="271"/>
      <c r="F3521" s="118"/>
      <c r="G3521" s="119"/>
      <c r="H3521" s="118"/>
      <c r="I3521" s="120"/>
      <c r="J3521" s="120"/>
      <c r="K3521" s="120"/>
      <c r="L3521" s="120"/>
      <c r="M3521" s="120"/>
      <c r="N3521" s="120"/>
      <c r="O3521" s="121"/>
      <c r="P3521" s="121"/>
      <c r="Q3521" s="117"/>
      <c r="R3521" s="122"/>
      <c r="S3521" s="117"/>
      <c r="T3521" s="123"/>
      <c r="U3521" s="299"/>
      <c r="V3521" s="294" t="str">
        <f>IF(Tabela7[[#This Row],[C/V]]="c",Tabela7[[#This Row],[Preço Médio]],"")</f>
        <v/>
      </c>
      <c r="W3521" s="294" t="str">
        <f>IF(Tabela7[[#This Row],[C/V]]="v",Tabela7[[#This Row],[Preço Médio]],"")</f>
        <v/>
      </c>
      <c r="X3521" s="123" t="str">
        <f>Tabela7[[#This Row],[Código Negociação]]&amp;Tabela7[[#This Row],[C/V]]</f>
        <v/>
      </c>
    </row>
    <row r="3522" spans="3:24" ht="15" customHeight="1" x14ac:dyDescent="0.25">
      <c r="C3522" s="262"/>
      <c r="D3522" s="272"/>
      <c r="E3522" s="272"/>
      <c r="F3522" s="264"/>
      <c r="G3522" s="265"/>
      <c r="H3522" s="126"/>
      <c r="I3522" s="125"/>
      <c r="J3522" s="125"/>
      <c r="K3522" s="125"/>
      <c r="L3522" s="125"/>
      <c r="M3522" s="125"/>
      <c r="N3522" s="125"/>
      <c r="O3522" s="266"/>
      <c r="P3522" s="267"/>
      <c r="Q3522" s="268"/>
      <c r="R3522" s="269"/>
      <c r="S3522" s="268"/>
      <c r="T3522" s="263"/>
      <c r="U3522" s="300"/>
      <c r="V3522" s="294" t="str">
        <f>IF(Tabela7[[#This Row],[C/V]]="c",Tabela7[[#This Row],[Preço Médio]],"")</f>
        <v/>
      </c>
      <c r="W3522" s="294" t="str">
        <f>IF(Tabela7[[#This Row],[C/V]]="v",Tabela7[[#This Row],[Preço Médio]],"")</f>
        <v/>
      </c>
      <c r="X3522" s="123" t="str">
        <f>Tabela7[[#This Row],[Código Negociação]]&amp;Tabela7[[#This Row],[C/V]]</f>
        <v/>
      </c>
    </row>
    <row r="3523" spans="3:24" ht="15" customHeight="1" x14ac:dyDescent="0.25">
      <c r="C3523" s="262"/>
      <c r="D3523" s="272"/>
      <c r="E3523" s="272"/>
      <c r="F3523" s="264"/>
      <c r="G3523" s="265"/>
      <c r="H3523" s="126"/>
      <c r="I3523" s="125"/>
      <c r="J3523" s="125"/>
      <c r="K3523" s="125"/>
      <c r="L3523" s="125"/>
      <c r="M3523" s="125"/>
      <c r="N3523" s="125"/>
      <c r="O3523" s="266"/>
      <c r="P3523" s="267"/>
      <c r="Q3523" s="267"/>
      <c r="R3523" s="270"/>
      <c r="S3523" s="267"/>
      <c r="T3523" s="264"/>
      <c r="U3523" s="300"/>
      <c r="V3523" s="294" t="str">
        <f>IF(Tabela7[[#This Row],[C/V]]="c",Tabela7[[#This Row],[Preço Médio]],"")</f>
        <v/>
      </c>
      <c r="W3523" s="294" t="str">
        <f>IF(Tabela7[[#This Row],[C/V]]="v",Tabela7[[#This Row],[Preço Médio]],"")</f>
        <v/>
      </c>
      <c r="X3523" s="123" t="str">
        <f>Tabela7[[#This Row],[Código Negociação]]&amp;Tabela7[[#This Row],[C/V]]</f>
        <v/>
      </c>
    </row>
    <row r="3524" spans="3:24" ht="15" customHeight="1" x14ac:dyDescent="0.25">
      <c r="C3524" s="141"/>
      <c r="D3524" s="273"/>
      <c r="E3524" s="273"/>
      <c r="F3524" s="264"/>
      <c r="G3524" s="274"/>
      <c r="H3524" s="264"/>
      <c r="I3524" s="275"/>
      <c r="J3524" s="275"/>
      <c r="K3524" s="275"/>
      <c r="L3524" s="275"/>
      <c r="M3524" s="275"/>
      <c r="N3524" s="275"/>
      <c r="O3524" s="267"/>
      <c r="P3524" s="267"/>
      <c r="Q3524" s="268"/>
      <c r="R3524" s="269"/>
      <c r="S3524" s="268"/>
      <c r="T3524" s="263"/>
      <c r="U3524" s="300"/>
      <c r="V3524" s="294" t="str">
        <f>IF(Tabela7[[#This Row],[C/V]]="c",Tabela7[[#This Row],[Preço Médio]],"")</f>
        <v/>
      </c>
      <c r="W3524" s="294" t="str">
        <f>IF(Tabela7[[#This Row],[C/V]]="v",Tabela7[[#This Row],[Preço Médio]],"")</f>
        <v/>
      </c>
      <c r="X3524" s="123" t="str">
        <f>Tabela7[[#This Row],[Código Negociação]]&amp;Tabela7[[#This Row],[C/V]]</f>
        <v/>
      </c>
    </row>
    <row r="3525" spans="3:24" ht="15" customHeight="1" x14ac:dyDescent="0.25">
      <c r="C3525" s="262"/>
      <c r="D3525" s="272"/>
      <c r="E3525" s="273"/>
      <c r="F3525" s="264"/>
      <c r="G3525" s="265"/>
      <c r="H3525" s="126"/>
      <c r="I3525" s="125"/>
      <c r="J3525" s="125"/>
      <c r="K3525" s="125"/>
      <c r="L3525" s="125"/>
      <c r="M3525" s="125"/>
      <c r="N3525" s="125"/>
      <c r="O3525" s="266"/>
      <c r="P3525" s="267"/>
      <c r="Q3525" s="268"/>
      <c r="R3525" s="269"/>
      <c r="S3525" s="268"/>
      <c r="T3525" s="263"/>
      <c r="U3525" s="300"/>
      <c r="V3525" s="294" t="str">
        <f>IF(Tabela7[[#This Row],[C/V]]="c",Tabela7[[#This Row],[Preço Médio]],"")</f>
        <v/>
      </c>
      <c r="W3525" s="294" t="str">
        <f>IF(Tabela7[[#This Row],[C/V]]="v",Tabela7[[#This Row],[Preço Médio]],"")</f>
        <v/>
      </c>
      <c r="X3525" s="123" t="str">
        <f>Tabela7[[#This Row],[Código Negociação]]&amp;Tabela7[[#This Row],[C/V]]</f>
        <v/>
      </c>
    </row>
    <row r="3526" spans="3:24" ht="15" customHeight="1" x14ac:dyDescent="0.25">
      <c r="C3526" s="262"/>
      <c r="D3526" s="272"/>
      <c r="E3526" s="273"/>
      <c r="F3526" s="264"/>
      <c r="G3526" s="265"/>
      <c r="H3526" s="126"/>
      <c r="I3526" s="125"/>
      <c r="J3526" s="125"/>
      <c r="K3526" s="125"/>
      <c r="L3526" s="125"/>
      <c r="M3526" s="125"/>
      <c r="N3526" s="125"/>
      <c r="O3526" s="266"/>
      <c r="P3526" s="267"/>
      <c r="Q3526" s="267"/>
      <c r="R3526" s="270"/>
      <c r="S3526" s="267"/>
      <c r="T3526" s="264"/>
      <c r="U3526" s="300"/>
      <c r="V3526" s="294" t="str">
        <f>IF(Tabela7[[#This Row],[C/V]]="c",Tabela7[[#This Row],[Preço Médio]],"")</f>
        <v/>
      </c>
      <c r="W3526" s="294" t="str">
        <f>IF(Tabela7[[#This Row],[C/V]]="v",Tabela7[[#This Row],[Preço Médio]],"")</f>
        <v/>
      </c>
      <c r="X3526" s="123" t="str">
        <f>Tabela7[[#This Row],[Código Negociação]]&amp;Tabela7[[#This Row],[C/V]]</f>
        <v/>
      </c>
    </row>
    <row r="3527" spans="3:24" ht="15" customHeight="1" x14ac:dyDescent="0.25">
      <c r="C3527" s="141"/>
      <c r="D3527" s="271"/>
      <c r="E3527" s="271"/>
      <c r="F3527" s="118"/>
      <c r="G3527" s="119"/>
      <c r="H3527" s="118"/>
      <c r="I3527" s="120"/>
      <c r="J3527" s="120"/>
      <c r="K3527" s="120"/>
      <c r="L3527" s="120"/>
      <c r="M3527" s="120"/>
      <c r="N3527" s="120"/>
      <c r="O3527" s="121"/>
      <c r="P3527" s="121"/>
      <c r="Q3527" s="117"/>
      <c r="R3527" s="122"/>
      <c r="S3527" s="117"/>
      <c r="T3527" s="123"/>
      <c r="U3527" s="299"/>
      <c r="V3527" s="294" t="str">
        <f>IF(Tabela7[[#This Row],[C/V]]="c",Tabela7[[#This Row],[Preço Médio]],"")</f>
        <v/>
      </c>
      <c r="W3527" s="294" t="str">
        <f>IF(Tabela7[[#This Row],[C/V]]="v",Tabela7[[#This Row],[Preço Médio]],"")</f>
        <v/>
      </c>
      <c r="X3527" s="123" t="str">
        <f>Tabela7[[#This Row],[Código Negociação]]&amp;Tabela7[[#This Row],[C/V]]</f>
        <v/>
      </c>
    </row>
    <row r="3528" spans="3:24" ht="15" customHeight="1" x14ac:dyDescent="0.25">
      <c r="C3528" s="262"/>
      <c r="D3528" s="272"/>
      <c r="E3528" s="272"/>
      <c r="F3528" s="264"/>
      <c r="G3528" s="265"/>
      <c r="H3528" s="126"/>
      <c r="I3528" s="125"/>
      <c r="J3528" s="125"/>
      <c r="K3528" s="125"/>
      <c r="L3528" s="125"/>
      <c r="M3528" s="125"/>
      <c r="N3528" s="125"/>
      <c r="O3528" s="266"/>
      <c r="P3528" s="267"/>
      <c r="Q3528" s="268"/>
      <c r="R3528" s="269"/>
      <c r="S3528" s="268"/>
      <c r="T3528" s="263"/>
      <c r="U3528" s="300"/>
      <c r="V3528" s="294" t="str">
        <f>IF(Tabela7[[#This Row],[C/V]]="c",Tabela7[[#This Row],[Preço Médio]],"")</f>
        <v/>
      </c>
      <c r="W3528" s="294" t="str">
        <f>IF(Tabela7[[#This Row],[C/V]]="v",Tabela7[[#This Row],[Preço Médio]],"")</f>
        <v/>
      </c>
      <c r="X3528" s="123" t="str">
        <f>Tabela7[[#This Row],[Código Negociação]]&amp;Tabela7[[#This Row],[C/V]]</f>
        <v/>
      </c>
    </row>
    <row r="3529" spans="3:24" ht="15" customHeight="1" x14ac:dyDescent="0.25">
      <c r="C3529" s="262"/>
      <c r="D3529" s="272"/>
      <c r="E3529" s="272"/>
      <c r="F3529" s="264"/>
      <c r="G3529" s="265"/>
      <c r="H3529" s="126"/>
      <c r="I3529" s="125"/>
      <c r="J3529" s="125"/>
      <c r="K3529" s="125"/>
      <c r="L3529" s="125"/>
      <c r="M3529" s="125"/>
      <c r="N3529" s="125"/>
      <c r="O3529" s="266"/>
      <c r="P3529" s="267"/>
      <c r="Q3529" s="267"/>
      <c r="R3529" s="270"/>
      <c r="S3529" s="267"/>
      <c r="T3529" s="264"/>
      <c r="U3529" s="300"/>
      <c r="V3529" s="294" t="str">
        <f>IF(Tabela7[[#This Row],[C/V]]="c",Tabela7[[#This Row],[Preço Médio]],"")</f>
        <v/>
      </c>
      <c r="W3529" s="294" t="str">
        <f>IF(Tabela7[[#This Row],[C/V]]="v",Tabela7[[#This Row],[Preço Médio]],"")</f>
        <v/>
      </c>
      <c r="X3529" s="123" t="str">
        <f>Tabela7[[#This Row],[Código Negociação]]&amp;Tabela7[[#This Row],[C/V]]</f>
        <v/>
      </c>
    </row>
    <row r="3530" spans="3:24" ht="15" customHeight="1" x14ac:dyDescent="0.25">
      <c r="C3530" s="141"/>
      <c r="D3530" s="273"/>
      <c r="E3530" s="273"/>
      <c r="F3530" s="264"/>
      <c r="G3530" s="274"/>
      <c r="H3530" s="264"/>
      <c r="I3530" s="275"/>
      <c r="J3530" s="275"/>
      <c r="K3530" s="275"/>
      <c r="L3530" s="275"/>
      <c r="M3530" s="275"/>
      <c r="N3530" s="275"/>
      <c r="O3530" s="267"/>
      <c r="P3530" s="267"/>
      <c r="Q3530" s="268"/>
      <c r="R3530" s="269"/>
      <c r="S3530" s="268"/>
      <c r="T3530" s="263"/>
      <c r="U3530" s="300"/>
      <c r="V3530" s="294" t="str">
        <f>IF(Tabela7[[#This Row],[C/V]]="c",Tabela7[[#This Row],[Preço Médio]],"")</f>
        <v/>
      </c>
      <c r="W3530" s="294" t="str">
        <f>IF(Tabela7[[#This Row],[C/V]]="v",Tabela7[[#This Row],[Preço Médio]],"")</f>
        <v/>
      </c>
      <c r="X3530" s="123" t="str">
        <f>Tabela7[[#This Row],[Código Negociação]]&amp;Tabela7[[#This Row],[C/V]]</f>
        <v/>
      </c>
    </row>
    <row r="3531" spans="3:24" ht="15" customHeight="1" x14ac:dyDescent="0.25">
      <c r="C3531" s="262"/>
      <c r="D3531" s="272"/>
      <c r="E3531" s="273"/>
      <c r="F3531" s="264"/>
      <c r="G3531" s="265"/>
      <c r="H3531" s="126"/>
      <c r="I3531" s="125"/>
      <c r="J3531" s="125"/>
      <c r="K3531" s="125"/>
      <c r="L3531" s="125"/>
      <c r="M3531" s="125"/>
      <c r="N3531" s="125"/>
      <c r="O3531" s="266"/>
      <c r="P3531" s="267"/>
      <c r="Q3531" s="268"/>
      <c r="R3531" s="269"/>
      <c r="S3531" s="268"/>
      <c r="T3531" s="263"/>
      <c r="U3531" s="300"/>
      <c r="V3531" s="294" t="str">
        <f>IF(Tabela7[[#This Row],[C/V]]="c",Tabela7[[#This Row],[Preço Médio]],"")</f>
        <v/>
      </c>
      <c r="W3531" s="294" t="str">
        <f>IF(Tabela7[[#This Row],[C/V]]="v",Tabela7[[#This Row],[Preço Médio]],"")</f>
        <v/>
      </c>
      <c r="X3531" s="123" t="str">
        <f>Tabela7[[#This Row],[Código Negociação]]&amp;Tabela7[[#This Row],[C/V]]</f>
        <v/>
      </c>
    </row>
    <row r="3532" spans="3:24" ht="15" customHeight="1" x14ac:dyDescent="0.25">
      <c r="C3532" s="262"/>
      <c r="D3532" s="272"/>
      <c r="E3532" s="273"/>
      <c r="F3532" s="264"/>
      <c r="G3532" s="265"/>
      <c r="H3532" s="126"/>
      <c r="I3532" s="125"/>
      <c r="J3532" s="125"/>
      <c r="K3532" s="125"/>
      <c r="L3532" s="125"/>
      <c r="M3532" s="125"/>
      <c r="N3532" s="125"/>
      <c r="O3532" s="266"/>
      <c r="P3532" s="267"/>
      <c r="Q3532" s="267"/>
      <c r="R3532" s="270"/>
      <c r="S3532" s="267"/>
      <c r="T3532" s="264"/>
      <c r="U3532" s="300"/>
      <c r="V3532" s="294" t="str">
        <f>IF(Tabela7[[#This Row],[C/V]]="c",Tabela7[[#This Row],[Preço Médio]],"")</f>
        <v/>
      </c>
      <c r="W3532" s="294" t="str">
        <f>IF(Tabela7[[#This Row],[C/V]]="v",Tabela7[[#This Row],[Preço Médio]],"")</f>
        <v/>
      </c>
      <c r="X3532" s="123" t="str">
        <f>Tabela7[[#This Row],[Código Negociação]]&amp;Tabela7[[#This Row],[C/V]]</f>
        <v/>
      </c>
    </row>
    <row r="3533" spans="3:24" ht="15" customHeight="1" x14ac:dyDescent="0.25">
      <c r="C3533" s="141"/>
      <c r="D3533" s="271"/>
      <c r="E3533" s="271"/>
      <c r="F3533" s="118"/>
      <c r="G3533" s="119"/>
      <c r="H3533" s="118"/>
      <c r="I3533" s="120"/>
      <c r="J3533" s="120"/>
      <c r="K3533" s="120"/>
      <c r="L3533" s="120"/>
      <c r="M3533" s="120"/>
      <c r="N3533" s="120"/>
      <c r="O3533" s="121"/>
      <c r="P3533" s="121"/>
      <c r="Q3533" s="117"/>
      <c r="R3533" s="122"/>
      <c r="S3533" s="117"/>
      <c r="T3533" s="123"/>
      <c r="U3533" s="299"/>
      <c r="V3533" s="294" t="str">
        <f>IF(Tabela7[[#This Row],[C/V]]="c",Tabela7[[#This Row],[Preço Médio]],"")</f>
        <v/>
      </c>
      <c r="W3533" s="294" t="str">
        <f>IF(Tabela7[[#This Row],[C/V]]="v",Tabela7[[#This Row],[Preço Médio]],"")</f>
        <v/>
      </c>
      <c r="X3533" s="123" t="str">
        <f>Tabela7[[#This Row],[Código Negociação]]&amp;Tabela7[[#This Row],[C/V]]</f>
        <v/>
      </c>
    </row>
    <row r="3534" spans="3:24" ht="15" customHeight="1" x14ac:dyDescent="0.25">
      <c r="C3534" s="262"/>
      <c r="D3534" s="272"/>
      <c r="E3534" s="272"/>
      <c r="F3534" s="264"/>
      <c r="G3534" s="265"/>
      <c r="H3534" s="126"/>
      <c r="I3534" s="125"/>
      <c r="J3534" s="125"/>
      <c r="K3534" s="125"/>
      <c r="L3534" s="125"/>
      <c r="M3534" s="125"/>
      <c r="N3534" s="125"/>
      <c r="O3534" s="266"/>
      <c r="P3534" s="267"/>
      <c r="Q3534" s="268"/>
      <c r="R3534" s="269"/>
      <c r="S3534" s="268"/>
      <c r="T3534" s="263"/>
      <c r="U3534" s="300"/>
      <c r="V3534" s="294" t="str">
        <f>IF(Tabela7[[#This Row],[C/V]]="c",Tabela7[[#This Row],[Preço Médio]],"")</f>
        <v/>
      </c>
      <c r="W3534" s="294" t="str">
        <f>IF(Tabela7[[#This Row],[C/V]]="v",Tabela7[[#This Row],[Preço Médio]],"")</f>
        <v/>
      </c>
      <c r="X3534" s="123" t="str">
        <f>Tabela7[[#This Row],[Código Negociação]]&amp;Tabela7[[#This Row],[C/V]]</f>
        <v/>
      </c>
    </row>
    <row r="3535" spans="3:24" ht="15" customHeight="1" x14ac:dyDescent="0.25">
      <c r="C3535" s="262"/>
      <c r="D3535" s="272"/>
      <c r="E3535" s="272"/>
      <c r="F3535" s="264"/>
      <c r="G3535" s="265"/>
      <c r="H3535" s="126"/>
      <c r="I3535" s="125"/>
      <c r="J3535" s="125"/>
      <c r="K3535" s="125"/>
      <c r="L3535" s="125"/>
      <c r="M3535" s="125"/>
      <c r="N3535" s="125"/>
      <c r="O3535" s="266"/>
      <c r="P3535" s="267"/>
      <c r="Q3535" s="267"/>
      <c r="R3535" s="270"/>
      <c r="S3535" s="267"/>
      <c r="T3535" s="264"/>
      <c r="U3535" s="300"/>
      <c r="V3535" s="294" t="str">
        <f>IF(Tabela7[[#This Row],[C/V]]="c",Tabela7[[#This Row],[Preço Médio]],"")</f>
        <v/>
      </c>
      <c r="W3535" s="294" t="str">
        <f>IF(Tabela7[[#This Row],[C/V]]="v",Tabela7[[#This Row],[Preço Médio]],"")</f>
        <v/>
      </c>
      <c r="X3535" s="123" t="str">
        <f>Tabela7[[#This Row],[Código Negociação]]&amp;Tabela7[[#This Row],[C/V]]</f>
        <v/>
      </c>
    </row>
    <row r="3536" spans="3:24" ht="15" customHeight="1" x14ac:dyDescent="0.25">
      <c r="C3536" s="141"/>
      <c r="D3536" s="273"/>
      <c r="E3536" s="273"/>
      <c r="F3536" s="264"/>
      <c r="G3536" s="274"/>
      <c r="H3536" s="264"/>
      <c r="I3536" s="275"/>
      <c r="J3536" s="275"/>
      <c r="K3536" s="275"/>
      <c r="L3536" s="275"/>
      <c r="M3536" s="275"/>
      <c r="N3536" s="275"/>
      <c r="O3536" s="267"/>
      <c r="P3536" s="267"/>
      <c r="Q3536" s="268"/>
      <c r="R3536" s="269"/>
      <c r="S3536" s="268"/>
      <c r="T3536" s="263"/>
      <c r="U3536" s="300"/>
      <c r="V3536" s="294" t="str">
        <f>IF(Tabela7[[#This Row],[C/V]]="c",Tabela7[[#This Row],[Preço Médio]],"")</f>
        <v/>
      </c>
      <c r="W3536" s="294" t="str">
        <f>IF(Tabela7[[#This Row],[C/V]]="v",Tabela7[[#This Row],[Preço Médio]],"")</f>
        <v/>
      </c>
      <c r="X3536" s="123" t="str">
        <f>Tabela7[[#This Row],[Código Negociação]]&amp;Tabela7[[#This Row],[C/V]]</f>
        <v/>
      </c>
    </row>
    <row r="3537" spans="3:24" ht="15" customHeight="1" x14ac:dyDescent="0.25">
      <c r="C3537" s="262"/>
      <c r="D3537" s="272"/>
      <c r="E3537" s="273"/>
      <c r="F3537" s="264"/>
      <c r="G3537" s="265"/>
      <c r="H3537" s="126"/>
      <c r="I3537" s="125"/>
      <c r="J3537" s="125"/>
      <c r="K3537" s="125"/>
      <c r="L3537" s="125"/>
      <c r="M3537" s="125"/>
      <c r="N3537" s="125"/>
      <c r="O3537" s="266"/>
      <c r="P3537" s="267"/>
      <c r="Q3537" s="268"/>
      <c r="R3537" s="269"/>
      <c r="S3537" s="268"/>
      <c r="T3537" s="263"/>
      <c r="U3537" s="300"/>
      <c r="V3537" s="294" t="str">
        <f>IF(Tabela7[[#This Row],[C/V]]="c",Tabela7[[#This Row],[Preço Médio]],"")</f>
        <v/>
      </c>
      <c r="W3537" s="294" t="str">
        <f>IF(Tabela7[[#This Row],[C/V]]="v",Tabela7[[#This Row],[Preço Médio]],"")</f>
        <v/>
      </c>
      <c r="X3537" s="123" t="str">
        <f>Tabela7[[#This Row],[Código Negociação]]&amp;Tabela7[[#This Row],[C/V]]</f>
        <v/>
      </c>
    </row>
    <row r="3538" spans="3:24" ht="15" customHeight="1" x14ac:dyDescent="0.25">
      <c r="C3538" s="262"/>
      <c r="D3538" s="272"/>
      <c r="E3538" s="273"/>
      <c r="F3538" s="264"/>
      <c r="G3538" s="265"/>
      <c r="H3538" s="126"/>
      <c r="I3538" s="125"/>
      <c r="J3538" s="125"/>
      <c r="K3538" s="125"/>
      <c r="L3538" s="125"/>
      <c r="M3538" s="125"/>
      <c r="N3538" s="125"/>
      <c r="O3538" s="266"/>
      <c r="P3538" s="267"/>
      <c r="Q3538" s="267"/>
      <c r="R3538" s="270"/>
      <c r="S3538" s="267"/>
      <c r="T3538" s="264"/>
      <c r="U3538" s="300"/>
      <c r="V3538" s="294" t="str">
        <f>IF(Tabela7[[#This Row],[C/V]]="c",Tabela7[[#This Row],[Preço Médio]],"")</f>
        <v/>
      </c>
      <c r="W3538" s="294" t="str">
        <f>IF(Tabela7[[#This Row],[C/V]]="v",Tabela7[[#This Row],[Preço Médio]],"")</f>
        <v/>
      </c>
      <c r="X3538" s="123" t="str">
        <f>Tabela7[[#This Row],[Código Negociação]]&amp;Tabela7[[#This Row],[C/V]]</f>
        <v/>
      </c>
    </row>
    <row r="3539" spans="3:24" ht="15" customHeight="1" x14ac:dyDescent="0.25">
      <c r="C3539" s="141"/>
      <c r="D3539" s="271"/>
      <c r="E3539" s="271"/>
      <c r="F3539" s="118"/>
      <c r="G3539" s="119"/>
      <c r="H3539" s="118"/>
      <c r="I3539" s="120"/>
      <c r="J3539" s="120"/>
      <c r="K3539" s="120"/>
      <c r="L3539" s="120"/>
      <c r="M3539" s="120"/>
      <c r="N3539" s="120"/>
      <c r="O3539" s="121"/>
      <c r="P3539" s="121"/>
      <c r="Q3539" s="117"/>
      <c r="R3539" s="122"/>
      <c r="S3539" s="117"/>
      <c r="T3539" s="123"/>
      <c r="U3539" s="299"/>
      <c r="V3539" s="294" t="str">
        <f>IF(Tabela7[[#This Row],[C/V]]="c",Tabela7[[#This Row],[Preço Médio]],"")</f>
        <v/>
      </c>
      <c r="W3539" s="294" t="str">
        <f>IF(Tabela7[[#This Row],[C/V]]="v",Tabela7[[#This Row],[Preço Médio]],"")</f>
        <v/>
      </c>
      <c r="X3539" s="123" t="str">
        <f>Tabela7[[#This Row],[Código Negociação]]&amp;Tabela7[[#This Row],[C/V]]</f>
        <v/>
      </c>
    </row>
    <row r="3540" spans="3:24" ht="15" customHeight="1" x14ac:dyDescent="0.25">
      <c r="C3540" s="262"/>
      <c r="D3540" s="272"/>
      <c r="E3540" s="272"/>
      <c r="F3540" s="264"/>
      <c r="G3540" s="265"/>
      <c r="H3540" s="126"/>
      <c r="I3540" s="125"/>
      <c r="J3540" s="125"/>
      <c r="K3540" s="125"/>
      <c r="L3540" s="125"/>
      <c r="M3540" s="125"/>
      <c r="N3540" s="125"/>
      <c r="O3540" s="266"/>
      <c r="P3540" s="267"/>
      <c r="Q3540" s="268"/>
      <c r="R3540" s="269"/>
      <c r="S3540" s="268"/>
      <c r="T3540" s="263"/>
      <c r="U3540" s="300"/>
      <c r="V3540" s="294" t="str">
        <f>IF(Tabela7[[#This Row],[C/V]]="c",Tabela7[[#This Row],[Preço Médio]],"")</f>
        <v/>
      </c>
      <c r="W3540" s="294" t="str">
        <f>IF(Tabela7[[#This Row],[C/V]]="v",Tabela7[[#This Row],[Preço Médio]],"")</f>
        <v/>
      </c>
      <c r="X3540" s="123" t="str">
        <f>Tabela7[[#This Row],[Código Negociação]]&amp;Tabela7[[#This Row],[C/V]]</f>
        <v/>
      </c>
    </row>
    <row r="3541" spans="3:24" ht="15" customHeight="1" x14ac:dyDescent="0.25">
      <c r="C3541" s="262"/>
      <c r="D3541" s="272"/>
      <c r="E3541" s="272"/>
      <c r="F3541" s="264"/>
      <c r="G3541" s="265"/>
      <c r="H3541" s="126"/>
      <c r="I3541" s="125"/>
      <c r="J3541" s="125"/>
      <c r="K3541" s="125"/>
      <c r="L3541" s="125"/>
      <c r="M3541" s="125"/>
      <c r="N3541" s="125"/>
      <c r="O3541" s="266"/>
      <c r="P3541" s="267"/>
      <c r="Q3541" s="267"/>
      <c r="R3541" s="270"/>
      <c r="S3541" s="267"/>
      <c r="T3541" s="264"/>
      <c r="U3541" s="300"/>
      <c r="V3541" s="294" t="str">
        <f>IF(Tabela7[[#This Row],[C/V]]="c",Tabela7[[#This Row],[Preço Médio]],"")</f>
        <v/>
      </c>
      <c r="W3541" s="294" t="str">
        <f>IF(Tabela7[[#This Row],[C/V]]="v",Tabela7[[#This Row],[Preço Médio]],"")</f>
        <v/>
      </c>
      <c r="X3541" s="123" t="str">
        <f>Tabela7[[#This Row],[Código Negociação]]&amp;Tabela7[[#This Row],[C/V]]</f>
        <v/>
      </c>
    </row>
    <row r="3542" spans="3:24" ht="15" customHeight="1" x14ac:dyDescent="0.25">
      <c r="C3542" s="141"/>
      <c r="D3542" s="273"/>
      <c r="E3542" s="273"/>
      <c r="F3542" s="264"/>
      <c r="G3542" s="274"/>
      <c r="H3542" s="264"/>
      <c r="I3542" s="275"/>
      <c r="J3542" s="275"/>
      <c r="K3542" s="275"/>
      <c r="L3542" s="275"/>
      <c r="M3542" s="275"/>
      <c r="N3542" s="275"/>
      <c r="O3542" s="267"/>
      <c r="P3542" s="267"/>
      <c r="Q3542" s="268"/>
      <c r="R3542" s="269"/>
      <c r="S3542" s="268"/>
      <c r="T3542" s="263"/>
      <c r="U3542" s="300"/>
      <c r="V3542" s="294" t="str">
        <f>IF(Tabela7[[#This Row],[C/V]]="c",Tabela7[[#This Row],[Preço Médio]],"")</f>
        <v/>
      </c>
      <c r="W3542" s="294" t="str">
        <f>IF(Tabela7[[#This Row],[C/V]]="v",Tabela7[[#This Row],[Preço Médio]],"")</f>
        <v/>
      </c>
      <c r="X3542" s="123" t="str">
        <f>Tabela7[[#This Row],[Código Negociação]]&amp;Tabela7[[#This Row],[C/V]]</f>
        <v/>
      </c>
    </row>
    <row r="3543" spans="3:24" ht="15" customHeight="1" x14ac:dyDescent="0.25">
      <c r="C3543" s="262"/>
      <c r="D3543" s="272"/>
      <c r="E3543" s="273"/>
      <c r="F3543" s="264"/>
      <c r="G3543" s="265"/>
      <c r="H3543" s="126"/>
      <c r="I3543" s="125"/>
      <c r="J3543" s="125"/>
      <c r="K3543" s="125"/>
      <c r="L3543" s="125"/>
      <c r="M3543" s="125"/>
      <c r="N3543" s="125"/>
      <c r="O3543" s="266"/>
      <c r="P3543" s="267"/>
      <c r="Q3543" s="268"/>
      <c r="R3543" s="269"/>
      <c r="S3543" s="268"/>
      <c r="T3543" s="263"/>
      <c r="U3543" s="300"/>
      <c r="V3543" s="294" t="str">
        <f>IF(Tabela7[[#This Row],[C/V]]="c",Tabela7[[#This Row],[Preço Médio]],"")</f>
        <v/>
      </c>
      <c r="W3543" s="294" t="str">
        <f>IF(Tabela7[[#This Row],[C/V]]="v",Tabela7[[#This Row],[Preço Médio]],"")</f>
        <v/>
      </c>
      <c r="X3543" s="123" t="str">
        <f>Tabela7[[#This Row],[Código Negociação]]&amp;Tabela7[[#This Row],[C/V]]</f>
        <v/>
      </c>
    </row>
    <row r="3544" spans="3:24" ht="15" customHeight="1" x14ac:dyDescent="0.25">
      <c r="C3544" s="262"/>
      <c r="D3544" s="272"/>
      <c r="E3544" s="273"/>
      <c r="F3544" s="264"/>
      <c r="G3544" s="265"/>
      <c r="H3544" s="126"/>
      <c r="I3544" s="125"/>
      <c r="J3544" s="125"/>
      <c r="K3544" s="125"/>
      <c r="L3544" s="125"/>
      <c r="M3544" s="125"/>
      <c r="N3544" s="125"/>
      <c r="O3544" s="266"/>
      <c r="P3544" s="267"/>
      <c r="Q3544" s="267"/>
      <c r="R3544" s="270"/>
      <c r="S3544" s="267"/>
      <c r="T3544" s="264"/>
      <c r="U3544" s="300"/>
      <c r="V3544" s="294" t="str">
        <f>IF(Tabela7[[#This Row],[C/V]]="c",Tabela7[[#This Row],[Preço Médio]],"")</f>
        <v/>
      </c>
      <c r="W3544" s="294" t="str">
        <f>IF(Tabela7[[#This Row],[C/V]]="v",Tabela7[[#This Row],[Preço Médio]],"")</f>
        <v/>
      </c>
      <c r="X3544" s="123" t="str">
        <f>Tabela7[[#This Row],[Código Negociação]]&amp;Tabela7[[#This Row],[C/V]]</f>
        <v/>
      </c>
    </row>
    <row r="3545" spans="3:24" ht="15" customHeight="1" x14ac:dyDescent="0.25">
      <c r="C3545" s="141"/>
      <c r="D3545" s="271"/>
      <c r="E3545" s="271"/>
      <c r="F3545" s="118"/>
      <c r="G3545" s="119"/>
      <c r="H3545" s="118"/>
      <c r="I3545" s="120"/>
      <c r="J3545" s="120"/>
      <c r="K3545" s="120"/>
      <c r="L3545" s="120"/>
      <c r="M3545" s="120"/>
      <c r="N3545" s="120"/>
      <c r="O3545" s="121"/>
      <c r="P3545" s="121"/>
      <c r="Q3545" s="117"/>
      <c r="R3545" s="122"/>
      <c r="S3545" s="117"/>
      <c r="T3545" s="123"/>
      <c r="U3545" s="299"/>
      <c r="V3545" s="294" t="str">
        <f>IF(Tabela7[[#This Row],[C/V]]="c",Tabela7[[#This Row],[Preço Médio]],"")</f>
        <v/>
      </c>
      <c r="W3545" s="294" t="str">
        <f>IF(Tabela7[[#This Row],[C/V]]="v",Tabela7[[#This Row],[Preço Médio]],"")</f>
        <v/>
      </c>
      <c r="X3545" s="123" t="str">
        <f>Tabela7[[#This Row],[Código Negociação]]&amp;Tabela7[[#This Row],[C/V]]</f>
        <v/>
      </c>
    </row>
    <row r="3546" spans="3:24" ht="15" customHeight="1" x14ac:dyDescent="0.25">
      <c r="C3546" s="262"/>
      <c r="D3546" s="272"/>
      <c r="E3546" s="272"/>
      <c r="F3546" s="264"/>
      <c r="G3546" s="265"/>
      <c r="H3546" s="126"/>
      <c r="I3546" s="125"/>
      <c r="J3546" s="125"/>
      <c r="K3546" s="125"/>
      <c r="L3546" s="125"/>
      <c r="M3546" s="125"/>
      <c r="N3546" s="125"/>
      <c r="O3546" s="266"/>
      <c r="P3546" s="267"/>
      <c r="Q3546" s="268"/>
      <c r="R3546" s="269"/>
      <c r="S3546" s="268"/>
      <c r="T3546" s="263"/>
      <c r="U3546" s="300"/>
      <c r="V3546" s="294" t="str">
        <f>IF(Tabela7[[#This Row],[C/V]]="c",Tabela7[[#This Row],[Preço Médio]],"")</f>
        <v/>
      </c>
      <c r="W3546" s="294" t="str">
        <f>IF(Tabela7[[#This Row],[C/V]]="v",Tabela7[[#This Row],[Preço Médio]],"")</f>
        <v/>
      </c>
      <c r="X3546" s="123" t="str">
        <f>Tabela7[[#This Row],[Código Negociação]]&amp;Tabela7[[#This Row],[C/V]]</f>
        <v/>
      </c>
    </row>
    <row r="3547" spans="3:24" ht="15" customHeight="1" x14ac:dyDescent="0.25">
      <c r="C3547" s="262"/>
      <c r="D3547" s="272"/>
      <c r="E3547" s="272"/>
      <c r="F3547" s="264"/>
      <c r="G3547" s="265"/>
      <c r="H3547" s="126"/>
      <c r="I3547" s="125"/>
      <c r="J3547" s="125"/>
      <c r="K3547" s="125"/>
      <c r="L3547" s="125"/>
      <c r="M3547" s="125"/>
      <c r="N3547" s="125"/>
      <c r="O3547" s="266"/>
      <c r="P3547" s="267"/>
      <c r="Q3547" s="267"/>
      <c r="R3547" s="270"/>
      <c r="S3547" s="267"/>
      <c r="T3547" s="264"/>
      <c r="U3547" s="300"/>
      <c r="V3547" s="294" t="str">
        <f>IF(Tabela7[[#This Row],[C/V]]="c",Tabela7[[#This Row],[Preço Médio]],"")</f>
        <v/>
      </c>
      <c r="W3547" s="294" t="str">
        <f>IF(Tabela7[[#This Row],[C/V]]="v",Tabela7[[#This Row],[Preço Médio]],"")</f>
        <v/>
      </c>
      <c r="X3547" s="123" t="str">
        <f>Tabela7[[#This Row],[Código Negociação]]&amp;Tabela7[[#This Row],[C/V]]</f>
        <v/>
      </c>
    </row>
    <row r="3548" spans="3:24" ht="15" customHeight="1" x14ac:dyDescent="0.25">
      <c r="C3548" s="141"/>
      <c r="D3548" s="273"/>
      <c r="E3548" s="273"/>
      <c r="F3548" s="264"/>
      <c r="G3548" s="274"/>
      <c r="H3548" s="264"/>
      <c r="I3548" s="275"/>
      <c r="J3548" s="275"/>
      <c r="K3548" s="275"/>
      <c r="L3548" s="275"/>
      <c r="M3548" s="275"/>
      <c r="N3548" s="275"/>
      <c r="O3548" s="267"/>
      <c r="P3548" s="267"/>
      <c r="Q3548" s="268"/>
      <c r="R3548" s="269"/>
      <c r="S3548" s="268"/>
      <c r="T3548" s="263"/>
      <c r="U3548" s="300"/>
      <c r="V3548" s="294" t="str">
        <f>IF(Tabela7[[#This Row],[C/V]]="c",Tabela7[[#This Row],[Preço Médio]],"")</f>
        <v/>
      </c>
      <c r="W3548" s="294" t="str">
        <f>IF(Tabela7[[#This Row],[C/V]]="v",Tabela7[[#This Row],[Preço Médio]],"")</f>
        <v/>
      </c>
      <c r="X3548" s="123" t="str">
        <f>Tabela7[[#This Row],[Código Negociação]]&amp;Tabela7[[#This Row],[C/V]]</f>
        <v/>
      </c>
    </row>
    <row r="3549" spans="3:24" ht="15" customHeight="1" x14ac:dyDescent="0.25">
      <c r="C3549" s="262"/>
      <c r="D3549" s="272"/>
      <c r="E3549" s="273"/>
      <c r="F3549" s="264"/>
      <c r="G3549" s="265"/>
      <c r="H3549" s="126"/>
      <c r="I3549" s="125"/>
      <c r="J3549" s="125"/>
      <c r="K3549" s="125"/>
      <c r="L3549" s="125"/>
      <c r="M3549" s="125"/>
      <c r="N3549" s="125"/>
      <c r="O3549" s="266"/>
      <c r="P3549" s="267"/>
      <c r="Q3549" s="268"/>
      <c r="R3549" s="269"/>
      <c r="S3549" s="268"/>
      <c r="T3549" s="263"/>
      <c r="U3549" s="300"/>
      <c r="V3549" s="294" t="str">
        <f>IF(Tabela7[[#This Row],[C/V]]="c",Tabela7[[#This Row],[Preço Médio]],"")</f>
        <v/>
      </c>
      <c r="W3549" s="294" t="str">
        <f>IF(Tabela7[[#This Row],[C/V]]="v",Tabela7[[#This Row],[Preço Médio]],"")</f>
        <v/>
      </c>
      <c r="X3549" s="123" t="str">
        <f>Tabela7[[#This Row],[Código Negociação]]&amp;Tabela7[[#This Row],[C/V]]</f>
        <v/>
      </c>
    </row>
    <row r="3550" spans="3:24" ht="15" customHeight="1" x14ac:dyDescent="0.25">
      <c r="C3550" s="262"/>
      <c r="D3550" s="272"/>
      <c r="E3550" s="273"/>
      <c r="F3550" s="264"/>
      <c r="G3550" s="265"/>
      <c r="H3550" s="126"/>
      <c r="I3550" s="125"/>
      <c r="J3550" s="125"/>
      <c r="K3550" s="125"/>
      <c r="L3550" s="125"/>
      <c r="M3550" s="125"/>
      <c r="N3550" s="125"/>
      <c r="O3550" s="266"/>
      <c r="P3550" s="267"/>
      <c r="Q3550" s="267"/>
      <c r="R3550" s="270"/>
      <c r="S3550" s="267"/>
      <c r="T3550" s="264"/>
      <c r="U3550" s="300"/>
      <c r="V3550" s="294" t="str">
        <f>IF(Tabela7[[#This Row],[C/V]]="c",Tabela7[[#This Row],[Preço Médio]],"")</f>
        <v/>
      </c>
      <c r="W3550" s="294" t="str">
        <f>IF(Tabela7[[#This Row],[C/V]]="v",Tabela7[[#This Row],[Preço Médio]],"")</f>
        <v/>
      </c>
      <c r="X3550" s="123" t="str">
        <f>Tabela7[[#This Row],[Código Negociação]]&amp;Tabela7[[#This Row],[C/V]]</f>
        <v/>
      </c>
    </row>
    <row r="3551" spans="3:24" ht="15" customHeight="1" x14ac:dyDescent="0.25">
      <c r="C3551" s="141"/>
      <c r="D3551" s="271"/>
      <c r="E3551" s="271"/>
      <c r="F3551" s="118"/>
      <c r="G3551" s="119"/>
      <c r="H3551" s="118"/>
      <c r="I3551" s="120"/>
      <c r="J3551" s="120"/>
      <c r="K3551" s="120"/>
      <c r="L3551" s="120"/>
      <c r="M3551" s="120"/>
      <c r="N3551" s="120"/>
      <c r="O3551" s="121"/>
      <c r="P3551" s="121"/>
      <c r="Q3551" s="117"/>
      <c r="R3551" s="122"/>
      <c r="S3551" s="117"/>
      <c r="T3551" s="123"/>
      <c r="U3551" s="299"/>
      <c r="V3551" s="294" t="str">
        <f>IF(Tabela7[[#This Row],[C/V]]="c",Tabela7[[#This Row],[Preço Médio]],"")</f>
        <v/>
      </c>
      <c r="W3551" s="294" t="str">
        <f>IF(Tabela7[[#This Row],[C/V]]="v",Tabela7[[#This Row],[Preço Médio]],"")</f>
        <v/>
      </c>
      <c r="X3551" s="123" t="str">
        <f>Tabela7[[#This Row],[Código Negociação]]&amp;Tabela7[[#This Row],[C/V]]</f>
        <v/>
      </c>
    </row>
    <row r="3552" spans="3:24" ht="15" customHeight="1" x14ac:dyDescent="0.25">
      <c r="C3552" s="262"/>
      <c r="D3552" s="272"/>
      <c r="E3552" s="272"/>
      <c r="F3552" s="264"/>
      <c r="G3552" s="265"/>
      <c r="H3552" s="126"/>
      <c r="I3552" s="125"/>
      <c r="J3552" s="125"/>
      <c r="K3552" s="125"/>
      <c r="L3552" s="125"/>
      <c r="M3552" s="125"/>
      <c r="N3552" s="125"/>
      <c r="O3552" s="266"/>
      <c r="P3552" s="267"/>
      <c r="Q3552" s="268"/>
      <c r="R3552" s="269"/>
      <c r="S3552" s="268"/>
      <c r="T3552" s="263"/>
      <c r="U3552" s="300"/>
      <c r="V3552" s="294" t="str">
        <f>IF(Tabela7[[#This Row],[C/V]]="c",Tabela7[[#This Row],[Preço Médio]],"")</f>
        <v/>
      </c>
      <c r="W3552" s="294" t="str">
        <f>IF(Tabela7[[#This Row],[C/V]]="v",Tabela7[[#This Row],[Preço Médio]],"")</f>
        <v/>
      </c>
      <c r="X3552" s="123" t="str">
        <f>Tabela7[[#This Row],[Código Negociação]]&amp;Tabela7[[#This Row],[C/V]]</f>
        <v/>
      </c>
    </row>
    <row r="3553" spans="3:24" ht="15" customHeight="1" x14ac:dyDescent="0.25">
      <c r="C3553" s="262"/>
      <c r="D3553" s="272"/>
      <c r="E3553" s="272"/>
      <c r="F3553" s="264"/>
      <c r="G3553" s="265"/>
      <c r="H3553" s="126"/>
      <c r="I3553" s="125"/>
      <c r="J3553" s="125"/>
      <c r="K3553" s="125"/>
      <c r="L3553" s="125"/>
      <c r="M3553" s="125"/>
      <c r="N3553" s="125"/>
      <c r="O3553" s="266"/>
      <c r="P3553" s="267"/>
      <c r="Q3553" s="267"/>
      <c r="R3553" s="270"/>
      <c r="S3553" s="267"/>
      <c r="T3553" s="264"/>
      <c r="U3553" s="300"/>
      <c r="V3553" s="294" t="str">
        <f>IF(Tabela7[[#This Row],[C/V]]="c",Tabela7[[#This Row],[Preço Médio]],"")</f>
        <v/>
      </c>
      <c r="W3553" s="294" t="str">
        <f>IF(Tabela7[[#This Row],[C/V]]="v",Tabela7[[#This Row],[Preço Médio]],"")</f>
        <v/>
      </c>
      <c r="X3553" s="123" t="str">
        <f>Tabela7[[#This Row],[Código Negociação]]&amp;Tabela7[[#This Row],[C/V]]</f>
        <v/>
      </c>
    </row>
    <row r="3554" spans="3:24" ht="15" customHeight="1" x14ac:dyDescent="0.25">
      <c r="C3554" s="141"/>
      <c r="D3554" s="273"/>
      <c r="E3554" s="273"/>
      <c r="F3554" s="264"/>
      <c r="G3554" s="274"/>
      <c r="H3554" s="264"/>
      <c r="I3554" s="275"/>
      <c r="J3554" s="275"/>
      <c r="K3554" s="275"/>
      <c r="L3554" s="275"/>
      <c r="M3554" s="275"/>
      <c r="N3554" s="275"/>
      <c r="O3554" s="267"/>
      <c r="P3554" s="267"/>
      <c r="Q3554" s="268"/>
      <c r="R3554" s="269"/>
      <c r="S3554" s="268"/>
      <c r="T3554" s="263"/>
      <c r="U3554" s="300"/>
      <c r="V3554" s="294" t="str">
        <f>IF(Tabela7[[#This Row],[C/V]]="c",Tabela7[[#This Row],[Preço Médio]],"")</f>
        <v/>
      </c>
      <c r="W3554" s="294" t="str">
        <f>IF(Tabela7[[#This Row],[C/V]]="v",Tabela7[[#This Row],[Preço Médio]],"")</f>
        <v/>
      </c>
      <c r="X3554" s="123" t="str">
        <f>Tabela7[[#This Row],[Código Negociação]]&amp;Tabela7[[#This Row],[C/V]]</f>
        <v/>
      </c>
    </row>
    <row r="3555" spans="3:24" ht="15" customHeight="1" x14ac:dyDescent="0.25">
      <c r="C3555" s="262"/>
      <c r="D3555" s="272"/>
      <c r="E3555" s="273"/>
      <c r="F3555" s="264"/>
      <c r="G3555" s="265"/>
      <c r="H3555" s="126"/>
      <c r="I3555" s="125"/>
      <c r="J3555" s="125"/>
      <c r="K3555" s="125"/>
      <c r="L3555" s="125"/>
      <c r="M3555" s="125"/>
      <c r="N3555" s="125"/>
      <c r="O3555" s="266"/>
      <c r="P3555" s="267"/>
      <c r="Q3555" s="268"/>
      <c r="R3555" s="269"/>
      <c r="S3555" s="268"/>
      <c r="T3555" s="263"/>
      <c r="U3555" s="300"/>
      <c r="V3555" s="294" t="str">
        <f>IF(Tabela7[[#This Row],[C/V]]="c",Tabela7[[#This Row],[Preço Médio]],"")</f>
        <v/>
      </c>
      <c r="W3555" s="294" t="str">
        <f>IF(Tabela7[[#This Row],[C/V]]="v",Tabela7[[#This Row],[Preço Médio]],"")</f>
        <v/>
      </c>
      <c r="X3555" s="123" t="str">
        <f>Tabela7[[#This Row],[Código Negociação]]&amp;Tabela7[[#This Row],[C/V]]</f>
        <v/>
      </c>
    </row>
    <row r="3556" spans="3:24" ht="15" customHeight="1" x14ac:dyDescent="0.25">
      <c r="C3556" s="262"/>
      <c r="D3556" s="272"/>
      <c r="E3556" s="273"/>
      <c r="F3556" s="264"/>
      <c r="G3556" s="265"/>
      <c r="H3556" s="126"/>
      <c r="I3556" s="125"/>
      <c r="J3556" s="125"/>
      <c r="K3556" s="125"/>
      <c r="L3556" s="125"/>
      <c r="M3556" s="125"/>
      <c r="N3556" s="125"/>
      <c r="O3556" s="266"/>
      <c r="P3556" s="267"/>
      <c r="Q3556" s="267"/>
      <c r="R3556" s="270"/>
      <c r="S3556" s="267"/>
      <c r="T3556" s="264"/>
      <c r="U3556" s="300"/>
      <c r="V3556" s="294" t="str">
        <f>IF(Tabela7[[#This Row],[C/V]]="c",Tabela7[[#This Row],[Preço Médio]],"")</f>
        <v/>
      </c>
      <c r="W3556" s="294" t="str">
        <f>IF(Tabela7[[#This Row],[C/V]]="v",Tabela7[[#This Row],[Preço Médio]],"")</f>
        <v/>
      </c>
      <c r="X3556" s="123" t="str">
        <f>Tabela7[[#This Row],[Código Negociação]]&amp;Tabela7[[#This Row],[C/V]]</f>
        <v/>
      </c>
    </row>
    <row r="3557" spans="3:24" ht="15" customHeight="1" x14ac:dyDescent="0.25">
      <c r="C3557" s="141"/>
      <c r="D3557" s="271"/>
      <c r="E3557" s="271"/>
      <c r="F3557" s="118"/>
      <c r="G3557" s="119"/>
      <c r="H3557" s="118"/>
      <c r="I3557" s="120"/>
      <c r="J3557" s="120"/>
      <c r="K3557" s="120"/>
      <c r="L3557" s="120"/>
      <c r="M3557" s="120"/>
      <c r="N3557" s="120"/>
      <c r="O3557" s="121"/>
      <c r="P3557" s="121"/>
      <c r="Q3557" s="117"/>
      <c r="R3557" s="122"/>
      <c r="S3557" s="117"/>
      <c r="T3557" s="123"/>
      <c r="U3557" s="299"/>
      <c r="V3557" s="294" t="str">
        <f>IF(Tabela7[[#This Row],[C/V]]="c",Tabela7[[#This Row],[Preço Médio]],"")</f>
        <v/>
      </c>
      <c r="W3557" s="294" t="str">
        <f>IF(Tabela7[[#This Row],[C/V]]="v",Tabela7[[#This Row],[Preço Médio]],"")</f>
        <v/>
      </c>
      <c r="X3557" s="123" t="str">
        <f>Tabela7[[#This Row],[Código Negociação]]&amp;Tabela7[[#This Row],[C/V]]</f>
        <v/>
      </c>
    </row>
    <row r="3558" spans="3:24" ht="15" customHeight="1" x14ac:dyDescent="0.25">
      <c r="C3558" s="262"/>
      <c r="D3558" s="272"/>
      <c r="E3558" s="272"/>
      <c r="F3558" s="264"/>
      <c r="G3558" s="265"/>
      <c r="H3558" s="126"/>
      <c r="I3558" s="125"/>
      <c r="J3558" s="125"/>
      <c r="K3558" s="125"/>
      <c r="L3558" s="125"/>
      <c r="M3558" s="125"/>
      <c r="N3558" s="125"/>
      <c r="O3558" s="266"/>
      <c r="P3558" s="267"/>
      <c r="Q3558" s="268"/>
      <c r="R3558" s="269"/>
      <c r="S3558" s="268"/>
      <c r="T3558" s="263"/>
      <c r="U3558" s="300"/>
      <c r="V3558" s="294" t="str">
        <f>IF(Tabela7[[#This Row],[C/V]]="c",Tabela7[[#This Row],[Preço Médio]],"")</f>
        <v/>
      </c>
      <c r="W3558" s="294" t="str">
        <f>IF(Tabela7[[#This Row],[C/V]]="v",Tabela7[[#This Row],[Preço Médio]],"")</f>
        <v/>
      </c>
      <c r="X3558" s="123" t="str">
        <f>Tabela7[[#This Row],[Código Negociação]]&amp;Tabela7[[#This Row],[C/V]]</f>
        <v/>
      </c>
    </row>
    <row r="3559" spans="3:24" ht="15" customHeight="1" x14ac:dyDescent="0.25">
      <c r="C3559" s="262"/>
      <c r="D3559" s="272"/>
      <c r="E3559" s="272"/>
      <c r="F3559" s="264"/>
      <c r="G3559" s="265"/>
      <c r="H3559" s="126"/>
      <c r="I3559" s="125"/>
      <c r="J3559" s="125"/>
      <c r="K3559" s="125"/>
      <c r="L3559" s="125"/>
      <c r="M3559" s="125"/>
      <c r="N3559" s="125"/>
      <c r="O3559" s="266"/>
      <c r="P3559" s="267"/>
      <c r="Q3559" s="267"/>
      <c r="R3559" s="270"/>
      <c r="S3559" s="267"/>
      <c r="T3559" s="264"/>
      <c r="U3559" s="300"/>
      <c r="V3559" s="294" t="str">
        <f>IF(Tabela7[[#This Row],[C/V]]="c",Tabela7[[#This Row],[Preço Médio]],"")</f>
        <v/>
      </c>
      <c r="W3559" s="294" t="str">
        <f>IF(Tabela7[[#This Row],[C/V]]="v",Tabela7[[#This Row],[Preço Médio]],"")</f>
        <v/>
      </c>
      <c r="X3559" s="123" t="str">
        <f>Tabela7[[#This Row],[Código Negociação]]&amp;Tabela7[[#This Row],[C/V]]</f>
        <v/>
      </c>
    </row>
    <row r="3560" spans="3:24" ht="15" customHeight="1" x14ac:dyDescent="0.25">
      <c r="C3560" s="141"/>
      <c r="D3560" s="273"/>
      <c r="E3560" s="273"/>
      <c r="F3560" s="264"/>
      <c r="G3560" s="274"/>
      <c r="H3560" s="264"/>
      <c r="I3560" s="275"/>
      <c r="J3560" s="275"/>
      <c r="K3560" s="275"/>
      <c r="L3560" s="275"/>
      <c r="M3560" s="275"/>
      <c r="N3560" s="275"/>
      <c r="O3560" s="267"/>
      <c r="P3560" s="267"/>
      <c r="Q3560" s="268"/>
      <c r="R3560" s="269"/>
      <c r="S3560" s="268"/>
      <c r="T3560" s="263"/>
      <c r="U3560" s="300"/>
      <c r="V3560" s="294" t="str">
        <f>IF(Tabela7[[#This Row],[C/V]]="c",Tabela7[[#This Row],[Preço Médio]],"")</f>
        <v/>
      </c>
      <c r="W3560" s="294" t="str">
        <f>IF(Tabela7[[#This Row],[C/V]]="v",Tabela7[[#This Row],[Preço Médio]],"")</f>
        <v/>
      </c>
      <c r="X3560" s="123" t="str">
        <f>Tabela7[[#This Row],[Código Negociação]]&amp;Tabela7[[#This Row],[C/V]]</f>
        <v/>
      </c>
    </row>
    <row r="3561" spans="3:24" ht="15" customHeight="1" x14ac:dyDescent="0.25">
      <c r="C3561" s="262"/>
      <c r="D3561" s="272"/>
      <c r="E3561" s="273"/>
      <c r="F3561" s="264"/>
      <c r="G3561" s="265"/>
      <c r="H3561" s="126"/>
      <c r="I3561" s="125"/>
      <c r="J3561" s="125"/>
      <c r="K3561" s="125"/>
      <c r="L3561" s="125"/>
      <c r="M3561" s="125"/>
      <c r="N3561" s="125"/>
      <c r="O3561" s="266"/>
      <c r="P3561" s="267"/>
      <c r="Q3561" s="268"/>
      <c r="R3561" s="269"/>
      <c r="S3561" s="268"/>
      <c r="T3561" s="263"/>
      <c r="U3561" s="300"/>
      <c r="V3561" s="294" t="str">
        <f>IF(Tabela7[[#This Row],[C/V]]="c",Tabela7[[#This Row],[Preço Médio]],"")</f>
        <v/>
      </c>
      <c r="W3561" s="294" t="str">
        <f>IF(Tabela7[[#This Row],[C/V]]="v",Tabela7[[#This Row],[Preço Médio]],"")</f>
        <v/>
      </c>
      <c r="X3561" s="123" t="str">
        <f>Tabela7[[#This Row],[Código Negociação]]&amp;Tabela7[[#This Row],[C/V]]</f>
        <v/>
      </c>
    </row>
    <row r="3562" spans="3:24" ht="15" customHeight="1" x14ac:dyDescent="0.25">
      <c r="C3562" s="262"/>
      <c r="D3562" s="272"/>
      <c r="E3562" s="273"/>
      <c r="F3562" s="264"/>
      <c r="G3562" s="265"/>
      <c r="H3562" s="126"/>
      <c r="I3562" s="125"/>
      <c r="J3562" s="125"/>
      <c r="K3562" s="125"/>
      <c r="L3562" s="125"/>
      <c r="M3562" s="125"/>
      <c r="N3562" s="125"/>
      <c r="O3562" s="266"/>
      <c r="P3562" s="267"/>
      <c r="Q3562" s="267"/>
      <c r="R3562" s="270"/>
      <c r="S3562" s="267"/>
      <c r="T3562" s="264"/>
      <c r="U3562" s="300"/>
      <c r="V3562" s="294" t="str">
        <f>IF(Tabela7[[#This Row],[C/V]]="c",Tabela7[[#This Row],[Preço Médio]],"")</f>
        <v/>
      </c>
      <c r="W3562" s="294" t="str">
        <f>IF(Tabela7[[#This Row],[C/V]]="v",Tabela7[[#This Row],[Preço Médio]],"")</f>
        <v/>
      </c>
      <c r="X3562" s="123" t="str">
        <f>Tabela7[[#This Row],[Código Negociação]]&amp;Tabela7[[#This Row],[C/V]]</f>
        <v/>
      </c>
    </row>
    <row r="3563" spans="3:24" ht="15" customHeight="1" x14ac:dyDescent="0.25">
      <c r="C3563" s="141"/>
      <c r="D3563" s="271"/>
      <c r="E3563" s="271"/>
      <c r="F3563" s="118"/>
      <c r="G3563" s="119"/>
      <c r="H3563" s="118"/>
      <c r="I3563" s="120"/>
      <c r="J3563" s="120"/>
      <c r="K3563" s="120"/>
      <c r="L3563" s="120"/>
      <c r="M3563" s="120"/>
      <c r="N3563" s="120"/>
      <c r="O3563" s="121"/>
      <c r="P3563" s="121"/>
      <c r="Q3563" s="117"/>
      <c r="R3563" s="122"/>
      <c r="S3563" s="117"/>
      <c r="T3563" s="123"/>
      <c r="U3563" s="299"/>
      <c r="V3563" s="294" t="str">
        <f>IF(Tabela7[[#This Row],[C/V]]="c",Tabela7[[#This Row],[Preço Médio]],"")</f>
        <v/>
      </c>
      <c r="W3563" s="294" t="str">
        <f>IF(Tabela7[[#This Row],[C/V]]="v",Tabela7[[#This Row],[Preço Médio]],"")</f>
        <v/>
      </c>
      <c r="X3563" s="123" t="str">
        <f>Tabela7[[#This Row],[Código Negociação]]&amp;Tabela7[[#This Row],[C/V]]</f>
        <v/>
      </c>
    </row>
    <row r="3564" spans="3:24" ht="15" customHeight="1" x14ac:dyDescent="0.25">
      <c r="C3564" s="262"/>
      <c r="D3564" s="272"/>
      <c r="E3564" s="272"/>
      <c r="F3564" s="264"/>
      <c r="G3564" s="265"/>
      <c r="H3564" s="126"/>
      <c r="I3564" s="125"/>
      <c r="J3564" s="125"/>
      <c r="K3564" s="125"/>
      <c r="L3564" s="125"/>
      <c r="M3564" s="125"/>
      <c r="N3564" s="125"/>
      <c r="O3564" s="266"/>
      <c r="P3564" s="267"/>
      <c r="Q3564" s="268"/>
      <c r="R3564" s="269"/>
      <c r="S3564" s="268"/>
      <c r="T3564" s="263"/>
      <c r="U3564" s="300"/>
      <c r="V3564" s="294" t="str">
        <f>IF(Tabela7[[#This Row],[C/V]]="c",Tabela7[[#This Row],[Preço Médio]],"")</f>
        <v/>
      </c>
      <c r="W3564" s="294" t="str">
        <f>IF(Tabela7[[#This Row],[C/V]]="v",Tabela7[[#This Row],[Preço Médio]],"")</f>
        <v/>
      </c>
      <c r="X3564" s="123" t="str">
        <f>Tabela7[[#This Row],[Código Negociação]]&amp;Tabela7[[#This Row],[C/V]]</f>
        <v/>
      </c>
    </row>
    <row r="3565" spans="3:24" ht="15" customHeight="1" x14ac:dyDescent="0.25">
      <c r="C3565" s="262"/>
      <c r="D3565" s="272"/>
      <c r="E3565" s="272"/>
      <c r="F3565" s="264"/>
      <c r="G3565" s="265"/>
      <c r="H3565" s="126"/>
      <c r="I3565" s="125"/>
      <c r="J3565" s="125"/>
      <c r="K3565" s="125"/>
      <c r="L3565" s="125"/>
      <c r="M3565" s="125"/>
      <c r="N3565" s="125"/>
      <c r="O3565" s="266"/>
      <c r="P3565" s="267"/>
      <c r="Q3565" s="267"/>
      <c r="R3565" s="270"/>
      <c r="S3565" s="267"/>
      <c r="T3565" s="264"/>
      <c r="U3565" s="300"/>
      <c r="V3565" s="294" t="str">
        <f>IF(Tabela7[[#This Row],[C/V]]="c",Tabela7[[#This Row],[Preço Médio]],"")</f>
        <v/>
      </c>
      <c r="W3565" s="294" t="str">
        <f>IF(Tabela7[[#This Row],[C/V]]="v",Tabela7[[#This Row],[Preço Médio]],"")</f>
        <v/>
      </c>
      <c r="X3565" s="123" t="str">
        <f>Tabela7[[#This Row],[Código Negociação]]&amp;Tabela7[[#This Row],[C/V]]</f>
        <v/>
      </c>
    </row>
    <row r="3566" spans="3:24" ht="15" customHeight="1" x14ac:dyDescent="0.25">
      <c r="C3566" s="141"/>
      <c r="D3566" s="273"/>
      <c r="E3566" s="273"/>
      <c r="F3566" s="264"/>
      <c r="G3566" s="274"/>
      <c r="H3566" s="264"/>
      <c r="I3566" s="275"/>
      <c r="J3566" s="275"/>
      <c r="K3566" s="275"/>
      <c r="L3566" s="275"/>
      <c r="M3566" s="275"/>
      <c r="N3566" s="275"/>
      <c r="O3566" s="267"/>
      <c r="P3566" s="267"/>
      <c r="Q3566" s="268"/>
      <c r="R3566" s="269"/>
      <c r="S3566" s="268"/>
      <c r="T3566" s="263"/>
      <c r="U3566" s="300"/>
      <c r="V3566" s="294" t="str">
        <f>IF(Tabela7[[#This Row],[C/V]]="c",Tabela7[[#This Row],[Preço Médio]],"")</f>
        <v/>
      </c>
      <c r="W3566" s="294" t="str">
        <f>IF(Tabela7[[#This Row],[C/V]]="v",Tabela7[[#This Row],[Preço Médio]],"")</f>
        <v/>
      </c>
      <c r="X3566" s="123" t="str">
        <f>Tabela7[[#This Row],[Código Negociação]]&amp;Tabela7[[#This Row],[C/V]]</f>
        <v/>
      </c>
    </row>
    <row r="3567" spans="3:24" ht="15" customHeight="1" x14ac:dyDescent="0.25">
      <c r="C3567" s="262"/>
      <c r="D3567" s="272"/>
      <c r="E3567" s="273"/>
      <c r="F3567" s="264"/>
      <c r="G3567" s="265"/>
      <c r="H3567" s="126"/>
      <c r="I3567" s="125"/>
      <c r="J3567" s="125"/>
      <c r="K3567" s="125"/>
      <c r="L3567" s="125"/>
      <c r="M3567" s="125"/>
      <c r="N3567" s="125"/>
      <c r="O3567" s="266"/>
      <c r="P3567" s="267"/>
      <c r="Q3567" s="268"/>
      <c r="R3567" s="269"/>
      <c r="S3567" s="268"/>
      <c r="T3567" s="263"/>
      <c r="U3567" s="300"/>
      <c r="V3567" s="294" t="str">
        <f>IF(Tabela7[[#This Row],[C/V]]="c",Tabela7[[#This Row],[Preço Médio]],"")</f>
        <v/>
      </c>
      <c r="W3567" s="294" t="str">
        <f>IF(Tabela7[[#This Row],[C/V]]="v",Tabela7[[#This Row],[Preço Médio]],"")</f>
        <v/>
      </c>
      <c r="X3567" s="123" t="str">
        <f>Tabela7[[#This Row],[Código Negociação]]&amp;Tabela7[[#This Row],[C/V]]</f>
        <v/>
      </c>
    </row>
    <row r="3568" spans="3:24" ht="15" customHeight="1" x14ac:dyDescent="0.25">
      <c r="C3568" s="262"/>
      <c r="D3568" s="272"/>
      <c r="E3568" s="273"/>
      <c r="F3568" s="264"/>
      <c r="G3568" s="265"/>
      <c r="H3568" s="126"/>
      <c r="I3568" s="125"/>
      <c r="J3568" s="125"/>
      <c r="K3568" s="125"/>
      <c r="L3568" s="125"/>
      <c r="M3568" s="125"/>
      <c r="N3568" s="125"/>
      <c r="O3568" s="266"/>
      <c r="P3568" s="267"/>
      <c r="Q3568" s="267"/>
      <c r="R3568" s="270"/>
      <c r="S3568" s="267"/>
      <c r="T3568" s="264"/>
      <c r="U3568" s="300"/>
      <c r="V3568" s="294" t="str">
        <f>IF(Tabela7[[#This Row],[C/V]]="c",Tabela7[[#This Row],[Preço Médio]],"")</f>
        <v/>
      </c>
      <c r="W3568" s="294" t="str">
        <f>IF(Tabela7[[#This Row],[C/V]]="v",Tabela7[[#This Row],[Preço Médio]],"")</f>
        <v/>
      </c>
      <c r="X3568" s="123" t="str">
        <f>Tabela7[[#This Row],[Código Negociação]]&amp;Tabela7[[#This Row],[C/V]]</f>
        <v/>
      </c>
    </row>
    <row r="3569" spans="3:24" ht="15" customHeight="1" x14ac:dyDescent="0.25">
      <c r="C3569" s="141"/>
      <c r="D3569" s="271"/>
      <c r="E3569" s="271"/>
      <c r="F3569" s="118"/>
      <c r="G3569" s="119"/>
      <c r="H3569" s="118"/>
      <c r="I3569" s="120"/>
      <c r="J3569" s="120"/>
      <c r="K3569" s="120"/>
      <c r="L3569" s="120"/>
      <c r="M3569" s="120"/>
      <c r="N3569" s="120"/>
      <c r="O3569" s="121"/>
      <c r="P3569" s="121"/>
      <c r="Q3569" s="117"/>
      <c r="R3569" s="122"/>
      <c r="S3569" s="117"/>
      <c r="T3569" s="123"/>
      <c r="U3569" s="299"/>
      <c r="V3569" s="294" t="str">
        <f>IF(Tabela7[[#This Row],[C/V]]="c",Tabela7[[#This Row],[Preço Médio]],"")</f>
        <v/>
      </c>
      <c r="W3569" s="294" t="str">
        <f>IF(Tabela7[[#This Row],[C/V]]="v",Tabela7[[#This Row],[Preço Médio]],"")</f>
        <v/>
      </c>
      <c r="X3569" s="123" t="str">
        <f>Tabela7[[#This Row],[Código Negociação]]&amp;Tabela7[[#This Row],[C/V]]</f>
        <v/>
      </c>
    </row>
    <row r="3570" spans="3:24" ht="15" customHeight="1" x14ac:dyDescent="0.25">
      <c r="C3570" s="262"/>
      <c r="D3570" s="272"/>
      <c r="E3570" s="272"/>
      <c r="F3570" s="264"/>
      <c r="G3570" s="265"/>
      <c r="H3570" s="126"/>
      <c r="I3570" s="125"/>
      <c r="J3570" s="125"/>
      <c r="K3570" s="125"/>
      <c r="L3570" s="125"/>
      <c r="M3570" s="125"/>
      <c r="N3570" s="125"/>
      <c r="O3570" s="266"/>
      <c r="P3570" s="267"/>
      <c r="Q3570" s="268"/>
      <c r="R3570" s="269"/>
      <c r="S3570" s="268"/>
      <c r="T3570" s="263"/>
      <c r="U3570" s="300"/>
      <c r="V3570" s="294" t="str">
        <f>IF(Tabela7[[#This Row],[C/V]]="c",Tabela7[[#This Row],[Preço Médio]],"")</f>
        <v/>
      </c>
      <c r="W3570" s="294" t="str">
        <f>IF(Tabela7[[#This Row],[C/V]]="v",Tabela7[[#This Row],[Preço Médio]],"")</f>
        <v/>
      </c>
      <c r="X3570" s="123" t="str">
        <f>Tabela7[[#This Row],[Código Negociação]]&amp;Tabela7[[#This Row],[C/V]]</f>
        <v/>
      </c>
    </row>
    <row r="3571" spans="3:24" ht="15" customHeight="1" x14ac:dyDescent="0.25">
      <c r="C3571" s="262"/>
      <c r="D3571" s="272"/>
      <c r="E3571" s="272"/>
      <c r="F3571" s="264"/>
      <c r="G3571" s="265"/>
      <c r="H3571" s="126"/>
      <c r="I3571" s="125"/>
      <c r="J3571" s="125"/>
      <c r="K3571" s="125"/>
      <c r="L3571" s="125"/>
      <c r="M3571" s="125"/>
      <c r="N3571" s="125"/>
      <c r="O3571" s="266"/>
      <c r="P3571" s="267"/>
      <c r="Q3571" s="267"/>
      <c r="R3571" s="270"/>
      <c r="S3571" s="267"/>
      <c r="T3571" s="264"/>
      <c r="U3571" s="300"/>
      <c r="V3571" s="294" t="str">
        <f>IF(Tabela7[[#This Row],[C/V]]="c",Tabela7[[#This Row],[Preço Médio]],"")</f>
        <v/>
      </c>
      <c r="W3571" s="294" t="str">
        <f>IF(Tabela7[[#This Row],[C/V]]="v",Tabela7[[#This Row],[Preço Médio]],"")</f>
        <v/>
      </c>
      <c r="X3571" s="123" t="str">
        <f>Tabela7[[#This Row],[Código Negociação]]&amp;Tabela7[[#This Row],[C/V]]</f>
        <v/>
      </c>
    </row>
    <row r="3572" spans="3:24" ht="15" customHeight="1" x14ac:dyDescent="0.25">
      <c r="C3572" s="141"/>
      <c r="D3572" s="273"/>
      <c r="E3572" s="273"/>
      <c r="F3572" s="264"/>
      <c r="G3572" s="274"/>
      <c r="H3572" s="264"/>
      <c r="I3572" s="275"/>
      <c r="J3572" s="275"/>
      <c r="K3572" s="275"/>
      <c r="L3572" s="275"/>
      <c r="M3572" s="275"/>
      <c r="N3572" s="275"/>
      <c r="O3572" s="267"/>
      <c r="P3572" s="267"/>
      <c r="Q3572" s="268"/>
      <c r="R3572" s="269"/>
      <c r="S3572" s="268"/>
      <c r="T3572" s="263"/>
      <c r="U3572" s="300"/>
      <c r="V3572" s="294" t="str">
        <f>IF(Tabela7[[#This Row],[C/V]]="c",Tabela7[[#This Row],[Preço Médio]],"")</f>
        <v/>
      </c>
      <c r="W3572" s="294" t="str">
        <f>IF(Tabela7[[#This Row],[C/V]]="v",Tabela7[[#This Row],[Preço Médio]],"")</f>
        <v/>
      </c>
      <c r="X3572" s="123" t="str">
        <f>Tabela7[[#This Row],[Código Negociação]]&amp;Tabela7[[#This Row],[C/V]]</f>
        <v/>
      </c>
    </row>
    <row r="3573" spans="3:24" ht="15" customHeight="1" x14ac:dyDescent="0.25">
      <c r="C3573" s="262"/>
      <c r="D3573" s="272"/>
      <c r="E3573" s="273"/>
      <c r="F3573" s="264"/>
      <c r="G3573" s="265"/>
      <c r="H3573" s="126"/>
      <c r="I3573" s="125"/>
      <c r="J3573" s="125"/>
      <c r="K3573" s="125"/>
      <c r="L3573" s="125"/>
      <c r="M3573" s="125"/>
      <c r="N3573" s="125"/>
      <c r="O3573" s="266"/>
      <c r="P3573" s="267"/>
      <c r="Q3573" s="268"/>
      <c r="R3573" s="269"/>
      <c r="S3573" s="268"/>
      <c r="T3573" s="263"/>
      <c r="U3573" s="300"/>
      <c r="V3573" s="294" t="str">
        <f>IF(Tabela7[[#This Row],[C/V]]="c",Tabela7[[#This Row],[Preço Médio]],"")</f>
        <v/>
      </c>
      <c r="W3573" s="294" t="str">
        <f>IF(Tabela7[[#This Row],[C/V]]="v",Tabela7[[#This Row],[Preço Médio]],"")</f>
        <v/>
      </c>
      <c r="X3573" s="123" t="str">
        <f>Tabela7[[#This Row],[Código Negociação]]&amp;Tabela7[[#This Row],[C/V]]</f>
        <v/>
      </c>
    </row>
    <row r="3574" spans="3:24" ht="15" customHeight="1" x14ac:dyDescent="0.25">
      <c r="C3574" s="262"/>
      <c r="D3574" s="272"/>
      <c r="E3574" s="273"/>
      <c r="F3574" s="264"/>
      <c r="G3574" s="265"/>
      <c r="H3574" s="126"/>
      <c r="I3574" s="125"/>
      <c r="J3574" s="125"/>
      <c r="K3574" s="125"/>
      <c r="L3574" s="125"/>
      <c r="M3574" s="125"/>
      <c r="N3574" s="125"/>
      <c r="O3574" s="266"/>
      <c r="P3574" s="267"/>
      <c r="Q3574" s="267"/>
      <c r="R3574" s="270"/>
      <c r="S3574" s="267"/>
      <c r="T3574" s="264"/>
      <c r="U3574" s="300"/>
      <c r="V3574" s="294" t="str">
        <f>IF(Tabela7[[#This Row],[C/V]]="c",Tabela7[[#This Row],[Preço Médio]],"")</f>
        <v/>
      </c>
      <c r="W3574" s="294" t="str">
        <f>IF(Tabela7[[#This Row],[C/V]]="v",Tabela7[[#This Row],[Preço Médio]],"")</f>
        <v/>
      </c>
      <c r="X3574" s="123" t="str">
        <f>Tabela7[[#This Row],[Código Negociação]]&amp;Tabela7[[#This Row],[C/V]]</f>
        <v/>
      </c>
    </row>
    <row r="3575" spans="3:24" ht="15" customHeight="1" x14ac:dyDescent="0.25">
      <c r="C3575" s="141"/>
      <c r="D3575" s="271"/>
      <c r="E3575" s="271"/>
      <c r="F3575" s="118"/>
      <c r="G3575" s="119"/>
      <c r="H3575" s="118"/>
      <c r="I3575" s="120"/>
      <c r="J3575" s="120"/>
      <c r="K3575" s="120"/>
      <c r="L3575" s="120"/>
      <c r="M3575" s="120"/>
      <c r="N3575" s="120"/>
      <c r="O3575" s="121"/>
      <c r="P3575" s="121"/>
      <c r="Q3575" s="117"/>
      <c r="R3575" s="122"/>
      <c r="S3575" s="117"/>
      <c r="T3575" s="123"/>
      <c r="U3575" s="299"/>
      <c r="V3575" s="294" t="str">
        <f>IF(Tabela7[[#This Row],[C/V]]="c",Tabela7[[#This Row],[Preço Médio]],"")</f>
        <v/>
      </c>
      <c r="W3575" s="294" t="str">
        <f>IF(Tabela7[[#This Row],[C/V]]="v",Tabela7[[#This Row],[Preço Médio]],"")</f>
        <v/>
      </c>
      <c r="X3575" s="123" t="str">
        <f>Tabela7[[#This Row],[Código Negociação]]&amp;Tabela7[[#This Row],[C/V]]</f>
        <v/>
      </c>
    </row>
    <row r="3576" spans="3:24" ht="15" customHeight="1" x14ac:dyDescent="0.25">
      <c r="C3576" s="262"/>
      <c r="D3576" s="272"/>
      <c r="E3576" s="272"/>
      <c r="F3576" s="264"/>
      <c r="G3576" s="265"/>
      <c r="H3576" s="126"/>
      <c r="I3576" s="125"/>
      <c r="J3576" s="125"/>
      <c r="K3576" s="125"/>
      <c r="L3576" s="125"/>
      <c r="M3576" s="125"/>
      <c r="N3576" s="125"/>
      <c r="O3576" s="266"/>
      <c r="P3576" s="267"/>
      <c r="Q3576" s="268"/>
      <c r="R3576" s="269"/>
      <c r="S3576" s="268"/>
      <c r="T3576" s="263"/>
      <c r="U3576" s="300"/>
      <c r="V3576" s="294" t="str">
        <f>IF(Tabela7[[#This Row],[C/V]]="c",Tabela7[[#This Row],[Preço Médio]],"")</f>
        <v/>
      </c>
      <c r="W3576" s="294" t="str">
        <f>IF(Tabela7[[#This Row],[C/V]]="v",Tabela7[[#This Row],[Preço Médio]],"")</f>
        <v/>
      </c>
      <c r="X3576" s="123" t="str">
        <f>Tabela7[[#This Row],[Código Negociação]]&amp;Tabela7[[#This Row],[C/V]]</f>
        <v/>
      </c>
    </row>
    <row r="3577" spans="3:24" ht="15" customHeight="1" x14ac:dyDescent="0.25">
      <c r="C3577" s="262"/>
      <c r="D3577" s="272"/>
      <c r="E3577" s="272"/>
      <c r="F3577" s="264"/>
      <c r="G3577" s="265"/>
      <c r="H3577" s="126"/>
      <c r="I3577" s="125"/>
      <c r="J3577" s="125"/>
      <c r="K3577" s="125"/>
      <c r="L3577" s="125"/>
      <c r="M3577" s="125"/>
      <c r="N3577" s="125"/>
      <c r="O3577" s="266"/>
      <c r="P3577" s="267"/>
      <c r="Q3577" s="267"/>
      <c r="R3577" s="270"/>
      <c r="S3577" s="267"/>
      <c r="T3577" s="264"/>
      <c r="U3577" s="300"/>
      <c r="V3577" s="294" t="str">
        <f>IF(Tabela7[[#This Row],[C/V]]="c",Tabela7[[#This Row],[Preço Médio]],"")</f>
        <v/>
      </c>
      <c r="W3577" s="294" t="str">
        <f>IF(Tabela7[[#This Row],[C/V]]="v",Tabela7[[#This Row],[Preço Médio]],"")</f>
        <v/>
      </c>
      <c r="X3577" s="123" t="str">
        <f>Tabela7[[#This Row],[Código Negociação]]&amp;Tabela7[[#This Row],[C/V]]</f>
        <v/>
      </c>
    </row>
    <row r="3578" spans="3:24" ht="15" customHeight="1" x14ac:dyDescent="0.25">
      <c r="C3578" s="141"/>
      <c r="D3578" s="273"/>
      <c r="E3578" s="273"/>
      <c r="F3578" s="264"/>
      <c r="G3578" s="274"/>
      <c r="H3578" s="264"/>
      <c r="I3578" s="275"/>
      <c r="J3578" s="275"/>
      <c r="K3578" s="275"/>
      <c r="L3578" s="275"/>
      <c r="M3578" s="275"/>
      <c r="N3578" s="275"/>
      <c r="O3578" s="267"/>
      <c r="P3578" s="267"/>
      <c r="Q3578" s="268"/>
      <c r="R3578" s="269"/>
      <c r="S3578" s="268"/>
      <c r="T3578" s="263"/>
      <c r="U3578" s="300"/>
      <c r="V3578" s="294" t="str">
        <f>IF(Tabela7[[#This Row],[C/V]]="c",Tabela7[[#This Row],[Preço Médio]],"")</f>
        <v/>
      </c>
      <c r="W3578" s="294" t="str">
        <f>IF(Tabela7[[#This Row],[C/V]]="v",Tabela7[[#This Row],[Preço Médio]],"")</f>
        <v/>
      </c>
      <c r="X3578" s="123" t="str">
        <f>Tabela7[[#This Row],[Código Negociação]]&amp;Tabela7[[#This Row],[C/V]]</f>
        <v/>
      </c>
    </row>
    <row r="3579" spans="3:24" ht="15" customHeight="1" x14ac:dyDescent="0.25">
      <c r="C3579" s="262"/>
      <c r="D3579" s="272"/>
      <c r="E3579" s="273"/>
      <c r="F3579" s="264"/>
      <c r="G3579" s="265"/>
      <c r="H3579" s="126"/>
      <c r="I3579" s="125"/>
      <c r="J3579" s="125"/>
      <c r="K3579" s="125"/>
      <c r="L3579" s="125"/>
      <c r="M3579" s="125"/>
      <c r="N3579" s="125"/>
      <c r="O3579" s="266"/>
      <c r="P3579" s="267"/>
      <c r="Q3579" s="268"/>
      <c r="R3579" s="269"/>
      <c r="S3579" s="268"/>
      <c r="T3579" s="263"/>
      <c r="U3579" s="300"/>
      <c r="V3579" s="294" t="str">
        <f>IF(Tabela7[[#This Row],[C/V]]="c",Tabela7[[#This Row],[Preço Médio]],"")</f>
        <v/>
      </c>
      <c r="W3579" s="294" t="str">
        <f>IF(Tabela7[[#This Row],[C/V]]="v",Tabela7[[#This Row],[Preço Médio]],"")</f>
        <v/>
      </c>
      <c r="X3579" s="123" t="str">
        <f>Tabela7[[#This Row],[Código Negociação]]&amp;Tabela7[[#This Row],[C/V]]</f>
        <v/>
      </c>
    </row>
    <row r="3580" spans="3:24" ht="15" customHeight="1" x14ac:dyDescent="0.25">
      <c r="C3580" s="262"/>
      <c r="D3580" s="272"/>
      <c r="E3580" s="273"/>
      <c r="F3580" s="264"/>
      <c r="G3580" s="265"/>
      <c r="H3580" s="126"/>
      <c r="I3580" s="125"/>
      <c r="J3580" s="125"/>
      <c r="K3580" s="125"/>
      <c r="L3580" s="125"/>
      <c r="M3580" s="125"/>
      <c r="N3580" s="125"/>
      <c r="O3580" s="266"/>
      <c r="P3580" s="267"/>
      <c r="Q3580" s="267"/>
      <c r="R3580" s="270"/>
      <c r="S3580" s="267"/>
      <c r="T3580" s="264"/>
      <c r="U3580" s="300"/>
      <c r="V3580" s="294" t="str">
        <f>IF(Tabela7[[#This Row],[C/V]]="c",Tabela7[[#This Row],[Preço Médio]],"")</f>
        <v/>
      </c>
      <c r="W3580" s="294" t="str">
        <f>IF(Tabela7[[#This Row],[C/V]]="v",Tabela7[[#This Row],[Preço Médio]],"")</f>
        <v/>
      </c>
      <c r="X3580" s="123" t="str">
        <f>Tabela7[[#This Row],[Código Negociação]]&amp;Tabela7[[#This Row],[C/V]]</f>
        <v/>
      </c>
    </row>
    <row r="3581" spans="3:24" ht="15" customHeight="1" x14ac:dyDescent="0.25">
      <c r="C3581" s="141"/>
      <c r="D3581" s="271"/>
      <c r="E3581" s="271"/>
      <c r="F3581" s="118"/>
      <c r="G3581" s="119"/>
      <c r="H3581" s="118"/>
      <c r="I3581" s="120"/>
      <c r="J3581" s="120"/>
      <c r="K3581" s="120"/>
      <c r="L3581" s="120"/>
      <c r="M3581" s="120"/>
      <c r="N3581" s="120"/>
      <c r="O3581" s="121"/>
      <c r="P3581" s="121"/>
      <c r="Q3581" s="117"/>
      <c r="R3581" s="122"/>
      <c r="S3581" s="117"/>
      <c r="T3581" s="123"/>
      <c r="U3581" s="299"/>
      <c r="V3581" s="294" t="str">
        <f>IF(Tabela7[[#This Row],[C/V]]="c",Tabela7[[#This Row],[Preço Médio]],"")</f>
        <v/>
      </c>
      <c r="W3581" s="294" t="str">
        <f>IF(Tabela7[[#This Row],[C/V]]="v",Tabela7[[#This Row],[Preço Médio]],"")</f>
        <v/>
      </c>
      <c r="X3581" s="123" t="str">
        <f>Tabela7[[#This Row],[Código Negociação]]&amp;Tabela7[[#This Row],[C/V]]</f>
        <v/>
      </c>
    </row>
    <row r="3582" spans="3:24" ht="15" customHeight="1" x14ac:dyDescent="0.25">
      <c r="C3582" s="262"/>
      <c r="D3582" s="272"/>
      <c r="E3582" s="272"/>
      <c r="F3582" s="264"/>
      <c r="G3582" s="265"/>
      <c r="H3582" s="126"/>
      <c r="I3582" s="125"/>
      <c r="J3582" s="125"/>
      <c r="K3582" s="125"/>
      <c r="L3582" s="125"/>
      <c r="M3582" s="125"/>
      <c r="N3582" s="125"/>
      <c r="O3582" s="266"/>
      <c r="P3582" s="267"/>
      <c r="Q3582" s="268"/>
      <c r="R3582" s="269"/>
      <c r="S3582" s="268"/>
      <c r="T3582" s="263"/>
      <c r="U3582" s="300"/>
      <c r="V3582" s="294" t="str">
        <f>IF(Tabela7[[#This Row],[C/V]]="c",Tabela7[[#This Row],[Preço Médio]],"")</f>
        <v/>
      </c>
      <c r="W3582" s="294" t="str">
        <f>IF(Tabela7[[#This Row],[C/V]]="v",Tabela7[[#This Row],[Preço Médio]],"")</f>
        <v/>
      </c>
      <c r="X3582" s="123" t="str">
        <f>Tabela7[[#This Row],[Código Negociação]]&amp;Tabela7[[#This Row],[C/V]]</f>
        <v/>
      </c>
    </row>
    <row r="3583" spans="3:24" ht="15" customHeight="1" x14ac:dyDescent="0.25">
      <c r="C3583" s="262"/>
      <c r="D3583" s="272"/>
      <c r="E3583" s="272"/>
      <c r="F3583" s="264"/>
      <c r="G3583" s="265"/>
      <c r="H3583" s="126"/>
      <c r="I3583" s="125"/>
      <c r="J3583" s="125"/>
      <c r="K3583" s="125"/>
      <c r="L3583" s="125"/>
      <c r="M3583" s="125"/>
      <c r="N3583" s="125"/>
      <c r="O3583" s="266"/>
      <c r="P3583" s="267"/>
      <c r="Q3583" s="267"/>
      <c r="R3583" s="270"/>
      <c r="S3583" s="267"/>
      <c r="T3583" s="264"/>
      <c r="U3583" s="300"/>
      <c r="V3583" s="294" t="str">
        <f>IF(Tabela7[[#This Row],[C/V]]="c",Tabela7[[#This Row],[Preço Médio]],"")</f>
        <v/>
      </c>
      <c r="W3583" s="294" t="str">
        <f>IF(Tabela7[[#This Row],[C/V]]="v",Tabela7[[#This Row],[Preço Médio]],"")</f>
        <v/>
      </c>
      <c r="X3583" s="123" t="str">
        <f>Tabela7[[#This Row],[Código Negociação]]&amp;Tabela7[[#This Row],[C/V]]</f>
        <v/>
      </c>
    </row>
    <row r="3584" spans="3:24" ht="15" customHeight="1" x14ac:dyDescent="0.25">
      <c r="C3584" s="141"/>
      <c r="D3584" s="273"/>
      <c r="E3584" s="273"/>
      <c r="F3584" s="264"/>
      <c r="G3584" s="274"/>
      <c r="H3584" s="264"/>
      <c r="I3584" s="275"/>
      <c r="J3584" s="275"/>
      <c r="K3584" s="275"/>
      <c r="L3584" s="275"/>
      <c r="M3584" s="275"/>
      <c r="N3584" s="275"/>
      <c r="O3584" s="267"/>
      <c r="P3584" s="267"/>
      <c r="Q3584" s="268"/>
      <c r="R3584" s="269"/>
      <c r="S3584" s="268"/>
      <c r="T3584" s="263"/>
      <c r="U3584" s="300"/>
      <c r="V3584" s="294" t="str">
        <f>IF(Tabela7[[#This Row],[C/V]]="c",Tabela7[[#This Row],[Preço Médio]],"")</f>
        <v/>
      </c>
      <c r="W3584" s="294" t="str">
        <f>IF(Tabela7[[#This Row],[C/V]]="v",Tabela7[[#This Row],[Preço Médio]],"")</f>
        <v/>
      </c>
      <c r="X3584" s="123" t="str">
        <f>Tabela7[[#This Row],[Código Negociação]]&amp;Tabela7[[#This Row],[C/V]]</f>
        <v/>
      </c>
    </row>
    <row r="3585" spans="3:24" ht="15" customHeight="1" x14ac:dyDescent="0.25">
      <c r="C3585" s="262"/>
      <c r="D3585" s="272"/>
      <c r="E3585" s="273"/>
      <c r="F3585" s="264"/>
      <c r="G3585" s="265"/>
      <c r="H3585" s="126"/>
      <c r="I3585" s="125"/>
      <c r="J3585" s="125"/>
      <c r="K3585" s="125"/>
      <c r="L3585" s="125"/>
      <c r="M3585" s="125"/>
      <c r="N3585" s="125"/>
      <c r="O3585" s="266"/>
      <c r="P3585" s="267"/>
      <c r="Q3585" s="268"/>
      <c r="R3585" s="269"/>
      <c r="S3585" s="268"/>
      <c r="T3585" s="263"/>
      <c r="U3585" s="300"/>
      <c r="V3585" s="294" t="str">
        <f>IF(Tabela7[[#This Row],[C/V]]="c",Tabela7[[#This Row],[Preço Médio]],"")</f>
        <v/>
      </c>
      <c r="W3585" s="294" t="str">
        <f>IF(Tabela7[[#This Row],[C/V]]="v",Tabela7[[#This Row],[Preço Médio]],"")</f>
        <v/>
      </c>
      <c r="X3585" s="123" t="str">
        <f>Tabela7[[#This Row],[Código Negociação]]&amp;Tabela7[[#This Row],[C/V]]</f>
        <v/>
      </c>
    </row>
    <row r="3586" spans="3:24" ht="15" customHeight="1" x14ac:dyDescent="0.25">
      <c r="C3586" s="262"/>
      <c r="D3586" s="272"/>
      <c r="E3586" s="273"/>
      <c r="F3586" s="264"/>
      <c r="G3586" s="265"/>
      <c r="H3586" s="126"/>
      <c r="I3586" s="125"/>
      <c r="J3586" s="125"/>
      <c r="K3586" s="125"/>
      <c r="L3586" s="125"/>
      <c r="M3586" s="125"/>
      <c r="N3586" s="125"/>
      <c r="O3586" s="266"/>
      <c r="P3586" s="267"/>
      <c r="Q3586" s="267"/>
      <c r="R3586" s="270"/>
      <c r="S3586" s="267"/>
      <c r="T3586" s="264"/>
      <c r="U3586" s="300"/>
      <c r="V3586" s="294" t="str">
        <f>IF(Tabela7[[#This Row],[C/V]]="c",Tabela7[[#This Row],[Preço Médio]],"")</f>
        <v/>
      </c>
      <c r="W3586" s="294" t="str">
        <f>IF(Tabela7[[#This Row],[C/V]]="v",Tabela7[[#This Row],[Preço Médio]],"")</f>
        <v/>
      </c>
      <c r="X3586" s="123" t="str">
        <f>Tabela7[[#This Row],[Código Negociação]]&amp;Tabela7[[#This Row],[C/V]]</f>
        <v/>
      </c>
    </row>
    <row r="3587" spans="3:24" ht="15" customHeight="1" x14ac:dyDescent="0.25">
      <c r="C3587" s="141"/>
      <c r="D3587" s="271"/>
      <c r="E3587" s="271"/>
      <c r="F3587" s="118"/>
      <c r="G3587" s="119"/>
      <c r="H3587" s="118"/>
      <c r="I3587" s="120"/>
      <c r="J3587" s="120"/>
      <c r="K3587" s="120"/>
      <c r="L3587" s="120"/>
      <c r="M3587" s="120"/>
      <c r="N3587" s="120"/>
      <c r="O3587" s="121"/>
      <c r="P3587" s="121"/>
      <c r="Q3587" s="117"/>
      <c r="R3587" s="122"/>
      <c r="S3587" s="117"/>
      <c r="T3587" s="123"/>
      <c r="U3587" s="299"/>
      <c r="V3587" s="294" t="str">
        <f>IF(Tabela7[[#This Row],[C/V]]="c",Tabela7[[#This Row],[Preço Médio]],"")</f>
        <v/>
      </c>
      <c r="W3587" s="294" t="str">
        <f>IF(Tabela7[[#This Row],[C/V]]="v",Tabela7[[#This Row],[Preço Médio]],"")</f>
        <v/>
      </c>
      <c r="X3587" s="123" t="str">
        <f>Tabela7[[#This Row],[Código Negociação]]&amp;Tabela7[[#This Row],[C/V]]</f>
        <v/>
      </c>
    </row>
    <row r="3588" spans="3:24" ht="15" customHeight="1" x14ac:dyDescent="0.25">
      <c r="C3588" s="262"/>
      <c r="D3588" s="272"/>
      <c r="E3588" s="272"/>
      <c r="F3588" s="264"/>
      <c r="G3588" s="265"/>
      <c r="H3588" s="126"/>
      <c r="I3588" s="125"/>
      <c r="J3588" s="125"/>
      <c r="K3588" s="125"/>
      <c r="L3588" s="125"/>
      <c r="M3588" s="125"/>
      <c r="N3588" s="125"/>
      <c r="O3588" s="266"/>
      <c r="P3588" s="267"/>
      <c r="Q3588" s="268"/>
      <c r="R3588" s="269"/>
      <c r="S3588" s="268"/>
      <c r="T3588" s="263"/>
      <c r="U3588" s="300"/>
      <c r="V3588" s="294" t="str">
        <f>IF(Tabela7[[#This Row],[C/V]]="c",Tabela7[[#This Row],[Preço Médio]],"")</f>
        <v/>
      </c>
      <c r="W3588" s="294" t="str">
        <f>IF(Tabela7[[#This Row],[C/V]]="v",Tabela7[[#This Row],[Preço Médio]],"")</f>
        <v/>
      </c>
      <c r="X3588" s="123" t="str">
        <f>Tabela7[[#This Row],[Código Negociação]]&amp;Tabela7[[#This Row],[C/V]]</f>
        <v/>
      </c>
    </row>
    <row r="3589" spans="3:24" ht="15" customHeight="1" x14ac:dyDescent="0.25">
      <c r="C3589" s="262"/>
      <c r="D3589" s="272"/>
      <c r="E3589" s="272"/>
      <c r="F3589" s="264"/>
      <c r="G3589" s="265"/>
      <c r="H3589" s="126"/>
      <c r="I3589" s="125"/>
      <c r="J3589" s="125"/>
      <c r="K3589" s="125"/>
      <c r="L3589" s="125"/>
      <c r="M3589" s="125"/>
      <c r="N3589" s="125"/>
      <c r="O3589" s="266"/>
      <c r="P3589" s="267"/>
      <c r="Q3589" s="267"/>
      <c r="R3589" s="270"/>
      <c r="S3589" s="267"/>
      <c r="T3589" s="264"/>
      <c r="U3589" s="300"/>
      <c r="V3589" s="294" t="str">
        <f>IF(Tabela7[[#This Row],[C/V]]="c",Tabela7[[#This Row],[Preço Médio]],"")</f>
        <v/>
      </c>
      <c r="W3589" s="294" t="str">
        <f>IF(Tabela7[[#This Row],[C/V]]="v",Tabela7[[#This Row],[Preço Médio]],"")</f>
        <v/>
      </c>
      <c r="X3589" s="123" t="str">
        <f>Tabela7[[#This Row],[Código Negociação]]&amp;Tabela7[[#This Row],[C/V]]</f>
        <v/>
      </c>
    </row>
    <row r="3590" spans="3:24" ht="15" customHeight="1" x14ac:dyDescent="0.25">
      <c r="C3590" s="141"/>
      <c r="D3590" s="273"/>
      <c r="E3590" s="273"/>
      <c r="F3590" s="264"/>
      <c r="G3590" s="274"/>
      <c r="H3590" s="264"/>
      <c r="I3590" s="275"/>
      <c r="J3590" s="275"/>
      <c r="K3590" s="275"/>
      <c r="L3590" s="275"/>
      <c r="M3590" s="275"/>
      <c r="N3590" s="275"/>
      <c r="O3590" s="267"/>
      <c r="P3590" s="267"/>
      <c r="Q3590" s="268"/>
      <c r="R3590" s="269"/>
      <c r="S3590" s="268"/>
      <c r="T3590" s="263"/>
      <c r="U3590" s="300"/>
      <c r="V3590" s="294" t="str">
        <f>IF(Tabela7[[#This Row],[C/V]]="c",Tabela7[[#This Row],[Preço Médio]],"")</f>
        <v/>
      </c>
      <c r="W3590" s="294" t="str">
        <f>IF(Tabela7[[#This Row],[C/V]]="v",Tabela7[[#This Row],[Preço Médio]],"")</f>
        <v/>
      </c>
      <c r="X3590" s="123" t="str">
        <f>Tabela7[[#This Row],[Código Negociação]]&amp;Tabela7[[#This Row],[C/V]]</f>
        <v/>
      </c>
    </row>
    <row r="3591" spans="3:24" ht="15" customHeight="1" x14ac:dyDescent="0.25">
      <c r="C3591" s="262"/>
      <c r="D3591" s="272"/>
      <c r="E3591" s="273"/>
      <c r="F3591" s="264"/>
      <c r="G3591" s="265"/>
      <c r="H3591" s="126"/>
      <c r="I3591" s="125"/>
      <c r="J3591" s="125"/>
      <c r="K3591" s="125"/>
      <c r="L3591" s="125"/>
      <c r="M3591" s="125"/>
      <c r="N3591" s="125"/>
      <c r="O3591" s="266"/>
      <c r="P3591" s="267"/>
      <c r="Q3591" s="268"/>
      <c r="R3591" s="269"/>
      <c r="S3591" s="268"/>
      <c r="T3591" s="263"/>
      <c r="U3591" s="300"/>
      <c r="V3591" s="294" t="str">
        <f>IF(Tabela7[[#This Row],[C/V]]="c",Tabela7[[#This Row],[Preço Médio]],"")</f>
        <v/>
      </c>
      <c r="W3591" s="294" t="str">
        <f>IF(Tabela7[[#This Row],[C/V]]="v",Tabela7[[#This Row],[Preço Médio]],"")</f>
        <v/>
      </c>
      <c r="X3591" s="123" t="str">
        <f>Tabela7[[#This Row],[Código Negociação]]&amp;Tabela7[[#This Row],[C/V]]</f>
        <v/>
      </c>
    </row>
    <row r="3592" spans="3:24" ht="15" customHeight="1" x14ac:dyDescent="0.25">
      <c r="C3592" s="262"/>
      <c r="D3592" s="272"/>
      <c r="E3592" s="273"/>
      <c r="F3592" s="264"/>
      <c r="G3592" s="265"/>
      <c r="H3592" s="126"/>
      <c r="I3592" s="125"/>
      <c r="J3592" s="125"/>
      <c r="K3592" s="125"/>
      <c r="L3592" s="125"/>
      <c r="M3592" s="125"/>
      <c r="N3592" s="125"/>
      <c r="O3592" s="266"/>
      <c r="P3592" s="267"/>
      <c r="Q3592" s="267"/>
      <c r="R3592" s="270"/>
      <c r="S3592" s="267"/>
      <c r="T3592" s="264"/>
      <c r="U3592" s="300"/>
      <c r="V3592" s="294" t="str">
        <f>IF(Tabela7[[#This Row],[C/V]]="c",Tabela7[[#This Row],[Preço Médio]],"")</f>
        <v/>
      </c>
      <c r="W3592" s="294" t="str">
        <f>IF(Tabela7[[#This Row],[C/V]]="v",Tabela7[[#This Row],[Preço Médio]],"")</f>
        <v/>
      </c>
      <c r="X3592" s="123" t="str">
        <f>Tabela7[[#This Row],[Código Negociação]]&amp;Tabela7[[#This Row],[C/V]]</f>
        <v/>
      </c>
    </row>
    <row r="3593" spans="3:24" ht="15" customHeight="1" x14ac:dyDescent="0.25">
      <c r="C3593" s="141"/>
      <c r="D3593" s="271"/>
      <c r="E3593" s="271"/>
      <c r="F3593" s="118"/>
      <c r="G3593" s="119"/>
      <c r="H3593" s="118"/>
      <c r="I3593" s="120"/>
      <c r="J3593" s="120"/>
      <c r="K3593" s="120"/>
      <c r="L3593" s="120"/>
      <c r="M3593" s="120"/>
      <c r="N3593" s="120"/>
      <c r="O3593" s="121"/>
      <c r="P3593" s="121"/>
      <c r="Q3593" s="117"/>
      <c r="R3593" s="122"/>
      <c r="S3593" s="117"/>
      <c r="T3593" s="123"/>
      <c r="U3593" s="299"/>
      <c r="V3593" s="294" t="str">
        <f>IF(Tabela7[[#This Row],[C/V]]="c",Tabela7[[#This Row],[Preço Médio]],"")</f>
        <v/>
      </c>
      <c r="W3593" s="294" t="str">
        <f>IF(Tabela7[[#This Row],[C/V]]="v",Tabela7[[#This Row],[Preço Médio]],"")</f>
        <v/>
      </c>
      <c r="X3593" s="123" t="str">
        <f>Tabela7[[#This Row],[Código Negociação]]&amp;Tabela7[[#This Row],[C/V]]</f>
        <v/>
      </c>
    </row>
    <row r="3594" spans="3:24" ht="15" customHeight="1" x14ac:dyDescent="0.25">
      <c r="C3594" s="262"/>
      <c r="D3594" s="272"/>
      <c r="E3594" s="272"/>
      <c r="F3594" s="264"/>
      <c r="G3594" s="265"/>
      <c r="H3594" s="126"/>
      <c r="I3594" s="125"/>
      <c r="J3594" s="125"/>
      <c r="K3594" s="125"/>
      <c r="L3594" s="125"/>
      <c r="M3594" s="125"/>
      <c r="N3594" s="125"/>
      <c r="O3594" s="266"/>
      <c r="P3594" s="267"/>
      <c r="Q3594" s="268"/>
      <c r="R3594" s="269"/>
      <c r="S3594" s="268"/>
      <c r="T3594" s="263"/>
      <c r="U3594" s="300"/>
      <c r="V3594" s="294" t="str">
        <f>IF(Tabela7[[#This Row],[C/V]]="c",Tabela7[[#This Row],[Preço Médio]],"")</f>
        <v/>
      </c>
      <c r="W3594" s="294" t="str">
        <f>IF(Tabela7[[#This Row],[C/V]]="v",Tabela7[[#This Row],[Preço Médio]],"")</f>
        <v/>
      </c>
      <c r="X3594" s="123" t="str">
        <f>Tabela7[[#This Row],[Código Negociação]]&amp;Tabela7[[#This Row],[C/V]]</f>
        <v/>
      </c>
    </row>
    <row r="3595" spans="3:24" ht="15" customHeight="1" x14ac:dyDescent="0.25">
      <c r="C3595" s="262"/>
      <c r="D3595" s="272"/>
      <c r="E3595" s="272"/>
      <c r="F3595" s="264"/>
      <c r="G3595" s="265"/>
      <c r="H3595" s="126"/>
      <c r="I3595" s="125"/>
      <c r="J3595" s="125"/>
      <c r="K3595" s="125"/>
      <c r="L3595" s="125"/>
      <c r="M3595" s="125"/>
      <c r="N3595" s="125"/>
      <c r="O3595" s="266"/>
      <c r="P3595" s="267"/>
      <c r="Q3595" s="267"/>
      <c r="R3595" s="270"/>
      <c r="S3595" s="267"/>
      <c r="T3595" s="264"/>
      <c r="U3595" s="300"/>
      <c r="V3595" s="294" t="str">
        <f>IF(Tabela7[[#This Row],[C/V]]="c",Tabela7[[#This Row],[Preço Médio]],"")</f>
        <v/>
      </c>
      <c r="W3595" s="294" t="str">
        <f>IF(Tabela7[[#This Row],[C/V]]="v",Tabela7[[#This Row],[Preço Médio]],"")</f>
        <v/>
      </c>
      <c r="X3595" s="123" t="str">
        <f>Tabela7[[#This Row],[Código Negociação]]&amp;Tabela7[[#This Row],[C/V]]</f>
        <v/>
      </c>
    </row>
    <row r="3596" spans="3:24" ht="15" customHeight="1" x14ac:dyDescent="0.25">
      <c r="C3596" s="141"/>
      <c r="D3596" s="273"/>
      <c r="E3596" s="273"/>
      <c r="F3596" s="264"/>
      <c r="G3596" s="274"/>
      <c r="H3596" s="264"/>
      <c r="I3596" s="275"/>
      <c r="J3596" s="275"/>
      <c r="K3596" s="275"/>
      <c r="L3596" s="275"/>
      <c r="M3596" s="275"/>
      <c r="N3596" s="275"/>
      <c r="O3596" s="267"/>
      <c r="P3596" s="267"/>
      <c r="Q3596" s="268"/>
      <c r="R3596" s="269"/>
      <c r="S3596" s="268"/>
      <c r="T3596" s="263"/>
      <c r="U3596" s="300"/>
      <c r="V3596" s="294" t="str">
        <f>IF(Tabela7[[#This Row],[C/V]]="c",Tabela7[[#This Row],[Preço Médio]],"")</f>
        <v/>
      </c>
      <c r="W3596" s="294" t="str">
        <f>IF(Tabela7[[#This Row],[C/V]]="v",Tabela7[[#This Row],[Preço Médio]],"")</f>
        <v/>
      </c>
      <c r="X3596" s="123" t="str">
        <f>Tabela7[[#This Row],[Código Negociação]]&amp;Tabela7[[#This Row],[C/V]]</f>
        <v/>
      </c>
    </row>
    <row r="3597" spans="3:24" ht="15" customHeight="1" x14ac:dyDescent="0.25">
      <c r="C3597" s="262"/>
      <c r="D3597" s="272"/>
      <c r="E3597" s="273"/>
      <c r="F3597" s="264"/>
      <c r="G3597" s="265"/>
      <c r="H3597" s="126"/>
      <c r="I3597" s="125"/>
      <c r="J3597" s="125"/>
      <c r="K3597" s="125"/>
      <c r="L3597" s="125"/>
      <c r="M3597" s="125"/>
      <c r="N3597" s="125"/>
      <c r="O3597" s="266"/>
      <c r="P3597" s="267"/>
      <c r="Q3597" s="268"/>
      <c r="R3597" s="269"/>
      <c r="S3597" s="268"/>
      <c r="T3597" s="263"/>
      <c r="U3597" s="300"/>
      <c r="V3597" s="294" t="str">
        <f>IF(Tabela7[[#This Row],[C/V]]="c",Tabela7[[#This Row],[Preço Médio]],"")</f>
        <v/>
      </c>
      <c r="W3597" s="294" t="str">
        <f>IF(Tabela7[[#This Row],[C/V]]="v",Tabela7[[#This Row],[Preço Médio]],"")</f>
        <v/>
      </c>
      <c r="X3597" s="123" t="str">
        <f>Tabela7[[#This Row],[Código Negociação]]&amp;Tabela7[[#This Row],[C/V]]</f>
        <v/>
      </c>
    </row>
    <row r="3598" spans="3:24" ht="15" customHeight="1" x14ac:dyDescent="0.25">
      <c r="C3598" s="262"/>
      <c r="D3598" s="272"/>
      <c r="E3598" s="273"/>
      <c r="F3598" s="264"/>
      <c r="G3598" s="265"/>
      <c r="H3598" s="126"/>
      <c r="I3598" s="125"/>
      <c r="J3598" s="125"/>
      <c r="K3598" s="125"/>
      <c r="L3598" s="125"/>
      <c r="M3598" s="125"/>
      <c r="N3598" s="125"/>
      <c r="O3598" s="266"/>
      <c r="P3598" s="267"/>
      <c r="Q3598" s="267"/>
      <c r="R3598" s="270"/>
      <c r="S3598" s="267"/>
      <c r="T3598" s="264"/>
      <c r="U3598" s="300"/>
      <c r="V3598" s="294" t="str">
        <f>IF(Tabela7[[#This Row],[C/V]]="c",Tabela7[[#This Row],[Preço Médio]],"")</f>
        <v/>
      </c>
      <c r="W3598" s="294" t="str">
        <f>IF(Tabela7[[#This Row],[C/V]]="v",Tabela7[[#This Row],[Preço Médio]],"")</f>
        <v/>
      </c>
      <c r="X3598" s="123" t="str">
        <f>Tabela7[[#This Row],[Código Negociação]]&amp;Tabela7[[#This Row],[C/V]]</f>
        <v/>
      </c>
    </row>
    <row r="3599" spans="3:24" ht="15" customHeight="1" x14ac:dyDescent="0.25">
      <c r="C3599" s="141"/>
      <c r="D3599" s="271"/>
      <c r="E3599" s="271"/>
      <c r="F3599" s="118"/>
      <c r="G3599" s="119"/>
      <c r="H3599" s="118"/>
      <c r="I3599" s="120"/>
      <c r="J3599" s="120"/>
      <c r="K3599" s="120"/>
      <c r="L3599" s="120"/>
      <c r="M3599" s="120"/>
      <c r="N3599" s="120"/>
      <c r="O3599" s="121"/>
      <c r="P3599" s="121"/>
      <c r="Q3599" s="117"/>
      <c r="R3599" s="122"/>
      <c r="S3599" s="117"/>
      <c r="T3599" s="123"/>
      <c r="U3599" s="299"/>
      <c r="V3599" s="294" t="str">
        <f>IF(Tabela7[[#This Row],[C/V]]="c",Tabela7[[#This Row],[Preço Médio]],"")</f>
        <v/>
      </c>
      <c r="W3599" s="294" t="str">
        <f>IF(Tabela7[[#This Row],[C/V]]="v",Tabela7[[#This Row],[Preço Médio]],"")</f>
        <v/>
      </c>
      <c r="X3599" s="123" t="str">
        <f>Tabela7[[#This Row],[Código Negociação]]&amp;Tabela7[[#This Row],[C/V]]</f>
        <v/>
      </c>
    </row>
    <row r="3600" spans="3:24" ht="15" customHeight="1" x14ac:dyDescent="0.25">
      <c r="C3600" s="262"/>
      <c r="D3600" s="272"/>
      <c r="E3600" s="272"/>
      <c r="F3600" s="264"/>
      <c r="G3600" s="265"/>
      <c r="H3600" s="126"/>
      <c r="I3600" s="125"/>
      <c r="J3600" s="125"/>
      <c r="K3600" s="125"/>
      <c r="L3600" s="125"/>
      <c r="M3600" s="125"/>
      <c r="N3600" s="125"/>
      <c r="O3600" s="266"/>
      <c r="P3600" s="267"/>
      <c r="Q3600" s="268"/>
      <c r="R3600" s="269"/>
      <c r="S3600" s="268"/>
      <c r="T3600" s="263"/>
      <c r="U3600" s="300"/>
      <c r="V3600" s="294" t="str">
        <f>IF(Tabela7[[#This Row],[C/V]]="c",Tabela7[[#This Row],[Preço Médio]],"")</f>
        <v/>
      </c>
      <c r="W3600" s="294" t="str">
        <f>IF(Tabela7[[#This Row],[C/V]]="v",Tabela7[[#This Row],[Preço Médio]],"")</f>
        <v/>
      </c>
      <c r="X3600" s="123" t="str">
        <f>Tabela7[[#This Row],[Código Negociação]]&amp;Tabela7[[#This Row],[C/V]]</f>
        <v/>
      </c>
    </row>
    <row r="3601" spans="3:24" ht="15" customHeight="1" x14ac:dyDescent="0.25">
      <c r="C3601" s="262"/>
      <c r="D3601" s="272"/>
      <c r="E3601" s="272"/>
      <c r="F3601" s="264"/>
      <c r="G3601" s="265"/>
      <c r="H3601" s="126"/>
      <c r="I3601" s="125"/>
      <c r="J3601" s="125"/>
      <c r="K3601" s="125"/>
      <c r="L3601" s="125"/>
      <c r="M3601" s="125"/>
      <c r="N3601" s="125"/>
      <c r="O3601" s="266"/>
      <c r="P3601" s="267"/>
      <c r="Q3601" s="267"/>
      <c r="R3601" s="270"/>
      <c r="S3601" s="267"/>
      <c r="T3601" s="264"/>
      <c r="U3601" s="300"/>
      <c r="V3601" s="294" t="str">
        <f>IF(Tabela7[[#This Row],[C/V]]="c",Tabela7[[#This Row],[Preço Médio]],"")</f>
        <v/>
      </c>
      <c r="W3601" s="294" t="str">
        <f>IF(Tabela7[[#This Row],[C/V]]="v",Tabela7[[#This Row],[Preço Médio]],"")</f>
        <v/>
      </c>
      <c r="X3601" s="123" t="str">
        <f>Tabela7[[#This Row],[Código Negociação]]&amp;Tabela7[[#This Row],[C/V]]</f>
        <v/>
      </c>
    </row>
    <row r="3602" spans="3:24" ht="15" customHeight="1" x14ac:dyDescent="0.25">
      <c r="C3602" s="141"/>
      <c r="D3602" s="273"/>
      <c r="E3602" s="273"/>
      <c r="F3602" s="264"/>
      <c r="G3602" s="274"/>
      <c r="H3602" s="264"/>
      <c r="I3602" s="275"/>
      <c r="J3602" s="275"/>
      <c r="K3602" s="275"/>
      <c r="L3602" s="275"/>
      <c r="M3602" s="275"/>
      <c r="N3602" s="275"/>
      <c r="O3602" s="267"/>
      <c r="P3602" s="267"/>
      <c r="Q3602" s="268"/>
      <c r="R3602" s="269"/>
      <c r="S3602" s="268"/>
      <c r="T3602" s="263"/>
      <c r="U3602" s="300"/>
      <c r="V3602" s="294" t="str">
        <f>IF(Tabela7[[#This Row],[C/V]]="c",Tabela7[[#This Row],[Preço Médio]],"")</f>
        <v/>
      </c>
      <c r="W3602" s="294" t="str">
        <f>IF(Tabela7[[#This Row],[C/V]]="v",Tabela7[[#This Row],[Preço Médio]],"")</f>
        <v/>
      </c>
      <c r="X3602" s="123" t="str">
        <f>Tabela7[[#This Row],[Código Negociação]]&amp;Tabela7[[#This Row],[C/V]]</f>
        <v/>
      </c>
    </row>
    <row r="3603" spans="3:24" ht="15" customHeight="1" x14ac:dyDescent="0.25">
      <c r="C3603" s="262"/>
      <c r="D3603" s="272"/>
      <c r="E3603" s="273"/>
      <c r="F3603" s="264"/>
      <c r="G3603" s="265"/>
      <c r="H3603" s="126"/>
      <c r="I3603" s="125"/>
      <c r="J3603" s="125"/>
      <c r="K3603" s="125"/>
      <c r="L3603" s="125"/>
      <c r="M3603" s="125"/>
      <c r="N3603" s="125"/>
      <c r="O3603" s="266"/>
      <c r="P3603" s="267"/>
      <c r="Q3603" s="268"/>
      <c r="R3603" s="269"/>
      <c r="S3603" s="268"/>
      <c r="T3603" s="263"/>
      <c r="U3603" s="300"/>
      <c r="V3603" s="294" t="str">
        <f>IF(Tabela7[[#This Row],[C/V]]="c",Tabela7[[#This Row],[Preço Médio]],"")</f>
        <v/>
      </c>
      <c r="W3603" s="294" t="str">
        <f>IF(Tabela7[[#This Row],[C/V]]="v",Tabela7[[#This Row],[Preço Médio]],"")</f>
        <v/>
      </c>
      <c r="X3603" s="123" t="str">
        <f>Tabela7[[#This Row],[Código Negociação]]&amp;Tabela7[[#This Row],[C/V]]</f>
        <v/>
      </c>
    </row>
    <row r="3604" spans="3:24" ht="15" customHeight="1" x14ac:dyDescent="0.25">
      <c r="C3604" s="262"/>
      <c r="D3604" s="272"/>
      <c r="E3604" s="273"/>
      <c r="F3604" s="264"/>
      <c r="G3604" s="265"/>
      <c r="H3604" s="126"/>
      <c r="I3604" s="125"/>
      <c r="J3604" s="125"/>
      <c r="K3604" s="125"/>
      <c r="L3604" s="125"/>
      <c r="M3604" s="125"/>
      <c r="N3604" s="125"/>
      <c r="O3604" s="266"/>
      <c r="P3604" s="267"/>
      <c r="Q3604" s="267"/>
      <c r="R3604" s="270"/>
      <c r="S3604" s="267"/>
      <c r="T3604" s="264"/>
      <c r="U3604" s="300"/>
      <c r="V3604" s="294" t="str">
        <f>IF(Tabela7[[#This Row],[C/V]]="c",Tabela7[[#This Row],[Preço Médio]],"")</f>
        <v/>
      </c>
      <c r="W3604" s="294" t="str">
        <f>IF(Tabela7[[#This Row],[C/V]]="v",Tabela7[[#This Row],[Preço Médio]],"")</f>
        <v/>
      </c>
      <c r="X3604" s="123" t="str">
        <f>Tabela7[[#This Row],[Código Negociação]]&amp;Tabela7[[#This Row],[C/V]]</f>
        <v/>
      </c>
    </row>
    <row r="3605" spans="3:24" ht="15" customHeight="1" x14ac:dyDescent="0.25">
      <c r="C3605" s="141"/>
      <c r="D3605" s="271"/>
      <c r="E3605" s="271"/>
      <c r="F3605" s="118"/>
      <c r="G3605" s="119"/>
      <c r="H3605" s="118"/>
      <c r="I3605" s="120"/>
      <c r="J3605" s="120"/>
      <c r="K3605" s="120"/>
      <c r="L3605" s="120"/>
      <c r="M3605" s="120"/>
      <c r="N3605" s="120"/>
      <c r="O3605" s="121"/>
      <c r="P3605" s="121"/>
      <c r="Q3605" s="117"/>
      <c r="R3605" s="122"/>
      <c r="S3605" s="117"/>
      <c r="T3605" s="123"/>
      <c r="U3605" s="299"/>
      <c r="V3605" s="294" t="str">
        <f>IF(Tabela7[[#This Row],[C/V]]="c",Tabela7[[#This Row],[Preço Médio]],"")</f>
        <v/>
      </c>
      <c r="W3605" s="294" t="str">
        <f>IF(Tabela7[[#This Row],[C/V]]="v",Tabela7[[#This Row],[Preço Médio]],"")</f>
        <v/>
      </c>
      <c r="X3605" s="123" t="str">
        <f>Tabela7[[#This Row],[Código Negociação]]&amp;Tabela7[[#This Row],[C/V]]</f>
        <v/>
      </c>
    </row>
    <row r="3606" spans="3:24" ht="15" customHeight="1" x14ac:dyDescent="0.25">
      <c r="C3606" s="262"/>
      <c r="D3606" s="272"/>
      <c r="E3606" s="272"/>
      <c r="F3606" s="264"/>
      <c r="G3606" s="265"/>
      <c r="H3606" s="126"/>
      <c r="I3606" s="125"/>
      <c r="J3606" s="125"/>
      <c r="K3606" s="125"/>
      <c r="L3606" s="125"/>
      <c r="M3606" s="125"/>
      <c r="N3606" s="125"/>
      <c r="O3606" s="266"/>
      <c r="P3606" s="267"/>
      <c r="Q3606" s="268"/>
      <c r="R3606" s="269"/>
      <c r="S3606" s="268"/>
      <c r="T3606" s="263"/>
      <c r="U3606" s="300"/>
      <c r="V3606" s="294" t="str">
        <f>IF(Tabela7[[#This Row],[C/V]]="c",Tabela7[[#This Row],[Preço Médio]],"")</f>
        <v/>
      </c>
      <c r="W3606" s="294" t="str">
        <f>IF(Tabela7[[#This Row],[C/V]]="v",Tabela7[[#This Row],[Preço Médio]],"")</f>
        <v/>
      </c>
      <c r="X3606" s="123" t="str">
        <f>Tabela7[[#This Row],[Código Negociação]]&amp;Tabela7[[#This Row],[C/V]]</f>
        <v/>
      </c>
    </row>
    <row r="3607" spans="3:24" ht="15" customHeight="1" x14ac:dyDescent="0.25">
      <c r="C3607" s="262"/>
      <c r="D3607" s="272"/>
      <c r="E3607" s="272"/>
      <c r="F3607" s="264"/>
      <c r="G3607" s="265"/>
      <c r="H3607" s="126"/>
      <c r="I3607" s="125"/>
      <c r="J3607" s="125"/>
      <c r="K3607" s="125"/>
      <c r="L3607" s="125"/>
      <c r="M3607" s="125"/>
      <c r="N3607" s="125"/>
      <c r="O3607" s="266"/>
      <c r="P3607" s="267"/>
      <c r="Q3607" s="267"/>
      <c r="R3607" s="270"/>
      <c r="S3607" s="267"/>
      <c r="T3607" s="264"/>
      <c r="U3607" s="300"/>
      <c r="V3607" s="294" t="str">
        <f>IF(Tabela7[[#This Row],[C/V]]="c",Tabela7[[#This Row],[Preço Médio]],"")</f>
        <v/>
      </c>
      <c r="W3607" s="294" t="str">
        <f>IF(Tabela7[[#This Row],[C/V]]="v",Tabela7[[#This Row],[Preço Médio]],"")</f>
        <v/>
      </c>
      <c r="X3607" s="123" t="str">
        <f>Tabela7[[#This Row],[Código Negociação]]&amp;Tabela7[[#This Row],[C/V]]</f>
        <v/>
      </c>
    </row>
    <row r="3608" spans="3:24" ht="15" customHeight="1" x14ac:dyDescent="0.25">
      <c r="C3608" s="141"/>
      <c r="D3608" s="273"/>
      <c r="E3608" s="273"/>
      <c r="F3608" s="264"/>
      <c r="G3608" s="274"/>
      <c r="H3608" s="264"/>
      <c r="I3608" s="275"/>
      <c r="J3608" s="275"/>
      <c r="K3608" s="275"/>
      <c r="L3608" s="275"/>
      <c r="M3608" s="275"/>
      <c r="N3608" s="275"/>
      <c r="O3608" s="267"/>
      <c r="P3608" s="267"/>
      <c r="Q3608" s="268"/>
      <c r="R3608" s="269"/>
      <c r="S3608" s="268"/>
      <c r="T3608" s="263"/>
      <c r="U3608" s="300"/>
      <c r="V3608" s="294" t="str">
        <f>IF(Tabela7[[#This Row],[C/V]]="c",Tabela7[[#This Row],[Preço Médio]],"")</f>
        <v/>
      </c>
      <c r="W3608" s="294" t="str">
        <f>IF(Tabela7[[#This Row],[C/V]]="v",Tabela7[[#This Row],[Preço Médio]],"")</f>
        <v/>
      </c>
      <c r="X3608" s="123" t="str">
        <f>Tabela7[[#This Row],[Código Negociação]]&amp;Tabela7[[#This Row],[C/V]]</f>
        <v/>
      </c>
    </row>
    <row r="3609" spans="3:24" ht="15" customHeight="1" x14ac:dyDescent="0.25">
      <c r="C3609" s="262"/>
      <c r="D3609" s="272"/>
      <c r="E3609" s="273"/>
      <c r="F3609" s="264"/>
      <c r="G3609" s="265"/>
      <c r="H3609" s="126"/>
      <c r="I3609" s="125"/>
      <c r="J3609" s="125"/>
      <c r="K3609" s="125"/>
      <c r="L3609" s="125"/>
      <c r="M3609" s="125"/>
      <c r="N3609" s="125"/>
      <c r="O3609" s="266"/>
      <c r="P3609" s="267"/>
      <c r="Q3609" s="268"/>
      <c r="R3609" s="269"/>
      <c r="S3609" s="268"/>
      <c r="T3609" s="263"/>
      <c r="U3609" s="300"/>
      <c r="V3609" s="294" t="str">
        <f>IF(Tabela7[[#This Row],[C/V]]="c",Tabela7[[#This Row],[Preço Médio]],"")</f>
        <v/>
      </c>
      <c r="W3609" s="294" t="str">
        <f>IF(Tabela7[[#This Row],[C/V]]="v",Tabela7[[#This Row],[Preço Médio]],"")</f>
        <v/>
      </c>
      <c r="X3609" s="123" t="str">
        <f>Tabela7[[#This Row],[Código Negociação]]&amp;Tabela7[[#This Row],[C/V]]</f>
        <v/>
      </c>
    </row>
    <row r="3610" spans="3:24" ht="15" customHeight="1" x14ac:dyDescent="0.25">
      <c r="C3610" s="262"/>
      <c r="D3610" s="272"/>
      <c r="E3610" s="273"/>
      <c r="F3610" s="264"/>
      <c r="G3610" s="265"/>
      <c r="H3610" s="126"/>
      <c r="I3610" s="125"/>
      <c r="J3610" s="125"/>
      <c r="K3610" s="125"/>
      <c r="L3610" s="125"/>
      <c r="M3610" s="125"/>
      <c r="N3610" s="125"/>
      <c r="O3610" s="266"/>
      <c r="P3610" s="267"/>
      <c r="Q3610" s="267"/>
      <c r="R3610" s="270"/>
      <c r="S3610" s="267"/>
      <c r="T3610" s="264"/>
      <c r="U3610" s="300"/>
      <c r="V3610" s="294" t="str">
        <f>IF(Tabela7[[#This Row],[C/V]]="c",Tabela7[[#This Row],[Preço Médio]],"")</f>
        <v/>
      </c>
      <c r="W3610" s="294" t="str">
        <f>IF(Tabela7[[#This Row],[C/V]]="v",Tabela7[[#This Row],[Preço Médio]],"")</f>
        <v/>
      </c>
      <c r="X3610" s="123" t="str">
        <f>Tabela7[[#This Row],[Código Negociação]]&amp;Tabela7[[#This Row],[C/V]]</f>
        <v/>
      </c>
    </row>
    <row r="3611" spans="3:24" ht="15" customHeight="1" x14ac:dyDescent="0.25">
      <c r="C3611" s="141"/>
      <c r="D3611" s="271"/>
      <c r="E3611" s="271"/>
      <c r="F3611" s="118"/>
      <c r="G3611" s="119"/>
      <c r="H3611" s="118"/>
      <c r="I3611" s="120"/>
      <c r="J3611" s="120"/>
      <c r="K3611" s="120"/>
      <c r="L3611" s="120"/>
      <c r="M3611" s="120"/>
      <c r="N3611" s="120"/>
      <c r="O3611" s="121"/>
      <c r="P3611" s="121"/>
      <c r="Q3611" s="117"/>
      <c r="R3611" s="122"/>
      <c r="S3611" s="117"/>
      <c r="T3611" s="123"/>
      <c r="U3611" s="299"/>
      <c r="V3611" s="294" t="str">
        <f>IF(Tabela7[[#This Row],[C/V]]="c",Tabela7[[#This Row],[Preço Médio]],"")</f>
        <v/>
      </c>
      <c r="W3611" s="294" t="str">
        <f>IF(Tabela7[[#This Row],[C/V]]="v",Tabela7[[#This Row],[Preço Médio]],"")</f>
        <v/>
      </c>
      <c r="X3611" s="123" t="str">
        <f>Tabela7[[#This Row],[Código Negociação]]&amp;Tabela7[[#This Row],[C/V]]</f>
        <v/>
      </c>
    </row>
    <row r="3612" spans="3:24" ht="15" customHeight="1" x14ac:dyDescent="0.25">
      <c r="C3612" s="262"/>
      <c r="D3612" s="272"/>
      <c r="E3612" s="272"/>
      <c r="F3612" s="264"/>
      <c r="G3612" s="265"/>
      <c r="H3612" s="126"/>
      <c r="I3612" s="125"/>
      <c r="J3612" s="125"/>
      <c r="K3612" s="125"/>
      <c r="L3612" s="125"/>
      <c r="M3612" s="125"/>
      <c r="N3612" s="125"/>
      <c r="O3612" s="266"/>
      <c r="P3612" s="267"/>
      <c r="Q3612" s="268"/>
      <c r="R3612" s="269"/>
      <c r="S3612" s="268"/>
      <c r="T3612" s="263"/>
      <c r="U3612" s="300"/>
      <c r="V3612" s="294" t="str">
        <f>IF(Tabela7[[#This Row],[C/V]]="c",Tabela7[[#This Row],[Preço Médio]],"")</f>
        <v/>
      </c>
      <c r="W3612" s="294" t="str">
        <f>IF(Tabela7[[#This Row],[C/V]]="v",Tabela7[[#This Row],[Preço Médio]],"")</f>
        <v/>
      </c>
      <c r="X3612" s="123" t="str">
        <f>Tabela7[[#This Row],[Código Negociação]]&amp;Tabela7[[#This Row],[C/V]]</f>
        <v/>
      </c>
    </row>
    <row r="3613" spans="3:24" ht="15" customHeight="1" x14ac:dyDescent="0.25">
      <c r="C3613" s="262"/>
      <c r="D3613" s="272"/>
      <c r="E3613" s="272"/>
      <c r="F3613" s="264"/>
      <c r="G3613" s="265"/>
      <c r="H3613" s="126"/>
      <c r="I3613" s="125"/>
      <c r="J3613" s="125"/>
      <c r="K3613" s="125"/>
      <c r="L3613" s="125"/>
      <c r="M3613" s="125"/>
      <c r="N3613" s="125"/>
      <c r="O3613" s="266"/>
      <c r="P3613" s="267"/>
      <c r="Q3613" s="267"/>
      <c r="R3613" s="270"/>
      <c r="S3613" s="267"/>
      <c r="T3613" s="264"/>
      <c r="U3613" s="300"/>
      <c r="V3613" s="294" t="str">
        <f>IF(Tabela7[[#This Row],[C/V]]="c",Tabela7[[#This Row],[Preço Médio]],"")</f>
        <v/>
      </c>
      <c r="W3613" s="294" t="str">
        <f>IF(Tabela7[[#This Row],[C/V]]="v",Tabela7[[#This Row],[Preço Médio]],"")</f>
        <v/>
      </c>
      <c r="X3613" s="123" t="str">
        <f>Tabela7[[#This Row],[Código Negociação]]&amp;Tabela7[[#This Row],[C/V]]</f>
        <v/>
      </c>
    </row>
    <row r="3614" spans="3:24" ht="15" customHeight="1" x14ac:dyDescent="0.25">
      <c r="C3614" s="141"/>
      <c r="D3614" s="273"/>
      <c r="E3614" s="273"/>
      <c r="F3614" s="264"/>
      <c r="G3614" s="274"/>
      <c r="H3614" s="264"/>
      <c r="I3614" s="275"/>
      <c r="J3614" s="275"/>
      <c r="K3614" s="275"/>
      <c r="L3614" s="275"/>
      <c r="M3614" s="275"/>
      <c r="N3614" s="275"/>
      <c r="O3614" s="267"/>
      <c r="P3614" s="267"/>
      <c r="Q3614" s="268"/>
      <c r="R3614" s="269"/>
      <c r="S3614" s="268"/>
      <c r="T3614" s="263"/>
      <c r="U3614" s="300"/>
      <c r="V3614" s="294" t="str">
        <f>IF(Tabela7[[#This Row],[C/V]]="c",Tabela7[[#This Row],[Preço Médio]],"")</f>
        <v/>
      </c>
      <c r="W3614" s="294" t="str">
        <f>IF(Tabela7[[#This Row],[C/V]]="v",Tabela7[[#This Row],[Preço Médio]],"")</f>
        <v/>
      </c>
      <c r="X3614" s="123" t="str">
        <f>Tabela7[[#This Row],[Código Negociação]]&amp;Tabela7[[#This Row],[C/V]]</f>
        <v/>
      </c>
    </row>
    <row r="3615" spans="3:24" ht="15" customHeight="1" x14ac:dyDescent="0.25">
      <c r="C3615" s="262"/>
      <c r="D3615" s="272"/>
      <c r="E3615" s="273"/>
      <c r="F3615" s="264"/>
      <c r="G3615" s="265"/>
      <c r="H3615" s="126"/>
      <c r="I3615" s="125"/>
      <c r="J3615" s="125"/>
      <c r="K3615" s="125"/>
      <c r="L3615" s="125"/>
      <c r="M3615" s="125"/>
      <c r="N3615" s="125"/>
      <c r="O3615" s="266"/>
      <c r="P3615" s="267"/>
      <c r="Q3615" s="268"/>
      <c r="R3615" s="269"/>
      <c r="S3615" s="268"/>
      <c r="T3615" s="263"/>
      <c r="U3615" s="300"/>
      <c r="V3615" s="294" t="str">
        <f>IF(Tabela7[[#This Row],[C/V]]="c",Tabela7[[#This Row],[Preço Médio]],"")</f>
        <v/>
      </c>
      <c r="W3615" s="294" t="str">
        <f>IF(Tabela7[[#This Row],[C/V]]="v",Tabela7[[#This Row],[Preço Médio]],"")</f>
        <v/>
      </c>
      <c r="X3615" s="123" t="str">
        <f>Tabela7[[#This Row],[Código Negociação]]&amp;Tabela7[[#This Row],[C/V]]</f>
        <v/>
      </c>
    </row>
    <row r="3616" spans="3:24" ht="15" customHeight="1" x14ac:dyDescent="0.25">
      <c r="C3616" s="262"/>
      <c r="D3616" s="272"/>
      <c r="E3616" s="273"/>
      <c r="F3616" s="264"/>
      <c r="G3616" s="265"/>
      <c r="H3616" s="126"/>
      <c r="I3616" s="125"/>
      <c r="J3616" s="125"/>
      <c r="K3616" s="125"/>
      <c r="L3616" s="125"/>
      <c r="M3616" s="125"/>
      <c r="N3616" s="125"/>
      <c r="O3616" s="266"/>
      <c r="P3616" s="267"/>
      <c r="Q3616" s="267"/>
      <c r="R3616" s="270"/>
      <c r="S3616" s="267"/>
      <c r="T3616" s="264"/>
      <c r="U3616" s="300"/>
      <c r="V3616" s="294" t="str">
        <f>IF(Tabela7[[#This Row],[C/V]]="c",Tabela7[[#This Row],[Preço Médio]],"")</f>
        <v/>
      </c>
      <c r="W3616" s="294" t="str">
        <f>IF(Tabela7[[#This Row],[C/V]]="v",Tabela7[[#This Row],[Preço Médio]],"")</f>
        <v/>
      </c>
      <c r="X3616" s="123" t="str">
        <f>Tabela7[[#This Row],[Código Negociação]]&amp;Tabela7[[#This Row],[C/V]]</f>
        <v/>
      </c>
    </row>
    <row r="3617" spans="3:24" ht="15" customHeight="1" x14ac:dyDescent="0.25">
      <c r="C3617" s="141"/>
      <c r="D3617" s="271"/>
      <c r="E3617" s="271"/>
      <c r="F3617" s="118"/>
      <c r="G3617" s="119"/>
      <c r="H3617" s="118"/>
      <c r="I3617" s="120"/>
      <c r="J3617" s="120"/>
      <c r="K3617" s="120"/>
      <c r="L3617" s="120"/>
      <c r="M3617" s="120"/>
      <c r="N3617" s="120"/>
      <c r="O3617" s="121"/>
      <c r="P3617" s="121"/>
      <c r="Q3617" s="117"/>
      <c r="R3617" s="122"/>
      <c r="S3617" s="117"/>
      <c r="T3617" s="123"/>
      <c r="U3617" s="299"/>
      <c r="V3617" s="294" t="str">
        <f>IF(Tabela7[[#This Row],[C/V]]="c",Tabela7[[#This Row],[Preço Médio]],"")</f>
        <v/>
      </c>
      <c r="W3617" s="294" t="str">
        <f>IF(Tabela7[[#This Row],[C/V]]="v",Tabela7[[#This Row],[Preço Médio]],"")</f>
        <v/>
      </c>
      <c r="X3617" s="123" t="str">
        <f>Tabela7[[#This Row],[Código Negociação]]&amp;Tabela7[[#This Row],[C/V]]</f>
        <v/>
      </c>
    </row>
    <row r="3618" spans="3:24" ht="15" customHeight="1" x14ac:dyDescent="0.25">
      <c r="C3618" s="262"/>
      <c r="D3618" s="272"/>
      <c r="E3618" s="272"/>
      <c r="F3618" s="264"/>
      <c r="G3618" s="265"/>
      <c r="H3618" s="126"/>
      <c r="I3618" s="125"/>
      <c r="J3618" s="125"/>
      <c r="K3618" s="125"/>
      <c r="L3618" s="125"/>
      <c r="M3618" s="125"/>
      <c r="N3618" s="125"/>
      <c r="O3618" s="266"/>
      <c r="P3618" s="267"/>
      <c r="Q3618" s="268"/>
      <c r="R3618" s="269"/>
      <c r="S3618" s="268"/>
      <c r="T3618" s="263"/>
      <c r="U3618" s="300"/>
      <c r="V3618" s="294" t="str">
        <f>IF(Tabela7[[#This Row],[C/V]]="c",Tabela7[[#This Row],[Preço Médio]],"")</f>
        <v/>
      </c>
      <c r="W3618" s="294" t="str">
        <f>IF(Tabela7[[#This Row],[C/V]]="v",Tabela7[[#This Row],[Preço Médio]],"")</f>
        <v/>
      </c>
      <c r="X3618" s="123" t="str">
        <f>Tabela7[[#This Row],[Código Negociação]]&amp;Tabela7[[#This Row],[C/V]]</f>
        <v/>
      </c>
    </row>
    <row r="3619" spans="3:24" ht="15" customHeight="1" x14ac:dyDescent="0.25">
      <c r="C3619" s="262"/>
      <c r="D3619" s="272"/>
      <c r="E3619" s="272"/>
      <c r="F3619" s="264"/>
      <c r="G3619" s="265"/>
      <c r="H3619" s="126"/>
      <c r="I3619" s="125"/>
      <c r="J3619" s="125"/>
      <c r="K3619" s="125"/>
      <c r="L3619" s="125"/>
      <c r="M3619" s="125"/>
      <c r="N3619" s="125"/>
      <c r="O3619" s="266"/>
      <c r="P3619" s="267"/>
      <c r="Q3619" s="267"/>
      <c r="R3619" s="270"/>
      <c r="S3619" s="267"/>
      <c r="T3619" s="264"/>
      <c r="U3619" s="300"/>
      <c r="V3619" s="294" t="str">
        <f>IF(Tabela7[[#This Row],[C/V]]="c",Tabela7[[#This Row],[Preço Médio]],"")</f>
        <v/>
      </c>
      <c r="W3619" s="294" t="str">
        <f>IF(Tabela7[[#This Row],[C/V]]="v",Tabela7[[#This Row],[Preço Médio]],"")</f>
        <v/>
      </c>
      <c r="X3619" s="123" t="str">
        <f>Tabela7[[#This Row],[Código Negociação]]&amp;Tabela7[[#This Row],[C/V]]</f>
        <v/>
      </c>
    </row>
    <row r="3620" spans="3:24" ht="15" customHeight="1" x14ac:dyDescent="0.25">
      <c r="C3620" s="141"/>
      <c r="D3620" s="273"/>
      <c r="E3620" s="273"/>
      <c r="F3620" s="264"/>
      <c r="G3620" s="274"/>
      <c r="H3620" s="264"/>
      <c r="I3620" s="275"/>
      <c r="J3620" s="275"/>
      <c r="K3620" s="275"/>
      <c r="L3620" s="275"/>
      <c r="M3620" s="275"/>
      <c r="N3620" s="275"/>
      <c r="O3620" s="267"/>
      <c r="P3620" s="267"/>
      <c r="Q3620" s="268"/>
      <c r="R3620" s="269"/>
      <c r="S3620" s="268"/>
      <c r="T3620" s="263"/>
      <c r="U3620" s="300"/>
      <c r="V3620" s="294" t="str">
        <f>IF(Tabela7[[#This Row],[C/V]]="c",Tabela7[[#This Row],[Preço Médio]],"")</f>
        <v/>
      </c>
      <c r="W3620" s="294" t="str">
        <f>IF(Tabela7[[#This Row],[C/V]]="v",Tabela7[[#This Row],[Preço Médio]],"")</f>
        <v/>
      </c>
      <c r="X3620" s="123" t="str">
        <f>Tabela7[[#This Row],[Código Negociação]]&amp;Tabela7[[#This Row],[C/V]]</f>
        <v/>
      </c>
    </row>
    <row r="3621" spans="3:24" ht="15" customHeight="1" x14ac:dyDescent="0.25">
      <c r="C3621" s="262"/>
      <c r="D3621" s="272"/>
      <c r="E3621" s="273"/>
      <c r="F3621" s="264"/>
      <c r="G3621" s="265"/>
      <c r="H3621" s="126"/>
      <c r="I3621" s="125"/>
      <c r="J3621" s="125"/>
      <c r="K3621" s="125"/>
      <c r="L3621" s="125"/>
      <c r="M3621" s="125"/>
      <c r="N3621" s="125"/>
      <c r="O3621" s="266"/>
      <c r="P3621" s="267"/>
      <c r="Q3621" s="268"/>
      <c r="R3621" s="269"/>
      <c r="S3621" s="268"/>
      <c r="T3621" s="263"/>
      <c r="U3621" s="300"/>
      <c r="V3621" s="294" t="str">
        <f>IF(Tabela7[[#This Row],[C/V]]="c",Tabela7[[#This Row],[Preço Médio]],"")</f>
        <v/>
      </c>
      <c r="W3621" s="294" t="str">
        <f>IF(Tabela7[[#This Row],[C/V]]="v",Tabela7[[#This Row],[Preço Médio]],"")</f>
        <v/>
      </c>
      <c r="X3621" s="123" t="str">
        <f>Tabela7[[#This Row],[Código Negociação]]&amp;Tabela7[[#This Row],[C/V]]</f>
        <v/>
      </c>
    </row>
    <row r="3622" spans="3:24" ht="15" customHeight="1" x14ac:dyDescent="0.25">
      <c r="C3622" s="262"/>
      <c r="D3622" s="272"/>
      <c r="E3622" s="273"/>
      <c r="F3622" s="264"/>
      <c r="G3622" s="265"/>
      <c r="H3622" s="126"/>
      <c r="I3622" s="125"/>
      <c r="J3622" s="125"/>
      <c r="K3622" s="125"/>
      <c r="L3622" s="125"/>
      <c r="M3622" s="125"/>
      <c r="N3622" s="125"/>
      <c r="O3622" s="266"/>
      <c r="P3622" s="267"/>
      <c r="Q3622" s="267"/>
      <c r="R3622" s="270"/>
      <c r="S3622" s="267"/>
      <c r="T3622" s="264"/>
      <c r="U3622" s="300"/>
      <c r="V3622" s="294" t="str">
        <f>IF(Tabela7[[#This Row],[C/V]]="c",Tabela7[[#This Row],[Preço Médio]],"")</f>
        <v/>
      </c>
      <c r="W3622" s="294" t="str">
        <f>IF(Tabela7[[#This Row],[C/V]]="v",Tabela7[[#This Row],[Preço Médio]],"")</f>
        <v/>
      </c>
      <c r="X3622" s="123" t="str">
        <f>Tabela7[[#This Row],[Código Negociação]]&amp;Tabela7[[#This Row],[C/V]]</f>
        <v/>
      </c>
    </row>
    <row r="3623" spans="3:24" ht="15" customHeight="1" x14ac:dyDescent="0.25">
      <c r="C3623" s="141"/>
      <c r="D3623" s="271"/>
      <c r="E3623" s="271"/>
      <c r="F3623" s="118"/>
      <c r="G3623" s="119"/>
      <c r="H3623" s="118"/>
      <c r="I3623" s="120"/>
      <c r="J3623" s="120"/>
      <c r="K3623" s="120"/>
      <c r="L3623" s="120"/>
      <c r="M3623" s="120"/>
      <c r="N3623" s="120"/>
      <c r="O3623" s="121"/>
      <c r="P3623" s="121"/>
      <c r="Q3623" s="117"/>
      <c r="R3623" s="122"/>
      <c r="S3623" s="117"/>
      <c r="T3623" s="123"/>
      <c r="U3623" s="299"/>
      <c r="V3623" s="294" t="str">
        <f>IF(Tabela7[[#This Row],[C/V]]="c",Tabela7[[#This Row],[Preço Médio]],"")</f>
        <v/>
      </c>
      <c r="W3623" s="294" t="str">
        <f>IF(Tabela7[[#This Row],[C/V]]="v",Tabela7[[#This Row],[Preço Médio]],"")</f>
        <v/>
      </c>
      <c r="X3623" s="123" t="str">
        <f>Tabela7[[#This Row],[Código Negociação]]&amp;Tabela7[[#This Row],[C/V]]</f>
        <v/>
      </c>
    </row>
    <row r="3624" spans="3:24" ht="15" customHeight="1" x14ac:dyDescent="0.25">
      <c r="C3624" s="262"/>
      <c r="D3624" s="272"/>
      <c r="E3624" s="272"/>
      <c r="F3624" s="264"/>
      <c r="G3624" s="265"/>
      <c r="H3624" s="126"/>
      <c r="I3624" s="125"/>
      <c r="J3624" s="125"/>
      <c r="K3624" s="125"/>
      <c r="L3624" s="125"/>
      <c r="M3624" s="125"/>
      <c r="N3624" s="125"/>
      <c r="O3624" s="266"/>
      <c r="P3624" s="267"/>
      <c r="Q3624" s="268"/>
      <c r="R3624" s="269"/>
      <c r="S3624" s="268"/>
      <c r="T3624" s="263"/>
      <c r="U3624" s="300"/>
      <c r="V3624" s="294" t="str">
        <f>IF(Tabela7[[#This Row],[C/V]]="c",Tabela7[[#This Row],[Preço Médio]],"")</f>
        <v/>
      </c>
      <c r="W3624" s="294" t="str">
        <f>IF(Tabela7[[#This Row],[C/V]]="v",Tabela7[[#This Row],[Preço Médio]],"")</f>
        <v/>
      </c>
      <c r="X3624" s="123" t="str">
        <f>Tabela7[[#This Row],[Código Negociação]]&amp;Tabela7[[#This Row],[C/V]]</f>
        <v/>
      </c>
    </row>
    <row r="3625" spans="3:24" ht="15" customHeight="1" x14ac:dyDescent="0.25">
      <c r="C3625" s="262"/>
      <c r="D3625" s="272"/>
      <c r="E3625" s="272"/>
      <c r="F3625" s="264"/>
      <c r="G3625" s="265"/>
      <c r="H3625" s="126"/>
      <c r="I3625" s="125"/>
      <c r="J3625" s="125"/>
      <c r="K3625" s="125"/>
      <c r="L3625" s="125"/>
      <c r="M3625" s="125"/>
      <c r="N3625" s="125"/>
      <c r="O3625" s="266"/>
      <c r="P3625" s="267"/>
      <c r="Q3625" s="267"/>
      <c r="R3625" s="270"/>
      <c r="S3625" s="267"/>
      <c r="T3625" s="264"/>
      <c r="U3625" s="300"/>
      <c r="V3625" s="294" t="str">
        <f>IF(Tabela7[[#This Row],[C/V]]="c",Tabela7[[#This Row],[Preço Médio]],"")</f>
        <v/>
      </c>
      <c r="W3625" s="294" t="str">
        <f>IF(Tabela7[[#This Row],[C/V]]="v",Tabela7[[#This Row],[Preço Médio]],"")</f>
        <v/>
      </c>
      <c r="X3625" s="123" t="str">
        <f>Tabela7[[#This Row],[Código Negociação]]&amp;Tabela7[[#This Row],[C/V]]</f>
        <v/>
      </c>
    </row>
    <row r="3626" spans="3:24" ht="15" customHeight="1" x14ac:dyDescent="0.25">
      <c r="C3626" s="141"/>
      <c r="D3626" s="273"/>
      <c r="E3626" s="273"/>
      <c r="F3626" s="264"/>
      <c r="G3626" s="274"/>
      <c r="H3626" s="264"/>
      <c r="I3626" s="275"/>
      <c r="J3626" s="275"/>
      <c r="K3626" s="275"/>
      <c r="L3626" s="275"/>
      <c r="M3626" s="275"/>
      <c r="N3626" s="275"/>
      <c r="O3626" s="267"/>
      <c r="P3626" s="267"/>
      <c r="Q3626" s="268"/>
      <c r="R3626" s="269"/>
      <c r="S3626" s="268"/>
      <c r="T3626" s="263"/>
      <c r="U3626" s="300"/>
      <c r="V3626" s="294" t="str">
        <f>IF(Tabela7[[#This Row],[C/V]]="c",Tabela7[[#This Row],[Preço Médio]],"")</f>
        <v/>
      </c>
      <c r="W3626" s="294" t="str">
        <f>IF(Tabela7[[#This Row],[C/V]]="v",Tabela7[[#This Row],[Preço Médio]],"")</f>
        <v/>
      </c>
      <c r="X3626" s="123" t="str">
        <f>Tabela7[[#This Row],[Código Negociação]]&amp;Tabela7[[#This Row],[C/V]]</f>
        <v/>
      </c>
    </row>
    <row r="3627" spans="3:24" ht="15" customHeight="1" x14ac:dyDescent="0.25">
      <c r="C3627" s="262"/>
      <c r="D3627" s="272"/>
      <c r="E3627" s="273"/>
      <c r="F3627" s="264"/>
      <c r="G3627" s="265"/>
      <c r="H3627" s="126"/>
      <c r="I3627" s="125"/>
      <c r="J3627" s="125"/>
      <c r="K3627" s="125"/>
      <c r="L3627" s="125"/>
      <c r="M3627" s="125"/>
      <c r="N3627" s="125"/>
      <c r="O3627" s="266"/>
      <c r="P3627" s="267"/>
      <c r="Q3627" s="268"/>
      <c r="R3627" s="269"/>
      <c r="S3627" s="268"/>
      <c r="T3627" s="263"/>
      <c r="U3627" s="300"/>
      <c r="V3627" s="294" t="str">
        <f>IF(Tabela7[[#This Row],[C/V]]="c",Tabela7[[#This Row],[Preço Médio]],"")</f>
        <v/>
      </c>
      <c r="W3627" s="294" t="str">
        <f>IF(Tabela7[[#This Row],[C/V]]="v",Tabela7[[#This Row],[Preço Médio]],"")</f>
        <v/>
      </c>
      <c r="X3627" s="123" t="str">
        <f>Tabela7[[#This Row],[Código Negociação]]&amp;Tabela7[[#This Row],[C/V]]</f>
        <v/>
      </c>
    </row>
    <row r="3628" spans="3:24" ht="15" customHeight="1" x14ac:dyDescent="0.25">
      <c r="C3628" s="262"/>
      <c r="D3628" s="272"/>
      <c r="E3628" s="273"/>
      <c r="F3628" s="264"/>
      <c r="G3628" s="265"/>
      <c r="H3628" s="126"/>
      <c r="I3628" s="125"/>
      <c r="J3628" s="125"/>
      <c r="K3628" s="125"/>
      <c r="L3628" s="125"/>
      <c r="M3628" s="125"/>
      <c r="N3628" s="125"/>
      <c r="O3628" s="266"/>
      <c r="P3628" s="267"/>
      <c r="Q3628" s="267"/>
      <c r="R3628" s="270"/>
      <c r="S3628" s="267"/>
      <c r="T3628" s="264"/>
      <c r="U3628" s="300"/>
      <c r="V3628" s="294" t="str">
        <f>IF(Tabela7[[#This Row],[C/V]]="c",Tabela7[[#This Row],[Preço Médio]],"")</f>
        <v/>
      </c>
      <c r="W3628" s="294" t="str">
        <f>IF(Tabela7[[#This Row],[C/V]]="v",Tabela7[[#This Row],[Preço Médio]],"")</f>
        <v/>
      </c>
      <c r="X3628" s="123" t="str">
        <f>Tabela7[[#This Row],[Código Negociação]]&amp;Tabela7[[#This Row],[C/V]]</f>
        <v/>
      </c>
    </row>
    <row r="3629" spans="3:24" ht="15" customHeight="1" x14ac:dyDescent="0.25">
      <c r="C3629" s="141"/>
      <c r="D3629" s="271"/>
      <c r="E3629" s="271"/>
      <c r="F3629" s="118"/>
      <c r="G3629" s="119"/>
      <c r="H3629" s="118"/>
      <c r="I3629" s="120"/>
      <c r="J3629" s="120"/>
      <c r="K3629" s="120"/>
      <c r="L3629" s="120"/>
      <c r="M3629" s="120"/>
      <c r="N3629" s="120"/>
      <c r="O3629" s="121"/>
      <c r="P3629" s="121"/>
      <c r="Q3629" s="117"/>
      <c r="R3629" s="122"/>
      <c r="S3629" s="117"/>
      <c r="T3629" s="123"/>
      <c r="U3629" s="299"/>
      <c r="V3629" s="294" t="str">
        <f>IF(Tabela7[[#This Row],[C/V]]="c",Tabela7[[#This Row],[Preço Médio]],"")</f>
        <v/>
      </c>
      <c r="W3629" s="294" t="str">
        <f>IF(Tabela7[[#This Row],[C/V]]="v",Tabela7[[#This Row],[Preço Médio]],"")</f>
        <v/>
      </c>
      <c r="X3629" s="123" t="str">
        <f>Tabela7[[#This Row],[Código Negociação]]&amp;Tabela7[[#This Row],[C/V]]</f>
        <v/>
      </c>
    </row>
    <row r="3630" spans="3:24" ht="15" customHeight="1" x14ac:dyDescent="0.25">
      <c r="C3630" s="262"/>
      <c r="D3630" s="272"/>
      <c r="E3630" s="272"/>
      <c r="F3630" s="264"/>
      <c r="G3630" s="265"/>
      <c r="H3630" s="126"/>
      <c r="I3630" s="125"/>
      <c r="J3630" s="125"/>
      <c r="K3630" s="125"/>
      <c r="L3630" s="125"/>
      <c r="M3630" s="125"/>
      <c r="N3630" s="125"/>
      <c r="O3630" s="266"/>
      <c r="P3630" s="267"/>
      <c r="Q3630" s="268"/>
      <c r="R3630" s="269"/>
      <c r="S3630" s="268"/>
      <c r="T3630" s="263"/>
      <c r="U3630" s="300"/>
      <c r="V3630" s="294" t="str">
        <f>IF(Tabela7[[#This Row],[C/V]]="c",Tabela7[[#This Row],[Preço Médio]],"")</f>
        <v/>
      </c>
      <c r="W3630" s="294" t="str">
        <f>IF(Tabela7[[#This Row],[C/V]]="v",Tabela7[[#This Row],[Preço Médio]],"")</f>
        <v/>
      </c>
      <c r="X3630" s="123" t="str">
        <f>Tabela7[[#This Row],[Código Negociação]]&amp;Tabela7[[#This Row],[C/V]]</f>
        <v/>
      </c>
    </row>
    <row r="3631" spans="3:24" ht="15" customHeight="1" x14ac:dyDescent="0.25">
      <c r="C3631" s="262"/>
      <c r="D3631" s="272"/>
      <c r="E3631" s="272"/>
      <c r="F3631" s="264"/>
      <c r="G3631" s="265"/>
      <c r="H3631" s="126"/>
      <c r="I3631" s="125"/>
      <c r="J3631" s="125"/>
      <c r="K3631" s="125"/>
      <c r="L3631" s="125"/>
      <c r="M3631" s="125"/>
      <c r="N3631" s="125"/>
      <c r="O3631" s="266"/>
      <c r="P3631" s="267"/>
      <c r="Q3631" s="267"/>
      <c r="R3631" s="270"/>
      <c r="S3631" s="267"/>
      <c r="T3631" s="264"/>
      <c r="U3631" s="300"/>
      <c r="V3631" s="294" t="str">
        <f>IF(Tabela7[[#This Row],[C/V]]="c",Tabela7[[#This Row],[Preço Médio]],"")</f>
        <v/>
      </c>
      <c r="W3631" s="294" t="str">
        <f>IF(Tabela7[[#This Row],[C/V]]="v",Tabela7[[#This Row],[Preço Médio]],"")</f>
        <v/>
      </c>
      <c r="X3631" s="123" t="str">
        <f>Tabela7[[#This Row],[Código Negociação]]&amp;Tabela7[[#This Row],[C/V]]</f>
        <v/>
      </c>
    </row>
    <row r="3632" spans="3:24" ht="15" customHeight="1" x14ac:dyDescent="0.25">
      <c r="C3632" s="141"/>
      <c r="D3632" s="273"/>
      <c r="E3632" s="273"/>
      <c r="F3632" s="264"/>
      <c r="G3632" s="274"/>
      <c r="H3632" s="264"/>
      <c r="I3632" s="275"/>
      <c r="J3632" s="275"/>
      <c r="K3632" s="275"/>
      <c r="L3632" s="275"/>
      <c r="M3632" s="275"/>
      <c r="N3632" s="275"/>
      <c r="O3632" s="267"/>
      <c r="P3632" s="267"/>
      <c r="Q3632" s="268"/>
      <c r="R3632" s="269"/>
      <c r="S3632" s="268"/>
      <c r="T3632" s="263"/>
      <c r="U3632" s="300"/>
      <c r="V3632" s="294" t="str">
        <f>IF(Tabela7[[#This Row],[C/V]]="c",Tabela7[[#This Row],[Preço Médio]],"")</f>
        <v/>
      </c>
      <c r="W3632" s="294" t="str">
        <f>IF(Tabela7[[#This Row],[C/V]]="v",Tabela7[[#This Row],[Preço Médio]],"")</f>
        <v/>
      </c>
      <c r="X3632" s="123" t="str">
        <f>Tabela7[[#This Row],[Código Negociação]]&amp;Tabela7[[#This Row],[C/V]]</f>
        <v/>
      </c>
    </row>
    <row r="3633" spans="3:24" ht="15" customHeight="1" x14ac:dyDescent="0.25">
      <c r="C3633" s="262"/>
      <c r="D3633" s="272"/>
      <c r="E3633" s="273"/>
      <c r="F3633" s="264"/>
      <c r="G3633" s="265"/>
      <c r="H3633" s="126"/>
      <c r="I3633" s="125"/>
      <c r="J3633" s="125"/>
      <c r="K3633" s="125"/>
      <c r="L3633" s="125"/>
      <c r="M3633" s="125"/>
      <c r="N3633" s="125"/>
      <c r="O3633" s="266"/>
      <c r="P3633" s="267"/>
      <c r="Q3633" s="268"/>
      <c r="R3633" s="269"/>
      <c r="S3633" s="268"/>
      <c r="T3633" s="263"/>
      <c r="U3633" s="300"/>
      <c r="V3633" s="294" t="str">
        <f>IF(Tabela7[[#This Row],[C/V]]="c",Tabela7[[#This Row],[Preço Médio]],"")</f>
        <v/>
      </c>
      <c r="W3633" s="294" t="str">
        <f>IF(Tabela7[[#This Row],[C/V]]="v",Tabela7[[#This Row],[Preço Médio]],"")</f>
        <v/>
      </c>
      <c r="X3633" s="123" t="str">
        <f>Tabela7[[#This Row],[Código Negociação]]&amp;Tabela7[[#This Row],[C/V]]</f>
        <v/>
      </c>
    </row>
    <row r="3634" spans="3:24" ht="15" customHeight="1" x14ac:dyDescent="0.25">
      <c r="C3634" s="262"/>
      <c r="D3634" s="272"/>
      <c r="E3634" s="273"/>
      <c r="F3634" s="264"/>
      <c r="G3634" s="265"/>
      <c r="H3634" s="126"/>
      <c r="I3634" s="125"/>
      <c r="J3634" s="125"/>
      <c r="K3634" s="125"/>
      <c r="L3634" s="125"/>
      <c r="M3634" s="125"/>
      <c r="N3634" s="125"/>
      <c r="O3634" s="266"/>
      <c r="P3634" s="267"/>
      <c r="Q3634" s="267"/>
      <c r="R3634" s="270"/>
      <c r="S3634" s="267"/>
      <c r="T3634" s="264"/>
      <c r="U3634" s="300"/>
      <c r="V3634" s="294" t="str">
        <f>IF(Tabela7[[#This Row],[C/V]]="c",Tabela7[[#This Row],[Preço Médio]],"")</f>
        <v/>
      </c>
      <c r="W3634" s="294" t="str">
        <f>IF(Tabela7[[#This Row],[C/V]]="v",Tabela7[[#This Row],[Preço Médio]],"")</f>
        <v/>
      </c>
      <c r="X3634" s="123" t="str">
        <f>Tabela7[[#This Row],[Código Negociação]]&amp;Tabela7[[#This Row],[C/V]]</f>
        <v/>
      </c>
    </row>
    <row r="3635" spans="3:24" ht="15" customHeight="1" x14ac:dyDescent="0.25">
      <c r="C3635" s="141"/>
      <c r="D3635" s="271"/>
      <c r="E3635" s="271"/>
      <c r="F3635" s="118"/>
      <c r="G3635" s="119"/>
      <c r="H3635" s="118"/>
      <c r="I3635" s="120"/>
      <c r="J3635" s="120"/>
      <c r="K3635" s="120"/>
      <c r="L3635" s="120"/>
      <c r="M3635" s="120"/>
      <c r="N3635" s="120"/>
      <c r="O3635" s="121"/>
      <c r="P3635" s="121"/>
      <c r="Q3635" s="117"/>
      <c r="R3635" s="122"/>
      <c r="S3635" s="117"/>
      <c r="T3635" s="123"/>
      <c r="U3635" s="299"/>
      <c r="V3635" s="294" t="str">
        <f>IF(Tabela7[[#This Row],[C/V]]="c",Tabela7[[#This Row],[Preço Médio]],"")</f>
        <v/>
      </c>
      <c r="W3635" s="294" t="str">
        <f>IF(Tabela7[[#This Row],[C/V]]="v",Tabela7[[#This Row],[Preço Médio]],"")</f>
        <v/>
      </c>
      <c r="X3635" s="123" t="str">
        <f>Tabela7[[#This Row],[Código Negociação]]&amp;Tabela7[[#This Row],[C/V]]</f>
        <v/>
      </c>
    </row>
    <row r="3636" spans="3:24" ht="15" customHeight="1" x14ac:dyDescent="0.25">
      <c r="C3636" s="262"/>
      <c r="D3636" s="272"/>
      <c r="E3636" s="272"/>
      <c r="F3636" s="264"/>
      <c r="G3636" s="265"/>
      <c r="H3636" s="126"/>
      <c r="I3636" s="125"/>
      <c r="J3636" s="125"/>
      <c r="K3636" s="125"/>
      <c r="L3636" s="125"/>
      <c r="M3636" s="125"/>
      <c r="N3636" s="125"/>
      <c r="O3636" s="266"/>
      <c r="P3636" s="267"/>
      <c r="Q3636" s="268"/>
      <c r="R3636" s="269"/>
      <c r="S3636" s="268"/>
      <c r="T3636" s="263"/>
      <c r="U3636" s="300"/>
      <c r="V3636" s="294" t="str">
        <f>IF(Tabela7[[#This Row],[C/V]]="c",Tabela7[[#This Row],[Preço Médio]],"")</f>
        <v/>
      </c>
      <c r="W3636" s="294" t="str">
        <f>IF(Tabela7[[#This Row],[C/V]]="v",Tabela7[[#This Row],[Preço Médio]],"")</f>
        <v/>
      </c>
      <c r="X3636" s="123" t="str">
        <f>Tabela7[[#This Row],[Código Negociação]]&amp;Tabela7[[#This Row],[C/V]]</f>
        <v/>
      </c>
    </row>
    <row r="3637" spans="3:24" ht="15" customHeight="1" x14ac:dyDescent="0.25">
      <c r="C3637" s="262"/>
      <c r="D3637" s="272"/>
      <c r="E3637" s="272"/>
      <c r="F3637" s="264"/>
      <c r="G3637" s="265"/>
      <c r="H3637" s="126"/>
      <c r="I3637" s="125"/>
      <c r="J3637" s="125"/>
      <c r="K3637" s="125"/>
      <c r="L3637" s="125"/>
      <c r="M3637" s="125"/>
      <c r="N3637" s="125"/>
      <c r="O3637" s="266"/>
      <c r="P3637" s="267"/>
      <c r="Q3637" s="267"/>
      <c r="R3637" s="270"/>
      <c r="S3637" s="267"/>
      <c r="T3637" s="264"/>
      <c r="U3637" s="300"/>
      <c r="V3637" s="294" t="str">
        <f>IF(Tabela7[[#This Row],[C/V]]="c",Tabela7[[#This Row],[Preço Médio]],"")</f>
        <v/>
      </c>
      <c r="W3637" s="294" t="str">
        <f>IF(Tabela7[[#This Row],[C/V]]="v",Tabela7[[#This Row],[Preço Médio]],"")</f>
        <v/>
      </c>
      <c r="X3637" s="123" t="str">
        <f>Tabela7[[#This Row],[Código Negociação]]&amp;Tabela7[[#This Row],[C/V]]</f>
        <v/>
      </c>
    </row>
    <row r="3638" spans="3:24" ht="15" customHeight="1" x14ac:dyDescent="0.25">
      <c r="C3638" s="141"/>
      <c r="D3638" s="273"/>
      <c r="E3638" s="273"/>
      <c r="F3638" s="264"/>
      <c r="G3638" s="274"/>
      <c r="H3638" s="264"/>
      <c r="I3638" s="275"/>
      <c r="J3638" s="275"/>
      <c r="K3638" s="275"/>
      <c r="L3638" s="275"/>
      <c r="M3638" s="275"/>
      <c r="N3638" s="275"/>
      <c r="O3638" s="267"/>
      <c r="P3638" s="267"/>
      <c r="Q3638" s="268"/>
      <c r="R3638" s="269"/>
      <c r="S3638" s="268"/>
      <c r="T3638" s="263"/>
      <c r="U3638" s="300"/>
      <c r="V3638" s="294" t="str">
        <f>IF(Tabela7[[#This Row],[C/V]]="c",Tabela7[[#This Row],[Preço Médio]],"")</f>
        <v/>
      </c>
      <c r="W3638" s="294" t="str">
        <f>IF(Tabela7[[#This Row],[C/V]]="v",Tabela7[[#This Row],[Preço Médio]],"")</f>
        <v/>
      </c>
      <c r="X3638" s="123" t="str">
        <f>Tabela7[[#This Row],[Código Negociação]]&amp;Tabela7[[#This Row],[C/V]]</f>
        <v/>
      </c>
    </row>
    <row r="3639" spans="3:24" ht="15" customHeight="1" x14ac:dyDescent="0.25">
      <c r="C3639" s="262"/>
      <c r="D3639" s="272"/>
      <c r="E3639" s="273"/>
      <c r="F3639" s="264"/>
      <c r="G3639" s="265"/>
      <c r="H3639" s="126"/>
      <c r="I3639" s="125"/>
      <c r="J3639" s="125"/>
      <c r="K3639" s="125"/>
      <c r="L3639" s="125"/>
      <c r="M3639" s="125"/>
      <c r="N3639" s="125"/>
      <c r="O3639" s="266"/>
      <c r="P3639" s="267"/>
      <c r="Q3639" s="268"/>
      <c r="R3639" s="269"/>
      <c r="S3639" s="268"/>
      <c r="T3639" s="263"/>
      <c r="U3639" s="300"/>
      <c r="V3639" s="294" t="str">
        <f>IF(Tabela7[[#This Row],[C/V]]="c",Tabela7[[#This Row],[Preço Médio]],"")</f>
        <v/>
      </c>
      <c r="W3639" s="294" t="str">
        <f>IF(Tabela7[[#This Row],[C/V]]="v",Tabela7[[#This Row],[Preço Médio]],"")</f>
        <v/>
      </c>
      <c r="X3639" s="123" t="str">
        <f>Tabela7[[#This Row],[Código Negociação]]&amp;Tabela7[[#This Row],[C/V]]</f>
        <v/>
      </c>
    </row>
    <row r="3640" spans="3:24" ht="15" customHeight="1" x14ac:dyDescent="0.25">
      <c r="C3640" s="262"/>
      <c r="D3640" s="272"/>
      <c r="E3640" s="273"/>
      <c r="F3640" s="264"/>
      <c r="G3640" s="265"/>
      <c r="H3640" s="126"/>
      <c r="I3640" s="125"/>
      <c r="J3640" s="125"/>
      <c r="K3640" s="125"/>
      <c r="L3640" s="125"/>
      <c r="M3640" s="125"/>
      <c r="N3640" s="125"/>
      <c r="O3640" s="266"/>
      <c r="P3640" s="267"/>
      <c r="Q3640" s="267"/>
      <c r="R3640" s="270"/>
      <c r="S3640" s="267"/>
      <c r="T3640" s="264"/>
      <c r="U3640" s="300"/>
      <c r="V3640" s="294" t="str">
        <f>IF(Tabela7[[#This Row],[C/V]]="c",Tabela7[[#This Row],[Preço Médio]],"")</f>
        <v/>
      </c>
      <c r="W3640" s="294" t="str">
        <f>IF(Tabela7[[#This Row],[C/V]]="v",Tabela7[[#This Row],[Preço Médio]],"")</f>
        <v/>
      </c>
      <c r="X3640" s="123" t="str">
        <f>Tabela7[[#This Row],[Código Negociação]]&amp;Tabela7[[#This Row],[C/V]]</f>
        <v/>
      </c>
    </row>
    <row r="3641" spans="3:24" ht="15" customHeight="1" x14ac:dyDescent="0.25">
      <c r="C3641" s="141"/>
      <c r="D3641" s="271"/>
      <c r="E3641" s="271"/>
      <c r="F3641" s="118"/>
      <c r="G3641" s="119"/>
      <c r="H3641" s="118"/>
      <c r="I3641" s="120"/>
      <c r="J3641" s="120"/>
      <c r="K3641" s="120"/>
      <c r="L3641" s="120"/>
      <c r="M3641" s="120"/>
      <c r="N3641" s="120"/>
      <c r="O3641" s="121"/>
      <c r="P3641" s="121"/>
      <c r="Q3641" s="117"/>
      <c r="R3641" s="122"/>
      <c r="S3641" s="117"/>
      <c r="T3641" s="123"/>
      <c r="U3641" s="299"/>
      <c r="V3641" s="294" t="str">
        <f>IF(Tabela7[[#This Row],[C/V]]="c",Tabela7[[#This Row],[Preço Médio]],"")</f>
        <v/>
      </c>
      <c r="W3641" s="294" t="str">
        <f>IF(Tabela7[[#This Row],[C/V]]="v",Tabela7[[#This Row],[Preço Médio]],"")</f>
        <v/>
      </c>
      <c r="X3641" s="123" t="str">
        <f>Tabela7[[#This Row],[Código Negociação]]&amp;Tabela7[[#This Row],[C/V]]</f>
        <v/>
      </c>
    </row>
    <row r="3642" spans="3:24" ht="15" customHeight="1" x14ac:dyDescent="0.25">
      <c r="C3642" s="262"/>
      <c r="D3642" s="272"/>
      <c r="E3642" s="272"/>
      <c r="F3642" s="264"/>
      <c r="G3642" s="265"/>
      <c r="H3642" s="126"/>
      <c r="I3642" s="125"/>
      <c r="J3642" s="125"/>
      <c r="K3642" s="125"/>
      <c r="L3642" s="125"/>
      <c r="M3642" s="125"/>
      <c r="N3642" s="125"/>
      <c r="O3642" s="266"/>
      <c r="P3642" s="267"/>
      <c r="Q3642" s="268"/>
      <c r="R3642" s="269"/>
      <c r="S3642" s="268"/>
      <c r="T3642" s="263"/>
      <c r="U3642" s="300"/>
      <c r="V3642" s="294" t="str">
        <f>IF(Tabela7[[#This Row],[C/V]]="c",Tabela7[[#This Row],[Preço Médio]],"")</f>
        <v/>
      </c>
      <c r="W3642" s="294" t="str">
        <f>IF(Tabela7[[#This Row],[C/V]]="v",Tabela7[[#This Row],[Preço Médio]],"")</f>
        <v/>
      </c>
      <c r="X3642" s="123" t="str">
        <f>Tabela7[[#This Row],[Código Negociação]]&amp;Tabela7[[#This Row],[C/V]]</f>
        <v/>
      </c>
    </row>
    <row r="3643" spans="3:24" ht="15" customHeight="1" x14ac:dyDescent="0.25">
      <c r="C3643" s="262"/>
      <c r="D3643" s="272"/>
      <c r="E3643" s="272"/>
      <c r="F3643" s="264"/>
      <c r="G3643" s="265"/>
      <c r="H3643" s="126"/>
      <c r="I3643" s="125"/>
      <c r="J3643" s="125"/>
      <c r="K3643" s="125"/>
      <c r="L3643" s="125"/>
      <c r="M3643" s="125"/>
      <c r="N3643" s="125"/>
      <c r="O3643" s="266"/>
      <c r="P3643" s="267"/>
      <c r="Q3643" s="267"/>
      <c r="R3643" s="270"/>
      <c r="S3643" s="267"/>
      <c r="T3643" s="264"/>
      <c r="U3643" s="300"/>
      <c r="V3643" s="294" t="str">
        <f>IF(Tabela7[[#This Row],[C/V]]="c",Tabela7[[#This Row],[Preço Médio]],"")</f>
        <v/>
      </c>
      <c r="W3643" s="294" t="str">
        <f>IF(Tabela7[[#This Row],[C/V]]="v",Tabela7[[#This Row],[Preço Médio]],"")</f>
        <v/>
      </c>
      <c r="X3643" s="123" t="str">
        <f>Tabela7[[#This Row],[Código Negociação]]&amp;Tabela7[[#This Row],[C/V]]</f>
        <v/>
      </c>
    </row>
    <row r="3644" spans="3:24" ht="15" customHeight="1" x14ac:dyDescent="0.25">
      <c r="C3644" s="141"/>
      <c r="D3644" s="273"/>
      <c r="E3644" s="273"/>
      <c r="F3644" s="264"/>
      <c r="G3644" s="274"/>
      <c r="H3644" s="264"/>
      <c r="I3644" s="275"/>
      <c r="J3644" s="275"/>
      <c r="K3644" s="275"/>
      <c r="L3644" s="275"/>
      <c r="M3644" s="275"/>
      <c r="N3644" s="275"/>
      <c r="O3644" s="267"/>
      <c r="P3644" s="267"/>
      <c r="Q3644" s="268"/>
      <c r="R3644" s="269"/>
      <c r="S3644" s="268"/>
      <c r="T3644" s="263"/>
      <c r="U3644" s="300"/>
      <c r="V3644" s="294" t="str">
        <f>IF(Tabela7[[#This Row],[C/V]]="c",Tabela7[[#This Row],[Preço Médio]],"")</f>
        <v/>
      </c>
      <c r="W3644" s="294" t="str">
        <f>IF(Tabela7[[#This Row],[C/V]]="v",Tabela7[[#This Row],[Preço Médio]],"")</f>
        <v/>
      </c>
      <c r="X3644" s="123" t="str">
        <f>Tabela7[[#This Row],[Código Negociação]]&amp;Tabela7[[#This Row],[C/V]]</f>
        <v/>
      </c>
    </row>
    <row r="3645" spans="3:24" ht="15" customHeight="1" x14ac:dyDescent="0.25">
      <c r="C3645" s="262"/>
      <c r="D3645" s="272"/>
      <c r="E3645" s="273"/>
      <c r="F3645" s="264"/>
      <c r="G3645" s="265"/>
      <c r="H3645" s="126"/>
      <c r="I3645" s="125"/>
      <c r="J3645" s="125"/>
      <c r="K3645" s="125"/>
      <c r="L3645" s="125"/>
      <c r="M3645" s="125"/>
      <c r="N3645" s="125"/>
      <c r="O3645" s="266"/>
      <c r="P3645" s="267"/>
      <c r="Q3645" s="268"/>
      <c r="R3645" s="269"/>
      <c r="S3645" s="268"/>
      <c r="T3645" s="263"/>
      <c r="U3645" s="300"/>
      <c r="V3645" s="294" t="str">
        <f>IF(Tabela7[[#This Row],[C/V]]="c",Tabela7[[#This Row],[Preço Médio]],"")</f>
        <v/>
      </c>
      <c r="W3645" s="294" t="str">
        <f>IF(Tabela7[[#This Row],[C/V]]="v",Tabela7[[#This Row],[Preço Médio]],"")</f>
        <v/>
      </c>
      <c r="X3645" s="123" t="str">
        <f>Tabela7[[#This Row],[Código Negociação]]&amp;Tabela7[[#This Row],[C/V]]</f>
        <v/>
      </c>
    </row>
    <row r="3646" spans="3:24" ht="15" customHeight="1" x14ac:dyDescent="0.25">
      <c r="C3646" s="262"/>
      <c r="D3646" s="272"/>
      <c r="E3646" s="273"/>
      <c r="F3646" s="264"/>
      <c r="G3646" s="265"/>
      <c r="H3646" s="126"/>
      <c r="I3646" s="125"/>
      <c r="J3646" s="125"/>
      <c r="K3646" s="125"/>
      <c r="L3646" s="125"/>
      <c r="M3646" s="125"/>
      <c r="N3646" s="125"/>
      <c r="O3646" s="266"/>
      <c r="P3646" s="267"/>
      <c r="Q3646" s="267"/>
      <c r="R3646" s="270"/>
      <c r="S3646" s="267"/>
      <c r="T3646" s="264"/>
      <c r="U3646" s="300"/>
      <c r="V3646" s="294" t="str">
        <f>IF(Tabela7[[#This Row],[C/V]]="c",Tabela7[[#This Row],[Preço Médio]],"")</f>
        <v/>
      </c>
      <c r="W3646" s="294" t="str">
        <f>IF(Tabela7[[#This Row],[C/V]]="v",Tabela7[[#This Row],[Preço Médio]],"")</f>
        <v/>
      </c>
      <c r="X3646" s="123" t="str">
        <f>Tabela7[[#This Row],[Código Negociação]]&amp;Tabela7[[#This Row],[C/V]]</f>
        <v/>
      </c>
    </row>
    <row r="3647" spans="3:24" ht="15" customHeight="1" x14ac:dyDescent="0.25">
      <c r="C3647" s="141"/>
      <c r="D3647" s="271"/>
      <c r="E3647" s="271"/>
      <c r="F3647" s="118"/>
      <c r="G3647" s="119"/>
      <c r="H3647" s="118"/>
      <c r="I3647" s="120"/>
      <c r="J3647" s="120"/>
      <c r="K3647" s="120"/>
      <c r="L3647" s="120"/>
      <c r="M3647" s="120"/>
      <c r="N3647" s="120"/>
      <c r="O3647" s="121"/>
      <c r="P3647" s="121"/>
      <c r="Q3647" s="117"/>
      <c r="R3647" s="122"/>
      <c r="S3647" s="117"/>
      <c r="T3647" s="123"/>
      <c r="U3647" s="299"/>
      <c r="V3647" s="294" t="str">
        <f>IF(Tabela7[[#This Row],[C/V]]="c",Tabela7[[#This Row],[Preço Médio]],"")</f>
        <v/>
      </c>
      <c r="W3647" s="294" t="str">
        <f>IF(Tabela7[[#This Row],[C/V]]="v",Tabela7[[#This Row],[Preço Médio]],"")</f>
        <v/>
      </c>
      <c r="X3647" s="123" t="str">
        <f>Tabela7[[#This Row],[Código Negociação]]&amp;Tabela7[[#This Row],[C/V]]</f>
        <v/>
      </c>
    </row>
    <row r="3648" spans="3:24" ht="15" customHeight="1" x14ac:dyDescent="0.25">
      <c r="C3648" s="262"/>
      <c r="D3648" s="272"/>
      <c r="E3648" s="272"/>
      <c r="F3648" s="264"/>
      <c r="G3648" s="265"/>
      <c r="H3648" s="126"/>
      <c r="I3648" s="125"/>
      <c r="J3648" s="125"/>
      <c r="K3648" s="125"/>
      <c r="L3648" s="125"/>
      <c r="M3648" s="125"/>
      <c r="N3648" s="125"/>
      <c r="O3648" s="266"/>
      <c r="P3648" s="267"/>
      <c r="Q3648" s="268"/>
      <c r="R3648" s="269"/>
      <c r="S3648" s="268"/>
      <c r="T3648" s="263"/>
      <c r="U3648" s="300"/>
      <c r="V3648" s="294" t="str">
        <f>IF(Tabela7[[#This Row],[C/V]]="c",Tabela7[[#This Row],[Preço Médio]],"")</f>
        <v/>
      </c>
      <c r="W3648" s="294" t="str">
        <f>IF(Tabela7[[#This Row],[C/V]]="v",Tabela7[[#This Row],[Preço Médio]],"")</f>
        <v/>
      </c>
      <c r="X3648" s="123" t="str">
        <f>Tabela7[[#This Row],[Código Negociação]]&amp;Tabela7[[#This Row],[C/V]]</f>
        <v/>
      </c>
    </row>
    <row r="3649" spans="3:24" ht="15" customHeight="1" x14ac:dyDescent="0.25">
      <c r="C3649" s="262"/>
      <c r="D3649" s="272"/>
      <c r="E3649" s="272"/>
      <c r="F3649" s="264"/>
      <c r="G3649" s="265"/>
      <c r="H3649" s="126"/>
      <c r="I3649" s="125"/>
      <c r="J3649" s="125"/>
      <c r="K3649" s="125"/>
      <c r="L3649" s="125"/>
      <c r="M3649" s="125"/>
      <c r="N3649" s="125"/>
      <c r="O3649" s="266"/>
      <c r="P3649" s="267"/>
      <c r="Q3649" s="267"/>
      <c r="R3649" s="270"/>
      <c r="S3649" s="267"/>
      <c r="T3649" s="264"/>
      <c r="U3649" s="300"/>
      <c r="V3649" s="294" t="str">
        <f>IF(Tabela7[[#This Row],[C/V]]="c",Tabela7[[#This Row],[Preço Médio]],"")</f>
        <v/>
      </c>
      <c r="W3649" s="294" t="str">
        <f>IF(Tabela7[[#This Row],[C/V]]="v",Tabela7[[#This Row],[Preço Médio]],"")</f>
        <v/>
      </c>
      <c r="X3649" s="123" t="str">
        <f>Tabela7[[#This Row],[Código Negociação]]&amp;Tabela7[[#This Row],[C/V]]</f>
        <v/>
      </c>
    </row>
    <row r="3650" spans="3:24" ht="15" customHeight="1" x14ac:dyDescent="0.25">
      <c r="C3650" s="141"/>
      <c r="D3650" s="273"/>
      <c r="E3650" s="273"/>
      <c r="F3650" s="264"/>
      <c r="G3650" s="274"/>
      <c r="H3650" s="264"/>
      <c r="I3650" s="275"/>
      <c r="J3650" s="275"/>
      <c r="K3650" s="275"/>
      <c r="L3650" s="275"/>
      <c r="M3650" s="275"/>
      <c r="N3650" s="275"/>
      <c r="O3650" s="267"/>
      <c r="P3650" s="267"/>
      <c r="Q3650" s="268"/>
      <c r="R3650" s="269"/>
      <c r="S3650" s="268"/>
      <c r="T3650" s="263"/>
      <c r="U3650" s="300"/>
      <c r="V3650" s="294" t="str">
        <f>IF(Tabela7[[#This Row],[C/V]]="c",Tabela7[[#This Row],[Preço Médio]],"")</f>
        <v/>
      </c>
      <c r="W3650" s="294" t="str">
        <f>IF(Tabela7[[#This Row],[C/V]]="v",Tabela7[[#This Row],[Preço Médio]],"")</f>
        <v/>
      </c>
      <c r="X3650" s="123" t="str">
        <f>Tabela7[[#This Row],[Código Negociação]]&amp;Tabela7[[#This Row],[C/V]]</f>
        <v/>
      </c>
    </row>
    <row r="3651" spans="3:24" ht="15" customHeight="1" x14ac:dyDescent="0.25">
      <c r="C3651" s="262"/>
      <c r="D3651" s="272"/>
      <c r="E3651" s="273"/>
      <c r="F3651" s="264"/>
      <c r="G3651" s="265"/>
      <c r="H3651" s="126"/>
      <c r="I3651" s="125"/>
      <c r="J3651" s="125"/>
      <c r="K3651" s="125"/>
      <c r="L3651" s="125"/>
      <c r="M3651" s="125"/>
      <c r="N3651" s="125"/>
      <c r="O3651" s="266"/>
      <c r="P3651" s="267"/>
      <c r="Q3651" s="268"/>
      <c r="R3651" s="269"/>
      <c r="S3651" s="268"/>
      <c r="T3651" s="263"/>
      <c r="U3651" s="300"/>
      <c r="V3651" s="294" t="str">
        <f>IF(Tabela7[[#This Row],[C/V]]="c",Tabela7[[#This Row],[Preço Médio]],"")</f>
        <v/>
      </c>
      <c r="W3651" s="294" t="str">
        <f>IF(Tabela7[[#This Row],[C/V]]="v",Tabela7[[#This Row],[Preço Médio]],"")</f>
        <v/>
      </c>
      <c r="X3651" s="123" t="str">
        <f>Tabela7[[#This Row],[Código Negociação]]&amp;Tabela7[[#This Row],[C/V]]</f>
        <v/>
      </c>
    </row>
    <row r="3652" spans="3:24" ht="15" customHeight="1" x14ac:dyDescent="0.25">
      <c r="C3652" s="262"/>
      <c r="D3652" s="272"/>
      <c r="E3652" s="273"/>
      <c r="F3652" s="264"/>
      <c r="G3652" s="265"/>
      <c r="H3652" s="126"/>
      <c r="I3652" s="125"/>
      <c r="J3652" s="125"/>
      <c r="K3652" s="125"/>
      <c r="L3652" s="125"/>
      <c r="M3652" s="125"/>
      <c r="N3652" s="125"/>
      <c r="O3652" s="266"/>
      <c r="P3652" s="267"/>
      <c r="Q3652" s="267"/>
      <c r="R3652" s="270"/>
      <c r="S3652" s="267"/>
      <c r="T3652" s="264"/>
      <c r="U3652" s="300"/>
      <c r="V3652" s="294" t="str">
        <f>IF(Tabela7[[#This Row],[C/V]]="c",Tabela7[[#This Row],[Preço Médio]],"")</f>
        <v/>
      </c>
      <c r="W3652" s="294" t="str">
        <f>IF(Tabela7[[#This Row],[C/V]]="v",Tabela7[[#This Row],[Preço Médio]],"")</f>
        <v/>
      </c>
      <c r="X3652" s="123" t="str">
        <f>Tabela7[[#This Row],[Código Negociação]]&amp;Tabela7[[#This Row],[C/V]]</f>
        <v/>
      </c>
    </row>
    <row r="3653" spans="3:24" ht="15" customHeight="1" x14ac:dyDescent="0.25">
      <c r="C3653" s="141"/>
      <c r="D3653" s="271"/>
      <c r="E3653" s="271"/>
      <c r="F3653" s="118"/>
      <c r="G3653" s="119"/>
      <c r="H3653" s="118"/>
      <c r="I3653" s="120"/>
      <c r="J3653" s="120"/>
      <c r="K3653" s="120"/>
      <c r="L3653" s="120"/>
      <c r="M3653" s="120"/>
      <c r="N3653" s="120"/>
      <c r="O3653" s="121"/>
      <c r="P3653" s="121"/>
      <c r="Q3653" s="117"/>
      <c r="R3653" s="122"/>
      <c r="S3653" s="117"/>
      <c r="T3653" s="123"/>
      <c r="U3653" s="299"/>
      <c r="V3653" s="294" t="str">
        <f>IF(Tabela7[[#This Row],[C/V]]="c",Tabela7[[#This Row],[Preço Médio]],"")</f>
        <v/>
      </c>
      <c r="W3653" s="294" t="str">
        <f>IF(Tabela7[[#This Row],[C/V]]="v",Tabela7[[#This Row],[Preço Médio]],"")</f>
        <v/>
      </c>
      <c r="X3653" s="123" t="str">
        <f>Tabela7[[#This Row],[Código Negociação]]&amp;Tabela7[[#This Row],[C/V]]</f>
        <v/>
      </c>
    </row>
    <row r="3654" spans="3:24" ht="15" customHeight="1" x14ac:dyDescent="0.25">
      <c r="C3654" s="262"/>
      <c r="D3654" s="272"/>
      <c r="E3654" s="272"/>
      <c r="F3654" s="264"/>
      <c r="G3654" s="265"/>
      <c r="H3654" s="126"/>
      <c r="I3654" s="125"/>
      <c r="J3654" s="125"/>
      <c r="K3654" s="125"/>
      <c r="L3654" s="125"/>
      <c r="M3654" s="125"/>
      <c r="N3654" s="125"/>
      <c r="O3654" s="266"/>
      <c r="P3654" s="267"/>
      <c r="Q3654" s="268"/>
      <c r="R3654" s="269"/>
      <c r="S3654" s="268"/>
      <c r="T3654" s="263"/>
      <c r="U3654" s="300"/>
      <c r="V3654" s="294" t="str">
        <f>IF(Tabela7[[#This Row],[C/V]]="c",Tabela7[[#This Row],[Preço Médio]],"")</f>
        <v/>
      </c>
      <c r="W3654" s="294" t="str">
        <f>IF(Tabela7[[#This Row],[C/V]]="v",Tabela7[[#This Row],[Preço Médio]],"")</f>
        <v/>
      </c>
      <c r="X3654" s="123" t="str">
        <f>Tabela7[[#This Row],[Código Negociação]]&amp;Tabela7[[#This Row],[C/V]]</f>
        <v/>
      </c>
    </row>
    <row r="3655" spans="3:24" ht="15" customHeight="1" x14ac:dyDescent="0.25">
      <c r="C3655" s="262"/>
      <c r="D3655" s="272"/>
      <c r="E3655" s="272"/>
      <c r="F3655" s="264"/>
      <c r="G3655" s="265"/>
      <c r="H3655" s="126"/>
      <c r="I3655" s="125"/>
      <c r="J3655" s="125"/>
      <c r="K3655" s="125"/>
      <c r="L3655" s="125"/>
      <c r="M3655" s="125"/>
      <c r="N3655" s="125"/>
      <c r="O3655" s="266"/>
      <c r="P3655" s="267"/>
      <c r="Q3655" s="267"/>
      <c r="R3655" s="270"/>
      <c r="S3655" s="267"/>
      <c r="T3655" s="264"/>
      <c r="U3655" s="300"/>
      <c r="V3655" s="294" t="str">
        <f>IF(Tabela7[[#This Row],[C/V]]="c",Tabela7[[#This Row],[Preço Médio]],"")</f>
        <v/>
      </c>
      <c r="W3655" s="294" t="str">
        <f>IF(Tabela7[[#This Row],[C/V]]="v",Tabela7[[#This Row],[Preço Médio]],"")</f>
        <v/>
      </c>
      <c r="X3655" s="123" t="str">
        <f>Tabela7[[#This Row],[Código Negociação]]&amp;Tabela7[[#This Row],[C/V]]</f>
        <v/>
      </c>
    </row>
    <row r="3656" spans="3:24" ht="15" customHeight="1" x14ac:dyDescent="0.25">
      <c r="C3656" s="141"/>
      <c r="D3656" s="273"/>
      <c r="E3656" s="273"/>
      <c r="F3656" s="264"/>
      <c r="G3656" s="274"/>
      <c r="H3656" s="264"/>
      <c r="I3656" s="275"/>
      <c r="J3656" s="275"/>
      <c r="K3656" s="275"/>
      <c r="L3656" s="275"/>
      <c r="M3656" s="275"/>
      <c r="N3656" s="275"/>
      <c r="O3656" s="267"/>
      <c r="P3656" s="267"/>
      <c r="Q3656" s="268"/>
      <c r="R3656" s="269"/>
      <c r="S3656" s="268"/>
      <c r="T3656" s="263"/>
      <c r="U3656" s="300"/>
      <c r="V3656" s="294" t="str">
        <f>IF(Tabela7[[#This Row],[C/V]]="c",Tabela7[[#This Row],[Preço Médio]],"")</f>
        <v/>
      </c>
      <c r="W3656" s="294" t="str">
        <f>IF(Tabela7[[#This Row],[C/V]]="v",Tabela7[[#This Row],[Preço Médio]],"")</f>
        <v/>
      </c>
      <c r="X3656" s="123" t="str">
        <f>Tabela7[[#This Row],[Código Negociação]]&amp;Tabela7[[#This Row],[C/V]]</f>
        <v/>
      </c>
    </row>
    <row r="3657" spans="3:24" ht="15" customHeight="1" x14ac:dyDescent="0.25">
      <c r="C3657" s="262"/>
      <c r="D3657" s="272"/>
      <c r="E3657" s="273"/>
      <c r="F3657" s="264"/>
      <c r="G3657" s="265"/>
      <c r="H3657" s="126"/>
      <c r="I3657" s="125"/>
      <c r="J3657" s="125"/>
      <c r="K3657" s="125"/>
      <c r="L3657" s="125"/>
      <c r="M3657" s="125"/>
      <c r="N3657" s="125"/>
      <c r="O3657" s="266"/>
      <c r="P3657" s="267"/>
      <c r="Q3657" s="268"/>
      <c r="R3657" s="269"/>
      <c r="S3657" s="268"/>
      <c r="T3657" s="263"/>
      <c r="U3657" s="300"/>
      <c r="V3657" s="294" t="str">
        <f>IF(Tabela7[[#This Row],[C/V]]="c",Tabela7[[#This Row],[Preço Médio]],"")</f>
        <v/>
      </c>
      <c r="W3657" s="294" t="str">
        <f>IF(Tabela7[[#This Row],[C/V]]="v",Tabela7[[#This Row],[Preço Médio]],"")</f>
        <v/>
      </c>
      <c r="X3657" s="123" t="str">
        <f>Tabela7[[#This Row],[Código Negociação]]&amp;Tabela7[[#This Row],[C/V]]</f>
        <v/>
      </c>
    </row>
    <row r="3658" spans="3:24" ht="15" customHeight="1" x14ac:dyDescent="0.25">
      <c r="C3658" s="262"/>
      <c r="D3658" s="272"/>
      <c r="E3658" s="273"/>
      <c r="F3658" s="264"/>
      <c r="G3658" s="265"/>
      <c r="H3658" s="126"/>
      <c r="I3658" s="125"/>
      <c r="J3658" s="125"/>
      <c r="K3658" s="125"/>
      <c r="L3658" s="125"/>
      <c r="M3658" s="125"/>
      <c r="N3658" s="125"/>
      <c r="O3658" s="266"/>
      <c r="P3658" s="267"/>
      <c r="Q3658" s="267"/>
      <c r="R3658" s="270"/>
      <c r="S3658" s="267"/>
      <c r="T3658" s="264"/>
      <c r="U3658" s="300"/>
      <c r="V3658" s="294" t="str">
        <f>IF(Tabela7[[#This Row],[C/V]]="c",Tabela7[[#This Row],[Preço Médio]],"")</f>
        <v/>
      </c>
      <c r="W3658" s="294" t="str">
        <f>IF(Tabela7[[#This Row],[C/V]]="v",Tabela7[[#This Row],[Preço Médio]],"")</f>
        <v/>
      </c>
      <c r="X3658" s="123" t="str">
        <f>Tabela7[[#This Row],[Código Negociação]]&amp;Tabela7[[#This Row],[C/V]]</f>
        <v/>
      </c>
    </row>
    <row r="3659" spans="3:24" ht="15" customHeight="1" x14ac:dyDescent="0.25">
      <c r="C3659" s="141"/>
      <c r="D3659" s="271"/>
      <c r="E3659" s="271"/>
      <c r="F3659" s="118"/>
      <c r="G3659" s="119"/>
      <c r="H3659" s="118"/>
      <c r="I3659" s="120"/>
      <c r="J3659" s="120"/>
      <c r="K3659" s="120"/>
      <c r="L3659" s="120"/>
      <c r="M3659" s="120"/>
      <c r="N3659" s="120"/>
      <c r="O3659" s="121"/>
      <c r="P3659" s="121"/>
      <c r="Q3659" s="117"/>
      <c r="R3659" s="122"/>
      <c r="S3659" s="117"/>
      <c r="T3659" s="123"/>
      <c r="U3659" s="299"/>
      <c r="V3659" s="294" t="str">
        <f>IF(Tabela7[[#This Row],[C/V]]="c",Tabela7[[#This Row],[Preço Médio]],"")</f>
        <v/>
      </c>
      <c r="W3659" s="294" t="str">
        <f>IF(Tabela7[[#This Row],[C/V]]="v",Tabela7[[#This Row],[Preço Médio]],"")</f>
        <v/>
      </c>
      <c r="X3659" s="123" t="str">
        <f>Tabela7[[#This Row],[Código Negociação]]&amp;Tabela7[[#This Row],[C/V]]</f>
        <v/>
      </c>
    </row>
    <row r="3660" spans="3:24" ht="15" customHeight="1" x14ac:dyDescent="0.25">
      <c r="C3660" s="262"/>
      <c r="D3660" s="272"/>
      <c r="E3660" s="272"/>
      <c r="F3660" s="264"/>
      <c r="G3660" s="265"/>
      <c r="H3660" s="126"/>
      <c r="I3660" s="125"/>
      <c r="J3660" s="125"/>
      <c r="K3660" s="125"/>
      <c r="L3660" s="125"/>
      <c r="M3660" s="125"/>
      <c r="N3660" s="125"/>
      <c r="O3660" s="266"/>
      <c r="P3660" s="267"/>
      <c r="Q3660" s="268"/>
      <c r="R3660" s="269"/>
      <c r="S3660" s="268"/>
      <c r="T3660" s="263"/>
      <c r="U3660" s="300"/>
      <c r="V3660" s="294" t="str">
        <f>IF(Tabela7[[#This Row],[C/V]]="c",Tabela7[[#This Row],[Preço Médio]],"")</f>
        <v/>
      </c>
      <c r="W3660" s="294" t="str">
        <f>IF(Tabela7[[#This Row],[C/V]]="v",Tabela7[[#This Row],[Preço Médio]],"")</f>
        <v/>
      </c>
      <c r="X3660" s="123" t="str">
        <f>Tabela7[[#This Row],[Código Negociação]]&amp;Tabela7[[#This Row],[C/V]]</f>
        <v/>
      </c>
    </row>
    <row r="3661" spans="3:24" ht="15" customHeight="1" x14ac:dyDescent="0.25">
      <c r="C3661" s="262"/>
      <c r="D3661" s="272"/>
      <c r="E3661" s="272"/>
      <c r="F3661" s="264"/>
      <c r="G3661" s="265"/>
      <c r="H3661" s="126"/>
      <c r="I3661" s="125"/>
      <c r="J3661" s="125"/>
      <c r="K3661" s="125"/>
      <c r="L3661" s="125"/>
      <c r="M3661" s="125"/>
      <c r="N3661" s="125"/>
      <c r="O3661" s="266"/>
      <c r="P3661" s="267"/>
      <c r="Q3661" s="267"/>
      <c r="R3661" s="270"/>
      <c r="S3661" s="267"/>
      <c r="T3661" s="264"/>
      <c r="U3661" s="300"/>
      <c r="V3661" s="294" t="str">
        <f>IF(Tabela7[[#This Row],[C/V]]="c",Tabela7[[#This Row],[Preço Médio]],"")</f>
        <v/>
      </c>
      <c r="W3661" s="294" t="str">
        <f>IF(Tabela7[[#This Row],[C/V]]="v",Tabela7[[#This Row],[Preço Médio]],"")</f>
        <v/>
      </c>
      <c r="X3661" s="123" t="str">
        <f>Tabela7[[#This Row],[Código Negociação]]&amp;Tabela7[[#This Row],[C/V]]</f>
        <v/>
      </c>
    </row>
    <row r="3662" spans="3:24" ht="15" customHeight="1" x14ac:dyDescent="0.25">
      <c r="C3662" s="141"/>
      <c r="D3662" s="273"/>
      <c r="E3662" s="273"/>
      <c r="F3662" s="264"/>
      <c r="G3662" s="274"/>
      <c r="H3662" s="264"/>
      <c r="I3662" s="275"/>
      <c r="J3662" s="275"/>
      <c r="K3662" s="275"/>
      <c r="L3662" s="275"/>
      <c r="M3662" s="275"/>
      <c r="N3662" s="275"/>
      <c r="O3662" s="267"/>
      <c r="P3662" s="267"/>
      <c r="Q3662" s="268"/>
      <c r="R3662" s="269"/>
      <c r="S3662" s="268"/>
      <c r="T3662" s="263"/>
      <c r="U3662" s="300"/>
      <c r="V3662" s="294" t="str">
        <f>IF(Tabela7[[#This Row],[C/V]]="c",Tabela7[[#This Row],[Preço Médio]],"")</f>
        <v/>
      </c>
      <c r="W3662" s="294" t="str">
        <f>IF(Tabela7[[#This Row],[C/V]]="v",Tabela7[[#This Row],[Preço Médio]],"")</f>
        <v/>
      </c>
      <c r="X3662" s="123" t="str">
        <f>Tabela7[[#This Row],[Código Negociação]]&amp;Tabela7[[#This Row],[C/V]]</f>
        <v/>
      </c>
    </row>
    <row r="3663" spans="3:24" ht="15" customHeight="1" x14ac:dyDescent="0.25">
      <c r="C3663" s="262"/>
      <c r="D3663" s="272"/>
      <c r="E3663" s="273"/>
      <c r="F3663" s="264"/>
      <c r="G3663" s="265"/>
      <c r="H3663" s="126"/>
      <c r="I3663" s="125"/>
      <c r="J3663" s="125"/>
      <c r="K3663" s="125"/>
      <c r="L3663" s="125"/>
      <c r="M3663" s="125"/>
      <c r="N3663" s="125"/>
      <c r="O3663" s="266"/>
      <c r="P3663" s="267"/>
      <c r="Q3663" s="268"/>
      <c r="R3663" s="269"/>
      <c r="S3663" s="268"/>
      <c r="T3663" s="263"/>
      <c r="U3663" s="300"/>
      <c r="V3663" s="294" t="str">
        <f>IF(Tabela7[[#This Row],[C/V]]="c",Tabela7[[#This Row],[Preço Médio]],"")</f>
        <v/>
      </c>
      <c r="W3663" s="294" t="str">
        <f>IF(Tabela7[[#This Row],[C/V]]="v",Tabela7[[#This Row],[Preço Médio]],"")</f>
        <v/>
      </c>
      <c r="X3663" s="123" t="str">
        <f>Tabela7[[#This Row],[Código Negociação]]&amp;Tabela7[[#This Row],[C/V]]</f>
        <v/>
      </c>
    </row>
    <row r="3664" spans="3:24" ht="15" customHeight="1" x14ac:dyDescent="0.25">
      <c r="C3664" s="262"/>
      <c r="D3664" s="272"/>
      <c r="E3664" s="273"/>
      <c r="F3664" s="264"/>
      <c r="G3664" s="265"/>
      <c r="H3664" s="126"/>
      <c r="I3664" s="125"/>
      <c r="J3664" s="125"/>
      <c r="K3664" s="125"/>
      <c r="L3664" s="125"/>
      <c r="M3664" s="125"/>
      <c r="N3664" s="125"/>
      <c r="O3664" s="266"/>
      <c r="P3664" s="267"/>
      <c r="Q3664" s="267"/>
      <c r="R3664" s="270"/>
      <c r="S3664" s="267"/>
      <c r="T3664" s="264"/>
      <c r="U3664" s="300"/>
      <c r="V3664" s="294" t="str">
        <f>IF(Tabela7[[#This Row],[C/V]]="c",Tabela7[[#This Row],[Preço Médio]],"")</f>
        <v/>
      </c>
      <c r="W3664" s="294" t="str">
        <f>IF(Tabela7[[#This Row],[C/V]]="v",Tabela7[[#This Row],[Preço Médio]],"")</f>
        <v/>
      </c>
      <c r="X3664" s="123" t="str">
        <f>Tabela7[[#This Row],[Código Negociação]]&amp;Tabela7[[#This Row],[C/V]]</f>
        <v/>
      </c>
    </row>
    <row r="3665" spans="3:24" ht="15" customHeight="1" x14ac:dyDescent="0.25">
      <c r="C3665" s="141"/>
      <c r="D3665" s="271"/>
      <c r="E3665" s="271"/>
      <c r="F3665" s="118"/>
      <c r="G3665" s="119"/>
      <c r="H3665" s="118"/>
      <c r="I3665" s="120"/>
      <c r="J3665" s="120"/>
      <c r="K3665" s="120"/>
      <c r="L3665" s="120"/>
      <c r="M3665" s="120"/>
      <c r="N3665" s="120"/>
      <c r="O3665" s="121"/>
      <c r="P3665" s="121"/>
      <c r="Q3665" s="117"/>
      <c r="R3665" s="122"/>
      <c r="S3665" s="117"/>
      <c r="T3665" s="123"/>
      <c r="U3665" s="299"/>
      <c r="V3665" s="294" t="str">
        <f>IF(Tabela7[[#This Row],[C/V]]="c",Tabela7[[#This Row],[Preço Médio]],"")</f>
        <v/>
      </c>
      <c r="W3665" s="294" t="str">
        <f>IF(Tabela7[[#This Row],[C/V]]="v",Tabela7[[#This Row],[Preço Médio]],"")</f>
        <v/>
      </c>
      <c r="X3665" s="123" t="str">
        <f>Tabela7[[#This Row],[Código Negociação]]&amp;Tabela7[[#This Row],[C/V]]</f>
        <v/>
      </c>
    </row>
    <row r="3666" spans="3:24" ht="15" customHeight="1" x14ac:dyDescent="0.25">
      <c r="C3666" s="262"/>
      <c r="D3666" s="272"/>
      <c r="E3666" s="272"/>
      <c r="F3666" s="264"/>
      <c r="G3666" s="265"/>
      <c r="H3666" s="126"/>
      <c r="I3666" s="125"/>
      <c r="J3666" s="125"/>
      <c r="K3666" s="125"/>
      <c r="L3666" s="125"/>
      <c r="M3666" s="125"/>
      <c r="N3666" s="125"/>
      <c r="O3666" s="266"/>
      <c r="P3666" s="267"/>
      <c r="Q3666" s="268"/>
      <c r="R3666" s="269"/>
      <c r="S3666" s="268"/>
      <c r="T3666" s="263"/>
      <c r="U3666" s="300"/>
      <c r="V3666" s="294" t="str">
        <f>IF(Tabela7[[#This Row],[C/V]]="c",Tabela7[[#This Row],[Preço Médio]],"")</f>
        <v/>
      </c>
      <c r="W3666" s="294" t="str">
        <f>IF(Tabela7[[#This Row],[C/V]]="v",Tabela7[[#This Row],[Preço Médio]],"")</f>
        <v/>
      </c>
      <c r="X3666" s="123" t="str">
        <f>Tabela7[[#This Row],[Código Negociação]]&amp;Tabela7[[#This Row],[C/V]]</f>
        <v/>
      </c>
    </row>
    <row r="3667" spans="3:24" ht="15" customHeight="1" x14ac:dyDescent="0.25">
      <c r="C3667" s="262"/>
      <c r="D3667" s="272"/>
      <c r="E3667" s="272"/>
      <c r="F3667" s="264"/>
      <c r="G3667" s="265"/>
      <c r="H3667" s="126"/>
      <c r="I3667" s="125"/>
      <c r="J3667" s="125"/>
      <c r="K3667" s="125"/>
      <c r="L3667" s="125"/>
      <c r="M3667" s="125"/>
      <c r="N3667" s="125"/>
      <c r="O3667" s="266"/>
      <c r="P3667" s="267"/>
      <c r="Q3667" s="267"/>
      <c r="R3667" s="270"/>
      <c r="S3667" s="267"/>
      <c r="T3667" s="264"/>
      <c r="U3667" s="300"/>
      <c r="V3667" s="294" t="str">
        <f>IF(Tabela7[[#This Row],[C/V]]="c",Tabela7[[#This Row],[Preço Médio]],"")</f>
        <v/>
      </c>
      <c r="W3667" s="294" t="str">
        <f>IF(Tabela7[[#This Row],[C/V]]="v",Tabela7[[#This Row],[Preço Médio]],"")</f>
        <v/>
      </c>
      <c r="X3667" s="123" t="str">
        <f>Tabela7[[#This Row],[Código Negociação]]&amp;Tabela7[[#This Row],[C/V]]</f>
        <v/>
      </c>
    </row>
    <row r="3668" spans="3:24" ht="15" customHeight="1" x14ac:dyDescent="0.25">
      <c r="C3668" s="141"/>
      <c r="D3668" s="273"/>
      <c r="E3668" s="273"/>
      <c r="F3668" s="264"/>
      <c r="G3668" s="274"/>
      <c r="H3668" s="264"/>
      <c r="I3668" s="275"/>
      <c r="J3668" s="275"/>
      <c r="K3668" s="275"/>
      <c r="L3668" s="275"/>
      <c r="M3668" s="275"/>
      <c r="N3668" s="275"/>
      <c r="O3668" s="267"/>
      <c r="P3668" s="267"/>
      <c r="Q3668" s="268"/>
      <c r="R3668" s="269"/>
      <c r="S3668" s="268"/>
      <c r="T3668" s="263"/>
      <c r="U3668" s="300"/>
      <c r="V3668" s="294" t="str">
        <f>IF(Tabela7[[#This Row],[C/V]]="c",Tabela7[[#This Row],[Preço Médio]],"")</f>
        <v/>
      </c>
      <c r="W3668" s="294" t="str">
        <f>IF(Tabela7[[#This Row],[C/V]]="v",Tabela7[[#This Row],[Preço Médio]],"")</f>
        <v/>
      </c>
      <c r="X3668" s="123" t="str">
        <f>Tabela7[[#This Row],[Código Negociação]]&amp;Tabela7[[#This Row],[C/V]]</f>
        <v/>
      </c>
    </row>
    <row r="3669" spans="3:24" ht="15" customHeight="1" x14ac:dyDescent="0.25">
      <c r="C3669" s="262"/>
      <c r="D3669" s="272"/>
      <c r="E3669" s="273"/>
      <c r="F3669" s="264"/>
      <c r="G3669" s="265"/>
      <c r="H3669" s="126"/>
      <c r="I3669" s="125"/>
      <c r="J3669" s="125"/>
      <c r="K3669" s="125"/>
      <c r="L3669" s="125"/>
      <c r="M3669" s="125"/>
      <c r="N3669" s="125"/>
      <c r="O3669" s="266"/>
      <c r="P3669" s="267"/>
      <c r="Q3669" s="268"/>
      <c r="R3669" s="269"/>
      <c r="S3669" s="268"/>
      <c r="T3669" s="263"/>
      <c r="U3669" s="300"/>
      <c r="V3669" s="294" t="str">
        <f>IF(Tabela7[[#This Row],[C/V]]="c",Tabela7[[#This Row],[Preço Médio]],"")</f>
        <v/>
      </c>
      <c r="W3669" s="294" t="str">
        <f>IF(Tabela7[[#This Row],[C/V]]="v",Tabela7[[#This Row],[Preço Médio]],"")</f>
        <v/>
      </c>
      <c r="X3669" s="123" t="str">
        <f>Tabela7[[#This Row],[Código Negociação]]&amp;Tabela7[[#This Row],[C/V]]</f>
        <v/>
      </c>
    </row>
    <row r="3670" spans="3:24" ht="15" customHeight="1" x14ac:dyDescent="0.25">
      <c r="C3670" s="262"/>
      <c r="D3670" s="272"/>
      <c r="E3670" s="273"/>
      <c r="F3670" s="264"/>
      <c r="G3670" s="265"/>
      <c r="H3670" s="126"/>
      <c r="I3670" s="125"/>
      <c r="J3670" s="125"/>
      <c r="K3670" s="125"/>
      <c r="L3670" s="125"/>
      <c r="M3670" s="125"/>
      <c r="N3670" s="125"/>
      <c r="O3670" s="266"/>
      <c r="P3670" s="267"/>
      <c r="Q3670" s="267"/>
      <c r="R3670" s="270"/>
      <c r="S3670" s="267"/>
      <c r="T3670" s="264"/>
      <c r="U3670" s="300"/>
      <c r="V3670" s="294" t="str">
        <f>IF(Tabela7[[#This Row],[C/V]]="c",Tabela7[[#This Row],[Preço Médio]],"")</f>
        <v/>
      </c>
      <c r="W3670" s="294" t="str">
        <f>IF(Tabela7[[#This Row],[C/V]]="v",Tabela7[[#This Row],[Preço Médio]],"")</f>
        <v/>
      </c>
      <c r="X3670" s="123" t="str">
        <f>Tabela7[[#This Row],[Código Negociação]]&amp;Tabela7[[#This Row],[C/V]]</f>
        <v/>
      </c>
    </row>
    <row r="3671" spans="3:24" ht="15" customHeight="1" x14ac:dyDescent="0.25">
      <c r="C3671" s="141"/>
      <c r="D3671" s="271"/>
      <c r="E3671" s="271"/>
      <c r="F3671" s="118"/>
      <c r="G3671" s="119"/>
      <c r="H3671" s="118"/>
      <c r="I3671" s="120"/>
      <c r="J3671" s="120"/>
      <c r="K3671" s="120"/>
      <c r="L3671" s="120"/>
      <c r="M3671" s="120"/>
      <c r="N3671" s="120"/>
      <c r="O3671" s="121"/>
      <c r="P3671" s="121"/>
      <c r="Q3671" s="117"/>
      <c r="R3671" s="122"/>
      <c r="S3671" s="117"/>
      <c r="T3671" s="123"/>
      <c r="U3671" s="299"/>
      <c r="V3671" s="294" t="str">
        <f>IF(Tabela7[[#This Row],[C/V]]="c",Tabela7[[#This Row],[Preço Médio]],"")</f>
        <v/>
      </c>
      <c r="W3671" s="294" t="str">
        <f>IF(Tabela7[[#This Row],[C/V]]="v",Tabela7[[#This Row],[Preço Médio]],"")</f>
        <v/>
      </c>
      <c r="X3671" s="123" t="str">
        <f>Tabela7[[#This Row],[Código Negociação]]&amp;Tabela7[[#This Row],[C/V]]</f>
        <v/>
      </c>
    </row>
    <row r="3672" spans="3:24" ht="15" customHeight="1" x14ac:dyDescent="0.25">
      <c r="C3672" s="262"/>
      <c r="D3672" s="272"/>
      <c r="E3672" s="272"/>
      <c r="F3672" s="264"/>
      <c r="G3672" s="265"/>
      <c r="H3672" s="126"/>
      <c r="I3672" s="125"/>
      <c r="J3672" s="125"/>
      <c r="K3672" s="125"/>
      <c r="L3672" s="125"/>
      <c r="M3672" s="125"/>
      <c r="N3672" s="125"/>
      <c r="O3672" s="266"/>
      <c r="P3672" s="267"/>
      <c r="Q3672" s="268"/>
      <c r="R3672" s="269"/>
      <c r="S3672" s="268"/>
      <c r="T3672" s="263"/>
      <c r="U3672" s="300"/>
      <c r="V3672" s="294" t="str">
        <f>IF(Tabela7[[#This Row],[C/V]]="c",Tabela7[[#This Row],[Preço Médio]],"")</f>
        <v/>
      </c>
      <c r="W3672" s="294" t="str">
        <f>IF(Tabela7[[#This Row],[C/V]]="v",Tabela7[[#This Row],[Preço Médio]],"")</f>
        <v/>
      </c>
      <c r="X3672" s="123" t="str">
        <f>Tabela7[[#This Row],[Código Negociação]]&amp;Tabela7[[#This Row],[C/V]]</f>
        <v/>
      </c>
    </row>
    <row r="3673" spans="3:24" ht="15" customHeight="1" x14ac:dyDescent="0.25">
      <c r="C3673" s="262"/>
      <c r="D3673" s="272"/>
      <c r="E3673" s="272"/>
      <c r="F3673" s="264"/>
      <c r="G3673" s="265"/>
      <c r="H3673" s="126"/>
      <c r="I3673" s="125"/>
      <c r="J3673" s="125"/>
      <c r="K3673" s="125"/>
      <c r="L3673" s="125"/>
      <c r="M3673" s="125"/>
      <c r="N3673" s="125"/>
      <c r="O3673" s="266"/>
      <c r="P3673" s="267"/>
      <c r="Q3673" s="267"/>
      <c r="R3673" s="270"/>
      <c r="S3673" s="267"/>
      <c r="T3673" s="264"/>
      <c r="U3673" s="300"/>
      <c r="V3673" s="294" t="str">
        <f>IF(Tabela7[[#This Row],[C/V]]="c",Tabela7[[#This Row],[Preço Médio]],"")</f>
        <v/>
      </c>
      <c r="W3673" s="294" t="str">
        <f>IF(Tabela7[[#This Row],[C/V]]="v",Tabela7[[#This Row],[Preço Médio]],"")</f>
        <v/>
      </c>
      <c r="X3673" s="123" t="str">
        <f>Tabela7[[#This Row],[Código Negociação]]&amp;Tabela7[[#This Row],[C/V]]</f>
        <v/>
      </c>
    </row>
    <row r="3674" spans="3:24" ht="15" customHeight="1" x14ac:dyDescent="0.25">
      <c r="C3674" s="141"/>
      <c r="D3674" s="273"/>
      <c r="E3674" s="273"/>
      <c r="F3674" s="264"/>
      <c r="G3674" s="274"/>
      <c r="H3674" s="264"/>
      <c r="I3674" s="275"/>
      <c r="J3674" s="275"/>
      <c r="K3674" s="275"/>
      <c r="L3674" s="275"/>
      <c r="M3674" s="275"/>
      <c r="N3674" s="275"/>
      <c r="O3674" s="267"/>
      <c r="P3674" s="267"/>
      <c r="Q3674" s="268"/>
      <c r="R3674" s="269"/>
      <c r="S3674" s="268"/>
      <c r="T3674" s="263"/>
      <c r="U3674" s="300"/>
      <c r="V3674" s="294" t="str">
        <f>IF(Tabela7[[#This Row],[C/V]]="c",Tabela7[[#This Row],[Preço Médio]],"")</f>
        <v/>
      </c>
      <c r="W3674" s="294" t="str">
        <f>IF(Tabela7[[#This Row],[C/V]]="v",Tabela7[[#This Row],[Preço Médio]],"")</f>
        <v/>
      </c>
      <c r="X3674" s="123" t="str">
        <f>Tabela7[[#This Row],[Código Negociação]]&amp;Tabela7[[#This Row],[C/V]]</f>
        <v/>
      </c>
    </row>
    <row r="3675" spans="3:24" ht="15" customHeight="1" x14ac:dyDescent="0.25">
      <c r="C3675" s="262"/>
      <c r="D3675" s="272"/>
      <c r="E3675" s="273"/>
      <c r="F3675" s="264"/>
      <c r="G3675" s="265"/>
      <c r="H3675" s="126"/>
      <c r="I3675" s="125"/>
      <c r="J3675" s="125"/>
      <c r="K3675" s="125"/>
      <c r="L3675" s="125"/>
      <c r="M3675" s="125"/>
      <c r="N3675" s="125"/>
      <c r="O3675" s="266"/>
      <c r="P3675" s="267"/>
      <c r="Q3675" s="268"/>
      <c r="R3675" s="269"/>
      <c r="S3675" s="268"/>
      <c r="T3675" s="263"/>
      <c r="U3675" s="300"/>
      <c r="V3675" s="294" t="str">
        <f>IF(Tabela7[[#This Row],[C/V]]="c",Tabela7[[#This Row],[Preço Médio]],"")</f>
        <v/>
      </c>
      <c r="W3675" s="294" t="str">
        <f>IF(Tabela7[[#This Row],[C/V]]="v",Tabela7[[#This Row],[Preço Médio]],"")</f>
        <v/>
      </c>
      <c r="X3675" s="123" t="str">
        <f>Tabela7[[#This Row],[Código Negociação]]&amp;Tabela7[[#This Row],[C/V]]</f>
        <v/>
      </c>
    </row>
    <row r="3676" spans="3:24" ht="15" customHeight="1" x14ac:dyDescent="0.25">
      <c r="C3676" s="262"/>
      <c r="D3676" s="272"/>
      <c r="E3676" s="273"/>
      <c r="F3676" s="264"/>
      <c r="G3676" s="265"/>
      <c r="H3676" s="126"/>
      <c r="I3676" s="125"/>
      <c r="J3676" s="125"/>
      <c r="K3676" s="125"/>
      <c r="L3676" s="125"/>
      <c r="M3676" s="125"/>
      <c r="N3676" s="125"/>
      <c r="O3676" s="266"/>
      <c r="P3676" s="267"/>
      <c r="Q3676" s="267"/>
      <c r="R3676" s="270"/>
      <c r="S3676" s="267"/>
      <c r="T3676" s="264"/>
      <c r="U3676" s="300"/>
      <c r="V3676" s="294" t="str">
        <f>IF(Tabela7[[#This Row],[C/V]]="c",Tabela7[[#This Row],[Preço Médio]],"")</f>
        <v/>
      </c>
      <c r="W3676" s="294" t="str">
        <f>IF(Tabela7[[#This Row],[C/V]]="v",Tabela7[[#This Row],[Preço Médio]],"")</f>
        <v/>
      </c>
      <c r="X3676" s="123" t="str">
        <f>Tabela7[[#This Row],[Código Negociação]]&amp;Tabela7[[#This Row],[C/V]]</f>
        <v/>
      </c>
    </row>
    <row r="3677" spans="3:24" ht="15" customHeight="1" x14ac:dyDescent="0.25">
      <c r="C3677" s="141"/>
      <c r="D3677" s="271"/>
      <c r="E3677" s="271"/>
      <c r="F3677" s="118"/>
      <c r="G3677" s="119"/>
      <c r="H3677" s="118"/>
      <c r="I3677" s="120"/>
      <c r="J3677" s="120"/>
      <c r="K3677" s="120"/>
      <c r="L3677" s="120"/>
      <c r="M3677" s="120"/>
      <c r="N3677" s="120"/>
      <c r="O3677" s="121"/>
      <c r="P3677" s="121"/>
      <c r="Q3677" s="117"/>
      <c r="R3677" s="122"/>
      <c r="S3677" s="117"/>
      <c r="T3677" s="123"/>
      <c r="U3677" s="299"/>
      <c r="V3677" s="294" t="str">
        <f>IF(Tabela7[[#This Row],[C/V]]="c",Tabela7[[#This Row],[Preço Médio]],"")</f>
        <v/>
      </c>
      <c r="W3677" s="294" t="str">
        <f>IF(Tabela7[[#This Row],[C/V]]="v",Tabela7[[#This Row],[Preço Médio]],"")</f>
        <v/>
      </c>
      <c r="X3677" s="123" t="str">
        <f>Tabela7[[#This Row],[Código Negociação]]&amp;Tabela7[[#This Row],[C/V]]</f>
        <v/>
      </c>
    </row>
    <row r="3678" spans="3:24" ht="15" customHeight="1" x14ac:dyDescent="0.25">
      <c r="C3678" s="262"/>
      <c r="D3678" s="272"/>
      <c r="E3678" s="272"/>
      <c r="F3678" s="264"/>
      <c r="G3678" s="265"/>
      <c r="H3678" s="126"/>
      <c r="I3678" s="125"/>
      <c r="J3678" s="125"/>
      <c r="K3678" s="125"/>
      <c r="L3678" s="125"/>
      <c r="M3678" s="125"/>
      <c r="N3678" s="125"/>
      <c r="O3678" s="266"/>
      <c r="P3678" s="267"/>
      <c r="Q3678" s="268"/>
      <c r="R3678" s="269"/>
      <c r="S3678" s="268"/>
      <c r="T3678" s="263"/>
      <c r="U3678" s="300"/>
      <c r="V3678" s="294" t="str">
        <f>IF(Tabela7[[#This Row],[C/V]]="c",Tabela7[[#This Row],[Preço Médio]],"")</f>
        <v/>
      </c>
      <c r="W3678" s="294" t="str">
        <f>IF(Tabela7[[#This Row],[C/V]]="v",Tabela7[[#This Row],[Preço Médio]],"")</f>
        <v/>
      </c>
      <c r="X3678" s="123" t="str">
        <f>Tabela7[[#This Row],[Código Negociação]]&amp;Tabela7[[#This Row],[C/V]]</f>
        <v/>
      </c>
    </row>
    <row r="3679" spans="3:24" ht="15" customHeight="1" x14ac:dyDescent="0.25">
      <c r="C3679" s="262"/>
      <c r="D3679" s="272"/>
      <c r="E3679" s="272"/>
      <c r="F3679" s="264"/>
      <c r="G3679" s="265"/>
      <c r="H3679" s="126"/>
      <c r="I3679" s="125"/>
      <c r="J3679" s="125"/>
      <c r="K3679" s="125"/>
      <c r="L3679" s="125"/>
      <c r="M3679" s="125"/>
      <c r="N3679" s="125"/>
      <c r="O3679" s="266"/>
      <c r="P3679" s="267"/>
      <c r="Q3679" s="267"/>
      <c r="R3679" s="270"/>
      <c r="S3679" s="267"/>
      <c r="T3679" s="264"/>
      <c r="U3679" s="300"/>
      <c r="V3679" s="294" t="str">
        <f>IF(Tabela7[[#This Row],[C/V]]="c",Tabela7[[#This Row],[Preço Médio]],"")</f>
        <v/>
      </c>
      <c r="W3679" s="294" t="str">
        <f>IF(Tabela7[[#This Row],[C/V]]="v",Tabela7[[#This Row],[Preço Médio]],"")</f>
        <v/>
      </c>
      <c r="X3679" s="123" t="str">
        <f>Tabela7[[#This Row],[Código Negociação]]&amp;Tabela7[[#This Row],[C/V]]</f>
        <v/>
      </c>
    </row>
    <row r="3680" spans="3:24" ht="15" customHeight="1" x14ac:dyDescent="0.25">
      <c r="C3680" s="141"/>
      <c r="D3680" s="273"/>
      <c r="E3680" s="273"/>
      <c r="F3680" s="264"/>
      <c r="G3680" s="274"/>
      <c r="H3680" s="264"/>
      <c r="I3680" s="275"/>
      <c r="J3680" s="275"/>
      <c r="K3680" s="275"/>
      <c r="L3680" s="275"/>
      <c r="M3680" s="275"/>
      <c r="N3680" s="275"/>
      <c r="O3680" s="267"/>
      <c r="P3680" s="267"/>
      <c r="Q3680" s="268"/>
      <c r="R3680" s="269"/>
      <c r="S3680" s="268"/>
      <c r="T3680" s="263"/>
      <c r="U3680" s="300"/>
      <c r="V3680" s="294" t="str">
        <f>IF(Tabela7[[#This Row],[C/V]]="c",Tabela7[[#This Row],[Preço Médio]],"")</f>
        <v/>
      </c>
      <c r="W3680" s="294" t="str">
        <f>IF(Tabela7[[#This Row],[C/V]]="v",Tabela7[[#This Row],[Preço Médio]],"")</f>
        <v/>
      </c>
      <c r="X3680" s="123" t="str">
        <f>Tabela7[[#This Row],[Código Negociação]]&amp;Tabela7[[#This Row],[C/V]]</f>
        <v/>
      </c>
    </row>
    <row r="3681" spans="3:24" ht="15" customHeight="1" x14ac:dyDescent="0.25">
      <c r="C3681" s="262"/>
      <c r="D3681" s="272"/>
      <c r="E3681" s="273"/>
      <c r="F3681" s="264"/>
      <c r="G3681" s="265"/>
      <c r="H3681" s="126"/>
      <c r="I3681" s="125"/>
      <c r="J3681" s="125"/>
      <c r="K3681" s="125"/>
      <c r="L3681" s="125"/>
      <c r="M3681" s="125"/>
      <c r="N3681" s="125"/>
      <c r="O3681" s="266"/>
      <c r="P3681" s="267"/>
      <c r="Q3681" s="268"/>
      <c r="R3681" s="269"/>
      <c r="S3681" s="268"/>
      <c r="T3681" s="263"/>
      <c r="U3681" s="300"/>
      <c r="V3681" s="294" t="str">
        <f>IF(Tabela7[[#This Row],[C/V]]="c",Tabela7[[#This Row],[Preço Médio]],"")</f>
        <v/>
      </c>
      <c r="W3681" s="294" t="str">
        <f>IF(Tabela7[[#This Row],[C/V]]="v",Tabela7[[#This Row],[Preço Médio]],"")</f>
        <v/>
      </c>
      <c r="X3681" s="123" t="str">
        <f>Tabela7[[#This Row],[Código Negociação]]&amp;Tabela7[[#This Row],[C/V]]</f>
        <v/>
      </c>
    </row>
    <row r="3682" spans="3:24" ht="15" customHeight="1" x14ac:dyDescent="0.25">
      <c r="C3682" s="262"/>
      <c r="D3682" s="272"/>
      <c r="E3682" s="273"/>
      <c r="F3682" s="264"/>
      <c r="G3682" s="265"/>
      <c r="H3682" s="126"/>
      <c r="I3682" s="125"/>
      <c r="J3682" s="125"/>
      <c r="K3682" s="125"/>
      <c r="L3682" s="125"/>
      <c r="M3682" s="125"/>
      <c r="N3682" s="125"/>
      <c r="O3682" s="266"/>
      <c r="P3682" s="267"/>
      <c r="Q3682" s="267"/>
      <c r="R3682" s="270"/>
      <c r="S3682" s="267"/>
      <c r="T3682" s="264"/>
      <c r="U3682" s="300"/>
      <c r="V3682" s="294" t="str">
        <f>IF(Tabela7[[#This Row],[C/V]]="c",Tabela7[[#This Row],[Preço Médio]],"")</f>
        <v/>
      </c>
      <c r="W3682" s="294" t="str">
        <f>IF(Tabela7[[#This Row],[C/V]]="v",Tabela7[[#This Row],[Preço Médio]],"")</f>
        <v/>
      </c>
      <c r="X3682" s="123" t="str">
        <f>Tabela7[[#This Row],[Código Negociação]]&amp;Tabela7[[#This Row],[C/V]]</f>
        <v/>
      </c>
    </row>
    <row r="3683" spans="3:24" ht="15" customHeight="1" x14ac:dyDescent="0.25">
      <c r="C3683" s="141"/>
      <c r="D3683" s="271"/>
      <c r="E3683" s="271"/>
      <c r="F3683" s="118"/>
      <c r="G3683" s="119"/>
      <c r="H3683" s="118"/>
      <c r="I3683" s="120"/>
      <c r="J3683" s="120"/>
      <c r="K3683" s="120"/>
      <c r="L3683" s="120"/>
      <c r="M3683" s="120"/>
      <c r="N3683" s="120"/>
      <c r="O3683" s="121"/>
      <c r="P3683" s="121"/>
      <c r="Q3683" s="117"/>
      <c r="R3683" s="122"/>
      <c r="S3683" s="117"/>
      <c r="T3683" s="123"/>
      <c r="U3683" s="299"/>
      <c r="V3683" s="294" t="str">
        <f>IF(Tabela7[[#This Row],[C/V]]="c",Tabela7[[#This Row],[Preço Médio]],"")</f>
        <v/>
      </c>
      <c r="W3683" s="294" t="str">
        <f>IF(Tabela7[[#This Row],[C/V]]="v",Tabela7[[#This Row],[Preço Médio]],"")</f>
        <v/>
      </c>
      <c r="X3683" s="123" t="str">
        <f>Tabela7[[#This Row],[Código Negociação]]&amp;Tabela7[[#This Row],[C/V]]</f>
        <v/>
      </c>
    </row>
    <row r="3684" spans="3:24" ht="15" customHeight="1" x14ac:dyDescent="0.25">
      <c r="C3684" s="262"/>
      <c r="D3684" s="272"/>
      <c r="E3684" s="272"/>
      <c r="F3684" s="264"/>
      <c r="G3684" s="265"/>
      <c r="H3684" s="126"/>
      <c r="I3684" s="125"/>
      <c r="J3684" s="125"/>
      <c r="K3684" s="125"/>
      <c r="L3684" s="125"/>
      <c r="M3684" s="125"/>
      <c r="N3684" s="125"/>
      <c r="O3684" s="266"/>
      <c r="P3684" s="267"/>
      <c r="Q3684" s="268"/>
      <c r="R3684" s="269"/>
      <c r="S3684" s="268"/>
      <c r="T3684" s="263"/>
      <c r="U3684" s="300"/>
      <c r="V3684" s="294" t="str">
        <f>IF(Tabela7[[#This Row],[C/V]]="c",Tabela7[[#This Row],[Preço Médio]],"")</f>
        <v/>
      </c>
      <c r="W3684" s="294" t="str">
        <f>IF(Tabela7[[#This Row],[C/V]]="v",Tabela7[[#This Row],[Preço Médio]],"")</f>
        <v/>
      </c>
      <c r="X3684" s="123" t="str">
        <f>Tabela7[[#This Row],[Código Negociação]]&amp;Tabela7[[#This Row],[C/V]]</f>
        <v/>
      </c>
    </row>
    <row r="3685" spans="3:24" ht="15" customHeight="1" x14ac:dyDescent="0.25">
      <c r="C3685" s="262"/>
      <c r="D3685" s="272"/>
      <c r="E3685" s="272"/>
      <c r="F3685" s="264"/>
      <c r="G3685" s="265"/>
      <c r="H3685" s="126"/>
      <c r="I3685" s="125"/>
      <c r="J3685" s="125"/>
      <c r="K3685" s="125"/>
      <c r="L3685" s="125"/>
      <c r="M3685" s="125"/>
      <c r="N3685" s="125"/>
      <c r="O3685" s="266"/>
      <c r="P3685" s="267"/>
      <c r="Q3685" s="267"/>
      <c r="R3685" s="270"/>
      <c r="S3685" s="267"/>
      <c r="T3685" s="264"/>
      <c r="U3685" s="300"/>
      <c r="V3685" s="294" t="str">
        <f>IF(Tabela7[[#This Row],[C/V]]="c",Tabela7[[#This Row],[Preço Médio]],"")</f>
        <v/>
      </c>
      <c r="W3685" s="294" t="str">
        <f>IF(Tabela7[[#This Row],[C/V]]="v",Tabela7[[#This Row],[Preço Médio]],"")</f>
        <v/>
      </c>
      <c r="X3685" s="123" t="str">
        <f>Tabela7[[#This Row],[Código Negociação]]&amp;Tabela7[[#This Row],[C/V]]</f>
        <v/>
      </c>
    </row>
    <row r="3686" spans="3:24" ht="15" customHeight="1" x14ac:dyDescent="0.25">
      <c r="C3686" s="141"/>
      <c r="D3686" s="273"/>
      <c r="E3686" s="273"/>
      <c r="F3686" s="264"/>
      <c r="G3686" s="274"/>
      <c r="H3686" s="264"/>
      <c r="I3686" s="275"/>
      <c r="J3686" s="275"/>
      <c r="K3686" s="275"/>
      <c r="L3686" s="275"/>
      <c r="M3686" s="275"/>
      <c r="N3686" s="275"/>
      <c r="O3686" s="267"/>
      <c r="P3686" s="267"/>
      <c r="Q3686" s="268"/>
      <c r="R3686" s="269"/>
      <c r="S3686" s="268"/>
      <c r="T3686" s="263"/>
      <c r="U3686" s="300"/>
      <c r="V3686" s="294" t="str">
        <f>IF(Tabela7[[#This Row],[C/V]]="c",Tabela7[[#This Row],[Preço Médio]],"")</f>
        <v/>
      </c>
      <c r="W3686" s="294" t="str">
        <f>IF(Tabela7[[#This Row],[C/V]]="v",Tabela7[[#This Row],[Preço Médio]],"")</f>
        <v/>
      </c>
      <c r="X3686" s="123" t="str">
        <f>Tabela7[[#This Row],[Código Negociação]]&amp;Tabela7[[#This Row],[C/V]]</f>
        <v/>
      </c>
    </row>
    <row r="3687" spans="3:24" ht="15" customHeight="1" x14ac:dyDescent="0.25">
      <c r="C3687" s="262"/>
      <c r="D3687" s="272"/>
      <c r="E3687" s="273"/>
      <c r="F3687" s="264"/>
      <c r="G3687" s="265"/>
      <c r="H3687" s="126"/>
      <c r="I3687" s="125"/>
      <c r="J3687" s="125"/>
      <c r="K3687" s="125"/>
      <c r="L3687" s="125"/>
      <c r="M3687" s="125"/>
      <c r="N3687" s="125"/>
      <c r="O3687" s="266"/>
      <c r="P3687" s="267"/>
      <c r="Q3687" s="268"/>
      <c r="R3687" s="269"/>
      <c r="S3687" s="268"/>
      <c r="T3687" s="263"/>
      <c r="U3687" s="300"/>
      <c r="V3687" s="294" t="str">
        <f>IF(Tabela7[[#This Row],[C/V]]="c",Tabela7[[#This Row],[Preço Médio]],"")</f>
        <v/>
      </c>
      <c r="W3687" s="294" t="str">
        <f>IF(Tabela7[[#This Row],[C/V]]="v",Tabela7[[#This Row],[Preço Médio]],"")</f>
        <v/>
      </c>
      <c r="X3687" s="123" t="str">
        <f>Tabela7[[#This Row],[Código Negociação]]&amp;Tabela7[[#This Row],[C/V]]</f>
        <v/>
      </c>
    </row>
    <row r="3688" spans="3:24" ht="15" customHeight="1" x14ac:dyDescent="0.25">
      <c r="C3688" s="262"/>
      <c r="D3688" s="272"/>
      <c r="E3688" s="273"/>
      <c r="F3688" s="264"/>
      <c r="G3688" s="265"/>
      <c r="H3688" s="126"/>
      <c r="I3688" s="125"/>
      <c r="J3688" s="125"/>
      <c r="K3688" s="125"/>
      <c r="L3688" s="125"/>
      <c r="M3688" s="125"/>
      <c r="N3688" s="125"/>
      <c r="O3688" s="266"/>
      <c r="P3688" s="267"/>
      <c r="Q3688" s="267"/>
      <c r="R3688" s="270"/>
      <c r="S3688" s="267"/>
      <c r="T3688" s="264"/>
      <c r="U3688" s="300"/>
      <c r="V3688" s="294" t="str">
        <f>IF(Tabela7[[#This Row],[C/V]]="c",Tabela7[[#This Row],[Preço Médio]],"")</f>
        <v/>
      </c>
      <c r="W3688" s="294" t="str">
        <f>IF(Tabela7[[#This Row],[C/V]]="v",Tabela7[[#This Row],[Preço Médio]],"")</f>
        <v/>
      </c>
      <c r="X3688" s="123" t="str">
        <f>Tabela7[[#This Row],[Código Negociação]]&amp;Tabela7[[#This Row],[C/V]]</f>
        <v/>
      </c>
    </row>
    <row r="3689" spans="3:24" ht="15" customHeight="1" x14ac:dyDescent="0.25">
      <c r="C3689" s="141"/>
      <c r="D3689" s="271"/>
      <c r="E3689" s="271"/>
      <c r="F3689" s="118"/>
      <c r="G3689" s="119"/>
      <c r="H3689" s="118"/>
      <c r="I3689" s="120"/>
      <c r="J3689" s="120"/>
      <c r="K3689" s="120"/>
      <c r="L3689" s="120"/>
      <c r="M3689" s="120"/>
      <c r="N3689" s="120"/>
      <c r="O3689" s="121"/>
      <c r="P3689" s="121"/>
      <c r="Q3689" s="117"/>
      <c r="R3689" s="122"/>
      <c r="S3689" s="117"/>
      <c r="T3689" s="123"/>
      <c r="U3689" s="299"/>
      <c r="V3689" s="294" t="str">
        <f>IF(Tabela7[[#This Row],[C/V]]="c",Tabela7[[#This Row],[Preço Médio]],"")</f>
        <v/>
      </c>
      <c r="W3689" s="294" t="str">
        <f>IF(Tabela7[[#This Row],[C/V]]="v",Tabela7[[#This Row],[Preço Médio]],"")</f>
        <v/>
      </c>
      <c r="X3689" s="123" t="str">
        <f>Tabela7[[#This Row],[Código Negociação]]&amp;Tabela7[[#This Row],[C/V]]</f>
        <v/>
      </c>
    </row>
    <row r="3690" spans="3:24" ht="15" customHeight="1" x14ac:dyDescent="0.25">
      <c r="C3690" s="262"/>
      <c r="D3690" s="272"/>
      <c r="E3690" s="272"/>
      <c r="F3690" s="264"/>
      <c r="G3690" s="265"/>
      <c r="H3690" s="126"/>
      <c r="I3690" s="125"/>
      <c r="J3690" s="125"/>
      <c r="K3690" s="125"/>
      <c r="L3690" s="125"/>
      <c r="M3690" s="125"/>
      <c r="N3690" s="125"/>
      <c r="O3690" s="266"/>
      <c r="P3690" s="267"/>
      <c r="Q3690" s="268"/>
      <c r="R3690" s="269"/>
      <c r="S3690" s="268"/>
      <c r="T3690" s="263"/>
      <c r="U3690" s="300"/>
      <c r="V3690" s="294" t="str">
        <f>IF(Tabela7[[#This Row],[C/V]]="c",Tabela7[[#This Row],[Preço Médio]],"")</f>
        <v/>
      </c>
      <c r="W3690" s="294" t="str">
        <f>IF(Tabela7[[#This Row],[C/V]]="v",Tabela7[[#This Row],[Preço Médio]],"")</f>
        <v/>
      </c>
      <c r="X3690" s="123" t="str">
        <f>Tabela7[[#This Row],[Código Negociação]]&amp;Tabela7[[#This Row],[C/V]]</f>
        <v/>
      </c>
    </row>
    <row r="3691" spans="3:24" ht="15" customHeight="1" x14ac:dyDescent="0.25">
      <c r="C3691" s="262"/>
      <c r="D3691" s="272"/>
      <c r="E3691" s="272"/>
      <c r="F3691" s="264"/>
      <c r="G3691" s="265"/>
      <c r="H3691" s="126"/>
      <c r="I3691" s="125"/>
      <c r="J3691" s="125"/>
      <c r="K3691" s="125"/>
      <c r="L3691" s="125"/>
      <c r="M3691" s="125"/>
      <c r="N3691" s="125"/>
      <c r="O3691" s="266"/>
      <c r="P3691" s="267"/>
      <c r="Q3691" s="267"/>
      <c r="R3691" s="270"/>
      <c r="S3691" s="267"/>
      <c r="T3691" s="264"/>
      <c r="U3691" s="300"/>
      <c r="V3691" s="294" t="str">
        <f>IF(Tabela7[[#This Row],[C/V]]="c",Tabela7[[#This Row],[Preço Médio]],"")</f>
        <v/>
      </c>
      <c r="W3691" s="294" t="str">
        <f>IF(Tabela7[[#This Row],[C/V]]="v",Tabela7[[#This Row],[Preço Médio]],"")</f>
        <v/>
      </c>
      <c r="X3691" s="123" t="str">
        <f>Tabela7[[#This Row],[Código Negociação]]&amp;Tabela7[[#This Row],[C/V]]</f>
        <v/>
      </c>
    </row>
    <row r="3692" spans="3:24" ht="15" customHeight="1" x14ac:dyDescent="0.25">
      <c r="C3692" s="141"/>
      <c r="D3692" s="273"/>
      <c r="E3692" s="273"/>
      <c r="F3692" s="264"/>
      <c r="G3692" s="274"/>
      <c r="H3692" s="264"/>
      <c r="I3692" s="275"/>
      <c r="J3692" s="275"/>
      <c r="K3692" s="275"/>
      <c r="L3692" s="275"/>
      <c r="M3692" s="275"/>
      <c r="N3692" s="275"/>
      <c r="O3692" s="267"/>
      <c r="P3692" s="267"/>
      <c r="Q3692" s="268"/>
      <c r="R3692" s="269"/>
      <c r="S3692" s="268"/>
      <c r="T3692" s="263"/>
      <c r="U3692" s="300"/>
      <c r="V3692" s="294" t="str">
        <f>IF(Tabela7[[#This Row],[C/V]]="c",Tabela7[[#This Row],[Preço Médio]],"")</f>
        <v/>
      </c>
      <c r="W3692" s="294" t="str">
        <f>IF(Tabela7[[#This Row],[C/V]]="v",Tabela7[[#This Row],[Preço Médio]],"")</f>
        <v/>
      </c>
      <c r="X3692" s="123" t="str">
        <f>Tabela7[[#This Row],[Código Negociação]]&amp;Tabela7[[#This Row],[C/V]]</f>
        <v/>
      </c>
    </row>
    <row r="3693" spans="3:24" ht="15" customHeight="1" x14ac:dyDescent="0.25">
      <c r="C3693" s="262"/>
      <c r="D3693" s="272"/>
      <c r="E3693" s="273"/>
      <c r="F3693" s="264"/>
      <c r="G3693" s="265"/>
      <c r="H3693" s="126"/>
      <c r="I3693" s="125"/>
      <c r="J3693" s="125"/>
      <c r="K3693" s="125"/>
      <c r="L3693" s="125"/>
      <c r="M3693" s="125"/>
      <c r="N3693" s="125"/>
      <c r="O3693" s="266"/>
      <c r="P3693" s="267"/>
      <c r="Q3693" s="268"/>
      <c r="R3693" s="269"/>
      <c r="S3693" s="268"/>
      <c r="T3693" s="263"/>
      <c r="U3693" s="300"/>
      <c r="V3693" s="294" t="str">
        <f>IF(Tabela7[[#This Row],[C/V]]="c",Tabela7[[#This Row],[Preço Médio]],"")</f>
        <v/>
      </c>
      <c r="W3693" s="294" t="str">
        <f>IF(Tabela7[[#This Row],[C/V]]="v",Tabela7[[#This Row],[Preço Médio]],"")</f>
        <v/>
      </c>
      <c r="X3693" s="123" t="str">
        <f>Tabela7[[#This Row],[Código Negociação]]&amp;Tabela7[[#This Row],[C/V]]</f>
        <v/>
      </c>
    </row>
    <row r="3694" spans="3:24" ht="15" customHeight="1" x14ac:dyDescent="0.25">
      <c r="C3694" s="262"/>
      <c r="D3694" s="272"/>
      <c r="E3694" s="273"/>
      <c r="F3694" s="264"/>
      <c r="G3694" s="265"/>
      <c r="H3694" s="126"/>
      <c r="I3694" s="125"/>
      <c r="J3694" s="125"/>
      <c r="K3694" s="125"/>
      <c r="L3694" s="125"/>
      <c r="M3694" s="125"/>
      <c r="N3694" s="125"/>
      <c r="O3694" s="266"/>
      <c r="P3694" s="267"/>
      <c r="Q3694" s="267"/>
      <c r="R3694" s="270"/>
      <c r="S3694" s="267"/>
      <c r="T3694" s="264"/>
      <c r="U3694" s="300"/>
      <c r="V3694" s="294" t="str">
        <f>IF(Tabela7[[#This Row],[C/V]]="c",Tabela7[[#This Row],[Preço Médio]],"")</f>
        <v/>
      </c>
      <c r="W3694" s="294" t="str">
        <f>IF(Tabela7[[#This Row],[C/V]]="v",Tabela7[[#This Row],[Preço Médio]],"")</f>
        <v/>
      </c>
      <c r="X3694" s="123" t="str">
        <f>Tabela7[[#This Row],[Código Negociação]]&amp;Tabela7[[#This Row],[C/V]]</f>
        <v/>
      </c>
    </row>
    <row r="3695" spans="3:24" ht="15" customHeight="1" x14ac:dyDescent="0.25">
      <c r="C3695" s="141"/>
      <c r="D3695" s="271"/>
      <c r="E3695" s="271"/>
      <c r="F3695" s="118"/>
      <c r="G3695" s="119"/>
      <c r="H3695" s="118"/>
      <c r="I3695" s="120"/>
      <c r="J3695" s="120"/>
      <c r="K3695" s="120"/>
      <c r="L3695" s="120"/>
      <c r="M3695" s="120"/>
      <c r="N3695" s="120"/>
      <c r="O3695" s="121"/>
      <c r="P3695" s="121"/>
      <c r="Q3695" s="117"/>
      <c r="R3695" s="122"/>
      <c r="S3695" s="117"/>
      <c r="T3695" s="123"/>
      <c r="U3695" s="299"/>
      <c r="V3695" s="294" t="str">
        <f>IF(Tabela7[[#This Row],[C/V]]="c",Tabela7[[#This Row],[Preço Médio]],"")</f>
        <v/>
      </c>
      <c r="W3695" s="294" t="str">
        <f>IF(Tabela7[[#This Row],[C/V]]="v",Tabela7[[#This Row],[Preço Médio]],"")</f>
        <v/>
      </c>
      <c r="X3695" s="123" t="str">
        <f>Tabela7[[#This Row],[Código Negociação]]&amp;Tabela7[[#This Row],[C/V]]</f>
        <v/>
      </c>
    </row>
    <row r="3696" spans="3:24" ht="15" customHeight="1" x14ac:dyDescent="0.25">
      <c r="C3696" s="262"/>
      <c r="D3696" s="272"/>
      <c r="E3696" s="272"/>
      <c r="F3696" s="264"/>
      <c r="G3696" s="265"/>
      <c r="H3696" s="126"/>
      <c r="I3696" s="125"/>
      <c r="J3696" s="125"/>
      <c r="K3696" s="125"/>
      <c r="L3696" s="125"/>
      <c r="M3696" s="125"/>
      <c r="N3696" s="125"/>
      <c r="O3696" s="266"/>
      <c r="P3696" s="267"/>
      <c r="Q3696" s="268"/>
      <c r="R3696" s="269"/>
      <c r="S3696" s="268"/>
      <c r="T3696" s="263"/>
      <c r="U3696" s="300"/>
      <c r="V3696" s="294" t="str">
        <f>IF(Tabela7[[#This Row],[C/V]]="c",Tabela7[[#This Row],[Preço Médio]],"")</f>
        <v/>
      </c>
      <c r="W3696" s="294" t="str">
        <f>IF(Tabela7[[#This Row],[C/V]]="v",Tabela7[[#This Row],[Preço Médio]],"")</f>
        <v/>
      </c>
      <c r="X3696" s="123" t="str">
        <f>Tabela7[[#This Row],[Código Negociação]]&amp;Tabela7[[#This Row],[C/V]]</f>
        <v/>
      </c>
    </row>
    <row r="3697" spans="3:24" ht="15" customHeight="1" x14ac:dyDescent="0.25">
      <c r="C3697" s="262"/>
      <c r="D3697" s="272"/>
      <c r="E3697" s="272"/>
      <c r="F3697" s="264"/>
      <c r="G3697" s="265"/>
      <c r="H3697" s="126"/>
      <c r="I3697" s="125"/>
      <c r="J3697" s="125"/>
      <c r="K3697" s="125"/>
      <c r="L3697" s="125"/>
      <c r="M3697" s="125"/>
      <c r="N3697" s="125"/>
      <c r="O3697" s="266"/>
      <c r="P3697" s="267"/>
      <c r="Q3697" s="267"/>
      <c r="R3697" s="270"/>
      <c r="S3697" s="267"/>
      <c r="T3697" s="264"/>
      <c r="U3697" s="300"/>
      <c r="V3697" s="294" t="str">
        <f>IF(Tabela7[[#This Row],[C/V]]="c",Tabela7[[#This Row],[Preço Médio]],"")</f>
        <v/>
      </c>
      <c r="W3697" s="294" t="str">
        <f>IF(Tabela7[[#This Row],[C/V]]="v",Tabela7[[#This Row],[Preço Médio]],"")</f>
        <v/>
      </c>
      <c r="X3697" s="123" t="str">
        <f>Tabela7[[#This Row],[Código Negociação]]&amp;Tabela7[[#This Row],[C/V]]</f>
        <v/>
      </c>
    </row>
    <row r="3698" spans="3:24" ht="15" customHeight="1" x14ac:dyDescent="0.25">
      <c r="C3698" s="141"/>
      <c r="D3698" s="273"/>
      <c r="E3698" s="273"/>
      <c r="F3698" s="264"/>
      <c r="G3698" s="274"/>
      <c r="H3698" s="264"/>
      <c r="I3698" s="275"/>
      <c r="J3698" s="275"/>
      <c r="K3698" s="275"/>
      <c r="L3698" s="275"/>
      <c r="M3698" s="275"/>
      <c r="N3698" s="275"/>
      <c r="O3698" s="267"/>
      <c r="P3698" s="267"/>
      <c r="Q3698" s="268"/>
      <c r="R3698" s="269"/>
      <c r="S3698" s="268"/>
      <c r="T3698" s="263"/>
      <c r="U3698" s="300"/>
      <c r="V3698" s="294" t="str">
        <f>IF(Tabela7[[#This Row],[C/V]]="c",Tabela7[[#This Row],[Preço Médio]],"")</f>
        <v/>
      </c>
      <c r="W3698" s="294" t="str">
        <f>IF(Tabela7[[#This Row],[C/V]]="v",Tabela7[[#This Row],[Preço Médio]],"")</f>
        <v/>
      </c>
      <c r="X3698" s="123" t="str">
        <f>Tabela7[[#This Row],[Código Negociação]]&amp;Tabela7[[#This Row],[C/V]]</f>
        <v/>
      </c>
    </row>
    <row r="3699" spans="3:24" ht="15" customHeight="1" x14ac:dyDescent="0.25">
      <c r="C3699" s="262"/>
      <c r="D3699" s="272"/>
      <c r="E3699" s="273"/>
      <c r="F3699" s="264"/>
      <c r="G3699" s="265"/>
      <c r="H3699" s="126"/>
      <c r="I3699" s="125"/>
      <c r="J3699" s="125"/>
      <c r="K3699" s="125"/>
      <c r="L3699" s="125"/>
      <c r="M3699" s="125"/>
      <c r="N3699" s="125"/>
      <c r="O3699" s="266"/>
      <c r="P3699" s="267"/>
      <c r="Q3699" s="268"/>
      <c r="R3699" s="269"/>
      <c r="S3699" s="268"/>
      <c r="T3699" s="263"/>
      <c r="U3699" s="300"/>
      <c r="V3699" s="294" t="str">
        <f>IF(Tabela7[[#This Row],[C/V]]="c",Tabela7[[#This Row],[Preço Médio]],"")</f>
        <v/>
      </c>
      <c r="W3699" s="294" t="str">
        <f>IF(Tabela7[[#This Row],[C/V]]="v",Tabela7[[#This Row],[Preço Médio]],"")</f>
        <v/>
      </c>
      <c r="X3699" s="123" t="str">
        <f>Tabela7[[#This Row],[Código Negociação]]&amp;Tabela7[[#This Row],[C/V]]</f>
        <v/>
      </c>
    </row>
    <row r="3700" spans="3:24" ht="15" customHeight="1" x14ac:dyDescent="0.25">
      <c r="C3700" s="262"/>
      <c r="D3700" s="272"/>
      <c r="E3700" s="273"/>
      <c r="F3700" s="264"/>
      <c r="G3700" s="265"/>
      <c r="H3700" s="126"/>
      <c r="I3700" s="125"/>
      <c r="J3700" s="125"/>
      <c r="K3700" s="125"/>
      <c r="L3700" s="125"/>
      <c r="M3700" s="125"/>
      <c r="N3700" s="125"/>
      <c r="O3700" s="266"/>
      <c r="P3700" s="267"/>
      <c r="Q3700" s="267"/>
      <c r="R3700" s="270"/>
      <c r="S3700" s="267"/>
      <c r="T3700" s="264"/>
      <c r="U3700" s="300"/>
      <c r="V3700" s="294" t="str">
        <f>IF(Tabela7[[#This Row],[C/V]]="c",Tabela7[[#This Row],[Preço Médio]],"")</f>
        <v/>
      </c>
      <c r="W3700" s="294" t="str">
        <f>IF(Tabela7[[#This Row],[C/V]]="v",Tabela7[[#This Row],[Preço Médio]],"")</f>
        <v/>
      </c>
      <c r="X3700" s="123" t="str">
        <f>Tabela7[[#This Row],[Código Negociação]]&amp;Tabela7[[#This Row],[C/V]]</f>
        <v/>
      </c>
    </row>
    <row r="3701" spans="3:24" ht="15" customHeight="1" x14ac:dyDescent="0.25">
      <c r="C3701" s="141"/>
      <c r="D3701" s="271"/>
      <c r="E3701" s="271"/>
      <c r="F3701" s="118"/>
      <c r="G3701" s="119"/>
      <c r="H3701" s="118"/>
      <c r="I3701" s="120"/>
      <c r="J3701" s="120"/>
      <c r="K3701" s="120"/>
      <c r="L3701" s="120"/>
      <c r="M3701" s="120"/>
      <c r="N3701" s="120"/>
      <c r="O3701" s="121"/>
      <c r="P3701" s="121"/>
      <c r="Q3701" s="117"/>
      <c r="R3701" s="122"/>
      <c r="S3701" s="117"/>
      <c r="T3701" s="123"/>
      <c r="U3701" s="299"/>
      <c r="V3701" s="294" t="str">
        <f>IF(Tabela7[[#This Row],[C/V]]="c",Tabela7[[#This Row],[Preço Médio]],"")</f>
        <v/>
      </c>
      <c r="W3701" s="294" t="str">
        <f>IF(Tabela7[[#This Row],[C/V]]="v",Tabela7[[#This Row],[Preço Médio]],"")</f>
        <v/>
      </c>
      <c r="X3701" s="123" t="str">
        <f>Tabela7[[#This Row],[Código Negociação]]&amp;Tabela7[[#This Row],[C/V]]</f>
        <v/>
      </c>
    </row>
    <row r="3702" spans="3:24" ht="15" customHeight="1" x14ac:dyDescent="0.25">
      <c r="C3702" s="262"/>
      <c r="D3702" s="272"/>
      <c r="E3702" s="272"/>
      <c r="F3702" s="264"/>
      <c r="G3702" s="265"/>
      <c r="H3702" s="126"/>
      <c r="I3702" s="125"/>
      <c r="J3702" s="125"/>
      <c r="K3702" s="125"/>
      <c r="L3702" s="125"/>
      <c r="M3702" s="125"/>
      <c r="N3702" s="125"/>
      <c r="O3702" s="266"/>
      <c r="P3702" s="267"/>
      <c r="Q3702" s="268"/>
      <c r="R3702" s="269"/>
      <c r="S3702" s="268"/>
      <c r="T3702" s="263"/>
      <c r="U3702" s="300"/>
      <c r="V3702" s="294" t="str">
        <f>IF(Tabela7[[#This Row],[C/V]]="c",Tabela7[[#This Row],[Preço Médio]],"")</f>
        <v/>
      </c>
      <c r="W3702" s="294" t="str">
        <f>IF(Tabela7[[#This Row],[C/V]]="v",Tabela7[[#This Row],[Preço Médio]],"")</f>
        <v/>
      </c>
      <c r="X3702" s="123" t="str">
        <f>Tabela7[[#This Row],[Código Negociação]]&amp;Tabela7[[#This Row],[C/V]]</f>
        <v/>
      </c>
    </row>
    <row r="3703" spans="3:24" ht="15" customHeight="1" x14ac:dyDescent="0.25">
      <c r="C3703" s="262"/>
      <c r="D3703" s="272"/>
      <c r="E3703" s="272"/>
      <c r="F3703" s="264"/>
      <c r="G3703" s="265"/>
      <c r="H3703" s="126"/>
      <c r="I3703" s="125"/>
      <c r="J3703" s="125"/>
      <c r="K3703" s="125"/>
      <c r="L3703" s="125"/>
      <c r="M3703" s="125"/>
      <c r="N3703" s="125"/>
      <c r="O3703" s="266"/>
      <c r="P3703" s="267"/>
      <c r="Q3703" s="267"/>
      <c r="R3703" s="270"/>
      <c r="S3703" s="267"/>
      <c r="T3703" s="264"/>
      <c r="U3703" s="300"/>
      <c r="V3703" s="294" t="str">
        <f>IF(Tabela7[[#This Row],[C/V]]="c",Tabela7[[#This Row],[Preço Médio]],"")</f>
        <v/>
      </c>
      <c r="W3703" s="294" t="str">
        <f>IF(Tabela7[[#This Row],[C/V]]="v",Tabela7[[#This Row],[Preço Médio]],"")</f>
        <v/>
      </c>
      <c r="X3703" s="123" t="str">
        <f>Tabela7[[#This Row],[Código Negociação]]&amp;Tabela7[[#This Row],[C/V]]</f>
        <v/>
      </c>
    </row>
    <row r="3704" spans="3:24" ht="15" customHeight="1" x14ac:dyDescent="0.25">
      <c r="C3704" s="141"/>
      <c r="D3704" s="273"/>
      <c r="E3704" s="273"/>
      <c r="F3704" s="264"/>
      <c r="G3704" s="274"/>
      <c r="H3704" s="264"/>
      <c r="I3704" s="275"/>
      <c r="J3704" s="275"/>
      <c r="K3704" s="275"/>
      <c r="L3704" s="275"/>
      <c r="M3704" s="275"/>
      <c r="N3704" s="275"/>
      <c r="O3704" s="267"/>
      <c r="P3704" s="267"/>
      <c r="Q3704" s="268"/>
      <c r="R3704" s="269"/>
      <c r="S3704" s="268"/>
      <c r="T3704" s="263"/>
      <c r="U3704" s="300"/>
      <c r="V3704" s="294" t="str">
        <f>IF(Tabela7[[#This Row],[C/V]]="c",Tabela7[[#This Row],[Preço Médio]],"")</f>
        <v/>
      </c>
      <c r="W3704" s="294" t="str">
        <f>IF(Tabela7[[#This Row],[C/V]]="v",Tabela7[[#This Row],[Preço Médio]],"")</f>
        <v/>
      </c>
      <c r="X3704" s="123" t="str">
        <f>Tabela7[[#This Row],[Código Negociação]]&amp;Tabela7[[#This Row],[C/V]]</f>
        <v/>
      </c>
    </row>
    <row r="3705" spans="3:24" ht="15" customHeight="1" x14ac:dyDescent="0.25">
      <c r="C3705" s="262"/>
      <c r="D3705" s="272"/>
      <c r="E3705" s="273"/>
      <c r="F3705" s="264"/>
      <c r="G3705" s="265"/>
      <c r="H3705" s="126"/>
      <c r="I3705" s="125"/>
      <c r="J3705" s="125"/>
      <c r="K3705" s="125"/>
      <c r="L3705" s="125"/>
      <c r="M3705" s="125"/>
      <c r="N3705" s="125"/>
      <c r="O3705" s="266"/>
      <c r="P3705" s="267"/>
      <c r="Q3705" s="268"/>
      <c r="R3705" s="269"/>
      <c r="S3705" s="268"/>
      <c r="T3705" s="263"/>
      <c r="U3705" s="300"/>
      <c r="V3705" s="294" t="str">
        <f>IF(Tabela7[[#This Row],[C/V]]="c",Tabela7[[#This Row],[Preço Médio]],"")</f>
        <v/>
      </c>
      <c r="W3705" s="294" t="str">
        <f>IF(Tabela7[[#This Row],[C/V]]="v",Tabela7[[#This Row],[Preço Médio]],"")</f>
        <v/>
      </c>
      <c r="X3705" s="123" t="str">
        <f>Tabela7[[#This Row],[Código Negociação]]&amp;Tabela7[[#This Row],[C/V]]</f>
        <v/>
      </c>
    </row>
    <row r="3706" spans="3:24" ht="15" customHeight="1" x14ac:dyDescent="0.25">
      <c r="C3706" s="262"/>
      <c r="D3706" s="272"/>
      <c r="E3706" s="273"/>
      <c r="F3706" s="264"/>
      <c r="G3706" s="265"/>
      <c r="H3706" s="126"/>
      <c r="I3706" s="125"/>
      <c r="J3706" s="125"/>
      <c r="K3706" s="125"/>
      <c r="L3706" s="125"/>
      <c r="M3706" s="125"/>
      <c r="N3706" s="125"/>
      <c r="O3706" s="266"/>
      <c r="P3706" s="267"/>
      <c r="Q3706" s="267"/>
      <c r="R3706" s="270"/>
      <c r="S3706" s="267"/>
      <c r="T3706" s="264"/>
      <c r="U3706" s="300"/>
      <c r="V3706" s="294" t="str">
        <f>IF(Tabela7[[#This Row],[C/V]]="c",Tabela7[[#This Row],[Preço Médio]],"")</f>
        <v/>
      </c>
      <c r="W3706" s="294" t="str">
        <f>IF(Tabela7[[#This Row],[C/V]]="v",Tabela7[[#This Row],[Preço Médio]],"")</f>
        <v/>
      </c>
      <c r="X3706" s="123" t="str">
        <f>Tabela7[[#This Row],[Código Negociação]]&amp;Tabela7[[#This Row],[C/V]]</f>
        <v/>
      </c>
    </row>
    <row r="3707" spans="3:24" ht="15" customHeight="1" x14ac:dyDescent="0.25">
      <c r="C3707" s="141"/>
      <c r="D3707" s="271"/>
      <c r="E3707" s="271"/>
      <c r="F3707" s="118"/>
      <c r="G3707" s="119"/>
      <c r="H3707" s="118"/>
      <c r="I3707" s="120"/>
      <c r="J3707" s="120"/>
      <c r="K3707" s="120"/>
      <c r="L3707" s="120"/>
      <c r="M3707" s="120"/>
      <c r="N3707" s="120"/>
      <c r="O3707" s="121"/>
      <c r="P3707" s="121"/>
      <c r="Q3707" s="117"/>
      <c r="R3707" s="122"/>
      <c r="S3707" s="117"/>
      <c r="T3707" s="123"/>
      <c r="U3707" s="299"/>
      <c r="V3707" s="294" t="str">
        <f>IF(Tabela7[[#This Row],[C/V]]="c",Tabela7[[#This Row],[Preço Médio]],"")</f>
        <v/>
      </c>
      <c r="W3707" s="294" t="str">
        <f>IF(Tabela7[[#This Row],[C/V]]="v",Tabela7[[#This Row],[Preço Médio]],"")</f>
        <v/>
      </c>
      <c r="X3707" s="123" t="str">
        <f>Tabela7[[#This Row],[Código Negociação]]&amp;Tabela7[[#This Row],[C/V]]</f>
        <v/>
      </c>
    </row>
    <row r="3708" spans="3:24" ht="15" customHeight="1" x14ac:dyDescent="0.25">
      <c r="C3708" s="262"/>
      <c r="D3708" s="272"/>
      <c r="E3708" s="272"/>
      <c r="F3708" s="264"/>
      <c r="G3708" s="265"/>
      <c r="H3708" s="126"/>
      <c r="I3708" s="125"/>
      <c r="J3708" s="125"/>
      <c r="K3708" s="125"/>
      <c r="L3708" s="125"/>
      <c r="M3708" s="125"/>
      <c r="N3708" s="125"/>
      <c r="O3708" s="266"/>
      <c r="P3708" s="267"/>
      <c r="Q3708" s="268"/>
      <c r="R3708" s="269"/>
      <c r="S3708" s="268"/>
      <c r="T3708" s="263"/>
      <c r="U3708" s="300"/>
      <c r="V3708" s="294" t="str">
        <f>IF(Tabela7[[#This Row],[C/V]]="c",Tabela7[[#This Row],[Preço Médio]],"")</f>
        <v/>
      </c>
      <c r="W3708" s="294" t="str">
        <f>IF(Tabela7[[#This Row],[C/V]]="v",Tabela7[[#This Row],[Preço Médio]],"")</f>
        <v/>
      </c>
      <c r="X3708" s="123" t="str">
        <f>Tabela7[[#This Row],[Código Negociação]]&amp;Tabela7[[#This Row],[C/V]]</f>
        <v/>
      </c>
    </row>
    <row r="3709" spans="3:24" ht="15" customHeight="1" x14ac:dyDescent="0.25">
      <c r="C3709" s="262"/>
      <c r="D3709" s="272"/>
      <c r="E3709" s="272"/>
      <c r="F3709" s="264"/>
      <c r="G3709" s="265"/>
      <c r="H3709" s="126"/>
      <c r="I3709" s="125"/>
      <c r="J3709" s="125"/>
      <c r="K3709" s="125"/>
      <c r="L3709" s="125"/>
      <c r="M3709" s="125"/>
      <c r="N3709" s="125"/>
      <c r="O3709" s="266"/>
      <c r="P3709" s="267"/>
      <c r="Q3709" s="267"/>
      <c r="R3709" s="270"/>
      <c r="S3709" s="267"/>
      <c r="T3709" s="264"/>
      <c r="U3709" s="300"/>
      <c r="V3709" s="294" t="str">
        <f>IF(Tabela7[[#This Row],[C/V]]="c",Tabela7[[#This Row],[Preço Médio]],"")</f>
        <v/>
      </c>
      <c r="W3709" s="294" t="str">
        <f>IF(Tabela7[[#This Row],[C/V]]="v",Tabela7[[#This Row],[Preço Médio]],"")</f>
        <v/>
      </c>
      <c r="X3709" s="123" t="str">
        <f>Tabela7[[#This Row],[Código Negociação]]&amp;Tabela7[[#This Row],[C/V]]</f>
        <v/>
      </c>
    </row>
    <row r="3710" spans="3:24" ht="15" customHeight="1" x14ac:dyDescent="0.25">
      <c r="C3710" s="141"/>
      <c r="D3710" s="273"/>
      <c r="E3710" s="273"/>
      <c r="F3710" s="264"/>
      <c r="G3710" s="274"/>
      <c r="H3710" s="264"/>
      <c r="I3710" s="275"/>
      <c r="J3710" s="275"/>
      <c r="K3710" s="275"/>
      <c r="L3710" s="275"/>
      <c r="M3710" s="275"/>
      <c r="N3710" s="275"/>
      <c r="O3710" s="267"/>
      <c r="P3710" s="267"/>
      <c r="Q3710" s="268"/>
      <c r="R3710" s="269"/>
      <c r="S3710" s="268"/>
      <c r="T3710" s="263"/>
      <c r="U3710" s="300"/>
      <c r="V3710" s="294" t="str">
        <f>IF(Tabela7[[#This Row],[C/V]]="c",Tabela7[[#This Row],[Preço Médio]],"")</f>
        <v/>
      </c>
      <c r="W3710" s="294" t="str">
        <f>IF(Tabela7[[#This Row],[C/V]]="v",Tabela7[[#This Row],[Preço Médio]],"")</f>
        <v/>
      </c>
      <c r="X3710" s="123" t="str">
        <f>Tabela7[[#This Row],[Código Negociação]]&amp;Tabela7[[#This Row],[C/V]]</f>
        <v/>
      </c>
    </row>
    <row r="3711" spans="3:24" ht="15" customHeight="1" x14ac:dyDescent="0.25">
      <c r="C3711" s="262"/>
      <c r="D3711" s="272"/>
      <c r="E3711" s="273"/>
      <c r="F3711" s="264"/>
      <c r="G3711" s="265"/>
      <c r="H3711" s="126"/>
      <c r="I3711" s="125"/>
      <c r="J3711" s="125"/>
      <c r="K3711" s="125"/>
      <c r="L3711" s="125"/>
      <c r="M3711" s="125"/>
      <c r="N3711" s="125"/>
      <c r="O3711" s="266"/>
      <c r="P3711" s="267"/>
      <c r="Q3711" s="268"/>
      <c r="R3711" s="269"/>
      <c r="S3711" s="268"/>
      <c r="T3711" s="263"/>
      <c r="U3711" s="300"/>
      <c r="V3711" s="294" t="str">
        <f>IF(Tabela7[[#This Row],[C/V]]="c",Tabela7[[#This Row],[Preço Médio]],"")</f>
        <v/>
      </c>
      <c r="W3711" s="294" t="str">
        <f>IF(Tabela7[[#This Row],[C/V]]="v",Tabela7[[#This Row],[Preço Médio]],"")</f>
        <v/>
      </c>
      <c r="X3711" s="123" t="str">
        <f>Tabela7[[#This Row],[Código Negociação]]&amp;Tabela7[[#This Row],[C/V]]</f>
        <v/>
      </c>
    </row>
    <row r="3712" spans="3:24" ht="15" customHeight="1" x14ac:dyDescent="0.25">
      <c r="C3712" s="262"/>
      <c r="D3712" s="272"/>
      <c r="E3712" s="273"/>
      <c r="F3712" s="264"/>
      <c r="G3712" s="265"/>
      <c r="H3712" s="126"/>
      <c r="I3712" s="125"/>
      <c r="J3712" s="125"/>
      <c r="K3712" s="125"/>
      <c r="L3712" s="125"/>
      <c r="M3712" s="125"/>
      <c r="N3712" s="125"/>
      <c r="O3712" s="266"/>
      <c r="P3712" s="267"/>
      <c r="Q3712" s="267"/>
      <c r="R3712" s="270"/>
      <c r="S3712" s="267"/>
      <c r="T3712" s="264"/>
      <c r="U3712" s="300"/>
      <c r="V3712" s="294" t="str">
        <f>IF(Tabela7[[#This Row],[C/V]]="c",Tabela7[[#This Row],[Preço Médio]],"")</f>
        <v/>
      </c>
      <c r="W3712" s="294" t="str">
        <f>IF(Tabela7[[#This Row],[C/V]]="v",Tabela7[[#This Row],[Preço Médio]],"")</f>
        <v/>
      </c>
      <c r="X3712" s="123" t="str">
        <f>Tabela7[[#This Row],[Código Negociação]]&amp;Tabela7[[#This Row],[C/V]]</f>
        <v/>
      </c>
    </row>
    <row r="3713" spans="3:24" ht="15" customHeight="1" x14ac:dyDescent="0.25">
      <c r="C3713" s="141"/>
      <c r="D3713" s="271"/>
      <c r="E3713" s="271"/>
      <c r="F3713" s="118"/>
      <c r="G3713" s="119"/>
      <c r="H3713" s="118"/>
      <c r="I3713" s="120"/>
      <c r="J3713" s="120"/>
      <c r="K3713" s="120"/>
      <c r="L3713" s="120"/>
      <c r="M3713" s="120"/>
      <c r="N3713" s="120"/>
      <c r="O3713" s="121"/>
      <c r="P3713" s="121"/>
      <c r="Q3713" s="117"/>
      <c r="R3713" s="122"/>
      <c r="S3713" s="117"/>
      <c r="T3713" s="123"/>
      <c r="U3713" s="299"/>
      <c r="V3713" s="294" t="str">
        <f>IF(Tabela7[[#This Row],[C/V]]="c",Tabela7[[#This Row],[Preço Médio]],"")</f>
        <v/>
      </c>
      <c r="W3713" s="294" t="str">
        <f>IF(Tabela7[[#This Row],[C/V]]="v",Tabela7[[#This Row],[Preço Médio]],"")</f>
        <v/>
      </c>
      <c r="X3713" s="123" t="str">
        <f>Tabela7[[#This Row],[Código Negociação]]&amp;Tabela7[[#This Row],[C/V]]</f>
        <v/>
      </c>
    </row>
    <row r="3714" spans="3:24" ht="15" customHeight="1" x14ac:dyDescent="0.25">
      <c r="C3714" s="262"/>
      <c r="D3714" s="272"/>
      <c r="E3714" s="272"/>
      <c r="F3714" s="264"/>
      <c r="G3714" s="265"/>
      <c r="H3714" s="126"/>
      <c r="I3714" s="125"/>
      <c r="J3714" s="125"/>
      <c r="K3714" s="125"/>
      <c r="L3714" s="125"/>
      <c r="M3714" s="125"/>
      <c r="N3714" s="125"/>
      <c r="O3714" s="266"/>
      <c r="P3714" s="267"/>
      <c r="Q3714" s="268"/>
      <c r="R3714" s="269"/>
      <c r="S3714" s="268"/>
      <c r="T3714" s="263"/>
      <c r="U3714" s="300"/>
      <c r="V3714" s="294" t="str">
        <f>IF(Tabela7[[#This Row],[C/V]]="c",Tabela7[[#This Row],[Preço Médio]],"")</f>
        <v/>
      </c>
      <c r="W3714" s="294" t="str">
        <f>IF(Tabela7[[#This Row],[C/V]]="v",Tabela7[[#This Row],[Preço Médio]],"")</f>
        <v/>
      </c>
      <c r="X3714" s="123" t="str">
        <f>Tabela7[[#This Row],[Código Negociação]]&amp;Tabela7[[#This Row],[C/V]]</f>
        <v/>
      </c>
    </row>
    <row r="3715" spans="3:24" ht="15" customHeight="1" x14ac:dyDescent="0.25">
      <c r="C3715" s="262"/>
      <c r="D3715" s="272"/>
      <c r="E3715" s="272"/>
      <c r="F3715" s="264"/>
      <c r="G3715" s="265"/>
      <c r="H3715" s="126"/>
      <c r="I3715" s="125"/>
      <c r="J3715" s="125"/>
      <c r="K3715" s="125"/>
      <c r="L3715" s="125"/>
      <c r="M3715" s="125"/>
      <c r="N3715" s="125"/>
      <c r="O3715" s="266"/>
      <c r="P3715" s="267"/>
      <c r="Q3715" s="267"/>
      <c r="R3715" s="270"/>
      <c r="S3715" s="267"/>
      <c r="T3715" s="264"/>
      <c r="U3715" s="300"/>
      <c r="V3715" s="294" t="str">
        <f>IF(Tabela7[[#This Row],[C/V]]="c",Tabela7[[#This Row],[Preço Médio]],"")</f>
        <v/>
      </c>
      <c r="W3715" s="294" t="str">
        <f>IF(Tabela7[[#This Row],[C/V]]="v",Tabela7[[#This Row],[Preço Médio]],"")</f>
        <v/>
      </c>
      <c r="X3715" s="123" t="str">
        <f>Tabela7[[#This Row],[Código Negociação]]&amp;Tabela7[[#This Row],[C/V]]</f>
        <v/>
      </c>
    </row>
    <row r="3716" spans="3:24" ht="15" customHeight="1" x14ac:dyDescent="0.25">
      <c r="C3716" s="141"/>
      <c r="D3716" s="273"/>
      <c r="E3716" s="273"/>
      <c r="F3716" s="264"/>
      <c r="G3716" s="274"/>
      <c r="H3716" s="264"/>
      <c r="I3716" s="275"/>
      <c r="J3716" s="275"/>
      <c r="K3716" s="275"/>
      <c r="L3716" s="275"/>
      <c r="M3716" s="275"/>
      <c r="N3716" s="275"/>
      <c r="O3716" s="267"/>
      <c r="P3716" s="267"/>
      <c r="Q3716" s="268"/>
      <c r="R3716" s="269"/>
      <c r="S3716" s="268"/>
      <c r="T3716" s="263"/>
      <c r="U3716" s="300"/>
      <c r="V3716" s="294" t="str">
        <f>IF(Tabela7[[#This Row],[C/V]]="c",Tabela7[[#This Row],[Preço Médio]],"")</f>
        <v/>
      </c>
      <c r="W3716" s="294" t="str">
        <f>IF(Tabela7[[#This Row],[C/V]]="v",Tabela7[[#This Row],[Preço Médio]],"")</f>
        <v/>
      </c>
      <c r="X3716" s="123" t="str">
        <f>Tabela7[[#This Row],[Código Negociação]]&amp;Tabela7[[#This Row],[C/V]]</f>
        <v/>
      </c>
    </row>
    <row r="3717" spans="3:24" ht="15" customHeight="1" x14ac:dyDescent="0.25">
      <c r="C3717" s="262"/>
      <c r="D3717" s="272"/>
      <c r="E3717" s="273"/>
      <c r="F3717" s="264"/>
      <c r="G3717" s="265"/>
      <c r="H3717" s="126"/>
      <c r="I3717" s="125"/>
      <c r="J3717" s="125"/>
      <c r="K3717" s="125"/>
      <c r="L3717" s="125"/>
      <c r="M3717" s="125"/>
      <c r="N3717" s="125"/>
      <c r="O3717" s="266"/>
      <c r="P3717" s="267"/>
      <c r="Q3717" s="268"/>
      <c r="R3717" s="269"/>
      <c r="S3717" s="268"/>
      <c r="T3717" s="263"/>
      <c r="U3717" s="300"/>
      <c r="V3717" s="294" t="str">
        <f>IF(Tabela7[[#This Row],[C/V]]="c",Tabela7[[#This Row],[Preço Médio]],"")</f>
        <v/>
      </c>
      <c r="W3717" s="294" t="str">
        <f>IF(Tabela7[[#This Row],[C/V]]="v",Tabela7[[#This Row],[Preço Médio]],"")</f>
        <v/>
      </c>
      <c r="X3717" s="123" t="str">
        <f>Tabela7[[#This Row],[Código Negociação]]&amp;Tabela7[[#This Row],[C/V]]</f>
        <v/>
      </c>
    </row>
    <row r="3718" spans="3:24" ht="15" customHeight="1" x14ac:dyDescent="0.25">
      <c r="C3718" s="262"/>
      <c r="D3718" s="272"/>
      <c r="E3718" s="273"/>
      <c r="F3718" s="264"/>
      <c r="G3718" s="265"/>
      <c r="H3718" s="126"/>
      <c r="I3718" s="125"/>
      <c r="J3718" s="125"/>
      <c r="K3718" s="125"/>
      <c r="L3718" s="125"/>
      <c r="M3718" s="125"/>
      <c r="N3718" s="125"/>
      <c r="O3718" s="266"/>
      <c r="P3718" s="267"/>
      <c r="Q3718" s="267"/>
      <c r="R3718" s="270"/>
      <c r="S3718" s="267"/>
      <c r="T3718" s="264"/>
      <c r="U3718" s="300"/>
      <c r="V3718" s="294" t="str">
        <f>IF(Tabela7[[#This Row],[C/V]]="c",Tabela7[[#This Row],[Preço Médio]],"")</f>
        <v/>
      </c>
      <c r="W3718" s="294" t="str">
        <f>IF(Tabela7[[#This Row],[C/V]]="v",Tabela7[[#This Row],[Preço Médio]],"")</f>
        <v/>
      </c>
      <c r="X3718" s="123" t="str">
        <f>Tabela7[[#This Row],[Código Negociação]]&amp;Tabela7[[#This Row],[C/V]]</f>
        <v/>
      </c>
    </row>
    <row r="3719" spans="3:24" ht="15" customHeight="1" x14ac:dyDescent="0.25">
      <c r="C3719" s="141"/>
      <c r="D3719" s="271"/>
      <c r="E3719" s="271"/>
      <c r="F3719" s="118"/>
      <c r="G3719" s="119"/>
      <c r="H3719" s="118"/>
      <c r="I3719" s="120"/>
      <c r="J3719" s="120"/>
      <c r="K3719" s="120"/>
      <c r="L3719" s="120"/>
      <c r="M3719" s="120"/>
      <c r="N3719" s="120"/>
      <c r="O3719" s="121"/>
      <c r="P3719" s="121"/>
      <c r="Q3719" s="117"/>
      <c r="R3719" s="122"/>
      <c r="S3719" s="117"/>
      <c r="T3719" s="123"/>
      <c r="U3719" s="299"/>
      <c r="V3719" s="294" t="str">
        <f>IF(Tabela7[[#This Row],[C/V]]="c",Tabela7[[#This Row],[Preço Médio]],"")</f>
        <v/>
      </c>
      <c r="W3719" s="294" t="str">
        <f>IF(Tabela7[[#This Row],[C/V]]="v",Tabela7[[#This Row],[Preço Médio]],"")</f>
        <v/>
      </c>
      <c r="X3719" s="123" t="str">
        <f>Tabela7[[#This Row],[Código Negociação]]&amp;Tabela7[[#This Row],[C/V]]</f>
        <v/>
      </c>
    </row>
    <row r="3720" spans="3:24" ht="15" customHeight="1" x14ac:dyDescent="0.25">
      <c r="C3720" s="262"/>
      <c r="D3720" s="272"/>
      <c r="E3720" s="272"/>
      <c r="F3720" s="264"/>
      <c r="G3720" s="265"/>
      <c r="H3720" s="126"/>
      <c r="I3720" s="125"/>
      <c r="J3720" s="125"/>
      <c r="K3720" s="125"/>
      <c r="L3720" s="125"/>
      <c r="M3720" s="125"/>
      <c r="N3720" s="125"/>
      <c r="O3720" s="266"/>
      <c r="P3720" s="267"/>
      <c r="Q3720" s="268"/>
      <c r="R3720" s="269"/>
      <c r="S3720" s="268"/>
      <c r="T3720" s="263"/>
      <c r="U3720" s="300"/>
      <c r="V3720" s="294" t="str">
        <f>IF(Tabela7[[#This Row],[C/V]]="c",Tabela7[[#This Row],[Preço Médio]],"")</f>
        <v/>
      </c>
      <c r="W3720" s="294" t="str">
        <f>IF(Tabela7[[#This Row],[C/V]]="v",Tabela7[[#This Row],[Preço Médio]],"")</f>
        <v/>
      </c>
      <c r="X3720" s="123" t="str">
        <f>Tabela7[[#This Row],[Código Negociação]]&amp;Tabela7[[#This Row],[C/V]]</f>
        <v/>
      </c>
    </row>
    <row r="3721" spans="3:24" ht="15" customHeight="1" x14ac:dyDescent="0.25">
      <c r="C3721" s="262"/>
      <c r="D3721" s="272"/>
      <c r="E3721" s="272"/>
      <c r="F3721" s="264"/>
      <c r="G3721" s="265"/>
      <c r="H3721" s="126"/>
      <c r="I3721" s="125"/>
      <c r="J3721" s="125"/>
      <c r="K3721" s="125"/>
      <c r="L3721" s="125"/>
      <c r="M3721" s="125"/>
      <c r="N3721" s="125"/>
      <c r="O3721" s="266"/>
      <c r="P3721" s="267"/>
      <c r="Q3721" s="267"/>
      <c r="R3721" s="270"/>
      <c r="S3721" s="267"/>
      <c r="T3721" s="264"/>
      <c r="U3721" s="300"/>
      <c r="V3721" s="294" t="str">
        <f>IF(Tabela7[[#This Row],[C/V]]="c",Tabela7[[#This Row],[Preço Médio]],"")</f>
        <v/>
      </c>
      <c r="W3721" s="294" t="str">
        <f>IF(Tabela7[[#This Row],[C/V]]="v",Tabela7[[#This Row],[Preço Médio]],"")</f>
        <v/>
      </c>
      <c r="X3721" s="123" t="str">
        <f>Tabela7[[#This Row],[Código Negociação]]&amp;Tabela7[[#This Row],[C/V]]</f>
        <v/>
      </c>
    </row>
    <row r="3722" spans="3:24" ht="15" customHeight="1" x14ac:dyDescent="0.25">
      <c r="C3722" s="141"/>
      <c r="D3722" s="273"/>
      <c r="E3722" s="273"/>
      <c r="F3722" s="264"/>
      <c r="G3722" s="274"/>
      <c r="H3722" s="264"/>
      <c r="I3722" s="275"/>
      <c r="J3722" s="275"/>
      <c r="K3722" s="275"/>
      <c r="L3722" s="275"/>
      <c r="M3722" s="275"/>
      <c r="N3722" s="275"/>
      <c r="O3722" s="267"/>
      <c r="P3722" s="267"/>
      <c r="Q3722" s="268"/>
      <c r="R3722" s="269"/>
      <c r="S3722" s="268"/>
      <c r="T3722" s="263"/>
      <c r="U3722" s="300"/>
      <c r="V3722" s="294" t="str">
        <f>IF(Tabela7[[#This Row],[C/V]]="c",Tabela7[[#This Row],[Preço Médio]],"")</f>
        <v/>
      </c>
      <c r="W3722" s="294" t="str">
        <f>IF(Tabela7[[#This Row],[C/V]]="v",Tabela7[[#This Row],[Preço Médio]],"")</f>
        <v/>
      </c>
      <c r="X3722" s="123" t="str">
        <f>Tabela7[[#This Row],[Código Negociação]]&amp;Tabela7[[#This Row],[C/V]]</f>
        <v/>
      </c>
    </row>
    <row r="3723" spans="3:24" ht="15" customHeight="1" x14ac:dyDescent="0.25">
      <c r="C3723" s="262"/>
      <c r="D3723" s="272"/>
      <c r="E3723" s="273"/>
      <c r="F3723" s="264"/>
      <c r="G3723" s="265"/>
      <c r="H3723" s="126"/>
      <c r="I3723" s="125"/>
      <c r="J3723" s="125"/>
      <c r="K3723" s="125"/>
      <c r="L3723" s="125"/>
      <c r="M3723" s="125"/>
      <c r="N3723" s="125"/>
      <c r="O3723" s="266"/>
      <c r="P3723" s="267"/>
      <c r="Q3723" s="268"/>
      <c r="R3723" s="269"/>
      <c r="S3723" s="268"/>
      <c r="T3723" s="263"/>
      <c r="U3723" s="300"/>
      <c r="V3723" s="294" t="str">
        <f>IF(Tabela7[[#This Row],[C/V]]="c",Tabela7[[#This Row],[Preço Médio]],"")</f>
        <v/>
      </c>
      <c r="W3723" s="294" t="str">
        <f>IF(Tabela7[[#This Row],[C/V]]="v",Tabela7[[#This Row],[Preço Médio]],"")</f>
        <v/>
      </c>
      <c r="X3723" s="123" t="str">
        <f>Tabela7[[#This Row],[Código Negociação]]&amp;Tabela7[[#This Row],[C/V]]</f>
        <v/>
      </c>
    </row>
    <row r="3724" spans="3:24" ht="15" customHeight="1" x14ac:dyDescent="0.25">
      <c r="C3724" s="262"/>
      <c r="D3724" s="272"/>
      <c r="E3724" s="273"/>
      <c r="F3724" s="264"/>
      <c r="G3724" s="265"/>
      <c r="H3724" s="126"/>
      <c r="I3724" s="125"/>
      <c r="J3724" s="125"/>
      <c r="K3724" s="125"/>
      <c r="L3724" s="125"/>
      <c r="M3724" s="125"/>
      <c r="N3724" s="125"/>
      <c r="O3724" s="266"/>
      <c r="P3724" s="267"/>
      <c r="Q3724" s="267"/>
      <c r="R3724" s="270"/>
      <c r="S3724" s="267"/>
      <c r="T3724" s="264"/>
      <c r="U3724" s="300"/>
      <c r="V3724" s="294" t="str">
        <f>IF(Tabela7[[#This Row],[C/V]]="c",Tabela7[[#This Row],[Preço Médio]],"")</f>
        <v/>
      </c>
      <c r="W3724" s="294" t="str">
        <f>IF(Tabela7[[#This Row],[C/V]]="v",Tabela7[[#This Row],[Preço Médio]],"")</f>
        <v/>
      </c>
      <c r="X3724" s="123" t="str">
        <f>Tabela7[[#This Row],[Código Negociação]]&amp;Tabela7[[#This Row],[C/V]]</f>
        <v/>
      </c>
    </row>
    <row r="3725" spans="3:24" ht="15" customHeight="1" x14ac:dyDescent="0.25">
      <c r="C3725" s="141"/>
      <c r="D3725" s="271"/>
      <c r="E3725" s="271"/>
      <c r="F3725" s="118"/>
      <c r="G3725" s="119"/>
      <c r="H3725" s="118"/>
      <c r="I3725" s="120"/>
      <c r="J3725" s="120"/>
      <c r="K3725" s="120"/>
      <c r="L3725" s="120"/>
      <c r="M3725" s="120"/>
      <c r="N3725" s="120"/>
      <c r="O3725" s="121"/>
      <c r="P3725" s="121"/>
      <c r="Q3725" s="117"/>
      <c r="R3725" s="122"/>
      <c r="S3725" s="117"/>
      <c r="T3725" s="123"/>
      <c r="U3725" s="299"/>
      <c r="V3725" s="294" t="str">
        <f>IF(Tabela7[[#This Row],[C/V]]="c",Tabela7[[#This Row],[Preço Médio]],"")</f>
        <v/>
      </c>
      <c r="W3725" s="294" t="str">
        <f>IF(Tabela7[[#This Row],[C/V]]="v",Tabela7[[#This Row],[Preço Médio]],"")</f>
        <v/>
      </c>
      <c r="X3725" s="123" t="str">
        <f>Tabela7[[#This Row],[Código Negociação]]&amp;Tabela7[[#This Row],[C/V]]</f>
        <v/>
      </c>
    </row>
    <row r="3726" spans="3:24" ht="15" customHeight="1" x14ac:dyDescent="0.25">
      <c r="C3726" s="262"/>
      <c r="D3726" s="272"/>
      <c r="E3726" s="272"/>
      <c r="F3726" s="264"/>
      <c r="G3726" s="265"/>
      <c r="H3726" s="126"/>
      <c r="I3726" s="125"/>
      <c r="J3726" s="125"/>
      <c r="K3726" s="125"/>
      <c r="L3726" s="125"/>
      <c r="M3726" s="125"/>
      <c r="N3726" s="125"/>
      <c r="O3726" s="266"/>
      <c r="P3726" s="267"/>
      <c r="Q3726" s="268"/>
      <c r="R3726" s="269"/>
      <c r="S3726" s="268"/>
      <c r="T3726" s="263"/>
      <c r="U3726" s="300"/>
      <c r="V3726" s="294" t="str">
        <f>IF(Tabela7[[#This Row],[C/V]]="c",Tabela7[[#This Row],[Preço Médio]],"")</f>
        <v/>
      </c>
      <c r="W3726" s="294" t="str">
        <f>IF(Tabela7[[#This Row],[C/V]]="v",Tabela7[[#This Row],[Preço Médio]],"")</f>
        <v/>
      </c>
      <c r="X3726" s="123" t="str">
        <f>Tabela7[[#This Row],[Código Negociação]]&amp;Tabela7[[#This Row],[C/V]]</f>
        <v/>
      </c>
    </row>
    <row r="3727" spans="3:24" ht="15" customHeight="1" x14ac:dyDescent="0.25">
      <c r="C3727" s="262"/>
      <c r="D3727" s="272"/>
      <c r="E3727" s="272"/>
      <c r="F3727" s="264"/>
      <c r="G3727" s="265"/>
      <c r="H3727" s="126"/>
      <c r="I3727" s="125"/>
      <c r="J3727" s="125"/>
      <c r="K3727" s="125"/>
      <c r="L3727" s="125"/>
      <c r="M3727" s="125"/>
      <c r="N3727" s="125"/>
      <c r="O3727" s="266"/>
      <c r="P3727" s="267"/>
      <c r="Q3727" s="267"/>
      <c r="R3727" s="270"/>
      <c r="S3727" s="267"/>
      <c r="T3727" s="264"/>
      <c r="U3727" s="300"/>
      <c r="V3727" s="294" t="str">
        <f>IF(Tabela7[[#This Row],[C/V]]="c",Tabela7[[#This Row],[Preço Médio]],"")</f>
        <v/>
      </c>
      <c r="W3727" s="294" t="str">
        <f>IF(Tabela7[[#This Row],[C/V]]="v",Tabela7[[#This Row],[Preço Médio]],"")</f>
        <v/>
      </c>
      <c r="X3727" s="123" t="str">
        <f>Tabela7[[#This Row],[Código Negociação]]&amp;Tabela7[[#This Row],[C/V]]</f>
        <v/>
      </c>
    </row>
    <row r="3728" spans="3:24" ht="15" customHeight="1" x14ac:dyDescent="0.25">
      <c r="C3728" s="141"/>
      <c r="D3728" s="273"/>
      <c r="E3728" s="273"/>
      <c r="F3728" s="264"/>
      <c r="G3728" s="274"/>
      <c r="H3728" s="264"/>
      <c r="I3728" s="275"/>
      <c r="J3728" s="275"/>
      <c r="K3728" s="275"/>
      <c r="L3728" s="275"/>
      <c r="M3728" s="275"/>
      <c r="N3728" s="275"/>
      <c r="O3728" s="267"/>
      <c r="P3728" s="267"/>
      <c r="Q3728" s="268"/>
      <c r="R3728" s="269"/>
      <c r="S3728" s="268"/>
      <c r="T3728" s="263"/>
      <c r="U3728" s="300"/>
      <c r="V3728" s="294" t="str">
        <f>IF(Tabela7[[#This Row],[C/V]]="c",Tabela7[[#This Row],[Preço Médio]],"")</f>
        <v/>
      </c>
      <c r="W3728" s="294" t="str">
        <f>IF(Tabela7[[#This Row],[C/V]]="v",Tabela7[[#This Row],[Preço Médio]],"")</f>
        <v/>
      </c>
      <c r="X3728" s="123" t="str">
        <f>Tabela7[[#This Row],[Código Negociação]]&amp;Tabela7[[#This Row],[C/V]]</f>
        <v/>
      </c>
    </row>
    <row r="3729" spans="3:24" ht="15" customHeight="1" x14ac:dyDescent="0.25">
      <c r="C3729" s="262"/>
      <c r="D3729" s="272"/>
      <c r="E3729" s="273"/>
      <c r="F3729" s="264"/>
      <c r="G3729" s="265"/>
      <c r="H3729" s="126"/>
      <c r="I3729" s="125"/>
      <c r="J3729" s="125"/>
      <c r="K3729" s="125"/>
      <c r="L3729" s="125"/>
      <c r="M3729" s="125"/>
      <c r="N3729" s="125"/>
      <c r="O3729" s="266"/>
      <c r="P3729" s="267"/>
      <c r="Q3729" s="268"/>
      <c r="R3729" s="269"/>
      <c r="S3729" s="268"/>
      <c r="T3729" s="263"/>
      <c r="U3729" s="300"/>
      <c r="V3729" s="294" t="str">
        <f>IF(Tabela7[[#This Row],[C/V]]="c",Tabela7[[#This Row],[Preço Médio]],"")</f>
        <v/>
      </c>
      <c r="W3729" s="294" t="str">
        <f>IF(Tabela7[[#This Row],[C/V]]="v",Tabela7[[#This Row],[Preço Médio]],"")</f>
        <v/>
      </c>
      <c r="X3729" s="123" t="str">
        <f>Tabela7[[#This Row],[Código Negociação]]&amp;Tabela7[[#This Row],[C/V]]</f>
        <v/>
      </c>
    </row>
    <row r="3730" spans="3:24" ht="15" customHeight="1" x14ac:dyDescent="0.25">
      <c r="C3730" s="262"/>
      <c r="D3730" s="272"/>
      <c r="E3730" s="273"/>
      <c r="F3730" s="264"/>
      <c r="G3730" s="265"/>
      <c r="H3730" s="126"/>
      <c r="I3730" s="125"/>
      <c r="J3730" s="125"/>
      <c r="K3730" s="125"/>
      <c r="L3730" s="125"/>
      <c r="M3730" s="125"/>
      <c r="N3730" s="125"/>
      <c r="O3730" s="266"/>
      <c r="P3730" s="267"/>
      <c r="Q3730" s="267"/>
      <c r="R3730" s="270"/>
      <c r="S3730" s="267"/>
      <c r="T3730" s="264"/>
      <c r="U3730" s="300"/>
      <c r="V3730" s="294" t="str">
        <f>IF(Tabela7[[#This Row],[C/V]]="c",Tabela7[[#This Row],[Preço Médio]],"")</f>
        <v/>
      </c>
      <c r="W3730" s="294" t="str">
        <f>IF(Tabela7[[#This Row],[C/V]]="v",Tabela7[[#This Row],[Preço Médio]],"")</f>
        <v/>
      </c>
      <c r="X3730" s="123" t="str">
        <f>Tabela7[[#This Row],[Código Negociação]]&amp;Tabela7[[#This Row],[C/V]]</f>
        <v/>
      </c>
    </row>
    <row r="3731" spans="3:24" ht="15" customHeight="1" x14ac:dyDescent="0.25">
      <c r="C3731" s="141"/>
      <c r="D3731" s="271"/>
      <c r="E3731" s="271"/>
      <c r="F3731" s="118"/>
      <c r="G3731" s="119"/>
      <c r="H3731" s="118"/>
      <c r="I3731" s="120"/>
      <c r="J3731" s="120"/>
      <c r="K3731" s="120"/>
      <c r="L3731" s="120"/>
      <c r="M3731" s="120"/>
      <c r="N3731" s="120"/>
      <c r="O3731" s="121"/>
      <c r="P3731" s="121"/>
      <c r="Q3731" s="117"/>
      <c r="R3731" s="122"/>
      <c r="S3731" s="117"/>
      <c r="T3731" s="123"/>
      <c r="U3731" s="299"/>
      <c r="V3731" s="294" t="str">
        <f>IF(Tabela7[[#This Row],[C/V]]="c",Tabela7[[#This Row],[Preço Médio]],"")</f>
        <v/>
      </c>
      <c r="W3731" s="294" t="str">
        <f>IF(Tabela7[[#This Row],[C/V]]="v",Tabela7[[#This Row],[Preço Médio]],"")</f>
        <v/>
      </c>
      <c r="X3731" s="123" t="str">
        <f>Tabela7[[#This Row],[Código Negociação]]&amp;Tabela7[[#This Row],[C/V]]</f>
        <v/>
      </c>
    </row>
    <row r="3732" spans="3:24" ht="15" customHeight="1" x14ac:dyDescent="0.25">
      <c r="C3732" s="262"/>
      <c r="D3732" s="272"/>
      <c r="E3732" s="272"/>
      <c r="F3732" s="264"/>
      <c r="G3732" s="265"/>
      <c r="H3732" s="126"/>
      <c r="I3732" s="125"/>
      <c r="J3732" s="125"/>
      <c r="K3732" s="125"/>
      <c r="L3732" s="125"/>
      <c r="M3732" s="125"/>
      <c r="N3732" s="125"/>
      <c r="O3732" s="266"/>
      <c r="P3732" s="267"/>
      <c r="Q3732" s="268"/>
      <c r="R3732" s="269"/>
      <c r="S3732" s="268"/>
      <c r="T3732" s="263"/>
      <c r="U3732" s="300"/>
      <c r="V3732" s="294" t="str">
        <f>IF(Tabela7[[#This Row],[C/V]]="c",Tabela7[[#This Row],[Preço Médio]],"")</f>
        <v/>
      </c>
      <c r="W3732" s="294" t="str">
        <f>IF(Tabela7[[#This Row],[C/V]]="v",Tabela7[[#This Row],[Preço Médio]],"")</f>
        <v/>
      </c>
      <c r="X3732" s="123" t="str">
        <f>Tabela7[[#This Row],[Código Negociação]]&amp;Tabela7[[#This Row],[C/V]]</f>
        <v/>
      </c>
    </row>
    <row r="3733" spans="3:24" ht="15" customHeight="1" x14ac:dyDescent="0.25">
      <c r="C3733" s="262"/>
      <c r="D3733" s="272"/>
      <c r="E3733" s="272"/>
      <c r="F3733" s="264"/>
      <c r="G3733" s="265"/>
      <c r="H3733" s="126"/>
      <c r="I3733" s="125"/>
      <c r="J3733" s="125"/>
      <c r="K3733" s="125"/>
      <c r="L3733" s="125"/>
      <c r="M3733" s="125"/>
      <c r="N3733" s="125"/>
      <c r="O3733" s="266"/>
      <c r="P3733" s="267"/>
      <c r="Q3733" s="267"/>
      <c r="R3733" s="270"/>
      <c r="S3733" s="267"/>
      <c r="T3733" s="264"/>
      <c r="U3733" s="300"/>
      <c r="V3733" s="294" t="str">
        <f>IF(Tabela7[[#This Row],[C/V]]="c",Tabela7[[#This Row],[Preço Médio]],"")</f>
        <v/>
      </c>
      <c r="W3733" s="294" t="str">
        <f>IF(Tabela7[[#This Row],[C/V]]="v",Tabela7[[#This Row],[Preço Médio]],"")</f>
        <v/>
      </c>
      <c r="X3733" s="123" t="str">
        <f>Tabela7[[#This Row],[Código Negociação]]&amp;Tabela7[[#This Row],[C/V]]</f>
        <v/>
      </c>
    </row>
    <row r="3734" spans="3:24" ht="15" customHeight="1" x14ac:dyDescent="0.25">
      <c r="C3734" s="141"/>
      <c r="D3734" s="273"/>
      <c r="E3734" s="273"/>
      <c r="F3734" s="264"/>
      <c r="G3734" s="274"/>
      <c r="H3734" s="264"/>
      <c r="I3734" s="275"/>
      <c r="J3734" s="275"/>
      <c r="K3734" s="275"/>
      <c r="L3734" s="275"/>
      <c r="M3734" s="275"/>
      <c r="N3734" s="275"/>
      <c r="O3734" s="267"/>
      <c r="P3734" s="267"/>
      <c r="Q3734" s="268"/>
      <c r="R3734" s="269"/>
      <c r="S3734" s="268"/>
      <c r="T3734" s="263"/>
      <c r="U3734" s="300"/>
      <c r="V3734" s="294" t="str">
        <f>IF(Tabela7[[#This Row],[C/V]]="c",Tabela7[[#This Row],[Preço Médio]],"")</f>
        <v/>
      </c>
      <c r="W3734" s="294" t="str">
        <f>IF(Tabela7[[#This Row],[C/V]]="v",Tabela7[[#This Row],[Preço Médio]],"")</f>
        <v/>
      </c>
      <c r="X3734" s="123" t="str">
        <f>Tabela7[[#This Row],[Código Negociação]]&amp;Tabela7[[#This Row],[C/V]]</f>
        <v/>
      </c>
    </row>
    <row r="3735" spans="3:24" ht="15" customHeight="1" x14ac:dyDescent="0.25">
      <c r="C3735" s="262"/>
      <c r="D3735" s="272"/>
      <c r="E3735" s="273"/>
      <c r="F3735" s="264"/>
      <c r="G3735" s="265"/>
      <c r="H3735" s="126"/>
      <c r="I3735" s="125"/>
      <c r="J3735" s="125"/>
      <c r="K3735" s="125"/>
      <c r="L3735" s="125"/>
      <c r="M3735" s="125"/>
      <c r="N3735" s="125"/>
      <c r="O3735" s="266"/>
      <c r="P3735" s="267"/>
      <c r="Q3735" s="268"/>
      <c r="R3735" s="269"/>
      <c r="S3735" s="268"/>
      <c r="T3735" s="263"/>
      <c r="U3735" s="300"/>
      <c r="V3735" s="294" t="str">
        <f>IF(Tabela7[[#This Row],[C/V]]="c",Tabela7[[#This Row],[Preço Médio]],"")</f>
        <v/>
      </c>
      <c r="W3735" s="294" t="str">
        <f>IF(Tabela7[[#This Row],[C/V]]="v",Tabela7[[#This Row],[Preço Médio]],"")</f>
        <v/>
      </c>
      <c r="X3735" s="123" t="str">
        <f>Tabela7[[#This Row],[Código Negociação]]&amp;Tabela7[[#This Row],[C/V]]</f>
        <v/>
      </c>
    </row>
    <row r="3736" spans="3:24" ht="15" customHeight="1" x14ac:dyDescent="0.25">
      <c r="C3736" s="262"/>
      <c r="D3736" s="272"/>
      <c r="E3736" s="273"/>
      <c r="F3736" s="264"/>
      <c r="G3736" s="265"/>
      <c r="H3736" s="126"/>
      <c r="I3736" s="125"/>
      <c r="J3736" s="125"/>
      <c r="K3736" s="125"/>
      <c r="L3736" s="125"/>
      <c r="M3736" s="125"/>
      <c r="N3736" s="125"/>
      <c r="O3736" s="266"/>
      <c r="P3736" s="267"/>
      <c r="Q3736" s="267"/>
      <c r="R3736" s="270"/>
      <c r="S3736" s="267"/>
      <c r="T3736" s="264"/>
      <c r="U3736" s="300"/>
      <c r="V3736" s="294" t="str">
        <f>IF(Tabela7[[#This Row],[C/V]]="c",Tabela7[[#This Row],[Preço Médio]],"")</f>
        <v/>
      </c>
      <c r="W3736" s="294" t="str">
        <f>IF(Tabela7[[#This Row],[C/V]]="v",Tabela7[[#This Row],[Preço Médio]],"")</f>
        <v/>
      </c>
      <c r="X3736" s="123" t="str">
        <f>Tabela7[[#This Row],[Código Negociação]]&amp;Tabela7[[#This Row],[C/V]]</f>
        <v/>
      </c>
    </row>
    <row r="3737" spans="3:24" ht="15" customHeight="1" x14ac:dyDescent="0.25">
      <c r="C3737" s="141"/>
      <c r="D3737" s="271"/>
      <c r="E3737" s="271"/>
      <c r="F3737" s="118"/>
      <c r="G3737" s="119"/>
      <c r="H3737" s="118"/>
      <c r="I3737" s="120"/>
      <c r="J3737" s="120"/>
      <c r="K3737" s="120"/>
      <c r="L3737" s="120"/>
      <c r="M3737" s="120"/>
      <c r="N3737" s="120"/>
      <c r="O3737" s="121"/>
      <c r="P3737" s="121"/>
      <c r="Q3737" s="117"/>
      <c r="R3737" s="122"/>
      <c r="S3737" s="117"/>
      <c r="T3737" s="123"/>
      <c r="U3737" s="299"/>
      <c r="V3737" s="294" t="str">
        <f>IF(Tabela7[[#This Row],[C/V]]="c",Tabela7[[#This Row],[Preço Médio]],"")</f>
        <v/>
      </c>
      <c r="W3737" s="294" t="str">
        <f>IF(Tabela7[[#This Row],[C/V]]="v",Tabela7[[#This Row],[Preço Médio]],"")</f>
        <v/>
      </c>
      <c r="X3737" s="123" t="str">
        <f>Tabela7[[#This Row],[Código Negociação]]&amp;Tabela7[[#This Row],[C/V]]</f>
        <v/>
      </c>
    </row>
    <row r="3738" spans="3:24" ht="15" customHeight="1" x14ac:dyDescent="0.25">
      <c r="C3738" s="262"/>
      <c r="D3738" s="272"/>
      <c r="E3738" s="272"/>
      <c r="F3738" s="264"/>
      <c r="G3738" s="265"/>
      <c r="H3738" s="126"/>
      <c r="I3738" s="125"/>
      <c r="J3738" s="125"/>
      <c r="K3738" s="125"/>
      <c r="L3738" s="125"/>
      <c r="M3738" s="125"/>
      <c r="N3738" s="125"/>
      <c r="O3738" s="266"/>
      <c r="P3738" s="267"/>
      <c r="Q3738" s="268"/>
      <c r="R3738" s="269"/>
      <c r="S3738" s="268"/>
      <c r="T3738" s="263"/>
      <c r="U3738" s="300"/>
      <c r="V3738" s="294" t="str">
        <f>IF(Tabela7[[#This Row],[C/V]]="c",Tabela7[[#This Row],[Preço Médio]],"")</f>
        <v/>
      </c>
      <c r="W3738" s="294" t="str">
        <f>IF(Tabela7[[#This Row],[C/V]]="v",Tabela7[[#This Row],[Preço Médio]],"")</f>
        <v/>
      </c>
      <c r="X3738" s="123" t="str">
        <f>Tabela7[[#This Row],[Código Negociação]]&amp;Tabela7[[#This Row],[C/V]]</f>
        <v/>
      </c>
    </row>
    <row r="3739" spans="3:24" ht="15" customHeight="1" x14ac:dyDescent="0.25">
      <c r="C3739" s="262"/>
      <c r="D3739" s="272"/>
      <c r="E3739" s="272"/>
      <c r="F3739" s="264"/>
      <c r="G3739" s="265"/>
      <c r="H3739" s="126"/>
      <c r="I3739" s="125"/>
      <c r="J3739" s="125"/>
      <c r="K3739" s="125"/>
      <c r="L3739" s="125"/>
      <c r="M3739" s="125"/>
      <c r="N3739" s="125"/>
      <c r="O3739" s="266"/>
      <c r="P3739" s="267"/>
      <c r="Q3739" s="267"/>
      <c r="R3739" s="270"/>
      <c r="S3739" s="267"/>
      <c r="T3739" s="264"/>
      <c r="U3739" s="300"/>
      <c r="V3739" s="294" t="str">
        <f>IF(Tabela7[[#This Row],[C/V]]="c",Tabela7[[#This Row],[Preço Médio]],"")</f>
        <v/>
      </c>
      <c r="W3739" s="294" t="str">
        <f>IF(Tabela7[[#This Row],[C/V]]="v",Tabela7[[#This Row],[Preço Médio]],"")</f>
        <v/>
      </c>
      <c r="X3739" s="123" t="str">
        <f>Tabela7[[#This Row],[Código Negociação]]&amp;Tabela7[[#This Row],[C/V]]</f>
        <v/>
      </c>
    </row>
    <row r="3740" spans="3:24" ht="15" customHeight="1" x14ac:dyDescent="0.25">
      <c r="C3740" s="141"/>
      <c r="D3740" s="273"/>
      <c r="E3740" s="273"/>
      <c r="F3740" s="264"/>
      <c r="G3740" s="274"/>
      <c r="H3740" s="264"/>
      <c r="I3740" s="275"/>
      <c r="J3740" s="275"/>
      <c r="K3740" s="275"/>
      <c r="L3740" s="275"/>
      <c r="M3740" s="275"/>
      <c r="N3740" s="275"/>
      <c r="O3740" s="267"/>
      <c r="P3740" s="267"/>
      <c r="Q3740" s="268"/>
      <c r="R3740" s="269"/>
      <c r="S3740" s="268"/>
      <c r="T3740" s="263"/>
      <c r="U3740" s="300"/>
      <c r="V3740" s="294" t="str">
        <f>IF(Tabela7[[#This Row],[C/V]]="c",Tabela7[[#This Row],[Preço Médio]],"")</f>
        <v/>
      </c>
      <c r="W3740" s="294" t="str">
        <f>IF(Tabela7[[#This Row],[C/V]]="v",Tabela7[[#This Row],[Preço Médio]],"")</f>
        <v/>
      </c>
      <c r="X3740" s="123" t="str">
        <f>Tabela7[[#This Row],[Código Negociação]]&amp;Tabela7[[#This Row],[C/V]]</f>
        <v/>
      </c>
    </row>
    <row r="3741" spans="3:24" ht="15" customHeight="1" x14ac:dyDescent="0.25">
      <c r="C3741" s="262"/>
      <c r="D3741" s="272"/>
      <c r="E3741" s="273"/>
      <c r="F3741" s="264"/>
      <c r="G3741" s="265"/>
      <c r="H3741" s="126"/>
      <c r="I3741" s="125"/>
      <c r="J3741" s="125"/>
      <c r="K3741" s="125"/>
      <c r="L3741" s="125"/>
      <c r="M3741" s="125"/>
      <c r="N3741" s="125"/>
      <c r="O3741" s="266"/>
      <c r="P3741" s="267"/>
      <c r="Q3741" s="268"/>
      <c r="R3741" s="269"/>
      <c r="S3741" s="268"/>
      <c r="T3741" s="263"/>
      <c r="U3741" s="300"/>
      <c r="V3741" s="294" t="str">
        <f>IF(Tabela7[[#This Row],[C/V]]="c",Tabela7[[#This Row],[Preço Médio]],"")</f>
        <v/>
      </c>
      <c r="W3741" s="294" t="str">
        <f>IF(Tabela7[[#This Row],[C/V]]="v",Tabela7[[#This Row],[Preço Médio]],"")</f>
        <v/>
      </c>
      <c r="X3741" s="123" t="str">
        <f>Tabela7[[#This Row],[Código Negociação]]&amp;Tabela7[[#This Row],[C/V]]</f>
        <v/>
      </c>
    </row>
    <row r="3742" spans="3:24" ht="15" customHeight="1" x14ac:dyDescent="0.25">
      <c r="C3742" s="262"/>
      <c r="D3742" s="272"/>
      <c r="E3742" s="273"/>
      <c r="F3742" s="264"/>
      <c r="G3742" s="265"/>
      <c r="H3742" s="126"/>
      <c r="I3742" s="125"/>
      <c r="J3742" s="125"/>
      <c r="K3742" s="125"/>
      <c r="L3742" s="125"/>
      <c r="M3742" s="125"/>
      <c r="N3742" s="125"/>
      <c r="O3742" s="266"/>
      <c r="P3742" s="267"/>
      <c r="Q3742" s="267"/>
      <c r="R3742" s="270"/>
      <c r="S3742" s="267"/>
      <c r="T3742" s="264"/>
      <c r="U3742" s="300"/>
      <c r="V3742" s="294" t="str">
        <f>IF(Tabela7[[#This Row],[C/V]]="c",Tabela7[[#This Row],[Preço Médio]],"")</f>
        <v/>
      </c>
      <c r="W3742" s="294" t="str">
        <f>IF(Tabela7[[#This Row],[C/V]]="v",Tabela7[[#This Row],[Preço Médio]],"")</f>
        <v/>
      </c>
      <c r="X3742" s="123" t="str">
        <f>Tabela7[[#This Row],[Código Negociação]]&amp;Tabela7[[#This Row],[C/V]]</f>
        <v/>
      </c>
    </row>
    <row r="3743" spans="3:24" ht="15" customHeight="1" x14ac:dyDescent="0.25">
      <c r="C3743" s="141"/>
      <c r="D3743" s="271"/>
      <c r="E3743" s="271"/>
      <c r="F3743" s="118"/>
      <c r="G3743" s="119"/>
      <c r="H3743" s="118"/>
      <c r="I3743" s="120"/>
      <c r="J3743" s="120"/>
      <c r="K3743" s="120"/>
      <c r="L3743" s="120"/>
      <c r="M3743" s="120"/>
      <c r="N3743" s="120"/>
      <c r="O3743" s="121"/>
      <c r="P3743" s="121"/>
      <c r="Q3743" s="117"/>
      <c r="R3743" s="122"/>
      <c r="S3743" s="117"/>
      <c r="T3743" s="123"/>
      <c r="U3743" s="299"/>
      <c r="V3743" s="294" t="str">
        <f>IF(Tabela7[[#This Row],[C/V]]="c",Tabela7[[#This Row],[Preço Médio]],"")</f>
        <v/>
      </c>
      <c r="W3743" s="294" t="str">
        <f>IF(Tabela7[[#This Row],[C/V]]="v",Tabela7[[#This Row],[Preço Médio]],"")</f>
        <v/>
      </c>
      <c r="X3743" s="123" t="str">
        <f>Tabela7[[#This Row],[Código Negociação]]&amp;Tabela7[[#This Row],[C/V]]</f>
        <v/>
      </c>
    </row>
    <row r="3744" spans="3:24" ht="15" customHeight="1" x14ac:dyDescent="0.25">
      <c r="C3744" s="262"/>
      <c r="D3744" s="272"/>
      <c r="E3744" s="272"/>
      <c r="F3744" s="264"/>
      <c r="G3744" s="265"/>
      <c r="H3744" s="126"/>
      <c r="I3744" s="125"/>
      <c r="J3744" s="125"/>
      <c r="K3744" s="125"/>
      <c r="L3744" s="125"/>
      <c r="M3744" s="125"/>
      <c r="N3744" s="125"/>
      <c r="O3744" s="266"/>
      <c r="P3744" s="267"/>
      <c r="Q3744" s="268"/>
      <c r="R3744" s="269"/>
      <c r="S3744" s="268"/>
      <c r="T3744" s="263"/>
      <c r="U3744" s="300"/>
      <c r="V3744" s="294" t="str">
        <f>IF(Tabela7[[#This Row],[C/V]]="c",Tabela7[[#This Row],[Preço Médio]],"")</f>
        <v/>
      </c>
      <c r="W3744" s="294" t="str">
        <f>IF(Tabela7[[#This Row],[C/V]]="v",Tabela7[[#This Row],[Preço Médio]],"")</f>
        <v/>
      </c>
      <c r="X3744" s="123" t="str">
        <f>Tabela7[[#This Row],[Código Negociação]]&amp;Tabela7[[#This Row],[C/V]]</f>
        <v/>
      </c>
    </row>
    <row r="3745" spans="3:24" ht="15" customHeight="1" x14ac:dyDescent="0.25">
      <c r="C3745" s="262"/>
      <c r="D3745" s="272"/>
      <c r="E3745" s="272"/>
      <c r="F3745" s="264"/>
      <c r="G3745" s="265"/>
      <c r="H3745" s="126"/>
      <c r="I3745" s="125"/>
      <c r="J3745" s="125"/>
      <c r="K3745" s="125"/>
      <c r="L3745" s="125"/>
      <c r="M3745" s="125"/>
      <c r="N3745" s="125"/>
      <c r="O3745" s="266"/>
      <c r="P3745" s="267"/>
      <c r="Q3745" s="267"/>
      <c r="R3745" s="270"/>
      <c r="S3745" s="267"/>
      <c r="T3745" s="264"/>
      <c r="U3745" s="300"/>
      <c r="V3745" s="294" t="str">
        <f>IF(Tabela7[[#This Row],[C/V]]="c",Tabela7[[#This Row],[Preço Médio]],"")</f>
        <v/>
      </c>
      <c r="W3745" s="294" t="str">
        <f>IF(Tabela7[[#This Row],[C/V]]="v",Tabela7[[#This Row],[Preço Médio]],"")</f>
        <v/>
      </c>
      <c r="X3745" s="123" t="str">
        <f>Tabela7[[#This Row],[Código Negociação]]&amp;Tabela7[[#This Row],[C/V]]</f>
        <v/>
      </c>
    </row>
    <row r="3746" spans="3:24" ht="15" customHeight="1" x14ac:dyDescent="0.25">
      <c r="C3746" s="141"/>
      <c r="D3746" s="273"/>
      <c r="E3746" s="273"/>
      <c r="F3746" s="264"/>
      <c r="G3746" s="274"/>
      <c r="H3746" s="264"/>
      <c r="I3746" s="275"/>
      <c r="J3746" s="275"/>
      <c r="K3746" s="275"/>
      <c r="L3746" s="275"/>
      <c r="M3746" s="275"/>
      <c r="N3746" s="275"/>
      <c r="O3746" s="267"/>
      <c r="P3746" s="267"/>
      <c r="Q3746" s="268"/>
      <c r="R3746" s="269"/>
      <c r="S3746" s="268"/>
      <c r="T3746" s="263"/>
      <c r="U3746" s="300"/>
      <c r="V3746" s="294" t="str">
        <f>IF(Tabela7[[#This Row],[C/V]]="c",Tabela7[[#This Row],[Preço Médio]],"")</f>
        <v/>
      </c>
      <c r="W3746" s="294" t="str">
        <f>IF(Tabela7[[#This Row],[C/V]]="v",Tabela7[[#This Row],[Preço Médio]],"")</f>
        <v/>
      </c>
      <c r="X3746" s="123" t="str">
        <f>Tabela7[[#This Row],[Código Negociação]]&amp;Tabela7[[#This Row],[C/V]]</f>
        <v/>
      </c>
    </row>
    <row r="3747" spans="3:24" ht="15" customHeight="1" x14ac:dyDescent="0.25">
      <c r="C3747" s="262"/>
      <c r="D3747" s="272"/>
      <c r="E3747" s="273"/>
      <c r="F3747" s="264"/>
      <c r="G3747" s="265"/>
      <c r="H3747" s="126"/>
      <c r="I3747" s="125"/>
      <c r="J3747" s="125"/>
      <c r="K3747" s="125"/>
      <c r="L3747" s="125"/>
      <c r="M3747" s="125"/>
      <c r="N3747" s="125"/>
      <c r="O3747" s="266"/>
      <c r="P3747" s="267"/>
      <c r="Q3747" s="268"/>
      <c r="R3747" s="269"/>
      <c r="S3747" s="268"/>
      <c r="T3747" s="263"/>
      <c r="U3747" s="300"/>
      <c r="V3747" s="294" t="str">
        <f>IF(Tabela7[[#This Row],[C/V]]="c",Tabela7[[#This Row],[Preço Médio]],"")</f>
        <v/>
      </c>
      <c r="W3747" s="294" t="str">
        <f>IF(Tabela7[[#This Row],[C/V]]="v",Tabela7[[#This Row],[Preço Médio]],"")</f>
        <v/>
      </c>
      <c r="X3747" s="123" t="str">
        <f>Tabela7[[#This Row],[Código Negociação]]&amp;Tabela7[[#This Row],[C/V]]</f>
        <v/>
      </c>
    </row>
    <row r="3748" spans="3:24" ht="15" customHeight="1" x14ac:dyDescent="0.25">
      <c r="C3748" s="262"/>
      <c r="D3748" s="272"/>
      <c r="E3748" s="273"/>
      <c r="F3748" s="264"/>
      <c r="G3748" s="265"/>
      <c r="H3748" s="126"/>
      <c r="I3748" s="125"/>
      <c r="J3748" s="125"/>
      <c r="K3748" s="125"/>
      <c r="L3748" s="125"/>
      <c r="M3748" s="125"/>
      <c r="N3748" s="125"/>
      <c r="O3748" s="266"/>
      <c r="P3748" s="267"/>
      <c r="Q3748" s="267"/>
      <c r="R3748" s="270"/>
      <c r="S3748" s="267"/>
      <c r="T3748" s="264"/>
      <c r="U3748" s="300"/>
      <c r="V3748" s="294" t="str">
        <f>IF(Tabela7[[#This Row],[C/V]]="c",Tabela7[[#This Row],[Preço Médio]],"")</f>
        <v/>
      </c>
      <c r="W3748" s="294" t="str">
        <f>IF(Tabela7[[#This Row],[C/V]]="v",Tabela7[[#This Row],[Preço Médio]],"")</f>
        <v/>
      </c>
      <c r="X3748" s="123" t="str">
        <f>Tabela7[[#This Row],[Código Negociação]]&amp;Tabela7[[#This Row],[C/V]]</f>
        <v/>
      </c>
    </row>
    <row r="3749" spans="3:24" ht="15" customHeight="1" x14ac:dyDescent="0.25">
      <c r="C3749" s="141"/>
      <c r="D3749" s="271"/>
      <c r="E3749" s="271"/>
      <c r="F3749" s="118"/>
      <c r="G3749" s="119"/>
      <c r="H3749" s="118"/>
      <c r="I3749" s="120"/>
      <c r="J3749" s="120"/>
      <c r="K3749" s="120"/>
      <c r="L3749" s="120"/>
      <c r="M3749" s="120"/>
      <c r="N3749" s="120"/>
      <c r="O3749" s="121"/>
      <c r="P3749" s="121"/>
      <c r="Q3749" s="117"/>
      <c r="R3749" s="122"/>
      <c r="S3749" s="117"/>
      <c r="T3749" s="123"/>
      <c r="U3749" s="299"/>
      <c r="V3749" s="294" t="str">
        <f>IF(Tabela7[[#This Row],[C/V]]="c",Tabela7[[#This Row],[Preço Médio]],"")</f>
        <v/>
      </c>
      <c r="W3749" s="294" t="str">
        <f>IF(Tabela7[[#This Row],[C/V]]="v",Tabela7[[#This Row],[Preço Médio]],"")</f>
        <v/>
      </c>
      <c r="X3749" s="123" t="str">
        <f>Tabela7[[#This Row],[Código Negociação]]&amp;Tabela7[[#This Row],[C/V]]</f>
        <v/>
      </c>
    </row>
    <row r="3750" spans="3:24" ht="15" customHeight="1" x14ac:dyDescent="0.25">
      <c r="C3750" s="262"/>
      <c r="D3750" s="272"/>
      <c r="E3750" s="272"/>
      <c r="F3750" s="264"/>
      <c r="G3750" s="265"/>
      <c r="H3750" s="126"/>
      <c r="I3750" s="125"/>
      <c r="J3750" s="125"/>
      <c r="K3750" s="125"/>
      <c r="L3750" s="125"/>
      <c r="M3750" s="125"/>
      <c r="N3750" s="125"/>
      <c r="O3750" s="266"/>
      <c r="P3750" s="267"/>
      <c r="Q3750" s="268"/>
      <c r="R3750" s="269"/>
      <c r="S3750" s="268"/>
      <c r="T3750" s="263"/>
      <c r="U3750" s="300"/>
      <c r="V3750" s="294" t="str">
        <f>IF(Tabela7[[#This Row],[C/V]]="c",Tabela7[[#This Row],[Preço Médio]],"")</f>
        <v/>
      </c>
      <c r="W3750" s="294" t="str">
        <f>IF(Tabela7[[#This Row],[C/V]]="v",Tabela7[[#This Row],[Preço Médio]],"")</f>
        <v/>
      </c>
      <c r="X3750" s="123" t="str">
        <f>Tabela7[[#This Row],[Código Negociação]]&amp;Tabela7[[#This Row],[C/V]]</f>
        <v/>
      </c>
    </row>
    <row r="3751" spans="3:24" ht="15" customHeight="1" x14ac:dyDescent="0.25">
      <c r="C3751" s="262"/>
      <c r="D3751" s="272"/>
      <c r="E3751" s="272"/>
      <c r="F3751" s="264"/>
      <c r="G3751" s="265"/>
      <c r="H3751" s="126"/>
      <c r="I3751" s="125"/>
      <c r="J3751" s="125"/>
      <c r="K3751" s="125"/>
      <c r="L3751" s="125"/>
      <c r="M3751" s="125"/>
      <c r="N3751" s="125"/>
      <c r="O3751" s="266"/>
      <c r="P3751" s="267"/>
      <c r="Q3751" s="267"/>
      <c r="R3751" s="270"/>
      <c r="S3751" s="267"/>
      <c r="T3751" s="264"/>
      <c r="U3751" s="300"/>
      <c r="V3751" s="294" t="str">
        <f>IF(Tabela7[[#This Row],[C/V]]="c",Tabela7[[#This Row],[Preço Médio]],"")</f>
        <v/>
      </c>
      <c r="W3751" s="294" t="str">
        <f>IF(Tabela7[[#This Row],[C/V]]="v",Tabela7[[#This Row],[Preço Médio]],"")</f>
        <v/>
      </c>
      <c r="X3751" s="123" t="str">
        <f>Tabela7[[#This Row],[Código Negociação]]&amp;Tabela7[[#This Row],[C/V]]</f>
        <v/>
      </c>
    </row>
    <row r="3752" spans="3:24" ht="15" customHeight="1" x14ac:dyDescent="0.25">
      <c r="C3752" s="141"/>
      <c r="D3752" s="273"/>
      <c r="E3752" s="273"/>
      <c r="F3752" s="264"/>
      <c r="G3752" s="274"/>
      <c r="H3752" s="264"/>
      <c r="I3752" s="275"/>
      <c r="J3752" s="275"/>
      <c r="K3752" s="275"/>
      <c r="L3752" s="275"/>
      <c r="M3752" s="275"/>
      <c r="N3752" s="275"/>
      <c r="O3752" s="267"/>
      <c r="P3752" s="267"/>
      <c r="Q3752" s="268"/>
      <c r="R3752" s="269"/>
      <c r="S3752" s="268"/>
      <c r="T3752" s="263"/>
      <c r="U3752" s="300"/>
      <c r="V3752" s="294" t="str">
        <f>IF(Tabela7[[#This Row],[C/V]]="c",Tabela7[[#This Row],[Preço Médio]],"")</f>
        <v/>
      </c>
      <c r="W3752" s="294" t="str">
        <f>IF(Tabela7[[#This Row],[C/V]]="v",Tabela7[[#This Row],[Preço Médio]],"")</f>
        <v/>
      </c>
      <c r="X3752" s="123" t="str">
        <f>Tabela7[[#This Row],[Código Negociação]]&amp;Tabela7[[#This Row],[C/V]]</f>
        <v/>
      </c>
    </row>
    <row r="3753" spans="3:24" ht="15" customHeight="1" x14ac:dyDescent="0.25">
      <c r="C3753" s="262"/>
      <c r="D3753" s="272"/>
      <c r="E3753" s="273"/>
      <c r="F3753" s="264"/>
      <c r="G3753" s="265"/>
      <c r="H3753" s="126"/>
      <c r="I3753" s="125"/>
      <c r="J3753" s="125"/>
      <c r="K3753" s="125"/>
      <c r="L3753" s="125"/>
      <c r="M3753" s="125"/>
      <c r="N3753" s="125"/>
      <c r="O3753" s="266"/>
      <c r="P3753" s="267"/>
      <c r="Q3753" s="268"/>
      <c r="R3753" s="269"/>
      <c r="S3753" s="268"/>
      <c r="T3753" s="263"/>
      <c r="U3753" s="300"/>
      <c r="V3753" s="294" t="str">
        <f>IF(Tabela7[[#This Row],[C/V]]="c",Tabela7[[#This Row],[Preço Médio]],"")</f>
        <v/>
      </c>
      <c r="W3753" s="294" t="str">
        <f>IF(Tabela7[[#This Row],[C/V]]="v",Tabela7[[#This Row],[Preço Médio]],"")</f>
        <v/>
      </c>
      <c r="X3753" s="123" t="str">
        <f>Tabela7[[#This Row],[Código Negociação]]&amp;Tabela7[[#This Row],[C/V]]</f>
        <v/>
      </c>
    </row>
    <row r="3754" spans="3:24" ht="15" customHeight="1" x14ac:dyDescent="0.25">
      <c r="C3754" s="262"/>
      <c r="D3754" s="272"/>
      <c r="E3754" s="273"/>
      <c r="F3754" s="264"/>
      <c r="G3754" s="265"/>
      <c r="H3754" s="126"/>
      <c r="I3754" s="125"/>
      <c r="J3754" s="125"/>
      <c r="K3754" s="125"/>
      <c r="L3754" s="125"/>
      <c r="M3754" s="125"/>
      <c r="N3754" s="125"/>
      <c r="O3754" s="266"/>
      <c r="P3754" s="267"/>
      <c r="Q3754" s="267"/>
      <c r="R3754" s="270"/>
      <c r="S3754" s="267"/>
      <c r="T3754" s="264"/>
      <c r="U3754" s="300"/>
      <c r="V3754" s="294" t="str">
        <f>IF(Tabela7[[#This Row],[C/V]]="c",Tabela7[[#This Row],[Preço Médio]],"")</f>
        <v/>
      </c>
      <c r="W3754" s="294" t="str">
        <f>IF(Tabela7[[#This Row],[C/V]]="v",Tabela7[[#This Row],[Preço Médio]],"")</f>
        <v/>
      </c>
      <c r="X3754" s="123" t="str">
        <f>Tabela7[[#This Row],[Código Negociação]]&amp;Tabela7[[#This Row],[C/V]]</f>
        <v/>
      </c>
    </row>
    <row r="3755" spans="3:24" ht="15" customHeight="1" x14ac:dyDescent="0.25">
      <c r="C3755" s="141"/>
      <c r="D3755" s="271"/>
      <c r="E3755" s="271"/>
      <c r="F3755" s="118"/>
      <c r="G3755" s="119"/>
      <c r="H3755" s="118"/>
      <c r="I3755" s="120"/>
      <c r="J3755" s="120"/>
      <c r="K3755" s="120"/>
      <c r="L3755" s="120"/>
      <c r="M3755" s="120"/>
      <c r="N3755" s="120"/>
      <c r="O3755" s="121"/>
      <c r="P3755" s="121"/>
      <c r="Q3755" s="117"/>
      <c r="R3755" s="122"/>
      <c r="S3755" s="117"/>
      <c r="T3755" s="123"/>
      <c r="U3755" s="299"/>
      <c r="V3755" s="294" t="str">
        <f>IF(Tabela7[[#This Row],[C/V]]="c",Tabela7[[#This Row],[Preço Médio]],"")</f>
        <v/>
      </c>
      <c r="W3755" s="294" t="str">
        <f>IF(Tabela7[[#This Row],[C/V]]="v",Tabela7[[#This Row],[Preço Médio]],"")</f>
        <v/>
      </c>
      <c r="X3755" s="123" t="str">
        <f>Tabela7[[#This Row],[Código Negociação]]&amp;Tabela7[[#This Row],[C/V]]</f>
        <v/>
      </c>
    </row>
    <row r="3756" spans="3:24" ht="15" customHeight="1" x14ac:dyDescent="0.25">
      <c r="C3756" s="262"/>
      <c r="D3756" s="272"/>
      <c r="E3756" s="272"/>
      <c r="F3756" s="264"/>
      <c r="G3756" s="265"/>
      <c r="H3756" s="126"/>
      <c r="I3756" s="125"/>
      <c r="J3756" s="125"/>
      <c r="K3756" s="125"/>
      <c r="L3756" s="125"/>
      <c r="M3756" s="125"/>
      <c r="N3756" s="125"/>
      <c r="O3756" s="266"/>
      <c r="P3756" s="267"/>
      <c r="Q3756" s="268"/>
      <c r="R3756" s="269"/>
      <c r="S3756" s="268"/>
      <c r="T3756" s="263"/>
      <c r="U3756" s="300"/>
      <c r="V3756" s="294" t="str">
        <f>IF(Tabela7[[#This Row],[C/V]]="c",Tabela7[[#This Row],[Preço Médio]],"")</f>
        <v/>
      </c>
      <c r="W3756" s="294" t="str">
        <f>IF(Tabela7[[#This Row],[C/V]]="v",Tabela7[[#This Row],[Preço Médio]],"")</f>
        <v/>
      </c>
      <c r="X3756" s="123" t="str">
        <f>Tabela7[[#This Row],[Código Negociação]]&amp;Tabela7[[#This Row],[C/V]]</f>
        <v/>
      </c>
    </row>
    <row r="3757" spans="3:24" ht="15" customHeight="1" x14ac:dyDescent="0.25">
      <c r="C3757" s="262"/>
      <c r="D3757" s="272"/>
      <c r="E3757" s="272"/>
      <c r="F3757" s="264"/>
      <c r="G3757" s="265"/>
      <c r="H3757" s="126"/>
      <c r="I3757" s="125"/>
      <c r="J3757" s="125"/>
      <c r="K3757" s="125"/>
      <c r="L3757" s="125"/>
      <c r="M3757" s="125"/>
      <c r="N3757" s="125"/>
      <c r="O3757" s="266"/>
      <c r="P3757" s="267"/>
      <c r="Q3757" s="267"/>
      <c r="R3757" s="270"/>
      <c r="S3757" s="267"/>
      <c r="T3757" s="264"/>
      <c r="U3757" s="300"/>
      <c r="V3757" s="294" t="str">
        <f>IF(Tabela7[[#This Row],[C/V]]="c",Tabela7[[#This Row],[Preço Médio]],"")</f>
        <v/>
      </c>
      <c r="W3757" s="294" t="str">
        <f>IF(Tabela7[[#This Row],[C/V]]="v",Tabela7[[#This Row],[Preço Médio]],"")</f>
        <v/>
      </c>
      <c r="X3757" s="123" t="str">
        <f>Tabela7[[#This Row],[Código Negociação]]&amp;Tabela7[[#This Row],[C/V]]</f>
        <v/>
      </c>
    </row>
    <row r="3758" spans="3:24" ht="15" customHeight="1" x14ac:dyDescent="0.25">
      <c r="C3758" s="141"/>
      <c r="D3758" s="273"/>
      <c r="E3758" s="273"/>
      <c r="F3758" s="264"/>
      <c r="G3758" s="274"/>
      <c r="H3758" s="264"/>
      <c r="I3758" s="275"/>
      <c r="J3758" s="275"/>
      <c r="K3758" s="275"/>
      <c r="L3758" s="275"/>
      <c r="M3758" s="275"/>
      <c r="N3758" s="275"/>
      <c r="O3758" s="267"/>
      <c r="P3758" s="267"/>
      <c r="Q3758" s="268"/>
      <c r="R3758" s="269"/>
      <c r="S3758" s="268"/>
      <c r="T3758" s="263"/>
      <c r="U3758" s="300"/>
      <c r="V3758" s="294" t="str">
        <f>IF(Tabela7[[#This Row],[C/V]]="c",Tabela7[[#This Row],[Preço Médio]],"")</f>
        <v/>
      </c>
      <c r="W3758" s="294" t="str">
        <f>IF(Tabela7[[#This Row],[C/V]]="v",Tabela7[[#This Row],[Preço Médio]],"")</f>
        <v/>
      </c>
      <c r="X3758" s="123" t="str">
        <f>Tabela7[[#This Row],[Código Negociação]]&amp;Tabela7[[#This Row],[C/V]]</f>
        <v/>
      </c>
    </row>
    <row r="3759" spans="3:24" ht="15" customHeight="1" x14ac:dyDescent="0.25">
      <c r="C3759" s="262"/>
      <c r="D3759" s="272"/>
      <c r="E3759" s="273"/>
      <c r="F3759" s="264"/>
      <c r="G3759" s="265"/>
      <c r="H3759" s="126"/>
      <c r="I3759" s="125"/>
      <c r="J3759" s="125"/>
      <c r="K3759" s="125"/>
      <c r="L3759" s="125"/>
      <c r="M3759" s="125"/>
      <c r="N3759" s="125"/>
      <c r="O3759" s="266"/>
      <c r="P3759" s="267"/>
      <c r="Q3759" s="268"/>
      <c r="R3759" s="269"/>
      <c r="S3759" s="268"/>
      <c r="T3759" s="263"/>
      <c r="U3759" s="300"/>
      <c r="V3759" s="294" t="str">
        <f>IF(Tabela7[[#This Row],[C/V]]="c",Tabela7[[#This Row],[Preço Médio]],"")</f>
        <v/>
      </c>
      <c r="W3759" s="294" t="str">
        <f>IF(Tabela7[[#This Row],[C/V]]="v",Tabela7[[#This Row],[Preço Médio]],"")</f>
        <v/>
      </c>
      <c r="X3759" s="123" t="str">
        <f>Tabela7[[#This Row],[Código Negociação]]&amp;Tabela7[[#This Row],[C/V]]</f>
        <v/>
      </c>
    </row>
    <row r="3760" spans="3:24" ht="15" customHeight="1" x14ac:dyDescent="0.25">
      <c r="C3760" s="262"/>
      <c r="D3760" s="272"/>
      <c r="E3760" s="273"/>
      <c r="F3760" s="264"/>
      <c r="G3760" s="265"/>
      <c r="H3760" s="126"/>
      <c r="I3760" s="125"/>
      <c r="J3760" s="125"/>
      <c r="K3760" s="125"/>
      <c r="L3760" s="125"/>
      <c r="M3760" s="125"/>
      <c r="N3760" s="125"/>
      <c r="O3760" s="266"/>
      <c r="P3760" s="267"/>
      <c r="Q3760" s="267"/>
      <c r="R3760" s="270"/>
      <c r="S3760" s="267"/>
      <c r="T3760" s="264"/>
      <c r="U3760" s="300"/>
      <c r="V3760" s="294" t="str">
        <f>IF(Tabela7[[#This Row],[C/V]]="c",Tabela7[[#This Row],[Preço Médio]],"")</f>
        <v/>
      </c>
      <c r="W3760" s="294" t="str">
        <f>IF(Tabela7[[#This Row],[C/V]]="v",Tabela7[[#This Row],[Preço Médio]],"")</f>
        <v/>
      </c>
      <c r="X3760" s="123" t="str">
        <f>Tabela7[[#This Row],[Código Negociação]]&amp;Tabela7[[#This Row],[C/V]]</f>
        <v/>
      </c>
    </row>
    <row r="3761" spans="3:24" ht="15" customHeight="1" x14ac:dyDescent="0.25">
      <c r="C3761" s="141"/>
      <c r="D3761" s="271"/>
      <c r="E3761" s="271"/>
      <c r="F3761" s="118"/>
      <c r="G3761" s="119"/>
      <c r="H3761" s="118"/>
      <c r="I3761" s="120"/>
      <c r="J3761" s="120"/>
      <c r="K3761" s="120"/>
      <c r="L3761" s="120"/>
      <c r="M3761" s="120"/>
      <c r="N3761" s="120"/>
      <c r="O3761" s="121"/>
      <c r="P3761" s="121"/>
      <c r="Q3761" s="117"/>
      <c r="R3761" s="122"/>
      <c r="S3761" s="117"/>
      <c r="T3761" s="123"/>
      <c r="U3761" s="299"/>
      <c r="V3761" s="294" t="str">
        <f>IF(Tabela7[[#This Row],[C/V]]="c",Tabela7[[#This Row],[Preço Médio]],"")</f>
        <v/>
      </c>
      <c r="W3761" s="294" t="str">
        <f>IF(Tabela7[[#This Row],[C/V]]="v",Tabela7[[#This Row],[Preço Médio]],"")</f>
        <v/>
      </c>
      <c r="X3761" s="123" t="str">
        <f>Tabela7[[#This Row],[Código Negociação]]&amp;Tabela7[[#This Row],[C/V]]</f>
        <v/>
      </c>
    </row>
    <row r="3762" spans="3:24" ht="15" customHeight="1" x14ac:dyDescent="0.25">
      <c r="C3762" s="262"/>
      <c r="D3762" s="272"/>
      <c r="E3762" s="272"/>
      <c r="F3762" s="264"/>
      <c r="G3762" s="265"/>
      <c r="H3762" s="126"/>
      <c r="I3762" s="125"/>
      <c r="J3762" s="125"/>
      <c r="K3762" s="125"/>
      <c r="L3762" s="125"/>
      <c r="M3762" s="125"/>
      <c r="N3762" s="125"/>
      <c r="O3762" s="266"/>
      <c r="P3762" s="267"/>
      <c r="Q3762" s="268"/>
      <c r="R3762" s="269"/>
      <c r="S3762" s="268"/>
      <c r="T3762" s="263"/>
      <c r="U3762" s="300"/>
      <c r="V3762" s="294" t="str">
        <f>IF(Tabela7[[#This Row],[C/V]]="c",Tabela7[[#This Row],[Preço Médio]],"")</f>
        <v/>
      </c>
      <c r="W3762" s="294" t="str">
        <f>IF(Tabela7[[#This Row],[C/V]]="v",Tabela7[[#This Row],[Preço Médio]],"")</f>
        <v/>
      </c>
      <c r="X3762" s="123" t="str">
        <f>Tabela7[[#This Row],[Código Negociação]]&amp;Tabela7[[#This Row],[C/V]]</f>
        <v/>
      </c>
    </row>
    <row r="3763" spans="3:24" ht="15" customHeight="1" x14ac:dyDescent="0.25">
      <c r="C3763" s="262"/>
      <c r="D3763" s="272"/>
      <c r="E3763" s="272"/>
      <c r="F3763" s="264"/>
      <c r="G3763" s="265"/>
      <c r="H3763" s="126"/>
      <c r="I3763" s="125"/>
      <c r="J3763" s="125"/>
      <c r="K3763" s="125"/>
      <c r="L3763" s="125"/>
      <c r="M3763" s="125"/>
      <c r="N3763" s="125"/>
      <c r="O3763" s="266"/>
      <c r="P3763" s="267"/>
      <c r="Q3763" s="267"/>
      <c r="R3763" s="270"/>
      <c r="S3763" s="267"/>
      <c r="T3763" s="264"/>
      <c r="U3763" s="300"/>
      <c r="V3763" s="294" t="str">
        <f>IF(Tabela7[[#This Row],[C/V]]="c",Tabela7[[#This Row],[Preço Médio]],"")</f>
        <v/>
      </c>
      <c r="W3763" s="294" t="str">
        <f>IF(Tabela7[[#This Row],[C/V]]="v",Tabela7[[#This Row],[Preço Médio]],"")</f>
        <v/>
      </c>
      <c r="X3763" s="123" t="str">
        <f>Tabela7[[#This Row],[Código Negociação]]&amp;Tabela7[[#This Row],[C/V]]</f>
        <v/>
      </c>
    </row>
    <row r="3764" spans="3:24" ht="15" customHeight="1" x14ac:dyDescent="0.25">
      <c r="C3764" s="141"/>
      <c r="D3764" s="273"/>
      <c r="E3764" s="273"/>
      <c r="F3764" s="264"/>
      <c r="G3764" s="274"/>
      <c r="H3764" s="264"/>
      <c r="I3764" s="275"/>
      <c r="J3764" s="275"/>
      <c r="K3764" s="275"/>
      <c r="L3764" s="275"/>
      <c r="M3764" s="275"/>
      <c r="N3764" s="275"/>
      <c r="O3764" s="267"/>
      <c r="P3764" s="267"/>
      <c r="Q3764" s="268"/>
      <c r="R3764" s="269"/>
      <c r="S3764" s="268"/>
      <c r="T3764" s="263"/>
      <c r="U3764" s="300"/>
      <c r="V3764" s="294" t="str">
        <f>IF(Tabela7[[#This Row],[C/V]]="c",Tabela7[[#This Row],[Preço Médio]],"")</f>
        <v/>
      </c>
      <c r="W3764" s="294" t="str">
        <f>IF(Tabela7[[#This Row],[C/V]]="v",Tabela7[[#This Row],[Preço Médio]],"")</f>
        <v/>
      </c>
      <c r="X3764" s="123" t="str">
        <f>Tabela7[[#This Row],[Código Negociação]]&amp;Tabela7[[#This Row],[C/V]]</f>
        <v/>
      </c>
    </row>
    <row r="3765" spans="3:24" ht="15" customHeight="1" x14ac:dyDescent="0.25">
      <c r="C3765" s="262"/>
      <c r="D3765" s="272"/>
      <c r="E3765" s="273"/>
      <c r="F3765" s="264"/>
      <c r="G3765" s="265"/>
      <c r="H3765" s="126"/>
      <c r="I3765" s="125"/>
      <c r="J3765" s="125"/>
      <c r="K3765" s="125"/>
      <c r="L3765" s="125"/>
      <c r="M3765" s="125"/>
      <c r="N3765" s="125"/>
      <c r="O3765" s="266"/>
      <c r="P3765" s="267"/>
      <c r="Q3765" s="268"/>
      <c r="R3765" s="269"/>
      <c r="S3765" s="268"/>
      <c r="T3765" s="263"/>
      <c r="U3765" s="300"/>
      <c r="V3765" s="294" t="str">
        <f>IF(Tabela7[[#This Row],[C/V]]="c",Tabela7[[#This Row],[Preço Médio]],"")</f>
        <v/>
      </c>
      <c r="W3765" s="294" t="str">
        <f>IF(Tabela7[[#This Row],[C/V]]="v",Tabela7[[#This Row],[Preço Médio]],"")</f>
        <v/>
      </c>
      <c r="X3765" s="123" t="str">
        <f>Tabela7[[#This Row],[Código Negociação]]&amp;Tabela7[[#This Row],[C/V]]</f>
        <v/>
      </c>
    </row>
    <row r="3766" spans="3:24" ht="15" customHeight="1" x14ac:dyDescent="0.25">
      <c r="C3766" s="262"/>
      <c r="D3766" s="272"/>
      <c r="E3766" s="273"/>
      <c r="F3766" s="264"/>
      <c r="G3766" s="265"/>
      <c r="H3766" s="126"/>
      <c r="I3766" s="125"/>
      <c r="J3766" s="125"/>
      <c r="K3766" s="125"/>
      <c r="L3766" s="125"/>
      <c r="M3766" s="125"/>
      <c r="N3766" s="125"/>
      <c r="O3766" s="266"/>
      <c r="P3766" s="267"/>
      <c r="Q3766" s="267"/>
      <c r="R3766" s="270"/>
      <c r="S3766" s="267"/>
      <c r="T3766" s="264"/>
      <c r="U3766" s="300"/>
      <c r="V3766" s="294" t="str">
        <f>IF(Tabela7[[#This Row],[C/V]]="c",Tabela7[[#This Row],[Preço Médio]],"")</f>
        <v/>
      </c>
      <c r="W3766" s="294" t="str">
        <f>IF(Tabela7[[#This Row],[C/V]]="v",Tabela7[[#This Row],[Preço Médio]],"")</f>
        <v/>
      </c>
      <c r="X3766" s="123" t="str">
        <f>Tabela7[[#This Row],[Código Negociação]]&amp;Tabela7[[#This Row],[C/V]]</f>
        <v/>
      </c>
    </row>
    <row r="3767" spans="3:24" ht="15" customHeight="1" x14ac:dyDescent="0.25">
      <c r="C3767" s="141"/>
      <c r="D3767" s="271"/>
      <c r="E3767" s="271"/>
      <c r="F3767" s="118"/>
      <c r="G3767" s="119"/>
      <c r="H3767" s="118"/>
      <c r="I3767" s="120"/>
      <c r="J3767" s="120"/>
      <c r="K3767" s="120"/>
      <c r="L3767" s="120"/>
      <c r="M3767" s="120"/>
      <c r="N3767" s="120"/>
      <c r="O3767" s="121"/>
      <c r="P3767" s="121"/>
      <c r="Q3767" s="117"/>
      <c r="R3767" s="122"/>
      <c r="S3767" s="117"/>
      <c r="T3767" s="123"/>
      <c r="U3767" s="299"/>
      <c r="V3767" s="294" t="str">
        <f>IF(Tabela7[[#This Row],[C/V]]="c",Tabela7[[#This Row],[Preço Médio]],"")</f>
        <v/>
      </c>
      <c r="W3767" s="294" t="str">
        <f>IF(Tabela7[[#This Row],[C/V]]="v",Tabela7[[#This Row],[Preço Médio]],"")</f>
        <v/>
      </c>
      <c r="X3767" s="123" t="str">
        <f>Tabela7[[#This Row],[Código Negociação]]&amp;Tabela7[[#This Row],[C/V]]</f>
        <v/>
      </c>
    </row>
    <row r="3768" spans="3:24" ht="15" customHeight="1" x14ac:dyDescent="0.25">
      <c r="C3768" s="262"/>
      <c r="D3768" s="272"/>
      <c r="E3768" s="272"/>
      <c r="F3768" s="264"/>
      <c r="G3768" s="265"/>
      <c r="H3768" s="126"/>
      <c r="I3768" s="125"/>
      <c r="J3768" s="125"/>
      <c r="K3768" s="125"/>
      <c r="L3768" s="125"/>
      <c r="M3768" s="125"/>
      <c r="N3768" s="125"/>
      <c r="O3768" s="266"/>
      <c r="P3768" s="267"/>
      <c r="Q3768" s="268"/>
      <c r="R3768" s="269"/>
      <c r="S3768" s="268"/>
      <c r="T3768" s="263"/>
      <c r="U3768" s="300"/>
      <c r="V3768" s="294" t="str">
        <f>IF(Tabela7[[#This Row],[C/V]]="c",Tabela7[[#This Row],[Preço Médio]],"")</f>
        <v/>
      </c>
      <c r="W3768" s="294" t="str">
        <f>IF(Tabela7[[#This Row],[C/V]]="v",Tabela7[[#This Row],[Preço Médio]],"")</f>
        <v/>
      </c>
      <c r="X3768" s="123" t="str">
        <f>Tabela7[[#This Row],[Código Negociação]]&amp;Tabela7[[#This Row],[C/V]]</f>
        <v/>
      </c>
    </row>
    <row r="3769" spans="3:24" ht="15" customHeight="1" x14ac:dyDescent="0.25">
      <c r="C3769" s="262"/>
      <c r="D3769" s="272"/>
      <c r="E3769" s="272"/>
      <c r="F3769" s="264"/>
      <c r="G3769" s="265"/>
      <c r="H3769" s="126"/>
      <c r="I3769" s="125"/>
      <c r="J3769" s="125"/>
      <c r="K3769" s="125"/>
      <c r="L3769" s="125"/>
      <c r="M3769" s="125"/>
      <c r="N3769" s="125"/>
      <c r="O3769" s="266"/>
      <c r="P3769" s="267"/>
      <c r="Q3769" s="267"/>
      <c r="R3769" s="270"/>
      <c r="S3769" s="267"/>
      <c r="T3769" s="264"/>
      <c r="U3769" s="300"/>
      <c r="V3769" s="294" t="str">
        <f>IF(Tabela7[[#This Row],[C/V]]="c",Tabela7[[#This Row],[Preço Médio]],"")</f>
        <v/>
      </c>
      <c r="W3769" s="294" t="str">
        <f>IF(Tabela7[[#This Row],[C/V]]="v",Tabela7[[#This Row],[Preço Médio]],"")</f>
        <v/>
      </c>
      <c r="X3769" s="123" t="str">
        <f>Tabela7[[#This Row],[Código Negociação]]&amp;Tabela7[[#This Row],[C/V]]</f>
        <v/>
      </c>
    </row>
    <row r="3770" spans="3:24" ht="15" customHeight="1" x14ac:dyDescent="0.25">
      <c r="C3770" s="141"/>
      <c r="D3770" s="273"/>
      <c r="E3770" s="273"/>
      <c r="F3770" s="264"/>
      <c r="G3770" s="274"/>
      <c r="H3770" s="264"/>
      <c r="I3770" s="275"/>
      <c r="J3770" s="275"/>
      <c r="K3770" s="275"/>
      <c r="L3770" s="275"/>
      <c r="M3770" s="275"/>
      <c r="N3770" s="275"/>
      <c r="O3770" s="267"/>
      <c r="P3770" s="267"/>
      <c r="Q3770" s="268"/>
      <c r="R3770" s="269"/>
      <c r="S3770" s="268"/>
      <c r="T3770" s="263"/>
      <c r="U3770" s="300"/>
      <c r="V3770" s="294" t="str">
        <f>IF(Tabela7[[#This Row],[C/V]]="c",Tabela7[[#This Row],[Preço Médio]],"")</f>
        <v/>
      </c>
      <c r="W3770" s="294" t="str">
        <f>IF(Tabela7[[#This Row],[C/V]]="v",Tabela7[[#This Row],[Preço Médio]],"")</f>
        <v/>
      </c>
      <c r="X3770" s="123" t="str">
        <f>Tabela7[[#This Row],[Código Negociação]]&amp;Tabela7[[#This Row],[C/V]]</f>
        <v/>
      </c>
    </row>
    <row r="3771" spans="3:24" ht="15" customHeight="1" x14ac:dyDescent="0.25">
      <c r="C3771" s="262"/>
      <c r="D3771" s="272"/>
      <c r="E3771" s="273"/>
      <c r="F3771" s="264"/>
      <c r="G3771" s="265"/>
      <c r="H3771" s="126"/>
      <c r="I3771" s="125"/>
      <c r="J3771" s="125"/>
      <c r="K3771" s="125"/>
      <c r="L3771" s="125"/>
      <c r="M3771" s="125"/>
      <c r="N3771" s="125"/>
      <c r="O3771" s="266"/>
      <c r="P3771" s="267"/>
      <c r="Q3771" s="268"/>
      <c r="R3771" s="269"/>
      <c r="S3771" s="268"/>
      <c r="T3771" s="263"/>
      <c r="U3771" s="300"/>
      <c r="V3771" s="294" t="str">
        <f>IF(Tabela7[[#This Row],[C/V]]="c",Tabela7[[#This Row],[Preço Médio]],"")</f>
        <v/>
      </c>
      <c r="W3771" s="294" t="str">
        <f>IF(Tabela7[[#This Row],[C/V]]="v",Tabela7[[#This Row],[Preço Médio]],"")</f>
        <v/>
      </c>
      <c r="X3771" s="123" t="str">
        <f>Tabela7[[#This Row],[Código Negociação]]&amp;Tabela7[[#This Row],[C/V]]</f>
        <v/>
      </c>
    </row>
    <row r="3772" spans="3:24" ht="15" customHeight="1" x14ac:dyDescent="0.25">
      <c r="C3772" s="262"/>
      <c r="D3772" s="272"/>
      <c r="E3772" s="273"/>
      <c r="F3772" s="264"/>
      <c r="G3772" s="265"/>
      <c r="H3772" s="126"/>
      <c r="I3772" s="125"/>
      <c r="J3772" s="125"/>
      <c r="K3772" s="125"/>
      <c r="L3772" s="125"/>
      <c r="M3772" s="125"/>
      <c r="N3772" s="125"/>
      <c r="O3772" s="266"/>
      <c r="P3772" s="267"/>
      <c r="Q3772" s="267"/>
      <c r="R3772" s="270"/>
      <c r="S3772" s="267"/>
      <c r="T3772" s="264"/>
      <c r="U3772" s="300"/>
      <c r="V3772" s="294" t="str">
        <f>IF(Tabela7[[#This Row],[C/V]]="c",Tabela7[[#This Row],[Preço Médio]],"")</f>
        <v/>
      </c>
      <c r="W3772" s="294" t="str">
        <f>IF(Tabela7[[#This Row],[C/V]]="v",Tabela7[[#This Row],[Preço Médio]],"")</f>
        <v/>
      </c>
      <c r="X3772" s="123" t="str">
        <f>Tabela7[[#This Row],[Código Negociação]]&amp;Tabela7[[#This Row],[C/V]]</f>
        <v/>
      </c>
    </row>
    <row r="3773" spans="3:24" ht="15" customHeight="1" x14ac:dyDescent="0.25">
      <c r="C3773" s="141"/>
      <c r="D3773" s="271"/>
      <c r="E3773" s="271"/>
      <c r="F3773" s="118"/>
      <c r="G3773" s="119"/>
      <c r="H3773" s="118"/>
      <c r="I3773" s="120"/>
      <c r="J3773" s="120"/>
      <c r="K3773" s="120"/>
      <c r="L3773" s="120"/>
      <c r="M3773" s="120"/>
      <c r="N3773" s="120"/>
      <c r="O3773" s="121"/>
      <c r="P3773" s="121"/>
      <c r="Q3773" s="117"/>
      <c r="R3773" s="122"/>
      <c r="S3773" s="117"/>
      <c r="T3773" s="123"/>
      <c r="U3773" s="299"/>
      <c r="V3773" s="294" t="str">
        <f>IF(Tabela7[[#This Row],[C/V]]="c",Tabela7[[#This Row],[Preço Médio]],"")</f>
        <v/>
      </c>
      <c r="W3773" s="294" t="str">
        <f>IF(Tabela7[[#This Row],[C/V]]="v",Tabela7[[#This Row],[Preço Médio]],"")</f>
        <v/>
      </c>
      <c r="X3773" s="123" t="str">
        <f>Tabela7[[#This Row],[Código Negociação]]&amp;Tabela7[[#This Row],[C/V]]</f>
        <v/>
      </c>
    </row>
    <row r="3774" spans="3:24" ht="15" customHeight="1" x14ac:dyDescent="0.25">
      <c r="C3774" s="262"/>
      <c r="D3774" s="272"/>
      <c r="E3774" s="272"/>
      <c r="F3774" s="264"/>
      <c r="G3774" s="265"/>
      <c r="H3774" s="126"/>
      <c r="I3774" s="125"/>
      <c r="J3774" s="125"/>
      <c r="K3774" s="125"/>
      <c r="L3774" s="125"/>
      <c r="M3774" s="125"/>
      <c r="N3774" s="125"/>
      <c r="O3774" s="266"/>
      <c r="P3774" s="267"/>
      <c r="Q3774" s="268"/>
      <c r="R3774" s="269"/>
      <c r="S3774" s="268"/>
      <c r="T3774" s="263"/>
      <c r="U3774" s="300"/>
      <c r="V3774" s="294" t="str">
        <f>IF(Tabela7[[#This Row],[C/V]]="c",Tabela7[[#This Row],[Preço Médio]],"")</f>
        <v/>
      </c>
      <c r="W3774" s="294" t="str">
        <f>IF(Tabela7[[#This Row],[C/V]]="v",Tabela7[[#This Row],[Preço Médio]],"")</f>
        <v/>
      </c>
      <c r="X3774" s="123" t="str">
        <f>Tabela7[[#This Row],[Código Negociação]]&amp;Tabela7[[#This Row],[C/V]]</f>
        <v/>
      </c>
    </row>
    <row r="3775" spans="3:24" ht="15" customHeight="1" x14ac:dyDescent="0.25">
      <c r="C3775" s="262"/>
      <c r="D3775" s="272"/>
      <c r="E3775" s="272"/>
      <c r="F3775" s="264"/>
      <c r="G3775" s="265"/>
      <c r="H3775" s="126"/>
      <c r="I3775" s="125"/>
      <c r="J3775" s="125"/>
      <c r="K3775" s="125"/>
      <c r="L3775" s="125"/>
      <c r="M3775" s="125"/>
      <c r="N3775" s="125"/>
      <c r="O3775" s="266"/>
      <c r="P3775" s="267"/>
      <c r="Q3775" s="267"/>
      <c r="R3775" s="270"/>
      <c r="S3775" s="267"/>
      <c r="T3775" s="264"/>
      <c r="U3775" s="300"/>
      <c r="V3775" s="294" t="str">
        <f>IF(Tabela7[[#This Row],[C/V]]="c",Tabela7[[#This Row],[Preço Médio]],"")</f>
        <v/>
      </c>
      <c r="W3775" s="294" t="str">
        <f>IF(Tabela7[[#This Row],[C/V]]="v",Tabela7[[#This Row],[Preço Médio]],"")</f>
        <v/>
      </c>
      <c r="X3775" s="123" t="str">
        <f>Tabela7[[#This Row],[Código Negociação]]&amp;Tabela7[[#This Row],[C/V]]</f>
        <v/>
      </c>
    </row>
    <row r="3776" spans="3:24" ht="15" customHeight="1" x14ac:dyDescent="0.25">
      <c r="C3776" s="141"/>
      <c r="D3776" s="273"/>
      <c r="E3776" s="273"/>
      <c r="F3776" s="264"/>
      <c r="G3776" s="274"/>
      <c r="H3776" s="264"/>
      <c r="I3776" s="275"/>
      <c r="J3776" s="275"/>
      <c r="K3776" s="275"/>
      <c r="L3776" s="275"/>
      <c r="M3776" s="275"/>
      <c r="N3776" s="275"/>
      <c r="O3776" s="267"/>
      <c r="P3776" s="267"/>
      <c r="Q3776" s="268"/>
      <c r="R3776" s="269"/>
      <c r="S3776" s="268"/>
      <c r="T3776" s="263"/>
      <c r="U3776" s="300"/>
      <c r="V3776" s="294" t="str">
        <f>IF(Tabela7[[#This Row],[C/V]]="c",Tabela7[[#This Row],[Preço Médio]],"")</f>
        <v/>
      </c>
      <c r="W3776" s="294" t="str">
        <f>IF(Tabela7[[#This Row],[C/V]]="v",Tabela7[[#This Row],[Preço Médio]],"")</f>
        <v/>
      </c>
      <c r="X3776" s="123" t="str">
        <f>Tabela7[[#This Row],[Código Negociação]]&amp;Tabela7[[#This Row],[C/V]]</f>
        <v/>
      </c>
    </row>
    <row r="3777" spans="3:24" ht="15" customHeight="1" x14ac:dyDescent="0.25">
      <c r="C3777" s="262"/>
      <c r="D3777" s="272"/>
      <c r="E3777" s="273"/>
      <c r="F3777" s="264"/>
      <c r="G3777" s="265"/>
      <c r="H3777" s="126"/>
      <c r="I3777" s="125"/>
      <c r="J3777" s="125"/>
      <c r="K3777" s="125"/>
      <c r="L3777" s="125"/>
      <c r="M3777" s="125"/>
      <c r="N3777" s="125"/>
      <c r="O3777" s="266"/>
      <c r="P3777" s="267"/>
      <c r="Q3777" s="268"/>
      <c r="R3777" s="269"/>
      <c r="S3777" s="268"/>
      <c r="T3777" s="263"/>
      <c r="U3777" s="300"/>
      <c r="V3777" s="294" t="str">
        <f>IF(Tabela7[[#This Row],[C/V]]="c",Tabela7[[#This Row],[Preço Médio]],"")</f>
        <v/>
      </c>
      <c r="W3777" s="294" t="str">
        <f>IF(Tabela7[[#This Row],[C/V]]="v",Tabela7[[#This Row],[Preço Médio]],"")</f>
        <v/>
      </c>
      <c r="X3777" s="123" t="str">
        <f>Tabela7[[#This Row],[Código Negociação]]&amp;Tabela7[[#This Row],[C/V]]</f>
        <v/>
      </c>
    </row>
    <row r="3778" spans="3:24" ht="15" customHeight="1" x14ac:dyDescent="0.25">
      <c r="C3778" s="262"/>
      <c r="D3778" s="272"/>
      <c r="E3778" s="273"/>
      <c r="F3778" s="264"/>
      <c r="G3778" s="265"/>
      <c r="H3778" s="126"/>
      <c r="I3778" s="125"/>
      <c r="J3778" s="125"/>
      <c r="K3778" s="125"/>
      <c r="L3778" s="125"/>
      <c r="M3778" s="125"/>
      <c r="N3778" s="125"/>
      <c r="O3778" s="266"/>
      <c r="P3778" s="267"/>
      <c r="Q3778" s="267"/>
      <c r="R3778" s="270"/>
      <c r="S3778" s="267"/>
      <c r="T3778" s="264"/>
      <c r="U3778" s="300"/>
      <c r="V3778" s="294" t="str">
        <f>IF(Tabela7[[#This Row],[C/V]]="c",Tabela7[[#This Row],[Preço Médio]],"")</f>
        <v/>
      </c>
      <c r="W3778" s="294" t="str">
        <f>IF(Tabela7[[#This Row],[C/V]]="v",Tabela7[[#This Row],[Preço Médio]],"")</f>
        <v/>
      </c>
      <c r="X3778" s="123" t="str">
        <f>Tabela7[[#This Row],[Código Negociação]]&amp;Tabela7[[#This Row],[C/V]]</f>
        <v/>
      </c>
    </row>
    <row r="3779" spans="3:24" ht="15" customHeight="1" x14ac:dyDescent="0.25">
      <c r="C3779" s="141"/>
      <c r="D3779" s="271"/>
      <c r="E3779" s="271"/>
      <c r="F3779" s="118"/>
      <c r="G3779" s="119"/>
      <c r="H3779" s="118"/>
      <c r="I3779" s="120"/>
      <c r="J3779" s="120"/>
      <c r="K3779" s="120"/>
      <c r="L3779" s="120"/>
      <c r="M3779" s="120"/>
      <c r="N3779" s="120"/>
      <c r="O3779" s="121"/>
      <c r="P3779" s="121"/>
      <c r="Q3779" s="117"/>
      <c r="R3779" s="122"/>
      <c r="S3779" s="117"/>
      <c r="T3779" s="123"/>
      <c r="U3779" s="299"/>
      <c r="V3779" s="294" t="str">
        <f>IF(Tabela7[[#This Row],[C/V]]="c",Tabela7[[#This Row],[Preço Médio]],"")</f>
        <v/>
      </c>
      <c r="W3779" s="294" t="str">
        <f>IF(Tabela7[[#This Row],[C/V]]="v",Tabela7[[#This Row],[Preço Médio]],"")</f>
        <v/>
      </c>
      <c r="X3779" s="123" t="str">
        <f>Tabela7[[#This Row],[Código Negociação]]&amp;Tabela7[[#This Row],[C/V]]</f>
        <v/>
      </c>
    </row>
    <row r="3780" spans="3:24" ht="15" customHeight="1" x14ac:dyDescent="0.25">
      <c r="C3780" s="262"/>
      <c r="D3780" s="272"/>
      <c r="E3780" s="272"/>
      <c r="F3780" s="264"/>
      <c r="G3780" s="265"/>
      <c r="H3780" s="126"/>
      <c r="I3780" s="125"/>
      <c r="J3780" s="125"/>
      <c r="K3780" s="125"/>
      <c r="L3780" s="125"/>
      <c r="M3780" s="125"/>
      <c r="N3780" s="125"/>
      <c r="O3780" s="266"/>
      <c r="P3780" s="267"/>
      <c r="Q3780" s="268"/>
      <c r="R3780" s="269"/>
      <c r="S3780" s="268"/>
      <c r="T3780" s="263"/>
      <c r="U3780" s="300"/>
      <c r="V3780" s="294" t="str">
        <f>IF(Tabela7[[#This Row],[C/V]]="c",Tabela7[[#This Row],[Preço Médio]],"")</f>
        <v/>
      </c>
      <c r="W3780" s="294" t="str">
        <f>IF(Tabela7[[#This Row],[C/V]]="v",Tabela7[[#This Row],[Preço Médio]],"")</f>
        <v/>
      </c>
      <c r="X3780" s="123" t="str">
        <f>Tabela7[[#This Row],[Código Negociação]]&amp;Tabela7[[#This Row],[C/V]]</f>
        <v/>
      </c>
    </row>
    <row r="3781" spans="3:24" ht="15" customHeight="1" x14ac:dyDescent="0.25">
      <c r="C3781" s="262"/>
      <c r="D3781" s="272"/>
      <c r="E3781" s="272"/>
      <c r="F3781" s="264"/>
      <c r="G3781" s="265"/>
      <c r="H3781" s="126"/>
      <c r="I3781" s="125"/>
      <c r="J3781" s="125"/>
      <c r="K3781" s="125"/>
      <c r="L3781" s="125"/>
      <c r="M3781" s="125"/>
      <c r="N3781" s="125"/>
      <c r="O3781" s="266"/>
      <c r="P3781" s="267"/>
      <c r="Q3781" s="267"/>
      <c r="R3781" s="270"/>
      <c r="S3781" s="267"/>
      <c r="T3781" s="264"/>
      <c r="U3781" s="300"/>
      <c r="V3781" s="294" t="str">
        <f>IF(Tabela7[[#This Row],[C/V]]="c",Tabela7[[#This Row],[Preço Médio]],"")</f>
        <v/>
      </c>
      <c r="W3781" s="294" t="str">
        <f>IF(Tabela7[[#This Row],[C/V]]="v",Tabela7[[#This Row],[Preço Médio]],"")</f>
        <v/>
      </c>
      <c r="X3781" s="123" t="str">
        <f>Tabela7[[#This Row],[Código Negociação]]&amp;Tabela7[[#This Row],[C/V]]</f>
        <v/>
      </c>
    </row>
    <row r="3782" spans="3:24" ht="15" customHeight="1" x14ac:dyDescent="0.25">
      <c r="C3782" s="141"/>
      <c r="D3782" s="273"/>
      <c r="E3782" s="273"/>
      <c r="F3782" s="264"/>
      <c r="G3782" s="274"/>
      <c r="H3782" s="264"/>
      <c r="I3782" s="275"/>
      <c r="J3782" s="275"/>
      <c r="K3782" s="275"/>
      <c r="L3782" s="275"/>
      <c r="M3782" s="275"/>
      <c r="N3782" s="275"/>
      <c r="O3782" s="267"/>
      <c r="P3782" s="267"/>
      <c r="Q3782" s="268"/>
      <c r="R3782" s="269"/>
      <c r="S3782" s="268"/>
      <c r="T3782" s="263"/>
      <c r="U3782" s="300"/>
      <c r="V3782" s="294" t="str">
        <f>IF(Tabela7[[#This Row],[C/V]]="c",Tabela7[[#This Row],[Preço Médio]],"")</f>
        <v/>
      </c>
      <c r="W3782" s="294" t="str">
        <f>IF(Tabela7[[#This Row],[C/V]]="v",Tabela7[[#This Row],[Preço Médio]],"")</f>
        <v/>
      </c>
      <c r="X3782" s="123" t="str">
        <f>Tabela7[[#This Row],[Código Negociação]]&amp;Tabela7[[#This Row],[C/V]]</f>
        <v/>
      </c>
    </row>
    <row r="3783" spans="3:24" ht="15" customHeight="1" x14ac:dyDescent="0.25">
      <c r="C3783" s="262"/>
      <c r="D3783" s="272"/>
      <c r="E3783" s="273"/>
      <c r="F3783" s="264"/>
      <c r="G3783" s="265"/>
      <c r="H3783" s="126"/>
      <c r="I3783" s="125"/>
      <c r="J3783" s="125"/>
      <c r="K3783" s="125"/>
      <c r="L3783" s="125"/>
      <c r="M3783" s="125"/>
      <c r="N3783" s="125"/>
      <c r="O3783" s="266"/>
      <c r="P3783" s="267"/>
      <c r="Q3783" s="268"/>
      <c r="R3783" s="269"/>
      <c r="S3783" s="268"/>
      <c r="T3783" s="263"/>
      <c r="U3783" s="300"/>
      <c r="V3783" s="294" t="str">
        <f>IF(Tabela7[[#This Row],[C/V]]="c",Tabela7[[#This Row],[Preço Médio]],"")</f>
        <v/>
      </c>
      <c r="W3783" s="294" t="str">
        <f>IF(Tabela7[[#This Row],[C/V]]="v",Tabela7[[#This Row],[Preço Médio]],"")</f>
        <v/>
      </c>
      <c r="X3783" s="123" t="str">
        <f>Tabela7[[#This Row],[Código Negociação]]&amp;Tabela7[[#This Row],[C/V]]</f>
        <v/>
      </c>
    </row>
    <row r="3784" spans="3:24" ht="15" customHeight="1" x14ac:dyDescent="0.25">
      <c r="C3784" s="262"/>
      <c r="D3784" s="272"/>
      <c r="E3784" s="273"/>
      <c r="F3784" s="264"/>
      <c r="G3784" s="265"/>
      <c r="H3784" s="126"/>
      <c r="I3784" s="125"/>
      <c r="J3784" s="125"/>
      <c r="K3784" s="125"/>
      <c r="L3784" s="125"/>
      <c r="M3784" s="125"/>
      <c r="N3784" s="125"/>
      <c r="O3784" s="266"/>
      <c r="P3784" s="267"/>
      <c r="Q3784" s="267"/>
      <c r="R3784" s="270"/>
      <c r="S3784" s="267"/>
      <c r="T3784" s="264"/>
      <c r="U3784" s="300"/>
      <c r="V3784" s="294" t="str">
        <f>IF(Tabela7[[#This Row],[C/V]]="c",Tabela7[[#This Row],[Preço Médio]],"")</f>
        <v/>
      </c>
      <c r="W3784" s="294" t="str">
        <f>IF(Tabela7[[#This Row],[C/V]]="v",Tabela7[[#This Row],[Preço Médio]],"")</f>
        <v/>
      </c>
      <c r="X3784" s="123" t="str">
        <f>Tabela7[[#This Row],[Código Negociação]]&amp;Tabela7[[#This Row],[C/V]]</f>
        <v/>
      </c>
    </row>
    <row r="3785" spans="3:24" ht="15" customHeight="1" x14ac:dyDescent="0.25">
      <c r="C3785" s="141"/>
      <c r="D3785" s="271"/>
      <c r="E3785" s="271"/>
      <c r="F3785" s="118"/>
      <c r="G3785" s="119"/>
      <c r="H3785" s="118"/>
      <c r="I3785" s="120"/>
      <c r="J3785" s="120"/>
      <c r="K3785" s="120"/>
      <c r="L3785" s="120"/>
      <c r="M3785" s="120"/>
      <c r="N3785" s="120"/>
      <c r="O3785" s="121"/>
      <c r="P3785" s="121"/>
      <c r="Q3785" s="117"/>
      <c r="R3785" s="122"/>
      <c r="S3785" s="117"/>
      <c r="T3785" s="123"/>
      <c r="U3785" s="299"/>
      <c r="V3785" s="294" t="str">
        <f>IF(Tabela7[[#This Row],[C/V]]="c",Tabela7[[#This Row],[Preço Médio]],"")</f>
        <v/>
      </c>
      <c r="W3785" s="294" t="str">
        <f>IF(Tabela7[[#This Row],[C/V]]="v",Tabela7[[#This Row],[Preço Médio]],"")</f>
        <v/>
      </c>
      <c r="X3785" s="123" t="str">
        <f>Tabela7[[#This Row],[Código Negociação]]&amp;Tabela7[[#This Row],[C/V]]</f>
        <v/>
      </c>
    </row>
    <row r="3786" spans="3:24" ht="15" customHeight="1" x14ac:dyDescent="0.25">
      <c r="C3786" s="262"/>
      <c r="D3786" s="272"/>
      <c r="E3786" s="272"/>
      <c r="F3786" s="264"/>
      <c r="G3786" s="265"/>
      <c r="H3786" s="126"/>
      <c r="I3786" s="125"/>
      <c r="J3786" s="125"/>
      <c r="K3786" s="125"/>
      <c r="L3786" s="125"/>
      <c r="M3786" s="125"/>
      <c r="N3786" s="125"/>
      <c r="O3786" s="266"/>
      <c r="P3786" s="267"/>
      <c r="Q3786" s="268"/>
      <c r="R3786" s="269"/>
      <c r="S3786" s="268"/>
      <c r="T3786" s="263"/>
      <c r="U3786" s="300"/>
      <c r="V3786" s="294" t="str">
        <f>IF(Tabela7[[#This Row],[C/V]]="c",Tabela7[[#This Row],[Preço Médio]],"")</f>
        <v/>
      </c>
      <c r="W3786" s="294" t="str">
        <f>IF(Tabela7[[#This Row],[C/V]]="v",Tabela7[[#This Row],[Preço Médio]],"")</f>
        <v/>
      </c>
      <c r="X3786" s="123" t="str">
        <f>Tabela7[[#This Row],[Código Negociação]]&amp;Tabela7[[#This Row],[C/V]]</f>
        <v/>
      </c>
    </row>
    <row r="3787" spans="3:24" ht="15" customHeight="1" x14ac:dyDescent="0.25">
      <c r="C3787" s="262"/>
      <c r="D3787" s="272"/>
      <c r="E3787" s="272"/>
      <c r="F3787" s="264"/>
      <c r="G3787" s="265"/>
      <c r="H3787" s="126"/>
      <c r="I3787" s="125"/>
      <c r="J3787" s="125"/>
      <c r="K3787" s="125"/>
      <c r="L3787" s="125"/>
      <c r="M3787" s="125"/>
      <c r="N3787" s="125"/>
      <c r="O3787" s="266"/>
      <c r="P3787" s="267"/>
      <c r="Q3787" s="267"/>
      <c r="R3787" s="270"/>
      <c r="S3787" s="267"/>
      <c r="T3787" s="264"/>
      <c r="U3787" s="300"/>
      <c r="V3787" s="294" t="str">
        <f>IF(Tabela7[[#This Row],[C/V]]="c",Tabela7[[#This Row],[Preço Médio]],"")</f>
        <v/>
      </c>
      <c r="W3787" s="294" t="str">
        <f>IF(Tabela7[[#This Row],[C/V]]="v",Tabela7[[#This Row],[Preço Médio]],"")</f>
        <v/>
      </c>
      <c r="X3787" s="123" t="str">
        <f>Tabela7[[#This Row],[Código Negociação]]&amp;Tabela7[[#This Row],[C/V]]</f>
        <v/>
      </c>
    </row>
    <row r="3788" spans="3:24" ht="15" customHeight="1" x14ac:dyDescent="0.25">
      <c r="C3788" s="141"/>
      <c r="D3788" s="273"/>
      <c r="E3788" s="273"/>
      <c r="F3788" s="264"/>
      <c r="G3788" s="274"/>
      <c r="H3788" s="264"/>
      <c r="I3788" s="275"/>
      <c r="J3788" s="275"/>
      <c r="K3788" s="275"/>
      <c r="L3788" s="275"/>
      <c r="M3788" s="275"/>
      <c r="N3788" s="275"/>
      <c r="O3788" s="267"/>
      <c r="P3788" s="267"/>
      <c r="Q3788" s="268"/>
      <c r="R3788" s="269"/>
      <c r="S3788" s="268"/>
      <c r="T3788" s="263"/>
      <c r="U3788" s="300"/>
      <c r="V3788" s="294" t="str">
        <f>IF(Tabela7[[#This Row],[C/V]]="c",Tabela7[[#This Row],[Preço Médio]],"")</f>
        <v/>
      </c>
      <c r="W3788" s="294" t="str">
        <f>IF(Tabela7[[#This Row],[C/V]]="v",Tabela7[[#This Row],[Preço Médio]],"")</f>
        <v/>
      </c>
      <c r="X3788" s="123" t="str">
        <f>Tabela7[[#This Row],[Código Negociação]]&amp;Tabela7[[#This Row],[C/V]]</f>
        <v/>
      </c>
    </row>
    <row r="3789" spans="3:24" ht="15" customHeight="1" x14ac:dyDescent="0.25">
      <c r="C3789" s="262"/>
      <c r="D3789" s="272"/>
      <c r="E3789" s="273"/>
      <c r="F3789" s="264"/>
      <c r="G3789" s="265"/>
      <c r="H3789" s="126"/>
      <c r="I3789" s="125"/>
      <c r="J3789" s="125"/>
      <c r="K3789" s="125"/>
      <c r="L3789" s="125"/>
      <c r="M3789" s="125"/>
      <c r="N3789" s="125"/>
      <c r="O3789" s="266"/>
      <c r="P3789" s="267"/>
      <c r="Q3789" s="268"/>
      <c r="R3789" s="269"/>
      <c r="S3789" s="268"/>
      <c r="T3789" s="263"/>
      <c r="U3789" s="300"/>
      <c r="V3789" s="294" t="str">
        <f>IF(Tabela7[[#This Row],[C/V]]="c",Tabela7[[#This Row],[Preço Médio]],"")</f>
        <v/>
      </c>
      <c r="W3789" s="294" t="str">
        <f>IF(Tabela7[[#This Row],[C/V]]="v",Tabela7[[#This Row],[Preço Médio]],"")</f>
        <v/>
      </c>
      <c r="X3789" s="123" t="str">
        <f>Tabela7[[#This Row],[Código Negociação]]&amp;Tabela7[[#This Row],[C/V]]</f>
        <v/>
      </c>
    </row>
    <row r="3790" spans="3:24" ht="15" customHeight="1" x14ac:dyDescent="0.25">
      <c r="C3790" s="262"/>
      <c r="D3790" s="272"/>
      <c r="E3790" s="273"/>
      <c r="F3790" s="264"/>
      <c r="G3790" s="265"/>
      <c r="H3790" s="126"/>
      <c r="I3790" s="125"/>
      <c r="J3790" s="125"/>
      <c r="K3790" s="125"/>
      <c r="L3790" s="125"/>
      <c r="M3790" s="125"/>
      <c r="N3790" s="125"/>
      <c r="O3790" s="266"/>
      <c r="P3790" s="267"/>
      <c r="Q3790" s="267"/>
      <c r="R3790" s="270"/>
      <c r="S3790" s="267"/>
      <c r="T3790" s="264"/>
      <c r="U3790" s="300"/>
      <c r="V3790" s="294" t="str">
        <f>IF(Tabela7[[#This Row],[C/V]]="c",Tabela7[[#This Row],[Preço Médio]],"")</f>
        <v/>
      </c>
      <c r="W3790" s="294" t="str">
        <f>IF(Tabela7[[#This Row],[C/V]]="v",Tabela7[[#This Row],[Preço Médio]],"")</f>
        <v/>
      </c>
      <c r="X3790" s="123" t="str">
        <f>Tabela7[[#This Row],[Código Negociação]]&amp;Tabela7[[#This Row],[C/V]]</f>
        <v/>
      </c>
    </row>
    <row r="3791" spans="3:24" ht="15" customHeight="1" x14ac:dyDescent="0.25">
      <c r="C3791" s="141"/>
      <c r="D3791" s="271"/>
      <c r="E3791" s="271"/>
      <c r="F3791" s="118"/>
      <c r="G3791" s="119"/>
      <c r="H3791" s="118"/>
      <c r="I3791" s="120"/>
      <c r="J3791" s="120"/>
      <c r="K3791" s="120"/>
      <c r="L3791" s="120"/>
      <c r="M3791" s="120"/>
      <c r="N3791" s="120"/>
      <c r="O3791" s="121"/>
      <c r="P3791" s="121"/>
      <c r="Q3791" s="117"/>
      <c r="R3791" s="122"/>
      <c r="S3791" s="117"/>
      <c r="T3791" s="123"/>
      <c r="U3791" s="299"/>
      <c r="V3791" s="294" t="str">
        <f>IF(Tabela7[[#This Row],[C/V]]="c",Tabela7[[#This Row],[Preço Médio]],"")</f>
        <v/>
      </c>
      <c r="W3791" s="294" t="str">
        <f>IF(Tabela7[[#This Row],[C/V]]="v",Tabela7[[#This Row],[Preço Médio]],"")</f>
        <v/>
      </c>
      <c r="X3791" s="123" t="str">
        <f>Tabela7[[#This Row],[Código Negociação]]&amp;Tabela7[[#This Row],[C/V]]</f>
        <v/>
      </c>
    </row>
    <row r="3792" spans="3:24" ht="15" customHeight="1" x14ac:dyDescent="0.25">
      <c r="C3792" s="262"/>
      <c r="D3792" s="272"/>
      <c r="E3792" s="272"/>
      <c r="F3792" s="264"/>
      <c r="G3792" s="265"/>
      <c r="H3792" s="126"/>
      <c r="I3792" s="125"/>
      <c r="J3792" s="125"/>
      <c r="K3792" s="125"/>
      <c r="L3792" s="125"/>
      <c r="M3792" s="125"/>
      <c r="N3792" s="125"/>
      <c r="O3792" s="266"/>
      <c r="P3792" s="267"/>
      <c r="Q3792" s="268"/>
      <c r="R3792" s="269"/>
      <c r="S3792" s="268"/>
      <c r="T3792" s="263"/>
      <c r="U3792" s="300"/>
      <c r="V3792" s="294" t="str">
        <f>IF(Tabela7[[#This Row],[C/V]]="c",Tabela7[[#This Row],[Preço Médio]],"")</f>
        <v/>
      </c>
      <c r="W3792" s="294" t="str">
        <f>IF(Tabela7[[#This Row],[C/V]]="v",Tabela7[[#This Row],[Preço Médio]],"")</f>
        <v/>
      </c>
      <c r="X3792" s="123" t="str">
        <f>Tabela7[[#This Row],[Código Negociação]]&amp;Tabela7[[#This Row],[C/V]]</f>
        <v/>
      </c>
    </row>
    <row r="3793" spans="3:24" ht="15" customHeight="1" x14ac:dyDescent="0.25">
      <c r="C3793" s="262"/>
      <c r="D3793" s="272"/>
      <c r="E3793" s="272"/>
      <c r="F3793" s="264"/>
      <c r="G3793" s="265"/>
      <c r="H3793" s="126"/>
      <c r="I3793" s="125"/>
      <c r="J3793" s="125"/>
      <c r="K3793" s="125"/>
      <c r="L3793" s="125"/>
      <c r="M3793" s="125"/>
      <c r="N3793" s="125"/>
      <c r="O3793" s="266"/>
      <c r="P3793" s="267"/>
      <c r="Q3793" s="267"/>
      <c r="R3793" s="270"/>
      <c r="S3793" s="267"/>
      <c r="T3793" s="264"/>
      <c r="U3793" s="300"/>
      <c r="V3793" s="294" t="str">
        <f>IF(Tabela7[[#This Row],[C/V]]="c",Tabela7[[#This Row],[Preço Médio]],"")</f>
        <v/>
      </c>
      <c r="W3793" s="294" t="str">
        <f>IF(Tabela7[[#This Row],[C/V]]="v",Tabela7[[#This Row],[Preço Médio]],"")</f>
        <v/>
      </c>
      <c r="X3793" s="123" t="str">
        <f>Tabela7[[#This Row],[Código Negociação]]&amp;Tabela7[[#This Row],[C/V]]</f>
        <v/>
      </c>
    </row>
    <row r="3794" spans="3:24" ht="15" customHeight="1" x14ac:dyDescent="0.25">
      <c r="C3794" s="141"/>
      <c r="D3794" s="273"/>
      <c r="E3794" s="273"/>
      <c r="F3794" s="264"/>
      <c r="G3794" s="274"/>
      <c r="H3794" s="264"/>
      <c r="I3794" s="275"/>
      <c r="J3794" s="275"/>
      <c r="K3794" s="275"/>
      <c r="L3794" s="275"/>
      <c r="M3794" s="275"/>
      <c r="N3794" s="275"/>
      <c r="O3794" s="267"/>
      <c r="P3794" s="267"/>
      <c r="Q3794" s="268"/>
      <c r="R3794" s="269"/>
      <c r="S3794" s="268"/>
      <c r="T3794" s="263"/>
      <c r="U3794" s="300"/>
      <c r="V3794" s="294" t="str">
        <f>IF(Tabela7[[#This Row],[C/V]]="c",Tabela7[[#This Row],[Preço Médio]],"")</f>
        <v/>
      </c>
      <c r="W3794" s="294" t="str">
        <f>IF(Tabela7[[#This Row],[C/V]]="v",Tabela7[[#This Row],[Preço Médio]],"")</f>
        <v/>
      </c>
      <c r="X3794" s="123" t="str">
        <f>Tabela7[[#This Row],[Código Negociação]]&amp;Tabela7[[#This Row],[C/V]]</f>
        <v/>
      </c>
    </row>
    <row r="3795" spans="3:24" ht="15" customHeight="1" x14ac:dyDescent="0.25">
      <c r="C3795" s="262"/>
      <c r="D3795" s="272"/>
      <c r="E3795" s="273"/>
      <c r="F3795" s="264"/>
      <c r="G3795" s="265"/>
      <c r="H3795" s="126"/>
      <c r="I3795" s="125"/>
      <c r="J3795" s="125"/>
      <c r="K3795" s="125"/>
      <c r="L3795" s="125"/>
      <c r="M3795" s="125"/>
      <c r="N3795" s="125"/>
      <c r="O3795" s="266"/>
      <c r="P3795" s="267"/>
      <c r="Q3795" s="268"/>
      <c r="R3795" s="269"/>
      <c r="S3795" s="268"/>
      <c r="T3795" s="263"/>
      <c r="U3795" s="300"/>
      <c r="V3795" s="294" t="str">
        <f>IF(Tabela7[[#This Row],[C/V]]="c",Tabela7[[#This Row],[Preço Médio]],"")</f>
        <v/>
      </c>
      <c r="W3795" s="294" t="str">
        <f>IF(Tabela7[[#This Row],[C/V]]="v",Tabela7[[#This Row],[Preço Médio]],"")</f>
        <v/>
      </c>
      <c r="X3795" s="123" t="str">
        <f>Tabela7[[#This Row],[Código Negociação]]&amp;Tabela7[[#This Row],[C/V]]</f>
        <v/>
      </c>
    </row>
    <row r="3796" spans="3:24" ht="15" customHeight="1" x14ac:dyDescent="0.25">
      <c r="C3796" s="262"/>
      <c r="D3796" s="272"/>
      <c r="E3796" s="273"/>
      <c r="F3796" s="264"/>
      <c r="G3796" s="265"/>
      <c r="H3796" s="126"/>
      <c r="I3796" s="125"/>
      <c r="J3796" s="125"/>
      <c r="K3796" s="125"/>
      <c r="L3796" s="125"/>
      <c r="M3796" s="125"/>
      <c r="N3796" s="125"/>
      <c r="O3796" s="266"/>
      <c r="P3796" s="267"/>
      <c r="Q3796" s="267"/>
      <c r="R3796" s="270"/>
      <c r="S3796" s="267"/>
      <c r="T3796" s="264"/>
      <c r="U3796" s="300"/>
      <c r="V3796" s="294" t="str">
        <f>IF(Tabela7[[#This Row],[C/V]]="c",Tabela7[[#This Row],[Preço Médio]],"")</f>
        <v/>
      </c>
      <c r="W3796" s="294" t="str">
        <f>IF(Tabela7[[#This Row],[C/V]]="v",Tabela7[[#This Row],[Preço Médio]],"")</f>
        <v/>
      </c>
      <c r="X3796" s="123" t="str">
        <f>Tabela7[[#This Row],[Código Negociação]]&amp;Tabela7[[#This Row],[C/V]]</f>
        <v/>
      </c>
    </row>
    <row r="3797" spans="3:24" ht="15" customHeight="1" x14ac:dyDescent="0.25">
      <c r="C3797" s="141"/>
      <c r="D3797" s="271"/>
      <c r="E3797" s="271"/>
      <c r="F3797" s="118"/>
      <c r="G3797" s="119"/>
      <c r="H3797" s="118"/>
      <c r="I3797" s="120"/>
      <c r="J3797" s="120"/>
      <c r="K3797" s="120"/>
      <c r="L3797" s="120"/>
      <c r="M3797" s="120"/>
      <c r="N3797" s="120"/>
      <c r="O3797" s="121"/>
      <c r="P3797" s="121"/>
      <c r="Q3797" s="117"/>
      <c r="R3797" s="122"/>
      <c r="S3797" s="117"/>
      <c r="T3797" s="123"/>
      <c r="U3797" s="299"/>
      <c r="V3797" s="294" t="str">
        <f>IF(Tabela7[[#This Row],[C/V]]="c",Tabela7[[#This Row],[Preço Médio]],"")</f>
        <v/>
      </c>
      <c r="W3797" s="294" t="str">
        <f>IF(Tabela7[[#This Row],[C/V]]="v",Tabela7[[#This Row],[Preço Médio]],"")</f>
        <v/>
      </c>
      <c r="X3797" s="123" t="str">
        <f>Tabela7[[#This Row],[Código Negociação]]&amp;Tabela7[[#This Row],[C/V]]</f>
        <v/>
      </c>
    </row>
    <row r="3798" spans="3:24" ht="15" customHeight="1" x14ac:dyDescent="0.25">
      <c r="C3798" s="262"/>
      <c r="D3798" s="272"/>
      <c r="E3798" s="272"/>
      <c r="F3798" s="264"/>
      <c r="G3798" s="265"/>
      <c r="H3798" s="126"/>
      <c r="I3798" s="125"/>
      <c r="J3798" s="125"/>
      <c r="K3798" s="125"/>
      <c r="L3798" s="125"/>
      <c r="M3798" s="125"/>
      <c r="N3798" s="125"/>
      <c r="O3798" s="266"/>
      <c r="P3798" s="267"/>
      <c r="Q3798" s="268"/>
      <c r="R3798" s="269"/>
      <c r="S3798" s="268"/>
      <c r="T3798" s="263"/>
      <c r="U3798" s="300"/>
      <c r="V3798" s="294" t="str">
        <f>IF(Tabela7[[#This Row],[C/V]]="c",Tabela7[[#This Row],[Preço Médio]],"")</f>
        <v/>
      </c>
      <c r="W3798" s="294" t="str">
        <f>IF(Tabela7[[#This Row],[C/V]]="v",Tabela7[[#This Row],[Preço Médio]],"")</f>
        <v/>
      </c>
      <c r="X3798" s="123" t="str">
        <f>Tabela7[[#This Row],[Código Negociação]]&amp;Tabela7[[#This Row],[C/V]]</f>
        <v/>
      </c>
    </row>
    <row r="3799" spans="3:24" ht="15" customHeight="1" x14ac:dyDescent="0.25">
      <c r="C3799" s="262"/>
      <c r="D3799" s="272"/>
      <c r="E3799" s="272"/>
      <c r="F3799" s="264"/>
      <c r="G3799" s="265"/>
      <c r="H3799" s="126"/>
      <c r="I3799" s="125"/>
      <c r="J3799" s="125"/>
      <c r="K3799" s="125"/>
      <c r="L3799" s="125"/>
      <c r="M3799" s="125"/>
      <c r="N3799" s="125"/>
      <c r="O3799" s="266"/>
      <c r="P3799" s="267"/>
      <c r="Q3799" s="267"/>
      <c r="R3799" s="270"/>
      <c r="S3799" s="267"/>
      <c r="T3799" s="264"/>
      <c r="U3799" s="300"/>
      <c r="V3799" s="294" t="str">
        <f>IF(Tabela7[[#This Row],[C/V]]="c",Tabela7[[#This Row],[Preço Médio]],"")</f>
        <v/>
      </c>
      <c r="W3799" s="294" t="str">
        <f>IF(Tabela7[[#This Row],[C/V]]="v",Tabela7[[#This Row],[Preço Médio]],"")</f>
        <v/>
      </c>
      <c r="X3799" s="123" t="str">
        <f>Tabela7[[#This Row],[Código Negociação]]&amp;Tabela7[[#This Row],[C/V]]</f>
        <v/>
      </c>
    </row>
    <row r="3800" spans="3:24" ht="15" customHeight="1" x14ac:dyDescent="0.25">
      <c r="C3800" s="141"/>
      <c r="D3800" s="273"/>
      <c r="E3800" s="273"/>
      <c r="F3800" s="264"/>
      <c r="G3800" s="274"/>
      <c r="H3800" s="264"/>
      <c r="I3800" s="275"/>
      <c r="J3800" s="275"/>
      <c r="K3800" s="275"/>
      <c r="L3800" s="275"/>
      <c r="M3800" s="275"/>
      <c r="N3800" s="275"/>
      <c r="O3800" s="267"/>
      <c r="P3800" s="267"/>
      <c r="Q3800" s="268"/>
      <c r="R3800" s="269"/>
      <c r="S3800" s="268"/>
      <c r="T3800" s="263"/>
      <c r="U3800" s="300"/>
      <c r="V3800" s="294" t="str">
        <f>IF(Tabela7[[#This Row],[C/V]]="c",Tabela7[[#This Row],[Preço Médio]],"")</f>
        <v/>
      </c>
      <c r="W3800" s="294" t="str">
        <f>IF(Tabela7[[#This Row],[C/V]]="v",Tabela7[[#This Row],[Preço Médio]],"")</f>
        <v/>
      </c>
      <c r="X3800" s="123" t="str">
        <f>Tabela7[[#This Row],[Código Negociação]]&amp;Tabela7[[#This Row],[C/V]]</f>
        <v/>
      </c>
    </row>
    <row r="3801" spans="3:24" ht="15" customHeight="1" x14ac:dyDescent="0.25">
      <c r="C3801" s="262"/>
      <c r="D3801" s="272"/>
      <c r="E3801" s="273"/>
      <c r="F3801" s="264"/>
      <c r="G3801" s="265"/>
      <c r="H3801" s="126"/>
      <c r="I3801" s="125"/>
      <c r="J3801" s="125"/>
      <c r="K3801" s="125"/>
      <c r="L3801" s="125"/>
      <c r="M3801" s="125"/>
      <c r="N3801" s="125"/>
      <c r="O3801" s="266"/>
      <c r="P3801" s="267"/>
      <c r="Q3801" s="268"/>
      <c r="R3801" s="269"/>
      <c r="S3801" s="268"/>
      <c r="T3801" s="263"/>
      <c r="U3801" s="300"/>
      <c r="V3801" s="294" t="str">
        <f>IF(Tabela7[[#This Row],[C/V]]="c",Tabela7[[#This Row],[Preço Médio]],"")</f>
        <v/>
      </c>
      <c r="W3801" s="294" t="str">
        <f>IF(Tabela7[[#This Row],[C/V]]="v",Tabela7[[#This Row],[Preço Médio]],"")</f>
        <v/>
      </c>
      <c r="X3801" s="123" t="str">
        <f>Tabela7[[#This Row],[Código Negociação]]&amp;Tabela7[[#This Row],[C/V]]</f>
        <v/>
      </c>
    </row>
    <row r="3802" spans="3:24" ht="15" customHeight="1" x14ac:dyDescent="0.25">
      <c r="C3802" s="262"/>
      <c r="D3802" s="272"/>
      <c r="E3802" s="273"/>
      <c r="F3802" s="264"/>
      <c r="G3802" s="265"/>
      <c r="H3802" s="126"/>
      <c r="I3802" s="125"/>
      <c r="J3802" s="125"/>
      <c r="K3802" s="125"/>
      <c r="L3802" s="125"/>
      <c r="M3802" s="125"/>
      <c r="N3802" s="125"/>
      <c r="O3802" s="266"/>
      <c r="P3802" s="267"/>
      <c r="Q3802" s="267"/>
      <c r="R3802" s="270"/>
      <c r="S3802" s="267"/>
      <c r="T3802" s="264"/>
      <c r="U3802" s="300"/>
      <c r="V3802" s="294" t="str">
        <f>IF(Tabela7[[#This Row],[C/V]]="c",Tabela7[[#This Row],[Preço Médio]],"")</f>
        <v/>
      </c>
      <c r="W3802" s="294" t="str">
        <f>IF(Tabela7[[#This Row],[C/V]]="v",Tabela7[[#This Row],[Preço Médio]],"")</f>
        <v/>
      </c>
      <c r="X3802" s="123" t="str">
        <f>Tabela7[[#This Row],[Código Negociação]]&amp;Tabela7[[#This Row],[C/V]]</f>
        <v/>
      </c>
    </row>
    <row r="3803" spans="3:24" ht="15" customHeight="1" x14ac:dyDescent="0.25">
      <c r="C3803" s="141"/>
      <c r="D3803" s="271"/>
      <c r="E3803" s="271"/>
      <c r="F3803" s="118"/>
      <c r="G3803" s="119"/>
      <c r="H3803" s="118"/>
      <c r="I3803" s="120"/>
      <c r="J3803" s="120"/>
      <c r="K3803" s="120"/>
      <c r="L3803" s="120"/>
      <c r="M3803" s="120"/>
      <c r="N3803" s="120"/>
      <c r="O3803" s="121"/>
      <c r="P3803" s="121"/>
      <c r="Q3803" s="117"/>
      <c r="R3803" s="122"/>
      <c r="S3803" s="117"/>
      <c r="T3803" s="123"/>
      <c r="U3803" s="299"/>
      <c r="V3803" s="294" t="str">
        <f>IF(Tabela7[[#This Row],[C/V]]="c",Tabela7[[#This Row],[Preço Médio]],"")</f>
        <v/>
      </c>
      <c r="W3803" s="294" t="str">
        <f>IF(Tabela7[[#This Row],[C/V]]="v",Tabela7[[#This Row],[Preço Médio]],"")</f>
        <v/>
      </c>
      <c r="X3803" s="123" t="str">
        <f>Tabela7[[#This Row],[Código Negociação]]&amp;Tabela7[[#This Row],[C/V]]</f>
        <v/>
      </c>
    </row>
    <row r="3804" spans="3:24" ht="15" customHeight="1" x14ac:dyDescent="0.25">
      <c r="C3804" s="262"/>
      <c r="D3804" s="272"/>
      <c r="E3804" s="272"/>
      <c r="F3804" s="264"/>
      <c r="G3804" s="265"/>
      <c r="H3804" s="126"/>
      <c r="I3804" s="125"/>
      <c r="J3804" s="125"/>
      <c r="K3804" s="125"/>
      <c r="L3804" s="125"/>
      <c r="M3804" s="125"/>
      <c r="N3804" s="125"/>
      <c r="O3804" s="266"/>
      <c r="P3804" s="267"/>
      <c r="Q3804" s="268"/>
      <c r="R3804" s="269"/>
      <c r="S3804" s="268"/>
      <c r="T3804" s="263"/>
      <c r="U3804" s="300"/>
      <c r="V3804" s="294" t="str">
        <f>IF(Tabela7[[#This Row],[C/V]]="c",Tabela7[[#This Row],[Preço Médio]],"")</f>
        <v/>
      </c>
      <c r="W3804" s="294" t="str">
        <f>IF(Tabela7[[#This Row],[C/V]]="v",Tabela7[[#This Row],[Preço Médio]],"")</f>
        <v/>
      </c>
      <c r="X3804" s="123" t="str">
        <f>Tabela7[[#This Row],[Código Negociação]]&amp;Tabela7[[#This Row],[C/V]]</f>
        <v/>
      </c>
    </row>
    <row r="3805" spans="3:24" ht="15" customHeight="1" x14ac:dyDescent="0.25">
      <c r="C3805" s="262"/>
      <c r="D3805" s="272"/>
      <c r="E3805" s="272"/>
      <c r="F3805" s="264"/>
      <c r="G3805" s="265"/>
      <c r="H3805" s="126"/>
      <c r="I3805" s="125"/>
      <c r="J3805" s="125"/>
      <c r="K3805" s="125"/>
      <c r="L3805" s="125"/>
      <c r="M3805" s="125"/>
      <c r="N3805" s="125"/>
      <c r="O3805" s="266"/>
      <c r="P3805" s="267"/>
      <c r="Q3805" s="267"/>
      <c r="R3805" s="270"/>
      <c r="S3805" s="267"/>
      <c r="T3805" s="264"/>
      <c r="U3805" s="300"/>
      <c r="V3805" s="294" t="str">
        <f>IF(Tabela7[[#This Row],[C/V]]="c",Tabela7[[#This Row],[Preço Médio]],"")</f>
        <v/>
      </c>
      <c r="W3805" s="294" t="str">
        <f>IF(Tabela7[[#This Row],[C/V]]="v",Tabela7[[#This Row],[Preço Médio]],"")</f>
        <v/>
      </c>
      <c r="X3805" s="123" t="str">
        <f>Tabela7[[#This Row],[Código Negociação]]&amp;Tabela7[[#This Row],[C/V]]</f>
        <v/>
      </c>
    </row>
    <row r="3806" spans="3:24" ht="15" customHeight="1" x14ac:dyDescent="0.25">
      <c r="C3806" s="141"/>
      <c r="D3806" s="273"/>
      <c r="E3806" s="273"/>
      <c r="F3806" s="264"/>
      <c r="G3806" s="274"/>
      <c r="H3806" s="264"/>
      <c r="I3806" s="275"/>
      <c r="J3806" s="275"/>
      <c r="K3806" s="275"/>
      <c r="L3806" s="275"/>
      <c r="M3806" s="275"/>
      <c r="N3806" s="275"/>
      <c r="O3806" s="267"/>
      <c r="P3806" s="267"/>
      <c r="Q3806" s="268"/>
      <c r="R3806" s="269"/>
      <c r="S3806" s="268"/>
      <c r="T3806" s="263"/>
      <c r="U3806" s="300"/>
      <c r="V3806" s="294" t="str">
        <f>IF(Tabela7[[#This Row],[C/V]]="c",Tabela7[[#This Row],[Preço Médio]],"")</f>
        <v/>
      </c>
      <c r="W3806" s="294" t="str">
        <f>IF(Tabela7[[#This Row],[C/V]]="v",Tabela7[[#This Row],[Preço Médio]],"")</f>
        <v/>
      </c>
      <c r="X3806" s="123" t="str">
        <f>Tabela7[[#This Row],[Código Negociação]]&amp;Tabela7[[#This Row],[C/V]]</f>
        <v/>
      </c>
    </row>
    <row r="3807" spans="3:24" ht="15" customHeight="1" x14ac:dyDescent="0.25">
      <c r="C3807" s="262"/>
      <c r="D3807" s="272"/>
      <c r="E3807" s="273"/>
      <c r="F3807" s="264"/>
      <c r="G3807" s="265"/>
      <c r="H3807" s="126"/>
      <c r="I3807" s="125"/>
      <c r="J3807" s="125"/>
      <c r="K3807" s="125"/>
      <c r="L3807" s="125"/>
      <c r="M3807" s="125"/>
      <c r="N3807" s="125"/>
      <c r="O3807" s="266"/>
      <c r="P3807" s="267"/>
      <c r="Q3807" s="268"/>
      <c r="R3807" s="269"/>
      <c r="S3807" s="268"/>
      <c r="T3807" s="263"/>
      <c r="U3807" s="300"/>
      <c r="V3807" s="294" t="str">
        <f>IF(Tabela7[[#This Row],[C/V]]="c",Tabela7[[#This Row],[Preço Médio]],"")</f>
        <v/>
      </c>
      <c r="W3807" s="294" t="str">
        <f>IF(Tabela7[[#This Row],[C/V]]="v",Tabela7[[#This Row],[Preço Médio]],"")</f>
        <v/>
      </c>
      <c r="X3807" s="123" t="str">
        <f>Tabela7[[#This Row],[Código Negociação]]&amp;Tabela7[[#This Row],[C/V]]</f>
        <v/>
      </c>
    </row>
    <row r="3808" spans="3:24" ht="15" customHeight="1" x14ac:dyDescent="0.25">
      <c r="C3808" s="262"/>
      <c r="D3808" s="272"/>
      <c r="E3808" s="273"/>
      <c r="F3808" s="264"/>
      <c r="G3808" s="265"/>
      <c r="H3808" s="126"/>
      <c r="I3808" s="125"/>
      <c r="J3808" s="125"/>
      <c r="K3808" s="125"/>
      <c r="L3808" s="125"/>
      <c r="M3808" s="125"/>
      <c r="N3808" s="125"/>
      <c r="O3808" s="266"/>
      <c r="P3808" s="267"/>
      <c r="Q3808" s="267"/>
      <c r="R3808" s="270"/>
      <c r="S3808" s="267"/>
      <c r="T3808" s="264"/>
      <c r="U3808" s="300"/>
      <c r="V3808" s="294" t="str">
        <f>IF(Tabela7[[#This Row],[C/V]]="c",Tabela7[[#This Row],[Preço Médio]],"")</f>
        <v/>
      </c>
      <c r="W3808" s="294" t="str">
        <f>IF(Tabela7[[#This Row],[C/V]]="v",Tabela7[[#This Row],[Preço Médio]],"")</f>
        <v/>
      </c>
      <c r="X3808" s="123" t="str">
        <f>Tabela7[[#This Row],[Código Negociação]]&amp;Tabela7[[#This Row],[C/V]]</f>
        <v/>
      </c>
    </row>
    <row r="3809" spans="3:24" ht="15" customHeight="1" x14ac:dyDescent="0.25">
      <c r="C3809" s="141"/>
      <c r="D3809" s="271"/>
      <c r="E3809" s="271"/>
      <c r="F3809" s="118"/>
      <c r="G3809" s="119"/>
      <c r="H3809" s="118"/>
      <c r="I3809" s="120"/>
      <c r="J3809" s="120"/>
      <c r="K3809" s="120"/>
      <c r="L3809" s="120"/>
      <c r="M3809" s="120"/>
      <c r="N3809" s="120"/>
      <c r="O3809" s="121"/>
      <c r="P3809" s="121"/>
      <c r="Q3809" s="117"/>
      <c r="R3809" s="122"/>
      <c r="S3809" s="117"/>
      <c r="T3809" s="123"/>
      <c r="U3809" s="299"/>
      <c r="V3809" s="294" t="str">
        <f>IF(Tabela7[[#This Row],[C/V]]="c",Tabela7[[#This Row],[Preço Médio]],"")</f>
        <v/>
      </c>
      <c r="W3809" s="294" t="str">
        <f>IF(Tabela7[[#This Row],[C/V]]="v",Tabela7[[#This Row],[Preço Médio]],"")</f>
        <v/>
      </c>
      <c r="X3809" s="123" t="str">
        <f>Tabela7[[#This Row],[Código Negociação]]&amp;Tabela7[[#This Row],[C/V]]</f>
        <v/>
      </c>
    </row>
    <row r="3810" spans="3:24" ht="15" customHeight="1" x14ac:dyDescent="0.25">
      <c r="C3810" s="262"/>
      <c r="D3810" s="272"/>
      <c r="E3810" s="272"/>
      <c r="F3810" s="264"/>
      <c r="G3810" s="265"/>
      <c r="H3810" s="126"/>
      <c r="I3810" s="125"/>
      <c r="J3810" s="125"/>
      <c r="K3810" s="125"/>
      <c r="L3810" s="125"/>
      <c r="M3810" s="125"/>
      <c r="N3810" s="125"/>
      <c r="O3810" s="266"/>
      <c r="P3810" s="267"/>
      <c r="Q3810" s="268"/>
      <c r="R3810" s="269"/>
      <c r="S3810" s="268"/>
      <c r="T3810" s="263"/>
      <c r="U3810" s="300"/>
      <c r="V3810" s="294" t="str">
        <f>IF(Tabela7[[#This Row],[C/V]]="c",Tabela7[[#This Row],[Preço Médio]],"")</f>
        <v/>
      </c>
      <c r="W3810" s="294" t="str">
        <f>IF(Tabela7[[#This Row],[C/V]]="v",Tabela7[[#This Row],[Preço Médio]],"")</f>
        <v/>
      </c>
      <c r="X3810" s="123" t="str">
        <f>Tabela7[[#This Row],[Código Negociação]]&amp;Tabela7[[#This Row],[C/V]]</f>
        <v/>
      </c>
    </row>
    <row r="3811" spans="3:24" ht="15" customHeight="1" x14ac:dyDescent="0.25">
      <c r="C3811" s="262"/>
      <c r="D3811" s="272"/>
      <c r="E3811" s="272"/>
      <c r="F3811" s="264"/>
      <c r="G3811" s="265"/>
      <c r="H3811" s="126"/>
      <c r="I3811" s="125"/>
      <c r="J3811" s="125"/>
      <c r="K3811" s="125"/>
      <c r="L3811" s="125"/>
      <c r="M3811" s="125"/>
      <c r="N3811" s="125"/>
      <c r="O3811" s="266"/>
      <c r="P3811" s="267"/>
      <c r="Q3811" s="267"/>
      <c r="R3811" s="270"/>
      <c r="S3811" s="267"/>
      <c r="T3811" s="264"/>
      <c r="U3811" s="300"/>
      <c r="V3811" s="294" t="str">
        <f>IF(Tabela7[[#This Row],[C/V]]="c",Tabela7[[#This Row],[Preço Médio]],"")</f>
        <v/>
      </c>
      <c r="W3811" s="294" t="str">
        <f>IF(Tabela7[[#This Row],[C/V]]="v",Tabela7[[#This Row],[Preço Médio]],"")</f>
        <v/>
      </c>
      <c r="X3811" s="123" t="str">
        <f>Tabela7[[#This Row],[Código Negociação]]&amp;Tabela7[[#This Row],[C/V]]</f>
        <v/>
      </c>
    </row>
    <row r="3812" spans="3:24" ht="15" customHeight="1" x14ac:dyDescent="0.25">
      <c r="C3812" s="141"/>
      <c r="D3812" s="273"/>
      <c r="E3812" s="273"/>
      <c r="F3812" s="264"/>
      <c r="G3812" s="274"/>
      <c r="H3812" s="264"/>
      <c r="I3812" s="275"/>
      <c r="J3812" s="275"/>
      <c r="K3812" s="275"/>
      <c r="L3812" s="275"/>
      <c r="M3812" s="275"/>
      <c r="N3812" s="275"/>
      <c r="O3812" s="267"/>
      <c r="P3812" s="267"/>
      <c r="Q3812" s="268"/>
      <c r="R3812" s="269"/>
      <c r="S3812" s="268"/>
      <c r="T3812" s="263"/>
      <c r="U3812" s="300"/>
      <c r="V3812" s="294" t="str">
        <f>IF(Tabela7[[#This Row],[C/V]]="c",Tabela7[[#This Row],[Preço Médio]],"")</f>
        <v/>
      </c>
      <c r="W3812" s="294" t="str">
        <f>IF(Tabela7[[#This Row],[C/V]]="v",Tabela7[[#This Row],[Preço Médio]],"")</f>
        <v/>
      </c>
      <c r="X3812" s="123" t="str">
        <f>Tabela7[[#This Row],[Código Negociação]]&amp;Tabela7[[#This Row],[C/V]]</f>
        <v/>
      </c>
    </row>
    <row r="3813" spans="3:24" ht="15" customHeight="1" x14ac:dyDescent="0.25">
      <c r="C3813" s="262"/>
      <c r="D3813" s="272"/>
      <c r="E3813" s="273"/>
      <c r="F3813" s="264"/>
      <c r="G3813" s="265"/>
      <c r="H3813" s="126"/>
      <c r="I3813" s="125"/>
      <c r="J3813" s="125"/>
      <c r="K3813" s="125"/>
      <c r="L3813" s="125"/>
      <c r="M3813" s="125"/>
      <c r="N3813" s="125"/>
      <c r="O3813" s="266"/>
      <c r="P3813" s="267"/>
      <c r="Q3813" s="268"/>
      <c r="R3813" s="269"/>
      <c r="S3813" s="268"/>
      <c r="T3813" s="263"/>
      <c r="U3813" s="300"/>
      <c r="V3813" s="294" t="str">
        <f>IF(Tabela7[[#This Row],[C/V]]="c",Tabela7[[#This Row],[Preço Médio]],"")</f>
        <v/>
      </c>
      <c r="W3813" s="294" t="str">
        <f>IF(Tabela7[[#This Row],[C/V]]="v",Tabela7[[#This Row],[Preço Médio]],"")</f>
        <v/>
      </c>
      <c r="X3813" s="123" t="str">
        <f>Tabela7[[#This Row],[Código Negociação]]&amp;Tabela7[[#This Row],[C/V]]</f>
        <v/>
      </c>
    </row>
    <row r="3814" spans="3:24" ht="15" customHeight="1" x14ac:dyDescent="0.25">
      <c r="C3814" s="262"/>
      <c r="D3814" s="272"/>
      <c r="E3814" s="273"/>
      <c r="F3814" s="264"/>
      <c r="G3814" s="265"/>
      <c r="H3814" s="126"/>
      <c r="I3814" s="125"/>
      <c r="J3814" s="125"/>
      <c r="K3814" s="125"/>
      <c r="L3814" s="125"/>
      <c r="M3814" s="125"/>
      <c r="N3814" s="125"/>
      <c r="O3814" s="266"/>
      <c r="P3814" s="267"/>
      <c r="Q3814" s="267"/>
      <c r="R3814" s="270"/>
      <c r="S3814" s="267"/>
      <c r="T3814" s="264"/>
      <c r="U3814" s="300"/>
      <c r="V3814" s="294" t="str">
        <f>IF(Tabela7[[#This Row],[C/V]]="c",Tabela7[[#This Row],[Preço Médio]],"")</f>
        <v/>
      </c>
      <c r="W3814" s="294" t="str">
        <f>IF(Tabela7[[#This Row],[C/V]]="v",Tabela7[[#This Row],[Preço Médio]],"")</f>
        <v/>
      </c>
      <c r="X3814" s="123" t="str">
        <f>Tabela7[[#This Row],[Código Negociação]]&amp;Tabela7[[#This Row],[C/V]]</f>
        <v/>
      </c>
    </row>
    <row r="3815" spans="3:24" ht="15" customHeight="1" x14ac:dyDescent="0.25">
      <c r="C3815" s="141"/>
      <c r="D3815" s="271"/>
      <c r="E3815" s="271"/>
      <c r="F3815" s="118"/>
      <c r="G3815" s="119"/>
      <c r="H3815" s="118"/>
      <c r="I3815" s="120"/>
      <c r="J3815" s="120"/>
      <c r="K3815" s="120"/>
      <c r="L3815" s="120"/>
      <c r="M3815" s="120"/>
      <c r="N3815" s="120"/>
      <c r="O3815" s="121"/>
      <c r="P3815" s="121"/>
      <c r="Q3815" s="117"/>
      <c r="R3815" s="122"/>
      <c r="S3815" s="117"/>
      <c r="T3815" s="123"/>
      <c r="U3815" s="299"/>
      <c r="V3815" s="294" t="str">
        <f>IF(Tabela7[[#This Row],[C/V]]="c",Tabela7[[#This Row],[Preço Médio]],"")</f>
        <v/>
      </c>
      <c r="W3815" s="294" t="str">
        <f>IF(Tabela7[[#This Row],[C/V]]="v",Tabela7[[#This Row],[Preço Médio]],"")</f>
        <v/>
      </c>
      <c r="X3815" s="123" t="str">
        <f>Tabela7[[#This Row],[Código Negociação]]&amp;Tabela7[[#This Row],[C/V]]</f>
        <v/>
      </c>
    </row>
    <row r="3816" spans="3:24" ht="15" customHeight="1" x14ac:dyDescent="0.25">
      <c r="C3816" s="262"/>
      <c r="D3816" s="272"/>
      <c r="E3816" s="272"/>
      <c r="F3816" s="264"/>
      <c r="G3816" s="265"/>
      <c r="H3816" s="126"/>
      <c r="I3816" s="125"/>
      <c r="J3816" s="125"/>
      <c r="K3816" s="125"/>
      <c r="L3816" s="125"/>
      <c r="M3816" s="125"/>
      <c r="N3816" s="125"/>
      <c r="O3816" s="266"/>
      <c r="P3816" s="267"/>
      <c r="Q3816" s="268"/>
      <c r="R3816" s="269"/>
      <c r="S3816" s="268"/>
      <c r="T3816" s="263"/>
      <c r="U3816" s="300"/>
      <c r="V3816" s="294" t="str">
        <f>IF(Tabela7[[#This Row],[C/V]]="c",Tabela7[[#This Row],[Preço Médio]],"")</f>
        <v/>
      </c>
      <c r="W3816" s="294" t="str">
        <f>IF(Tabela7[[#This Row],[C/V]]="v",Tabela7[[#This Row],[Preço Médio]],"")</f>
        <v/>
      </c>
      <c r="X3816" s="123" t="str">
        <f>Tabela7[[#This Row],[Código Negociação]]&amp;Tabela7[[#This Row],[C/V]]</f>
        <v/>
      </c>
    </row>
    <row r="3817" spans="3:24" ht="15" customHeight="1" x14ac:dyDescent="0.25">
      <c r="C3817" s="262"/>
      <c r="D3817" s="272"/>
      <c r="E3817" s="272"/>
      <c r="F3817" s="264"/>
      <c r="G3817" s="265"/>
      <c r="H3817" s="126"/>
      <c r="I3817" s="125"/>
      <c r="J3817" s="125"/>
      <c r="K3817" s="125"/>
      <c r="L3817" s="125"/>
      <c r="M3817" s="125"/>
      <c r="N3817" s="125"/>
      <c r="O3817" s="266"/>
      <c r="P3817" s="267"/>
      <c r="Q3817" s="267"/>
      <c r="R3817" s="270"/>
      <c r="S3817" s="267"/>
      <c r="T3817" s="264"/>
      <c r="U3817" s="300"/>
      <c r="V3817" s="294" t="str">
        <f>IF(Tabela7[[#This Row],[C/V]]="c",Tabela7[[#This Row],[Preço Médio]],"")</f>
        <v/>
      </c>
      <c r="W3817" s="294" t="str">
        <f>IF(Tabela7[[#This Row],[C/V]]="v",Tabela7[[#This Row],[Preço Médio]],"")</f>
        <v/>
      </c>
      <c r="X3817" s="123" t="str">
        <f>Tabela7[[#This Row],[Código Negociação]]&amp;Tabela7[[#This Row],[C/V]]</f>
        <v/>
      </c>
    </row>
    <row r="3818" spans="3:24" ht="15" customHeight="1" x14ac:dyDescent="0.25">
      <c r="C3818" s="141"/>
      <c r="D3818" s="273"/>
      <c r="E3818" s="273"/>
      <c r="F3818" s="264"/>
      <c r="G3818" s="274"/>
      <c r="H3818" s="264"/>
      <c r="I3818" s="275"/>
      <c r="J3818" s="275"/>
      <c r="K3818" s="275"/>
      <c r="L3818" s="275"/>
      <c r="M3818" s="275"/>
      <c r="N3818" s="275"/>
      <c r="O3818" s="267"/>
      <c r="P3818" s="267"/>
      <c r="Q3818" s="268"/>
      <c r="R3818" s="269"/>
      <c r="S3818" s="268"/>
      <c r="T3818" s="263"/>
      <c r="U3818" s="300"/>
      <c r="V3818" s="294" t="str">
        <f>IF(Tabela7[[#This Row],[C/V]]="c",Tabela7[[#This Row],[Preço Médio]],"")</f>
        <v/>
      </c>
      <c r="W3818" s="294" t="str">
        <f>IF(Tabela7[[#This Row],[C/V]]="v",Tabela7[[#This Row],[Preço Médio]],"")</f>
        <v/>
      </c>
      <c r="X3818" s="123" t="str">
        <f>Tabela7[[#This Row],[Código Negociação]]&amp;Tabela7[[#This Row],[C/V]]</f>
        <v/>
      </c>
    </row>
    <row r="3819" spans="3:24" ht="15" customHeight="1" x14ac:dyDescent="0.25">
      <c r="C3819" s="262"/>
      <c r="D3819" s="272"/>
      <c r="E3819" s="273"/>
      <c r="F3819" s="264"/>
      <c r="G3819" s="265"/>
      <c r="H3819" s="126"/>
      <c r="I3819" s="125"/>
      <c r="J3819" s="125"/>
      <c r="K3819" s="125"/>
      <c r="L3819" s="125"/>
      <c r="M3819" s="125"/>
      <c r="N3819" s="125"/>
      <c r="O3819" s="266"/>
      <c r="P3819" s="267"/>
      <c r="Q3819" s="268"/>
      <c r="R3819" s="269"/>
      <c r="S3819" s="268"/>
      <c r="T3819" s="263"/>
      <c r="U3819" s="300"/>
      <c r="V3819" s="294" t="str">
        <f>IF(Tabela7[[#This Row],[C/V]]="c",Tabela7[[#This Row],[Preço Médio]],"")</f>
        <v/>
      </c>
      <c r="W3819" s="294" t="str">
        <f>IF(Tabela7[[#This Row],[C/V]]="v",Tabela7[[#This Row],[Preço Médio]],"")</f>
        <v/>
      </c>
      <c r="X3819" s="123" t="str">
        <f>Tabela7[[#This Row],[Código Negociação]]&amp;Tabela7[[#This Row],[C/V]]</f>
        <v/>
      </c>
    </row>
    <row r="3820" spans="3:24" ht="15" customHeight="1" x14ac:dyDescent="0.25">
      <c r="C3820" s="262"/>
      <c r="D3820" s="272"/>
      <c r="E3820" s="273"/>
      <c r="F3820" s="264"/>
      <c r="G3820" s="265"/>
      <c r="H3820" s="126"/>
      <c r="I3820" s="125"/>
      <c r="J3820" s="125"/>
      <c r="K3820" s="125"/>
      <c r="L3820" s="125"/>
      <c r="M3820" s="125"/>
      <c r="N3820" s="125"/>
      <c r="O3820" s="266"/>
      <c r="P3820" s="267"/>
      <c r="Q3820" s="267"/>
      <c r="R3820" s="270"/>
      <c r="S3820" s="267"/>
      <c r="T3820" s="264"/>
      <c r="U3820" s="300"/>
      <c r="V3820" s="294" t="str">
        <f>IF(Tabela7[[#This Row],[C/V]]="c",Tabela7[[#This Row],[Preço Médio]],"")</f>
        <v/>
      </c>
      <c r="W3820" s="294" t="str">
        <f>IF(Tabela7[[#This Row],[C/V]]="v",Tabela7[[#This Row],[Preço Médio]],"")</f>
        <v/>
      </c>
      <c r="X3820" s="123" t="str">
        <f>Tabela7[[#This Row],[Código Negociação]]&amp;Tabela7[[#This Row],[C/V]]</f>
        <v/>
      </c>
    </row>
    <row r="3821" spans="3:24" ht="15" customHeight="1" x14ac:dyDescent="0.25">
      <c r="C3821" s="141"/>
      <c r="D3821" s="271"/>
      <c r="E3821" s="271"/>
      <c r="F3821" s="118"/>
      <c r="G3821" s="119"/>
      <c r="H3821" s="118"/>
      <c r="I3821" s="120"/>
      <c r="J3821" s="120"/>
      <c r="K3821" s="120"/>
      <c r="L3821" s="120"/>
      <c r="M3821" s="120"/>
      <c r="N3821" s="120"/>
      <c r="O3821" s="121"/>
      <c r="P3821" s="121"/>
      <c r="Q3821" s="117"/>
      <c r="R3821" s="122"/>
      <c r="S3821" s="117"/>
      <c r="T3821" s="123"/>
      <c r="U3821" s="299"/>
      <c r="V3821" s="294" t="str">
        <f>IF(Tabela7[[#This Row],[C/V]]="c",Tabela7[[#This Row],[Preço Médio]],"")</f>
        <v/>
      </c>
      <c r="W3821" s="294" t="str">
        <f>IF(Tabela7[[#This Row],[C/V]]="v",Tabela7[[#This Row],[Preço Médio]],"")</f>
        <v/>
      </c>
      <c r="X3821" s="123" t="str">
        <f>Tabela7[[#This Row],[Código Negociação]]&amp;Tabela7[[#This Row],[C/V]]</f>
        <v/>
      </c>
    </row>
    <row r="3822" spans="3:24" ht="15" customHeight="1" x14ac:dyDescent="0.25">
      <c r="C3822" s="262"/>
      <c r="D3822" s="272"/>
      <c r="E3822" s="272"/>
      <c r="F3822" s="264"/>
      <c r="G3822" s="265"/>
      <c r="H3822" s="126"/>
      <c r="I3822" s="125"/>
      <c r="J3822" s="125"/>
      <c r="K3822" s="125"/>
      <c r="L3822" s="125"/>
      <c r="M3822" s="125"/>
      <c r="N3822" s="125"/>
      <c r="O3822" s="266"/>
      <c r="P3822" s="267"/>
      <c r="Q3822" s="268"/>
      <c r="R3822" s="269"/>
      <c r="S3822" s="268"/>
      <c r="T3822" s="263"/>
      <c r="U3822" s="300"/>
      <c r="V3822" s="294" t="str">
        <f>IF(Tabela7[[#This Row],[C/V]]="c",Tabela7[[#This Row],[Preço Médio]],"")</f>
        <v/>
      </c>
      <c r="W3822" s="294" t="str">
        <f>IF(Tabela7[[#This Row],[C/V]]="v",Tabela7[[#This Row],[Preço Médio]],"")</f>
        <v/>
      </c>
      <c r="X3822" s="123" t="str">
        <f>Tabela7[[#This Row],[Código Negociação]]&amp;Tabela7[[#This Row],[C/V]]</f>
        <v/>
      </c>
    </row>
    <row r="3823" spans="3:24" ht="15" customHeight="1" x14ac:dyDescent="0.25">
      <c r="C3823" s="262"/>
      <c r="D3823" s="272"/>
      <c r="E3823" s="272"/>
      <c r="F3823" s="264"/>
      <c r="G3823" s="265"/>
      <c r="H3823" s="126"/>
      <c r="I3823" s="125"/>
      <c r="J3823" s="125"/>
      <c r="K3823" s="125"/>
      <c r="L3823" s="125"/>
      <c r="M3823" s="125"/>
      <c r="N3823" s="125"/>
      <c r="O3823" s="266"/>
      <c r="P3823" s="267"/>
      <c r="Q3823" s="267"/>
      <c r="R3823" s="270"/>
      <c r="S3823" s="267"/>
      <c r="T3823" s="264"/>
      <c r="U3823" s="300"/>
      <c r="V3823" s="294" t="str">
        <f>IF(Tabela7[[#This Row],[C/V]]="c",Tabela7[[#This Row],[Preço Médio]],"")</f>
        <v/>
      </c>
      <c r="W3823" s="294" t="str">
        <f>IF(Tabela7[[#This Row],[C/V]]="v",Tabela7[[#This Row],[Preço Médio]],"")</f>
        <v/>
      </c>
      <c r="X3823" s="123" t="str">
        <f>Tabela7[[#This Row],[Código Negociação]]&amp;Tabela7[[#This Row],[C/V]]</f>
        <v/>
      </c>
    </row>
    <row r="3824" spans="3:24" ht="15" customHeight="1" x14ac:dyDescent="0.25">
      <c r="C3824" s="141"/>
      <c r="D3824" s="273"/>
      <c r="E3824" s="273"/>
      <c r="F3824" s="264"/>
      <c r="G3824" s="274"/>
      <c r="H3824" s="264"/>
      <c r="I3824" s="275"/>
      <c r="J3824" s="275"/>
      <c r="K3824" s="275"/>
      <c r="L3824" s="275"/>
      <c r="M3824" s="275"/>
      <c r="N3824" s="275"/>
      <c r="O3824" s="267"/>
      <c r="P3824" s="267"/>
      <c r="Q3824" s="268"/>
      <c r="R3824" s="269"/>
      <c r="S3824" s="268"/>
      <c r="T3824" s="263"/>
      <c r="U3824" s="300"/>
      <c r="V3824" s="294" t="str">
        <f>IF(Tabela7[[#This Row],[C/V]]="c",Tabela7[[#This Row],[Preço Médio]],"")</f>
        <v/>
      </c>
      <c r="W3824" s="294" t="str">
        <f>IF(Tabela7[[#This Row],[C/V]]="v",Tabela7[[#This Row],[Preço Médio]],"")</f>
        <v/>
      </c>
      <c r="X3824" s="123" t="str">
        <f>Tabela7[[#This Row],[Código Negociação]]&amp;Tabela7[[#This Row],[C/V]]</f>
        <v/>
      </c>
    </row>
    <row r="3825" spans="3:24" ht="15" customHeight="1" x14ac:dyDescent="0.25">
      <c r="C3825" s="262"/>
      <c r="D3825" s="272"/>
      <c r="E3825" s="273"/>
      <c r="F3825" s="264"/>
      <c r="G3825" s="265"/>
      <c r="H3825" s="126"/>
      <c r="I3825" s="125"/>
      <c r="J3825" s="125"/>
      <c r="K3825" s="125"/>
      <c r="L3825" s="125"/>
      <c r="M3825" s="125"/>
      <c r="N3825" s="125"/>
      <c r="O3825" s="266"/>
      <c r="P3825" s="267"/>
      <c r="Q3825" s="268"/>
      <c r="R3825" s="269"/>
      <c r="S3825" s="268"/>
      <c r="T3825" s="263"/>
      <c r="U3825" s="300"/>
      <c r="V3825" s="294" t="str">
        <f>IF(Tabela7[[#This Row],[C/V]]="c",Tabela7[[#This Row],[Preço Médio]],"")</f>
        <v/>
      </c>
      <c r="W3825" s="294" t="str">
        <f>IF(Tabela7[[#This Row],[C/V]]="v",Tabela7[[#This Row],[Preço Médio]],"")</f>
        <v/>
      </c>
      <c r="X3825" s="123" t="str">
        <f>Tabela7[[#This Row],[Código Negociação]]&amp;Tabela7[[#This Row],[C/V]]</f>
        <v/>
      </c>
    </row>
    <row r="3826" spans="3:24" ht="15" customHeight="1" x14ac:dyDescent="0.25">
      <c r="C3826" s="262"/>
      <c r="D3826" s="272"/>
      <c r="E3826" s="273"/>
      <c r="F3826" s="264"/>
      <c r="G3826" s="265"/>
      <c r="H3826" s="126"/>
      <c r="I3826" s="125"/>
      <c r="J3826" s="125"/>
      <c r="K3826" s="125"/>
      <c r="L3826" s="125"/>
      <c r="M3826" s="125"/>
      <c r="N3826" s="125"/>
      <c r="O3826" s="266"/>
      <c r="P3826" s="267"/>
      <c r="Q3826" s="267"/>
      <c r="R3826" s="270"/>
      <c r="S3826" s="267"/>
      <c r="T3826" s="264"/>
      <c r="U3826" s="300"/>
      <c r="V3826" s="294" t="str">
        <f>IF(Tabela7[[#This Row],[C/V]]="c",Tabela7[[#This Row],[Preço Médio]],"")</f>
        <v/>
      </c>
      <c r="W3826" s="294" t="str">
        <f>IF(Tabela7[[#This Row],[C/V]]="v",Tabela7[[#This Row],[Preço Médio]],"")</f>
        <v/>
      </c>
      <c r="X3826" s="123" t="str">
        <f>Tabela7[[#This Row],[Código Negociação]]&amp;Tabela7[[#This Row],[C/V]]</f>
        <v/>
      </c>
    </row>
    <row r="3827" spans="3:24" ht="15" customHeight="1" x14ac:dyDescent="0.25">
      <c r="C3827" s="141"/>
      <c r="D3827" s="271"/>
      <c r="E3827" s="271"/>
      <c r="F3827" s="118"/>
      <c r="G3827" s="119"/>
      <c r="H3827" s="118"/>
      <c r="I3827" s="120"/>
      <c r="J3827" s="120"/>
      <c r="K3827" s="120"/>
      <c r="L3827" s="120"/>
      <c r="M3827" s="120"/>
      <c r="N3827" s="120"/>
      <c r="O3827" s="121"/>
      <c r="P3827" s="121"/>
      <c r="Q3827" s="117"/>
      <c r="R3827" s="122"/>
      <c r="S3827" s="117"/>
      <c r="T3827" s="123"/>
      <c r="U3827" s="299"/>
      <c r="V3827" s="294" t="str">
        <f>IF(Tabela7[[#This Row],[C/V]]="c",Tabela7[[#This Row],[Preço Médio]],"")</f>
        <v/>
      </c>
      <c r="W3827" s="294" t="str">
        <f>IF(Tabela7[[#This Row],[C/V]]="v",Tabela7[[#This Row],[Preço Médio]],"")</f>
        <v/>
      </c>
      <c r="X3827" s="123" t="str">
        <f>Tabela7[[#This Row],[Código Negociação]]&amp;Tabela7[[#This Row],[C/V]]</f>
        <v/>
      </c>
    </row>
    <row r="3828" spans="3:24" ht="15" customHeight="1" x14ac:dyDescent="0.25">
      <c r="C3828" s="262"/>
      <c r="D3828" s="272"/>
      <c r="E3828" s="272"/>
      <c r="F3828" s="264"/>
      <c r="G3828" s="265"/>
      <c r="H3828" s="126"/>
      <c r="I3828" s="125"/>
      <c r="J3828" s="125"/>
      <c r="K3828" s="125"/>
      <c r="L3828" s="125"/>
      <c r="M3828" s="125"/>
      <c r="N3828" s="125"/>
      <c r="O3828" s="266"/>
      <c r="P3828" s="267"/>
      <c r="Q3828" s="268"/>
      <c r="R3828" s="269"/>
      <c r="S3828" s="268"/>
      <c r="T3828" s="263"/>
      <c r="U3828" s="300"/>
      <c r="V3828" s="294" t="str">
        <f>IF(Tabela7[[#This Row],[C/V]]="c",Tabela7[[#This Row],[Preço Médio]],"")</f>
        <v/>
      </c>
      <c r="W3828" s="294" t="str">
        <f>IF(Tabela7[[#This Row],[C/V]]="v",Tabela7[[#This Row],[Preço Médio]],"")</f>
        <v/>
      </c>
      <c r="X3828" s="123" t="str">
        <f>Tabela7[[#This Row],[Código Negociação]]&amp;Tabela7[[#This Row],[C/V]]</f>
        <v/>
      </c>
    </row>
    <row r="3829" spans="3:24" ht="15" customHeight="1" x14ac:dyDescent="0.25">
      <c r="C3829" s="262"/>
      <c r="D3829" s="272"/>
      <c r="E3829" s="272"/>
      <c r="F3829" s="264"/>
      <c r="G3829" s="265"/>
      <c r="H3829" s="126"/>
      <c r="I3829" s="125"/>
      <c r="J3829" s="125"/>
      <c r="K3829" s="125"/>
      <c r="L3829" s="125"/>
      <c r="M3829" s="125"/>
      <c r="N3829" s="125"/>
      <c r="O3829" s="266"/>
      <c r="P3829" s="267"/>
      <c r="Q3829" s="267"/>
      <c r="R3829" s="270"/>
      <c r="S3829" s="267"/>
      <c r="T3829" s="264"/>
      <c r="U3829" s="300"/>
      <c r="V3829" s="294" t="str">
        <f>IF(Tabela7[[#This Row],[C/V]]="c",Tabela7[[#This Row],[Preço Médio]],"")</f>
        <v/>
      </c>
      <c r="W3829" s="294" t="str">
        <f>IF(Tabela7[[#This Row],[C/V]]="v",Tabela7[[#This Row],[Preço Médio]],"")</f>
        <v/>
      </c>
      <c r="X3829" s="123" t="str">
        <f>Tabela7[[#This Row],[Código Negociação]]&amp;Tabela7[[#This Row],[C/V]]</f>
        <v/>
      </c>
    </row>
    <row r="3830" spans="3:24" ht="15" customHeight="1" x14ac:dyDescent="0.25">
      <c r="C3830" s="141"/>
      <c r="D3830" s="273"/>
      <c r="E3830" s="273"/>
      <c r="F3830" s="264"/>
      <c r="G3830" s="274"/>
      <c r="H3830" s="264"/>
      <c r="I3830" s="275"/>
      <c r="J3830" s="275"/>
      <c r="K3830" s="275"/>
      <c r="L3830" s="275"/>
      <c r="M3830" s="275"/>
      <c r="N3830" s="275"/>
      <c r="O3830" s="267"/>
      <c r="P3830" s="267"/>
      <c r="Q3830" s="268"/>
      <c r="R3830" s="269"/>
      <c r="S3830" s="268"/>
      <c r="T3830" s="263"/>
      <c r="U3830" s="300"/>
      <c r="V3830" s="294" t="str">
        <f>IF(Tabela7[[#This Row],[C/V]]="c",Tabela7[[#This Row],[Preço Médio]],"")</f>
        <v/>
      </c>
      <c r="W3830" s="294" t="str">
        <f>IF(Tabela7[[#This Row],[C/V]]="v",Tabela7[[#This Row],[Preço Médio]],"")</f>
        <v/>
      </c>
      <c r="X3830" s="123" t="str">
        <f>Tabela7[[#This Row],[Código Negociação]]&amp;Tabela7[[#This Row],[C/V]]</f>
        <v/>
      </c>
    </row>
    <row r="3831" spans="3:24" ht="15" customHeight="1" x14ac:dyDescent="0.25">
      <c r="C3831" s="262"/>
      <c r="D3831" s="272"/>
      <c r="E3831" s="273"/>
      <c r="F3831" s="264"/>
      <c r="G3831" s="265"/>
      <c r="H3831" s="126"/>
      <c r="I3831" s="125"/>
      <c r="J3831" s="125"/>
      <c r="K3831" s="125"/>
      <c r="L3831" s="125"/>
      <c r="M3831" s="125"/>
      <c r="N3831" s="125"/>
      <c r="O3831" s="266"/>
      <c r="P3831" s="267"/>
      <c r="Q3831" s="268"/>
      <c r="R3831" s="269"/>
      <c r="S3831" s="268"/>
      <c r="T3831" s="263"/>
      <c r="U3831" s="300"/>
      <c r="V3831" s="294" t="str">
        <f>IF(Tabela7[[#This Row],[C/V]]="c",Tabela7[[#This Row],[Preço Médio]],"")</f>
        <v/>
      </c>
      <c r="W3831" s="294" t="str">
        <f>IF(Tabela7[[#This Row],[C/V]]="v",Tabela7[[#This Row],[Preço Médio]],"")</f>
        <v/>
      </c>
      <c r="X3831" s="123" t="str">
        <f>Tabela7[[#This Row],[Código Negociação]]&amp;Tabela7[[#This Row],[C/V]]</f>
        <v/>
      </c>
    </row>
    <row r="3832" spans="3:24" ht="15" customHeight="1" x14ac:dyDescent="0.25">
      <c r="C3832" s="262"/>
      <c r="D3832" s="272"/>
      <c r="E3832" s="273"/>
      <c r="F3832" s="264"/>
      <c r="G3832" s="265"/>
      <c r="H3832" s="126"/>
      <c r="I3832" s="125"/>
      <c r="J3832" s="125"/>
      <c r="K3832" s="125"/>
      <c r="L3832" s="125"/>
      <c r="M3832" s="125"/>
      <c r="N3832" s="125"/>
      <c r="O3832" s="266"/>
      <c r="P3832" s="267"/>
      <c r="Q3832" s="267"/>
      <c r="R3832" s="270"/>
      <c r="S3832" s="267"/>
      <c r="T3832" s="264"/>
      <c r="U3832" s="300"/>
      <c r="V3832" s="294" t="str">
        <f>IF(Tabela7[[#This Row],[C/V]]="c",Tabela7[[#This Row],[Preço Médio]],"")</f>
        <v/>
      </c>
      <c r="W3832" s="294" t="str">
        <f>IF(Tabela7[[#This Row],[C/V]]="v",Tabela7[[#This Row],[Preço Médio]],"")</f>
        <v/>
      </c>
      <c r="X3832" s="123" t="str">
        <f>Tabela7[[#This Row],[Código Negociação]]&amp;Tabela7[[#This Row],[C/V]]</f>
        <v/>
      </c>
    </row>
    <row r="3833" spans="3:24" ht="15" customHeight="1" x14ac:dyDescent="0.25">
      <c r="C3833" s="141"/>
      <c r="D3833" s="271"/>
      <c r="E3833" s="271"/>
      <c r="F3833" s="118"/>
      <c r="G3833" s="119"/>
      <c r="H3833" s="118"/>
      <c r="I3833" s="120"/>
      <c r="J3833" s="120"/>
      <c r="K3833" s="120"/>
      <c r="L3833" s="120"/>
      <c r="M3833" s="120"/>
      <c r="N3833" s="120"/>
      <c r="O3833" s="121"/>
      <c r="P3833" s="121"/>
      <c r="Q3833" s="117"/>
      <c r="R3833" s="122"/>
      <c r="S3833" s="117"/>
      <c r="T3833" s="123"/>
      <c r="U3833" s="299"/>
      <c r="V3833" s="294" t="str">
        <f>IF(Tabela7[[#This Row],[C/V]]="c",Tabela7[[#This Row],[Preço Médio]],"")</f>
        <v/>
      </c>
      <c r="W3833" s="294" t="str">
        <f>IF(Tabela7[[#This Row],[C/V]]="v",Tabela7[[#This Row],[Preço Médio]],"")</f>
        <v/>
      </c>
      <c r="X3833" s="123" t="str">
        <f>Tabela7[[#This Row],[Código Negociação]]&amp;Tabela7[[#This Row],[C/V]]</f>
        <v/>
      </c>
    </row>
    <row r="3834" spans="3:24" ht="15" customHeight="1" x14ac:dyDescent="0.25">
      <c r="C3834" s="262"/>
      <c r="D3834" s="272"/>
      <c r="E3834" s="272"/>
      <c r="F3834" s="264"/>
      <c r="G3834" s="265"/>
      <c r="H3834" s="126"/>
      <c r="I3834" s="125"/>
      <c r="J3834" s="125"/>
      <c r="K3834" s="125"/>
      <c r="L3834" s="125"/>
      <c r="M3834" s="125"/>
      <c r="N3834" s="125"/>
      <c r="O3834" s="266"/>
      <c r="P3834" s="267"/>
      <c r="Q3834" s="268"/>
      <c r="R3834" s="269"/>
      <c r="S3834" s="268"/>
      <c r="T3834" s="263"/>
      <c r="U3834" s="300"/>
      <c r="V3834" s="294" t="str">
        <f>IF(Tabela7[[#This Row],[C/V]]="c",Tabela7[[#This Row],[Preço Médio]],"")</f>
        <v/>
      </c>
      <c r="W3834" s="294" t="str">
        <f>IF(Tabela7[[#This Row],[C/V]]="v",Tabela7[[#This Row],[Preço Médio]],"")</f>
        <v/>
      </c>
      <c r="X3834" s="123" t="str">
        <f>Tabela7[[#This Row],[Código Negociação]]&amp;Tabela7[[#This Row],[C/V]]</f>
        <v/>
      </c>
    </row>
    <row r="3835" spans="3:24" ht="15" customHeight="1" x14ac:dyDescent="0.25">
      <c r="C3835" s="262"/>
      <c r="D3835" s="272"/>
      <c r="E3835" s="272"/>
      <c r="F3835" s="264"/>
      <c r="G3835" s="265"/>
      <c r="H3835" s="126"/>
      <c r="I3835" s="125"/>
      <c r="J3835" s="125"/>
      <c r="K3835" s="125"/>
      <c r="L3835" s="125"/>
      <c r="M3835" s="125"/>
      <c r="N3835" s="125"/>
      <c r="O3835" s="266"/>
      <c r="P3835" s="267"/>
      <c r="Q3835" s="267"/>
      <c r="R3835" s="270"/>
      <c r="S3835" s="267"/>
      <c r="T3835" s="264"/>
      <c r="U3835" s="300"/>
      <c r="V3835" s="294" t="str">
        <f>IF(Tabela7[[#This Row],[C/V]]="c",Tabela7[[#This Row],[Preço Médio]],"")</f>
        <v/>
      </c>
      <c r="W3835" s="294" t="str">
        <f>IF(Tabela7[[#This Row],[C/V]]="v",Tabela7[[#This Row],[Preço Médio]],"")</f>
        <v/>
      </c>
      <c r="X3835" s="123" t="str">
        <f>Tabela7[[#This Row],[Código Negociação]]&amp;Tabela7[[#This Row],[C/V]]</f>
        <v/>
      </c>
    </row>
    <row r="3836" spans="3:24" ht="15" customHeight="1" x14ac:dyDescent="0.25">
      <c r="C3836" s="141"/>
      <c r="D3836" s="273"/>
      <c r="E3836" s="273"/>
      <c r="F3836" s="264"/>
      <c r="G3836" s="274"/>
      <c r="H3836" s="264"/>
      <c r="I3836" s="275"/>
      <c r="J3836" s="275"/>
      <c r="K3836" s="275"/>
      <c r="L3836" s="275"/>
      <c r="M3836" s="275"/>
      <c r="N3836" s="275"/>
      <c r="O3836" s="267"/>
      <c r="P3836" s="267"/>
      <c r="Q3836" s="268"/>
      <c r="R3836" s="269"/>
      <c r="S3836" s="268"/>
      <c r="T3836" s="263"/>
      <c r="U3836" s="300"/>
      <c r="V3836" s="294" t="str">
        <f>IF(Tabela7[[#This Row],[C/V]]="c",Tabela7[[#This Row],[Preço Médio]],"")</f>
        <v/>
      </c>
      <c r="W3836" s="294" t="str">
        <f>IF(Tabela7[[#This Row],[C/V]]="v",Tabela7[[#This Row],[Preço Médio]],"")</f>
        <v/>
      </c>
      <c r="X3836" s="123" t="str">
        <f>Tabela7[[#This Row],[Código Negociação]]&amp;Tabela7[[#This Row],[C/V]]</f>
        <v/>
      </c>
    </row>
    <row r="3837" spans="3:24" ht="15" customHeight="1" x14ac:dyDescent="0.25">
      <c r="C3837" s="262"/>
      <c r="D3837" s="272"/>
      <c r="E3837" s="273"/>
      <c r="F3837" s="264"/>
      <c r="G3837" s="265"/>
      <c r="H3837" s="126"/>
      <c r="I3837" s="125"/>
      <c r="J3837" s="125"/>
      <c r="K3837" s="125"/>
      <c r="L3837" s="125"/>
      <c r="M3837" s="125"/>
      <c r="N3837" s="125"/>
      <c r="O3837" s="266"/>
      <c r="P3837" s="267"/>
      <c r="Q3837" s="268"/>
      <c r="R3837" s="269"/>
      <c r="S3837" s="268"/>
      <c r="T3837" s="263"/>
      <c r="U3837" s="300"/>
      <c r="V3837" s="294" t="str">
        <f>IF(Tabela7[[#This Row],[C/V]]="c",Tabela7[[#This Row],[Preço Médio]],"")</f>
        <v/>
      </c>
      <c r="W3837" s="294" t="str">
        <f>IF(Tabela7[[#This Row],[C/V]]="v",Tabela7[[#This Row],[Preço Médio]],"")</f>
        <v/>
      </c>
      <c r="X3837" s="123" t="str">
        <f>Tabela7[[#This Row],[Código Negociação]]&amp;Tabela7[[#This Row],[C/V]]</f>
        <v/>
      </c>
    </row>
    <row r="3838" spans="3:24" ht="15" customHeight="1" x14ac:dyDescent="0.25">
      <c r="C3838" s="262"/>
      <c r="D3838" s="272"/>
      <c r="E3838" s="273"/>
      <c r="F3838" s="264"/>
      <c r="G3838" s="265"/>
      <c r="H3838" s="126"/>
      <c r="I3838" s="125"/>
      <c r="J3838" s="125"/>
      <c r="K3838" s="125"/>
      <c r="L3838" s="125"/>
      <c r="M3838" s="125"/>
      <c r="N3838" s="125"/>
      <c r="O3838" s="266"/>
      <c r="P3838" s="267"/>
      <c r="Q3838" s="267"/>
      <c r="R3838" s="270"/>
      <c r="S3838" s="267"/>
      <c r="T3838" s="264"/>
      <c r="U3838" s="300"/>
      <c r="V3838" s="294" t="str">
        <f>IF(Tabela7[[#This Row],[C/V]]="c",Tabela7[[#This Row],[Preço Médio]],"")</f>
        <v/>
      </c>
      <c r="W3838" s="294" t="str">
        <f>IF(Tabela7[[#This Row],[C/V]]="v",Tabela7[[#This Row],[Preço Médio]],"")</f>
        <v/>
      </c>
      <c r="X3838" s="123" t="str">
        <f>Tabela7[[#This Row],[Código Negociação]]&amp;Tabela7[[#This Row],[C/V]]</f>
        <v/>
      </c>
    </row>
    <row r="3839" spans="3:24" ht="15" customHeight="1" x14ac:dyDescent="0.25">
      <c r="C3839" s="141"/>
      <c r="D3839" s="271"/>
      <c r="E3839" s="271"/>
      <c r="F3839" s="118"/>
      <c r="G3839" s="119"/>
      <c r="H3839" s="118"/>
      <c r="I3839" s="120"/>
      <c r="J3839" s="120"/>
      <c r="K3839" s="120"/>
      <c r="L3839" s="120"/>
      <c r="M3839" s="120"/>
      <c r="N3839" s="120"/>
      <c r="O3839" s="121"/>
      <c r="P3839" s="121"/>
      <c r="Q3839" s="117"/>
      <c r="R3839" s="122"/>
      <c r="S3839" s="117"/>
      <c r="T3839" s="123"/>
      <c r="U3839" s="299"/>
      <c r="V3839" s="294" t="str">
        <f>IF(Tabela7[[#This Row],[C/V]]="c",Tabela7[[#This Row],[Preço Médio]],"")</f>
        <v/>
      </c>
      <c r="W3839" s="294" t="str">
        <f>IF(Tabela7[[#This Row],[C/V]]="v",Tabela7[[#This Row],[Preço Médio]],"")</f>
        <v/>
      </c>
      <c r="X3839" s="123" t="str">
        <f>Tabela7[[#This Row],[Código Negociação]]&amp;Tabela7[[#This Row],[C/V]]</f>
        <v/>
      </c>
    </row>
    <row r="3840" spans="3:24" ht="15" customHeight="1" x14ac:dyDescent="0.25">
      <c r="C3840" s="262"/>
      <c r="D3840" s="272"/>
      <c r="E3840" s="272"/>
      <c r="F3840" s="264"/>
      <c r="G3840" s="265"/>
      <c r="H3840" s="126"/>
      <c r="I3840" s="125"/>
      <c r="J3840" s="125"/>
      <c r="K3840" s="125"/>
      <c r="L3840" s="125"/>
      <c r="M3840" s="125"/>
      <c r="N3840" s="125"/>
      <c r="O3840" s="266"/>
      <c r="P3840" s="267"/>
      <c r="Q3840" s="268"/>
      <c r="R3840" s="269"/>
      <c r="S3840" s="268"/>
      <c r="T3840" s="263"/>
      <c r="U3840" s="300"/>
      <c r="V3840" s="294" t="str">
        <f>IF(Tabela7[[#This Row],[C/V]]="c",Tabela7[[#This Row],[Preço Médio]],"")</f>
        <v/>
      </c>
      <c r="W3840" s="294" t="str">
        <f>IF(Tabela7[[#This Row],[C/V]]="v",Tabela7[[#This Row],[Preço Médio]],"")</f>
        <v/>
      </c>
      <c r="X3840" s="123" t="str">
        <f>Tabela7[[#This Row],[Código Negociação]]&amp;Tabela7[[#This Row],[C/V]]</f>
        <v/>
      </c>
    </row>
    <row r="3841" spans="3:24" ht="15" customHeight="1" x14ac:dyDescent="0.25">
      <c r="C3841" s="262"/>
      <c r="D3841" s="272"/>
      <c r="E3841" s="272"/>
      <c r="F3841" s="264"/>
      <c r="G3841" s="265"/>
      <c r="H3841" s="126"/>
      <c r="I3841" s="125"/>
      <c r="J3841" s="125"/>
      <c r="K3841" s="125"/>
      <c r="L3841" s="125"/>
      <c r="M3841" s="125"/>
      <c r="N3841" s="125"/>
      <c r="O3841" s="266"/>
      <c r="P3841" s="267"/>
      <c r="Q3841" s="267"/>
      <c r="R3841" s="270"/>
      <c r="S3841" s="267"/>
      <c r="T3841" s="264"/>
      <c r="U3841" s="300"/>
      <c r="V3841" s="294" t="str">
        <f>IF(Tabela7[[#This Row],[C/V]]="c",Tabela7[[#This Row],[Preço Médio]],"")</f>
        <v/>
      </c>
      <c r="W3841" s="294" t="str">
        <f>IF(Tabela7[[#This Row],[C/V]]="v",Tabela7[[#This Row],[Preço Médio]],"")</f>
        <v/>
      </c>
      <c r="X3841" s="123" t="str">
        <f>Tabela7[[#This Row],[Código Negociação]]&amp;Tabela7[[#This Row],[C/V]]</f>
        <v/>
      </c>
    </row>
    <row r="3842" spans="3:24" ht="15" customHeight="1" x14ac:dyDescent="0.25">
      <c r="C3842" s="141"/>
      <c r="D3842" s="273"/>
      <c r="E3842" s="273"/>
      <c r="F3842" s="264"/>
      <c r="G3842" s="274"/>
      <c r="H3842" s="264"/>
      <c r="I3842" s="275"/>
      <c r="J3842" s="275"/>
      <c r="K3842" s="275"/>
      <c r="L3842" s="275"/>
      <c r="M3842" s="275"/>
      <c r="N3842" s="275"/>
      <c r="O3842" s="267"/>
      <c r="P3842" s="267"/>
      <c r="Q3842" s="268"/>
      <c r="R3842" s="269"/>
      <c r="S3842" s="268"/>
      <c r="T3842" s="263"/>
      <c r="U3842" s="300"/>
      <c r="V3842" s="294" t="str">
        <f>IF(Tabela7[[#This Row],[C/V]]="c",Tabela7[[#This Row],[Preço Médio]],"")</f>
        <v/>
      </c>
      <c r="W3842" s="294" t="str">
        <f>IF(Tabela7[[#This Row],[C/V]]="v",Tabela7[[#This Row],[Preço Médio]],"")</f>
        <v/>
      </c>
      <c r="X3842" s="123" t="str">
        <f>Tabela7[[#This Row],[Código Negociação]]&amp;Tabela7[[#This Row],[C/V]]</f>
        <v/>
      </c>
    </row>
    <row r="3843" spans="3:24" ht="15" customHeight="1" x14ac:dyDescent="0.25">
      <c r="C3843" s="262"/>
      <c r="D3843" s="272"/>
      <c r="E3843" s="273"/>
      <c r="F3843" s="264"/>
      <c r="G3843" s="265"/>
      <c r="H3843" s="126"/>
      <c r="I3843" s="125"/>
      <c r="J3843" s="125"/>
      <c r="K3843" s="125"/>
      <c r="L3843" s="125"/>
      <c r="M3843" s="125"/>
      <c r="N3843" s="125"/>
      <c r="O3843" s="266"/>
      <c r="P3843" s="267"/>
      <c r="Q3843" s="268"/>
      <c r="R3843" s="269"/>
      <c r="S3843" s="268"/>
      <c r="T3843" s="263"/>
      <c r="U3843" s="300"/>
      <c r="V3843" s="294" t="str">
        <f>IF(Tabela7[[#This Row],[C/V]]="c",Tabela7[[#This Row],[Preço Médio]],"")</f>
        <v/>
      </c>
      <c r="W3843" s="294" t="str">
        <f>IF(Tabela7[[#This Row],[C/V]]="v",Tabela7[[#This Row],[Preço Médio]],"")</f>
        <v/>
      </c>
      <c r="X3843" s="123" t="str">
        <f>Tabela7[[#This Row],[Código Negociação]]&amp;Tabela7[[#This Row],[C/V]]</f>
        <v/>
      </c>
    </row>
    <row r="3844" spans="3:24" ht="15" customHeight="1" x14ac:dyDescent="0.25">
      <c r="C3844" s="262"/>
      <c r="D3844" s="272"/>
      <c r="E3844" s="273"/>
      <c r="F3844" s="264"/>
      <c r="G3844" s="265"/>
      <c r="H3844" s="126"/>
      <c r="I3844" s="125"/>
      <c r="J3844" s="125"/>
      <c r="K3844" s="125"/>
      <c r="L3844" s="125"/>
      <c r="M3844" s="125"/>
      <c r="N3844" s="125"/>
      <c r="O3844" s="266"/>
      <c r="P3844" s="267"/>
      <c r="Q3844" s="267"/>
      <c r="R3844" s="270"/>
      <c r="S3844" s="267"/>
      <c r="T3844" s="264"/>
      <c r="U3844" s="300"/>
      <c r="V3844" s="294" t="str">
        <f>IF(Tabela7[[#This Row],[C/V]]="c",Tabela7[[#This Row],[Preço Médio]],"")</f>
        <v/>
      </c>
      <c r="W3844" s="294" t="str">
        <f>IF(Tabela7[[#This Row],[C/V]]="v",Tabela7[[#This Row],[Preço Médio]],"")</f>
        <v/>
      </c>
      <c r="X3844" s="123" t="str">
        <f>Tabela7[[#This Row],[Código Negociação]]&amp;Tabela7[[#This Row],[C/V]]</f>
        <v/>
      </c>
    </row>
    <row r="3845" spans="3:24" ht="15" customHeight="1" x14ac:dyDescent="0.25">
      <c r="C3845" s="141"/>
      <c r="D3845" s="271"/>
      <c r="E3845" s="271"/>
      <c r="F3845" s="118"/>
      <c r="G3845" s="119"/>
      <c r="H3845" s="118"/>
      <c r="I3845" s="120"/>
      <c r="J3845" s="120"/>
      <c r="K3845" s="120"/>
      <c r="L3845" s="120"/>
      <c r="M3845" s="120"/>
      <c r="N3845" s="120"/>
      <c r="O3845" s="121"/>
      <c r="P3845" s="121"/>
      <c r="Q3845" s="117"/>
      <c r="R3845" s="122"/>
      <c r="S3845" s="117"/>
      <c r="T3845" s="123"/>
      <c r="U3845" s="299"/>
      <c r="V3845" s="294" t="str">
        <f>IF(Tabela7[[#This Row],[C/V]]="c",Tabela7[[#This Row],[Preço Médio]],"")</f>
        <v/>
      </c>
      <c r="W3845" s="294" t="str">
        <f>IF(Tabela7[[#This Row],[C/V]]="v",Tabela7[[#This Row],[Preço Médio]],"")</f>
        <v/>
      </c>
      <c r="X3845" s="123" t="str">
        <f>Tabela7[[#This Row],[Código Negociação]]&amp;Tabela7[[#This Row],[C/V]]</f>
        <v/>
      </c>
    </row>
    <row r="3846" spans="3:24" ht="15" customHeight="1" x14ac:dyDescent="0.25">
      <c r="C3846" s="262"/>
      <c r="D3846" s="272"/>
      <c r="E3846" s="272"/>
      <c r="F3846" s="264"/>
      <c r="G3846" s="265"/>
      <c r="H3846" s="126"/>
      <c r="I3846" s="125"/>
      <c r="J3846" s="125"/>
      <c r="K3846" s="125"/>
      <c r="L3846" s="125"/>
      <c r="M3846" s="125"/>
      <c r="N3846" s="125"/>
      <c r="O3846" s="266"/>
      <c r="P3846" s="267"/>
      <c r="Q3846" s="268"/>
      <c r="R3846" s="269"/>
      <c r="S3846" s="268"/>
      <c r="T3846" s="263"/>
      <c r="U3846" s="300"/>
      <c r="V3846" s="294" t="str">
        <f>IF(Tabela7[[#This Row],[C/V]]="c",Tabela7[[#This Row],[Preço Médio]],"")</f>
        <v/>
      </c>
      <c r="W3846" s="294" t="str">
        <f>IF(Tabela7[[#This Row],[C/V]]="v",Tabela7[[#This Row],[Preço Médio]],"")</f>
        <v/>
      </c>
      <c r="X3846" s="123" t="str">
        <f>Tabela7[[#This Row],[Código Negociação]]&amp;Tabela7[[#This Row],[C/V]]</f>
        <v/>
      </c>
    </row>
    <row r="3847" spans="3:24" ht="15" customHeight="1" x14ac:dyDescent="0.25">
      <c r="C3847" s="262"/>
      <c r="D3847" s="272"/>
      <c r="E3847" s="272"/>
      <c r="F3847" s="264"/>
      <c r="G3847" s="265"/>
      <c r="H3847" s="126"/>
      <c r="I3847" s="125"/>
      <c r="J3847" s="125"/>
      <c r="K3847" s="125"/>
      <c r="L3847" s="125"/>
      <c r="M3847" s="125"/>
      <c r="N3847" s="125"/>
      <c r="O3847" s="266"/>
      <c r="P3847" s="267"/>
      <c r="Q3847" s="267"/>
      <c r="R3847" s="270"/>
      <c r="S3847" s="267"/>
      <c r="T3847" s="264"/>
      <c r="U3847" s="300"/>
      <c r="V3847" s="294" t="str">
        <f>IF(Tabela7[[#This Row],[C/V]]="c",Tabela7[[#This Row],[Preço Médio]],"")</f>
        <v/>
      </c>
      <c r="W3847" s="294" t="str">
        <f>IF(Tabela7[[#This Row],[C/V]]="v",Tabela7[[#This Row],[Preço Médio]],"")</f>
        <v/>
      </c>
      <c r="X3847" s="123" t="str">
        <f>Tabela7[[#This Row],[Código Negociação]]&amp;Tabela7[[#This Row],[C/V]]</f>
        <v/>
      </c>
    </row>
    <row r="3848" spans="3:24" ht="15" customHeight="1" x14ac:dyDescent="0.25">
      <c r="C3848" s="141"/>
      <c r="D3848" s="273"/>
      <c r="E3848" s="273"/>
      <c r="F3848" s="264"/>
      <c r="G3848" s="274"/>
      <c r="H3848" s="264"/>
      <c r="I3848" s="275"/>
      <c r="J3848" s="275"/>
      <c r="K3848" s="275"/>
      <c r="L3848" s="275"/>
      <c r="M3848" s="275"/>
      <c r="N3848" s="275"/>
      <c r="O3848" s="267"/>
      <c r="P3848" s="267"/>
      <c r="Q3848" s="268"/>
      <c r="R3848" s="269"/>
      <c r="S3848" s="268"/>
      <c r="T3848" s="263"/>
      <c r="U3848" s="300"/>
      <c r="V3848" s="294" t="str">
        <f>IF(Tabela7[[#This Row],[C/V]]="c",Tabela7[[#This Row],[Preço Médio]],"")</f>
        <v/>
      </c>
      <c r="W3848" s="294" t="str">
        <f>IF(Tabela7[[#This Row],[C/V]]="v",Tabela7[[#This Row],[Preço Médio]],"")</f>
        <v/>
      </c>
      <c r="X3848" s="123" t="str">
        <f>Tabela7[[#This Row],[Código Negociação]]&amp;Tabela7[[#This Row],[C/V]]</f>
        <v/>
      </c>
    </row>
    <row r="3849" spans="3:24" ht="15" customHeight="1" x14ac:dyDescent="0.25">
      <c r="C3849" s="262"/>
      <c r="D3849" s="272"/>
      <c r="E3849" s="273"/>
      <c r="F3849" s="264"/>
      <c r="G3849" s="265"/>
      <c r="H3849" s="126"/>
      <c r="I3849" s="125"/>
      <c r="J3849" s="125"/>
      <c r="K3849" s="125"/>
      <c r="L3849" s="125"/>
      <c r="M3849" s="125"/>
      <c r="N3849" s="125"/>
      <c r="O3849" s="266"/>
      <c r="P3849" s="267"/>
      <c r="Q3849" s="268"/>
      <c r="R3849" s="269"/>
      <c r="S3849" s="268"/>
      <c r="T3849" s="263"/>
      <c r="U3849" s="300"/>
      <c r="V3849" s="294" t="str">
        <f>IF(Tabela7[[#This Row],[C/V]]="c",Tabela7[[#This Row],[Preço Médio]],"")</f>
        <v/>
      </c>
      <c r="W3849" s="294" t="str">
        <f>IF(Tabela7[[#This Row],[C/V]]="v",Tabela7[[#This Row],[Preço Médio]],"")</f>
        <v/>
      </c>
      <c r="X3849" s="123" t="str">
        <f>Tabela7[[#This Row],[Código Negociação]]&amp;Tabela7[[#This Row],[C/V]]</f>
        <v/>
      </c>
    </row>
    <row r="3850" spans="3:24" ht="15" customHeight="1" x14ac:dyDescent="0.25">
      <c r="C3850" s="262"/>
      <c r="D3850" s="272"/>
      <c r="E3850" s="273"/>
      <c r="F3850" s="264"/>
      <c r="G3850" s="265"/>
      <c r="H3850" s="126"/>
      <c r="I3850" s="125"/>
      <c r="J3850" s="125"/>
      <c r="K3850" s="125"/>
      <c r="L3850" s="125"/>
      <c r="M3850" s="125"/>
      <c r="N3850" s="125"/>
      <c r="O3850" s="266"/>
      <c r="P3850" s="267"/>
      <c r="Q3850" s="267"/>
      <c r="R3850" s="270"/>
      <c r="S3850" s="267"/>
      <c r="T3850" s="264"/>
      <c r="U3850" s="300"/>
      <c r="V3850" s="294" t="str">
        <f>IF(Tabela7[[#This Row],[C/V]]="c",Tabela7[[#This Row],[Preço Médio]],"")</f>
        <v/>
      </c>
      <c r="W3850" s="294" t="str">
        <f>IF(Tabela7[[#This Row],[C/V]]="v",Tabela7[[#This Row],[Preço Médio]],"")</f>
        <v/>
      </c>
      <c r="X3850" s="123" t="str">
        <f>Tabela7[[#This Row],[Código Negociação]]&amp;Tabela7[[#This Row],[C/V]]</f>
        <v/>
      </c>
    </row>
    <row r="3851" spans="3:24" ht="15" customHeight="1" x14ac:dyDescent="0.25">
      <c r="C3851" s="141"/>
      <c r="D3851" s="271"/>
      <c r="E3851" s="271"/>
      <c r="F3851" s="118"/>
      <c r="G3851" s="119"/>
      <c r="H3851" s="118"/>
      <c r="I3851" s="120"/>
      <c r="J3851" s="120"/>
      <c r="K3851" s="120"/>
      <c r="L3851" s="120"/>
      <c r="M3851" s="120"/>
      <c r="N3851" s="120"/>
      <c r="O3851" s="121"/>
      <c r="P3851" s="121"/>
      <c r="Q3851" s="117"/>
      <c r="R3851" s="122"/>
      <c r="S3851" s="117"/>
      <c r="T3851" s="123"/>
      <c r="U3851" s="299"/>
      <c r="V3851" s="294" t="str">
        <f>IF(Tabela7[[#This Row],[C/V]]="c",Tabela7[[#This Row],[Preço Médio]],"")</f>
        <v/>
      </c>
      <c r="W3851" s="294" t="str">
        <f>IF(Tabela7[[#This Row],[C/V]]="v",Tabela7[[#This Row],[Preço Médio]],"")</f>
        <v/>
      </c>
      <c r="X3851" s="123" t="str">
        <f>Tabela7[[#This Row],[Código Negociação]]&amp;Tabela7[[#This Row],[C/V]]</f>
        <v/>
      </c>
    </row>
    <row r="3852" spans="3:24" ht="15" customHeight="1" x14ac:dyDescent="0.25">
      <c r="C3852" s="262"/>
      <c r="D3852" s="272"/>
      <c r="E3852" s="272"/>
      <c r="F3852" s="264"/>
      <c r="G3852" s="265"/>
      <c r="H3852" s="126"/>
      <c r="I3852" s="125"/>
      <c r="J3852" s="125"/>
      <c r="K3852" s="125"/>
      <c r="L3852" s="125"/>
      <c r="M3852" s="125"/>
      <c r="N3852" s="125"/>
      <c r="O3852" s="266"/>
      <c r="P3852" s="267"/>
      <c r="Q3852" s="268"/>
      <c r="R3852" s="269"/>
      <c r="S3852" s="268"/>
      <c r="T3852" s="263"/>
      <c r="U3852" s="300"/>
      <c r="V3852" s="294" t="str">
        <f>IF(Tabela7[[#This Row],[C/V]]="c",Tabela7[[#This Row],[Preço Médio]],"")</f>
        <v/>
      </c>
      <c r="W3852" s="294" t="str">
        <f>IF(Tabela7[[#This Row],[C/V]]="v",Tabela7[[#This Row],[Preço Médio]],"")</f>
        <v/>
      </c>
      <c r="X3852" s="123" t="str">
        <f>Tabela7[[#This Row],[Código Negociação]]&amp;Tabela7[[#This Row],[C/V]]</f>
        <v/>
      </c>
    </row>
    <row r="3853" spans="3:24" ht="15" customHeight="1" x14ac:dyDescent="0.25">
      <c r="C3853" s="262"/>
      <c r="D3853" s="272"/>
      <c r="E3853" s="272"/>
      <c r="F3853" s="264"/>
      <c r="G3853" s="265"/>
      <c r="H3853" s="126"/>
      <c r="I3853" s="125"/>
      <c r="J3853" s="125"/>
      <c r="K3853" s="125"/>
      <c r="L3853" s="125"/>
      <c r="M3853" s="125"/>
      <c r="N3853" s="125"/>
      <c r="O3853" s="266"/>
      <c r="P3853" s="267"/>
      <c r="Q3853" s="267"/>
      <c r="R3853" s="270"/>
      <c r="S3853" s="267"/>
      <c r="T3853" s="264"/>
      <c r="U3853" s="300"/>
      <c r="V3853" s="294" t="str">
        <f>IF(Tabela7[[#This Row],[C/V]]="c",Tabela7[[#This Row],[Preço Médio]],"")</f>
        <v/>
      </c>
      <c r="W3853" s="294" t="str">
        <f>IF(Tabela7[[#This Row],[C/V]]="v",Tabela7[[#This Row],[Preço Médio]],"")</f>
        <v/>
      </c>
      <c r="X3853" s="123" t="str">
        <f>Tabela7[[#This Row],[Código Negociação]]&amp;Tabela7[[#This Row],[C/V]]</f>
        <v/>
      </c>
    </row>
    <row r="3854" spans="3:24" ht="15" customHeight="1" x14ac:dyDescent="0.25">
      <c r="C3854" s="141"/>
      <c r="D3854" s="273"/>
      <c r="E3854" s="273"/>
      <c r="F3854" s="264"/>
      <c r="G3854" s="274"/>
      <c r="H3854" s="264"/>
      <c r="I3854" s="275"/>
      <c r="J3854" s="275"/>
      <c r="K3854" s="275"/>
      <c r="L3854" s="275"/>
      <c r="M3854" s="275"/>
      <c r="N3854" s="275"/>
      <c r="O3854" s="267"/>
      <c r="P3854" s="267"/>
      <c r="Q3854" s="268"/>
      <c r="R3854" s="269"/>
      <c r="S3854" s="268"/>
      <c r="T3854" s="263"/>
      <c r="U3854" s="300"/>
      <c r="V3854" s="294" t="str">
        <f>IF(Tabela7[[#This Row],[C/V]]="c",Tabela7[[#This Row],[Preço Médio]],"")</f>
        <v/>
      </c>
      <c r="W3854" s="294" t="str">
        <f>IF(Tabela7[[#This Row],[C/V]]="v",Tabela7[[#This Row],[Preço Médio]],"")</f>
        <v/>
      </c>
      <c r="X3854" s="123" t="str">
        <f>Tabela7[[#This Row],[Código Negociação]]&amp;Tabela7[[#This Row],[C/V]]</f>
        <v/>
      </c>
    </row>
    <row r="3855" spans="3:24" ht="15" customHeight="1" x14ac:dyDescent="0.25">
      <c r="C3855" s="262"/>
      <c r="D3855" s="272"/>
      <c r="E3855" s="273"/>
      <c r="F3855" s="264"/>
      <c r="G3855" s="265"/>
      <c r="H3855" s="126"/>
      <c r="I3855" s="125"/>
      <c r="J3855" s="125"/>
      <c r="K3855" s="125"/>
      <c r="L3855" s="125"/>
      <c r="M3855" s="125"/>
      <c r="N3855" s="125"/>
      <c r="O3855" s="266"/>
      <c r="P3855" s="267"/>
      <c r="Q3855" s="268"/>
      <c r="R3855" s="269"/>
      <c r="S3855" s="268"/>
      <c r="T3855" s="263"/>
      <c r="U3855" s="300"/>
      <c r="V3855" s="294" t="str">
        <f>IF(Tabela7[[#This Row],[C/V]]="c",Tabela7[[#This Row],[Preço Médio]],"")</f>
        <v/>
      </c>
      <c r="W3855" s="294" t="str">
        <f>IF(Tabela7[[#This Row],[C/V]]="v",Tabela7[[#This Row],[Preço Médio]],"")</f>
        <v/>
      </c>
      <c r="X3855" s="123" t="str">
        <f>Tabela7[[#This Row],[Código Negociação]]&amp;Tabela7[[#This Row],[C/V]]</f>
        <v/>
      </c>
    </row>
    <row r="3856" spans="3:24" ht="15" customHeight="1" x14ac:dyDescent="0.25">
      <c r="C3856" s="262"/>
      <c r="D3856" s="272"/>
      <c r="E3856" s="273"/>
      <c r="F3856" s="264"/>
      <c r="G3856" s="265"/>
      <c r="H3856" s="126"/>
      <c r="I3856" s="125"/>
      <c r="J3856" s="125"/>
      <c r="K3856" s="125"/>
      <c r="L3856" s="125"/>
      <c r="M3856" s="125"/>
      <c r="N3856" s="125"/>
      <c r="O3856" s="266"/>
      <c r="P3856" s="267"/>
      <c r="Q3856" s="267"/>
      <c r="R3856" s="270"/>
      <c r="S3856" s="267"/>
      <c r="T3856" s="264"/>
      <c r="U3856" s="300"/>
      <c r="V3856" s="294" t="str">
        <f>IF(Tabela7[[#This Row],[C/V]]="c",Tabela7[[#This Row],[Preço Médio]],"")</f>
        <v/>
      </c>
      <c r="W3856" s="294" t="str">
        <f>IF(Tabela7[[#This Row],[C/V]]="v",Tabela7[[#This Row],[Preço Médio]],"")</f>
        <v/>
      </c>
      <c r="X3856" s="123" t="str">
        <f>Tabela7[[#This Row],[Código Negociação]]&amp;Tabela7[[#This Row],[C/V]]</f>
        <v/>
      </c>
    </row>
    <row r="3857" spans="3:24" ht="15" customHeight="1" x14ac:dyDescent="0.25">
      <c r="C3857" s="141"/>
      <c r="D3857" s="271"/>
      <c r="E3857" s="271"/>
      <c r="F3857" s="118"/>
      <c r="G3857" s="119"/>
      <c r="H3857" s="118"/>
      <c r="I3857" s="120"/>
      <c r="J3857" s="120"/>
      <c r="K3857" s="120"/>
      <c r="L3857" s="120"/>
      <c r="M3857" s="120"/>
      <c r="N3857" s="120"/>
      <c r="O3857" s="121"/>
      <c r="P3857" s="121"/>
      <c r="Q3857" s="117"/>
      <c r="R3857" s="122"/>
      <c r="S3857" s="117"/>
      <c r="T3857" s="123"/>
      <c r="U3857" s="299"/>
      <c r="V3857" s="294" t="str">
        <f>IF(Tabela7[[#This Row],[C/V]]="c",Tabela7[[#This Row],[Preço Médio]],"")</f>
        <v/>
      </c>
      <c r="W3857" s="294" t="str">
        <f>IF(Tabela7[[#This Row],[C/V]]="v",Tabela7[[#This Row],[Preço Médio]],"")</f>
        <v/>
      </c>
      <c r="X3857" s="123" t="str">
        <f>Tabela7[[#This Row],[Código Negociação]]&amp;Tabela7[[#This Row],[C/V]]</f>
        <v/>
      </c>
    </row>
    <row r="3858" spans="3:24" ht="15" customHeight="1" x14ac:dyDescent="0.25">
      <c r="C3858" s="262"/>
      <c r="D3858" s="272"/>
      <c r="E3858" s="272"/>
      <c r="F3858" s="264"/>
      <c r="G3858" s="265"/>
      <c r="H3858" s="126"/>
      <c r="I3858" s="125"/>
      <c r="J3858" s="125"/>
      <c r="K3858" s="125"/>
      <c r="L3858" s="125"/>
      <c r="M3858" s="125"/>
      <c r="N3858" s="125"/>
      <c r="O3858" s="266"/>
      <c r="P3858" s="267"/>
      <c r="Q3858" s="268"/>
      <c r="R3858" s="269"/>
      <c r="S3858" s="268"/>
      <c r="T3858" s="263"/>
      <c r="U3858" s="300"/>
      <c r="V3858" s="294" t="str">
        <f>IF(Tabela7[[#This Row],[C/V]]="c",Tabela7[[#This Row],[Preço Médio]],"")</f>
        <v/>
      </c>
      <c r="W3858" s="294" t="str">
        <f>IF(Tabela7[[#This Row],[C/V]]="v",Tabela7[[#This Row],[Preço Médio]],"")</f>
        <v/>
      </c>
      <c r="X3858" s="123" t="str">
        <f>Tabela7[[#This Row],[Código Negociação]]&amp;Tabela7[[#This Row],[C/V]]</f>
        <v/>
      </c>
    </row>
    <row r="3859" spans="3:24" ht="15" customHeight="1" x14ac:dyDescent="0.25">
      <c r="C3859" s="262"/>
      <c r="D3859" s="272"/>
      <c r="E3859" s="272"/>
      <c r="F3859" s="264"/>
      <c r="G3859" s="265"/>
      <c r="H3859" s="126"/>
      <c r="I3859" s="125"/>
      <c r="J3859" s="125"/>
      <c r="K3859" s="125"/>
      <c r="L3859" s="125"/>
      <c r="M3859" s="125"/>
      <c r="N3859" s="125"/>
      <c r="O3859" s="266"/>
      <c r="P3859" s="267"/>
      <c r="Q3859" s="267"/>
      <c r="R3859" s="270"/>
      <c r="S3859" s="267"/>
      <c r="T3859" s="264"/>
      <c r="U3859" s="300"/>
      <c r="V3859" s="294" t="str">
        <f>IF(Tabela7[[#This Row],[C/V]]="c",Tabela7[[#This Row],[Preço Médio]],"")</f>
        <v/>
      </c>
      <c r="W3859" s="294" t="str">
        <f>IF(Tabela7[[#This Row],[C/V]]="v",Tabela7[[#This Row],[Preço Médio]],"")</f>
        <v/>
      </c>
      <c r="X3859" s="123" t="str">
        <f>Tabela7[[#This Row],[Código Negociação]]&amp;Tabela7[[#This Row],[C/V]]</f>
        <v/>
      </c>
    </row>
    <row r="3860" spans="3:24" ht="15" customHeight="1" x14ac:dyDescent="0.25">
      <c r="C3860" s="141"/>
      <c r="D3860" s="273"/>
      <c r="E3860" s="273"/>
      <c r="F3860" s="264"/>
      <c r="G3860" s="274"/>
      <c r="H3860" s="264"/>
      <c r="I3860" s="275"/>
      <c r="J3860" s="275"/>
      <c r="K3860" s="275"/>
      <c r="L3860" s="275"/>
      <c r="M3860" s="275"/>
      <c r="N3860" s="275"/>
      <c r="O3860" s="267"/>
      <c r="P3860" s="267"/>
      <c r="Q3860" s="268"/>
      <c r="R3860" s="269"/>
      <c r="S3860" s="268"/>
      <c r="T3860" s="263"/>
      <c r="U3860" s="300"/>
      <c r="V3860" s="294" t="str">
        <f>IF(Tabela7[[#This Row],[C/V]]="c",Tabela7[[#This Row],[Preço Médio]],"")</f>
        <v/>
      </c>
      <c r="W3860" s="294" t="str">
        <f>IF(Tabela7[[#This Row],[C/V]]="v",Tabela7[[#This Row],[Preço Médio]],"")</f>
        <v/>
      </c>
      <c r="X3860" s="123" t="str">
        <f>Tabela7[[#This Row],[Código Negociação]]&amp;Tabela7[[#This Row],[C/V]]</f>
        <v/>
      </c>
    </row>
    <row r="3861" spans="3:24" ht="15" customHeight="1" x14ac:dyDescent="0.25">
      <c r="C3861" s="262"/>
      <c r="D3861" s="272"/>
      <c r="E3861" s="273"/>
      <c r="F3861" s="264"/>
      <c r="G3861" s="265"/>
      <c r="H3861" s="126"/>
      <c r="I3861" s="125"/>
      <c r="J3861" s="125"/>
      <c r="K3861" s="125"/>
      <c r="L3861" s="125"/>
      <c r="M3861" s="125"/>
      <c r="N3861" s="125"/>
      <c r="O3861" s="266"/>
      <c r="P3861" s="267"/>
      <c r="Q3861" s="268"/>
      <c r="R3861" s="269"/>
      <c r="S3861" s="268"/>
      <c r="T3861" s="263"/>
      <c r="U3861" s="300"/>
      <c r="V3861" s="294" t="str">
        <f>IF(Tabela7[[#This Row],[C/V]]="c",Tabela7[[#This Row],[Preço Médio]],"")</f>
        <v/>
      </c>
      <c r="W3861" s="294" t="str">
        <f>IF(Tabela7[[#This Row],[C/V]]="v",Tabela7[[#This Row],[Preço Médio]],"")</f>
        <v/>
      </c>
      <c r="X3861" s="123" t="str">
        <f>Tabela7[[#This Row],[Código Negociação]]&amp;Tabela7[[#This Row],[C/V]]</f>
        <v/>
      </c>
    </row>
    <row r="3862" spans="3:24" ht="15" customHeight="1" x14ac:dyDescent="0.25">
      <c r="C3862" s="262"/>
      <c r="D3862" s="272"/>
      <c r="E3862" s="273"/>
      <c r="F3862" s="264"/>
      <c r="G3862" s="265"/>
      <c r="H3862" s="126"/>
      <c r="I3862" s="125"/>
      <c r="J3862" s="125"/>
      <c r="K3862" s="125"/>
      <c r="L3862" s="125"/>
      <c r="M3862" s="125"/>
      <c r="N3862" s="125"/>
      <c r="O3862" s="266"/>
      <c r="P3862" s="267"/>
      <c r="Q3862" s="267"/>
      <c r="R3862" s="270"/>
      <c r="S3862" s="267"/>
      <c r="T3862" s="264"/>
      <c r="U3862" s="300"/>
      <c r="V3862" s="294" t="str">
        <f>IF(Tabela7[[#This Row],[C/V]]="c",Tabela7[[#This Row],[Preço Médio]],"")</f>
        <v/>
      </c>
      <c r="W3862" s="294" t="str">
        <f>IF(Tabela7[[#This Row],[C/V]]="v",Tabela7[[#This Row],[Preço Médio]],"")</f>
        <v/>
      </c>
      <c r="X3862" s="123" t="str">
        <f>Tabela7[[#This Row],[Código Negociação]]&amp;Tabela7[[#This Row],[C/V]]</f>
        <v/>
      </c>
    </row>
    <row r="3863" spans="3:24" ht="15" customHeight="1" x14ac:dyDescent="0.25">
      <c r="C3863" s="141"/>
      <c r="D3863" s="271"/>
      <c r="E3863" s="271"/>
      <c r="F3863" s="118"/>
      <c r="G3863" s="119"/>
      <c r="H3863" s="118"/>
      <c r="I3863" s="120"/>
      <c r="J3863" s="120"/>
      <c r="K3863" s="120"/>
      <c r="L3863" s="120"/>
      <c r="M3863" s="120"/>
      <c r="N3863" s="120"/>
      <c r="O3863" s="121"/>
      <c r="P3863" s="121"/>
      <c r="Q3863" s="117"/>
      <c r="R3863" s="122"/>
      <c r="S3863" s="117"/>
      <c r="T3863" s="123"/>
      <c r="U3863" s="299"/>
      <c r="V3863" s="294" t="str">
        <f>IF(Tabela7[[#This Row],[C/V]]="c",Tabela7[[#This Row],[Preço Médio]],"")</f>
        <v/>
      </c>
      <c r="W3863" s="294" t="str">
        <f>IF(Tabela7[[#This Row],[C/V]]="v",Tabela7[[#This Row],[Preço Médio]],"")</f>
        <v/>
      </c>
      <c r="X3863" s="123" t="str">
        <f>Tabela7[[#This Row],[Código Negociação]]&amp;Tabela7[[#This Row],[C/V]]</f>
        <v/>
      </c>
    </row>
    <row r="3864" spans="3:24" ht="15" customHeight="1" x14ac:dyDescent="0.25">
      <c r="C3864" s="262"/>
      <c r="D3864" s="272"/>
      <c r="E3864" s="272"/>
      <c r="F3864" s="264"/>
      <c r="G3864" s="265"/>
      <c r="H3864" s="126"/>
      <c r="I3864" s="125"/>
      <c r="J3864" s="125"/>
      <c r="K3864" s="125"/>
      <c r="L3864" s="125"/>
      <c r="M3864" s="125"/>
      <c r="N3864" s="125"/>
      <c r="O3864" s="266"/>
      <c r="P3864" s="267"/>
      <c r="Q3864" s="268"/>
      <c r="R3864" s="269"/>
      <c r="S3864" s="268"/>
      <c r="T3864" s="263"/>
      <c r="U3864" s="300"/>
      <c r="V3864" s="294" t="str">
        <f>IF(Tabela7[[#This Row],[C/V]]="c",Tabela7[[#This Row],[Preço Médio]],"")</f>
        <v/>
      </c>
      <c r="W3864" s="294" t="str">
        <f>IF(Tabela7[[#This Row],[C/V]]="v",Tabela7[[#This Row],[Preço Médio]],"")</f>
        <v/>
      </c>
      <c r="X3864" s="123" t="str">
        <f>Tabela7[[#This Row],[Código Negociação]]&amp;Tabela7[[#This Row],[C/V]]</f>
        <v/>
      </c>
    </row>
    <row r="3865" spans="3:24" ht="15" customHeight="1" x14ac:dyDescent="0.25">
      <c r="C3865" s="262"/>
      <c r="D3865" s="272"/>
      <c r="E3865" s="272"/>
      <c r="F3865" s="264"/>
      <c r="G3865" s="265"/>
      <c r="H3865" s="126"/>
      <c r="I3865" s="125"/>
      <c r="J3865" s="125"/>
      <c r="K3865" s="125"/>
      <c r="L3865" s="125"/>
      <c r="M3865" s="125"/>
      <c r="N3865" s="125"/>
      <c r="O3865" s="266"/>
      <c r="P3865" s="267"/>
      <c r="Q3865" s="267"/>
      <c r="R3865" s="270"/>
      <c r="S3865" s="267"/>
      <c r="T3865" s="264"/>
      <c r="U3865" s="300"/>
      <c r="V3865" s="294" t="str">
        <f>IF(Tabela7[[#This Row],[C/V]]="c",Tabela7[[#This Row],[Preço Médio]],"")</f>
        <v/>
      </c>
      <c r="W3865" s="294" t="str">
        <f>IF(Tabela7[[#This Row],[C/V]]="v",Tabela7[[#This Row],[Preço Médio]],"")</f>
        <v/>
      </c>
      <c r="X3865" s="123" t="str">
        <f>Tabela7[[#This Row],[Código Negociação]]&amp;Tabela7[[#This Row],[C/V]]</f>
        <v/>
      </c>
    </row>
    <row r="3866" spans="3:24" ht="15" customHeight="1" x14ac:dyDescent="0.25">
      <c r="C3866" s="141"/>
      <c r="D3866" s="273"/>
      <c r="E3866" s="273"/>
      <c r="F3866" s="264"/>
      <c r="G3866" s="274"/>
      <c r="H3866" s="264"/>
      <c r="I3866" s="275"/>
      <c r="J3866" s="275"/>
      <c r="K3866" s="275"/>
      <c r="L3866" s="275"/>
      <c r="M3866" s="275"/>
      <c r="N3866" s="275"/>
      <c r="O3866" s="267"/>
      <c r="P3866" s="267"/>
      <c r="Q3866" s="268"/>
      <c r="R3866" s="269"/>
      <c r="S3866" s="268"/>
      <c r="T3866" s="263"/>
      <c r="U3866" s="300"/>
      <c r="V3866" s="294" t="str">
        <f>IF(Tabela7[[#This Row],[C/V]]="c",Tabela7[[#This Row],[Preço Médio]],"")</f>
        <v/>
      </c>
      <c r="W3866" s="294" t="str">
        <f>IF(Tabela7[[#This Row],[C/V]]="v",Tabela7[[#This Row],[Preço Médio]],"")</f>
        <v/>
      </c>
      <c r="X3866" s="123" t="str">
        <f>Tabela7[[#This Row],[Código Negociação]]&amp;Tabela7[[#This Row],[C/V]]</f>
        <v/>
      </c>
    </row>
    <row r="3867" spans="3:24" ht="15" customHeight="1" x14ac:dyDescent="0.25">
      <c r="C3867" s="262"/>
      <c r="D3867" s="272"/>
      <c r="E3867" s="273"/>
      <c r="F3867" s="264"/>
      <c r="G3867" s="265"/>
      <c r="H3867" s="126"/>
      <c r="I3867" s="125"/>
      <c r="J3867" s="125"/>
      <c r="K3867" s="125"/>
      <c r="L3867" s="125"/>
      <c r="M3867" s="125"/>
      <c r="N3867" s="125"/>
      <c r="O3867" s="266"/>
      <c r="P3867" s="267"/>
      <c r="Q3867" s="268"/>
      <c r="R3867" s="269"/>
      <c r="S3867" s="268"/>
      <c r="T3867" s="263"/>
      <c r="U3867" s="300"/>
      <c r="V3867" s="294" t="str">
        <f>IF(Tabela7[[#This Row],[C/V]]="c",Tabela7[[#This Row],[Preço Médio]],"")</f>
        <v/>
      </c>
      <c r="W3867" s="294" t="str">
        <f>IF(Tabela7[[#This Row],[C/V]]="v",Tabela7[[#This Row],[Preço Médio]],"")</f>
        <v/>
      </c>
      <c r="X3867" s="123" t="str">
        <f>Tabela7[[#This Row],[Código Negociação]]&amp;Tabela7[[#This Row],[C/V]]</f>
        <v/>
      </c>
    </row>
    <row r="3868" spans="3:24" ht="15" customHeight="1" x14ac:dyDescent="0.25">
      <c r="C3868" s="262"/>
      <c r="D3868" s="272"/>
      <c r="E3868" s="273"/>
      <c r="F3868" s="264"/>
      <c r="G3868" s="265"/>
      <c r="H3868" s="126"/>
      <c r="I3868" s="125"/>
      <c r="J3868" s="125"/>
      <c r="K3868" s="125"/>
      <c r="L3868" s="125"/>
      <c r="M3868" s="125"/>
      <c r="N3868" s="125"/>
      <c r="O3868" s="266"/>
      <c r="P3868" s="267"/>
      <c r="Q3868" s="267"/>
      <c r="R3868" s="270"/>
      <c r="S3868" s="267"/>
      <c r="T3868" s="264"/>
      <c r="U3868" s="300"/>
      <c r="V3868" s="294" t="str">
        <f>IF(Tabela7[[#This Row],[C/V]]="c",Tabela7[[#This Row],[Preço Médio]],"")</f>
        <v/>
      </c>
      <c r="W3868" s="294" t="str">
        <f>IF(Tabela7[[#This Row],[C/V]]="v",Tabela7[[#This Row],[Preço Médio]],"")</f>
        <v/>
      </c>
      <c r="X3868" s="123" t="str">
        <f>Tabela7[[#This Row],[Código Negociação]]&amp;Tabela7[[#This Row],[C/V]]</f>
        <v/>
      </c>
    </row>
    <row r="3869" spans="3:24" ht="15" customHeight="1" x14ac:dyDescent="0.25">
      <c r="C3869" s="141"/>
      <c r="D3869" s="271"/>
      <c r="E3869" s="271"/>
      <c r="F3869" s="118"/>
      <c r="G3869" s="119"/>
      <c r="H3869" s="118"/>
      <c r="I3869" s="120"/>
      <c r="J3869" s="120"/>
      <c r="K3869" s="120"/>
      <c r="L3869" s="120"/>
      <c r="M3869" s="120"/>
      <c r="N3869" s="120"/>
      <c r="O3869" s="121"/>
      <c r="P3869" s="121"/>
      <c r="Q3869" s="117"/>
      <c r="R3869" s="122"/>
      <c r="S3869" s="117"/>
      <c r="T3869" s="123"/>
      <c r="U3869" s="299"/>
      <c r="V3869" s="294" t="str">
        <f>IF(Tabela7[[#This Row],[C/V]]="c",Tabela7[[#This Row],[Preço Médio]],"")</f>
        <v/>
      </c>
      <c r="W3869" s="294" t="str">
        <f>IF(Tabela7[[#This Row],[C/V]]="v",Tabela7[[#This Row],[Preço Médio]],"")</f>
        <v/>
      </c>
      <c r="X3869" s="123" t="str">
        <f>Tabela7[[#This Row],[Código Negociação]]&amp;Tabela7[[#This Row],[C/V]]</f>
        <v/>
      </c>
    </row>
    <row r="3870" spans="3:24" ht="15" customHeight="1" x14ac:dyDescent="0.25">
      <c r="C3870" s="262"/>
      <c r="D3870" s="272"/>
      <c r="E3870" s="272"/>
      <c r="F3870" s="264"/>
      <c r="G3870" s="265"/>
      <c r="H3870" s="126"/>
      <c r="I3870" s="125"/>
      <c r="J3870" s="125"/>
      <c r="K3870" s="125"/>
      <c r="L3870" s="125"/>
      <c r="M3870" s="125"/>
      <c r="N3870" s="125"/>
      <c r="O3870" s="266"/>
      <c r="P3870" s="267"/>
      <c r="Q3870" s="268"/>
      <c r="R3870" s="269"/>
      <c r="S3870" s="268"/>
      <c r="T3870" s="263"/>
      <c r="U3870" s="300"/>
      <c r="V3870" s="294" t="str">
        <f>IF(Tabela7[[#This Row],[C/V]]="c",Tabela7[[#This Row],[Preço Médio]],"")</f>
        <v/>
      </c>
      <c r="W3870" s="294" t="str">
        <f>IF(Tabela7[[#This Row],[C/V]]="v",Tabela7[[#This Row],[Preço Médio]],"")</f>
        <v/>
      </c>
      <c r="X3870" s="123" t="str">
        <f>Tabela7[[#This Row],[Código Negociação]]&amp;Tabela7[[#This Row],[C/V]]</f>
        <v/>
      </c>
    </row>
    <row r="3871" spans="3:24" ht="15" customHeight="1" x14ac:dyDescent="0.25">
      <c r="C3871" s="262"/>
      <c r="D3871" s="272"/>
      <c r="E3871" s="272"/>
      <c r="F3871" s="264"/>
      <c r="G3871" s="265"/>
      <c r="H3871" s="126"/>
      <c r="I3871" s="125"/>
      <c r="J3871" s="125"/>
      <c r="K3871" s="125"/>
      <c r="L3871" s="125"/>
      <c r="M3871" s="125"/>
      <c r="N3871" s="125"/>
      <c r="O3871" s="266"/>
      <c r="P3871" s="267"/>
      <c r="Q3871" s="267"/>
      <c r="R3871" s="270"/>
      <c r="S3871" s="267"/>
      <c r="T3871" s="264"/>
      <c r="U3871" s="300"/>
      <c r="V3871" s="294" t="str">
        <f>IF(Tabela7[[#This Row],[C/V]]="c",Tabela7[[#This Row],[Preço Médio]],"")</f>
        <v/>
      </c>
      <c r="W3871" s="294" t="str">
        <f>IF(Tabela7[[#This Row],[C/V]]="v",Tabela7[[#This Row],[Preço Médio]],"")</f>
        <v/>
      </c>
      <c r="X3871" s="123" t="str">
        <f>Tabela7[[#This Row],[Código Negociação]]&amp;Tabela7[[#This Row],[C/V]]</f>
        <v/>
      </c>
    </row>
    <row r="3872" spans="3:24" ht="15" customHeight="1" x14ac:dyDescent="0.25">
      <c r="C3872" s="141"/>
      <c r="D3872" s="273"/>
      <c r="E3872" s="273"/>
      <c r="F3872" s="264"/>
      <c r="G3872" s="274"/>
      <c r="H3872" s="264"/>
      <c r="I3872" s="275"/>
      <c r="J3872" s="275"/>
      <c r="K3872" s="275"/>
      <c r="L3872" s="275"/>
      <c r="M3872" s="275"/>
      <c r="N3872" s="275"/>
      <c r="O3872" s="267"/>
      <c r="P3872" s="267"/>
      <c r="Q3872" s="268"/>
      <c r="R3872" s="269"/>
      <c r="S3872" s="268"/>
      <c r="T3872" s="263"/>
      <c r="U3872" s="300"/>
      <c r="V3872" s="294" t="str">
        <f>IF(Tabela7[[#This Row],[C/V]]="c",Tabela7[[#This Row],[Preço Médio]],"")</f>
        <v/>
      </c>
      <c r="W3872" s="294" t="str">
        <f>IF(Tabela7[[#This Row],[C/V]]="v",Tabela7[[#This Row],[Preço Médio]],"")</f>
        <v/>
      </c>
      <c r="X3872" s="123" t="str">
        <f>Tabela7[[#This Row],[Código Negociação]]&amp;Tabela7[[#This Row],[C/V]]</f>
        <v/>
      </c>
    </row>
    <row r="3873" spans="3:24" ht="15" customHeight="1" x14ac:dyDescent="0.25">
      <c r="C3873" s="262"/>
      <c r="D3873" s="272"/>
      <c r="E3873" s="273"/>
      <c r="F3873" s="264"/>
      <c r="G3873" s="265"/>
      <c r="H3873" s="126"/>
      <c r="I3873" s="125"/>
      <c r="J3873" s="125"/>
      <c r="K3873" s="125"/>
      <c r="L3873" s="125"/>
      <c r="M3873" s="125"/>
      <c r="N3873" s="125"/>
      <c r="O3873" s="266"/>
      <c r="P3873" s="267"/>
      <c r="Q3873" s="268"/>
      <c r="R3873" s="269"/>
      <c r="S3873" s="268"/>
      <c r="T3873" s="263"/>
      <c r="U3873" s="300"/>
      <c r="V3873" s="294" t="str">
        <f>IF(Tabela7[[#This Row],[C/V]]="c",Tabela7[[#This Row],[Preço Médio]],"")</f>
        <v/>
      </c>
      <c r="W3873" s="294" t="str">
        <f>IF(Tabela7[[#This Row],[C/V]]="v",Tabela7[[#This Row],[Preço Médio]],"")</f>
        <v/>
      </c>
      <c r="X3873" s="123" t="str">
        <f>Tabela7[[#This Row],[Código Negociação]]&amp;Tabela7[[#This Row],[C/V]]</f>
        <v/>
      </c>
    </row>
    <row r="3874" spans="3:24" ht="15" customHeight="1" x14ac:dyDescent="0.25">
      <c r="C3874" s="262"/>
      <c r="D3874" s="272"/>
      <c r="E3874" s="273"/>
      <c r="F3874" s="264"/>
      <c r="G3874" s="265"/>
      <c r="H3874" s="126"/>
      <c r="I3874" s="125"/>
      <c r="J3874" s="125"/>
      <c r="K3874" s="125"/>
      <c r="L3874" s="125"/>
      <c r="M3874" s="125"/>
      <c r="N3874" s="125"/>
      <c r="O3874" s="266"/>
      <c r="P3874" s="267"/>
      <c r="Q3874" s="267"/>
      <c r="R3874" s="270"/>
      <c r="S3874" s="267"/>
      <c r="T3874" s="264"/>
      <c r="U3874" s="300"/>
      <c r="V3874" s="294" t="str">
        <f>IF(Tabela7[[#This Row],[C/V]]="c",Tabela7[[#This Row],[Preço Médio]],"")</f>
        <v/>
      </c>
      <c r="W3874" s="294" t="str">
        <f>IF(Tabela7[[#This Row],[C/V]]="v",Tabela7[[#This Row],[Preço Médio]],"")</f>
        <v/>
      </c>
      <c r="X3874" s="123" t="str">
        <f>Tabela7[[#This Row],[Código Negociação]]&amp;Tabela7[[#This Row],[C/V]]</f>
        <v/>
      </c>
    </row>
    <row r="3875" spans="3:24" ht="15" customHeight="1" x14ac:dyDescent="0.25">
      <c r="C3875" s="141"/>
      <c r="D3875" s="271"/>
      <c r="E3875" s="271"/>
      <c r="F3875" s="118"/>
      <c r="G3875" s="119"/>
      <c r="H3875" s="118"/>
      <c r="I3875" s="120"/>
      <c r="J3875" s="120"/>
      <c r="K3875" s="120"/>
      <c r="L3875" s="120"/>
      <c r="M3875" s="120"/>
      <c r="N3875" s="120"/>
      <c r="O3875" s="121"/>
      <c r="P3875" s="121"/>
      <c r="Q3875" s="117"/>
      <c r="R3875" s="122"/>
      <c r="S3875" s="117"/>
      <c r="T3875" s="123"/>
      <c r="U3875" s="299"/>
      <c r="V3875" s="294" t="str">
        <f>IF(Tabela7[[#This Row],[C/V]]="c",Tabela7[[#This Row],[Preço Médio]],"")</f>
        <v/>
      </c>
      <c r="W3875" s="294" t="str">
        <f>IF(Tabela7[[#This Row],[C/V]]="v",Tabela7[[#This Row],[Preço Médio]],"")</f>
        <v/>
      </c>
      <c r="X3875" s="123" t="str">
        <f>Tabela7[[#This Row],[Código Negociação]]&amp;Tabela7[[#This Row],[C/V]]</f>
        <v/>
      </c>
    </row>
    <row r="3876" spans="3:24" ht="15" customHeight="1" x14ac:dyDescent="0.25">
      <c r="C3876" s="262"/>
      <c r="D3876" s="272"/>
      <c r="E3876" s="272"/>
      <c r="F3876" s="264"/>
      <c r="G3876" s="265"/>
      <c r="H3876" s="126"/>
      <c r="I3876" s="125"/>
      <c r="J3876" s="125"/>
      <c r="K3876" s="125"/>
      <c r="L3876" s="125"/>
      <c r="M3876" s="125"/>
      <c r="N3876" s="125"/>
      <c r="O3876" s="266"/>
      <c r="P3876" s="267"/>
      <c r="Q3876" s="268"/>
      <c r="R3876" s="269"/>
      <c r="S3876" s="268"/>
      <c r="T3876" s="263"/>
      <c r="U3876" s="300"/>
      <c r="V3876" s="294" t="str">
        <f>IF(Tabela7[[#This Row],[C/V]]="c",Tabela7[[#This Row],[Preço Médio]],"")</f>
        <v/>
      </c>
      <c r="W3876" s="294" t="str">
        <f>IF(Tabela7[[#This Row],[C/V]]="v",Tabela7[[#This Row],[Preço Médio]],"")</f>
        <v/>
      </c>
      <c r="X3876" s="123" t="str">
        <f>Tabela7[[#This Row],[Código Negociação]]&amp;Tabela7[[#This Row],[C/V]]</f>
        <v/>
      </c>
    </row>
    <row r="3877" spans="3:24" ht="15" customHeight="1" x14ac:dyDescent="0.25">
      <c r="C3877" s="262"/>
      <c r="D3877" s="272"/>
      <c r="E3877" s="272"/>
      <c r="F3877" s="264"/>
      <c r="G3877" s="265"/>
      <c r="H3877" s="126"/>
      <c r="I3877" s="125"/>
      <c r="J3877" s="125"/>
      <c r="K3877" s="125"/>
      <c r="L3877" s="125"/>
      <c r="M3877" s="125"/>
      <c r="N3877" s="125"/>
      <c r="O3877" s="266"/>
      <c r="P3877" s="267"/>
      <c r="Q3877" s="267"/>
      <c r="R3877" s="270"/>
      <c r="S3877" s="267"/>
      <c r="T3877" s="264"/>
      <c r="U3877" s="300"/>
      <c r="V3877" s="294" t="str">
        <f>IF(Tabela7[[#This Row],[C/V]]="c",Tabela7[[#This Row],[Preço Médio]],"")</f>
        <v/>
      </c>
      <c r="W3877" s="294" t="str">
        <f>IF(Tabela7[[#This Row],[C/V]]="v",Tabela7[[#This Row],[Preço Médio]],"")</f>
        <v/>
      </c>
      <c r="X3877" s="123" t="str">
        <f>Tabela7[[#This Row],[Código Negociação]]&amp;Tabela7[[#This Row],[C/V]]</f>
        <v/>
      </c>
    </row>
    <row r="3878" spans="3:24" ht="15" customHeight="1" x14ac:dyDescent="0.25">
      <c r="C3878" s="141"/>
      <c r="D3878" s="273"/>
      <c r="E3878" s="273"/>
      <c r="F3878" s="264"/>
      <c r="G3878" s="274"/>
      <c r="H3878" s="264"/>
      <c r="I3878" s="275"/>
      <c r="J3878" s="275"/>
      <c r="K3878" s="275"/>
      <c r="L3878" s="275"/>
      <c r="M3878" s="275"/>
      <c r="N3878" s="275"/>
      <c r="O3878" s="267"/>
      <c r="P3878" s="267"/>
      <c r="Q3878" s="268"/>
      <c r="R3878" s="269"/>
      <c r="S3878" s="268"/>
      <c r="T3878" s="263"/>
      <c r="U3878" s="300"/>
      <c r="V3878" s="294" t="str">
        <f>IF(Tabela7[[#This Row],[C/V]]="c",Tabela7[[#This Row],[Preço Médio]],"")</f>
        <v/>
      </c>
      <c r="W3878" s="294" t="str">
        <f>IF(Tabela7[[#This Row],[C/V]]="v",Tabela7[[#This Row],[Preço Médio]],"")</f>
        <v/>
      </c>
      <c r="X3878" s="123" t="str">
        <f>Tabela7[[#This Row],[Código Negociação]]&amp;Tabela7[[#This Row],[C/V]]</f>
        <v/>
      </c>
    </row>
    <row r="3879" spans="3:24" ht="15" customHeight="1" x14ac:dyDescent="0.25">
      <c r="C3879" s="262"/>
      <c r="D3879" s="272"/>
      <c r="E3879" s="273"/>
      <c r="F3879" s="264"/>
      <c r="G3879" s="265"/>
      <c r="H3879" s="126"/>
      <c r="I3879" s="125"/>
      <c r="J3879" s="125"/>
      <c r="K3879" s="125"/>
      <c r="L3879" s="125"/>
      <c r="M3879" s="125"/>
      <c r="N3879" s="125"/>
      <c r="O3879" s="266"/>
      <c r="P3879" s="267"/>
      <c r="Q3879" s="268"/>
      <c r="R3879" s="269"/>
      <c r="S3879" s="268"/>
      <c r="T3879" s="263"/>
      <c r="U3879" s="300"/>
      <c r="V3879" s="294" t="str">
        <f>IF(Tabela7[[#This Row],[C/V]]="c",Tabela7[[#This Row],[Preço Médio]],"")</f>
        <v/>
      </c>
      <c r="W3879" s="294" t="str">
        <f>IF(Tabela7[[#This Row],[C/V]]="v",Tabela7[[#This Row],[Preço Médio]],"")</f>
        <v/>
      </c>
      <c r="X3879" s="123" t="str">
        <f>Tabela7[[#This Row],[Código Negociação]]&amp;Tabela7[[#This Row],[C/V]]</f>
        <v/>
      </c>
    </row>
    <row r="3880" spans="3:24" ht="15" customHeight="1" x14ac:dyDescent="0.25">
      <c r="C3880" s="262"/>
      <c r="D3880" s="272"/>
      <c r="E3880" s="273"/>
      <c r="F3880" s="264"/>
      <c r="G3880" s="265"/>
      <c r="H3880" s="126"/>
      <c r="I3880" s="125"/>
      <c r="J3880" s="125"/>
      <c r="K3880" s="125"/>
      <c r="L3880" s="125"/>
      <c r="M3880" s="125"/>
      <c r="N3880" s="125"/>
      <c r="O3880" s="266"/>
      <c r="P3880" s="267"/>
      <c r="Q3880" s="267"/>
      <c r="R3880" s="270"/>
      <c r="S3880" s="267"/>
      <c r="T3880" s="264"/>
      <c r="U3880" s="300"/>
      <c r="V3880" s="294" t="str">
        <f>IF(Tabela7[[#This Row],[C/V]]="c",Tabela7[[#This Row],[Preço Médio]],"")</f>
        <v/>
      </c>
      <c r="W3880" s="294" t="str">
        <f>IF(Tabela7[[#This Row],[C/V]]="v",Tabela7[[#This Row],[Preço Médio]],"")</f>
        <v/>
      </c>
      <c r="X3880" s="123" t="str">
        <f>Tabela7[[#This Row],[Código Negociação]]&amp;Tabela7[[#This Row],[C/V]]</f>
        <v/>
      </c>
    </row>
    <row r="3881" spans="3:24" ht="15" customHeight="1" x14ac:dyDescent="0.25">
      <c r="C3881" s="141"/>
      <c r="D3881" s="271"/>
      <c r="E3881" s="271"/>
      <c r="F3881" s="118"/>
      <c r="G3881" s="119"/>
      <c r="H3881" s="118"/>
      <c r="I3881" s="120"/>
      <c r="J3881" s="120"/>
      <c r="K3881" s="120"/>
      <c r="L3881" s="120"/>
      <c r="M3881" s="120"/>
      <c r="N3881" s="120"/>
      <c r="O3881" s="121"/>
      <c r="P3881" s="121"/>
      <c r="Q3881" s="117"/>
      <c r="R3881" s="122"/>
      <c r="S3881" s="117"/>
      <c r="T3881" s="123"/>
      <c r="U3881" s="299"/>
      <c r="V3881" s="294" t="str">
        <f>IF(Tabela7[[#This Row],[C/V]]="c",Tabela7[[#This Row],[Preço Médio]],"")</f>
        <v/>
      </c>
      <c r="W3881" s="294" t="str">
        <f>IF(Tabela7[[#This Row],[C/V]]="v",Tabela7[[#This Row],[Preço Médio]],"")</f>
        <v/>
      </c>
      <c r="X3881" s="123" t="str">
        <f>Tabela7[[#This Row],[Código Negociação]]&amp;Tabela7[[#This Row],[C/V]]</f>
        <v/>
      </c>
    </row>
    <row r="3882" spans="3:24" ht="15" customHeight="1" x14ac:dyDescent="0.25">
      <c r="C3882" s="262"/>
      <c r="D3882" s="272"/>
      <c r="E3882" s="272"/>
      <c r="F3882" s="264"/>
      <c r="G3882" s="265"/>
      <c r="H3882" s="126"/>
      <c r="I3882" s="125"/>
      <c r="J3882" s="125"/>
      <c r="K3882" s="125"/>
      <c r="L3882" s="125"/>
      <c r="M3882" s="125"/>
      <c r="N3882" s="125"/>
      <c r="O3882" s="266"/>
      <c r="P3882" s="267"/>
      <c r="Q3882" s="268"/>
      <c r="R3882" s="269"/>
      <c r="S3882" s="268"/>
      <c r="T3882" s="263"/>
      <c r="U3882" s="300"/>
      <c r="V3882" s="294" t="str">
        <f>IF(Tabela7[[#This Row],[C/V]]="c",Tabela7[[#This Row],[Preço Médio]],"")</f>
        <v/>
      </c>
      <c r="W3882" s="294" t="str">
        <f>IF(Tabela7[[#This Row],[C/V]]="v",Tabela7[[#This Row],[Preço Médio]],"")</f>
        <v/>
      </c>
      <c r="X3882" s="123" t="str">
        <f>Tabela7[[#This Row],[Código Negociação]]&amp;Tabela7[[#This Row],[C/V]]</f>
        <v/>
      </c>
    </row>
    <row r="3883" spans="3:24" ht="15" customHeight="1" x14ac:dyDescent="0.25">
      <c r="C3883" s="262"/>
      <c r="D3883" s="272"/>
      <c r="E3883" s="272"/>
      <c r="F3883" s="264"/>
      <c r="G3883" s="265"/>
      <c r="H3883" s="126"/>
      <c r="I3883" s="125"/>
      <c r="J3883" s="125"/>
      <c r="K3883" s="125"/>
      <c r="L3883" s="125"/>
      <c r="M3883" s="125"/>
      <c r="N3883" s="125"/>
      <c r="O3883" s="266"/>
      <c r="P3883" s="267"/>
      <c r="Q3883" s="267"/>
      <c r="R3883" s="270"/>
      <c r="S3883" s="267"/>
      <c r="T3883" s="264"/>
      <c r="U3883" s="300"/>
      <c r="V3883" s="294" t="str">
        <f>IF(Tabela7[[#This Row],[C/V]]="c",Tabela7[[#This Row],[Preço Médio]],"")</f>
        <v/>
      </c>
      <c r="W3883" s="294" t="str">
        <f>IF(Tabela7[[#This Row],[C/V]]="v",Tabela7[[#This Row],[Preço Médio]],"")</f>
        <v/>
      </c>
      <c r="X3883" s="123" t="str">
        <f>Tabela7[[#This Row],[Código Negociação]]&amp;Tabela7[[#This Row],[C/V]]</f>
        <v/>
      </c>
    </row>
    <row r="3884" spans="3:24" ht="15" customHeight="1" x14ac:dyDescent="0.25">
      <c r="C3884" s="141"/>
      <c r="D3884" s="273"/>
      <c r="E3884" s="273"/>
      <c r="F3884" s="264"/>
      <c r="G3884" s="274"/>
      <c r="H3884" s="264"/>
      <c r="I3884" s="275"/>
      <c r="J3884" s="275"/>
      <c r="K3884" s="275"/>
      <c r="L3884" s="275"/>
      <c r="M3884" s="275"/>
      <c r="N3884" s="275"/>
      <c r="O3884" s="267"/>
      <c r="P3884" s="267"/>
      <c r="Q3884" s="268"/>
      <c r="R3884" s="269"/>
      <c r="S3884" s="268"/>
      <c r="T3884" s="263"/>
      <c r="U3884" s="300"/>
      <c r="V3884" s="294" t="str">
        <f>IF(Tabela7[[#This Row],[C/V]]="c",Tabela7[[#This Row],[Preço Médio]],"")</f>
        <v/>
      </c>
      <c r="W3884" s="294" t="str">
        <f>IF(Tabela7[[#This Row],[C/V]]="v",Tabela7[[#This Row],[Preço Médio]],"")</f>
        <v/>
      </c>
      <c r="X3884" s="123" t="str">
        <f>Tabela7[[#This Row],[Código Negociação]]&amp;Tabela7[[#This Row],[C/V]]</f>
        <v/>
      </c>
    </row>
    <row r="3885" spans="3:24" ht="15" customHeight="1" x14ac:dyDescent="0.25">
      <c r="C3885" s="262"/>
      <c r="D3885" s="272"/>
      <c r="E3885" s="273"/>
      <c r="F3885" s="264"/>
      <c r="G3885" s="265"/>
      <c r="H3885" s="126"/>
      <c r="I3885" s="125"/>
      <c r="J3885" s="125"/>
      <c r="K3885" s="125"/>
      <c r="L3885" s="125"/>
      <c r="M3885" s="125"/>
      <c r="N3885" s="125"/>
      <c r="O3885" s="266"/>
      <c r="P3885" s="267"/>
      <c r="Q3885" s="268"/>
      <c r="R3885" s="269"/>
      <c r="S3885" s="268"/>
      <c r="T3885" s="263"/>
      <c r="U3885" s="300"/>
      <c r="V3885" s="294" t="str">
        <f>IF(Tabela7[[#This Row],[C/V]]="c",Tabela7[[#This Row],[Preço Médio]],"")</f>
        <v/>
      </c>
      <c r="W3885" s="294" t="str">
        <f>IF(Tabela7[[#This Row],[C/V]]="v",Tabela7[[#This Row],[Preço Médio]],"")</f>
        <v/>
      </c>
      <c r="X3885" s="123" t="str">
        <f>Tabela7[[#This Row],[Código Negociação]]&amp;Tabela7[[#This Row],[C/V]]</f>
        <v/>
      </c>
    </row>
    <row r="3886" spans="3:24" ht="15" customHeight="1" x14ac:dyDescent="0.25">
      <c r="C3886" s="262"/>
      <c r="D3886" s="272"/>
      <c r="E3886" s="273"/>
      <c r="F3886" s="264"/>
      <c r="G3886" s="265"/>
      <c r="H3886" s="126"/>
      <c r="I3886" s="125"/>
      <c r="J3886" s="125"/>
      <c r="K3886" s="125"/>
      <c r="L3886" s="125"/>
      <c r="M3886" s="125"/>
      <c r="N3886" s="125"/>
      <c r="O3886" s="266"/>
      <c r="P3886" s="267"/>
      <c r="Q3886" s="267"/>
      <c r="R3886" s="270"/>
      <c r="S3886" s="267"/>
      <c r="T3886" s="264"/>
      <c r="U3886" s="300"/>
      <c r="V3886" s="294" t="str">
        <f>IF(Tabela7[[#This Row],[C/V]]="c",Tabela7[[#This Row],[Preço Médio]],"")</f>
        <v/>
      </c>
      <c r="W3886" s="294" t="str">
        <f>IF(Tabela7[[#This Row],[C/V]]="v",Tabela7[[#This Row],[Preço Médio]],"")</f>
        <v/>
      </c>
      <c r="X3886" s="123" t="str">
        <f>Tabela7[[#This Row],[Código Negociação]]&amp;Tabela7[[#This Row],[C/V]]</f>
        <v/>
      </c>
    </row>
    <row r="3887" spans="3:24" ht="15" customHeight="1" x14ac:dyDescent="0.25">
      <c r="C3887" s="141"/>
      <c r="D3887" s="271"/>
      <c r="E3887" s="271"/>
      <c r="F3887" s="118"/>
      <c r="G3887" s="119"/>
      <c r="H3887" s="118"/>
      <c r="I3887" s="120"/>
      <c r="J3887" s="120"/>
      <c r="K3887" s="120"/>
      <c r="L3887" s="120"/>
      <c r="M3887" s="120"/>
      <c r="N3887" s="120"/>
      <c r="O3887" s="121"/>
      <c r="P3887" s="121"/>
      <c r="Q3887" s="117"/>
      <c r="R3887" s="122"/>
      <c r="S3887" s="117"/>
      <c r="T3887" s="123"/>
      <c r="U3887" s="299"/>
      <c r="V3887" s="294" t="str">
        <f>IF(Tabela7[[#This Row],[C/V]]="c",Tabela7[[#This Row],[Preço Médio]],"")</f>
        <v/>
      </c>
      <c r="W3887" s="294" t="str">
        <f>IF(Tabela7[[#This Row],[C/V]]="v",Tabela7[[#This Row],[Preço Médio]],"")</f>
        <v/>
      </c>
      <c r="X3887" s="123" t="str">
        <f>Tabela7[[#This Row],[Código Negociação]]&amp;Tabela7[[#This Row],[C/V]]</f>
        <v/>
      </c>
    </row>
    <row r="3888" spans="3:24" ht="15" customHeight="1" x14ac:dyDescent="0.25">
      <c r="C3888" s="262"/>
      <c r="D3888" s="272"/>
      <c r="E3888" s="272"/>
      <c r="F3888" s="264"/>
      <c r="G3888" s="265"/>
      <c r="H3888" s="126"/>
      <c r="I3888" s="125"/>
      <c r="J3888" s="125"/>
      <c r="K3888" s="125"/>
      <c r="L3888" s="125"/>
      <c r="M3888" s="125"/>
      <c r="N3888" s="125"/>
      <c r="O3888" s="266"/>
      <c r="P3888" s="267"/>
      <c r="Q3888" s="268"/>
      <c r="R3888" s="269"/>
      <c r="S3888" s="268"/>
      <c r="T3888" s="263"/>
      <c r="U3888" s="300"/>
      <c r="V3888" s="294" t="str">
        <f>IF(Tabela7[[#This Row],[C/V]]="c",Tabela7[[#This Row],[Preço Médio]],"")</f>
        <v/>
      </c>
      <c r="W3888" s="294" t="str">
        <f>IF(Tabela7[[#This Row],[C/V]]="v",Tabela7[[#This Row],[Preço Médio]],"")</f>
        <v/>
      </c>
      <c r="X3888" s="123" t="str">
        <f>Tabela7[[#This Row],[Código Negociação]]&amp;Tabela7[[#This Row],[C/V]]</f>
        <v/>
      </c>
    </row>
    <row r="3889" spans="3:24" ht="15" customHeight="1" x14ac:dyDescent="0.25">
      <c r="C3889" s="262"/>
      <c r="D3889" s="272"/>
      <c r="E3889" s="272"/>
      <c r="F3889" s="264"/>
      <c r="G3889" s="265"/>
      <c r="H3889" s="126"/>
      <c r="I3889" s="125"/>
      <c r="J3889" s="125"/>
      <c r="K3889" s="125"/>
      <c r="L3889" s="125"/>
      <c r="M3889" s="125"/>
      <c r="N3889" s="125"/>
      <c r="O3889" s="266"/>
      <c r="P3889" s="267"/>
      <c r="Q3889" s="267"/>
      <c r="R3889" s="270"/>
      <c r="S3889" s="267"/>
      <c r="T3889" s="264"/>
      <c r="U3889" s="300"/>
      <c r="V3889" s="294" t="str">
        <f>IF(Tabela7[[#This Row],[C/V]]="c",Tabela7[[#This Row],[Preço Médio]],"")</f>
        <v/>
      </c>
      <c r="W3889" s="294" t="str">
        <f>IF(Tabela7[[#This Row],[C/V]]="v",Tabela7[[#This Row],[Preço Médio]],"")</f>
        <v/>
      </c>
      <c r="X3889" s="123" t="str">
        <f>Tabela7[[#This Row],[Código Negociação]]&amp;Tabela7[[#This Row],[C/V]]</f>
        <v/>
      </c>
    </row>
    <row r="3890" spans="3:24" ht="15" customHeight="1" x14ac:dyDescent="0.25">
      <c r="C3890" s="141"/>
      <c r="D3890" s="273"/>
      <c r="E3890" s="273"/>
      <c r="F3890" s="264"/>
      <c r="G3890" s="274"/>
      <c r="H3890" s="264"/>
      <c r="I3890" s="275"/>
      <c r="J3890" s="275"/>
      <c r="K3890" s="275"/>
      <c r="L3890" s="275"/>
      <c r="M3890" s="275"/>
      <c r="N3890" s="275"/>
      <c r="O3890" s="267"/>
      <c r="P3890" s="267"/>
      <c r="Q3890" s="268"/>
      <c r="R3890" s="269"/>
      <c r="S3890" s="268"/>
      <c r="T3890" s="263"/>
      <c r="U3890" s="300"/>
      <c r="V3890" s="294" t="str">
        <f>IF(Tabela7[[#This Row],[C/V]]="c",Tabela7[[#This Row],[Preço Médio]],"")</f>
        <v/>
      </c>
      <c r="W3890" s="294" t="str">
        <f>IF(Tabela7[[#This Row],[C/V]]="v",Tabela7[[#This Row],[Preço Médio]],"")</f>
        <v/>
      </c>
      <c r="X3890" s="123" t="str">
        <f>Tabela7[[#This Row],[Código Negociação]]&amp;Tabela7[[#This Row],[C/V]]</f>
        <v/>
      </c>
    </row>
    <row r="3891" spans="3:24" ht="15" customHeight="1" x14ac:dyDescent="0.25">
      <c r="C3891" s="262"/>
      <c r="D3891" s="272"/>
      <c r="E3891" s="273"/>
      <c r="F3891" s="264"/>
      <c r="G3891" s="265"/>
      <c r="H3891" s="126"/>
      <c r="I3891" s="125"/>
      <c r="J3891" s="125"/>
      <c r="K3891" s="125"/>
      <c r="L3891" s="125"/>
      <c r="M3891" s="125"/>
      <c r="N3891" s="125"/>
      <c r="O3891" s="266"/>
      <c r="P3891" s="267"/>
      <c r="Q3891" s="268"/>
      <c r="R3891" s="269"/>
      <c r="S3891" s="268"/>
      <c r="T3891" s="263"/>
      <c r="U3891" s="300"/>
      <c r="V3891" s="294" t="str">
        <f>IF(Tabela7[[#This Row],[C/V]]="c",Tabela7[[#This Row],[Preço Médio]],"")</f>
        <v/>
      </c>
      <c r="W3891" s="294" t="str">
        <f>IF(Tabela7[[#This Row],[C/V]]="v",Tabela7[[#This Row],[Preço Médio]],"")</f>
        <v/>
      </c>
      <c r="X3891" s="123" t="str">
        <f>Tabela7[[#This Row],[Código Negociação]]&amp;Tabela7[[#This Row],[C/V]]</f>
        <v/>
      </c>
    </row>
    <row r="3892" spans="3:24" ht="15" customHeight="1" x14ac:dyDescent="0.25">
      <c r="C3892" s="262"/>
      <c r="D3892" s="272"/>
      <c r="E3892" s="273"/>
      <c r="F3892" s="264"/>
      <c r="G3892" s="265"/>
      <c r="H3892" s="126"/>
      <c r="I3892" s="125"/>
      <c r="J3892" s="125"/>
      <c r="K3892" s="125"/>
      <c r="L3892" s="125"/>
      <c r="M3892" s="125"/>
      <c r="N3892" s="125"/>
      <c r="O3892" s="266"/>
      <c r="P3892" s="267"/>
      <c r="Q3892" s="267"/>
      <c r="R3892" s="270"/>
      <c r="S3892" s="267"/>
      <c r="T3892" s="264"/>
      <c r="U3892" s="300"/>
      <c r="V3892" s="294" t="str">
        <f>IF(Tabela7[[#This Row],[C/V]]="c",Tabela7[[#This Row],[Preço Médio]],"")</f>
        <v/>
      </c>
      <c r="W3892" s="294" t="str">
        <f>IF(Tabela7[[#This Row],[C/V]]="v",Tabela7[[#This Row],[Preço Médio]],"")</f>
        <v/>
      </c>
      <c r="X3892" s="123" t="str">
        <f>Tabela7[[#This Row],[Código Negociação]]&amp;Tabela7[[#This Row],[C/V]]</f>
        <v/>
      </c>
    </row>
    <row r="3893" spans="3:24" ht="15" customHeight="1" x14ac:dyDescent="0.25">
      <c r="C3893" s="141"/>
      <c r="D3893" s="271"/>
      <c r="E3893" s="271"/>
      <c r="F3893" s="118"/>
      <c r="G3893" s="119"/>
      <c r="H3893" s="118"/>
      <c r="I3893" s="120"/>
      <c r="J3893" s="120"/>
      <c r="K3893" s="120"/>
      <c r="L3893" s="120"/>
      <c r="M3893" s="120"/>
      <c r="N3893" s="120"/>
      <c r="O3893" s="121"/>
      <c r="P3893" s="121"/>
      <c r="Q3893" s="117"/>
      <c r="R3893" s="122"/>
      <c r="S3893" s="117"/>
      <c r="T3893" s="123"/>
      <c r="U3893" s="299"/>
      <c r="V3893" s="294" t="str">
        <f>IF(Tabela7[[#This Row],[C/V]]="c",Tabela7[[#This Row],[Preço Médio]],"")</f>
        <v/>
      </c>
      <c r="W3893" s="294" t="str">
        <f>IF(Tabela7[[#This Row],[C/V]]="v",Tabela7[[#This Row],[Preço Médio]],"")</f>
        <v/>
      </c>
      <c r="X3893" s="123" t="str">
        <f>Tabela7[[#This Row],[Código Negociação]]&amp;Tabela7[[#This Row],[C/V]]</f>
        <v/>
      </c>
    </row>
    <row r="3894" spans="3:24" ht="15" customHeight="1" x14ac:dyDescent="0.25">
      <c r="C3894" s="262"/>
      <c r="D3894" s="272"/>
      <c r="E3894" s="272"/>
      <c r="F3894" s="264"/>
      <c r="G3894" s="265"/>
      <c r="H3894" s="126"/>
      <c r="I3894" s="125"/>
      <c r="J3894" s="125"/>
      <c r="K3894" s="125"/>
      <c r="L3894" s="125"/>
      <c r="M3894" s="125"/>
      <c r="N3894" s="125"/>
      <c r="O3894" s="266"/>
      <c r="P3894" s="267"/>
      <c r="Q3894" s="268"/>
      <c r="R3894" s="269"/>
      <c r="S3894" s="268"/>
      <c r="T3894" s="263"/>
      <c r="U3894" s="300"/>
      <c r="V3894" s="294" t="str">
        <f>IF(Tabela7[[#This Row],[C/V]]="c",Tabela7[[#This Row],[Preço Médio]],"")</f>
        <v/>
      </c>
      <c r="W3894" s="294" t="str">
        <f>IF(Tabela7[[#This Row],[C/V]]="v",Tabela7[[#This Row],[Preço Médio]],"")</f>
        <v/>
      </c>
      <c r="X3894" s="123" t="str">
        <f>Tabela7[[#This Row],[Código Negociação]]&amp;Tabela7[[#This Row],[C/V]]</f>
        <v/>
      </c>
    </row>
    <row r="3895" spans="3:24" ht="15" customHeight="1" x14ac:dyDescent="0.25">
      <c r="C3895" s="262"/>
      <c r="D3895" s="272"/>
      <c r="E3895" s="272"/>
      <c r="F3895" s="264"/>
      <c r="G3895" s="265"/>
      <c r="H3895" s="126"/>
      <c r="I3895" s="125"/>
      <c r="J3895" s="125"/>
      <c r="K3895" s="125"/>
      <c r="L3895" s="125"/>
      <c r="M3895" s="125"/>
      <c r="N3895" s="125"/>
      <c r="O3895" s="266"/>
      <c r="P3895" s="267"/>
      <c r="Q3895" s="267"/>
      <c r="R3895" s="270"/>
      <c r="S3895" s="267"/>
      <c r="T3895" s="264"/>
      <c r="U3895" s="300"/>
      <c r="V3895" s="294" t="str">
        <f>IF(Tabela7[[#This Row],[C/V]]="c",Tabela7[[#This Row],[Preço Médio]],"")</f>
        <v/>
      </c>
      <c r="W3895" s="294" t="str">
        <f>IF(Tabela7[[#This Row],[C/V]]="v",Tabela7[[#This Row],[Preço Médio]],"")</f>
        <v/>
      </c>
      <c r="X3895" s="123" t="str">
        <f>Tabela7[[#This Row],[Código Negociação]]&amp;Tabela7[[#This Row],[C/V]]</f>
        <v/>
      </c>
    </row>
    <row r="3896" spans="3:24" ht="15" customHeight="1" x14ac:dyDescent="0.25">
      <c r="C3896" s="141"/>
      <c r="D3896" s="273"/>
      <c r="E3896" s="273"/>
      <c r="F3896" s="264"/>
      <c r="G3896" s="274"/>
      <c r="H3896" s="264"/>
      <c r="I3896" s="275"/>
      <c r="J3896" s="275"/>
      <c r="K3896" s="275"/>
      <c r="L3896" s="275"/>
      <c r="M3896" s="275"/>
      <c r="N3896" s="275"/>
      <c r="O3896" s="267"/>
      <c r="P3896" s="267"/>
      <c r="Q3896" s="268"/>
      <c r="R3896" s="269"/>
      <c r="S3896" s="268"/>
      <c r="T3896" s="263"/>
      <c r="U3896" s="300"/>
      <c r="V3896" s="294" t="str">
        <f>IF(Tabela7[[#This Row],[C/V]]="c",Tabela7[[#This Row],[Preço Médio]],"")</f>
        <v/>
      </c>
      <c r="W3896" s="294" t="str">
        <f>IF(Tabela7[[#This Row],[C/V]]="v",Tabela7[[#This Row],[Preço Médio]],"")</f>
        <v/>
      </c>
      <c r="X3896" s="123" t="str">
        <f>Tabela7[[#This Row],[Código Negociação]]&amp;Tabela7[[#This Row],[C/V]]</f>
        <v/>
      </c>
    </row>
    <row r="3897" spans="3:24" ht="15" customHeight="1" x14ac:dyDescent="0.25">
      <c r="C3897" s="262"/>
      <c r="D3897" s="272"/>
      <c r="E3897" s="273"/>
      <c r="F3897" s="264"/>
      <c r="G3897" s="265"/>
      <c r="H3897" s="126"/>
      <c r="I3897" s="125"/>
      <c r="J3897" s="125"/>
      <c r="K3897" s="125"/>
      <c r="L3897" s="125"/>
      <c r="M3897" s="125"/>
      <c r="N3897" s="125"/>
      <c r="O3897" s="266"/>
      <c r="P3897" s="267"/>
      <c r="Q3897" s="268"/>
      <c r="R3897" s="269"/>
      <c r="S3897" s="268"/>
      <c r="T3897" s="263"/>
      <c r="U3897" s="300"/>
      <c r="V3897" s="294" t="str">
        <f>IF(Tabela7[[#This Row],[C/V]]="c",Tabela7[[#This Row],[Preço Médio]],"")</f>
        <v/>
      </c>
      <c r="W3897" s="294" t="str">
        <f>IF(Tabela7[[#This Row],[C/V]]="v",Tabela7[[#This Row],[Preço Médio]],"")</f>
        <v/>
      </c>
      <c r="X3897" s="123" t="str">
        <f>Tabela7[[#This Row],[Código Negociação]]&amp;Tabela7[[#This Row],[C/V]]</f>
        <v/>
      </c>
    </row>
    <row r="3898" spans="3:24" ht="15" customHeight="1" x14ac:dyDescent="0.25">
      <c r="C3898" s="262"/>
      <c r="D3898" s="272"/>
      <c r="E3898" s="273"/>
      <c r="F3898" s="264"/>
      <c r="G3898" s="265"/>
      <c r="H3898" s="126"/>
      <c r="I3898" s="125"/>
      <c r="J3898" s="125"/>
      <c r="K3898" s="125"/>
      <c r="L3898" s="125"/>
      <c r="M3898" s="125"/>
      <c r="N3898" s="125"/>
      <c r="O3898" s="266"/>
      <c r="P3898" s="267"/>
      <c r="Q3898" s="267"/>
      <c r="R3898" s="270"/>
      <c r="S3898" s="267"/>
      <c r="T3898" s="264"/>
      <c r="U3898" s="300"/>
      <c r="V3898" s="294" t="str">
        <f>IF(Tabela7[[#This Row],[C/V]]="c",Tabela7[[#This Row],[Preço Médio]],"")</f>
        <v/>
      </c>
      <c r="W3898" s="294" t="str">
        <f>IF(Tabela7[[#This Row],[C/V]]="v",Tabela7[[#This Row],[Preço Médio]],"")</f>
        <v/>
      </c>
      <c r="X3898" s="123" t="str">
        <f>Tabela7[[#This Row],[Código Negociação]]&amp;Tabela7[[#This Row],[C/V]]</f>
        <v/>
      </c>
    </row>
    <row r="3899" spans="3:24" ht="15" customHeight="1" x14ac:dyDescent="0.25">
      <c r="C3899" s="141"/>
      <c r="D3899" s="271"/>
      <c r="E3899" s="271"/>
      <c r="F3899" s="118"/>
      <c r="G3899" s="119"/>
      <c r="H3899" s="118"/>
      <c r="I3899" s="120"/>
      <c r="J3899" s="120"/>
      <c r="K3899" s="120"/>
      <c r="L3899" s="120"/>
      <c r="M3899" s="120"/>
      <c r="N3899" s="120"/>
      <c r="O3899" s="121"/>
      <c r="P3899" s="121"/>
      <c r="Q3899" s="117"/>
      <c r="R3899" s="122"/>
      <c r="S3899" s="117"/>
      <c r="T3899" s="123"/>
      <c r="U3899" s="299"/>
      <c r="V3899" s="294" t="str">
        <f>IF(Tabela7[[#This Row],[C/V]]="c",Tabela7[[#This Row],[Preço Médio]],"")</f>
        <v/>
      </c>
      <c r="W3899" s="294" t="str">
        <f>IF(Tabela7[[#This Row],[C/V]]="v",Tabela7[[#This Row],[Preço Médio]],"")</f>
        <v/>
      </c>
      <c r="X3899" s="123" t="str">
        <f>Tabela7[[#This Row],[Código Negociação]]&amp;Tabela7[[#This Row],[C/V]]</f>
        <v/>
      </c>
    </row>
    <row r="3900" spans="3:24" ht="15" customHeight="1" x14ac:dyDescent="0.25">
      <c r="C3900" s="262"/>
      <c r="D3900" s="272"/>
      <c r="E3900" s="272"/>
      <c r="F3900" s="264"/>
      <c r="G3900" s="265"/>
      <c r="H3900" s="126"/>
      <c r="I3900" s="125"/>
      <c r="J3900" s="125"/>
      <c r="K3900" s="125"/>
      <c r="L3900" s="125"/>
      <c r="M3900" s="125"/>
      <c r="N3900" s="125"/>
      <c r="O3900" s="266"/>
      <c r="P3900" s="267"/>
      <c r="Q3900" s="268"/>
      <c r="R3900" s="269"/>
      <c r="S3900" s="268"/>
      <c r="T3900" s="263"/>
      <c r="U3900" s="300"/>
      <c r="V3900" s="294" t="str">
        <f>IF(Tabela7[[#This Row],[C/V]]="c",Tabela7[[#This Row],[Preço Médio]],"")</f>
        <v/>
      </c>
      <c r="W3900" s="294" t="str">
        <f>IF(Tabela7[[#This Row],[C/V]]="v",Tabela7[[#This Row],[Preço Médio]],"")</f>
        <v/>
      </c>
      <c r="X3900" s="123" t="str">
        <f>Tabela7[[#This Row],[Código Negociação]]&amp;Tabela7[[#This Row],[C/V]]</f>
        <v/>
      </c>
    </row>
    <row r="3901" spans="3:24" ht="15" customHeight="1" x14ac:dyDescent="0.25">
      <c r="C3901" s="262"/>
      <c r="D3901" s="272"/>
      <c r="E3901" s="272"/>
      <c r="F3901" s="264"/>
      <c r="G3901" s="265"/>
      <c r="H3901" s="126"/>
      <c r="I3901" s="125"/>
      <c r="J3901" s="125"/>
      <c r="K3901" s="125"/>
      <c r="L3901" s="125"/>
      <c r="M3901" s="125"/>
      <c r="N3901" s="125"/>
      <c r="O3901" s="266"/>
      <c r="P3901" s="267"/>
      <c r="Q3901" s="267"/>
      <c r="R3901" s="270"/>
      <c r="S3901" s="267"/>
      <c r="T3901" s="264"/>
      <c r="U3901" s="300"/>
      <c r="V3901" s="294" t="str">
        <f>IF(Tabela7[[#This Row],[C/V]]="c",Tabela7[[#This Row],[Preço Médio]],"")</f>
        <v/>
      </c>
      <c r="W3901" s="294" t="str">
        <f>IF(Tabela7[[#This Row],[C/V]]="v",Tabela7[[#This Row],[Preço Médio]],"")</f>
        <v/>
      </c>
      <c r="X3901" s="123" t="str">
        <f>Tabela7[[#This Row],[Código Negociação]]&amp;Tabela7[[#This Row],[C/V]]</f>
        <v/>
      </c>
    </row>
    <row r="3902" spans="3:24" ht="15" customHeight="1" x14ac:dyDescent="0.25">
      <c r="C3902" s="141"/>
      <c r="D3902" s="273"/>
      <c r="E3902" s="273"/>
      <c r="F3902" s="264"/>
      <c r="G3902" s="274"/>
      <c r="H3902" s="264"/>
      <c r="I3902" s="275"/>
      <c r="J3902" s="275"/>
      <c r="K3902" s="275"/>
      <c r="L3902" s="275"/>
      <c r="M3902" s="275"/>
      <c r="N3902" s="275"/>
      <c r="O3902" s="267"/>
      <c r="P3902" s="267"/>
      <c r="Q3902" s="268"/>
      <c r="R3902" s="269"/>
      <c r="S3902" s="268"/>
      <c r="T3902" s="263"/>
      <c r="U3902" s="300"/>
      <c r="V3902" s="294" t="str">
        <f>IF(Tabela7[[#This Row],[C/V]]="c",Tabela7[[#This Row],[Preço Médio]],"")</f>
        <v/>
      </c>
      <c r="W3902" s="294" t="str">
        <f>IF(Tabela7[[#This Row],[C/V]]="v",Tabela7[[#This Row],[Preço Médio]],"")</f>
        <v/>
      </c>
      <c r="X3902" s="123" t="str">
        <f>Tabela7[[#This Row],[Código Negociação]]&amp;Tabela7[[#This Row],[C/V]]</f>
        <v/>
      </c>
    </row>
    <row r="3903" spans="3:24" ht="15" customHeight="1" x14ac:dyDescent="0.25">
      <c r="C3903" s="262"/>
      <c r="D3903" s="272"/>
      <c r="E3903" s="273"/>
      <c r="F3903" s="264"/>
      <c r="G3903" s="265"/>
      <c r="H3903" s="126"/>
      <c r="I3903" s="125"/>
      <c r="J3903" s="125"/>
      <c r="K3903" s="125"/>
      <c r="L3903" s="125"/>
      <c r="M3903" s="125"/>
      <c r="N3903" s="125"/>
      <c r="O3903" s="266"/>
      <c r="P3903" s="267"/>
      <c r="Q3903" s="268"/>
      <c r="R3903" s="269"/>
      <c r="S3903" s="268"/>
      <c r="T3903" s="263"/>
      <c r="U3903" s="300"/>
      <c r="V3903" s="294" t="str">
        <f>IF(Tabela7[[#This Row],[C/V]]="c",Tabela7[[#This Row],[Preço Médio]],"")</f>
        <v/>
      </c>
      <c r="W3903" s="294" t="str">
        <f>IF(Tabela7[[#This Row],[C/V]]="v",Tabela7[[#This Row],[Preço Médio]],"")</f>
        <v/>
      </c>
      <c r="X3903" s="123" t="str">
        <f>Tabela7[[#This Row],[Código Negociação]]&amp;Tabela7[[#This Row],[C/V]]</f>
        <v/>
      </c>
    </row>
    <row r="3904" spans="3:24" ht="15" customHeight="1" x14ac:dyDescent="0.25">
      <c r="C3904" s="262"/>
      <c r="D3904" s="272"/>
      <c r="E3904" s="273"/>
      <c r="F3904" s="264"/>
      <c r="G3904" s="265"/>
      <c r="H3904" s="126"/>
      <c r="I3904" s="125"/>
      <c r="J3904" s="125"/>
      <c r="K3904" s="125"/>
      <c r="L3904" s="125"/>
      <c r="M3904" s="125"/>
      <c r="N3904" s="125"/>
      <c r="O3904" s="266"/>
      <c r="P3904" s="267"/>
      <c r="Q3904" s="267"/>
      <c r="R3904" s="270"/>
      <c r="S3904" s="267"/>
      <c r="T3904" s="264"/>
      <c r="U3904" s="300"/>
      <c r="V3904" s="294" t="str">
        <f>IF(Tabela7[[#This Row],[C/V]]="c",Tabela7[[#This Row],[Preço Médio]],"")</f>
        <v/>
      </c>
      <c r="W3904" s="294" t="str">
        <f>IF(Tabela7[[#This Row],[C/V]]="v",Tabela7[[#This Row],[Preço Médio]],"")</f>
        <v/>
      </c>
      <c r="X3904" s="123" t="str">
        <f>Tabela7[[#This Row],[Código Negociação]]&amp;Tabela7[[#This Row],[C/V]]</f>
        <v/>
      </c>
    </row>
    <row r="3905" spans="3:24" ht="15" customHeight="1" x14ac:dyDescent="0.25">
      <c r="C3905" s="141"/>
      <c r="D3905" s="271"/>
      <c r="E3905" s="271"/>
      <c r="F3905" s="118"/>
      <c r="G3905" s="119"/>
      <c r="H3905" s="118"/>
      <c r="I3905" s="120"/>
      <c r="J3905" s="120"/>
      <c r="K3905" s="120"/>
      <c r="L3905" s="120"/>
      <c r="M3905" s="120"/>
      <c r="N3905" s="120"/>
      <c r="O3905" s="121"/>
      <c r="P3905" s="121"/>
      <c r="Q3905" s="117"/>
      <c r="R3905" s="122"/>
      <c r="S3905" s="117"/>
      <c r="T3905" s="123"/>
      <c r="U3905" s="299"/>
      <c r="V3905" s="294" t="str">
        <f>IF(Tabela7[[#This Row],[C/V]]="c",Tabela7[[#This Row],[Preço Médio]],"")</f>
        <v/>
      </c>
      <c r="W3905" s="294" t="str">
        <f>IF(Tabela7[[#This Row],[C/V]]="v",Tabela7[[#This Row],[Preço Médio]],"")</f>
        <v/>
      </c>
      <c r="X3905" s="123" t="str">
        <f>Tabela7[[#This Row],[Código Negociação]]&amp;Tabela7[[#This Row],[C/V]]</f>
        <v/>
      </c>
    </row>
    <row r="3906" spans="3:24" ht="15" customHeight="1" x14ac:dyDescent="0.25">
      <c r="C3906" s="262"/>
      <c r="D3906" s="272"/>
      <c r="E3906" s="272"/>
      <c r="F3906" s="264"/>
      <c r="G3906" s="265"/>
      <c r="H3906" s="126"/>
      <c r="I3906" s="125"/>
      <c r="J3906" s="125"/>
      <c r="K3906" s="125"/>
      <c r="L3906" s="125"/>
      <c r="M3906" s="125"/>
      <c r="N3906" s="125"/>
      <c r="O3906" s="266"/>
      <c r="P3906" s="267"/>
      <c r="Q3906" s="268"/>
      <c r="R3906" s="269"/>
      <c r="S3906" s="268"/>
      <c r="T3906" s="263"/>
      <c r="U3906" s="300"/>
      <c r="V3906" s="294" t="str">
        <f>IF(Tabela7[[#This Row],[C/V]]="c",Tabela7[[#This Row],[Preço Médio]],"")</f>
        <v/>
      </c>
      <c r="W3906" s="294" t="str">
        <f>IF(Tabela7[[#This Row],[C/V]]="v",Tabela7[[#This Row],[Preço Médio]],"")</f>
        <v/>
      </c>
      <c r="X3906" s="123" t="str">
        <f>Tabela7[[#This Row],[Código Negociação]]&amp;Tabela7[[#This Row],[C/V]]</f>
        <v/>
      </c>
    </row>
    <row r="3907" spans="3:24" ht="15" customHeight="1" x14ac:dyDescent="0.25">
      <c r="C3907" s="262"/>
      <c r="D3907" s="272"/>
      <c r="E3907" s="272"/>
      <c r="F3907" s="264"/>
      <c r="G3907" s="265"/>
      <c r="H3907" s="126"/>
      <c r="I3907" s="125"/>
      <c r="J3907" s="125"/>
      <c r="K3907" s="125"/>
      <c r="L3907" s="125"/>
      <c r="M3907" s="125"/>
      <c r="N3907" s="125"/>
      <c r="O3907" s="266"/>
      <c r="P3907" s="267"/>
      <c r="Q3907" s="267"/>
      <c r="R3907" s="270"/>
      <c r="S3907" s="267"/>
      <c r="T3907" s="264"/>
      <c r="U3907" s="300"/>
      <c r="V3907" s="294" t="str">
        <f>IF(Tabela7[[#This Row],[C/V]]="c",Tabela7[[#This Row],[Preço Médio]],"")</f>
        <v/>
      </c>
      <c r="W3907" s="294" t="str">
        <f>IF(Tabela7[[#This Row],[C/V]]="v",Tabela7[[#This Row],[Preço Médio]],"")</f>
        <v/>
      </c>
      <c r="X3907" s="123" t="str">
        <f>Tabela7[[#This Row],[Código Negociação]]&amp;Tabela7[[#This Row],[C/V]]</f>
        <v/>
      </c>
    </row>
    <row r="3908" spans="3:24" ht="15" customHeight="1" x14ac:dyDescent="0.25">
      <c r="C3908" s="141"/>
      <c r="D3908" s="273"/>
      <c r="E3908" s="273"/>
      <c r="F3908" s="264"/>
      <c r="G3908" s="274"/>
      <c r="H3908" s="264"/>
      <c r="I3908" s="275"/>
      <c r="J3908" s="275"/>
      <c r="K3908" s="275"/>
      <c r="L3908" s="275"/>
      <c r="M3908" s="275"/>
      <c r="N3908" s="275"/>
      <c r="O3908" s="267"/>
      <c r="P3908" s="267"/>
      <c r="Q3908" s="268"/>
      <c r="R3908" s="269"/>
      <c r="S3908" s="268"/>
      <c r="T3908" s="263"/>
      <c r="U3908" s="300"/>
      <c r="V3908" s="294" t="str">
        <f>IF(Tabela7[[#This Row],[C/V]]="c",Tabela7[[#This Row],[Preço Médio]],"")</f>
        <v/>
      </c>
      <c r="W3908" s="294" t="str">
        <f>IF(Tabela7[[#This Row],[C/V]]="v",Tabela7[[#This Row],[Preço Médio]],"")</f>
        <v/>
      </c>
      <c r="X3908" s="123" t="str">
        <f>Tabela7[[#This Row],[Código Negociação]]&amp;Tabela7[[#This Row],[C/V]]</f>
        <v/>
      </c>
    </row>
    <row r="3909" spans="3:24" ht="15" customHeight="1" x14ac:dyDescent="0.25">
      <c r="C3909" s="262"/>
      <c r="D3909" s="272"/>
      <c r="E3909" s="273"/>
      <c r="F3909" s="264"/>
      <c r="G3909" s="265"/>
      <c r="H3909" s="126"/>
      <c r="I3909" s="125"/>
      <c r="J3909" s="125"/>
      <c r="K3909" s="125"/>
      <c r="L3909" s="125"/>
      <c r="M3909" s="125"/>
      <c r="N3909" s="125"/>
      <c r="O3909" s="266"/>
      <c r="P3909" s="267"/>
      <c r="Q3909" s="268"/>
      <c r="R3909" s="269"/>
      <c r="S3909" s="268"/>
      <c r="T3909" s="263"/>
      <c r="U3909" s="300"/>
      <c r="V3909" s="294" t="str">
        <f>IF(Tabela7[[#This Row],[C/V]]="c",Tabela7[[#This Row],[Preço Médio]],"")</f>
        <v/>
      </c>
      <c r="W3909" s="294" t="str">
        <f>IF(Tabela7[[#This Row],[C/V]]="v",Tabela7[[#This Row],[Preço Médio]],"")</f>
        <v/>
      </c>
      <c r="X3909" s="123" t="str">
        <f>Tabela7[[#This Row],[Código Negociação]]&amp;Tabela7[[#This Row],[C/V]]</f>
        <v/>
      </c>
    </row>
    <row r="3910" spans="3:24" ht="15" customHeight="1" x14ac:dyDescent="0.25">
      <c r="C3910" s="262"/>
      <c r="D3910" s="272"/>
      <c r="E3910" s="273"/>
      <c r="F3910" s="264"/>
      <c r="G3910" s="265"/>
      <c r="H3910" s="126"/>
      <c r="I3910" s="125"/>
      <c r="J3910" s="125"/>
      <c r="K3910" s="125"/>
      <c r="L3910" s="125"/>
      <c r="M3910" s="125"/>
      <c r="N3910" s="125"/>
      <c r="O3910" s="266"/>
      <c r="P3910" s="267"/>
      <c r="Q3910" s="267"/>
      <c r="R3910" s="270"/>
      <c r="S3910" s="267"/>
      <c r="T3910" s="264"/>
      <c r="U3910" s="300"/>
      <c r="V3910" s="294" t="str">
        <f>IF(Tabela7[[#This Row],[C/V]]="c",Tabela7[[#This Row],[Preço Médio]],"")</f>
        <v/>
      </c>
      <c r="W3910" s="294" t="str">
        <f>IF(Tabela7[[#This Row],[C/V]]="v",Tabela7[[#This Row],[Preço Médio]],"")</f>
        <v/>
      </c>
      <c r="X3910" s="123" t="str">
        <f>Tabela7[[#This Row],[Código Negociação]]&amp;Tabela7[[#This Row],[C/V]]</f>
        <v/>
      </c>
    </row>
    <row r="3911" spans="3:24" ht="15" customHeight="1" x14ac:dyDescent="0.25">
      <c r="C3911" s="141"/>
      <c r="D3911" s="271"/>
      <c r="E3911" s="271"/>
      <c r="F3911" s="118"/>
      <c r="G3911" s="119"/>
      <c r="H3911" s="118"/>
      <c r="I3911" s="120"/>
      <c r="J3911" s="120"/>
      <c r="K3911" s="120"/>
      <c r="L3911" s="120"/>
      <c r="M3911" s="120"/>
      <c r="N3911" s="120"/>
      <c r="O3911" s="121"/>
      <c r="P3911" s="121"/>
      <c r="Q3911" s="117"/>
      <c r="R3911" s="122"/>
      <c r="S3911" s="117"/>
      <c r="T3911" s="123"/>
      <c r="U3911" s="299"/>
      <c r="V3911" s="294" t="str">
        <f>IF(Tabela7[[#This Row],[C/V]]="c",Tabela7[[#This Row],[Preço Médio]],"")</f>
        <v/>
      </c>
      <c r="W3911" s="294" t="str">
        <f>IF(Tabela7[[#This Row],[C/V]]="v",Tabela7[[#This Row],[Preço Médio]],"")</f>
        <v/>
      </c>
      <c r="X3911" s="123" t="str">
        <f>Tabela7[[#This Row],[Código Negociação]]&amp;Tabela7[[#This Row],[C/V]]</f>
        <v/>
      </c>
    </row>
    <row r="3912" spans="3:24" ht="15" customHeight="1" x14ac:dyDescent="0.25">
      <c r="C3912" s="262"/>
      <c r="D3912" s="272"/>
      <c r="E3912" s="272"/>
      <c r="F3912" s="264"/>
      <c r="G3912" s="265"/>
      <c r="H3912" s="126"/>
      <c r="I3912" s="125"/>
      <c r="J3912" s="125"/>
      <c r="K3912" s="125"/>
      <c r="L3912" s="125"/>
      <c r="M3912" s="125"/>
      <c r="N3912" s="125"/>
      <c r="O3912" s="266"/>
      <c r="P3912" s="267"/>
      <c r="Q3912" s="268"/>
      <c r="R3912" s="269"/>
      <c r="S3912" s="268"/>
      <c r="T3912" s="263"/>
      <c r="U3912" s="300"/>
      <c r="V3912" s="294" t="str">
        <f>IF(Tabela7[[#This Row],[C/V]]="c",Tabela7[[#This Row],[Preço Médio]],"")</f>
        <v/>
      </c>
      <c r="W3912" s="294" t="str">
        <f>IF(Tabela7[[#This Row],[C/V]]="v",Tabela7[[#This Row],[Preço Médio]],"")</f>
        <v/>
      </c>
      <c r="X3912" s="123" t="str">
        <f>Tabela7[[#This Row],[Código Negociação]]&amp;Tabela7[[#This Row],[C/V]]</f>
        <v/>
      </c>
    </row>
    <row r="3913" spans="3:24" ht="15" customHeight="1" x14ac:dyDescent="0.25">
      <c r="C3913" s="262"/>
      <c r="D3913" s="272"/>
      <c r="E3913" s="272"/>
      <c r="F3913" s="264"/>
      <c r="G3913" s="265"/>
      <c r="H3913" s="126"/>
      <c r="I3913" s="125"/>
      <c r="J3913" s="125"/>
      <c r="K3913" s="125"/>
      <c r="L3913" s="125"/>
      <c r="M3913" s="125"/>
      <c r="N3913" s="125"/>
      <c r="O3913" s="266"/>
      <c r="P3913" s="267"/>
      <c r="Q3913" s="267"/>
      <c r="R3913" s="270"/>
      <c r="S3913" s="267"/>
      <c r="T3913" s="264"/>
      <c r="U3913" s="300"/>
      <c r="V3913" s="294" t="str">
        <f>IF(Tabela7[[#This Row],[C/V]]="c",Tabela7[[#This Row],[Preço Médio]],"")</f>
        <v/>
      </c>
      <c r="W3913" s="294" t="str">
        <f>IF(Tabela7[[#This Row],[C/V]]="v",Tabela7[[#This Row],[Preço Médio]],"")</f>
        <v/>
      </c>
      <c r="X3913" s="123" t="str">
        <f>Tabela7[[#This Row],[Código Negociação]]&amp;Tabela7[[#This Row],[C/V]]</f>
        <v/>
      </c>
    </row>
    <row r="3914" spans="3:24" ht="15" customHeight="1" x14ac:dyDescent="0.25">
      <c r="C3914" s="141"/>
      <c r="D3914" s="273"/>
      <c r="E3914" s="273"/>
      <c r="F3914" s="264"/>
      <c r="G3914" s="274"/>
      <c r="H3914" s="264"/>
      <c r="I3914" s="275"/>
      <c r="J3914" s="275"/>
      <c r="K3914" s="275"/>
      <c r="L3914" s="275"/>
      <c r="M3914" s="275"/>
      <c r="N3914" s="275"/>
      <c r="O3914" s="267"/>
      <c r="P3914" s="267"/>
      <c r="Q3914" s="268"/>
      <c r="R3914" s="269"/>
      <c r="S3914" s="268"/>
      <c r="T3914" s="263"/>
      <c r="U3914" s="300"/>
      <c r="V3914" s="294" t="str">
        <f>IF(Tabela7[[#This Row],[C/V]]="c",Tabela7[[#This Row],[Preço Médio]],"")</f>
        <v/>
      </c>
      <c r="W3914" s="294" t="str">
        <f>IF(Tabela7[[#This Row],[C/V]]="v",Tabela7[[#This Row],[Preço Médio]],"")</f>
        <v/>
      </c>
      <c r="X3914" s="123" t="str">
        <f>Tabela7[[#This Row],[Código Negociação]]&amp;Tabela7[[#This Row],[C/V]]</f>
        <v/>
      </c>
    </row>
    <row r="3915" spans="3:24" ht="15" customHeight="1" x14ac:dyDescent="0.25">
      <c r="C3915" s="262"/>
      <c r="D3915" s="272"/>
      <c r="E3915" s="273"/>
      <c r="F3915" s="264"/>
      <c r="G3915" s="265"/>
      <c r="H3915" s="126"/>
      <c r="I3915" s="125"/>
      <c r="J3915" s="125"/>
      <c r="K3915" s="125"/>
      <c r="L3915" s="125"/>
      <c r="M3915" s="125"/>
      <c r="N3915" s="125"/>
      <c r="O3915" s="266"/>
      <c r="P3915" s="267"/>
      <c r="Q3915" s="268"/>
      <c r="R3915" s="269"/>
      <c r="S3915" s="268"/>
      <c r="T3915" s="263"/>
      <c r="U3915" s="300"/>
      <c r="V3915" s="294" t="str">
        <f>IF(Tabela7[[#This Row],[C/V]]="c",Tabela7[[#This Row],[Preço Médio]],"")</f>
        <v/>
      </c>
      <c r="W3915" s="294" t="str">
        <f>IF(Tabela7[[#This Row],[C/V]]="v",Tabela7[[#This Row],[Preço Médio]],"")</f>
        <v/>
      </c>
      <c r="X3915" s="123" t="str">
        <f>Tabela7[[#This Row],[Código Negociação]]&amp;Tabela7[[#This Row],[C/V]]</f>
        <v/>
      </c>
    </row>
    <row r="3916" spans="3:24" ht="15" customHeight="1" x14ac:dyDescent="0.25">
      <c r="C3916" s="262"/>
      <c r="D3916" s="272"/>
      <c r="E3916" s="273"/>
      <c r="F3916" s="264"/>
      <c r="G3916" s="265"/>
      <c r="H3916" s="126"/>
      <c r="I3916" s="125"/>
      <c r="J3916" s="125"/>
      <c r="K3916" s="125"/>
      <c r="L3916" s="125"/>
      <c r="M3916" s="125"/>
      <c r="N3916" s="125"/>
      <c r="O3916" s="266"/>
      <c r="P3916" s="267"/>
      <c r="Q3916" s="267"/>
      <c r="R3916" s="270"/>
      <c r="S3916" s="267"/>
      <c r="T3916" s="264"/>
      <c r="U3916" s="300"/>
      <c r="V3916" s="294" t="str">
        <f>IF(Tabela7[[#This Row],[C/V]]="c",Tabela7[[#This Row],[Preço Médio]],"")</f>
        <v/>
      </c>
      <c r="W3916" s="294" t="str">
        <f>IF(Tabela7[[#This Row],[C/V]]="v",Tabela7[[#This Row],[Preço Médio]],"")</f>
        <v/>
      </c>
      <c r="X3916" s="123" t="str">
        <f>Tabela7[[#This Row],[Código Negociação]]&amp;Tabela7[[#This Row],[C/V]]</f>
        <v/>
      </c>
    </row>
    <row r="3917" spans="3:24" ht="15" customHeight="1" x14ac:dyDescent="0.25">
      <c r="C3917" s="141"/>
      <c r="D3917" s="271"/>
      <c r="E3917" s="271"/>
      <c r="F3917" s="118"/>
      <c r="G3917" s="119"/>
      <c r="H3917" s="118"/>
      <c r="I3917" s="120"/>
      <c r="J3917" s="120"/>
      <c r="K3917" s="120"/>
      <c r="L3917" s="120"/>
      <c r="M3917" s="120"/>
      <c r="N3917" s="120"/>
      <c r="O3917" s="121"/>
      <c r="P3917" s="121"/>
      <c r="Q3917" s="117"/>
      <c r="R3917" s="122"/>
      <c r="S3917" s="117"/>
      <c r="T3917" s="123"/>
      <c r="U3917" s="299"/>
      <c r="V3917" s="294" t="str">
        <f>IF(Tabela7[[#This Row],[C/V]]="c",Tabela7[[#This Row],[Preço Médio]],"")</f>
        <v/>
      </c>
      <c r="W3917" s="294" t="str">
        <f>IF(Tabela7[[#This Row],[C/V]]="v",Tabela7[[#This Row],[Preço Médio]],"")</f>
        <v/>
      </c>
      <c r="X3917" s="123" t="str">
        <f>Tabela7[[#This Row],[Código Negociação]]&amp;Tabela7[[#This Row],[C/V]]</f>
        <v/>
      </c>
    </row>
    <row r="3918" spans="3:24" ht="15" customHeight="1" x14ac:dyDescent="0.25">
      <c r="C3918" s="262"/>
      <c r="D3918" s="272"/>
      <c r="E3918" s="272"/>
      <c r="F3918" s="264"/>
      <c r="G3918" s="265"/>
      <c r="H3918" s="126"/>
      <c r="I3918" s="125"/>
      <c r="J3918" s="125"/>
      <c r="K3918" s="125"/>
      <c r="L3918" s="125"/>
      <c r="M3918" s="125"/>
      <c r="N3918" s="125"/>
      <c r="O3918" s="266"/>
      <c r="P3918" s="267"/>
      <c r="Q3918" s="268"/>
      <c r="R3918" s="269"/>
      <c r="S3918" s="268"/>
      <c r="T3918" s="263"/>
      <c r="U3918" s="300"/>
      <c r="V3918" s="294" t="str">
        <f>IF(Tabela7[[#This Row],[C/V]]="c",Tabela7[[#This Row],[Preço Médio]],"")</f>
        <v/>
      </c>
      <c r="W3918" s="294" t="str">
        <f>IF(Tabela7[[#This Row],[C/V]]="v",Tabela7[[#This Row],[Preço Médio]],"")</f>
        <v/>
      </c>
      <c r="X3918" s="123" t="str">
        <f>Tabela7[[#This Row],[Código Negociação]]&amp;Tabela7[[#This Row],[C/V]]</f>
        <v/>
      </c>
    </row>
    <row r="3919" spans="3:24" ht="15" customHeight="1" x14ac:dyDescent="0.25">
      <c r="C3919" s="262"/>
      <c r="D3919" s="272"/>
      <c r="E3919" s="272"/>
      <c r="F3919" s="264"/>
      <c r="G3919" s="265"/>
      <c r="H3919" s="126"/>
      <c r="I3919" s="125"/>
      <c r="J3919" s="125"/>
      <c r="K3919" s="125"/>
      <c r="L3919" s="125"/>
      <c r="M3919" s="125"/>
      <c r="N3919" s="125"/>
      <c r="O3919" s="266"/>
      <c r="P3919" s="267"/>
      <c r="Q3919" s="267"/>
      <c r="R3919" s="270"/>
      <c r="S3919" s="267"/>
      <c r="T3919" s="264"/>
      <c r="U3919" s="300"/>
      <c r="V3919" s="294" t="str">
        <f>IF(Tabela7[[#This Row],[C/V]]="c",Tabela7[[#This Row],[Preço Médio]],"")</f>
        <v/>
      </c>
      <c r="W3919" s="294" t="str">
        <f>IF(Tabela7[[#This Row],[C/V]]="v",Tabela7[[#This Row],[Preço Médio]],"")</f>
        <v/>
      </c>
      <c r="X3919" s="123" t="str">
        <f>Tabela7[[#This Row],[Código Negociação]]&amp;Tabela7[[#This Row],[C/V]]</f>
        <v/>
      </c>
    </row>
    <row r="3920" spans="3:24" ht="15" customHeight="1" x14ac:dyDescent="0.25">
      <c r="C3920" s="141"/>
      <c r="D3920" s="273"/>
      <c r="E3920" s="273"/>
      <c r="F3920" s="264"/>
      <c r="G3920" s="274"/>
      <c r="H3920" s="264"/>
      <c r="I3920" s="275"/>
      <c r="J3920" s="275"/>
      <c r="K3920" s="275"/>
      <c r="L3920" s="275"/>
      <c r="M3920" s="275"/>
      <c r="N3920" s="275"/>
      <c r="O3920" s="267"/>
      <c r="P3920" s="267"/>
      <c r="Q3920" s="268"/>
      <c r="R3920" s="269"/>
      <c r="S3920" s="268"/>
      <c r="T3920" s="263"/>
      <c r="U3920" s="300"/>
      <c r="V3920" s="294" t="str">
        <f>IF(Tabela7[[#This Row],[C/V]]="c",Tabela7[[#This Row],[Preço Médio]],"")</f>
        <v/>
      </c>
      <c r="W3920" s="294" t="str">
        <f>IF(Tabela7[[#This Row],[C/V]]="v",Tabela7[[#This Row],[Preço Médio]],"")</f>
        <v/>
      </c>
      <c r="X3920" s="123" t="str">
        <f>Tabela7[[#This Row],[Código Negociação]]&amp;Tabela7[[#This Row],[C/V]]</f>
        <v/>
      </c>
    </row>
    <row r="3921" spans="3:24" ht="15" customHeight="1" x14ac:dyDescent="0.25">
      <c r="C3921" s="262"/>
      <c r="D3921" s="272"/>
      <c r="E3921" s="273"/>
      <c r="F3921" s="264"/>
      <c r="G3921" s="265"/>
      <c r="H3921" s="126"/>
      <c r="I3921" s="125"/>
      <c r="J3921" s="125"/>
      <c r="K3921" s="125"/>
      <c r="L3921" s="125"/>
      <c r="M3921" s="125"/>
      <c r="N3921" s="125"/>
      <c r="O3921" s="266"/>
      <c r="P3921" s="267"/>
      <c r="Q3921" s="268"/>
      <c r="R3921" s="269"/>
      <c r="S3921" s="268"/>
      <c r="T3921" s="263"/>
      <c r="U3921" s="300"/>
      <c r="V3921" s="294" t="str">
        <f>IF(Tabela7[[#This Row],[C/V]]="c",Tabela7[[#This Row],[Preço Médio]],"")</f>
        <v/>
      </c>
      <c r="W3921" s="294" t="str">
        <f>IF(Tabela7[[#This Row],[C/V]]="v",Tabela7[[#This Row],[Preço Médio]],"")</f>
        <v/>
      </c>
      <c r="X3921" s="123" t="str">
        <f>Tabela7[[#This Row],[Código Negociação]]&amp;Tabela7[[#This Row],[C/V]]</f>
        <v/>
      </c>
    </row>
    <row r="3922" spans="3:24" ht="15" customHeight="1" x14ac:dyDescent="0.25">
      <c r="C3922" s="262"/>
      <c r="D3922" s="272"/>
      <c r="E3922" s="273"/>
      <c r="F3922" s="264"/>
      <c r="G3922" s="265"/>
      <c r="H3922" s="126"/>
      <c r="I3922" s="125"/>
      <c r="J3922" s="125"/>
      <c r="K3922" s="125"/>
      <c r="L3922" s="125"/>
      <c r="M3922" s="125"/>
      <c r="N3922" s="125"/>
      <c r="O3922" s="266"/>
      <c r="P3922" s="267"/>
      <c r="Q3922" s="267"/>
      <c r="R3922" s="270"/>
      <c r="S3922" s="267"/>
      <c r="T3922" s="264"/>
      <c r="U3922" s="300"/>
      <c r="V3922" s="294" t="str">
        <f>IF(Tabela7[[#This Row],[C/V]]="c",Tabela7[[#This Row],[Preço Médio]],"")</f>
        <v/>
      </c>
      <c r="W3922" s="294" t="str">
        <f>IF(Tabela7[[#This Row],[C/V]]="v",Tabela7[[#This Row],[Preço Médio]],"")</f>
        <v/>
      </c>
      <c r="X3922" s="123" t="str">
        <f>Tabela7[[#This Row],[Código Negociação]]&amp;Tabela7[[#This Row],[C/V]]</f>
        <v/>
      </c>
    </row>
    <row r="3923" spans="3:24" ht="15" customHeight="1" x14ac:dyDescent="0.25">
      <c r="C3923" s="141"/>
      <c r="D3923" s="271"/>
      <c r="E3923" s="271"/>
      <c r="F3923" s="118"/>
      <c r="G3923" s="119"/>
      <c r="H3923" s="118"/>
      <c r="I3923" s="120"/>
      <c r="J3923" s="120"/>
      <c r="K3923" s="120"/>
      <c r="L3923" s="120"/>
      <c r="M3923" s="120"/>
      <c r="N3923" s="120"/>
      <c r="O3923" s="121"/>
      <c r="P3923" s="121"/>
      <c r="Q3923" s="117"/>
      <c r="R3923" s="122"/>
      <c r="S3923" s="117"/>
      <c r="T3923" s="123"/>
      <c r="U3923" s="299"/>
      <c r="V3923" s="294" t="str">
        <f>IF(Tabela7[[#This Row],[C/V]]="c",Tabela7[[#This Row],[Preço Médio]],"")</f>
        <v/>
      </c>
      <c r="W3923" s="294" t="str">
        <f>IF(Tabela7[[#This Row],[C/V]]="v",Tabela7[[#This Row],[Preço Médio]],"")</f>
        <v/>
      </c>
      <c r="X3923" s="123" t="str">
        <f>Tabela7[[#This Row],[Código Negociação]]&amp;Tabela7[[#This Row],[C/V]]</f>
        <v/>
      </c>
    </row>
    <row r="3924" spans="3:24" ht="15" customHeight="1" x14ac:dyDescent="0.25">
      <c r="C3924" s="262"/>
      <c r="D3924" s="272"/>
      <c r="E3924" s="272"/>
      <c r="F3924" s="264"/>
      <c r="G3924" s="265"/>
      <c r="H3924" s="126"/>
      <c r="I3924" s="125"/>
      <c r="J3924" s="125"/>
      <c r="K3924" s="125"/>
      <c r="L3924" s="125"/>
      <c r="M3924" s="125"/>
      <c r="N3924" s="125"/>
      <c r="O3924" s="266"/>
      <c r="P3924" s="267"/>
      <c r="Q3924" s="268"/>
      <c r="R3924" s="269"/>
      <c r="S3924" s="268"/>
      <c r="T3924" s="263"/>
      <c r="U3924" s="300"/>
      <c r="V3924" s="294" t="str">
        <f>IF(Tabela7[[#This Row],[C/V]]="c",Tabela7[[#This Row],[Preço Médio]],"")</f>
        <v/>
      </c>
      <c r="W3924" s="294" t="str">
        <f>IF(Tabela7[[#This Row],[C/V]]="v",Tabela7[[#This Row],[Preço Médio]],"")</f>
        <v/>
      </c>
      <c r="X3924" s="123" t="str">
        <f>Tabela7[[#This Row],[Código Negociação]]&amp;Tabela7[[#This Row],[C/V]]</f>
        <v/>
      </c>
    </row>
    <row r="3925" spans="3:24" ht="15" customHeight="1" x14ac:dyDescent="0.25">
      <c r="C3925" s="262"/>
      <c r="D3925" s="272"/>
      <c r="E3925" s="272"/>
      <c r="F3925" s="264"/>
      <c r="G3925" s="265"/>
      <c r="H3925" s="126"/>
      <c r="I3925" s="125"/>
      <c r="J3925" s="125"/>
      <c r="K3925" s="125"/>
      <c r="L3925" s="125"/>
      <c r="M3925" s="125"/>
      <c r="N3925" s="125"/>
      <c r="O3925" s="266"/>
      <c r="P3925" s="267"/>
      <c r="Q3925" s="267"/>
      <c r="R3925" s="270"/>
      <c r="S3925" s="267"/>
      <c r="T3925" s="264"/>
      <c r="U3925" s="300"/>
      <c r="V3925" s="294" t="str">
        <f>IF(Tabela7[[#This Row],[C/V]]="c",Tabela7[[#This Row],[Preço Médio]],"")</f>
        <v/>
      </c>
      <c r="W3925" s="294" t="str">
        <f>IF(Tabela7[[#This Row],[C/V]]="v",Tabela7[[#This Row],[Preço Médio]],"")</f>
        <v/>
      </c>
      <c r="X3925" s="123" t="str">
        <f>Tabela7[[#This Row],[Código Negociação]]&amp;Tabela7[[#This Row],[C/V]]</f>
        <v/>
      </c>
    </row>
    <row r="3926" spans="3:24" ht="15" customHeight="1" x14ac:dyDescent="0.25">
      <c r="C3926" s="141"/>
      <c r="D3926" s="273"/>
      <c r="E3926" s="273"/>
      <c r="F3926" s="264"/>
      <c r="G3926" s="274"/>
      <c r="H3926" s="264"/>
      <c r="I3926" s="275"/>
      <c r="J3926" s="275"/>
      <c r="K3926" s="275"/>
      <c r="L3926" s="275"/>
      <c r="M3926" s="275"/>
      <c r="N3926" s="275"/>
      <c r="O3926" s="267"/>
      <c r="P3926" s="267"/>
      <c r="Q3926" s="268"/>
      <c r="R3926" s="269"/>
      <c r="S3926" s="268"/>
      <c r="T3926" s="263"/>
      <c r="U3926" s="300"/>
      <c r="V3926" s="294" t="str">
        <f>IF(Tabela7[[#This Row],[C/V]]="c",Tabela7[[#This Row],[Preço Médio]],"")</f>
        <v/>
      </c>
      <c r="W3926" s="294" t="str">
        <f>IF(Tabela7[[#This Row],[C/V]]="v",Tabela7[[#This Row],[Preço Médio]],"")</f>
        <v/>
      </c>
      <c r="X3926" s="123" t="str">
        <f>Tabela7[[#This Row],[Código Negociação]]&amp;Tabela7[[#This Row],[C/V]]</f>
        <v/>
      </c>
    </row>
    <row r="3927" spans="3:24" ht="15" customHeight="1" x14ac:dyDescent="0.25">
      <c r="C3927" s="262"/>
      <c r="D3927" s="272"/>
      <c r="E3927" s="273"/>
      <c r="F3927" s="264"/>
      <c r="G3927" s="265"/>
      <c r="H3927" s="126"/>
      <c r="I3927" s="125"/>
      <c r="J3927" s="125"/>
      <c r="K3927" s="125"/>
      <c r="L3927" s="125"/>
      <c r="M3927" s="125"/>
      <c r="N3927" s="125"/>
      <c r="O3927" s="266"/>
      <c r="P3927" s="267"/>
      <c r="Q3927" s="268"/>
      <c r="R3927" s="269"/>
      <c r="S3927" s="268"/>
      <c r="T3927" s="263"/>
      <c r="U3927" s="300"/>
      <c r="V3927" s="294" t="str">
        <f>IF(Tabela7[[#This Row],[C/V]]="c",Tabela7[[#This Row],[Preço Médio]],"")</f>
        <v/>
      </c>
      <c r="W3927" s="294" t="str">
        <f>IF(Tabela7[[#This Row],[C/V]]="v",Tabela7[[#This Row],[Preço Médio]],"")</f>
        <v/>
      </c>
      <c r="X3927" s="123" t="str">
        <f>Tabela7[[#This Row],[Código Negociação]]&amp;Tabela7[[#This Row],[C/V]]</f>
        <v/>
      </c>
    </row>
    <row r="3928" spans="3:24" ht="15" customHeight="1" x14ac:dyDescent="0.25">
      <c r="C3928" s="262"/>
      <c r="D3928" s="272"/>
      <c r="E3928" s="273"/>
      <c r="F3928" s="264"/>
      <c r="G3928" s="265"/>
      <c r="H3928" s="126"/>
      <c r="I3928" s="125"/>
      <c r="J3928" s="125"/>
      <c r="K3928" s="125"/>
      <c r="L3928" s="125"/>
      <c r="M3928" s="125"/>
      <c r="N3928" s="125"/>
      <c r="O3928" s="266"/>
      <c r="P3928" s="267"/>
      <c r="Q3928" s="267"/>
      <c r="R3928" s="270"/>
      <c r="S3928" s="267"/>
      <c r="T3928" s="264"/>
      <c r="U3928" s="300"/>
      <c r="V3928" s="294" t="str">
        <f>IF(Tabela7[[#This Row],[C/V]]="c",Tabela7[[#This Row],[Preço Médio]],"")</f>
        <v/>
      </c>
      <c r="W3928" s="294" t="str">
        <f>IF(Tabela7[[#This Row],[C/V]]="v",Tabela7[[#This Row],[Preço Médio]],"")</f>
        <v/>
      </c>
      <c r="X3928" s="123" t="str">
        <f>Tabela7[[#This Row],[Código Negociação]]&amp;Tabela7[[#This Row],[C/V]]</f>
        <v/>
      </c>
    </row>
    <row r="3929" spans="3:24" ht="15" customHeight="1" x14ac:dyDescent="0.25">
      <c r="C3929" s="141"/>
      <c r="D3929" s="271"/>
      <c r="E3929" s="271"/>
      <c r="F3929" s="118"/>
      <c r="G3929" s="119"/>
      <c r="H3929" s="118"/>
      <c r="I3929" s="120"/>
      <c r="J3929" s="120"/>
      <c r="K3929" s="120"/>
      <c r="L3929" s="120"/>
      <c r="M3929" s="120"/>
      <c r="N3929" s="120"/>
      <c r="O3929" s="121"/>
      <c r="P3929" s="121"/>
      <c r="Q3929" s="117"/>
      <c r="R3929" s="122"/>
      <c r="S3929" s="117"/>
      <c r="T3929" s="123"/>
      <c r="U3929" s="299"/>
      <c r="V3929" s="294" t="str">
        <f>IF(Tabela7[[#This Row],[C/V]]="c",Tabela7[[#This Row],[Preço Médio]],"")</f>
        <v/>
      </c>
      <c r="W3929" s="294" t="str">
        <f>IF(Tabela7[[#This Row],[C/V]]="v",Tabela7[[#This Row],[Preço Médio]],"")</f>
        <v/>
      </c>
      <c r="X3929" s="123" t="str">
        <f>Tabela7[[#This Row],[Código Negociação]]&amp;Tabela7[[#This Row],[C/V]]</f>
        <v/>
      </c>
    </row>
    <row r="3930" spans="3:24" ht="15" customHeight="1" x14ac:dyDescent="0.25">
      <c r="C3930" s="262"/>
      <c r="D3930" s="272"/>
      <c r="E3930" s="272"/>
      <c r="F3930" s="264"/>
      <c r="G3930" s="265"/>
      <c r="H3930" s="126"/>
      <c r="I3930" s="125"/>
      <c r="J3930" s="125"/>
      <c r="K3930" s="125"/>
      <c r="L3930" s="125"/>
      <c r="M3930" s="125"/>
      <c r="N3930" s="125"/>
      <c r="O3930" s="266"/>
      <c r="P3930" s="267"/>
      <c r="Q3930" s="268"/>
      <c r="R3930" s="269"/>
      <c r="S3930" s="268"/>
      <c r="T3930" s="263"/>
      <c r="U3930" s="300"/>
      <c r="V3930" s="294" t="str">
        <f>IF(Tabela7[[#This Row],[C/V]]="c",Tabela7[[#This Row],[Preço Médio]],"")</f>
        <v/>
      </c>
      <c r="W3930" s="294" t="str">
        <f>IF(Tabela7[[#This Row],[C/V]]="v",Tabela7[[#This Row],[Preço Médio]],"")</f>
        <v/>
      </c>
      <c r="X3930" s="123" t="str">
        <f>Tabela7[[#This Row],[Código Negociação]]&amp;Tabela7[[#This Row],[C/V]]</f>
        <v/>
      </c>
    </row>
    <row r="3931" spans="3:24" ht="15" customHeight="1" x14ac:dyDescent="0.25">
      <c r="C3931" s="262"/>
      <c r="D3931" s="272"/>
      <c r="E3931" s="272"/>
      <c r="F3931" s="264"/>
      <c r="G3931" s="265"/>
      <c r="H3931" s="126"/>
      <c r="I3931" s="125"/>
      <c r="J3931" s="125"/>
      <c r="K3931" s="125"/>
      <c r="L3931" s="125"/>
      <c r="M3931" s="125"/>
      <c r="N3931" s="125"/>
      <c r="O3931" s="266"/>
      <c r="P3931" s="267"/>
      <c r="Q3931" s="267"/>
      <c r="R3931" s="270"/>
      <c r="S3931" s="267"/>
      <c r="T3931" s="264"/>
      <c r="U3931" s="300"/>
      <c r="V3931" s="294" t="str">
        <f>IF(Tabela7[[#This Row],[C/V]]="c",Tabela7[[#This Row],[Preço Médio]],"")</f>
        <v/>
      </c>
      <c r="W3931" s="294" t="str">
        <f>IF(Tabela7[[#This Row],[C/V]]="v",Tabela7[[#This Row],[Preço Médio]],"")</f>
        <v/>
      </c>
      <c r="X3931" s="123" t="str">
        <f>Tabela7[[#This Row],[Código Negociação]]&amp;Tabela7[[#This Row],[C/V]]</f>
        <v/>
      </c>
    </row>
    <row r="3932" spans="3:24" ht="15" customHeight="1" x14ac:dyDescent="0.25">
      <c r="C3932" s="141"/>
      <c r="D3932" s="273"/>
      <c r="E3932" s="273"/>
      <c r="F3932" s="264"/>
      <c r="G3932" s="274"/>
      <c r="H3932" s="264"/>
      <c r="I3932" s="275"/>
      <c r="J3932" s="275"/>
      <c r="K3932" s="275"/>
      <c r="L3932" s="275"/>
      <c r="M3932" s="275"/>
      <c r="N3932" s="275"/>
      <c r="O3932" s="267"/>
      <c r="P3932" s="267"/>
      <c r="Q3932" s="268"/>
      <c r="R3932" s="269"/>
      <c r="S3932" s="268"/>
      <c r="T3932" s="263"/>
      <c r="U3932" s="300"/>
      <c r="V3932" s="294" t="str">
        <f>IF(Tabela7[[#This Row],[C/V]]="c",Tabela7[[#This Row],[Preço Médio]],"")</f>
        <v/>
      </c>
      <c r="W3932" s="294" t="str">
        <f>IF(Tabela7[[#This Row],[C/V]]="v",Tabela7[[#This Row],[Preço Médio]],"")</f>
        <v/>
      </c>
      <c r="X3932" s="123" t="str">
        <f>Tabela7[[#This Row],[Código Negociação]]&amp;Tabela7[[#This Row],[C/V]]</f>
        <v/>
      </c>
    </row>
    <row r="3933" spans="3:24" ht="15" customHeight="1" x14ac:dyDescent="0.25">
      <c r="C3933" s="262"/>
      <c r="D3933" s="272"/>
      <c r="E3933" s="273"/>
      <c r="F3933" s="264"/>
      <c r="G3933" s="265"/>
      <c r="H3933" s="126"/>
      <c r="I3933" s="125"/>
      <c r="J3933" s="125"/>
      <c r="K3933" s="125"/>
      <c r="L3933" s="125"/>
      <c r="M3933" s="125"/>
      <c r="N3933" s="125"/>
      <c r="O3933" s="266"/>
      <c r="P3933" s="267"/>
      <c r="Q3933" s="268"/>
      <c r="R3933" s="269"/>
      <c r="S3933" s="268"/>
      <c r="T3933" s="263"/>
      <c r="U3933" s="300"/>
      <c r="V3933" s="294" t="str">
        <f>IF(Tabela7[[#This Row],[C/V]]="c",Tabela7[[#This Row],[Preço Médio]],"")</f>
        <v/>
      </c>
      <c r="W3933" s="294" t="str">
        <f>IF(Tabela7[[#This Row],[C/V]]="v",Tabela7[[#This Row],[Preço Médio]],"")</f>
        <v/>
      </c>
      <c r="X3933" s="123" t="str">
        <f>Tabela7[[#This Row],[Código Negociação]]&amp;Tabela7[[#This Row],[C/V]]</f>
        <v/>
      </c>
    </row>
    <row r="3934" spans="3:24" ht="15" customHeight="1" x14ac:dyDescent="0.25">
      <c r="C3934" s="262"/>
      <c r="D3934" s="272"/>
      <c r="E3934" s="273"/>
      <c r="F3934" s="264"/>
      <c r="G3934" s="265"/>
      <c r="H3934" s="126"/>
      <c r="I3934" s="125"/>
      <c r="J3934" s="125"/>
      <c r="K3934" s="125"/>
      <c r="L3934" s="125"/>
      <c r="M3934" s="125"/>
      <c r="N3934" s="125"/>
      <c r="O3934" s="266"/>
      <c r="P3934" s="267"/>
      <c r="Q3934" s="267"/>
      <c r="R3934" s="270"/>
      <c r="S3934" s="267"/>
      <c r="T3934" s="264"/>
      <c r="U3934" s="300"/>
      <c r="V3934" s="294" t="str">
        <f>IF(Tabela7[[#This Row],[C/V]]="c",Tabela7[[#This Row],[Preço Médio]],"")</f>
        <v/>
      </c>
      <c r="W3934" s="294" t="str">
        <f>IF(Tabela7[[#This Row],[C/V]]="v",Tabela7[[#This Row],[Preço Médio]],"")</f>
        <v/>
      </c>
      <c r="X3934" s="123" t="str">
        <f>Tabela7[[#This Row],[Código Negociação]]&amp;Tabela7[[#This Row],[C/V]]</f>
        <v/>
      </c>
    </row>
    <row r="3935" spans="3:24" ht="15" customHeight="1" x14ac:dyDescent="0.25">
      <c r="C3935" s="141"/>
      <c r="D3935" s="271"/>
      <c r="E3935" s="271"/>
      <c r="F3935" s="118"/>
      <c r="G3935" s="119"/>
      <c r="H3935" s="118"/>
      <c r="I3935" s="120"/>
      <c r="J3935" s="120"/>
      <c r="K3935" s="120"/>
      <c r="L3935" s="120"/>
      <c r="M3935" s="120"/>
      <c r="N3935" s="120"/>
      <c r="O3935" s="121"/>
      <c r="P3935" s="121"/>
      <c r="Q3935" s="117"/>
      <c r="R3935" s="122"/>
      <c r="S3935" s="117"/>
      <c r="T3935" s="123"/>
      <c r="U3935" s="299"/>
      <c r="V3935" s="294" t="str">
        <f>IF(Tabela7[[#This Row],[C/V]]="c",Tabela7[[#This Row],[Preço Médio]],"")</f>
        <v/>
      </c>
      <c r="W3935" s="294" t="str">
        <f>IF(Tabela7[[#This Row],[C/V]]="v",Tabela7[[#This Row],[Preço Médio]],"")</f>
        <v/>
      </c>
      <c r="X3935" s="123" t="str">
        <f>Tabela7[[#This Row],[Código Negociação]]&amp;Tabela7[[#This Row],[C/V]]</f>
        <v/>
      </c>
    </row>
    <row r="3936" spans="3:24" ht="15" customHeight="1" x14ac:dyDescent="0.25">
      <c r="C3936" s="262"/>
      <c r="D3936" s="272"/>
      <c r="E3936" s="272"/>
      <c r="F3936" s="264"/>
      <c r="G3936" s="265"/>
      <c r="H3936" s="126"/>
      <c r="I3936" s="125"/>
      <c r="J3936" s="125"/>
      <c r="K3936" s="125"/>
      <c r="L3936" s="125"/>
      <c r="M3936" s="125"/>
      <c r="N3936" s="125"/>
      <c r="O3936" s="266"/>
      <c r="P3936" s="267"/>
      <c r="Q3936" s="268"/>
      <c r="R3936" s="269"/>
      <c r="S3936" s="268"/>
      <c r="T3936" s="263"/>
      <c r="U3936" s="300"/>
      <c r="V3936" s="294" t="str">
        <f>IF(Tabela7[[#This Row],[C/V]]="c",Tabela7[[#This Row],[Preço Médio]],"")</f>
        <v/>
      </c>
      <c r="W3936" s="294" t="str">
        <f>IF(Tabela7[[#This Row],[C/V]]="v",Tabela7[[#This Row],[Preço Médio]],"")</f>
        <v/>
      </c>
      <c r="X3936" s="123" t="str">
        <f>Tabela7[[#This Row],[Código Negociação]]&amp;Tabela7[[#This Row],[C/V]]</f>
        <v/>
      </c>
    </row>
    <row r="3937" spans="3:24" ht="15" customHeight="1" x14ac:dyDescent="0.25">
      <c r="C3937" s="262"/>
      <c r="D3937" s="272"/>
      <c r="E3937" s="272"/>
      <c r="F3937" s="264"/>
      <c r="G3937" s="265"/>
      <c r="H3937" s="126"/>
      <c r="I3937" s="125"/>
      <c r="J3937" s="125"/>
      <c r="K3937" s="125"/>
      <c r="L3937" s="125"/>
      <c r="M3937" s="125"/>
      <c r="N3937" s="125"/>
      <c r="O3937" s="266"/>
      <c r="P3937" s="267"/>
      <c r="Q3937" s="267"/>
      <c r="R3937" s="270"/>
      <c r="S3937" s="267"/>
      <c r="T3937" s="264"/>
      <c r="U3937" s="300"/>
      <c r="V3937" s="294" t="str">
        <f>IF(Tabela7[[#This Row],[C/V]]="c",Tabela7[[#This Row],[Preço Médio]],"")</f>
        <v/>
      </c>
      <c r="W3937" s="294" t="str">
        <f>IF(Tabela7[[#This Row],[C/V]]="v",Tabela7[[#This Row],[Preço Médio]],"")</f>
        <v/>
      </c>
      <c r="X3937" s="123" t="str">
        <f>Tabela7[[#This Row],[Código Negociação]]&amp;Tabela7[[#This Row],[C/V]]</f>
        <v/>
      </c>
    </row>
    <row r="3938" spans="3:24" ht="15" customHeight="1" x14ac:dyDescent="0.25">
      <c r="C3938" s="141"/>
      <c r="D3938" s="273"/>
      <c r="E3938" s="273"/>
      <c r="F3938" s="264"/>
      <c r="G3938" s="274"/>
      <c r="H3938" s="264"/>
      <c r="I3938" s="275"/>
      <c r="J3938" s="275"/>
      <c r="K3938" s="275"/>
      <c r="L3938" s="275"/>
      <c r="M3938" s="275"/>
      <c r="N3938" s="275"/>
      <c r="O3938" s="267"/>
      <c r="P3938" s="267"/>
      <c r="Q3938" s="268"/>
      <c r="R3938" s="269"/>
      <c r="S3938" s="268"/>
      <c r="T3938" s="263"/>
      <c r="U3938" s="300"/>
      <c r="V3938" s="294" t="str">
        <f>IF(Tabela7[[#This Row],[C/V]]="c",Tabela7[[#This Row],[Preço Médio]],"")</f>
        <v/>
      </c>
      <c r="W3938" s="294" t="str">
        <f>IF(Tabela7[[#This Row],[C/V]]="v",Tabela7[[#This Row],[Preço Médio]],"")</f>
        <v/>
      </c>
      <c r="X3938" s="123" t="str">
        <f>Tabela7[[#This Row],[Código Negociação]]&amp;Tabela7[[#This Row],[C/V]]</f>
        <v/>
      </c>
    </row>
    <row r="3939" spans="3:24" ht="15" customHeight="1" x14ac:dyDescent="0.25">
      <c r="C3939" s="262"/>
      <c r="D3939" s="272"/>
      <c r="E3939" s="273"/>
      <c r="F3939" s="264"/>
      <c r="G3939" s="265"/>
      <c r="H3939" s="126"/>
      <c r="I3939" s="125"/>
      <c r="J3939" s="125"/>
      <c r="K3939" s="125"/>
      <c r="L3939" s="125"/>
      <c r="M3939" s="125"/>
      <c r="N3939" s="125"/>
      <c r="O3939" s="266"/>
      <c r="P3939" s="267"/>
      <c r="Q3939" s="268"/>
      <c r="R3939" s="269"/>
      <c r="S3939" s="268"/>
      <c r="T3939" s="263"/>
      <c r="U3939" s="300"/>
      <c r="V3939" s="294" t="str">
        <f>IF(Tabela7[[#This Row],[C/V]]="c",Tabela7[[#This Row],[Preço Médio]],"")</f>
        <v/>
      </c>
      <c r="W3939" s="294" t="str">
        <f>IF(Tabela7[[#This Row],[C/V]]="v",Tabela7[[#This Row],[Preço Médio]],"")</f>
        <v/>
      </c>
      <c r="X3939" s="123" t="str">
        <f>Tabela7[[#This Row],[Código Negociação]]&amp;Tabela7[[#This Row],[C/V]]</f>
        <v/>
      </c>
    </row>
    <row r="3940" spans="3:24" ht="15" customHeight="1" x14ac:dyDescent="0.25">
      <c r="C3940" s="262"/>
      <c r="D3940" s="272"/>
      <c r="E3940" s="273"/>
      <c r="F3940" s="264"/>
      <c r="G3940" s="265"/>
      <c r="H3940" s="126"/>
      <c r="I3940" s="125"/>
      <c r="J3940" s="125"/>
      <c r="K3940" s="125"/>
      <c r="L3940" s="125"/>
      <c r="M3940" s="125"/>
      <c r="N3940" s="125"/>
      <c r="O3940" s="266"/>
      <c r="P3940" s="267"/>
      <c r="Q3940" s="267"/>
      <c r="R3940" s="270"/>
      <c r="S3940" s="267"/>
      <c r="T3940" s="264"/>
      <c r="U3940" s="300"/>
      <c r="V3940" s="294" t="str">
        <f>IF(Tabela7[[#This Row],[C/V]]="c",Tabela7[[#This Row],[Preço Médio]],"")</f>
        <v/>
      </c>
      <c r="W3940" s="294" t="str">
        <f>IF(Tabela7[[#This Row],[C/V]]="v",Tabela7[[#This Row],[Preço Médio]],"")</f>
        <v/>
      </c>
      <c r="X3940" s="123" t="str">
        <f>Tabela7[[#This Row],[Código Negociação]]&amp;Tabela7[[#This Row],[C/V]]</f>
        <v/>
      </c>
    </row>
    <row r="3941" spans="3:24" ht="15" customHeight="1" x14ac:dyDescent="0.25">
      <c r="C3941" s="141"/>
      <c r="D3941" s="271"/>
      <c r="E3941" s="271"/>
      <c r="F3941" s="118"/>
      <c r="G3941" s="119"/>
      <c r="H3941" s="118"/>
      <c r="I3941" s="120"/>
      <c r="J3941" s="120"/>
      <c r="K3941" s="120"/>
      <c r="L3941" s="120"/>
      <c r="M3941" s="120"/>
      <c r="N3941" s="120"/>
      <c r="O3941" s="121"/>
      <c r="P3941" s="121"/>
      <c r="Q3941" s="117"/>
      <c r="R3941" s="122"/>
      <c r="S3941" s="117"/>
      <c r="T3941" s="123"/>
      <c r="U3941" s="299"/>
      <c r="V3941" s="294" t="str">
        <f>IF(Tabela7[[#This Row],[C/V]]="c",Tabela7[[#This Row],[Preço Médio]],"")</f>
        <v/>
      </c>
      <c r="W3941" s="294" t="str">
        <f>IF(Tabela7[[#This Row],[C/V]]="v",Tabela7[[#This Row],[Preço Médio]],"")</f>
        <v/>
      </c>
      <c r="X3941" s="123" t="str">
        <f>Tabela7[[#This Row],[Código Negociação]]&amp;Tabela7[[#This Row],[C/V]]</f>
        <v/>
      </c>
    </row>
    <row r="3942" spans="3:24" ht="15" customHeight="1" x14ac:dyDescent="0.25">
      <c r="C3942" s="262"/>
      <c r="D3942" s="272"/>
      <c r="E3942" s="272"/>
      <c r="F3942" s="264"/>
      <c r="G3942" s="265"/>
      <c r="H3942" s="126"/>
      <c r="I3942" s="125"/>
      <c r="J3942" s="125"/>
      <c r="K3942" s="125"/>
      <c r="L3942" s="125"/>
      <c r="M3942" s="125"/>
      <c r="N3942" s="125"/>
      <c r="O3942" s="266"/>
      <c r="P3942" s="267"/>
      <c r="Q3942" s="268"/>
      <c r="R3942" s="269"/>
      <c r="S3942" s="268"/>
      <c r="T3942" s="263"/>
      <c r="U3942" s="300"/>
      <c r="V3942" s="294" t="str">
        <f>IF(Tabela7[[#This Row],[C/V]]="c",Tabela7[[#This Row],[Preço Médio]],"")</f>
        <v/>
      </c>
      <c r="W3942" s="294" t="str">
        <f>IF(Tabela7[[#This Row],[C/V]]="v",Tabela7[[#This Row],[Preço Médio]],"")</f>
        <v/>
      </c>
      <c r="X3942" s="123" t="str">
        <f>Tabela7[[#This Row],[Código Negociação]]&amp;Tabela7[[#This Row],[C/V]]</f>
        <v/>
      </c>
    </row>
    <row r="3943" spans="3:24" ht="15" customHeight="1" x14ac:dyDescent="0.25">
      <c r="C3943" s="262"/>
      <c r="D3943" s="272"/>
      <c r="E3943" s="272"/>
      <c r="F3943" s="264"/>
      <c r="G3943" s="265"/>
      <c r="H3943" s="126"/>
      <c r="I3943" s="125"/>
      <c r="J3943" s="125"/>
      <c r="K3943" s="125"/>
      <c r="L3943" s="125"/>
      <c r="M3943" s="125"/>
      <c r="N3943" s="125"/>
      <c r="O3943" s="266"/>
      <c r="P3943" s="267"/>
      <c r="Q3943" s="267"/>
      <c r="R3943" s="270"/>
      <c r="S3943" s="267"/>
      <c r="T3943" s="264"/>
      <c r="U3943" s="300"/>
      <c r="V3943" s="294" t="str">
        <f>IF(Tabela7[[#This Row],[C/V]]="c",Tabela7[[#This Row],[Preço Médio]],"")</f>
        <v/>
      </c>
      <c r="W3943" s="294" t="str">
        <f>IF(Tabela7[[#This Row],[C/V]]="v",Tabela7[[#This Row],[Preço Médio]],"")</f>
        <v/>
      </c>
      <c r="X3943" s="123" t="str">
        <f>Tabela7[[#This Row],[Código Negociação]]&amp;Tabela7[[#This Row],[C/V]]</f>
        <v/>
      </c>
    </row>
    <row r="3944" spans="3:24" ht="15" customHeight="1" x14ac:dyDescent="0.25">
      <c r="C3944" s="141"/>
      <c r="D3944" s="273"/>
      <c r="E3944" s="273"/>
      <c r="F3944" s="264"/>
      <c r="G3944" s="274"/>
      <c r="H3944" s="264"/>
      <c r="I3944" s="275"/>
      <c r="J3944" s="275"/>
      <c r="K3944" s="275"/>
      <c r="L3944" s="275"/>
      <c r="M3944" s="275"/>
      <c r="N3944" s="275"/>
      <c r="O3944" s="267"/>
      <c r="P3944" s="267"/>
      <c r="Q3944" s="268"/>
      <c r="R3944" s="269"/>
      <c r="S3944" s="268"/>
      <c r="T3944" s="263"/>
      <c r="U3944" s="300"/>
      <c r="V3944" s="294" t="str">
        <f>IF(Tabela7[[#This Row],[C/V]]="c",Tabela7[[#This Row],[Preço Médio]],"")</f>
        <v/>
      </c>
      <c r="W3944" s="294" t="str">
        <f>IF(Tabela7[[#This Row],[C/V]]="v",Tabela7[[#This Row],[Preço Médio]],"")</f>
        <v/>
      </c>
      <c r="X3944" s="123" t="str">
        <f>Tabela7[[#This Row],[Código Negociação]]&amp;Tabela7[[#This Row],[C/V]]</f>
        <v/>
      </c>
    </row>
    <row r="3945" spans="3:24" ht="15" customHeight="1" x14ac:dyDescent="0.25">
      <c r="C3945" s="262"/>
      <c r="D3945" s="272"/>
      <c r="E3945" s="273"/>
      <c r="F3945" s="264"/>
      <c r="G3945" s="265"/>
      <c r="H3945" s="126"/>
      <c r="I3945" s="125"/>
      <c r="J3945" s="125"/>
      <c r="K3945" s="125"/>
      <c r="L3945" s="125"/>
      <c r="M3945" s="125"/>
      <c r="N3945" s="125"/>
      <c r="O3945" s="266"/>
      <c r="P3945" s="267"/>
      <c r="Q3945" s="268"/>
      <c r="R3945" s="269"/>
      <c r="S3945" s="268"/>
      <c r="T3945" s="263"/>
      <c r="U3945" s="300"/>
      <c r="V3945" s="294" t="str">
        <f>IF(Tabela7[[#This Row],[C/V]]="c",Tabela7[[#This Row],[Preço Médio]],"")</f>
        <v/>
      </c>
      <c r="W3945" s="294" t="str">
        <f>IF(Tabela7[[#This Row],[C/V]]="v",Tabela7[[#This Row],[Preço Médio]],"")</f>
        <v/>
      </c>
      <c r="X3945" s="123" t="str">
        <f>Tabela7[[#This Row],[Código Negociação]]&amp;Tabela7[[#This Row],[C/V]]</f>
        <v/>
      </c>
    </row>
    <row r="3946" spans="3:24" ht="15" customHeight="1" x14ac:dyDescent="0.25">
      <c r="C3946" s="262"/>
      <c r="D3946" s="272"/>
      <c r="E3946" s="273"/>
      <c r="F3946" s="264"/>
      <c r="G3946" s="265"/>
      <c r="H3946" s="126"/>
      <c r="I3946" s="125"/>
      <c r="J3946" s="125"/>
      <c r="K3946" s="125"/>
      <c r="L3946" s="125"/>
      <c r="M3946" s="125"/>
      <c r="N3946" s="125"/>
      <c r="O3946" s="266"/>
      <c r="P3946" s="267"/>
      <c r="Q3946" s="267"/>
      <c r="R3946" s="270"/>
      <c r="S3946" s="267"/>
      <c r="T3946" s="264"/>
      <c r="U3946" s="300"/>
      <c r="V3946" s="294" t="str">
        <f>IF(Tabela7[[#This Row],[C/V]]="c",Tabela7[[#This Row],[Preço Médio]],"")</f>
        <v/>
      </c>
      <c r="W3946" s="294" t="str">
        <f>IF(Tabela7[[#This Row],[C/V]]="v",Tabela7[[#This Row],[Preço Médio]],"")</f>
        <v/>
      </c>
      <c r="X3946" s="123" t="str">
        <f>Tabela7[[#This Row],[Código Negociação]]&amp;Tabela7[[#This Row],[C/V]]</f>
        <v/>
      </c>
    </row>
    <row r="3947" spans="3:24" ht="15" customHeight="1" x14ac:dyDescent="0.25">
      <c r="C3947" s="141"/>
      <c r="D3947" s="271"/>
      <c r="E3947" s="271"/>
      <c r="F3947" s="118"/>
      <c r="G3947" s="119"/>
      <c r="H3947" s="118"/>
      <c r="I3947" s="120"/>
      <c r="J3947" s="120"/>
      <c r="K3947" s="120"/>
      <c r="L3947" s="120"/>
      <c r="M3947" s="120"/>
      <c r="N3947" s="120"/>
      <c r="O3947" s="121"/>
      <c r="P3947" s="121"/>
      <c r="Q3947" s="117"/>
      <c r="R3947" s="122"/>
      <c r="S3947" s="117"/>
      <c r="T3947" s="123"/>
      <c r="U3947" s="299"/>
      <c r="V3947" s="294" t="str">
        <f>IF(Tabela7[[#This Row],[C/V]]="c",Tabela7[[#This Row],[Preço Médio]],"")</f>
        <v/>
      </c>
      <c r="W3947" s="294" t="str">
        <f>IF(Tabela7[[#This Row],[C/V]]="v",Tabela7[[#This Row],[Preço Médio]],"")</f>
        <v/>
      </c>
      <c r="X3947" s="123" t="str">
        <f>Tabela7[[#This Row],[Código Negociação]]&amp;Tabela7[[#This Row],[C/V]]</f>
        <v/>
      </c>
    </row>
    <row r="3948" spans="3:24" ht="15" customHeight="1" x14ac:dyDescent="0.25">
      <c r="C3948" s="262"/>
      <c r="D3948" s="272"/>
      <c r="E3948" s="272"/>
      <c r="F3948" s="264"/>
      <c r="G3948" s="265"/>
      <c r="H3948" s="126"/>
      <c r="I3948" s="125"/>
      <c r="J3948" s="125"/>
      <c r="K3948" s="125"/>
      <c r="L3948" s="125"/>
      <c r="M3948" s="125"/>
      <c r="N3948" s="125"/>
      <c r="O3948" s="266"/>
      <c r="P3948" s="267"/>
      <c r="Q3948" s="268"/>
      <c r="R3948" s="269"/>
      <c r="S3948" s="268"/>
      <c r="T3948" s="263"/>
      <c r="U3948" s="300"/>
      <c r="V3948" s="294" t="str">
        <f>IF(Tabela7[[#This Row],[C/V]]="c",Tabela7[[#This Row],[Preço Médio]],"")</f>
        <v/>
      </c>
      <c r="W3948" s="294" t="str">
        <f>IF(Tabela7[[#This Row],[C/V]]="v",Tabela7[[#This Row],[Preço Médio]],"")</f>
        <v/>
      </c>
      <c r="X3948" s="123" t="str">
        <f>Tabela7[[#This Row],[Código Negociação]]&amp;Tabela7[[#This Row],[C/V]]</f>
        <v/>
      </c>
    </row>
    <row r="3949" spans="3:24" ht="15" customHeight="1" x14ac:dyDescent="0.25">
      <c r="C3949" s="262"/>
      <c r="D3949" s="272"/>
      <c r="E3949" s="272"/>
      <c r="F3949" s="264"/>
      <c r="G3949" s="265"/>
      <c r="H3949" s="126"/>
      <c r="I3949" s="125"/>
      <c r="J3949" s="125"/>
      <c r="K3949" s="125"/>
      <c r="L3949" s="125"/>
      <c r="M3949" s="125"/>
      <c r="N3949" s="125"/>
      <c r="O3949" s="266"/>
      <c r="P3949" s="267"/>
      <c r="Q3949" s="267"/>
      <c r="R3949" s="270"/>
      <c r="S3949" s="267"/>
      <c r="T3949" s="264"/>
      <c r="U3949" s="300"/>
      <c r="V3949" s="294" t="str">
        <f>IF(Tabela7[[#This Row],[C/V]]="c",Tabela7[[#This Row],[Preço Médio]],"")</f>
        <v/>
      </c>
      <c r="W3949" s="294" t="str">
        <f>IF(Tabela7[[#This Row],[C/V]]="v",Tabela7[[#This Row],[Preço Médio]],"")</f>
        <v/>
      </c>
      <c r="X3949" s="123" t="str">
        <f>Tabela7[[#This Row],[Código Negociação]]&amp;Tabela7[[#This Row],[C/V]]</f>
        <v/>
      </c>
    </row>
    <row r="3950" spans="3:24" ht="15" customHeight="1" x14ac:dyDescent="0.25">
      <c r="C3950" s="141"/>
      <c r="D3950" s="273"/>
      <c r="E3950" s="273"/>
      <c r="F3950" s="264"/>
      <c r="G3950" s="274"/>
      <c r="H3950" s="264"/>
      <c r="I3950" s="275"/>
      <c r="J3950" s="275"/>
      <c r="K3950" s="275"/>
      <c r="L3950" s="275"/>
      <c r="M3950" s="275"/>
      <c r="N3950" s="275"/>
      <c r="O3950" s="267"/>
      <c r="P3950" s="267"/>
      <c r="Q3950" s="268"/>
      <c r="R3950" s="269"/>
      <c r="S3950" s="268"/>
      <c r="T3950" s="263"/>
      <c r="U3950" s="300"/>
      <c r="V3950" s="294" t="str">
        <f>IF(Tabela7[[#This Row],[C/V]]="c",Tabela7[[#This Row],[Preço Médio]],"")</f>
        <v/>
      </c>
      <c r="W3950" s="294" t="str">
        <f>IF(Tabela7[[#This Row],[C/V]]="v",Tabela7[[#This Row],[Preço Médio]],"")</f>
        <v/>
      </c>
      <c r="X3950" s="123" t="str">
        <f>Tabela7[[#This Row],[Código Negociação]]&amp;Tabela7[[#This Row],[C/V]]</f>
        <v/>
      </c>
    </row>
    <row r="3951" spans="3:24" ht="15" customHeight="1" x14ac:dyDescent="0.25">
      <c r="C3951" s="262"/>
      <c r="D3951" s="272"/>
      <c r="E3951" s="273"/>
      <c r="F3951" s="264"/>
      <c r="G3951" s="265"/>
      <c r="H3951" s="126"/>
      <c r="I3951" s="125"/>
      <c r="J3951" s="125"/>
      <c r="K3951" s="125"/>
      <c r="L3951" s="125"/>
      <c r="M3951" s="125"/>
      <c r="N3951" s="125"/>
      <c r="O3951" s="266"/>
      <c r="P3951" s="267"/>
      <c r="Q3951" s="268"/>
      <c r="R3951" s="269"/>
      <c r="S3951" s="268"/>
      <c r="T3951" s="263"/>
      <c r="U3951" s="300"/>
      <c r="V3951" s="294" t="str">
        <f>IF(Tabela7[[#This Row],[C/V]]="c",Tabela7[[#This Row],[Preço Médio]],"")</f>
        <v/>
      </c>
      <c r="W3951" s="294" t="str">
        <f>IF(Tabela7[[#This Row],[C/V]]="v",Tabela7[[#This Row],[Preço Médio]],"")</f>
        <v/>
      </c>
      <c r="X3951" s="123" t="str">
        <f>Tabela7[[#This Row],[Código Negociação]]&amp;Tabela7[[#This Row],[C/V]]</f>
        <v/>
      </c>
    </row>
    <row r="3952" spans="3:24" ht="15" customHeight="1" x14ac:dyDescent="0.25">
      <c r="C3952" s="262"/>
      <c r="D3952" s="272"/>
      <c r="E3952" s="273"/>
      <c r="F3952" s="264"/>
      <c r="G3952" s="265"/>
      <c r="H3952" s="126"/>
      <c r="I3952" s="125"/>
      <c r="J3952" s="125"/>
      <c r="K3952" s="125"/>
      <c r="L3952" s="125"/>
      <c r="M3952" s="125"/>
      <c r="N3952" s="125"/>
      <c r="O3952" s="266"/>
      <c r="P3952" s="267"/>
      <c r="Q3952" s="267"/>
      <c r="R3952" s="270"/>
      <c r="S3952" s="267"/>
      <c r="T3952" s="264"/>
      <c r="U3952" s="300"/>
      <c r="V3952" s="294" t="str">
        <f>IF(Tabela7[[#This Row],[C/V]]="c",Tabela7[[#This Row],[Preço Médio]],"")</f>
        <v/>
      </c>
      <c r="W3952" s="294" t="str">
        <f>IF(Tabela7[[#This Row],[C/V]]="v",Tabela7[[#This Row],[Preço Médio]],"")</f>
        <v/>
      </c>
      <c r="X3952" s="123" t="str">
        <f>Tabela7[[#This Row],[Código Negociação]]&amp;Tabela7[[#This Row],[C/V]]</f>
        <v/>
      </c>
    </row>
    <row r="3953" spans="3:24" ht="15" customHeight="1" x14ac:dyDescent="0.25">
      <c r="C3953" s="141"/>
      <c r="D3953" s="271"/>
      <c r="E3953" s="271"/>
      <c r="F3953" s="118"/>
      <c r="G3953" s="119"/>
      <c r="H3953" s="118"/>
      <c r="I3953" s="120"/>
      <c r="J3953" s="120"/>
      <c r="K3953" s="120"/>
      <c r="L3953" s="120"/>
      <c r="M3953" s="120"/>
      <c r="N3953" s="120"/>
      <c r="O3953" s="121"/>
      <c r="P3953" s="121"/>
      <c r="Q3953" s="117"/>
      <c r="R3953" s="122"/>
      <c r="S3953" s="117"/>
      <c r="T3953" s="123"/>
      <c r="U3953" s="299"/>
      <c r="V3953" s="294" t="str">
        <f>IF(Tabela7[[#This Row],[C/V]]="c",Tabela7[[#This Row],[Preço Médio]],"")</f>
        <v/>
      </c>
      <c r="W3953" s="294" t="str">
        <f>IF(Tabela7[[#This Row],[C/V]]="v",Tabela7[[#This Row],[Preço Médio]],"")</f>
        <v/>
      </c>
      <c r="X3953" s="123" t="str">
        <f>Tabela7[[#This Row],[Código Negociação]]&amp;Tabela7[[#This Row],[C/V]]</f>
        <v/>
      </c>
    </row>
    <row r="3954" spans="3:24" ht="15" customHeight="1" x14ac:dyDescent="0.25">
      <c r="C3954" s="262"/>
      <c r="D3954" s="272"/>
      <c r="E3954" s="272"/>
      <c r="F3954" s="264"/>
      <c r="G3954" s="265"/>
      <c r="H3954" s="126"/>
      <c r="I3954" s="125"/>
      <c r="J3954" s="125"/>
      <c r="K3954" s="125"/>
      <c r="L3954" s="125"/>
      <c r="M3954" s="125"/>
      <c r="N3954" s="125"/>
      <c r="O3954" s="266"/>
      <c r="P3954" s="267"/>
      <c r="Q3954" s="268"/>
      <c r="R3954" s="269"/>
      <c r="S3954" s="268"/>
      <c r="T3954" s="263"/>
      <c r="U3954" s="300"/>
      <c r="V3954" s="294" t="str">
        <f>IF(Tabela7[[#This Row],[C/V]]="c",Tabela7[[#This Row],[Preço Médio]],"")</f>
        <v/>
      </c>
      <c r="W3954" s="294" t="str">
        <f>IF(Tabela7[[#This Row],[C/V]]="v",Tabela7[[#This Row],[Preço Médio]],"")</f>
        <v/>
      </c>
      <c r="X3954" s="123" t="str">
        <f>Tabela7[[#This Row],[Código Negociação]]&amp;Tabela7[[#This Row],[C/V]]</f>
        <v/>
      </c>
    </row>
    <row r="3955" spans="3:24" ht="15" customHeight="1" x14ac:dyDescent="0.25">
      <c r="C3955" s="262"/>
      <c r="D3955" s="272"/>
      <c r="E3955" s="272"/>
      <c r="F3955" s="264"/>
      <c r="G3955" s="265"/>
      <c r="H3955" s="126"/>
      <c r="I3955" s="125"/>
      <c r="J3955" s="125"/>
      <c r="K3955" s="125"/>
      <c r="L3955" s="125"/>
      <c r="M3955" s="125"/>
      <c r="N3955" s="125"/>
      <c r="O3955" s="266"/>
      <c r="P3955" s="267"/>
      <c r="Q3955" s="267"/>
      <c r="R3955" s="270"/>
      <c r="S3955" s="267"/>
      <c r="T3955" s="264"/>
      <c r="U3955" s="300"/>
      <c r="V3955" s="294" t="str">
        <f>IF(Tabela7[[#This Row],[C/V]]="c",Tabela7[[#This Row],[Preço Médio]],"")</f>
        <v/>
      </c>
      <c r="W3955" s="294" t="str">
        <f>IF(Tabela7[[#This Row],[C/V]]="v",Tabela7[[#This Row],[Preço Médio]],"")</f>
        <v/>
      </c>
      <c r="X3955" s="123" t="str">
        <f>Tabela7[[#This Row],[Código Negociação]]&amp;Tabela7[[#This Row],[C/V]]</f>
        <v/>
      </c>
    </row>
    <row r="3956" spans="3:24" ht="15" customHeight="1" x14ac:dyDescent="0.25">
      <c r="C3956" s="141"/>
      <c r="D3956" s="273"/>
      <c r="E3956" s="273"/>
      <c r="F3956" s="264"/>
      <c r="G3956" s="274"/>
      <c r="H3956" s="264"/>
      <c r="I3956" s="275"/>
      <c r="J3956" s="275"/>
      <c r="K3956" s="275"/>
      <c r="L3956" s="275"/>
      <c r="M3956" s="275"/>
      <c r="N3956" s="275"/>
      <c r="O3956" s="267"/>
      <c r="P3956" s="267"/>
      <c r="Q3956" s="268"/>
      <c r="R3956" s="269"/>
      <c r="S3956" s="268"/>
      <c r="T3956" s="263"/>
      <c r="U3956" s="300"/>
      <c r="V3956" s="294" t="str">
        <f>IF(Tabela7[[#This Row],[C/V]]="c",Tabela7[[#This Row],[Preço Médio]],"")</f>
        <v/>
      </c>
      <c r="W3956" s="294" t="str">
        <f>IF(Tabela7[[#This Row],[C/V]]="v",Tabela7[[#This Row],[Preço Médio]],"")</f>
        <v/>
      </c>
      <c r="X3956" s="123" t="str">
        <f>Tabela7[[#This Row],[Código Negociação]]&amp;Tabela7[[#This Row],[C/V]]</f>
        <v/>
      </c>
    </row>
    <row r="3957" spans="3:24" ht="15" customHeight="1" x14ac:dyDescent="0.25">
      <c r="C3957" s="262"/>
      <c r="D3957" s="272"/>
      <c r="E3957" s="273"/>
      <c r="F3957" s="264"/>
      <c r="G3957" s="265"/>
      <c r="H3957" s="126"/>
      <c r="I3957" s="125"/>
      <c r="J3957" s="125"/>
      <c r="K3957" s="125"/>
      <c r="L3957" s="125"/>
      <c r="M3957" s="125"/>
      <c r="N3957" s="125"/>
      <c r="O3957" s="266"/>
      <c r="P3957" s="267"/>
      <c r="Q3957" s="268"/>
      <c r="R3957" s="269"/>
      <c r="S3957" s="268"/>
      <c r="T3957" s="263"/>
      <c r="U3957" s="300"/>
      <c r="V3957" s="294" t="str">
        <f>IF(Tabela7[[#This Row],[C/V]]="c",Tabela7[[#This Row],[Preço Médio]],"")</f>
        <v/>
      </c>
      <c r="W3957" s="294" t="str">
        <f>IF(Tabela7[[#This Row],[C/V]]="v",Tabela7[[#This Row],[Preço Médio]],"")</f>
        <v/>
      </c>
      <c r="X3957" s="123" t="str">
        <f>Tabela7[[#This Row],[Código Negociação]]&amp;Tabela7[[#This Row],[C/V]]</f>
        <v/>
      </c>
    </row>
    <row r="3958" spans="3:24" ht="15" customHeight="1" x14ac:dyDescent="0.25">
      <c r="C3958" s="262"/>
      <c r="D3958" s="272"/>
      <c r="E3958" s="273"/>
      <c r="F3958" s="264"/>
      <c r="G3958" s="265"/>
      <c r="H3958" s="126"/>
      <c r="I3958" s="125"/>
      <c r="J3958" s="125"/>
      <c r="K3958" s="125"/>
      <c r="L3958" s="125"/>
      <c r="M3958" s="125"/>
      <c r="N3958" s="125"/>
      <c r="O3958" s="266"/>
      <c r="P3958" s="267"/>
      <c r="Q3958" s="267"/>
      <c r="R3958" s="270"/>
      <c r="S3958" s="267"/>
      <c r="T3958" s="264"/>
      <c r="U3958" s="300"/>
      <c r="V3958" s="294" t="str">
        <f>IF(Tabela7[[#This Row],[C/V]]="c",Tabela7[[#This Row],[Preço Médio]],"")</f>
        <v/>
      </c>
      <c r="W3958" s="294" t="str">
        <f>IF(Tabela7[[#This Row],[C/V]]="v",Tabela7[[#This Row],[Preço Médio]],"")</f>
        <v/>
      </c>
      <c r="X3958" s="123" t="str">
        <f>Tabela7[[#This Row],[Código Negociação]]&amp;Tabela7[[#This Row],[C/V]]</f>
        <v/>
      </c>
    </row>
    <row r="3959" spans="3:24" ht="15" customHeight="1" x14ac:dyDescent="0.25">
      <c r="C3959" s="141"/>
      <c r="D3959" s="271"/>
      <c r="E3959" s="271"/>
      <c r="F3959" s="118"/>
      <c r="G3959" s="119"/>
      <c r="H3959" s="118"/>
      <c r="I3959" s="120"/>
      <c r="J3959" s="120"/>
      <c r="K3959" s="120"/>
      <c r="L3959" s="120"/>
      <c r="M3959" s="120"/>
      <c r="N3959" s="120"/>
      <c r="O3959" s="121"/>
      <c r="P3959" s="121"/>
      <c r="Q3959" s="117"/>
      <c r="R3959" s="122"/>
      <c r="S3959" s="117"/>
      <c r="T3959" s="123"/>
      <c r="U3959" s="299"/>
      <c r="V3959" s="294" t="str">
        <f>IF(Tabela7[[#This Row],[C/V]]="c",Tabela7[[#This Row],[Preço Médio]],"")</f>
        <v/>
      </c>
      <c r="W3959" s="294" t="str">
        <f>IF(Tabela7[[#This Row],[C/V]]="v",Tabela7[[#This Row],[Preço Médio]],"")</f>
        <v/>
      </c>
      <c r="X3959" s="123" t="str">
        <f>Tabela7[[#This Row],[Código Negociação]]&amp;Tabela7[[#This Row],[C/V]]</f>
        <v/>
      </c>
    </row>
    <row r="3960" spans="3:24" ht="15" customHeight="1" x14ac:dyDescent="0.25">
      <c r="C3960" s="262"/>
      <c r="D3960" s="272"/>
      <c r="E3960" s="272"/>
      <c r="F3960" s="264"/>
      <c r="G3960" s="265"/>
      <c r="H3960" s="126"/>
      <c r="I3960" s="125"/>
      <c r="J3960" s="125"/>
      <c r="K3960" s="125"/>
      <c r="L3960" s="125"/>
      <c r="M3960" s="125"/>
      <c r="N3960" s="125"/>
      <c r="O3960" s="266"/>
      <c r="P3960" s="267"/>
      <c r="Q3960" s="268"/>
      <c r="R3960" s="269"/>
      <c r="S3960" s="268"/>
      <c r="T3960" s="263"/>
      <c r="U3960" s="300"/>
      <c r="V3960" s="294" t="str">
        <f>IF(Tabela7[[#This Row],[C/V]]="c",Tabela7[[#This Row],[Preço Médio]],"")</f>
        <v/>
      </c>
      <c r="W3960" s="294" t="str">
        <f>IF(Tabela7[[#This Row],[C/V]]="v",Tabela7[[#This Row],[Preço Médio]],"")</f>
        <v/>
      </c>
      <c r="X3960" s="123" t="str">
        <f>Tabela7[[#This Row],[Código Negociação]]&amp;Tabela7[[#This Row],[C/V]]</f>
        <v/>
      </c>
    </row>
    <row r="3961" spans="3:24" ht="15" customHeight="1" x14ac:dyDescent="0.25">
      <c r="C3961" s="262"/>
      <c r="D3961" s="272"/>
      <c r="E3961" s="272"/>
      <c r="F3961" s="264"/>
      <c r="G3961" s="265"/>
      <c r="H3961" s="126"/>
      <c r="I3961" s="125"/>
      <c r="J3961" s="125"/>
      <c r="K3961" s="125"/>
      <c r="L3961" s="125"/>
      <c r="M3961" s="125"/>
      <c r="N3961" s="125"/>
      <c r="O3961" s="266"/>
      <c r="P3961" s="267"/>
      <c r="Q3961" s="267"/>
      <c r="R3961" s="270"/>
      <c r="S3961" s="267"/>
      <c r="T3961" s="264"/>
      <c r="U3961" s="300"/>
      <c r="V3961" s="294" t="str">
        <f>IF(Tabela7[[#This Row],[C/V]]="c",Tabela7[[#This Row],[Preço Médio]],"")</f>
        <v/>
      </c>
      <c r="W3961" s="294" t="str">
        <f>IF(Tabela7[[#This Row],[C/V]]="v",Tabela7[[#This Row],[Preço Médio]],"")</f>
        <v/>
      </c>
      <c r="X3961" s="123" t="str">
        <f>Tabela7[[#This Row],[Código Negociação]]&amp;Tabela7[[#This Row],[C/V]]</f>
        <v/>
      </c>
    </row>
    <row r="3962" spans="3:24" ht="15" customHeight="1" x14ac:dyDescent="0.25">
      <c r="C3962" s="141"/>
      <c r="D3962" s="273"/>
      <c r="E3962" s="273"/>
      <c r="F3962" s="264"/>
      <c r="G3962" s="274"/>
      <c r="H3962" s="264"/>
      <c r="I3962" s="275"/>
      <c r="J3962" s="275"/>
      <c r="K3962" s="275"/>
      <c r="L3962" s="275"/>
      <c r="M3962" s="275"/>
      <c r="N3962" s="275"/>
      <c r="O3962" s="267"/>
      <c r="P3962" s="267"/>
      <c r="Q3962" s="268"/>
      <c r="R3962" s="269"/>
      <c r="S3962" s="268"/>
      <c r="T3962" s="263"/>
      <c r="U3962" s="300"/>
      <c r="V3962" s="294" t="str">
        <f>IF(Tabela7[[#This Row],[C/V]]="c",Tabela7[[#This Row],[Preço Médio]],"")</f>
        <v/>
      </c>
      <c r="W3962" s="294" t="str">
        <f>IF(Tabela7[[#This Row],[C/V]]="v",Tabela7[[#This Row],[Preço Médio]],"")</f>
        <v/>
      </c>
      <c r="X3962" s="123" t="str">
        <f>Tabela7[[#This Row],[Código Negociação]]&amp;Tabela7[[#This Row],[C/V]]</f>
        <v/>
      </c>
    </row>
    <row r="3963" spans="3:24" ht="15" customHeight="1" x14ac:dyDescent="0.25">
      <c r="C3963" s="262"/>
      <c r="D3963" s="272"/>
      <c r="E3963" s="273"/>
      <c r="F3963" s="264"/>
      <c r="G3963" s="265"/>
      <c r="H3963" s="126"/>
      <c r="I3963" s="125"/>
      <c r="J3963" s="125"/>
      <c r="K3963" s="125"/>
      <c r="L3963" s="125"/>
      <c r="M3963" s="125"/>
      <c r="N3963" s="125"/>
      <c r="O3963" s="266"/>
      <c r="P3963" s="267"/>
      <c r="Q3963" s="268"/>
      <c r="R3963" s="269"/>
      <c r="S3963" s="268"/>
      <c r="T3963" s="263"/>
      <c r="U3963" s="300"/>
      <c r="V3963" s="294" t="str">
        <f>IF(Tabela7[[#This Row],[C/V]]="c",Tabela7[[#This Row],[Preço Médio]],"")</f>
        <v/>
      </c>
      <c r="W3963" s="294" t="str">
        <f>IF(Tabela7[[#This Row],[C/V]]="v",Tabela7[[#This Row],[Preço Médio]],"")</f>
        <v/>
      </c>
      <c r="X3963" s="123" t="str">
        <f>Tabela7[[#This Row],[Código Negociação]]&amp;Tabela7[[#This Row],[C/V]]</f>
        <v/>
      </c>
    </row>
    <row r="3964" spans="3:24" ht="15" customHeight="1" x14ac:dyDescent="0.25">
      <c r="C3964" s="262"/>
      <c r="D3964" s="272"/>
      <c r="E3964" s="273"/>
      <c r="F3964" s="264"/>
      <c r="G3964" s="265"/>
      <c r="H3964" s="126"/>
      <c r="I3964" s="125"/>
      <c r="J3964" s="125"/>
      <c r="K3964" s="125"/>
      <c r="L3964" s="125"/>
      <c r="M3964" s="125"/>
      <c r="N3964" s="125"/>
      <c r="O3964" s="266"/>
      <c r="P3964" s="267"/>
      <c r="Q3964" s="267"/>
      <c r="R3964" s="270"/>
      <c r="S3964" s="267"/>
      <c r="T3964" s="264"/>
      <c r="U3964" s="300"/>
      <c r="V3964" s="294" t="str">
        <f>IF(Tabela7[[#This Row],[C/V]]="c",Tabela7[[#This Row],[Preço Médio]],"")</f>
        <v/>
      </c>
      <c r="W3964" s="294" t="str">
        <f>IF(Tabela7[[#This Row],[C/V]]="v",Tabela7[[#This Row],[Preço Médio]],"")</f>
        <v/>
      </c>
      <c r="X3964" s="123" t="str">
        <f>Tabela7[[#This Row],[Código Negociação]]&amp;Tabela7[[#This Row],[C/V]]</f>
        <v/>
      </c>
    </row>
    <row r="3965" spans="3:24" ht="15" customHeight="1" x14ac:dyDescent="0.25">
      <c r="C3965" s="141"/>
      <c r="D3965" s="271"/>
      <c r="E3965" s="271"/>
      <c r="F3965" s="118"/>
      <c r="G3965" s="119"/>
      <c r="H3965" s="118"/>
      <c r="I3965" s="120"/>
      <c r="J3965" s="120"/>
      <c r="K3965" s="120"/>
      <c r="L3965" s="120"/>
      <c r="M3965" s="120"/>
      <c r="N3965" s="120"/>
      <c r="O3965" s="121"/>
      <c r="P3965" s="121"/>
      <c r="Q3965" s="117"/>
      <c r="R3965" s="122"/>
      <c r="S3965" s="117"/>
      <c r="T3965" s="123"/>
      <c r="U3965" s="299"/>
      <c r="V3965" s="294" t="str">
        <f>IF(Tabela7[[#This Row],[C/V]]="c",Tabela7[[#This Row],[Preço Médio]],"")</f>
        <v/>
      </c>
      <c r="W3965" s="294" t="str">
        <f>IF(Tabela7[[#This Row],[C/V]]="v",Tabela7[[#This Row],[Preço Médio]],"")</f>
        <v/>
      </c>
      <c r="X3965" s="123" t="str">
        <f>Tabela7[[#This Row],[Código Negociação]]&amp;Tabela7[[#This Row],[C/V]]</f>
        <v/>
      </c>
    </row>
    <row r="3966" spans="3:24" ht="15" customHeight="1" x14ac:dyDescent="0.25">
      <c r="C3966" s="262"/>
      <c r="D3966" s="272"/>
      <c r="E3966" s="272"/>
      <c r="F3966" s="264"/>
      <c r="G3966" s="265"/>
      <c r="H3966" s="126"/>
      <c r="I3966" s="125"/>
      <c r="J3966" s="125"/>
      <c r="K3966" s="125"/>
      <c r="L3966" s="125"/>
      <c r="M3966" s="125"/>
      <c r="N3966" s="125"/>
      <c r="O3966" s="266"/>
      <c r="P3966" s="267"/>
      <c r="Q3966" s="268"/>
      <c r="R3966" s="269"/>
      <c r="S3966" s="268"/>
      <c r="T3966" s="263"/>
      <c r="U3966" s="300"/>
      <c r="V3966" s="294" t="str">
        <f>IF(Tabela7[[#This Row],[C/V]]="c",Tabela7[[#This Row],[Preço Médio]],"")</f>
        <v/>
      </c>
      <c r="W3966" s="294" t="str">
        <f>IF(Tabela7[[#This Row],[C/V]]="v",Tabela7[[#This Row],[Preço Médio]],"")</f>
        <v/>
      </c>
      <c r="X3966" s="123" t="str">
        <f>Tabela7[[#This Row],[Código Negociação]]&amp;Tabela7[[#This Row],[C/V]]</f>
        <v/>
      </c>
    </row>
    <row r="3967" spans="3:24" ht="15" customHeight="1" x14ac:dyDescent="0.25">
      <c r="C3967" s="262"/>
      <c r="D3967" s="272"/>
      <c r="E3967" s="272"/>
      <c r="F3967" s="264"/>
      <c r="G3967" s="265"/>
      <c r="H3967" s="126"/>
      <c r="I3967" s="125"/>
      <c r="J3967" s="125"/>
      <c r="K3967" s="125"/>
      <c r="L3967" s="125"/>
      <c r="M3967" s="125"/>
      <c r="N3967" s="125"/>
      <c r="O3967" s="266"/>
      <c r="P3967" s="267"/>
      <c r="Q3967" s="267"/>
      <c r="R3967" s="270"/>
      <c r="S3967" s="267"/>
      <c r="T3967" s="264"/>
      <c r="U3967" s="300"/>
      <c r="V3967" s="294" t="str">
        <f>IF(Tabela7[[#This Row],[C/V]]="c",Tabela7[[#This Row],[Preço Médio]],"")</f>
        <v/>
      </c>
      <c r="W3967" s="294" t="str">
        <f>IF(Tabela7[[#This Row],[C/V]]="v",Tabela7[[#This Row],[Preço Médio]],"")</f>
        <v/>
      </c>
      <c r="X3967" s="123" t="str">
        <f>Tabela7[[#This Row],[Código Negociação]]&amp;Tabela7[[#This Row],[C/V]]</f>
        <v/>
      </c>
    </row>
    <row r="3968" spans="3:24" ht="15" customHeight="1" x14ac:dyDescent="0.25">
      <c r="C3968" s="141"/>
      <c r="D3968" s="273"/>
      <c r="E3968" s="273"/>
      <c r="F3968" s="264"/>
      <c r="G3968" s="274"/>
      <c r="H3968" s="264"/>
      <c r="I3968" s="275"/>
      <c r="J3968" s="275"/>
      <c r="K3968" s="275"/>
      <c r="L3968" s="275"/>
      <c r="M3968" s="275"/>
      <c r="N3968" s="275"/>
      <c r="O3968" s="267"/>
      <c r="P3968" s="267"/>
      <c r="Q3968" s="268"/>
      <c r="R3968" s="269"/>
      <c r="S3968" s="268"/>
      <c r="T3968" s="263"/>
      <c r="U3968" s="300"/>
      <c r="V3968" s="294" t="str">
        <f>IF(Tabela7[[#This Row],[C/V]]="c",Tabela7[[#This Row],[Preço Médio]],"")</f>
        <v/>
      </c>
      <c r="W3968" s="294" t="str">
        <f>IF(Tabela7[[#This Row],[C/V]]="v",Tabela7[[#This Row],[Preço Médio]],"")</f>
        <v/>
      </c>
      <c r="X3968" s="123" t="str">
        <f>Tabela7[[#This Row],[Código Negociação]]&amp;Tabela7[[#This Row],[C/V]]</f>
        <v/>
      </c>
    </row>
    <row r="3969" spans="3:24" ht="15" customHeight="1" x14ac:dyDescent="0.25">
      <c r="C3969" s="262"/>
      <c r="D3969" s="272"/>
      <c r="E3969" s="273"/>
      <c r="F3969" s="264"/>
      <c r="G3969" s="265"/>
      <c r="H3969" s="126"/>
      <c r="I3969" s="125"/>
      <c r="J3969" s="125"/>
      <c r="K3969" s="125"/>
      <c r="L3969" s="125"/>
      <c r="M3969" s="125"/>
      <c r="N3969" s="125"/>
      <c r="O3969" s="266"/>
      <c r="P3969" s="267"/>
      <c r="Q3969" s="268"/>
      <c r="R3969" s="269"/>
      <c r="S3969" s="268"/>
      <c r="T3969" s="263"/>
      <c r="U3969" s="300"/>
      <c r="V3969" s="294" t="str">
        <f>IF(Tabela7[[#This Row],[C/V]]="c",Tabela7[[#This Row],[Preço Médio]],"")</f>
        <v/>
      </c>
      <c r="W3969" s="294" t="str">
        <f>IF(Tabela7[[#This Row],[C/V]]="v",Tabela7[[#This Row],[Preço Médio]],"")</f>
        <v/>
      </c>
      <c r="X3969" s="123" t="str">
        <f>Tabela7[[#This Row],[Código Negociação]]&amp;Tabela7[[#This Row],[C/V]]</f>
        <v/>
      </c>
    </row>
    <row r="3970" spans="3:24" ht="15" customHeight="1" x14ac:dyDescent="0.25">
      <c r="C3970" s="262"/>
      <c r="D3970" s="272"/>
      <c r="E3970" s="273"/>
      <c r="F3970" s="264"/>
      <c r="G3970" s="265"/>
      <c r="H3970" s="126"/>
      <c r="I3970" s="125"/>
      <c r="J3970" s="125"/>
      <c r="K3970" s="125"/>
      <c r="L3970" s="125"/>
      <c r="M3970" s="125"/>
      <c r="N3970" s="125"/>
      <c r="O3970" s="266"/>
      <c r="P3970" s="267"/>
      <c r="Q3970" s="267"/>
      <c r="R3970" s="270"/>
      <c r="S3970" s="267"/>
      <c r="T3970" s="264"/>
      <c r="U3970" s="300"/>
      <c r="V3970" s="294" t="str">
        <f>IF(Tabela7[[#This Row],[C/V]]="c",Tabela7[[#This Row],[Preço Médio]],"")</f>
        <v/>
      </c>
      <c r="W3970" s="294" t="str">
        <f>IF(Tabela7[[#This Row],[C/V]]="v",Tabela7[[#This Row],[Preço Médio]],"")</f>
        <v/>
      </c>
      <c r="X3970" s="123" t="str">
        <f>Tabela7[[#This Row],[Código Negociação]]&amp;Tabela7[[#This Row],[C/V]]</f>
        <v/>
      </c>
    </row>
    <row r="3971" spans="3:24" ht="15" customHeight="1" x14ac:dyDescent="0.25">
      <c r="C3971" s="141"/>
      <c r="D3971" s="271"/>
      <c r="E3971" s="271"/>
      <c r="F3971" s="118"/>
      <c r="G3971" s="119"/>
      <c r="H3971" s="118"/>
      <c r="I3971" s="120"/>
      <c r="J3971" s="120"/>
      <c r="K3971" s="120"/>
      <c r="L3971" s="120"/>
      <c r="M3971" s="120"/>
      <c r="N3971" s="120"/>
      <c r="O3971" s="121"/>
      <c r="P3971" s="121"/>
      <c r="Q3971" s="117"/>
      <c r="R3971" s="122"/>
      <c r="S3971" s="117"/>
      <c r="T3971" s="123"/>
      <c r="U3971" s="299"/>
      <c r="V3971" s="294" t="str">
        <f>IF(Tabela7[[#This Row],[C/V]]="c",Tabela7[[#This Row],[Preço Médio]],"")</f>
        <v/>
      </c>
      <c r="W3971" s="294" t="str">
        <f>IF(Tabela7[[#This Row],[C/V]]="v",Tabela7[[#This Row],[Preço Médio]],"")</f>
        <v/>
      </c>
      <c r="X3971" s="123" t="str">
        <f>Tabela7[[#This Row],[Código Negociação]]&amp;Tabela7[[#This Row],[C/V]]</f>
        <v/>
      </c>
    </row>
    <row r="3972" spans="3:24" ht="15" customHeight="1" x14ac:dyDescent="0.25">
      <c r="C3972" s="262"/>
      <c r="D3972" s="272"/>
      <c r="E3972" s="272"/>
      <c r="F3972" s="264"/>
      <c r="G3972" s="265"/>
      <c r="H3972" s="126"/>
      <c r="I3972" s="125"/>
      <c r="J3972" s="125"/>
      <c r="K3972" s="125"/>
      <c r="L3972" s="125"/>
      <c r="M3972" s="125"/>
      <c r="N3972" s="125"/>
      <c r="O3972" s="266"/>
      <c r="P3972" s="267"/>
      <c r="Q3972" s="268"/>
      <c r="R3972" s="269"/>
      <c r="S3972" s="268"/>
      <c r="T3972" s="263"/>
      <c r="U3972" s="300"/>
      <c r="V3972" s="294" t="str">
        <f>IF(Tabela7[[#This Row],[C/V]]="c",Tabela7[[#This Row],[Preço Médio]],"")</f>
        <v/>
      </c>
      <c r="W3972" s="294" t="str">
        <f>IF(Tabela7[[#This Row],[C/V]]="v",Tabela7[[#This Row],[Preço Médio]],"")</f>
        <v/>
      </c>
      <c r="X3972" s="123" t="str">
        <f>Tabela7[[#This Row],[Código Negociação]]&amp;Tabela7[[#This Row],[C/V]]</f>
        <v/>
      </c>
    </row>
    <row r="3973" spans="3:24" ht="15" customHeight="1" x14ac:dyDescent="0.25">
      <c r="C3973" s="262"/>
      <c r="D3973" s="272"/>
      <c r="E3973" s="272"/>
      <c r="F3973" s="264"/>
      <c r="G3973" s="265"/>
      <c r="H3973" s="126"/>
      <c r="I3973" s="125"/>
      <c r="J3973" s="125"/>
      <c r="K3973" s="125"/>
      <c r="L3973" s="125"/>
      <c r="M3973" s="125"/>
      <c r="N3973" s="125"/>
      <c r="O3973" s="266"/>
      <c r="P3973" s="267"/>
      <c r="Q3973" s="267"/>
      <c r="R3973" s="270"/>
      <c r="S3973" s="267"/>
      <c r="T3973" s="264"/>
      <c r="U3973" s="300"/>
      <c r="V3973" s="294" t="str">
        <f>IF(Tabela7[[#This Row],[C/V]]="c",Tabela7[[#This Row],[Preço Médio]],"")</f>
        <v/>
      </c>
      <c r="W3973" s="294" t="str">
        <f>IF(Tabela7[[#This Row],[C/V]]="v",Tabela7[[#This Row],[Preço Médio]],"")</f>
        <v/>
      </c>
      <c r="X3973" s="123" t="str">
        <f>Tabela7[[#This Row],[Código Negociação]]&amp;Tabela7[[#This Row],[C/V]]</f>
        <v/>
      </c>
    </row>
    <row r="3974" spans="3:24" ht="15" customHeight="1" x14ac:dyDescent="0.25">
      <c r="C3974" s="141"/>
      <c r="D3974" s="273"/>
      <c r="E3974" s="273"/>
      <c r="F3974" s="264"/>
      <c r="G3974" s="274"/>
      <c r="H3974" s="264"/>
      <c r="I3974" s="275"/>
      <c r="J3974" s="275"/>
      <c r="K3974" s="275"/>
      <c r="L3974" s="275"/>
      <c r="M3974" s="275"/>
      <c r="N3974" s="275"/>
      <c r="O3974" s="267"/>
      <c r="P3974" s="267"/>
      <c r="Q3974" s="268"/>
      <c r="R3974" s="269"/>
      <c r="S3974" s="268"/>
      <c r="T3974" s="263"/>
      <c r="U3974" s="300"/>
      <c r="V3974" s="294" t="str">
        <f>IF(Tabela7[[#This Row],[C/V]]="c",Tabela7[[#This Row],[Preço Médio]],"")</f>
        <v/>
      </c>
      <c r="W3974" s="294" t="str">
        <f>IF(Tabela7[[#This Row],[C/V]]="v",Tabela7[[#This Row],[Preço Médio]],"")</f>
        <v/>
      </c>
      <c r="X3974" s="123" t="str">
        <f>Tabela7[[#This Row],[Código Negociação]]&amp;Tabela7[[#This Row],[C/V]]</f>
        <v/>
      </c>
    </row>
    <row r="3975" spans="3:24" ht="15" customHeight="1" x14ac:dyDescent="0.25">
      <c r="C3975" s="262"/>
      <c r="D3975" s="272"/>
      <c r="E3975" s="273"/>
      <c r="F3975" s="264"/>
      <c r="G3975" s="265"/>
      <c r="H3975" s="126"/>
      <c r="I3975" s="125"/>
      <c r="J3975" s="125"/>
      <c r="K3975" s="125"/>
      <c r="L3975" s="125"/>
      <c r="M3975" s="125"/>
      <c r="N3975" s="125"/>
      <c r="O3975" s="266"/>
      <c r="P3975" s="267"/>
      <c r="Q3975" s="268"/>
      <c r="R3975" s="269"/>
      <c r="S3975" s="268"/>
      <c r="T3975" s="263"/>
      <c r="U3975" s="300"/>
      <c r="V3975" s="294" t="str">
        <f>IF(Tabela7[[#This Row],[C/V]]="c",Tabela7[[#This Row],[Preço Médio]],"")</f>
        <v/>
      </c>
      <c r="W3975" s="294" t="str">
        <f>IF(Tabela7[[#This Row],[C/V]]="v",Tabela7[[#This Row],[Preço Médio]],"")</f>
        <v/>
      </c>
      <c r="X3975" s="123" t="str">
        <f>Tabela7[[#This Row],[Código Negociação]]&amp;Tabela7[[#This Row],[C/V]]</f>
        <v/>
      </c>
    </row>
    <row r="3976" spans="3:24" ht="15" customHeight="1" x14ac:dyDescent="0.25">
      <c r="C3976" s="262"/>
      <c r="D3976" s="272"/>
      <c r="E3976" s="273"/>
      <c r="F3976" s="264"/>
      <c r="G3976" s="265"/>
      <c r="H3976" s="126"/>
      <c r="I3976" s="125"/>
      <c r="J3976" s="125"/>
      <c r="K3976" s="125"/>
      <c r="L3976" s="125"/>
      <c r="M3976" s="125"/>
      <c r="N3976" s="125"/>
      <c r="O3976" s="266"/>
      <c r="P3976" s="267"/>
      <c r="Q3976" s="267"/>
      <c r="R3976" s="270"/>
      <c r="S3976" s="267"/>
      <c r="T3976" s="264"/>
      <c r="U3976" s="300"/>
      <c r="V3976" s="294" t="str">
        <f>IF(Tabela7[[#This Row],[C/V]]="c",Tabela7[[#This Row],[Preço Médio]],"")</f>
        <v/>
      </c>
      <c r="W3976" s="294" t="str">
        <f>IF(Tabela7[[#This Row],[C/V]]="v",Tabela7[[#This Row],[Preço Médio]],"")</f>
        <v/>
      </c>
      <c r="X3976" s="123" t="str">
        <f>Tabela7[[#This Row],[Código Negociação]]&amp;Tabela7[[#This Row],[C/V]]</f>
        <v/>
      </c>
    </row>
    <row r="3977" spans="3:24" ht="15" customHeight="1" x14ac:dyDescent="0.25">
      <c r="C3977" s="141"/>
      <c r="D3977" s="271"/>
      <c r="E3977" s="271"/>
      <c r="F3977" s="118"/>
      <c r="G3977" s="119"/>
      <c r="H3977" s="118"/>
      <c r="I3977" s="120"/>
      <c r="J3977" s="120"/>
      <c r="K3977" s="120"/>
      <c r="L3977" s="120"/>
      <c r="M3977" s="120"/>
      <c r="N3977" s="120"/>
      <c r="O3977" s="121"/>
      <c r="P3977" s="121"/>
      <c r="Q3977" s="117"/>
      <c r="R3977" s="122"/>
      <c r="S3977" s="117"/>
      <c r="T3977" s="123"/>
      <c r="U3977" s="299"/>
      <c r="V3977" s="294" t="str">
        <f>IF(Tabela7[[#This Row],[C/V]]="c",Tabela7[[#This Row],[Preço Médio]],"")</f>
        <v/>
      </c>
      <c r="W3977" s="294" t="str">
        <f>IF(Tabela7[[#This Row],[C/V]]="v",Tabela7[[#This Row],[Preço Médio]],"")</f>
        <v/>
      </c>
      <c r="X3977" s="123" t="str">
        <f>Tabela7[[#This Row],[Código Negociação]]&amp;Tabela7[[#This Row],[C/V]]</f>
        <v/>
      </c>
    </row>
    <row r="3978" spans="3:24" ht="15" customHeight="1" x14ac:dyDescent="0.25">
      <c r="C3978" s="262"/>
      <c r="D3978" s="272"/>
      <c r="E3978" s="272"/>
      <c r="F3978" s="264"/>
      <c r="G3978" s="265"/>
      <c r="H3978" s="126"/>
      <c r="I3978" s="125"/>
      <c r="J3978" s="125"/>
      <c r="K3978" s="125"/>
      <c r="L3978" s="125"/>
      <c r="M3978" s="125"/>
      <c r="N3978" s="125"/>
      <c r="O3978" s="266"/>
      <c r="P3978" s="267"/>
      <c r="Q3978" s="268"/>
      <c r="R3978" s="269"/>
      <c r="S3978" s="268"/>
      <c r="T3978" s="263"/>
      <c r="U3978" s="300"/>
      <c r="V3978" s="294" t="str">
        <f>IF(Tabela7[[#This Row],[C/V]]="c",Tabela7[[#This Row],[Preço Médio]],"")</f>
        <v/>
      </c>
      <c r="W3978" s="294" t="str">
        <f>IF(Tabela7[[#This Row],[C/V]]="v",Tabela7[[#This Row],[Preço Médio]],"")</f>
        <v/>
      </c>
      <c r="X3978" s="123" t="str">
        <f>Tabela7[[#This Row],[Código Negociação]]&amp;Tabela7[[#This Row],[C/V]]</f>
        <v/>
      </c>
    </row>
    <row r="3979" spans="3:24" ht="15" customHeight="1" x14ac:dyDescent="0.25">
      <c r="C3979" s="262"/>
      <c r="D3979" s="272"/>
      <c r="E3979" s="272"/>
      <c r="F3979" s="264"/>
      <c r="G3979" s="265"/>
      <c r="H3979" s="126"/>
      <c r="I3979" s="125"/>
      <c r="J3979" s="125"/>
      <c r="K3979" s="125"/>
      <c r="L3979" s="125"/>
      <c r="M3979" s="125"/>
      <c r="N3979" s="125"/>
      <c r="O3979" s="266"/>
      <c r="P3979" s="267"/>
      <c r="Q3979" s="267"/>
      <c r="R3979" s="270"/>
      <c r="S3979" s="267"/>
      <c r="T3979" s="264"/>
      <c r="U3979" s="300"/>
      <c r="V3979" s="294" t="str">
        <f>IF(Tabela7[[#This Row],[C/V]]="c",Tabela7[[#This Row],[Preço Médio]],"")</f>
        <v/>
      </c>
      <c r="W3979" s="294" t="str">
        <f>IF(Tabela7[[#This Row],[C/V]]="v",Tabela7[[#This Row],[Preço Médio]],"")</f>
        <v/>
      </c>
      <c r="X3979" s="123" t="str">
        <f>Tabela7[[#This Row],[Código Negociação]]&amp;Tabela7[[#This Row],[C/V]]</f>
        <v/>
      </c>
    </row>
    <row r="3980" spans="3:24" ht="15" customHeight="1" x14ac:dyDescent="0.25">
      <c r="C3980" s="141"/>
      <c r="D3980" s="273"/>
      <c r="E3980" s="273"/>
      <c r="F3980" s="264"/>
      <c r="G3980" s="274"/>
      <c r="H3980" s="264"/>
      <c r="I3980" s="275"/>
      <c r="J3980" s="275"/>
      <c r="K3980" s="275"/>
      <c r="L3980" s="275"/>
      <c r="M3980" s="275"/>
      <c r="N3980" s="275"/>
      <c r="O3980" s="267"/>
      <c r="P3980" s="267"/>
      <c r="Q3980" s="268"/>
      <c r="R3980" s="269"/>
      <c r="S3980" s="268"/>
      <c r="T3980" s="263"/>
      <c r="U3980" s="300"/>
      <c r="V3980" s="294" t="str">
        <f>IF(Tabela7[[#This Row],[C/V]]="c",Tabela7[[#This Row],[Preço Médio]],"")</f>
        <v/>
      </c>
      <c r="W3980" s="294" t="str">
        <f>IF(Tabela7[[#This Row],[C/V]]="v",Tabela7[[#This Row],[Preço Médio]],"")</f>
        <v/>
      </c>
      <c r="X3980" s="123" t="str">
        <f>Tabela7[[#This Row],[Código Negociação]]&amp;Tabela7[[#This Row],[C/V]]</f>
        <v/>
      </c>
    </row>
    <row r="3981" spans="3:24" ht="15" customHeight="1" x14ac:dyDescent="0.25">
      <c r="C3981" s="262"/>
      <c r="D3981" s="272"/>
      <c r="E3981" s="273"/>
      <c r="F3981" s="264"/>
      <c r="G3981" s="265"/>
      <c r="H3981" s="126"/>
      <c r="I3981" s="125"/>
      <c r="J3981" s="125"/>
      <c r="K3981" s="125"/>
      <c r="L3981" s="125"/>
      <c r="M3981" s="125"/>
      <c r="N3981" s="125"/>
      <c r="O3981" s="266"/>
      <c r="P3981" s="267"/>
      <c r="Q3981" s="268"/>
      <c r="R3981" s="269"/>
      <c r="S3981" s="268"/>
      <c r="T3981" s="263"/>
      <c r="U3981" s="300"/>
      <c r="V3981" s="294" t="str">
        <f>IF(Tabela7[[#This Row],[C/V]]="c",Tabela7[[#This Row],[Preço Médio]],"")</f>
        <v/>
      </c>
      <c r="W3981" s="294" t="str">
        <f>IF(Tabela7[[#This Row],[C/V]]="v",Tabela7[[#This Row],[Preço Médio]],"")</f>
        <v/>
      </c>
      <c r="X3981" s="123" t="str">
        <f>Tabela7[[#This Row],[Código Negociação]]&amp;Tabela7[[#This Row],[C/V]]</f>
        <v/>
      </c>
    </row>
    <row r="3982" spans="3:24" ht="15" customHeight="1" x14ac:dyDescent="0.25">
      <c r="C3982" s="262"/>
      <c r="D3982" s="272"/>
      <c r="E3982" s="273"/>
      <c r="F3982" s="264"/>
      <c r="G3982" s="265"/>
      <c r="H3982" s="126"/>
      <c r="I3982" s="125"/>
      <c r="J3982" s="125"/>
      <c r="K3982" s="125"/>
      <c r="L3982" s="125"/>
      <c r="M3982" s="125"/>
      <c r="N3982" s="125"/>
      <c r="O3982" s="266"/>
      <c r="P3982" s="267"/>
      <c r="Q3982" s="267"/>
      <c r="R3982" s="270"/>
      <c r="S3982" s="267"/>
      <c r="T3982" s="264"/>
      <c r="U3982" s="300"/>
      <c r="V3982" s="294" t="str">
        <f>IF(Tabela7[[#This Row],[C/V]]="c",Tabela7[[#This Row],[Preço Médio]],"")</f>
        <v/>
      </c>
      <c r="W3982" s="294" t="str">
        <f>IF(Tabela7[[#This Row],[C/V]]="v",Tabela7[[#This Row],[Preço Médio]],"")</f>
        <v/>
      </c>
      <c r="X3982" s="123" t="str">
        <f>Tabela7[[#This Row],[Código Negociação]]&amp;Tabela7[[#This Row],[C/V]]</f>
        <v/>
      </c>
    </row>
    <row r="3983" spans="3:24" ht="15" customHeight="1" x14ac:dyDescent="0.25">
      <c r="C3983" s="141"/>
      <c r="D3983" s="271"/>
      <c r="E3983" s="271"/>
      <c r="F3983" s="118"/>
      <c r="G3983" s="119"/>
      <c r="H3983" s="118"/>
      <c r="I3983" s="120"/>
      <c r="J3983" s="120"/>
      <c r="K3983" s="120"/>
      <c r="L3983" s="120"/>
      <c r="M3983" s="120"/>
      <c r="N3983" s="120"/>
      <c r="O3983" s="121"/>
      <c r="P3983" s="121"/>
      <c r="Q3983" s="117"/>
      <c r="R3983" s="122"/>
      <c r="S3983" s="117"/>
      <c r="T3983" s="123"/>
      <c r="U3983" s="299"/>
      <c r="V3983" s="294" t="str">
        <f>IF(Tabela7[[#This Row],[C/V]]="c",Tabela7[[#This Row],[Preço Médio]],"")</f>
        <v/>
      </c>
      <c r="W3983" s="294" t="str">
        <f>IF(Tabela7[[#This Row],[C/V]]="v",Tabela7[[#This Row],[Preço Médio]],"")</f>
        <v/>
      </c>
      <c r="X3983" s="123" t="str">
        <f>Tabela7[[#This Row],[Código Negociação]]&amp;Tabela7[[#This Row],[C/V]]</f>
        <v/>
      </c>
    </row>
    <row r="3984" spans="3:24" ht="15" customHeight="1" x14ac:dyDescent="0.25">
      <c r="C3984" s="262"/>
      <c r="D3984" s="272"/>
      <c r="E3984" s="272"/>
      <c r="F3984" s="264"/>
      <c r="G3984" s="265"/>
      <c r="H3984" s="126"/>
      <c r="I3984" s="125"/>
      <c r="J3984" s="125"/>
      <c r="K3984" s="125"/>
      <c r="L3984" s="125"/>
      <c r="M3984" s="125"/>
      <c r="N3984" s="125"/>
      <c r="O3984" s="266"/>
      <c r="P3984" s="267"/>
      <c r="Q3984" s="268"/>
      <c r="R3984" s="269"/>
      <c r="S3984" s="268"/>
      <c r="T3984" s="263"/>
      <c r="U3984" s="300"/>
      <c r="V3984" s="294" t="str">
        <f>IF(Tabela7[[#This Row],[C/V]]="c",Tabela7[[#This Row],[Preço Médio]],"")</f>
        <v/>
      </c>
      <c r="W3984" s="294" t="str">
        <f>IF(Tabela7[[#This Row],[C/V]]="v",Tabela7[[#This Row],[Preço Médio]],"")</f>
        <v/>
      </c>
      <c r="X3984" s="123" t="str">
        <f>Tabela7[[#This Row],[Código Negociação]]&amp;Tabela7[[#This Row],[C/V]]</f>
        <v/>
      </c>
    </row>
    <row r="3985" spans="3:24" ht="15" customHeight="1" x14ac:dyDescent="0.25">
      <c r="C3985" s="262"/>
      <c r="D3985" s="272"/>
      <c r="E3985" s="272"/>
      <c r="F3985" s="264"/>
      <c r="G3985" s="265"/>
      <c r="H3985" s="126"/>
      <c r="I3985" s="125"/>
      <c r="J3985" s="125"/>
      <c r="K3985" s="125"/>
      <c r="L3985" s="125"/>
      <c r="M3985" s="125"/>
      <c r="N3985" s="125"/>
      <c r="O3985" s="266"/>
      <c r="P3985" s="267"/>
      <c r="Q3985" s="267"/>
      <c r="R3985" s="270"/>
      <c r="S3985" s="267"/>
      <c r="T3985" s="264"/>
      <c r="U3985" s="300"/>
      <c r="V3985" s="294" t="str">
        <f>IF(Tabela7[[#This Row],[C/V]]="c",Tabela7[[#This Row],[Preço Médio]],"")</f>
        <v/>
      </c>
      <c r="W3985" s="294" t="str">
        <f>IF(Tabela7[[#This Row],[C/V]]="v",Tabela7[[#This Row],[Preço Médio]],"")</f>
        <v/>
      </c>
      <c r="X3985" s="123" t="str">
        <f>Tabela7[[#This Row],[Código Negociação]]&amp;Tabela7[[#This Row],[C/V]]</f>
        <v/>
      </c>
    </row>
    <row r="3986" spans="3:24" ht="15" customHeight="1" x14ac:dyDescent="0.25">
      <c r="C3986" s="141"/>
      <c r="D3986" s="273"/>
      <c r="E3986" s="273"/>
      <c r="F3986" s="264"/>
      <c r="G3986" s="274"/>
      <c r="H3986" s="264"/>
      <c r="I3986" s="275"/>
      <c r="J3986" s="275"/>
      <c r="K3986" s="275"/>
      <c r="L3986" s="275"/>
      <c r="M3986" s="275"/>
      <c r="N3986" s="275"/>
      <c r="O3986" s="267"/>
      <c r="P3986" s="267"/>
      <c r="Q3986" s="268"/>
      <c r="R3986" s="269"/>
      <c r="S3986" s="268"/>
      <c r="T3986" s="263"/>
      <c r="U3986" s="300"/>
      <c r="V3986" s="294" t="str">
        <f>IF(Tabela7[[#This Row],[C/V]]="c",Tabela7[[#This Row],[Preço Médio]],"")</f>
        <v/>
      </c>
      <c r="W3986" s="294" t="str">
        <f>IF(Tabela7[[#This Row],[C/V]]="v",Tabela7[[#This Row],[Preço Médio]],"")</f>
        <v/>
      </c>
      <c r="X3986" s="123" t="str">
        <f>Tabela7[[#This Row],[Código Negociação]]&amp;Tabela7[[#This Row],[C/V]]</f>
        <v/>
      </c>
    </row>
    <row r="3987" spans="3:24" ht="15" customHeight="1" x14ac:dyDescent="0.25">
      <c r="C3987" s="262"/>
      <c r="D3987" s="272"/>
      <c r="E3987" s="273"/>
      <c r="F3987" s="264"/>
      <c r="G3987" s="265"/>
      <c r="H3987" s="126"/>
      <c r="I3987" s="125"/>
      <c r="J3987" s="125"/>
      <c r="K3987" s="125"/>
      <c r="L3987" s="125"/>
      <c r="M3987" s="125"/>
      <c r="N3987" s="125"/>
      <c r="O3987" s="266"/>
      <c r="P3987" s="267"/>
      <c r="Q3987" s="268"/>
      <c r="R3987" s="269"/>
      <c r="S3987" s="268"/>
      <c r="T3987" s="263"/>
      <c r="U3987" s="300"/>
      <c r="V3987" s="294" t="str">
        <f>IF(Tabela7[[#This Row],[C/V]]="c",Tabela7[[#This Row],[Preço Médio]],"")</f>
        <v/>
      </c>
      <c r="W3987" s="294" t="str">
        <f>IF(Tabela7[[#This Row],[C/V]]="v",Tabela7[[#This Row],[Preço Médio]],"")</f>
        <v/>
      </c>
      <c r="X3987" s="123" t="str">
        <f>Tabela7[[#This Row],[Código Negociação]]&amp;Tabela7[[#This Row],[C/V]]</f>
        <v/>
      </c>
    </row>
    <row r="3988" spans="3:24" ht="15" customHeight="1" x14ac:dyDescent="0.25">
      <c r="C3988" s="262"/>
      <c r="D3988" s="272"/>
      <c r="E3988" s="273"/>
      <c r="F3988" s="264"/>
      <c r="G3988" s="265"/>
      <c r="H3988" s="126"/>
      <c r="I3988" s="125"/>
      <c r="J3988" s="125"/>
      <c r="K3988" s="125"/>
      <c r="L3988" s="125"/>
      <c r="M3988" s="125"/>
      <c r="N3988" s="125"/>
      <c r="O3988" s="266"/>
      <c r="P3988" s="267"/>
      <c r="Q3988" s="267"/>
      <c r="R3988" s="270"/>
      <c r="S3988" s="267"/>
      <c r="T3988" s="264"/>
      <c r="U3988" s="300"/>
      <c r="V3988" s="294" t="str">
        <f>IF(Tabela7[[#This Row],[C/V]]="c",Tabela7[[#This Row],[Preço Médio]],"")</f>
        <v/>
      </c>
      <c r="W3988" s="294" t="str">
        <f>IF(Tabela7[[#This Row],[C/V]]="v",Tabela7[[#This Row],[Preço Médio]],"")</f>
        <v/>
      </c>
      <c r="X3988" s="123" t="str">
        <f>Tabela7[[#This Row],[Código Negociação]]&amp;Tabela7[[#This Row],[C/V]]</f>
        <v/>
      </c>
    </row>
    <row r="3989" spans="3:24" ht="15" customHeight="1" x14ac:dyDescent="0.25">
      <c r="C3989" s="141"/>
      <c r="D3989" s="271"/>
      <c r="E3989" s="271"/>
      <c r="F3989" s="118"/>
      <c r="G3989" s="119"/>
      <c r="H3989" s="118"/>
      <c r="I3989" s="120"/>
      <c r="J3989" s="120"/>
      <c r="K3989" s="120"/>
      <c r="L3989" s="120"/>
      <c r="M3989" s="120"/>
      <c r="N3989" s="120"/>
      <c r="O3989" s="121"/>
      <c r="P3989" s="121"/>
      <c r="Q3989" s="117"/>
      <c r="R3989" s="122"/>
      <c r="S3989" s="117"/>
      <c r="T3989" s="123"/>
      <c r="U3989" s="299"/>
      <c r="V3989" s="294" t="str">
        <f>IF(Tabela7[[#This Row],[C/V]]="c",Tabela7[[#This Row],[Preço Médio]],"")</f>
        <v/>
      </c>
      <c r="W3989" s="294" t="str">
        <f>IF(Tabela7[[#This Row],[C/V]]="v",Tabela7[[#This Row],[Preço Médio]],"")</f>
        <v/>
      </c>
      <c r="X3989" s="123" t="str">
        <f>Tabela7[[#This Row],[Código Negociação]]&amp;Tabela7[[#This Row],[C/V]]</f>
        <v/>
      </c>
    </row>
    <row r="3990" spans="3:24" ht="15" customHeight="1" x14ac:dyDescent="0.25">
      <c r="C3990" s="262"/>
      <c r="D3990" s="272"/>
      <c r="E3990" s="272"/>
      <c r="F3990" s="264"/>
      <c r="G3990" s="265"/>
      <c r="H3990" s="126"/>
      <c r="I3990" s="125"/>
      <c r="J3990" s="125"/>
      <c r="K3990" s="125"/>
      <c r="L3990" s="125"/>
      <c r="M3990" s="125"/>
      <c r="N3990" s="125"/>
      <c r="O3990" s="266"/>
      <c r="P3990" s="267"/>
      <c r="Q3990" s="268"/>
      <c r="R3990" s="269"/>
      <c r="S3990" s="268"/>
      <c r="T3990" s="263"/>
      <c r="U3990" s="300"/>
      <c r="V3990" s="294" t="str">
        <f>IF(Tabela7[[#This Row],[C/V]]="c",Tabela7[[#This Row],[Preço Médio]],"")</f>
        <v/>
      </c>
      <c r="W3990" s="294" t="str">
        <f>IF(Tabela7[[#This Row],[C/V]]="v",Tabela7[[#This Row],[Preço Médio]],"")</f>
        <v/>
      </c>
      <c r="X3990" s="123" t="str">
        <f>Tabela7[[#This Row],[Código Negociação]]&amp;Tabela7[[#This Row],[C/V]]</f>
        <v/>
      </c>
    </row>
    <row r="3991" spans="3:24" ht="15" customHeight="1" x14ac:dyDescent="0.25">
      <c r="C3991" s="262"/>
      <c r="D3991" s="272"/>
      <c r="E3991" s="272"/>
      <c r="F3991" s="264"/>
      <c r="G3991" s="265"/>
      <c r="H3991" s="126"/>
      <c r="I3991" s="125"/>
      <c r="J3991" s="125"/>
      <c r="K3991" s="125"/>
      <c r="L3991" s="125"/>
      <c r="M3991" s="125"/>
      <c r="N3991" s="125"/>
      <c r="O3991" s="266"/>
      <c r="P3991" s="267"/>
      <c r="Q3991" s="267"/>
      <c r="R3991" s="270"/>
      <c r="S3991" s="267"/>
      <c r="T3991" s="264"/>
      <c r="U3991" s="300"/>
      <c r="V3991" s="294" t="str">
        <f>IF(Tabela7[[#This Row],[C/V]]="c",Tabela7[[#This Row],[Preço Médio]],"")</f>
        <v/>
      </c>
      <c r="W3991" s="294" t="str">
        <f>IF(Tabela7[[#This Row],[C/V]]="v",Tabela7[[#This Row],[Preço Médio]],"")</f>
        <v/>
      </c>
      <c r="X3991" s="123" t="str">
        <f>Tabela7[[#This Row],[Código Negociação]]&amp;Tabela7[[#This Row],[C/V]]</f>
        <v/>
      </c>
    </row>
    <row r="3992" spans="3:24" ht="15" customHeight="1" x14ac:dyDescent="0.25">
      <c r="C3992" s="141"/>
      <c r="D3992" s="273"/>
      <c r="E3992" s="273"/>
      <c r="F3992" s="264"/>
      <c r="G3992" s="274"/>
      <c r="H3992" s="264"/>
      <c r="I3992" s="275"/>
      <c r="J3992" s="275"/>
      <c r="K3992" s="275"/>
      <c r="L3992" s="275"/>
      <c r="M3992" s="275"/>
      <c r="N3992" s="275"/>
      <c r="O3992" s="267"/>
      <c r="P3992" s="267"/>
      <c r="Q3992" s="268"/>
      <c r="R3992" s="269"/>
      <c r="S3992" s="268"/>
      <c r="T3992" s="263"/>
      <c r="U3992" s="300"/>
      <c r="V3992" s="294" t="str">
        <f>IF(Tabela7[[#This Row],[C/V]]="c",Tabela7[[#This Row],[Preço Médio]],"")</f>
        <v/>
      </c>
      <c r="W3992" s="294" t="str">
        <f>IF(Tabela7[[#This Row],[C/V]]="v",Tabela7[[#This Row],[Preço Médio]],"")</f>
        <v/>
      </c>
      <c r="X3992" s="123" t="str">
        <f>Tabela7[[#This Row],[Código Negociação]]&amp;Tabela7[[#This Row],[C/V]]</f>
        <v/>
      </c>
    </row>
    <row r="3993" spans="3:24" ht="15" customHeight="1" x14ac:dyDescent="0.25">
      <c r="C3993" s="262"/>
      <c r="D3993" s="272"/>
      <c r="E3993" s="273"/>
      <c r="F3993" s="264"/>
      <c r="G3993" s="265"/>
      <c r="H3993" s="126"/>
      <c r="I3993" s="125"/>
      <c r="J3993" s="125"/>
      <c r="K3993" s="125"/>
      <c r="L3993" s="125"/>
      <c r="M3993" s="125"/>
      <c r="N3993" s="125"/>
      <c r="O3993" s="266"/>
      <c r="P3993" s="267"/>
      <c r="Q3993" s="268"/>
      <c r="R3993" s="269"/>
      <c r="S3993" s="268"/>
      <c r="T3993" s="263"/>
      <c r="U3993" s="300"/>
      <c r="V3993" s="294" t="str">
        <f>IF(Tabela7[[#This Row],[C/V]]="c",Tabela7[[#This Row],[Preço Médio]],"")</f>
        <v/>
      </c>
      <c r="W3993" s="294" t="str">
        <f>IF(Tabela7[[#This Row],[C/V]]="v",Tabela7[[#This Row],[Preço Médio]],"")</f>
        <v/>
      </c>
      <c r="X3993" s="123" t="str">
        <f>Tabela7[[#This Row],[Código Negociação]]&amp;Tabela7[[#This Row],[C/V]]</f>
        <v/>
      </c>
    </row>
    <row r="3994" spans="3:24" ht="15" customHeight="1" x14ac:dyDescent="0.25">
      <c r="C3994" s="262"/>
      <c r="D3994" s="272"/>
      <c r="E3994" s="273"/>
      <c r="F3994" s="264"/>
      <c r="G3994" s="265"/>
      <c r="H3994" s="126"/>
      <c r="I3994" s="125"/>
      <c r="J3994" s="125"/>
      <c r="K3994" s="125"/>
      <c r="L3994" s="125"/>
      <c r="M3994" s="125"/>
      <c r="N3994" s="125"/>
      <c r="O3994" s="266"/>
      <c r="P3994" s="267"/>
      <c r="Q3994" s="267"/>
      <c r="R3994" s="270"/>
      <c r="S3994" s="267"/>
      <c r="T3994" s="264"/>
      <c r="U3994" s="300"/>
      <c r="V3994" s="294" t="str">
        <f>IF(Tabela7[[#This Row],[C/V]]="c",Tabela7[[#This Row],[Preço Médio]],"")</f>
        <v/>
      </c>
      <c r="W3994" s="294" t="str">
        <f>IF(Tabela7[[#This Row],[C/V]]="v",Tabela7[[#This Row],[Preço Médio]],"")</f>
        <v/>
      </c>
      <c r="X3994" s="123" t="str">
        <f>Tabela7[[#This Row],[Código Negociação]]&amp;Tabela7[[#This Row],[C/V]]</f>
        <v/>
      </c>
    </row>
    <row r="3995" spans="3:24" ht="15" customHeight="1" x14ac:dyDescent="0.25">
      <c r="C3995" s="141"/>
      <c r="D3995" s="271"/>
      <c r="E3995" s="271"/>
      <c r="F3995" s="118"/>
      <c r="G3995" s="119"/>
      <c r="H3995" s="118"/>
      <c r="I3995" s="120"/>
      <c r="J3995" s="120"/>
      <c r="K3995" s="120"/>
      <c r="L3995" s="120"/>
      <c r="M3995" s="120"/>
      <c r="N3995" s="120"/>
      <c r="O3995" s="121"/>
      <c r="P3995" s="121"/>
      <c r="Q3995" s="117"/>
      <c r="R3995" s="122"/>
      <c r="S3995" s="117"/>
      <c r="T3995" s="123"/>
      <c r="U3995" s="299"/>
      <c r="V3995" s="294" t="str">
        <f>IF(Tabela7[[#This Row],[C/V]]="c",Tabela7[[#This Row],[Preço Médio]],"")</f>
        <v/>
      </c>
      <c r="W3995" s="294" t="str">
        <f>IF(Tabela7[[#This Row],[C/V]]="v",Tabela7[[#This Row],[Preço Médio]],"")</f>
        <v/>
      </c>
      <c r="X3995" s="123" t="str">
        <f>Tabela7[[#This Row],[Código Negociação]]&amp;Tabela7[[#This Row],[C/V]]</f>
        <v/>
      </c>
    </row>
    <row r="3996" spans="3:24" ht="15" customHeight="1" x14ac:dyDescent="0.25">
      <c r="C3996" s="262"/>
      <c r="D3996" s="272"/>
      <c r="E3996" s="272"/>
      <c r="F3996" s="264"/>
      <c r="G3996" s="265"/>
      <c r="H3996" s="126"/>
      <c r="I3996" s="125"/>
      <c r="J3996" s="125"/>
      <c r="K3996" s="125"/>
      <c r="L3996" s="125"/>
      <c r="M3996" s="125"/>
      <c r="N3996" s="125"/>
      <c r="O3996" s="266"/>
      <c r="P3996" s="267"/>
      <c r="Q3996" s="268"/>
      <c r="R3996" s="269"/>
      <c r="S3996" s="268"/>
      <c r="T3996" s="263"/>
      <c r="U3996" s="300"/>
      <c r="V3996" s="294" t="str">
        <f>IF(Tabela7[[#This Row],[C/V]]="c",Tabela7[[#This Row],[Preço Médio]],"")</f>
        <v/>
      </c>
      <c r="W3996" s="294" t="str">
        <f>IF(Tabela7[[#This Row],[C/V]]="v",Tabela7[[#This Row],[Preço Médio]],"")</f>
        <v/>
      </c>
      <c r="X3996" s="123" t="str">
        <f>Tabela7[[#This Row],[Código Negociação]]&amp;Tabela7[[#This Row],[C/V]]</f>
        <v/>
      </c>
    </row>
    <row r="3997" spans="3:24" ht="15" customHeight="1" x14ac:dyDescent="0.25">
      <c r="C3997" s="262"/>
      <c r="D3997" s="272"/>
      <c r="E3997" s="272"/>
      <c r="F3997" s="264"/>
      <c r="G3997" s="265"/>
      <c r="H3997" s="126"/>
      <c r="I3997" s="125"/>
      <c r="J3997" s="125"/>
      <c r="K3997" s="125"/>
      <c r="L3997" s="125"/>
      <c r="M3997" s="125"/>
      <c r="N3997" s="125"/>
      <c r="O3997" s="266"/>
      <c r="P3997" s="267"/>
      <c r="Q3997" s="267"/>
      <c r="R3997" s="270"/>
      <c r="S3997" s="267"/>
      <c r="T3997" s="264"/>
      <c r="U3997" s="300"/>
      <c r="V3997" s="294" t="str">
        <f>IF(Tabela7[[#This Row],[C/V]]="c",Tabela7[[#This Row],[Preço Médio]],"")</f>
        <v/>
      </c>
      <c r="W3997" s="294" t="str">
        <f>IF(Tabela7[[#This Row],[C/V]]="v",Tabela7[[#This Row],[Preço Médio]],"")</f>
        <v/>
      </c>
      <c r="X3997" s="123" t="str">
        <f>Tabela7[[#This Row],[Código Negociação]]&amp;Tabela7[[#This Row],[C/V]]</f>
        <v/>
      </c>
    </row>
    <row r="3998" spans="3:24" ht="15" customHeight="1" x14ac:dyDescent="0.25">
      <c r="C3998" s="141"/>
      <c r="D3998" s="273"/>
      <c r="E3998" s="273"/>
      <c r="F3998" s="264"/>
      <c r="G3998" s="274"/>
      <c r="H3998" s="264"/>
      <c r="I3998" s="275"/>
      <c r="J3998" s="275"/>
      <c r="K3998" s="275"/>
      <c r="L3998" s="275"/>
      <c r="M3998" s="275"/>
      <c r="N3998" s="275"/>
      <c r="O3998" s="267"/>
      <c r="P3998" s="267"/>
      <c r="Q3998" s="268"/>
      <c r="R3998" s="269"/>
      <c r="S3998" s="268"/>
      <c r="T3998" s="263"/>
      <c r="U3998" s="300"/>
      <c r="V3998" s="294" t="str">
        <f>IF(Tabela7[[#This Row],[C/V]]="c",Tabela7[[#This Row],[Preço Médio]],"")</f>
        <v/>
      </c>
      <c r="W3998" s="294" t="str">
        <f>IF(Tabela7[[#This Row],[C/V]]="v",Tabela7[[#This Row],[Preço Médio]],"")</f>
        <v/>
      </c>
      <c r="X3998" s="123" t="str">
        <f>Tabela7[[#This Row],[Código Negociação]]&amp;Tabela7[[#This Row],[C/V]]</f>
        <v/>
      </c>
    </row>
    <row r="3999" spans="3:24" ht="15" customHeight="1" x14ac:dyDescent="0.25">
      <c r="C3999" s="262"/>
      <c r="D3999" s="272"/>
      <c r="E3999" s="273"/>
      <c r="F3999" s="264"/>
      <c r="G3999" s="265"/>
      <c r="H3999" s="126"/>
      <c r="I3999" s="125"/>
      <c r="J3999" s="125"/>
      <c r="K3999" s="125"/>
      <c r="L3999" s="125"/>
      <c r="M3999" s="125"/>
      <c r="N3999" s="125"/>
      <c r="O3999" s="266"/>
      <c r="P3999" s="267"/>
      <c r="Q3999" s="268"/>
      <c r="R3999" s="269"/>
      <c r="S3999" s="268"/>
      <c r="T3999" s="263"/>
      <c r="U3999" s="300"/>
      <c r="V3999" s="294" t="str">
        <f>IF(Tabela7[[#This Row],[C/V]]="c",Tabela7[[#This Row],[Preço Médio]],"")</f>
        <v/>
      </c>
      <c r="W3999" s="294" t="str">
        <f>IF(Tabela7[[#This Row],[C/V]]="v",Tabela7[[#This Row],[Preço Médio]],"")</f>
        <v/>
      </c>
      <c r="X3999" s="123" t="str">
        <f>Tabela7[[#This Row],[Código Negociação]]&amp;Tabela7[[#This Row],[C/V]]</f>
        <v/>
      </c>
    </row>
    <row r="4000" spans="3:24" ht="15" customHeight="1" x14ac:dyDescent="0.25">
      <c r="C4000" s="262"/>
      <c r="D4000" s="272"/>
      <c r="E4000" s="273"/>
      <c r="F4000" s="264"/>
      <c r="G4000" s="265"/>
      <c r="H4000" s="126"/>
      <c r="I4000" s="125"/>
      <c r="J4000" s="125"/>
      <c r="K4000" s="125"/>
      <c r="L4000" s="125"/>
      <c r="M4000" s="125"/>
      <c r="N4000" s="125"/>
      <c r="O4000" s="266"/>
      <c r="P4000" s="267"/>
      <c r="Q4000" s="267"/>
      <c r="R4000" s="270"/>
      <c r="S4000" s="267"/>
      <c r="T4000" s="264"/>
      <c r="U4000" s="300"/>
      <c r="V4000" s="294" t="str">
        <f>IF(Tabela7[[#This Row],[C/V]]="c",Tabela7[[#This Row],[Preço Médio]],"")</f>
        <v/>
      </c>
      <c r="W4000" s="294" t="str">
        <f>IF(Tabela7[[#This Row],[C/V]]="v",Tabela7[[#This Row],[Preço Médio]],"")</f>
        <v/>
      </c>
      <c r="X4000" s="123" t="str">
        <f>Tabela7[[#This Row],[Código Negociação]]&amp;Tabela7[[#This Row],[C/V]]</f>
        <v/>
      </c>
    </row>
    <row r="4001" spans="3:24" ht="15" customHeight="1" x14ac:dyDescent="0.25">
      <c r="C4001" s="141"/>
      <c r="D4001" s="271"/>
      <c r="E4001" s="271"/>
      <c r="F4001" s="118"/>
      <c r="G4001" s="119"/>
      <c r="H4001" s="118"/>
      <c r="I4001" s="120"/>
      <c r="J4001" s="120"/>
      <c r="K4001" s="120"/>
      <c r="L4001" s="120"/>
      <c r="M4001" s="120"/>
      <c r="N4001" s="120"/>
      <c r="O4001" s="121"/>
      <c r="P4001" s="121"/>
      <c r="Q4001" s="117"/>
      <c r="R4001" s="122"/>
      <c r="S4001" s="117"/>
      <c r="T4001" s="123"/>
      <c r="U4001" s="299"/>
      <c r="V4001" s="294" t="str">
        <f>IF(Tabela7[[#This Row],[C/V]]="c",Tabela7[[#This Row],[Preço Médio]],"")</f>
        <v/>
      </c>
      <c r="W4001" s="294" t="str">
        <f>IF(Tabela7[[#This Row],[C/V]]="v",Tabela7[[#This Row],[Preço Médio]],"")</f>
        <v/>
      </c>
      <c r="X4001" s="123" t="str">
        <f>Tabela7[[#This Row],[Código Negociação]]&amp;Tabela7[[#This Row],[C/V]]</f>
        <v/>
      </c>
    </row>
    <row r="4002" spans="3:24" ht="15" customHeight="1" x14ac:dyDescent="0.25">
      <c r="C4002" s="262"/>
      <c r="D4002" s="272"/>
      <c r="E4002" s="272"/>
      <c r="F4002" s="264"/>
      <c r="G4002" s="265"/>
      <c r="H4002" s="126"/>
      <c r="I4002" s="125"/>
      <c r="J4002" s="125"/>
      <c r="K4002" s="125"/>
      <c r="L4002" s="125"/>
      <c r="M4002" s="125"/>
      <c r="N4002" s="125"/>
      <c r="O4002" s="266"/>
      <c r="P4002" s="267"/>
      <c r="Q4002" s="268"/>
      <c r="R4002" s="269"/>
      <c r="S4002" s="268"/>
      <c r="T4002" s="263"/>
      <c r="U4002" s="300"/>
      <c r="V4002" s="294" t="str">
        <f>IF(Tabela7[[#This Row],[C/V]]="c",Tabela7[[#This Row],[Preço Médio]],"")</f>
        <v/>
      </c>
      <c r="W4002" s="294" t="str">
        <f>IF(Tabela7[[#This Row],[C/V]]="v",Tabela7[[#This Row],[Preço Médio]],"")</f>
        <v/>
      </c>
      <c r="X4002" s="123" t="str">
        <f>Tabela7[[#This Row],[Código Negociação]]&amp;Tabela7[[#This Row],[C/V]]</f>
        <v/>
      </c>
    </row>
    <row r="4003" spans="3:24" ht="15" customHeight="1" x14ac:dyDescent="0.25">
      <c r="C4003" s="262"/>
      <c r="D4003" s="272"/>
      <c r="E4003" s="272"/>
      <c r="F4003" s="264"/>
      <c r="G4003" s="265"/>
      <c r="H4003" s="126"/>
      <c r="I4003" s="125"/>
      <c r="J4003" s="125"/>
      <c r="K4003" s="125"/>
      <c r="L4003" s="125"/>
      <c r="M4003" s="125"/>
      <c r="N4003" s="125"/>
      <c r="O4003" s="266"/>
      <c r="P4003" s="267"/>
      <c r="Q4003" s="267"/>
      <c r="R4003" s="270"/>
      <c r="S4003" s="267"/>
      <c r="T4003" s="264"/>
      <c r="U4003" s="300"/>
      <c r="V4003" s="294" t="str">
        <f>IF(Tabela7[[#This Row],[C/V]]="c",Tabela7[[#This Row],[Preço Médio]],"")</f>
        <v/>
      </c>
      <c r="W4003" s="294" t="str">
        <f>IF(Tabela7[[#This Row],[C/V]]="v",Tabela7[[#This Row],[Preço Médio]],"")</f>
        <v/>
      </c>
      <c r="X4003" s="123" t="str">
        <f>Tabela7[[#This Row],[Código Negociação]]&amp;Tabela7[[#This Row],[C/V]]</f>
        <v/>
      </c>
    </row>
    <row r="4004" spans="3:24" ht="15" customHeight="1" x14ac:dyDescent="0.25">
      <c r="C4004" s="141"/>
      <c r="D4004" s="273"/>
      <c r="E4004" s="273"/>
      <c r="F4004" s="264"/>
      <c r="G4004" s="274"/>
      <c r="H4004" s="264"/>
      <c r="I4004" s="275"/>
      <c r="J4004" s="275"/>
      <c r="K4004" s="275"/>
      <c r="L4004" s="275"/>
      <c r="M4004" s="275"/>
      <c r="N4004" s="275"/>
      <c r="O4004" s="267"/>
      <c r="P4004" s="267"/>
      <c r="Q4004" s="268"/>
      <c r="R4004" s="269"/>
      <c r="S4004" s="268"/>
      <c r="T4004" s="263"/>
      <c r="U4004" s="300"/>
      <c r="V4004" s="294" t="str">
        <f>IF(Tabela7[[#This Row],[C/V]]="c",Tabela7[[#This Row],[Preço Médio]],"")</f>
        <v/>
      </c>
      <c r="W4004" s="294" t="str">
        <f>IF(Tabela7[[#This Row],[C/V]]="v",Tabela7[[#This Row],[Preço Médio]],"")</f>
        <v/>
      </c>
      <c r="X4004" s="123" t="str">
        <f>Tabela7[[#This Row],[Código Negociação]]&amp;Tabela7[[#This Row],[C/V]]</f>
        <v/>
      </c>
    </row>
    <row r="4005" spans="3:24" ht="15" customHeight="1" x14ac:dyDescent="0.25">
      <c r="C4005" s="262"/>
      <c r="D4005" s="272"/>
      <c r="E4005" s="273"/>
      <c r="F4005" s="264"/>
      <c r="G4005" s="265"/>
      <c r="H4005" s="126"/>
      <c r="I4005" s="125"/>
      <c r="J4005" s="125"/>
      <c r="K4005" s="125"/>
      <c r="L4005" s="125"/>
      <c r="M4005" s="125"/>
      <c r="N4005" s="125"/>
      <c r="O4005" s="266"/>
      <c r="P4005" s="267"/>
      <c r="Q4005" s="268"/>
      <c r="R4005" s="269"/>
      <c r="S4005" s="268"/>
      <c r="T4005" s="263"/>
      <c r="U4005" s="300"/>
      <c r="V4005" s="294" t="str">
        <f>IF(Tabela7[[#This Row],[C/V]]="c",Tabela7[[#This Row],[Preço Médio]],"")</f>
        <v/>
      </c>
      <c r="W4005" s="294" t="str">
        <f>IF(Tabela7[[#This Row],[C/V]]="v",Tabela7[[#This Row],[Preço Médio]],"")</f>
        <v/>
      </c>
      <c r="X4005" s="123" t="str">
        <f>Tabela7[[#This Row],[Código Negociação]]&amp;Tabela7[[#This Row],[C/V]]</f>
        <v/>
      </c>
    </row>
    <row r="4006" spans="3:24" ht="15" customHeight="1" x14ac:dyDescent="0.25">
      <c r="C4006" s="262"/>
      <c r="D4006" s="272"/>
      <c r="E4006" s="273"/>
      <c r="F4006" s="264"/>
      <c r="G4006" s="265"/>
      <c r="H4006" s="126"/>
      <c r="I4006" s="125"/>
      <c r="J4006" s="125"/>
      <c r="K4006" s="125"/>
      <c r="L4006" s="125"/>
      <c r="M4006" s="125"/>
      <c r="N4006" s="125"/>
      <c r="O4006" s="266"/>
      <c r="P4006" s="267"/>
      <c r="Q4006" s="267"/>
      <c r="R4006" s="270"/>
      <c r="S4006" s="267"/>
      <c r="T4006" s="264"/>
      <c r="U4006" s="300"/>
      <c r="V4006" s="294" t="str">
        <f>IF(Tabela7[[#This Row],[C/V]]="c",Tabela7[[#This Row],[Preço Médio]],"")</f>
        <v/>
      </c>
      <c r="W4006" s="294" t="str">
        <f>IF(Tabela7[[#This Row],[C/V]]="v",Tabela7[[#This Row],[Preço Médio]],"")</f>
        <v/>
      </c>
      <c r="X4006" s="123" t="str">
        <f>Tabela7[[#This Row],[Código Negociação]]&amp;Tabela7[[#This Row],[C/V]]</f>
        <v/>
      </c>
    </row>
    <row r="4007" spans="3:24" ht="15" customHeight="1" x14ac:dyDescent="0.25">
      <c r="C4007" s="141"/>
      <c r="D4007" s="271"/>
      <c r="E4007" s="271"/>
      <c r="F4007" s="118"/>
      <c r="G4007" s="119"/>
      <c r="H4007" s="118"/>
      <c r="I4007" s="120"/>
      <c r="J4007" s="120"/>
      <c r="K4007" s="120"/>
      <c r="L4007" s="120"/>
      <c r="M4007" s="120"/>
      <c r="N4007" s="120"/>
      <c r="O4007" s="121"/>
      <c r="P4007" s="121"/>
      <c r="Q4007" s="117"/>
      <c r="R4007" s="122"/>
      <c r="S4007" s="117"/>
      <c r="T4007" s="123"/>
      <c r="U4007" s="299"/>
      <c r="V4007" s="294" t="str">
        <f>IF(Tabela7[[#This Row],[C/V]]="c",Tabela7[[#This Row],[Preço Médio]],"")</f>
        <v/>
      </c>
      <c r="W4007" s="294" t="str">
        <f>IF(Tabela7[[#This Row],[C/V]]="v",Tabela7[[#This Row],[Preço Médio]],"")</f>
        <v/>
      </c>
      <c r="X4007" s="123" t="str">
        <f>Tabela7[[#This Row],[Código Negociação]]&amp;Tabela7[[#This Row],[C/V]]</f>
        <v/>
      </c>
    </row>
    <row r="4008" spans="3:24" ht="15" customHeight="1" x14ac:dyDescent="0.25">
      <c r="C4008" s="262"/>
      <c r="D4008" s="272"/>
      <c r="E4008" s="272"/>
      <c r="F4008" s="264"/>
      <c r="G4008" s="265"/>
      <c r="H4008" s="126"/>
      <c r="I4008" s="125"/>
      <c r="J4008" s="125"/>
      <c r="K4008" s="125"/>
      <c r="L4008" s="125"/>
      <c r="M4008" s="125"/>
      <c r="N4008" s="125"/>
      <c r="O4008" s="266"/>
      <c r="P4008" s="267"/>
      <c r="Q4008" s="268"/>
      <c r="R4008" s="269"/>
      <c r="S4008" s="268"/>
      <c r="T4008" s="263"/>
      <c r="U4008" s="300"/>
      <c r="V4008" s="294" t="str">
        <f>IF(Tabela7[[#This Row],[C/V]]="c",Tabela7[[#This Row],[Preço Médio]],"")</f>
        <v/>
      </c>
      <c r="W4008" s="294" t="str">
        <f>IF(Tabela7[[#This Row],[C/V]]="v",Tabela7[[#This Row],[Preço Médio]],"")</f>
        <v/>
      </c>
      <c r="X4008" s="123" t="str">
        <f>Tabela7[[#This Row],[Código Negociação]]&amp;Tabela7[[#This Row],[C/V]]</f>
        <v/>
      </c>
    </row>
    <row r="4009" spans="3:24" ht="15" customHeight="1" x14ac:dyDescent="0.25">
      <c r="C4009" s="262"/>
      <c r="D4009" s="272"/>
      <c r="E4009" s="272"/>
      <c r="F4009" s="264"/>
      <c r="G4009" s="265"/>
      <c r="H4009" s="126"/>
      <c r="I4009" s="125"/>
      <c r="J4009" s="125"/>
      <c r="K4009" s="125"/>
      <c r="L4009" s="125"/>
      <c r="M4009" s="125"/>
      <c r="N4009" s="125"/>
      <c r="O4009" s="266"/>
      <c r="P4009" s="267"/>
      <c r="Q4009" s="267"/>
      <c r="R4009" s="270"/>
      <c r="S4009" s="267"/>
      <c r="T4009" s="264"/>
      <c r="U4009" s="300"/>
      <c r="V4009" s="294" t="str">
        <f>IF(Tabela7[[#This Row],[C/V]]="c",Tabela7[[#This Row],[Preço Médio]],"")</f>
        <v/>
      </c>
      <c r="W4009" s="294" t="str">
        <f>IF(Tabela7[[#This Row],[C/V]]="v",Tabela7[[#This Row],[Preço Médio]],"")</f>
        <v/>
      </c>
      <c r="X4009" s="123" t="str">
        <f>Tabela7[[#This Row],[Código Negociação]]&amp;Tabela7[[#This Row],[C/V]]</f>
        <v/>
      </c>
    </row>
    <row r="4010" spans="3:24" ht="15" customHeight="1" x14ac:dyDescent="0.25">
      <c r="C4010" s="141"/>
      <c r="D4010" s="273"/>
      <c r="E4010" s="273"/>
      <c r="F4010" s="264"/>
      <c r="G4010" s="274"/>
      <c r="H4010" s="264"/>
      <c r="I4010" s="275"/>
      <c r="J4010" s="275"/>
      <c r="K4010" s="275"/>
      <c r="L4010" s="275"/>
      <c r="M4010" s="275"/>
      <c r="N4010" s="275"/>
      <c r="O4010" s="267"/>
      <c r="P4010" s="267"/>
      <c r="Q4010" s="268"/>
      <c r="R4010" s="269"/>
      <c r="S4010" s="268"/>
      <c r="T4010" s="263"/>
      <c r="U4010" s="300"/>
      <c r="V4010" s="294" t="str">
        <f>IF(Tabela7[[#This Row],[C/V]]="c",Tabela7[[#This Row],[Preço Médio]],"")</f>
        <v/>
      </c>
      <c r="W4010" s="294" t="str">
        <f>IF(Tabela7[[#This Row],[C/V]]="v",Tabela7[[#This Row],[Preço Médio]],"")</f>
        <v/>
      </c>
      <c r="X4010" s="123" t="str">
        <f>Tabela7[[#This Row],[Código Negociação]]&amp;Tabela7[[#This Row],[C/V]]</f>
        <v/>
      </c>
    </row>
    <row r="4011" spans="3:24" ht="15" customHeight="1" x14ac:dyDescent="0.25">
      <c r="C4011" s="262"/>
      <c r="D4011" s="272"/>
      <c r="E4011" s="273"/>
      <c r="F4011" s="264"/>
      <c r="G4011" s="265"/>
      <c r="H4011" s="126"/>
      <c r="I4011" s="125"/>
      <c r="J4011" s="125"/>
      <c r="K4011" s="125"/>
      <c r="L4011" s="125"/>
      <c r="M4011" s="125"/>
      <c r="N4011" s="125"/>
      <c r="O4011" s="266"/>
      <c r="P4011" s="267"/>
      <c r="Q4011" s="268"/>
      <c r="R4011" s="269"/>
      <c r="S4011" s="268"/>
      <c r="T4011" s="263"/>
      <c r="U4011" s="300"/>
      <c r="V4011" s="294" t="str">
        <f>IF(Tabela7[[#This Row],[C/V]]="c",Tabela7[[#This Row],[Preço Médio]],"")</f>
        <v/>
      </c>
      <c r="W4011" s="294" t="str">
        <f>IF(Tabela7[[#This Row],[C/V]]="v",Tabela7[[#This Row],[Preço Médio]],"")</f>
        <v/>
      </c>
      <c r="X4011" s="123" t="str">
        <f>Tabela7[[#This Row],[Código Negociação]]&amp;Tabela7[[#This Row],[C/V]]</f>
        <v/>
      </c>
    </row>
    <row r="4012" spans="3:24" ht="15" customHeight="1" x14ac:dyDescent="0.25">
      <c r="C4012" s="262"/>
      <c r="D4012" s="272"/>
      <c r="E4012" s="273"/>
      <c r="F4012" s="264"/>
      <c r="G4012" s="265"/>
      <c r="H4012" s="126"/>
      <c r="I4012" s="125"/>
      <c r="J4012" s="125"/>
      <c r="K4012" s="125"/>
      <c r="L4012" s="125"/>
      <c r="M4012" s="125"/>
      <c r="N4012" s="125"/>
      <c r="O4012" s="266"/>
      <c r="P4012" s="267"/>
      <c r="Q4012" s="267"/>
      <c r="R4012" s="270"/>
      <c r="S4012" s="267"/>
      <c r="T4012" s="264"/>
      <c r="U4012" s="300"/>
      <c r="V4012" s="294" t="str">
        <f>IF(Tabela7[[#This Row],[C/V]]="c",Tabela7[[#This Row],[Preço Médio]],"")</f>
        <v/>
      </c>
      <c r="W4012" s="294" t="str">
        <f>IF(Tabela7[[#This Row],[C/V]]="v",Tabela7[[#This Row],[Preço Médio]],"")</f>
        <v/>
      </c>
      <c r="X4012" s="123" t="str">
        <f>Tabela7[[#This Row],[Código Negociação]]&amp;Tabela7[[#This Row],[C/V]]</f>
        <v/>
      </c>
    </row>
    <row r="4013" spans="3:24" ht="15" customHeight="1" x14ac:dyDescent="0.25">
      <c r="C4013" s="141"/>
      <c r="D4013" s="271"/>
      <c r="E4013" s="271"/>
      <c r="F4013" s="118"/>
      <c r="G4013" s="119"/>
      <c r="H4013" s="118"/>
      <c r="I4013" s="120"/>
      <c r="J4013" s="120"/>
      <c r="K4013" s="120"/>
      <c r="L4013" s="120"/>
      <c r="M4013" s="120"/>
      <c r="N4013" s="120"/>
      <c r="O4013" s="121"/>
      <c r="P4013" s="121"/>
      <c r="Q4013" s="117"/>
      <c r="R4013" s="122"/>
      <c r="S4013" s="117"/>
      <c r="T4013" s="123"/>
      <c r="U4013" s="299"/>
      <c r="V4013" s="294" t="str">
        <f>IF(Tabela7[[#This Row],[C/V]]="c",Tabela7[[#This Row],[Preço Médio]],"")</f>
        <v/>
      </c>
      <c r="W4013" s="294" t="str">
        <f>IF(Tabela7[[#This Row],[C/V]]="v",Tabela7[[#This Row],[Preço Médio]],"")</f>
        <v/>
      </c>
      <c r="X4013" s="123" t="str">
        <f>Tabela7[[#This Row],[Código Negociação]]&amp;Tabela7[[#This Row],[C/V]]</f>
        <v/>
      </c>
    </row>
    <row r="4014" spans="3:24" ht="15" customHeight="1" x14ac:dyDescent="0.25">
      <c r="C4014" s="262"/>
      <c r="D4014" s="272"/>
      <c r="E4014" s="272"/>
      <c r="F4014" s="264"/>
      <c r="G4014" s="265"/>
      <c r="H4014" s="126"/>
      <c r="I4014" s="125"/>
      <c r="J4014" s="125"/>
      <c r="K4014" s="125"/>
      <c r="L4014" s="125"/>
      <c r="M4014" s="125"/>
      <c r="N4014" s="125"/>
      <c r="O4014" s="266"/>
      <c r="P4014" s="267"/>
      <c r="Q4014" s="268"/>
      <c r="R4014" s="269"/>
      <c r="S4014" s="268"/>
      <c r="T4014" s="263"/>
      <c r="U4014" s="300"/>
      <c r="V4014" s="294" t="str">
        <f>IF(Tabela7[[#This Row],[C/V]]="c",Tabela7[[#This Row],[Preço Médio]],"")</f>
        <v/>
      </c>
      <c r="W4014" s="294" t="str">
        <f>IF(Tabela7[[#This Row],[C/V]]="v",Tabela7[[#This Row],[Preço Médio]],"")</f>
        <v/>
      </c>
      <c r="X4014" s="123" t="str">
        <f>Tabela7[[#This Row],[Código Negociação]]&amp;Tabela7[[#This Row],[C/V]]</f>
        <v/>
      </c>
    </row>
    <row r="4015" spans="3:24" ht="15" customHeight="1" x14ac:dyDescent="0.25">
      <c r="C4015" s="262"/>
      <c r="D4015" s="272"/>
      <c r="E4015" s="272"/>
      <c r="F4015" s="264"/>
      <c r="G4015" s="265"/>
      <c r="H4015" s="126"/>
      <c r="I4015" s="125"/>
      <c r="J4015" s="125"/>
      <c r="K4015" s="125"/>
      <c r="L4015" s="125"/>
      <c r="M4015" s="125"/>
      <c r="N4015" s="125"/>
      <c r="O4015" s="266"/>
      <c r="P4015" s="267"/>
      <c r="Q4015" s="267"/>
      <c r="R4015" s="270"/>
      <c r="S4015" s="267"/>
      <c r="T4015" s="264"/>
      <c r="U4015" s="300"/>
      <c r="V4015" s="294" t="str">
        <f>IF(Tabela7[[#This Row],[C/V]]="c",Tabela7[[#This Row],[Preço Médio]],"")</f>
        <v/>
      </c>
      <c r="W4015" s="294" t="str">
        <f>IF(Tabela7[[#This Row],[C/V]]="v",Tabela7[[#This Row],[Preço Médio]],"")</f>
        <v/>
      </c>
      <c r="X4015" s="123" t="str">
        <f>Tabela7[[#This Row],[Código Negociação]]&amp;Tabela7[[#This Row],[C/V]]</f>
        <v/>
      </c>
    </row>
    <row r="4016" spans="3:24" ht="15" customHeight="1" x14ac:dyDescent="0.25">
      <c r="C4016" s="141"/>
      <c r="D4016" s="273"/>
      <c r="E4016" s="273"/>
      <c r="F4016" s="264"/>
      <c r="G4016" s="274"/>
      <c r="H4016" s="264"/>
      <c r="I4016" s="275"/>
      <c r="J4016" s="275"/>
      <c r="K4016" s="275"/>
      <c r="L4016" s="275"/>
      <c r="M4016" s="275"/>
      <c r="N4016" s="275"/>
      <c r="O4016" s="267"/>
      <c r="P4016" s="267"/>
      <c r="Q4016" s="268"/>
      <c r="R4016" s="269"/>
      <c r="S4016" s="268"/>
      <c r="T4016" s="263"/>
      <c r="U4016" s="300"/>
      <c r="V4016" s="294" t="str">
        <f>IF(Tabela7[[#This Row],[C/V]]="c",Tabela7[[#This Row],[Preço Médio]],"")</f>
        <v/>
      </c>
      <c r="W4016" s="294" t="str">
        <f>IF(Tabela7[[#This Row],[C/V]]="v",Tabela7[[#This Row],[Preço Médio]],"")</f>
        <v/>
      </c>
      <c r="X4016" s="123" t="str">
        <f>Tabela7[[#This Row],[Código Negociação]]&amp;Tabela7[[#This Row],[C/V]]</f>
        <v/>
      </c>
    </row>
    <row r="4017" spans="3:24" ht="15" customHeight="1" x14ac:dyDescent="0.25">
      <c r="C4017" s="262"/>
      <c r="D4017" s="272"/>
      <c r="E4017" s="273"/>
      <c r="F4017" s="264"/>
      <c r="G4017" s="265"/>
      <c r="H4017" s="126"/>
      <c r="I4017" s="125"/>
      <c r="J4017" s="125"/>
      <c r="K4017" s="125"/>
      <c r="L4017" s="125"/>
      <c r="M4017" s="125"/>
      <c r="N4017" s="125"/>
      <c r="O4017" s="266"/>
      <c r="P4017" s="267"/>
      <c r="Q4017" s="268"/>
      <c r="R4017" s="269"/>
      <c r="S4017" s="268"/>
      <c r="T4017" s="263"/>
      <c r="U4017" s="300"/>
      <c r="V4017" s="294" t="str">
        <f>IF(Tabela7[[#This Row],[C/V]]="c",Tabela7[[#This Row],[Preço Médio]],"")</f>
        <v/>
      </c>
      <c r="W4017" s="294" t="str">
        <f>IF(Tabela7[[#This Row],[C/V]]="v",Tabela7[[#This Row],[Preço Médio]],"")</f>
        <v/>
      </c>
      <c r="X4017" s="123" t="str">
        <f>Tabela7[[#This Row],[Código Negociação]]&amp;Tabela7[[#This Row],[C/V]]</f>
        <v/>
      </c>
    </row>
    <row r="4018" spans="3:24" ht="15" customHeight="1" x14ac:dyDescent="0.25">
      <c r="C4018" s="262"/>
      <c r="D4018" s="272"/>
      <c r="E4018" s="273"/>
      <c r="F4018" s="264"/>
      <c r="G4018" s="265"/>
      <c r="H4018" s="126"/>
      <c r="I4018" s="125"/>
      <c r="J4018" s="125"/>
      <c r="K4018" s="125"/>
      <c r="L4018" s="125"/>
      <c r="M4018" s="125"/>
      <c r="N4018" s="125"/>
      <c r="O4018" s="266"/>
      <c r="P4018" s="267"/>
      <c r="Q4018" s="267"/>
      <c r="R4018" s="270"/>
      <c r="S4018" s="267"/>
      <c r="T4018" s="264"/>
      <c r="U4018" s="300"/>
      <c r="V4018" s="294" t="str">
        <f>IF(Tabela7[[#This Row],[C/V]]="c",Tabela7[[#This Row],[Preço Médio]],"")</f>
        <v/>
      </c>
      <c r="W4018" s="294" t="str">
        <f>IF(Tabela7[[#This Row],[C/V]]="v",Tabela7[[#This Row],[Preço Médio]],"")</f>
        <v/>
      </c>
      <c r="X4018" s="123" t="str">
        <f>Tabela7[[#This Row],[Código Negociação]]&amp;Tabela7[[#This Row],[C/V]]</f>
        <v/>
      </c>
    </row>
    <row r="4019" spans="3:24" ht="15" customHeight="1" x14ac:dyDescent="0.25">
      <c r="C4019" s="141"/>
      <c r="D4019" s="271"/>
      <c r="E4019" s="271"/>
      <c r="F4019" s="118"/>
      <c r="G4019" s="119"/>
      <c r="H4019" s="118"/>
      <c r="I4019" s="120"/>
      <c r="J4019" s="120"/>
      <c r="K4019" s="120"/>
      <c r="L4019" s="120"/>
      <c r="M4019" s="120"/>
      <c r="N4019" s="120"/>
      <c r="O4019" s="121"/>
      <c r="P4019" s="121"/>
      <c r="Q4019" s="117"/>
      <c r="R4019" s="122"/>
      <c r="S4019" s="117"/>
      <c r="T4019" s="123"/>
      <c r="U4019" s="299"/>
      <c r="V4019" s="294" t="str">
        <f>IF(Tabela7[[#This Row],[C/V]]="c",Tabela7[[#This Row],[Preço Médio]],"")</f>
        <v/>
      </c>
      <c r="W4019" s="294" t="str">
        <f>IF(Tabela7[[#This Row],[C/V]]="v",Tabela7[[#This Row],[Preço Médio]],"")</f>
        <v/>
      </c>
      <c r="X4019" s="123" t="str">
        <f>Tabela7[[#This Row],[Código Negociação]]&amp;Tabela7[[#This Row],[C/V]]</f>
        <v/>
      </c>
    </row>
    <row r="4020" spans="3:24" ht="15" customHeight="1" x14ac:dyDescent="0.25">
      <c r="C4020" s="262"/>
      <c r="D4020" s="272"/>
      <c r="E4020" s="272"/>
      <c r="F4020" s="264"/>
      <c r="G4020" s="265"/>
      <c r="H4020" s="126"/>
      <c r="I4020" s="125"/>
      <c r="J4020" s="125"/>
      <c r="K4020" s="125"/>
      <c r="L4020" s="125"/>
      <c r="M4020" s="125"/>
      <c r="N4020" s="125"/>
      <c r="O4020" s="266"/>
      <c r="P4020" s="267"/>
      <c r="Q4020" s="268"/>
      <c r="R4020" s="269"/>
      <c r="S4020" s="268"/>
      <c r="T4020" s="263"/>
      <c r="U4020" s="300"/>
      <c r="V4020" s="294" t="str">
        <f>IF(Tabela7[[#This Row],[C/V]]="c",Tabela7[[#This Row],[Preço Médio]],"")</f>
        <v/>
      </c>
      <c r="W4020" s="294" t="str">
        <f>IF(Tabela7[[#This Row],[C/V]]="v",Tabela7[[#This Row],[Preço Médio]],"")</f>
        <v/>
      </c>
      <c r="X4020" s="123" t="str">
        <f>Tabela7[[#This Row],[Código Negociação]]&amp;Tabela7[[#This Row],[C/V]]</f>
        <v/>
      </c>
    </row>
    <row r="4021" spans="3:24" ht="15" customHeight="1" x14ac:dyDescent="0.25">
      <c r="C4021" s="262"/>
      <c r="D4021" s="272"/>
      <c r="E4021" s="272"/>
      <c r="F4021" s="264"/>
      <c r="G4021" s="265"/>
      <c r="H4021" s="126"/>
      <c r="I4021" s="125"/>
      <c r="J4021" s="125"/>
      <c r="K4021" s="125"/>
      <c r="L4021" s="125"/>
      <c r="M4021" s="125"/>
      <c r="N4021" s="125"/>
      <c r="O4021" s="266"/>
      <c r="P4021" s="267"/>
      <c r="Q4021" s="267"/>
      <c r="R4021" s="270"/>
      <c r="S4021" s="267"/>
      <c r="T4021" s="264"/>
      <c r="U4021" s="300"/>
      <c r="V4021" s="294" t="str">
        <f>IF(Tabela7[[#This Row],[C/V]]="c",Tabela7[[#This Row],[Preço Médio]],"")</f>
        <v/>
      </c>
      <c r="W4021" s="294" t="str">
        <f>IF(Tabela7[[#This Row],[C/V]]="v",Tabela7[[#This Row],[Preço Médio]],"")</f>
        <v/>
      </c>
      <c r="X4021" s="123" t="str">
        <f>Tabela7[[#This Row],[Código Negociação]]&amp;Tabela7[[#This Row],[C/V]]</f>
        <v/>
      </c>
    </row>
    <row r="4022" spans="3:24" ht="15" customHeight="1" x14ac:dyDescent="0.25">
      <c r="C4022" s="141"/>
      <c r="D4022" s="273"/>
      <c r="E4022" s="273"/>
      <c r="F4022" s="264"/>
      <c r="G4022" s="274"/>
      <c r="H4022" s="264"/>
      <c r="I4022" s="275"/>
      <c r="J4022" s="275"/>
      <c r="K4022" s="275"/>
      <c r="L4022" s="275"/>
      <c r="M4022" s="275"/>
      <c r="N4022" s="275"/>
      <c r="O4022" s="267"/>
      <c r="P4022" s="267"/>
      <c r="Q4022" s="268"/>
      <c r="R4022" s="269"/>
      <c r="S4022" s="268"/>
      <c r="T4022" s="263"/>
      <c r="U4022" s="300"/>
      <c r="V4022" s="294" t="str">
        <f>IF(Tabela7[[#This Row],[C/V]]="c",Tabela7[[#This Row],[Preço Médio]],"")</f>
        <v/>
      </c>
      <c r="W4022" s="294" t="str">
        <f>IF(Tabela7[[#This Row],[C/V]]="v",Tabela7[[#This Row],[Preço Médio]],"")</f>
        <v/>
      </c>
      <c r="X4022" s="123" t="str">
        <f>Tabela7[[#This Row],[Código Negociação]]&amp;Tabela7[[#This Row],[C/V]]</f>
        <v/>
      </c>
    </row>
    <row r="4023" spans="3:24" ht="15" customHeight="1" x14ac:dyDescent="0.25">
      <c r="C4023" s="262"/>
      <c r="D4023" s="272"/>
      <c r="E4023" s="273"/>
      <c r="F4023" s="264"/>
      <c r="G4023" s="265"/>
      <c r="H4023" s="126"/>
      <c r="I4023" s="125"/>
      <c r="J4023" s="125"/>
      <c r="K4023" s="125"/>
      <c r="L4023" s="125"/>
      <c r="M4023" s="125"/>
      <c r="N4023" s="125"/>
      <c r="O4023" s="266"/>
      <c r="P4023" s="267"/>
      <c r="Q4023" s="268"/>
      <c r="R4023" s="269"/>
      <c r="S4023" s="268"/>
      <c r="T4023" s="263"/>
      <c r="U4023" s="300"/>
      <c r="V4023" s="294" t="str">
        <f>IF(Tabela7[[#This Row],[C/V]]="c",Tabela7[[#This Row],[Preço Médio]],"")</f>
        <v/>
      </c>
      <c r="W4023" s="294" t="str">
        <f>IF(Tabela7[[#This Row],[C/V]]="v",Tabela7[[#This Row],[Preço Médio]],"")</f>
        <v/>
      </c>
      <c r="X4023" s="123" t="str">
        <f>Tabela7[[#This Row],[Código Negociação]]&amp;Tabela7[[#This Row],[C/V]]</f>
        <v/>
      </c>
    </row>
    <row r="4024" spans="3:24" ht="15" customHeight="1" x14ac:dyDescent="0.25">
      <c r="C4024" s="262"/>
      <c r="D4024" s="272"/>
      <c r="E4024" s="273"/>
      <c r="F4024" s="264"/>
      <c r="G4024" s="265"/>
      <c r="H4024" s="126"/>
      <c r="I4024" s="125"/>
      <c r="J4024" s="125"/>
      <c r="K4024" s="125"/>
      <c r="L4024" s="125"/>
      <c r="M4024" s="125"/>
      <c r="N4024" s="125"/>
      <c r="O4024" s="266"/>
      <c r="P4024" s="267"/>
      <c r="Q4024" s="267"/>
      <c r="R4024" s="270"/>
      <c r="S4024" s="267"/>
      <c r="T4024" s="264"/>
      <c r="U4024" s="300"/>
      <c r="V4024" s="294" t="str">
        <f>IF(Tabela7[[#This Row],[C/V]]="c",Tabela7[[#This Row],[Preço Médio]],"")</f>
        <v/>
      </c>
      <c r="W4024" s="294" t="str">
        <f>IF(Tabela7[[#This Row],[C/V]]="v",Tabela7[[#This Row],[Preço Médio]],"")</f>
        <v/>
      </c>
      <c r="X4024" s="123" t="str">
        <f>Tabela7[[#This Row],[Código Negociação]]&amp;Tabela7[[#This Row],[C/V]]</f>
        <v/>
      </c>
    </row>
    <row r="4025" spans="3:24" ht="15" customHeight="1" x14ac:dyDescent="0.25">
      <c r="C4025" s="141"/>
      <c r="D4025" s="271"/>
      <c r="E4025" s="271"/>
      <c r="F4025" s="118"/>
      <c r="G4025" s="119"/>
      <c r="H4025" s="118"/>
      <c r="I4025" s="120"/>
      <c r="J4025" s="120"/>
      <c r="K4025" s="120"/>
      <c r="L4025" s="120"/>
      <c r="M4025" s="120"/>
      <c r="N4025" s="120"/>
      <c r="O4025" s="121"/>
      <c r="P4025" s="121"/>
      <c r="Q4025" s="117"/>
      <c r="R4025" s="122"/>
      <c r="S4025" s="117"/>
      <c r="T4025" s="123"/>
      <c r="U4025" s="299"/>
      <c r="V4025" s="294" t="str">
        <f>IF(Tabela7[[#This Row],[C/V]]="c",Tabela7[[#This Row],[Preço Médio]],"")</f>
        <v/>
      </c>
      <c r="W4025" s="294" t="str">
        <f>IF(Tabela7[[#This Row],[C/V]]="v",Tabela7[[#This Row],[Preço Médio]],"")</f>
        <v/>
      </c>
      <c r="X4025" s="123" t="str">
        <f>Tabela7[[#This Row],[Código Negociação]]&amp;Tabela7[[#This Row],[C/V]]</f>
        <v/>
      </c>
    </row>
    <row r="4026" spans="3:24" ht="15" customHeight="1" x14ac:dyDescent="0.25">
      <c r="C4026" s="262"/>
      <c r="D4026" s="272"/>
      <c r="E4026" s="272"/>
      <c r="F4026" s="264"/>
      <c r="G4026" s="265"/>
      <c r="H4026" s="126"/>
      <c r="I4026" s="125"/>
      <c r="J4026" s="125"/>
      <c r="K4026" s="125"/>
      <c r="L4026" s="125"/>
      <c r="M4026" s="125"/>
      <c r="N4026" s="125"/>
      <c r="O4026" s="266"/>
      <c r="P4026" s="267"/>
      <c r="Q4026" s="268"/>
      <c r="R4026" s="269"/>
      <c r="S4026" s="268"/>
      <c r="T4026" s="263"/>
      <c r="U4026" s="300"/>
      <c r="V4026" s="294" t="str">
        <f>IF(Tabela7[[#This Row],[C/V]]="c",Tabela7[[#This Row],[Preço Médio]],"")</f>
        <v/>
      </c>
      <c r="W4026" s="294" t="str">
        <f>IF(Tabela7[[#This Row],[C/V]]="v",Tabela7[[#This Row],[Preço Médio]],"")</f>
        <v/>
      </c>
      <c r="X4026" s="123" t="str">
        <f>Tabela7[[#This Row],[Código Negociação]]&amp;Tabela7[[#This Row],[C/V]]</f>
        <v/>
      </c>
    </row>
    <row r="4027" spans="3:24" ht="15" customHeight="1" x14ac:dyDescent="0.25">
      <c r="C4027" s="262"/>
      <c r="D4027" s="272"/>
      <c r="E4027" s="272"/>
      <c r="F4027" s="264"/>
      <c r="G4027" s="265"/>
      <c r="H4027" s="126"/>
      <c r="I4027" s="125"/>
      <c r="J4027" s="125"/>
      <c r="K4027" s="125"/>
      <c r="L4027" s="125"/>
      <c r="M4027" s="125"/>
      <c r="N4027" s="125"/>
      <c r="O4027" s="266"/>
      <c r="P4027" s="267"/>
      <c r="Q4027" s="267"/>
      <c r="R4027" s="270"/>
      <c r="S4027" s="267"/>
      <c r="T4027" s="264"/>
      <c r="U4027" s="300"/>
      <c r="V4027" s="294" t="str">
        <f>IF(Tabela7[[#This Row],[C/V]]="c",Tabela7[[#This Row],[Preço Médio]],"")</f>
        <v/>
      </c>
      <c r="W4027" s="294" t="str">
        <f>IF(Tabela7[[#This Row],[C/V]]="v",Tabela7[[#This Row],[Preço Médio]],"")</f>
        <v/>
      </c>
      <c r="X4027" s="123" t="str">
        <f>Tabela7[[#This Row],[Código Negociação]]&amp;Tabela7[[#This Row],[C/V]]</f>
        <v/>
      </c>
    </row>
    <row r="4028" spans="3:24" ht="15" customHeight="1" x14ac:dyDescent="0.25">
      <c r="C4028" s="141"/>
      <c r="D4028" s="273"/>
      <c r="E4028" s="273"/>
      <c r="F4028" s="264"/>
      <c r="G4028" s="274"/>
      <c r="H4028" s="264"/>
      <c r="I4028" s="275"/>
      <c r="J4028" s="275"/>
      <c r="K4028" s="275"/>
      <c r="L4028" s="275"/>
      <c r="M4028" s="275"/>
      <c r="N4028" s="275"/>
      <c r="O4028" s="267"/>
      <c r="P4028" s="267"/>
      <c r="Q4028" s="268"/>
      <c r="R4028" s="269"/>
      <c r="S4028" s="268"/>
      <c r="T4028" s="263"/>
      <c r="U4028" s="300"/>
      <c r="V4028" s="294" t="str">
        <f>IF(Tabela7[[#This Row],[C/V]]="c",Tabela7[[#This Row],[Preço Médio]],"")</f>
        <v/>
      </c>
      <c r="W4028" s="294" t="str">
        <f>IF(Tabela7[[#This Row],[C/V]]="v",Tabela7[[#This Row],[Preço Médio]],"")</f>
        <v/>
      </c>
      <c r="X4028" s="123" t="str">
        <f>Tabela7[[#This Row],[Código Negociação]]&amp;Tabela7[[#This Row],[C/V]]</f>
        <v/>
      </c>
    </row>
    <row r="4029" spans="3:24" ht="15" customHeight="1" x14ac:dyDescent="0.25">
      <c r="C4029" s="262"/>
      <c r="D4029" s="272"/>
      <c r="E4029" s="273"/>
      <c r="F4029" s="264"/>
      <c r="G4029" s="265"/>
      <c r="H4029" s="126"/>
      <c r="I4029" s="125"/>
      <c r="J4029" s="125"/>
      <c r="K4029" s="125"/>
      <c r="L4029" s="125"/>
      <c r="M4029" s="125"/>
      <c r="N4029" s="125"/>
      <c r="O4029" s="266"/>
      <c r="P4029" s="267"/>
      <c r="Q4029" s="268"/>
      <c r="R4029" s="269"/>
      <c r="S4029" s="268"/>
      <c r="T4029" s="263"/>
      <c r="U4029" s="300"/>
      <c r="V4029" s="294" t="str">
        <f>IF(Tabela7[[#This Row],[C/V]]="c",Tabela7[[#This Row],[Preço Médio]],"")</f>
        <v/>
      </c>
      <c r="W4029" s="294" t="str">
        <f>IF(Tabela7[[#This Row],[C/V]]="v",Tabela7[[#This Row],[Preço Médio]],"")</f>
        <v/>
      </c>
      <c r="X4029" s="123" t="str">
        <f>Tabela7[[#This Row],[Código Negociação]]&amp;Tabela7[[#This Row],[C/V]]</f>
        <v/>
      </c>
    </row>
    <row r="4030" spans="3:24" ht="15" customHeight="1" x14ac:dyDescent="0.25">
      <c r="C4030" s="262"/>
      <c r="D4030" s="272"/>
      <c r="E4030" s="273"/>
      <c r="F4030" s="264"/>
      <c r="G4030" s="265"/>
      <c r="H4030" s="126"/>
      <c r="I4030" s="125"/>
      <c r="J4030" s="125"/>
      <c r="K4030" s="125"/>
      <c r="L4030" s="125"/>
      <c r="M4030" s="125"/>
      <c r="N4030" s="125"/>
      <c r="O4030" s="266"/>
      <c r="P4030" s="267"/>
      <c r="Q4030" s="267"/>
      <c r="R4030" s="270"/>
      <c r="S4030" s="267"/>
      <c r="T4030" s="264"/>
      <c r="U4030" s="300"/>
      <c r="V4030" s="294" t="str">
        <f>IF(Tabela7[[#This Row],[C/V]]="c",Tabela7[[#This Row],[Preço Médio]],"")</f>
        <v/>
      </c>
      <c r="W4030" s="294" t="str">
        <f>IF(Tabela7[[#This Row],[C/V]]="v",Tabela7[[#This Row],[Preço Médio]],"")</f>
        <v/>
      </c>
      <c r="X4030" s="123" t="str">
        <f>Tabela7[[#This Row],[Código Negociação]]&amp;Tabela7[[#This Row],[C/V]]</f>
        <v/>
      </c>
    </row>
    <row r="4031" spans="3:24" ht="15" customHeight="1" x14ac:dyDescent="0.25">
      <c r="C4031" s="141"/>
      <c r="D4031" s="271"/>
      <c r="E4031" s="271"/>
      <c r="F4031" s="118"/>
      <c r="G4031" s="119"/>
      <c r="H4031" s="118"/>
      <c r="I4031" s="120"/>
      <c r="J4031" s="120"/>
      <c r="K4031" s="120"/>
      <c r="L4031" s="120"/>
      <c r="M4031" s="120"/>
      <c r="N4031" s="120"/>
      <c r="O4031" s="121"/>
      <c r="P4031" s="121"/>
      <c r="Q4031" s="117"/>
      <c r="R4031" s="122"/>
      <c r="S4031" s="117"/>
      <c r="T4031" s="123"/>
      <c r="U4031" s="299"/>
      <c r="V4031" s="294" t="str">
        <f>IF(Tabela7[[#This Row],[C/V]]="c",Tabela7[[#This Row],[Preço Médio]],"")</f>
        <v/>
      </c>
      <c r="W4031" s="294" t="str">
        <f>IF(Tabela7[[#This Row],[C/V]]="v",Tabela7[[#This Row],[Preço Médio]],"")</f>
        <v/>
      </c>
      <c r="X4031" s="123" t="str">
        <f>Tabela7[[#This Row],[Código Negociação]]&amp;Tabela7[[#This Row],[C/V]]</f>
        <v/>
      </c>
    </row>
    <row r="4032" spans="3:24" ht="15" customHeight="1" x14ac:dyDescent="0.25">
      <c r="C4032" s="262"/>
      <c r="D4032" s="272"/>
      <c r="E4032" s="272"/>
      <c r="F4032" s="264"/>
      <c r="G4032" s="265"/>
      <c r="H4032" s="126"/>
      <c r="I4032" s="125"/>
      <c r="J4032" s="125"/>
      <c r="K4032" s="125"/>
      <c r="L4032" s="125"/>
      <c r="M4032" s="125"/>
      <c r="N4032" s="125"/>
      <c r="O4032" s="266"/>
      <c r="P4032" s="267"/>
      <c r="Q4032" s="268"/>
      <c r="R4032" s="269"/>
      <c r="S4032" s="268"/>
      <c r="T4032" s="263"/>
      <c r="U4032" s="300"/>
      <c r="V4032" s="294" t="str">
        <f>IF(Tabela7[[#This Row],[C/V]]="c",Tabela7[[#This Row],[Preço Médio]],"")</f>
        <v/>
      </c>
      <c r="W4032" s="294" t="str">
        <f>IF(Tabela7[[#This Row],[C/V]]="v",Tabela7[[#This Row],[Preço Médio]],"")</f>
        <v/>
      </c>
      <c r="X4032" s="123" t="str">
        <f>Tabela7[[#This Row],[Código Negociação]]&amp;Tabela7[[#This Row],[C/V]]</f>
        <v/>
      </c>
    </row>
    <row r="4033" spans="3:24" ht="15" customHeight="1" x14ac:dyDescent="0.25">
      <c r="C4033" s="262"/>
      <c r="D4033" s="272"/>
      <c r="E4033" s="272"/>
      <c r="F4033" s="264"/>
      <c r="G4033" s="265"/>
      <c r="H4033" s="126"/>
      <c r="I4033" s="125"/>
      <c r="J4033" s="125"/>
      <c r="K4033" s="125"/>
      <c r="L4033" s="125"/>
      <c r="M4033" s="125"/>
      <c r="N4033" s="125"/>
      <c r="O4033" s="266"/>
      <c r="P4033" s="267"/>
      <c r="Q4033" s="267"/>
      <c r="R4033" s="270"/>
      <c r="S4033" s="267"/>
      <c r="T4033" s="264"/>
      <c r="U4033" s="300"/>
      <c r="V4033" s="294" t="str">
        <f>IF(Tabela7[[#This Row],[C/V]]="c",Tabela7[[#This Row],[Preço Médio]],"")</f>
        <v/>
      </c>
      <c r="W4033" s="294" t="str">
        <f>IF(Tabela7[[#This Row],[C/V]]="v",Tabela7[[#This Row],[Preço Médio]],"")</f>
        <v/>
      </c>
      <c r="X4033" s="123" t="str">
        <f>Tabela7[[#This Row],[Código Negociação]]&amp;Tabela7[[#This Row],[C/V]]</f>
        <v/>
      </c>
    </row>
    <row r="4034" spans="3:24" ht="15" customHeight="1" x14ac:dyDescent="0.25">
      <c r="C4034" s="141"/>
      <c r="D4034" s="273"/>
      <c r="E4034" s="273"/>
      <c r="F4034" s="264"/>
      <c r="G4034" s="274"/>
      <c r="H4034" s="264"/>
      <c r="I4034" s="275"/>
      <c r="J4034" s="275"/>
      <c r="K4034" s="275"/>
      <c r="L4034" s="275"/>
      <c r="M4034" s="275"/>
      <c r="N4034" s="275"/>
      <c r="O4034" s="267"/>
      <c r="P4034" s="267"/>
      <c r="Q4034" s="268"/>
      <c r="R4034" s="269"/>
      <c r="S4034" s="268"/>
      <c r="T4034" s="263"/>
      <c r="U4034" s="300"/>
      <c r="V4034" s="294" t="str">
        <f>IF(Tabela7[[#This Row],[C/V]]="c",Tabela7[[#This Row],[Preço Médio]],"")</f>
        <v/>
      </c>
      <c r="W4034" s="294" t="str">
        <f>IF(Tabela7[[#This Row],[C/V]]="v",Tabela7[[#This Row],[Preço Médio]],"")</f>
        <v/>
      </c>
      <c r="X4034" s="123" t="str">
        <f>Tabela7[[#This Row],[Código Negociação]]&amp;Tabela7[[#This Row],[C/V]]</f>
        <v/>
      </c>
    </row>
    <row r="4035" spans="3:24" ht="15" customHeight="1" x14ac:dyDescent="0.25">
      <c r="C4035" s="262"/>
      <c r="D4035" s="272"/>
      <c r="E4035" s="273"/>
      <c r="F4035" s="264"/>
      <c r="G4035" s="265"/>
      <c r="H4035" s="126"/>
      <c r="I4035" s="125"/>
      <c r="J4035" s="125"/>
      <c r="K4035" s="125"/>
      <c r="L4035" s="125"/>
      <c r="M4035" s="125"/>
      <c r="N4035" s="125"/>
      <c r="O4035" s="266"/>
      <c r="P4035" s="267"/>
      <c r="Q4035" s="268"/>
      <c r="R4035" s="269"/>
      <c r="S4035" s="268"/>
      <c r="T4035" s="263"/>
      <c r="U4035" s="300"/>
      <c r="V4035" s="294" t="str">
        <f>IF(Tabela7[[#This Row],[C/V]]="c",Tabela7[[#This Row],[Preço Médio]],"")</f>
        <v/>
      </c>
      <c r="W4035" s="294" t="str">
        <f>IF(Tabela7[[#This Row],[C/V]]="v",Tabela7[[#This Row],[Preço Médio]],"")</f>
        <v/>
      </c>
      <c r="X4035" s="123" t="str">
        <f>Tabela7[[#This Row],[Código Negociação]]&amp;Tabela7[[#This Row],[C/V]]</f>
        <v/>
      </c>
    </row>
    <row r="4036" spans="3:24" ht="15" customHeight="1" x14ac:dyDescent="0.25">
      <c r="C4036" s="262"/>
      <c r="D4036" s="272"/>
      <c r="E4036" s="273"/>
      <c r="F4036" s="264"/>
      <c r="G4036" s="265"/>
      <c r="H4036" s="126"/>
      <c r="I4036" s="125"/>
      <c r="J4036" s="125"/>
      <c r="K4036" s="125"/>
      <c r="L4036" s="125"/>
      <c r="M4036" s="125"/>
      <c r="N4036" s="125"/>
      <c r="O4036" s="266"/>
      <c r="P4036" s="267"/>
      <c r="Q4036" s="267"/>
      <c r="R4036" s="270"/>
      <c r="S4036" s="267"/>
      <c r="T4036" s="264"/>
      <c r="U4036" s="300"/>
      <c r="V4036" s="294" t="str">
        <f>IF(Tabela7[[#This Row],[C/V]]="c",Tabela7[[#This Row],[Preço Médio]],"")</f>
        <v/>
      </c>
      <c r="W4036" s="294" t="str">
        <f>IF(Tabela7[[#This Row],[C/V]]="v",Tabela7[[#This Row],[Preço Médio]],"")</f>
        <v/>
      </c>
      <c r="X4036" s="123" t="str">
        <f>Tabela7[[#This Row],[Código Negociação]]&amp;Tabela7[[#This Row],[C/V]]</f>
        <v/>
      </c>
    </row>
    <row r="4037" spans="3:24" ht="15" customHeight="1" x14ac:dyDescent="0.25">
      <c r="C4037" s="141"/>
      <c r="D4037" s="271"/>
      <c r="E4037" s="271"/>
      <c r="F4037" s="118"/>
      <c r="G4037" s="119"/>
      <c r="H4037" s="118"/>
      <c r="I4037" s="120"/>
      <c r="J4037" s="120"/>
      <c r="K4037" s="120"/>
      <c r="L4037" s="120"/>
      <c r="M4037" s="120"/>
      <c r="N4037" s="120"/>
      <c r="O4037" s="121"/>
      <c r="P4037" s="121"/>
      <c r="Q4037" s="117"/>
      <c r="R4037" s="122"/>
      <c r="S4037" s="117"/>
      <c r="T4037" s="123"/>
      <c r="U4037" s="299"/>
      <c r="V4037" s="294" t="str">
        <f>IF(Tabela7[[#This Row],[C/V]]="c",Tabela7[[#This Row],[Preço Médio]],"")</f>
        <v/>
      </c>
      <c r="W4037" s="294" t="str">
        <f>IF(Tabela7[[#This Row],[C/V]]="v",Tabela7[[#This Row],[Preço Médio]],"")</f>
        <v/>
      </c>
      <c r="X4037" s="123" t="str">
        <f>Tabela7[[#This Row],[Código Negociação]]&amp;Tabela7[[#This Row],[C/V]]</f>
        <v/>
      </c>
    </row>
    <row r="4038" spans="3:24" ht="15" customHeight="1" x14ac:dyDescent="0.25">
      <c r="C4038" s="262"/>
      <c r="D4038" s="272"/>
      <c r="E4038" s="272"/>
      <c r="F4038" s="264"/>
      <c r="G4038" s="265"/>
      <c r="H4038" s="126"/>
      <c r="I4038" s="125"/>
      <c r="J4038" s="125"/>
      <c r="K4038" s="125"/>
      <c r="L4038" s="125"/>
      <c r="M4038" s="125"/>
      <c r="N4038" s="125"/>
      <c r="O4038" s="266"/>
      <c r="P4038" s="267"/>
      <c r="Q4038" s="268"/>
      <c r="R4038" s="269"/>
      <c r="S4038" s="268"/>
      <c r="T4038" s="263"/>
      <c r="U4038" s="300"/>
      <c r="V4038" s="294" t="str">
        <f>IF(Tabela7[[#This Row],[C/V]]="c",Tabela7[[#This Row],[Preço Médio]],"")</f>
        <v/>
      </c>
      <c r="W4038" s="294" t="str">
        <f>IF(Tabela7[[#This Row],[C/V]]="v",Tabela7[[#This Row],[Preço Médio]],"")</f>
        <v/>
      </c>
      <c r="X4038" s="123" t="str">
        <f>Tabela7[[#This Row],[Código Negociação]]&amp;Tabela7[[#This Row],[C/V]]</f>
        <v/>
      </c>
    </row>
    <row r="4039" spans="3:24" ht="15" customHeight="1" x14ac:dyDescent="0.25">
      <c r="C4039" s="262"/>
      <c r="D4039" s="272"/>
      <c r="E4039" s="272"/>
      <c r="F4039" s="264"/>
      <c r="G4039" s="265"/>
      <c r="H4039" s="126"/>
      <c r="I4039" s="125"/>
      <c r="J4039" s="125"/>
      <c r="K4039" s="125"/>
      <c r="L4039" s="125"/>
      <c r="M4039" s="125"/>
      <c r="N4039" s="125"/>
      <c r="O4039" s="266"/>
      <c r="P4039" s="267"/>
      <c r="Q4039" s="267"/>
      <c r="R4039" s="270"/>
      <c r="S4039" s="267"/>
      <c r="T4039" s="264"/>
      <c r="U4039" s="300"/>
      <c r="V4039" s="294" t="str">
        <f>IF(Tabela7[[#This Row],[C/V]]="c",Tabela7[[#This Row],[Preço Médio]],"")</f>
        <v/>
      </c>
      <c r="W4039" s="294" t="str">
        <f>IF(Tabela7[[#This Row],[C/V]]="v",Tabela7[[#This Row],[Preço Médio]],"")</f>
        <v/>
      </c>
      <c r="X4039" s="123" t="str">
        <f>Tabela7[[#This Row],[Código Negociação]]&amp;Tabela7[[#This Row],[C/V]]</f>
        <v/>
      </c>
    </row>
    <row r="4040" spans="3:24" ht="15" customHeight="1" x14ac:dyDescent="0.25">
      <c r="C4040" s="141"/>
      <c r="D4040" s="273"/>
      <c r="E4040" s="273"/>
      <c r="F4040" s="264"/>
      <c r="G4040" s="274"/>
      <c r="H4040" s="264"/>
      <c r="I4040" s="275"/>
      <c r="J4040" s="275"/>
      <c r="K4040" s="275"/>
      <c r="L4040" s="275"/>
      <c r="M4040" s="275"/>
      <c r="N4040" s="275"/>
      <c r="O4040" s="267"/>
      <c r="P4040" s="267"/>
      <c r="Q4040" s="268"/>
      <c r="R4040" s="269"/>
      <c r="S4040" s="268"/>
      <c r="T4040" s="263"/>
      <c r="U4040" s="300"/>
      <c r="V4040" s="294" t="str">
        <f>IF(Tabela7[[#This Row],[C/V]]="c",Tabela7[[#This Row],[Preço Médio]],"")</f>
        <v/>
      </c>
      <c r="W4040" s="294" t="str">
        <f>IF(Tabela7[[#This Row],[C/V]]="v",Tabela7[[#This Row],[Preço Médio]],"")</f>
        <v/>
      </c>
      <c r="X4040" s="123" t="str">
        <f>Tabela7[[#This Row],[Código Negociação]]&amp;Tabela7[[#This Row],[C/V]]</f>
        <v/>
      </c>
    </row>
    <row r="4041" spans="3:24" ht="15" customHeight="1" x14ac:dyDescent="0.25">
      <c r="C4041" s="262"/>
      <c r="D4041" s="272"/>
      <c r="E4041" s="273"/>
      <c r="F4041" s="264"/>
      <c r="G4041" s="265"/>
      <c r="H4041" s="126"/>
      <c r="I4041" s="125"/>
      <c r="J4041" s="125"/>
      <c r="K4041" s="125"/>
      <c r="L4041" s="125"/>
      <c r="M4041" s="125"/>
      <c r="N4041" s="125"/>
      <c r="O4041" s="266"/>
      <c r="P4041" s="267"/>
      <c r="Q4041" s="268"/>
      <c r="R4041" s="269"/>
      <c r="S4041" s="268"/>
      <c r="T4041" s="263"/>
      <c r="U4041" s="300"/>
      <c r="V4041" s="294" t="str">
        <f>IF(Tabela7[[#This Row],[C/V]]="c",Tabela7[[#This Row],[Preço Médio]],"")</f>
        <v/>
      </c>
      <c r="W4041" s="294" t="str">
        <f>IF(Tabela7[[#This Row],[C/V]]="v",Tabela7[[#This Row],[Preço Médio]],"")</f>
        <v/>
      </c>
      <c r="X4041" s="123" t="str">
        <f>Tabela7[[#This Row],[Código Negociação]]&amp;Tabela7[[#This Row],[C/V]]</f>
        <v/>
      </c>
    </row>
    <row r="4042" spans="3:24" ht="15" customHeight="1" x14ac:dyDescent="0.25">
      <c r="C4042" s="262"/>
      <c r="D4042" s="272"/>
      <c r="E4042" s="273"/>
      <c r="F4042" s="264"/>
      <c r="G4042" s="265"/>
      <c r="H4042" s="126"/>
      <c r="I4042" s="125"/>
      <c r="J4042" s="125"/>
      <c r="K4042" s="125"/>
      <c r="L4042" s="125"/>
      <c r="M4042" s="125"/>
      <c r="N4042" s="125"/>
      <c r="O4042" s="266"/>
      <c r="P4042" s="267"/>
      <c r="Q4042" s="267"/>
      <c r="R4042" s="270"/>
      <c r="S4042" s="267"/>
      <c r="T4042" s="264"/>
      <c r="U4042" s="300"/>
      <c r="V4042" s="294" t="str">
        <f>IF(Tabela7[[#This Row],[C/V]]="c",Tabela7[[#This Row],[Preço Médio]],"")</f>
        <v/>
      </c>
      <c r="W4042" s="294" t="str">
        <f>IF(Tabela7[[#This Row],[C/V]]="v",Tabela7[[#This Row],[Preço Médio]],"")</f>
        <v/>
      </c>
      <c r="X4042" s="123" t="str">
        <f>Tabela7[[#This Row],[Código Negociação]]&amp;Tabela7[[#This Row],[C/V]]</f>
        <v/>
      </c>
    </row>
    <row r="4043" spans="3:24" ht="15" customHeight="1" x14ac:dyDescent="0.25">
      <c r="C4043" s="141"/>
      <c r="D4043" s="271"/>
      <c r="E4043" s="271"/>
      <c r="F4043" s="118"/>
      <c r="G4043" s="119"/>
      <c r="H4043" s="118"/>
      <c r="I4043" s="120"/>
      <c r="J4043" s="120"/>
      <c r="K4043" s="120"/>
      <c r="L4043" s="120"/>
      <c r="M4043" s="120"/>
      <c r="N4043" s="120"/>
      <c r="O4043" s="121"/>
      <c r="P4043" s="121"/>
      <c r="Q4043" s="117"/>
      <c r="R4043" s="122"/>
      <c r="S4043" s="117"/>
      <c r="T4043" s="123"/>
      <c r="U4043" s="299"/>
      <c r="V4043" s="294" t="str">
        <f>IF(Tabela7[[#This Row],[C/V]]="c",Tabela7[[#This Row],[Preço Médio]],"")</f>
        <v/>
      </c>
      <c r="W4043" s="294" t="str">
        <f>IF(Tabela7[[#This Row],[C/V]]="v",Tabela7[[#This Row],[Preço Médio]],"")</f>
        <v/>
      </c>
      <c r="X4043" s="123" t="str">
        <f>Tabela7[[#This Row],[Código Negociação]]&amp;Tabela7[[#This Row],[C/V]]</f>
        <v/>
      </c>
    </row>
    <row r="4044" spans="3:24" ht="15" customHeight="1" x14ac:dyDescent="0.25">
      <c r="C4044" s="262"/>
      <c r="D4044" s="272"/>
      <c r="E4044" s="272"/>
      <c r="F4044" s="264"/>
      <c r="G4044" s="265"/>
      <c r="H4044" s="126"/>
      <c r="I4044" s="125"/>
      <c r="J4044" s="125"/>
      <c r="K4044" s="125"/>
      <c r="L4044" s="125"/>
      <c r="M4044" s="125"/>
      <c r="N4044" s="125"/>
      <c r="O4044" s="266"/>
      <c r="P4044" s="267"/>
      <c r="Q4044" s="268"/>
      <c r="R4044" s="269"/>
      <c r="S4044" s="268"/>
      <c r="T4044" s="263"/>
      <c r="U4044" s="300"/>
      <c r="V4044" s="294" t="str">
        <f>IF(Tabela7[[#This Row],[C/V]]="c",Tabela7[[#This Row],[Preço Médio]],"")</f>
        <v/>
      </c>
      <c r="W4044" s="294" t="str">
        <f>IF(Tabela7[[#This Row],[C/V]]="v",Tabela7[[#This Row],[Preço Médio]],"")</f>
        <v/>
      </c>
      <c r="X4044" s="123" t="str">
        <f>Tabela7[[#This Row],[Código Negociação]]&amp;Tabela7[[#This Row],[C/V]]</f>
        <v/>
      </c>
    </row>
    <row r="4045" spans="3:24" ht="15" customHeight="1" x14ac:dyDescent="0.25">
      <c r="C4045" s="262"/>
      <c r="D4045" s="272"/>
      <c r="E4045" s="272"/>
      <c r="F4045" s="264"/>
      <c r="G4045" s="265"/>
      <c r="H4045" s="126"/>
      <c r="I4045" s="125"/>
      <c r="J4045" s="125"/>
      <c r="K4045" s="125"/>
      <c r="L4045" s="125"/>
      <c r="M4045" s="125"/>
      <c r="N4045" s="125"/>
      <c r="O4045" s="266"/>
      <c r="P4045" s="267"/>
      <c r="Q4045" s="267"/>
      <c r="R4045" s="270"/>
      <c r="S4045" s="267"/>
      <c r="T4045" s="264"/>
      <c r="U4045" s="300"/>
      <c r="V4045" s="294" t="str">
        <f>IF(Tabela7[[#This Row],[C/V]]="c",Tabela7[[#This Row],[Preço Médio]],"")</f>
        <v/>
      </c>
      <c r="W4045" s="294" t="str">
        <f>IF(Tabela7[[#This Row],[C/V]]="v",Tabela7[[#This Row],[Preço Médio]],"")</f>
        <v/>
      </c>
      <c r="X4045" s="123" t="str">
        <f>Tabela7[[#This Row],[Código Negociação]]&amp;Tabela7[[#This Row],[C/V]]</f>
        <v/>
      </c>
    </row>
    <row r="4046" spans="3:24" ht="15" customHeight="1" x14ac:dyDescent="0.25">
      <c r="C4046" s="141"/>
      <c r="D4046" s="273"/>
      <c r="E4046" s="273"/>
      <c r="F4046" s="264"/>
      <c r="G4046" s="274"/>
      <c r="H4046" s="264"/>
      <c r="I4046" s="275"/>
      <c r="J4046" s="275"/>
      <c r="K4046" s="275"/>
      <c r="L4046" s="275"/>
      <c r="M4046" s="275"/>
      <c r="N4046" s="275"/>
      <c r="O4046" s="267"/>
      <c r="P4046" s="267"/>
      <c r="Q4046" s="268"/>
      <c r="R4046" s="269"/>
      <c r="S4046" s="268"/>
      <c r="T4046" s="263"/>
      <c r="U4046" s="300"/>
      <c r="V4046" s="294" t="str">
        <f>IF(Tabela7[[#This Row],[C/V]]="c",Tabela7[[#This Row],[Preço Médio]],"")</f>
        <v/>
      </c>
      <c r="W4046" s="294" t="str">
        <f>IF(Tabela7[[#This Row],[C/V]]="v",Tabela7[[#This Row],[Preço Médio]],"")</f>
        <v/>
      </c>
      <c r="X4046" s="123" t="str">
        <f>Tabela7[[#This Row],[Código Negociação]]&amp;Tabela7[[#This Row],[C/V]]</f>
        <v/>
      </c>
    </row>
    <row r="4047" spans="3:24" ht="15" customHeight="1" x14ac:dyDescent="0.25">
      <c r="C4047" s="262"/>
      <c r="D4047" s="272"/>
      <c r="E4047" s="273"/>
      <c r="F4047" s="264"/>
      <c r="G4047" s="265"/>
      <c r="H4047" s="126"/>
      <c r="I4047" s="125"/>
      <c r="J4047" s="125"/>
      <c r="K4047" s="125"/>
      <c r="L4047" s="125"/>
      <c r="M4047" s="125"/>
      <c r="N4047" s="125"/>
      <c r="O4047" s="266"/>
      <c r="P4047" s="267"/>
      <c r="Q4047" s="268"/>
      <c r="R4047" s="269"/>
      <c r="S4047" s="268"/>
      <c r="T4047" s="263"/>
      <c r="U4047" s="300"/>
      <c r="V4047" s="294" t="str">
        <f>IF(Tabela7[[#This Row],[C/V]]="c",Tabela7[[#This Row],[Preço Médio]],"")</f>
        <v/>
      </c>
      <c r="W4047" s="294" t="str">
        <f>IF(Tabela7[[#This Row],[C/V]]="v",Tabela7[[#This Row],[Preço Médio]],"")</f>
        <v/>
      </c>
      <c r="X4047" s="123" t="str">
        <f>Tabela7[[#This Row],[Código Negociação]]&amp;Tabela7[[#This Row],[C/V]]</f>
        <v/>
      </c>
    </row>
    <row r="4048" spans="3:24" ht="15" customHeight="1" x14ac:dyDescent="0.25">
      <c r="C4048" s="262"/>
      <c r="D4048" s="272"/>
      <c r="E4048" s="273"/>
      <c r="F4048" s="264"/>
      <c r="G4048" s="265"/>
      <c r="H4048" s="126"/>
      <c r="I4048" s="125"/>
      <c r="J4048" s="125"/>
      <c r="K4048" s="125"/>
      <c r="L4048" s="125"/>
      <c r="M4048" s="125"/>
      <c r="N4048" s="125"/>
      <c r="O4048" s="266"/>
      <c r="P4048" s="267"/>
      <c r="Q4048" s="267"/>
      <c r="R4048" s="270"/>
      <c r="S4048" s="267"/>
      <c r="T4048" s="264"/>
      <c r="U4048" s="300"/>
      <c r="V4048" s="294" t="str">
        <f>IF(Tabela7[[#This Row],[C/V]]="c",Tabela7[[#This Row],[Preço Médio]],"")</f>
        <v/>
      </c>
      <c r="W4048" s="294" t="str">
        <f>IF(Tabela7[[#This Row],[C/V]]="v",Tabela7[[#This Row],[Preço Médio]],"")</f>
        <v/>
      </c>
      <c r="X4048" s="123" t="str">
        <f>Tabela7[[#This Row],[Código Negociação]]&amp;Tabela7[[#This Row],[C/V]]</f>
        <v/>
      </c>
    </row>
    <row r="4049" spans="3:24" ht="15" customHeight="1" x14ac:dyDescent="0.25">
      <c r="C4049" s="141"/>
      <c r="D4049" s="271"/>
      <c r="E4049" s="271"/>
      <c r="F4049" s="118"/>
      <c r="G4049" s="119"/>
      <c r="H4049" s="118"/>
      <c r="I4049" s="120"/>
      <c r="J4049" s="120"/>
      <c r="K4049" s="120"/>
      <c r="L4049" s="120"/>
      <c r="M4049" s="120"/>
      <c r="N4049" s="120"/>
      <c r="O4049" s="121"/>
      <c r="P4049" s="121"/>
      <c r="Q4049" s="117"/>
      <c r="R4049" s="122"/>
      <c r="S4049" s="117"/>
      <c r="T4049" s="123"/>
      <c r="U4049" s="299"/>
      <c r="V4049" s="294" t="str">
        <f>IF(Tabela7[[#This Row],[C/V]]="c",Tabela7[[#This Row],[Preço Médio]],"")</f>
        <v/>
      </c>
      <c r="W4049" s="294" t="str">
        <f>IF(Tabela7[[#This Row],[C/V]]="v",Tabela7[[#This Row],[Preço Médio]],"")</f>
        <v/>
      </c>
      <c r="X4049" s="123" t="str">
        <f>Tabela7[[#This Row],[Código Negociação]]&amp;Tabela7[[#This Row],[C/V]]</f>
        <v/>
      </c>
    </row>
    <row r="4050" spans="3:24" ht="15" customHeight="1" x14ac:dyDescent="0.25">
      <c r="C4050" s="262"/>
      <c r="D4050" s="272"/>
      <c r="E4050" s="272"/>
      <c r="F4050" s="264"/>
      <c r="G4050" s="265"/>
      <c r="H4050" s="126"/>
      <c r="I4050" s="125"/>
      <c r="J4050" s="125"/>
      <c r="K4050" s="125"/>
      <c r="L4050" s="125"/>
      <c r="M4050" s="125"/>
      <c r="N4050" s="125"/>
      <c r="O4050" s="266"/>
      <c r="P4050" s="267"/>
      <c r="Q4050" s="268"/>
      <c r="R4050" s="269"/>
      <c r="S4050" s="268"/>
      <c r="T4050" s="263"/>
      <c r="U4050" s="300"/>
      <c r="V4050" s="294" t="str">
        <f>IF(Tabela7[[#This Row],[C/V]]="c",Tabela7[[#This Row],[Preço Médio]],"")</f>
        <v/>
      </c>
      <c r="W4050" s="294" t="str">
        <f>IF(Tabela7[[#This Row],[C/V]]="v",Tabela7[[#This Row],[Preço Médio]],"")</f>
        <v/>
      </c>
      <c r="X4050" s="123" t="str">
        <f>Tabela7[[#This Row],[Código Negociação]]&amp;Tabela7[[#This Row],[C/V]]</f>
        <v/>
      </c>
    </row>
    <row r="4051" spans="3:24" ht="15" customHeight="1" x14ac:dyDescent="0.25">
      <c r="C4051" s="262"/>
      <c r="D4051" s="272"/>
      <c r="E4051" s="272"/>
      <c r="F4051" s="264"/>
      <c r="G4051" s="265"/>
      <c r="H4051" s="126"/>
      <c r="I4051" s="125"/>
      <c r="J4051" s="125"/>
      <c r="K4051" s="125"/>
      <c r="L4051" s="125"/>
      <c r="M4051" s="125"/>
      <c r="N4051" s="125"/>
      <c r="O4051" s="266"/>
      <c r="P4051" s="267"/>
      <c r="Q4051" s="267"/>
      <c r="R4051" s="270"/>
      <c r="S4051" s="267"/>
      <c r="T4051" s="264"/>
      <c r="U4051" s="300"/>
      <c r="V4051" s="294" t="str">
        <f>IF(Tabela7[[#This Row],[C/V]]="c",Tabela7[[#This Row],[Preço Médio]],"")</f>
        <v/>
      </c>
      <c r="W4051" s="294" t="str">
        <f>IF(Tabela7[[#This Row],[C/V]]="v",Tabela7[[#This Row],[Preço Médio]],"")</f>
        <v/>
      </c>
      <c r="X4051" s="123" t="str">
        <f>Tabela7[[#This Row],[Código Negociação]]&amp;Tabela7[[#This Row],[C/V]]</f>
        <v/>
      </c>
    </row>
    <row r="4052" spans="3:24" ht="15" customHeight="1" x14ac:dyDescent="0.25">
      <c r="C4052" s="141"/>
      <c r="D4052" s="273"/>
      <c r="E4052" s="273"/>
      <c r="F4052" s="264"/>
      <c r="G4052" s="274"/>
      <c r="H4052" s="264"/>
      <c r="I4052" s="275"/>
      <c r="J4052" s="275"/>
      <c r="K4052" s="275"/>
      <c r="L4052" s="275"/>
      <c r="M4052" s="275"/>
      <c r="N4052" s="275"/>
      <c r="O4052" s="267"/>
      <c r="P4052" s="267"/>
      <c r="Q4052" s="268"/>
      <c r="R4052" s="269"/>
      <c r="S4052" s="268"/>
      <c r="T4052" s="263"/>
      <c r="U4052" s="300"/>
      <c r="V4052" s="294" t="str">
        <f>IF(Tabela7[[#This Row],[C/V]]="c",Tabela7[[#This Row],[Preço Médio]],"")</f>
        <v/>
      </c>
      <c r="W4052" s="294" t="str">
        <f>IF(Tabela7[[#This Row],[C/V]]="v",Tabela7[[#This Row],[Preço Médio]],"")</f>
        <v/>
      </c>
      <c r="X4052" s="123" t="str">
        <f>Tabela7[[#This Row],[Código Negociação]]&amp;Tabela7[[#This Row],[C/V]]</f>
        <v/>
      </c>
    </row>
    <row r="4053" spans="3:24" ht="15" customHeight="1" x14ac:dyDescent="0.25">
      <c r="C4053" s="262"/>
      <c r="D4053" s="272"/>
      <c r="E4053" s="273"/>
      <c r="F4053" s="264"/>
      <c r="G4053" s="265"/>
      <c r="H4053" s="126"/>
      <c r="I4053" s="125"/>
      <c r="J4053" s="125"/>
      <c r="K4053" s="125"/>
      <c r="L4053" s="125"/>
      <c r="M4053" s="125"/>
      <c r="N4053" s="125"/>
      <c r="O4053" s="266"/>
      <c r="P4053" s="267"/>
      <c r="Q4053" s="268"/>
      <c r="R4053" s="269"/>
      <c r="S4053" s="268"/>
      <c r="T4053" s="263"/>
      <c r="U4053" s="300"/>
      <c r="V4053" s="294" t="str">
        <f>IF(Tabela7[[#This Row],[C/V]]="c",Tabela7[[#This Row],[Preço Médio]],"")</f>
        <v/>
      </c>
      <c r="W4053" s="294" t="str">
        <f>IF(Tabela7[[#This Row],[C/V]]="v",Tabela7[[#This Row],[Preço Médio]],"")</f>
        <v/>
      </c>
      <c r="X4053" s="123" t="str">
        <f>Tabela7[[#This Row],[Código Negociação]]&amp;Tabela7[[#This Row],[C/V]]</f>
        <v/>
      </c>
    </row>
    <row r="4054" spans="3:24" ht="15" customHeight="1" x14ac:dyDescent="0.25">
      <c r="C4054" s="262"/>
      <c r="D4054" s="272"/>
      <c r="E4054" s="273"/>
      <c r="F4054" s="264"/>
      <c r="G4054" s="265"/>
      <c r="H4054" s="126"/>
      <c r="I4054" s="125"/>
      <c r="J4054" s="125"/>
      <c r="K4054" s="125"/>
      <c r="L4054" s="125"/>
      <c r="M4054" s="125"/>
      <c r="N4054" s="125"/>
      <c r="O4054" s="266"/>
      <c r="P4054" s="267"/>
      <c r="Q4054" s="267"/>
      <c r="R4054" s="270"/>
      <c r="S4054" s="267"/>
      <c r="T4054" s="264"/>
      <c r="U4054" s="300"/>
      <c r="V4054" s="294" t="str">
        <f>IF(Tabela7[[#This Row],[C/V]]="c",Tabela7[[#This Row],[Preço Médio]],"")</f>
        <v/>
      </c>
      <c r="W4054" s="294" t="str">
        <f>IF(Tabela7[[#This Row],[C/V]]="v",Tabela7[[#This Row],[Preço Médio]],"")</f>
        <v/>
      </c>
      <c r="X4054" s="123" t="str">
        <f>Tabela7[[#This Row],[Código Negociação]]&amp;Tabela7[[#This Row],[C/V]]</f>
        <v/>
      </c>
    </row>
    <row r="4055" spans="3:24" ht="15" customHeight="1" x14ac:dyDescent="0.25">
      <c r="C4055" s="141"/>
      <c r="D4055" s="271"/>
      <c r="E4055" s="271"/>
      <c r="F4055" s="118"/>
      <c r="G4055" s="119"/>
      <c r="H4055" s="118"/>
      <c r="I4055" s="120"/>
      <c r="J4055" s="120"/>
      <c r="K4055" s="120"/>
      <c r="L4055" s="120"/>
      <c r="M4055" s="120"/>
      <c r="N4055" s="120"/>
      <c r="O4055" s="121"/>
      <c r="P4055" s="121"/>
      <c r="Q4055" s="117"/>
      <c r="R4055" s="122"/>
      <c r="S4055" s="117"/>
      <c r="T4055" s="123"/>
      <c r="U4055" s="299"/>
      <c r="V4055" s="294" t="str">
        <f>IF(Tabela7[[#This Row],[C/V]]="c",Tabela7[[#This Row],[Preço Médio]],"")</f>
        <v/>
      </c>
      <c r="W4055" s="294" t="str">
        <f>IF(Tabela7[[#This Row],[C/V]]="v",Tabela7[[#This Row],[Preço Médio]],"")</f>
        <v/>
      </c>
      <c r="X4055" s="123" t="str">
        <f>Tabela7[[#This Row],[Código Negociação]]&amp;Tabela7[[#This Row],[C/V]]</f>
        <v/>
      </c>
    </row>
    <row r="4056" spans="3:24" ht="15" customHeight="1" x14ac:dyDescent="0.25">
      <c r="C4056" s="262"/>
      <c r="D4056" s="272"/>
      <c r="E4056" s="272"/>
      <c r="F4056" s="264"/>
      <c r="G4056" s="265"/>
      <c r="H4056" s="126"/>
      <c r="I4056" s="125"/>
      <c r="J4056" s="125"/>
      <c r="K4056" s="125"/>
      <c r="L4056" s="125"/>
      <c r="M4056" s="125"/>
      <c r="N4056" s="125"/>
      <c r="O4056" s="266"/>
      <c r="P4056" s="267"/>
      <c r="Q4056" s="268"/>
      <c r="R4056" s="269"/>
      <c r="S4056" s="268"/>
      <c r="T4056" s="263"/>
      <c r="U4056" s="300"/>
      <c r="V4056" s="294" t="str">
        <f>IF(Tabela7[[#This Row],[C/V]]="c",Tabela7[[#This Row],[Preço Médio]],"")</f>
        <v/>
      </c>
      <c r="W4056" s="294" t="str">
        <f>IF(Tabela7[[#This Row],[C/V]]="v",Tabela7[[#This Row],[Preço Médio]],"")</f>
        <v/>
      </c>
      <c r="X4056" s="123" t="str">
        <f>Tabela7[[#This Row],[Código Negociação]]&amp;Tabela7[[#This Row],[C/V]]</f>
        <v/>
      </c>
    </row>
    <row r="4057" spans="3:24" ht="15" customHeight="1" x14ac:dyDescent="0.25">
      <c r="C4057" s="262"/>
      <c r="D4057" s="272"/>
      <c r="E4057" s="272"/>
      <c r="F4057" s="264"/>
      <c r="G4057" s="265"/>
      <c r="H4057" s="126"/>
      <c r="I4057" s="125"/>
      <c r="J4057" s="125"/>
      <c r="K4057" s="125"/>
      <c r="L4057" s="125"/>
      <c r="M4057" s="125"/>
      <c r="N4057" s="125"/>
      <c r="O4057" s="266"/>
      <c r="P4057" s="267"/>
      <c r="Q4057" s="267"/>
      <c r="R4057" s="270"/>
      <c r="S4057" s="267"/>
      <c r="T4057" s="264"/>
      <c r="U4057" s="300"/>
      <c r="V4057" s="294" t="str">
        <f>IF(Tabela7[[#This Row],[C/V]]="c",Tabela7[[#This Row],[Preço Médio]],"")</f>
        <v/>
      </c>
      <c r="W4057" s="294" t="str">
        <f>IF(Tabela7[[#This Row],[C/V]]="v",Tabela7[[#This Row],[Preço Médio]],"")</f>
        <v/>
      </c>
      <c r="X4057" s="123" t="str">
        <f>Tabela7[[#This Row],[Código Negociação]]&amp;Tabela7[[#This Row],[C/V]]</f>
        <v/>
      </c>
    </row>
    <row r="4058" spans="3:24" ht="15" customHeight="1" x14ac:dyDescent="0.25">
      <c r="C4058" s="141"/>
      <c r="D4058" s="273"/>
      <c r="E4058" s="273"/>
      <c r="F4058" s="264"/>
      <c r="G4058" s="274"/>
      <c r="H4058" s="264"/>
      <c r="I4058" s="275"/>
      <c r="J4058" s="275"/>
      <c r="K4058" s="275"/>
      <c r="L4058" s="275"/>
      <c r="M4058" s="275"/>
      <c r="N4058" s="275"/>
      <c r="O4058" s="267"/>
      <c r="P4058" s="267"/>
      <c r="Q4058" s="268"/>
      <c r="R4058" s="269"/>
      <c r="S4058" s="268"/>
      <c r="T4058" s="263"/>
      <c r="U4058" s="300"/>
      <c r="V4058" s="294" t="str">
        <f>IF(Tabela7[[#This Row],[C/V]]="c",Tabela7[[#This Row],[Preço Médio]],"")</f>
        <v/>
      </c>
      <c r="W4058" s="294" t="str">
        <f>IF(Tabela7[[#This Row],[C/V]]="v",Tabela7[[#This Row],[Preço Médio]],"")</f>
        <v/>
      </c>
      <c r="X4058" s="123" t="str">
        <f>Tabela7[[#This Row],[Código Negociação]]&amp;Tabela7[[#This Row],[C/V]]</f>
        <v/>
      </c>
    </row>
    <row r="4059" spans="3:24" ht="15" customHeight="1" x14ac:dyDescent="0.25">
      <c r="C4059" s="262"/>
      <c r="D4059" s="272"/>
      <c r="E4059" s="273"/>
      <c r="F4059" s="264"/>
      <c r="G4059" s="265"/>
      <c r="H4059" s="126"/>
      <c r="I4059" s="125"/>
      <c r="J4059" s="125"/>
      <c r="K4059" s="125"/>
      <c r="L4059" s="125"/>
      <c r="M4059" s="125"/>
      <c r="N4059" s="125"/>
      <c r="O4059" s="266"/>
      <c r="P4059" s="267"/>
      <c r="Q4059" s="268"/>
      <c r="R4059" s="269"/>
      <c r="S4059" s="268"/>
      <c r="T4059" s="263"/>
      <c r="U4059" s="300"/>
      <c r="V4059" s="294" t="str">
        <f>IF(Tabela7[[#This Row],[C/V]]="c",Tabela7[[#This Row],[Preço Médio]],"")</f>
        <v/>
      </c>
      <c r="W4059" s="294" t="str">
        <f>IF(Tabela7[[#This Row],[C/V]]="v",Tabela7[[#This Row],[Preço Médio]],"")</f>
        <v/>
      </c>
      <c r="X4059" s="123" t="str">
        <f>Tabela7[[#This Row],[Código Negociação]]&amp;Tabela7[[#This Row],[C/V]]</f>
        <v/>
      </c>
    </row>
    <row r="4060" spans="3:24" ht="15" customHeight="1" x14ac:dyDescent="0.25">
      <c r="C4060" s="262"/>
      <c r="D4060" s="272"/>
      <c r="E4060" s="273"/>
      <c r="F4060" s="264"/>
      <c r="G4060" s="265"/>
      <c r="H4060" s="126"/>
      <c r="I4060" s="125"/>
      <c r="J4060" s="125"/>
      <c r="K4060" s="125"/>
      <c r="L4060" s="125"/>
      <c r="M4060" s="125"/>
      <c r="N4060" s="125"/>
      <c r="O4060" s="266"/>
      <c r="P4060" s="267"/>
      <c r="Q4060" s="267"/>
      <c r="R4060" s="270"/>
      <c r="S4060" s="267"/>
      <c r="T4060" s="264"/>
      <c r="U4060" s="300"/>
      <c r="V4060" s="294" t="str">
        <f>IF(Tabela7[[#This Row],[C/V]]="c",Tabela7[[#This Row],[Preço Médio]],"")</f>
        <v/>
      </c>
      <c r="W4060" s="294" t="str">
        <f>IF(Tabela7[[#This Row],[C/V]]="v",Tabela7[[#This Row],[Preço Médio]],"")</f>
        <v/>
      </c>
      <c r="X4060" s="123" t="str">
        <f>Tabela7[[#This Row],[Código Negociação]]&amp;Tabela7[[#This Row],[C/V]]</f>
        <v/>
      </c>
    </row>
    <row r="4061" spans="3:24" ht="15" customHeight="1" x14ac:dyDescent="0.25">
      <c r="C4061" s="141"/>
      <c r="D4061" s="271"/>
      <c r="E4061" s="271"/>
      <c r="F4061" s="118"/>
      <c r="G4061" s="119"/>
      <c r="H4061" s="118"/>
      <c r="I4061" s="120"/>
      <c r="J4061" s="120"/>
      <c r="K4061" s="120"/>
      <c r="L4061" s="120"/>
      <c r="M4061" s="120"/>
      <c r="N4061" s="120"/>
      <c r="O4061" s="121"/>
      <c r="P4061" s="121"/>
      <c r="Q4061" s="117"/>
      <c r="R4061" s="122"/>
      <c r="S4061" s="117"/>
      <c r="T4061" s="123"/>
      <c r="U4061" s="299"/>
      <c r="V4061" s="294" t="str">
        <f>IF(Tabela7[[#This Row],[C/V]]="c",Tabela7[[#This Row],[Preço Médio]],"")</f>
        <v/>
      </c>
      <c r="W4061" s="294" t="str">
        <f>IF(Tabela7[[#This Row],[C/V]]="v",Tabela7[[#This Row],[Preço Médio]],"")</f>
        <v/>
      </c>
      <c r="X4061" s="123" t="str">
        <f>Tabela7[[#This Row],[Código Negociação]]&amp;Tabela7[[#This Row],[C/V]]</f>
        <v/>
      </c>
    </row>
    <row r="4062" spans="3:24" ht="15" customHeight="1" x14ac:dyDescent="0.25">
      <c r="C4062" s="262"/>
      <c r="D4062" s="272"/>
      <c r="E4062" s="272"/>
      <c r="F4062" s="264"/>
      <c r="G4062" s="265"/>
      <c r="H4062" s="126"/>
      <c r="I4062" s="125"/>
      <c r="J4062" s="125"/>
      <c r="K4062" s="125"/>
      <c r="L4062" s="125"/>
      <c r="M4062" s="125"/>
      <c r="N4062" s="125"/>
      <c r="O4062" s="266"/>
      <c r="P4062" s="267"/>
      <c r="Q4062" s="268"/>
      <c r="R4062" s="269"/>
      <c r="S4062" s="268"/>
      <c r="T4062" s="263"/>
      <c r="U4062" s="300"/>
      <c r="V4062" s="294" t="str">
        <f>IF(Tabela7[[#This Row],[C/V]]="c",Tabela7[[#This Row],[Preço Médio]],"")</f>
        <v/>
      </c>
      <c r="W4062" s="294" t="str">
        <f>IF(Tabela7[[#This Row],[C/V]]="v",Tabela7[[#This Row],[Preço Médio]],"")</f>
        <v/>
      </c>
      <c r="X4062" s="123" t="str">
        <f>Tabela7[[#This Row],[Código Negociação]]&amp;Tabela7[[#This Row],[C/V]]</f>
        <v/>
      </c>
    </row>
    <row r="4063" spans="3:24" ht="15" customHeight="1" x14ac:dyDescent="0.25">
      <c r="C4063" s="262"/>
      <c r="D4063" s="272"/>
      <c r="E4063" s="272"/>
      <c r="F4063" s="264"/>
      <c r="G4063" s="265"/>
      <c r="H4063" s="126"/>
      <c r="I4063" s="125"/>
      <c r="J4063" s="125"/>
      <c r="K4063" s="125"/>
      <c r="L4063" s="125"/>
      <c r="M4063" s="125"/>
      <c r="N4063" s="125"/>
      <c r="O4063" s="266"/>
      <c r="P4063" s="267"/>
      <c r="Q4063" s="267"/>
      <c r="R4063" s="270"/>
      <c r="S4063" s="267"/>
      <c r="T4063" s="264"/>
      <c r="U4063" s="300"/>
      <c r="V4063" s="294" t="str">
        <f>IF(Tabela7[[#This Row],[C/V]]="c",Tabela7[[#This Row],[Preço Médio]],"")</f>
        <v/>
      </c>
      <c r="W4063" s="294" t="str">
        <f>IF(Tabela7[[#This Row],[C/V]]="v",Tabela7[[#This Row],[Preço Médio]],"")</f>
        <v/>
      </c>
      <c r="X4063" s="123" t="str">
        <f>Tabela7[[#This Row],[Código Negociação]]&amp;Tabela7[[#This Row],[C/V]]</f>
        <v/>
      </c>
    </row>
    <row r="4064" spans="3:24" ht="15" customHeight="1" x14ac:dyDescent="0.25">
      <c r="C4064" s="141"/>
      <c r="D4064" s="273"/>
      <c r="E4064" s="273"/>
      <c r="F4064" s="264"/>
      <c r="G4064" s="274"/>
      <c r="H4064" s="264"/>
      <c r="I4064" s="275"/>
      <c r="J4064" s="275"/>
      <c r="K4064" s="275"/>
      <c r="L4064" s="275"/>
      <c r="M4064" s="275"/>
      <c r="N4064" s="275"/>
      <c r="O4064" s="267"/>
      <c r="P4064" s="267"/>
      <c r="Q4064" s="268"/>
      <c r="R4064" s="269"/>
      <c r="S4064" s="268"/>
      <c r="T4064" s="263"/>
      <c r="U4064" s="300"/>
      <c r="V4064" s="294" t="str">
        <f>IF(Tabela7[[#This Row],[C/V]]="c",Tabela7[[#This Row],[Preço Médio]],"")</f>
        <v/>
      </c>
      <c r="W4064" s="294" t="str">
        <f>IF(Tabela7[[#This Row],[C/V]]="v",Tabela7[[#This Row],[Preço Médio]],"")</f>
        <v/>
      </c>
      <c r="X4064" s="123" t="str">
        <f>Tabela7[[#This Row],[Código Negociação]]&amp;Tabela7[[#This Row],[C/V]]</f>
        <v/>
      </c>
    </row>
    <row r="4065" spans="3:24" ht="15" customHeight="1" x14ac:dyDescent="0.25">
      <c r="C4065" s="262"/>
      <c r="D4065" s="272"/>
      <c r="E4065" s="273"/>
      <c r="F4065" s="264"/>
      <c r="G4065" s="265"/>
      <c r="H4065" s="126"/>
      <c r="I4065" s="125"/>
      <c r="J4065" s="125"/>
      <c r="K4065" s="125"/>
      <c r="L4065" s="125"/>
      <c r="M4065" s="125"/>
      <c r="N4065" s="125"/>
      <c r="O4065" s="266"/>
      <c r="P4065" s="267"/>
      <c r="Q4065" s="268"/>
      <c r="R4065" s="269"/>
      <c r="S4065" s="268"/>
      <c r="T4065" s="263"/>
      <c r="U4065" s="300"/>
      <c r="V4065" s="294" t="str">
        <f>IF(Tabela7[[#This Row],[C/V]]="c",Tabela7[[#This Row],[Preço Médio]],"")</f>
        <v/>
      </c>
      <c r="W4065" s="294" t="str">
        <f>IF(Tabela7[[#This Row],[C/V]]="v",Tabela7[[#This Row],[Preço Médio]],"")</f>
        <v/>
      </c>
      <c r="X4065" s="123" t="str">
        <f>Tabela7[[#This Row],[Código Negociação]]&amp;Tabela7[[#This Row],[C/V]]</f>
        <v/>
      </c>
    </row>
    <row r="4066" spans="3:24" ht="15" customHeight="1" x14ac:dyDescent="0.25">
      <c r="C4066" s="262"/>
      <c r="D4066" s="272"/>
      <c r="E4066" s="273"/>
      <c r="F4066" s="264"/>
      <c r="G4066" s="265"/>
      <c r="H4066" s="126"/>
      <c r="I4066" s="125"/>
      <c r="J4066" s="125"/>
      <c r="K4066" s="125"/>
      <c r="L4066" s="125"/>
      <c r="M4066" s="125"/>
      <c r="N4066" s="125"/>
      <c r="O4066" s="266"/>
      <c r="P4066" s="267"/>
      <c r="Q4066" s="267"/>
      <c r="R4066" s="270"/>
      <c r="S4066" s="267"/>
      <c r="T4066" s="264"/>
      <c r="U4066" s="300"/>
      <c r="V4066" s="294" t="str">
        <f>IF(Tabela7[[#This Row],[C/V]]="c",Tabela7[[#This Row],[Preço Médio]],"")</f>
        <v/>
      </c>
      <c r="W4066" s="294" t="str">
        <f>IF(Tabela7[[#This Row],[C/V]]="v",Tabela7[[#This Row],[Preço Médio]],"")</f>
        <v/>
      </c>
      <c r="X4066" s="123" t="str">
        <f>Tabela7[[#This Row],[Código Negociação]]&amp;Tabela7[[#This Row],[C/V]]</f>
        <v/>
      </c>
    </row>
    <row r="4067" spans="3:24" ht="15" customHeight="1" x14ac:dyDescent="0.25">
      <c r="C4067" s="141"/>
      <c r="D4067" s="271"/>
      <c r="E4067" s="271"/>
      <c r="F4067" s="118"/>
      <c r="G4067" s="119"/>
      <c r="H4067" s="118"/>
      <c r="I4067" s="120"/>
      <c r="J4067" s="120"/>
      <c r="K4067" s="120"/>
      <c r="L4067" s="120"/>
      <c r="M4067" s="120"/>
      <c r="N4067" s="120"/>
      <c r="O4067" s="121"/>
      <c r="P4067" s="121"/>
      <c r="Q4067" s="117"/>
      <c r="R4067" s="122"/>
      <c r="S4067" s="117"/>
      <c r="T4067" s="123"/>
      <c r="U4067" s="299"/>
      <c r="V4067" s="294" t="str">
        <f>IF(Tabela7[[#This Row],[C/V]]="c",Tabela7[[#This Row],[Preço Médio]],"")</f>
        <v/>
      </c>
      <c r="W4067" s="294" t="str">
        <f>IF(Tabela7[[#This Row],[C/V]]="v",Tabela7[[#This Row],[Preço Médio]],"")</f>
        <v/>
      </c>
      <c r="X4067" s="123" t="str">
        <f>Tabela7[[#This Row],[Código Negociação]]&amp;Tabela7[[#This Row],[C/V]]</f>
        <v/>
      </c>
    </row>
    <row r="4068" spans="3:24" ht="15" customHeight="1" x14ac:dyDescent="0.25">
      <c r="C4068" s="262"/>
      <c r="D4068" s="272"/>
      <c r="E4068" s="272"/>
      <c r="F4068" s="264"/>
      <c r="G4068" s="265"/>
      <c r="H4068" s="126"/>
      <c r="I4068" s="125"/>
      <c r="J4068" s="125"/>
      <c r="K4068" s="125"/>
      <c r="L4068" s="125"/>
      <c r="M4068" s="125"/>
      <c r="N4068" s="125"/>
      <c r="O4068" s="266"/>
      <c r="P4068" s="267"/>
      <c r="Q4068" s="268"/>
      <c r="R4068" s="269"/>
      <c r="S4068" s="268"/>
      <c r="T4068" s="263"/>
      <c r="U4068" s="300"/>
      <c r="V4068" s="294" t="str">
        <f>IF(Tabela7[[#This Row],[C/V]]="c",Tabela7[[#This Row],[Preço Médio]],"")</f>
        <v/>
      </c>
      <c r="W4068" s="294" t="str">
        <f>IF(Tabela7[[#This Row],[C/V]]="v",Tabela7[[#This Row],[Preço Médio]],"")</f>
        <v/>
      </c>
      <c r="X4068" s="123" t="str">
        <f>Tabela7[[#This Row],[Código Negociação]]&amp;Tabela7[[#This Row],[C/V]]</f>
        <v/>
      </c>
    </row>
    <row r="4069" spans="3:24" ht="15" customHeight="1" x14ac:dyDescent="0.25">
      <c r="C4069" s="262"/>
      <c r="D4069" s="272"/>
      <c r="E4069" s="272"/>
      <c r="F4069" s="264"/>
      <c r="G4069" s="265"/>
      <c r="H4069" s="126"/>
      <c r="I4069" s="125"/>
      <c r="J4069" s="125"/>
      <c r="K4069" s="125"/>
      <c r="L4069" s="125"/>
      <c r="M4069" s="125"/>
      <c r="N4069" s="125"/>
      <c r="O4069" s="266"/>
      <c r="P4069" s="267"/>
      <c r="Q4069" s="267"/>
      <c r="R4069" s="270"/>
      <c r="S4069" s="267"/>
      <c r="T4069" s="264"/>
      <c r="U4069" s="300"/>
      <c r="V4069" s="294" t="str">
        <f>IF(Tabela7[[#This Row],[C/V]]="c",Tabela7[[#This Row],[Preço Médio]],"")</f>
        <v/>
      </c>
      <c r="W4069" s="294" t="str">
        <f>IF(Tabela7[[#This Row],[C/V]]="v",Tabela7[[#This Row],[Preço Médio]],"")</f>
        <v/>
      </c>
      <c r="X4069" s="123" t="str">
        <f>Tabela7[[#This Row],[Código Negociação]]&amp;Tabela7[[#This Row],[C/V]]</f>
        <v/>
      </c>
    </row>
    <row r="4070" spans="3:24" ht="15" customHeight="1" x14ac:dyDescent="0.25">
      <c r="C4070" s="141"/>
      <c r="D4070" s="273"/>
      <c r="E4070" s="273"/>
      <c r="F4070" s="264"/>
      <c r="G4070" s="274"/>
      <c r="H4070" s="264"/>
      <c r="I4070" s="275"/>
      <c r="J4070" s="275"/>
      <c r="K4070" s="275"/>
      <c r="L4070" s="275"/>
      <c r="M4070" s="275"/>
      <c r="N4070" s="275"/>
      <c r="O4070" s="267"/>
      <c r="P4070" s="267"/>
      <c r="Q4070" s="268"/>
      <c r="R4070" s="269"/>
      <c r="S4070" s="268"/>
      <c r="T4070" s="263"/>
      <c r="U4070" s="300"/>
      <c r="V4070" s="294" t="str">
        <f>IF(Tabela7[[#This Row],[C/V]]="c",Tabela7[[#This Row],[Preço Médio]],"")</f>
        <v/>
      </c>
      <c r="W4070" s="294" t="str">
        <f>IF(Tabela7[[#This Row],[C/V]]="v",Tabela7[[#This Row],[Preço Médio]],"")</f>
        <v/>
      </c>
      <c r="X4070" s="123" t="str">
        <f>Tabela7[[#This Row],[Código Negociação]]&amp;Tabela7[[#This Row],[C/V]]</f>
        <v/>
      </c>
    </row>
    <row r="4071" spans="3:24" ht="15" customHeight="1" x14ac:dyDescent="0.25">
      <c r="C4071" s="262"/>
      <c r="D4071" s="272"/>
      <c r="E4071" s="273"/>
      <c r="F4071" s="264"/>
      <c r="G4071" s="265"/>
      <c r="H4071" s="126"/>
      <c r="I4071" s="125"/>
      <c r="J4071" s="125"/>
      <c r="K4071" s="125"/>
      <c r="L4071" s="125"/>
      <c r="M4071" s="125"/>
      <c r="N4071" s="125"/>
      <c r="O4071" s="266"/>
      <c r="P4071" s="267"/>
      <c r="Q4071" s="268"/>
      <c r="R4071" s="269"/>
      <c r="S4071" s="268"/>
      <c r="T4071" s="263"/>
      <c r="U4071" s="300"/>
      <c r="V4071" s="294" t="str">
        <f>IF(Tabela7[[#This Row],[C/V]]="c",Tabela7[[#This Row],[Preço Médio]],"")</f>
        <v/>
      </c>
      <c r="W4071" s="294" t="str">
        <f>IF(Tabela7[[#This Row],[C/V]]="v",Tabela7[[#This Row],[Preço Médio]],"")</f>
        <v/>
      </c>
      <c r="X4071" s="123" t="str">
        <f>Tabela7[[#This Row],[Código Negociação]]&amp;Tabela7[[#This Row],[C/V]]</f>
        <v/>
      </c>
    </row>
    <row r="4072" spans="3:24" ht="15" customHeight="1" x14ac:dyDescent="0.25">
      <c r="C4072" s="262"/>
      <c r="D4072" s="272"/>
      <c r="E4072" s="273"/>
      <c r="F4072" s="264"/>
      <c r="G4072" s="265"/>
      <c r="H4072" s="126"/>
      <c r="I4072" s="125"/>
      <c r="J4072" s="125"/>
      <c r="K4072" s="125"/>
      <c r="L4072" s="125"/>
      <c r="M4072" s="125"/>
      <c r="N4072" s="125"/>
      <c r="O4072" s="266"/>
      <c r="P4072" s="267"/>
      <c r="Q4072" s="267"/>
      <c r="R4072" s="270"/>
      <c r="S4072" s="267"/>
      <c r="T4072" s="264"/>
      <c r="U4072" s="300"/>
      <c r="V4072" s="294" t="str">
        <f>IF(Tabela7[[#This Row],[C/V]]="c",Tabela7[[#This Row],[Preço Médio]],"")</f>
        <v/>
      </c>
      <c r="W4072" s="294" t="str">
        <f>IF(Tabela7[[#This Row],[C/V]]="v",Tabela7[[#This Row],[Preço Médio]],"")</f>
        <v/>
      </c>
      <c r="X4072" s="123" t="str">
        <f>Tabela7[[#This Row],[Código Negociação]]&amp;Tabela7[[#This Row],[C/V]]</f>
        <v/>
      </c>
    </row>
    <row r="4073" spans="3:24" ht="15" customHeight="1" x14ac:dyDescent="0.25">
      <c r="C4073" s="141"/>
      <c r="D4073" s="271"/>
      <c r="E4073" s="271"/>
      <c r="F4073" s="118"/>
      <c r="G4073" s="119"/>
      <c r="H4073" s="118"/>
      <c r="I4073" s="120"/>
      <c r="J4073" s="120"/>
      <c r="K4073" s="120"/>
      <c r="L4073" s="120"/>
      <c r="M4073" s="120"/>
      <c r="N4073" s="120"/>
      <c r="O4073" s="121"/>
      <c r="P4073" s="121"/>
      <c r="Q4073" s="117"/>
      <c r="R4073" s="122"/>
      <c r="S4073" s="117"/>
      <c r="T4073" s="123"/>
      <c r="U4073" s="299"/>
      <c r="V4073" s="294" t="str">
        <f>IF(Tabela7[[#This Row],[C/V]]="c",Tabela7[[#This Row],[Preço Médio]],"")</f>
        <v/>
      </c>
      <c r="W4073" s="294" t="str">
        <f>IF(Tabela7[[#This Row],[C/V]]="v",Tabela7[[#This Row],[Preço Médio]],"")</f>
        <v/>
      </c>
      <c r="X4073" s="123" t="str">
        <f>Tabela7[[#This Row],[Código Negociação]]&amp;Tabela7[[#This Row],[C/V]]</f>
        <v/>
      </c>
    </row>
    <row r="4074" spans="3:24" ht="15" customHeight="1" x14ac:dyDescent="0.25">
      <c r="C4074" s="262"/>
      <c r="D4074" s="272"/>
      <c r="E4074" s="272"/>
      <c r="F4074" s="264"/>
      <c r="G4074" s="265"/>
      <c r="H4074" s="126"/>
      <c r="I4074" s="125"/>
      <c r="J4074" s="125"/>
      <c r="K4074" s="125"/>
      <c r="L4074" s="125"/>
      <c r="M4074" s="125"/>
      <c r="N4074" s="125"/>
      <c r="O4074" s="266"/>
      <c r="P4074" s="267"/>
      <c r="Q4074" s="268"/>
      <c r="R4074" s="269"/>
      <c r="S4074" s="268"/>
      <c r="T4074" s="263"/>
      <c r="U4074" s="300"/>
      <c r="V4074" s="294" t="str">
        <f>IF(Tabela7[[#This Row],[C/V]]="c",Tabela7[[#This Row],[Preço Médio]],"")</f>
        <v/>
      </c>
      <c r="W4074" s="294" t="str">
        <f>IF(Tabela7[[#This Row],[C/V]]="v",Tabela7[[#This Row],[Preço Médio]],"")</f>
        <v/>
      </c>
      <c r="X4074" s="123" t="str">
        <f>Tabela7[[#This Row],[Código Negociação]]&amp;Tabela7[[#This Row],[C/V]]</f>
        <v/>
      </c>
    </row>
    <row r="4075" spans="3:24" ht="15" customHeight="1" x14ac:dyDescent="0.25">
      <c r="C4075" s="262"/>
      <c r="D4075" s="272"/>
      <c r="E4075" s="272"/>
      <c r="F4075" s="264"/>
      <c r="G4075" s="265"/>
      <c r="H4075" s="126"/>
      <c r="I4075" s="125"/>
      <c r="J4075" s="125"/>
      <c r="K4075" s="125"/>
      <c r="L4075" s="125"/>
      <c r="M4075" s="125"/>
      <c r="N4075" s="125"/>
      <c r="O4075" s="266"/>
      <c r="P4075" s="267"/>
      <c r="Q4075" s="267"/>
      <c r="R4075" s="270"/>
      <c r="S4075" s="267"/>
      <c r="T4075" s="264"/>
      <c r="U4075" s="300"/>
      <c r="V4075" s="294" t="str">
        <f>IF(Tabela7[[#This Row],[C/V]]="c",Tabela7[[#This Row],[Preço Médio]],"")</f>
        <v/>
      </c>
      <c r="W4075" s="294" t="str">
        <f>IF(Tabela7[[#This Row],[C/V]]="v",Tabela7[[#This Row],[Preço Médio]],"")</f>
        <v/>
      </c>
      <c r="X4075" s="123" t="str">
        <f>Tabela7[[#This Row],[Código Negociação]]&amp;Tabela7[[#This Row],[C/V]]</f>
        <v/>
      </c>
    </row>
    <row r="4076" spans="3:24" ht="15" customHeight="1" x14ac:dyDescent="0.25">
      <c r="C4076" s="141"/>
      <c r="D4076" s="273"/>
      <c r="E4076" s="273"/>
      <c r="F4076" s="264"/>
      <c r="G4076" s="274"/>
      <c r="H4076" s="264"/>
      <c r="I4076" s="275"/>
      <c r="J4076" s="275"/>
      <c r="K4076" s="275"/>
      <c r="L4076" s="275"/>
      <c r="M4076" s="275"/>
      <c r="N4076" s="275"/>
      <c r="O4076" s="267"/>
      <c r="P4076" s="267"/>
      <c r="Q4076" s="268"/>
      <c r="R4076" s="269"/>
      <c r="S4076" s="268"/>
      <c r="T4076" s="263"/>
      <c r="U4076" s="300"/>
      <c r="V4076" s="294" t="str">
        <f>IF(Tabela7[[#This Row],[C/V]]="c",Tabela7[[#This Row],[Preço Médio]],"")</f>
        <v/>
      </c>
      <c r="W4076" s="294" t="str">
        <f>IF(Tabela7[[#This Row],[C/V]]="v",Tabela7[[#This Row],[Preço Médio]],"")</f>
        <v/>
      </c>
      <c r="X4076" s="123" t="str">
        <f>Tabela7[[#This Row],[Código Negociação]]&amp;Tabela7[[#This Row],[C/V]]</f>
        <v/>
      </c>
    </row>
    <row r="4077" spans="3:24" ht="15" customHeight="1" x14ac:dyDescent="0.25">
      <c r="C4077" s="262"/>
      <c r="D4077" s="272"/>
      <c r="E4077" s="273"/>
      <c r="F4077" s="264"/>
      <c r="G4077" s="265"/>
      <c r="H4077" s="126"/>
      <c r="I4077" s="125"/>
      <c r="J4077" s="125"/>
      <c r="K4077" s="125"/>
      <c r="L4077" s="125"/>
      <c r="M4077" s="125"/>
      <c r="N4077" s="125"/>
      <c r="O4077" s="266"/>
      <c r="P4077" s="267"/>
      <c r="Q4077" s="268"/>
      <c r="R4077" s="269"/>
      <c r="S4077" s="268"/>
      <c r="T4077" s="263"/>
      <c r="U4077" s="300"/>
      <c r="V4077" s="294" t="str">
        <f>IF(Tabela7[[#This Row],[C/V]]="c",Tabela7[[#This Row],[Preço Médio]],"")</f>
        <v/>
      </c>
      <c r="W4077" s="294" t="str">
        <f>IF(Tabela7[[#This Row],[C/V]]="v",Tabela7[[#This Row],[Preço Médio]],"")</f>
        <v/>
      </c>
      <c r="X4077" s="123" t="str">
        <f>Tabela7[[#This Row],[Código Negociação]]&amp;Tabela7[[#This Row],[C/V]]</f>
        <v/>
      </c>
    </row>
    <row r="4078" spans="3:24" ht="15" customHeight="1" x14ac:dyDescent="0.25">
      <c r="C4078" s="262"/>
      <c r="D4078" s="272"/>
      <c r="E4078" s="273"/>
      <c r="F4078" s="264"/>
      <c r="G4078" s="265"/>
      <c r="H4078" s="126"/>
      <c r="I4078" s="125"/>
      <c r="J4078" s="125"/>
      <c r="K4078" s="125"/>
      <c r="L4078" s="125"/>
      <c r="M4078" s="125"/>
      <c r="N4078" s="125"/>
      <c r="O4078" s="266"/>
      <c r="P4078" s="267"/>
      <c r="Q4078" s="267"/>
      <c r="R4078" s="270"/>
      <c r="S4078" s="267"/>
      <c r="T4078" s="264"/>
      <c r="U4078" s="300"/>
      <c r="V4078" s="294" t="str">
        <f>IF(Tabela7[[#This Row],[C/V]]="c",Tabela7[[#This Row],[Preço Médio]],"")</f>
        <v/>
      </c>
      <c r="W4078" s="294" t="str">
        <f>IF(Tabela7[[#This Row],[C/V]]="v",Tabela7[[#This Row],[Preço Médio]],"")</f>
        <v/>
      </c>
      <c r="X4078" s="123" t="str">
        <f>Tabela7[[#This Row],[Código Negociação]]&amp;Tabela7[[#This Row],[C/V]]</f>
        <v/>
      </c>
    </row>
    <row r="4079" spans="3:24" ht="15" customHeight="1" x14ac:dyDescent="0.25">
      <c r="C4079" s="141"/>
      <c r="D4079" s="271"/>
      <c r="E4079" s="271"/>
      <c r="F4079" s="118"/>
      <c r="G4079" s="119"/>
      <c r="H4079" s="118"/>
      <c r="I4079" s="120"/>
      <c r="J4079" s="120"/>
      <c r="K4079" s="120"/>
      <c r="L4079" s="120"/>
      <c r="M4079" s="120"/>
      <c r="N4079" s="120"/>
      <c r="O4079" s="121"/>
      <c r="P4079" s="121"/>
      <c r="Q4079" s="117"/>
      <c r="R4079" s="122"/>
      <c r="S4079" s="117"/>
      <c r="T4079" s="123"/>
      <c r="U4079" s="299"/>
      <c r="V4079" s="294" t="str">
        <f>IF(Tabela7[[#This Row],[C/V]]="c",Tabela7[[#This Row],[Preço Médio]],"")</f>
        <v/>
      </c>
      <c r="W4079" s="294" t="str">
        <f>IF(Tabela7[[#This Row],[C/V]]="v",Tabela7[[#This Row],[Preço Médio]],"")</f>
        <v/>
      </c>
      <c r="X4079" s="123" t="str">
        <f>Tabela7[[#This Row],[Código Negociação]]&amp;Tabela7[[#This Row],[C/V]]</f>
        <v/>
      </c>
    </row>
    <row r="4080" spans="3:24" ht="15" customHeight="1" x14ac:dyDescent="0.25">
      <c r="C4080" s="262"/>
      <c r="D4080" s="272"/>
      <c r="E4080" s="272"/>
      <c r="F4080" s="264"/>
      <c r="G4080" s="265"/>
      <c r="H4080" s="126"/>
      <c r="I4080" s="125"/>
      <c r="J4080" s="125"/>
      <c r="K4080" s="125"/>
      <c r="L4080" s="125"/>
      <c r="M4080" s="125"/>
      <c r="N4080" s="125"/>
      <c r="O4080" s="266"/>
      <c r="P4080" s="267"/>
      <c r="Q4080" s="268"/>
      <c r="R4080" s="269"/>
      <c r="S4080" s="268"/>
      <c r="T4080" s="263"/>
      <c r="U4080" s="300"/>
      <c r="V4080" s="294" t="str">
        <f>IF(Tabela7[[#This Row],[C/V]]="c",Tabela7[[#This Row],[Preço Médio]],"")</f>
        <v/>
      </c>
      <c r="W4080" s="294" t="str">
        <f>IF(Tabela7[[#This Row],[C/V]]="v",Tabela7[[#This Row],[Preço Médio]],"")</f>
        <v/>
      </c>
      <c r="X4080" s="123" t="str">
        <f>Tabela7[[#This Row],[Código Negociação]]&amp;Tabela7[[#This Row],[C/V]]</f>
        <v/>
      </c>
    </row>
    <row r="4081" spans="3:24" ht="15" customHeight="1" x14ac:dyDescent="0.25">
      <c r="C4081" s="262"/>
      <c r="D4081" s="272"/>
      <c r="E4081" s="272"/>
      <c r="F4081" s="264"/>
      <c r="G4081" s="265"/>
      <c r="H4081" s="126"/>
      <c r="I4081" s="125"/>
      <c r="J4081" s="125"/>
      <c r="K4081" s="125"/>
      <c r="L4081" s="125"/>
      <c r="M4081" s="125"/>
      <c r="N4081" s="125"/>
      <c r="O4081" s="266"/>
      <c r="P4081" s="267"/>
      <c r="Q4081" s="267"/>
      <c r="R4081" s="270"/>
      <c r="S4081" s="267"/>
      <c r="T4081" s="264"/>
      <c r="U4081" s="300"/>
      <c r="V4081" s="294" t="str">
        <f>IF(Tabela7[[#This Row],[C/V]]="c",Tabela7[[#This Row],[Preço Médio]],"")</f>
        <v/>
      </c>
      <c r="W4081" s="294" t="str">
        <f>IF(Tabela7[[#This Row],[C/V]]="v",Tabela7[[#This Row],[Preço Médio]],"")</f>
        <v/>
      </c>
      <c r="X4081" s="123" t="str">
        <f>Tabela7[[#This Row],[Código Negociação]]&amp;Tabela7[[#This Row],[C/V]]</f>
        <v/>
      </c>
    </row>
    <row r="4082" spans="3:24" ht="15" customHeight="1" x14ac:dyDescent="0.25">
      <c r="C4082" s="141"/>
      <c r="D4082" s="273"/>
      <c r="E4082" s="273"/>
      <c r="F4082" s="264"/>
      <c r="G4082" s="274"/>
      <c r="H4082" s="264"/>
      <c r="I4082" s="275"/>
      <c r="J4082" s="275"/>
      <c r="K4082" s="275"/>
      <c r="L4082" s="275"/>
      <c r="M4082" s="275"/>
      <c r="N4082" s="275"/>
      <c r="O4082" s="267"/>
      <c r="P4082" s="267"/>
      <c r="Q4082" s="268"/>
      <c r="R4082" s="269"/>
      <c r="S4082" s="268"/>
      <c r="T4082" s="263"/>
      <c r="U4082" s="300"/>
      <c r="V4082" s="294" t="str">
        <f>IF(Tabela7[[#This Row],[C/V]]="c",Tabela7[[#This Row],[Preço Médio]],"")</f>
        <v/>
      </c>
      <c r="W4082" s="294" t="str">
        <f>IF(Tabela7[[#This Row],[C/V]]="v",Tabela7[[#This Row],[Preço Médio]],"")</f>
        <v/>
      </c>
      <c r="X4082" s="123" t="str">
        <f>Tabela7[[#This Row],[Código Negociação]]&amp;Tabela7[[#This Row],[C/V]]</f>
        <v/>
      </c>
    </row>
    <row r="4083" spans="3:24" ht="15" customHeight="1" x14ac:dyDescent="0.25">
      <c r="C4083" s="262"/>
      <c r="D4083" s="272"/>
      <c r="E4083" s="273"/>
      <c r="F4083" s="264"/>
      <c r="G4083" s="265"/>
      <c r="H4083" s="126"/>
      <c r="I4083" s="125"/>
      <c r="J4083" s="125"/>
      <c r="K4083" s="125"/>
      <c r="L4083" s="125"/>
      <c r="M4083" s="125"/>
      <c r="N4083" s="125"/>
      <c r="O4083" s="266"/>
      <c r="P4083" s="267"/>
      <c r="Q4083" s="268"/>
      <c r="R4083" s="269"/>
      <c r="S4083" s="268"/>
      <c r="T4083" s="263"/>
      <c r="U4083" s="300"/>
      <c r="V4083" s="294" t="str">
        <f>IF(Tabela7[[#This Row],[C/V]]="c",Tabela7[[#This Row],[Preço Médio]],"")</f>
        <v/>
      </c>
      <c r="W4083" s="294" t="str">
        <f>IF(Tabela7[[#This Row],[C/V]]="v",Tabela7[[#This Row],[Preço Médio]],"")</f>
        <v/>
      </c>
      <c r="X4083" s="123" t="str">
        <f>Tabela7[[#This Row],[Código Negociação]]&amp;Tabela7[[#This Row],[C/V]]</f>
        <v/>
      </c>
    </row>
    <row r="4084" spans="3:24" ht="15" customHeight="1" x14ac:dyDescent="0.25">
      <c r="C4084" s="262"/>
      <c r="D4084" s="272"/>
      <c r="E4084" s="273"/>
      <c r="F4084" s="264"/>
      <c r="G4084" s="265"/>
      <c r="H4084" s="126"/>
      <c r="I4084" s="125"/>
      <c r="J4084" s="125"/>
      <c r="K4084" s="125"/>
      <c r="L4084" s="125"/>
      <c r="M4084" s="125"/>
      <c r="N4084" s="125"/>
      <c r="O4084" s="266"/>
      <c r="P4084" s="267"/>
      <c r="Q4084" s="267"/>
      <c r="R4084" s="270"/>
      <c r="S4084" s="267"/>
      <c r="T4084" s="264"/>
      <c r="U4084" s="300"/>
      <c r="V4084" s="294" t="str">
        <f>IF(Tabela7[[#This Row],[C/V]]="c",Tabela7[[#This Row],[Preço Médio]],"")</f>
        <v/>
      </c>
      <c r="W4084" s="294" t="str">
        <f>IF(Tabela7[[#This Row],[C/V]]="v",Tabela7[[#This Row],[Preço Médio]],"")</f>
        <v/>
      </c>
      <c r="X4084" s="123" t="str">
        <f>Tabela7[[#This Row],[Código Negociação]]&amp;Tabela7[[#This Row],[C/V]]</f>
        <v/>
      </c>
    </row>
    <row r="4085" spans="3:24" ht="15" customHeight="1" x14ac:dyDescent="0.25">
      <c r="C4085" s="141"/>
      <c r="D4085" s="271"/>
      <c r="E4085" s="271"/>
      <c r="F4085" s="118"/>
      <c r="G4085" s="119"/>
      <c r="H4085" s="118"/>
      <c r="I4085" s="120"/>
      <c r="J4085" s="120"/>
      <c r="K4085" s="120"/>
      <c r="L4085" s="120"/>
      <c r="M4085" s="120"/>
      <c r="N4085" s="120"/>
      <c r="O4085" s="121"/>
      <c r="P4085" s="121"/>
      <c r="Q4085" s="117"/>
      <c r="R4085" s="122"/>
      <c r="S4085" s="117"/>
      <c r="T4085" s="123"/>
      <c r="U4085" s="299"/>
      <c r="V4085" s="294" t="str">
        <f>IF(Tabela7[[#This Row],[C/V]]="c",Tabela7[[#This Row],[Preço Médio]],"")</f>
        <v/>
      </c>
      <c r="W4085" s="294" t="str">
        <f>IF(Tabela7[[#This Row],[C/V]]="v",Tabela7[[#This Row],[Preço Médio]],"")</f>
        <v/>
      </c>
      <c r="X4085" s="123" t="str">
        <f>Tabela7[[#This Row],[Código Negociação]]&amp;Tabela7[[#This Row],[C/V]]</f>
        <v/>
      </c>
    </row>
    <row r="4086" spans="3:24" ht="15" customHeight="1" x14ac:dyDescent="0.25">
      <c r="C4086" s="262"/>
      <c r="D4086" s="272"/>
      <c r="E4086" s="272"/>
      <c r="F4086" s="264"/>
      <c r="G4086" s="265"/>
      <c r="H4086" s="126"/>
      <c r="I4086" s="125"/>
      <c r="J4086" s="125"/>
      <c r="K4086" s="125"/>
      <c r="L4086" s="125"/>
      <c r="M4086" s="125"/>
      <c r="N4086" s="125"/>
      <c r="O4086" s="266"/>
      <c r="P4086" s="267"/>
      <c r="Q4086" s="268"/>
      <c r="R4086" s="269"/>
      <c r="S4086" s="268"/>
      <c r="T4086" s="263"/>
      <c r="U4086" s="300"/>
      <c r="V4086" s="294" t="str">
        <f>IF(Tabela7[[#This Row],[C/V]]="c",Tabela7[[#This Row],[Preço Médio]],"")</f>
        <v/>
      </c>
      <c r="W4086" s="294" t="str">
        <f>IF(Tabela7[[#This Row],[C/V]]="v",Tabela7[[#This Row],[Preço Médio]],"")</f>
        <v/>
      </c>
      <c r="X4086" s="123" t="str">
        <f>Tabela7[[#This Row],[Código Negociação]]&amp;Tabela7[[#This Row],[C/V]]</f>
        <v/>
      </c>
    </row>
    <row r="4087" spans="3:24" ht="15" customHeight="1" x14ac:dyDescent="0.25">
      <c r="C4087" s="262"/>
      <c r="D4087" s="272"/>
      <c r="E4087" s="272"/>
      <c r="F4087" s="264"/>
      <c r="G4087" s="265"/>
      <c r="H4087" s="126"/>
      <c r="I4087" s="125"/>
      <c r="J4087" s="125"/>
      <c r="K4087" s="125"/>
      <c r="L4087" s="125"/>
      <c r="M4087" s="125"/>
      <c r="N4087" s="125"/>
      <c r="O4087" s="266"/>
      <c r="P4087" s="267"/>
      <c r="Q4087" s="267"/>
      <c r="R4087" s="270"/>
      <c r="S4087" s="267"/>
      <c r="T4087" s="264"/>
      <c r="U4087" s="300"/>
      <c r="V4087" s="294" t="str">
        <f>IF(Tabela7[[#This Row],[C/V]]="c",Tabela7[[#This Row],[Preço Médio]],"")</f>
        <v/>
      </c>
      <c r="W4087" s="294" t="str">
        <f>IF(Tabela7[[#This Row],[C/V]]="v",Tabela7[[#This Row],[Preço Médio]],"")</f>
        <v/>
      </c>
      <c r="X4087" s="123" t="str">
        <f>Tabela7[[#This Row],[Código Negociação]]&amp;Tabela7[[#This Row],[C/V]]</f>
        <v/>
      </c>
    </row>
    <row r="4088" spans="3:24" ht="15" customHeight="1" x14ac:dyDescent="0.25">
      <c r="C4088" s="141"/>
      <c r="D4088" s="273"/>
      <c r="E4088" s="273"/>
      <c r="F4088" s="264"/>
      <c r="G4088" s="274"/>
      <c r="H4088" s="264"/>
      <c r="I4088" s="275"/>
      <c r="J4088" s="275"/>
      <c r="K4088" s="275"/>
      <c r="L4088" s="275"/>
      <c r="M4088" s="275"/>
      <c r="N4088" s="275"/>
      <c r="O4088" s="267"/>
      <c r="P4088" s="267"/>
      <c r="Q4088" s="268"/>
      <c r="R4088" s="269"/>
      <c r="S4088" s="268"/>
      <c r="T4088" s="263"/>
      <c r="U4088" s="300"/>
      <c r="V4088" s="294" t="str">
        <f>IF(Tabela7[[#This Row],[C/V]]="c",Tabela7[[#This Row],[Preço Médio]],"")</f>
        <v/>
      </c>
      <c r="W4088" s="294" t="str">
        <f>IF(Tabela7[[#This Row],[C/V]]="v",Tabela7[[#This Row],[Preço Médio]],"")</f>
        <v/>
      </c>
      <c r="X4088" s="123" t="str">
        <f>Tabela7[[#This Row],[Código Negociação]]&amp;Tabela7[[#This Row],[C/V]]</f>
        <v/>
      </c>
    </row>
    <row r="4089" spans="3:24" ht="15" customHeight="1" x14ac:dyDescent="0.25">
      <c r="C4089" s="262"/>
      <c r="D4089" s="272"/>
      <c r="E4089" s="273"/>
      <c r="F4089" s="264"/>
      <c r="G4089" s="265"/>
      <c r="H4089" s="126"/>
      <c r="I4089" s="125"/>
      <c r="J4089" s="125"/>
      <c r="K4089" s="125"/>
      <c r="L4089" s="125"/>
      <c r="M4089" s="125"/>
      <c r="N4089" s="125"/>
      <c r="O4089" s="266"/>
      <c r="P4089" s="267"/>
      <c r="Q4089" s="268"/>
      <c r="R4089" s="269"/>
      <c r="S4089" s="268"/>
      <c r="T4089" s="263"/>
      <c r="U4089" s="300"/>
      <c r="V4089" s="294" t="str">
        <f>IF(Tabela7[[#This Row],[C/V]]="c",Tabela7[[#This Row],[Preço Médio]],"")</f>
        <v/>
      </c>
      <c r="W4089" s="294" t="str">
        <f>IF(Tabela7[[#This Row],[C/V]]="v",Tabela7[[#This Row],[Preço Médio]],"")</f>
        <v/>
      </c>
      <c r="X4089" s="123" t="str">
        <f>Tabela7[[#This Row],[Código Negociação]]&amp;Tabela7[[#This Row],[C/V]]</f>
        <v/>
      </c>
    </row>
    <row r="4090" spans="3:24" ht="15" customHeight="1" x14ac:dyDescent="0.25">
      <c r="C4090" s="262"/>
      <c r="D4090" s="272"/>
      <c r="E4090" s="273"/>
      <c r="F4090" s="264"/>
      <c r="G4090" s="265"/>
      <c r="H4090" s="126"/>
      <c r="I4090" s="125"/>
      <c r="J4090" s="125"/>
      <c r="K4090" s="125"/>
      <c r="L4090" s="125"/>
      <c r="M4090" s="125"/>
      <c r="N4090" s="125"/>
      <c r="O4090" s="266"/>
      <c r="P4090" s="267"/>
      <c r="Q4090" s="267"/>
      <c r="R4090" s="270"/>
      <c r="S4090" s="267"/>
      <c r="T4090" s="264"/>
      <c r="U4090" s="300"/>
      <c r="V4090" s="294" t="str">
        <f>IF(Tabela7[[#This Row],[C/V]]="c",Tabela7[[#This Row],[Preço Médio]],"")</f>
        <v/>
      </c>
      <c r="W4090" s="294" t="str">
        <f>IF(Tabela7[[#This Row],[C/V]]="v",Tabela7[[#This Row],[Preço Médio]],"")</f>
        <v/>
      </c>
      <c r="X4090" s="123" t="str">
        <f>Tabela7[[#This Row],[Código Negociação]]&amp;Tabela7[[#This Row],[C/V]]</f>
        <v/>
      </c>
    </row>
    <row r="4091" spans="3:24" ht="15" customHeight="1" x14ac:dyDescent="0.25">
      <c r="C4091" s="141"/>
      <c r="D4091" s="271"/>
      <c r="E4091" s="271"/>
      <c r="F4091" s="118"/>
      <c r="G4091" s="119"/>
      <c r="H4091" s="118"/>
      <c r="I4091" s="120"/>
      <c r="J4091" s="120"/>
      <c r="K4091" s="120"/>
      <c r="L4091" s="120"/>
      <c r="M4091" s="120"/>
      <c r="N4091" s="120"/>
      <c r="O4091" s="121"/>
      <c r="P4091" s="121"/>
      <c r="Q4091" s="117"/>
      <c r="R4091" s="122"/>
      <c r="S4091" s="117"/>
      <c r="T4091" s="123"/>
      <c r="U4091" s="299"/>
      <c r="V4091" s="294" t="str">
        <f>IF(Tabela7[[#This Row],[C/V]]="c",Tabela7[[#This Row],[Preço Médio]],"")</f>
        <v/>
      </c>
      <c r="W4091" s="294" t="str">
        <f>IF(Tabela7[[#This Row],[C/V]]="v",Tabela7[[#This Row],[Preço Médio]],"")</f>
        <v/>
      </c>
      <c r="X4091" s="123" t="str">
        <f>Tabela7[[#This Row],[Código Negociação]]&amp;Tabela7[[#This Row],[C/V]]</f>
        <v/>
      </c>
    </row>
    <row r="4092" spans="3:24" ht="15" customHeight="1" x14ac:dyDescent="0.25">
      <c r="C4092" s="262"/>
      <c r="D4092" s="272"/>
      <c r="E4092" s="272"/>
      <c r="F4092" s="264"/>
      <c r="G4092" s="265"/>
      <c r="H4092" s="126"/>
      <c r="I4092" s="125"/>
      <c r="J4092" s="125"/>
      <c r="K4092" s="125"/>
      <c r="L4092" s="125"/>
      <c r="M4092" s="125"/>
      <c r="N4092" s="125"/>
      <c r="O4092" s="266"/>
      <c r="P4092" s="267"/>
      <c r="Q4092" s="268"/>
      <c r="R4092" s="269"/>
      <c r="S4092" s="268"/>
      <c r="T4092" s="263"/>
      <c r="U4092" s="300"/>
      <c r="V4092" s="294" t="str">
        <f>IF(Tabela7[[#This Row],[C/V]]="c",Tabela7[[#This Row],[Preço Médio]],"")</f>
        <v/>
      </c>
      <c r="W4092" s="294" t="str">
        <f>IF(Tabela7[[#This Row],[C/V]]="v",Tabela7[[#This Row],[Preço Médio]],"")</f>
        <v/>
      </c>
      <c r="X4092" s="123" t="str">
        <f>Tabela7[[#This Row],[Código Negociação]]&amp;Tabela7[[#This Row],[C/V]]</f>
        <v/>
      </c>
    </row>
    <row r="4093" spans="3:24" ht="15" customHeight="1" x14ac:dyDescent="0.25">
      <c r="C4093" s="262"/>
      <c r="D4093" s="272"/>
      <c r="E4093" s="272"/>
      <c r="F4093" s="264"/>
      <c r="G4093" s="265"/>
      <c r="H4093" s="126"/>
      <c r="I4093" s="125"/>
      <c r="J4093" s="125"/>
      <c r="K4093" s="125"/>
      <c r="L4093" s="125"/>
      <c r="M4093" s="125"/>
      <c r="N4093" s="125"/>
      <c r="O4093" s="266"/>
      <c r="P4093" s="267"/>
      <c r="Q4093" s="267"/>
      <c r="R4093" s="270"/>
      <c r="S4093" s="267"/>
      <c r="T4093" s="264"/>
      <c r="U4093" s="300"/>
      <c r="V4093" s="294" t="str">
        <f>IF(Tabela7[[#This Row],[C/V]]="c",Tabela7[[#This Row],[Preço Médio]],"")</f>
        <v/>
      </c>
      <c r="W4093" s="294" t="str">
        <f>IF(Tabela7[[#This Row],[C/V]]="v",Tabela7[[#This Row],[Preço Médio]],"")</f>
        <v/>
      </c>
      <c r="X4093" s="123" t="str">
        <f>Tabela7[[#This Row],[Código Negociação]]&amp;Tabela7[[#This Row],[C/V]]</f>
        <v/>
      </c>
    </row>
    <row r="4094" spans="3:24" ht="15" customHeight="1" x14ac:dyDescent="0.25">
      <c r="C4094" s="141"/>
      <c r="D4094" s="273"/>
      <c r="E4094" s="273"/>
      <c r="F4094" s="264"/>
      <c r="G4094" s="274"/>
      <c r="H4094" s="264"/>
      <c r="I4094" s="275"/>
      <c r="J4094" s="275"/>
      <c r="K4094" s="275"/>
      <c r="L4094" s="275"/>
      <c r="M4094" s="275"/>
      <c r="N4094" s="275"/>
      <c r="O4094" s="267"/>
      <c r="P4094" s="267"/>
      <c r="Q4094" s="268"/>
      <c r="R4094" s="269"/>
      <c r="S4094" s="268"/>
      <c r="T4094" s="263"/>
      <c r="U4094" s="300"/>
      <c r="V4094" s="294" t="str">
        <f>IF(Tabela7[[#This Row],[C/V]]="c",Tabela7[[#This Row],[Preço Médio]],"")</f>
        <v/>
      </c>
      <c r="W4094" s="294" t="str">
        <f>IF(Tabela7[[#This Row],[C/V]]="v",Tabela7[[#This Row],[Preço Médio]],"")</f>
        <v/>
      </c>
      <c r="X4094" s="123" t="str">
        <f>Tabela7[[#This Row],[Código Negociação]]&amp;Tabela7[[#This Row],[C/V]]</f>
        <v/>
      </c>
    </row>
    <row r="4095" spans="3:24" ht="15" customHeight="1" x14ac:dyDescent="0.25">
      <c r="C4095" s="262"/>
      <c r="D4095" s="272"/>
      <c r="E4095" s="273"/>
      <c r="F4095" s="264"/>
      <c r="G4095" s="265"/>
      <c r="H4095" s="126"/>
      <c r="I4095" s="125"/>
      <c r="J4095" s="125"/>
      <c r="K4095" s="125"/>
      <c r="L4095" s="125"/>
      <c r="M4095" s="125"/>
      <c r="N4095" s="125"/>
      <c r="O4095" s="266"/>
      <c r="P4095" s="267"/>
      <c r="Q4095" s="268"/>
      <c r="R4095" s="269"/>
      <c r="S4095" s="268"/>
      <c r="T4095" s="263"/>
      <c r="U4095" s="300"/>
      <c r="V4095" s="294" t="str">
        <f>IF(Tabela7[[#This Row],[C/V]]="c",Tabela7[[#This Row],[Preço Médio]],"")</f>
        <v/>
      </c>
      <c r="W4095" s="294" t="str">
        <f>IF(Tabela7[[#This Row],[C/V]]="v",Tabela7[[#This Row],[Preço Médio]],"")</f>
        <v/>
      </c>
      <c r="X4095" s="123" t="str">
        <f>Tabela7[[#This Row],[Código Negociação]]&amp;Tabela7[[#This Row],[C/V]]</f>
        <v/>
      </c>
    </row>
    <row r="4096" spans="3:24" ht="15" customHeight="1" x14ac:dyDescent="0.25">
      <c r="C4096" s="262"/>
      <c r="D4096" s="272"/>
      <c r="E4096" s="273"/>
      <c r="F4096" s="264"/>
      <c r="G4096" s="265"/>
      <c r="H4096" s="126"/>
      <c r="I4096" s="125"/>
      <c r="J4096" s="125"/>
      <c r="K4096" s="125"/>
      <c r="L4096" s="125"/>
      <c r="M4096" s="125"/>
      <c r="N4096" s="125"/>
      <c r="O4096" s="266"/>
      <c r="P4096" s="267"/>
      <c r="Q4096" s="267"/>
      <c r="R4096" s="270"/>
      <c r="S4096" s="267"/>
      <c r="T4096" s="264"/>
      <c r="U4096" s="300"/>
      <c r="V4096" s="294" t="str">
        <f>IF(Tabela7[[#This Row],[C/V]]="c",Tabela7[[#This Row],[Preço Médio]],"")</f>
        <v/>
      </c>
      <c r="W4096" s="294" t="str">
        <f>IF(Tabela7[[#This Row],[C/V]]="v",Tabela7[[#This Row],[Preço Médio]],"")</f>
        <v/>
      </c>
      <c r="X4096" s="123" t="str">
        <f>Tabela7[[#This Row],[Código Negociação]]&amp;Tabela7[[#This Row],[C/V]]</f>
        <v/>
      </c>
    </row>
    <row r="4097" spans="3:24" ht="15" customHeight="1" x14ac:dyDescent="0.25">
      <c r="C4097" s="141"/>
      <c r="D4097" s="271"/>
      <c r="E4097" s="271"/>
      <c r="F4097" s="118"/>
      <c r="G4097" s="119"/>
      <c r="H4097" s="118"/>
      <c r="I4097" s="120"/>
      <c r="J4097" s="120"/>
      <c r="K4097" s="120"/>
      <c r="L4097" s="120"/>
      <c r="M4097" s="120"/>
      <c r="N4097" s="120"/>
      <c r="O4097" s="121"/>
      <c r="P4097" s="121"/>
      <c r="Q4097" s="117"/>
      <c r="R4097" s="122"/>
      <c r="S4097" s="117"/>
      <c r="T4097" s="123"/>
      <c r="U4097" s="299"/>
      <c r="V4097" s="294" t="str">
        <f>IF(Tabela7[[#This Row],[C/V]]="c",Tabela7[[#This Row],[Preço Médio]],"")</f>
        <v/>
      </c>
      <c r="W4097" s="294" t="str">
        <f>IF(Tabela7[[#This Row],[C/V]]="v",Tabela7[[#This Row],[Preço Médio]],"")</f>
        <v/>
      </c>
      <c r="X4097" s="123" t="str">
        <f>Tabela7[[#This Row],[Código Negociação]]&amp;Tabela7[[#This Row],[C/V]]</f>
        <v/>
      </c>
    </row>
    <row r="4098" spans="3:24" ht="15" customHeight="1" x14ac:dyDescent="0.25">
      <c r="C4098" s="262"/>
      <c r="D4098" s="272"/>
      <c r="E4098" s="272"/>
      <c r="F4098" s="264"/>
      <c r="G4098" s="265"/>
      <c r="H4098" s="126"/>
      <c r="I4098" s="125"/>
      <c r="J4098" s="125"/>
      <c r="K4098" s="125"/>
      <c r="L4098" s="125"/>
      <c r="M4098" s="125"/>
      <c r="N4098" s="125"/>
      <c r="O4098" s="266"/>
      <c r="P4098" s="267"/>
      <c r="Q4098" s="268"/>
      <c r="R4098" s="269"/>
      <c r="S4098" s="268"/>
      <c r="T4098" s="263"/>
      <c r="U4098" s="300"/>
      <c r="V4098" s="294" t="str">
        <f>IF(Tabela7[[#This Row],[C/V]]="c",Tabela7[[#This Row],[Preço Médio]],"")</f>
        <v/>
      </c>
      <c r="W4098" s="294" t="str">
        <f>IF(Tabela7[[#This Row],[C/V]]="v",Tabela7[[#This Row],[Preço Médio]],"")</f>
        <v/>
      </c>
      <c r="X4098" s="123" t="str">
        <f>Tabela7[[#This Row],[Código Negociação]]&amp;Tabela7[[#This Row],[C/V]]</f>
        <v/>
      </c>
    </row>
    <row r="4099" spans="3:24" ht="15" customHeight="1" x14ac:dyDescent="0.25">
      <c r="C4099" s="262"/>
      <c r="D4099" s="272"/>
      <c r="E4099" s="272"/>
      <c r="F4099" s="264"/>
      <c r="G4099" s="265"/>
      <c r="H4099" s="126"/>
      <c r="I4099" s="125"/>
      <c r="J4099" s="125"/>
      <c r="K4099" s="125"/>
      <c r="L4099" s="125"/>
      <c r="M4099" s="125"/>
      <c r="N4099" s="125"/>
      <c r="O4099" s="266"/>
      <c r="P4099" s="267"/>
      <c r="Q4099" s="267"/>
      <c r="R4099" s="270"/>
      <c r="S4099" s="267"/>
      <c r="T4099" s="264"/>
      <c r="U4099" s="300"/>
      <c r="V4099" s="294" t="str">
        <f>IF(Tabela7[[#This Row],[C/V]]="c",Tabela7[[#This Row],[Preço Médio]],"")</f>
        <v/>
      </c>
      <c r="W4099" s="294" t="str">
        <f>IF(Tabela7[[#This Row],[C/V]]="v",Tabela7[[#This Row],[Preço Médio]],"")</f>
        <v/>
      </c>
      <c r="X4099" s="123" t="str">
        <f>Tabela7[[#This Row],[Código Negociação]]&amp;Tabela7[[#This Row],[C/V]]</f>
        <v/>
      </c>
    </row>
    <row r="4100" spans="3:24" ht="15" customHeight="1" x14ac:dyDescent="0.25">
      <c r="C4100" s="141"/>
      <c r="D4100" s="273"/>
      <c r="E4100" s="273"/>
      <c r="F4100" s="264"/>
      <c r="G4100" s="274"/>
      <c r="H4100" s="264"/>
      <c r="I4100" s="275"/>
      <c r="J4100" s="275"/>
      <c r="K4100" s="275"/>
      <c r="L4100" s="275"/>
      <c r="M4100" s="275"/>
      <c r="N4100" s="275"/>
      <c r="O4100" s="267"/>
      <c r="P4100" s="267"/>
      <c r="Q4100" s="268"/>
      <c r="R4100" s="269"/>
      <c r="S4100" s="268"/>
      <c r="T4100" s="263"/>
      <c r="U4100" s="300"/>
      <c r="V4100" s="294" t="str">
        <f>IF(Tabela7[[#This Row],[C/V]]="c",Tabela7[[#This Row],[Preço Médio]],"")</f>
        <v/>
      </c>
      <c r="W4100" s="294" t="str">
        <f>IF(Tabela7[[#This Row],[C/V]]="v",Tabela7[[#This Row],[Preço Médio]],"")</f>
        <v/>
      </c>
      <c r="X4100" s="123" t="str">
        <f>Tabela7[[#This Row],[Código Negociação]]&amp;Tabela7[[#This Row],[C/V]]</f>
        <v/>
      </c>
    </row>
    <row r="4101" spans="3:24" ht="15" customHeight="1" x14ac:dyDescent="0.25">
      <c r="C4101" s="262"/>
      <c r="D4101" s="272"/>
      <c r="E4101" s="273"/>
      <c r="F4101" s="264"/>
      <c r="G4101" s="265"/>
      <c r="H4101" s="126"/>
      <c r="I4101" s="125"/>
      <c r="J4101" s="125"/>
      <c r="K4101" s="125"/>
      <c r="L4101" s="125"/>
      <c r="M4101" s="125"/>
      <c r="N4101" s="125"/>
      <c r="O4101" s="266"/>
      <c r="P4101" s="267"/>
      <c r="Q4101" s="268"/>
      <c r="R4101" s="269"/>
      <c r="S4101" s="268"/>
      <c r="T4101" s="263"/>
      <c r="U4101" s="300"/>
      <c r="V4101" s="294" t="str">
        <f>IF(Tabela7[[#This Row],[C/V]]="c",Tabela7[[#This Row],[Preço Médio]],"")</f>
        <v/>
      </c>
      <c r="W4101" s="294" t="str">
        <f>IF(Tabela7[[#This Row],[C/V]]="v",Tabela7[[#This Row],[Preço Médio]],"")</f>
        <v/>
      </c>
      <c r="X4101" s="123" t="str">
        <f>Tabela7[[#This Row],[Código Negociação]]&amp;Tabela7[[#This Row],[C/V]]</f>
        <v/>
      </c>
    </row>
    <row r="4102" spans="3:24" ht="15" customHeight="1" x14ac:dyDescent="0.25">
      <c r="C4102" s="262"/>
      <c r="D4102" s="272"/>
      <c r="E4102" s="273"/>
      <c r="F4102" s="264"/>
      <c r="G4102" s="265"/>
      <c r="H4102" s="126"/>
      <c r="I4102" s="125"/>
      <c r="J4102" s="125"/>
      <c r="K4102" s="125"/>
      <c r="L4102" s="125"/>
      <c r="M4102" s="125"/>
      <c r="N4102" s="125"/>
      <c r="O4102" s="266"/>
      <c r="P4102" s="267"/>
      <c r="Q4102" s="267"/>
      <c r="R4102" s="270"/>
      <c r="S4102" s="267"/>
      <c r="T4102" s="264"/>
      <c r="U4102" s="300"/>
      <c r="V4102" s="294" t="str">
        <f>IF(Tabela7[[#This Row],[C/V]]="c",Tabela7[[#This Row],[Preço Médio]],"")</f>
        <v/>
      </c>
      <c r="W4102" s="294" t="str">
        <f>IF(Tabela7[[#This Row],[C/V]]="v",Tabela7[[#This Row],[Preço Médio]],"")</f>
        <v/>
      </c>
      <c r="X4102" s="123" t="str">
        <f>Tabela7[[#This Row],[Código Negociação]]&amp;Tabela7[[#This Row],[C/V]]</f>
        <v/>
      </c>
    </row>
    <row r="4103" spans="3:24" ht="15" customHeight="1" x14ac:dyDescent="0.25">
      <c r="C4103" s="141"/>
      <c r="D4103" s="271"/>
      <c r="E4103" s="271"/>
      <c r="F4103" s="118"/>
      <c r="G4103" s="119"/>
      <c r="H4103" s="118"/>
      <c r="I4103" s="120"/>
      <c r="J4103" s="120"/>
      <c r="K4103" s="120"/>
      <c r="L4103" s="120"/>
      <c r="M4103" s="120"/>
      <c r="N4103" s="120"/>
      <c r="O4103" s="121"/>
      <c r="P4103" s="121"/>
      <c r="Q4103" s="117"/>
      <c r="R4103" s="122"/>
      <c r="S4103" s="117"/>
      <c r="T4103" s="123"/>
      <c r="U4103" s="299"/>
      <c r="V4103" s="294" t="str">
        <f>IF(Tabela7[[#This Row],[C/V]]="c",Tabela7[[#This Row],[Preço Médio]],"")</f>
        <v/>
      </c>
      <c r="W4103" s="294" t="str">
        <f>IF(Tabela7[[#This Row],[C/V]]="v",Tabela7[[#This Row],[Preço Médio]],"")</f>
        <v/>
      </c>
      <c r="X4103" s="123" t="str">
        <f>Tabela7[[#This Row],[Código Negociação]]&amp;Tabela7[[#This Row],[C/V]]</f>
        <v/>
      </c>
    </row>
    <row r="4104" spans="3:24" ht="15" customHeight="1" x14ac:dyDescent="0.25">
      <c r="C4104" s="262"/>
      <c r="D4104" s="272"/>
      <c r="E4104" s="272"/>
      <c r="F4104" s="264"/>
      <c r="G4104" s="265"/>
      <c r="H4104" s="126"/>
      <c r="I4104" s="125"/>
      <c r="J4104" s="125"/>
      <c r="K4104" s="125"/>
      <c r="L4104" s="125"/>
      <c r="M4104" s="125"/>
      <c r="N4104" s="125"/>
      <c r="O4104" s="266"/>
      <c r="P4104" s="267"/>
      <c r="Q4104" s="268"/>
      <c r="R4104" s="269"/>
      <c r="S4104" s="268"/>
      <c r="T4104" s="263"/>
      <c r="U4104" s="300"/>
      <c r="V4104" s="294" t="str">
        <f>IF(Tabela7[[#This Row],[C/V]]="c",Tabela7[[#This Row],[Preço Médio]],"")</f>
        <v/>
      </c>
      <c r="W4104" s="294" t="str">
        <f>IF(Tabela7[[#This Row],[C/V]]="v",Tabela7[[#This Row],[Preço Médio]],"")</f>
        <v/>
      </c>
      <c r="X4104" s="123" t="str">
        <f>Tabela7[[#This Row],[Código Negociação]]&amp;Tabela7[[#This Row],[C/V]]</f>
        <v/>
      </c>
    </row>
    <row r="4105" spans="3:24" ht="15" customHeight="1" x14ac:dyDescent="0.25">
      <c r="C4105" s="262"/>
      <c r="D4105" s="272"/>
      <c r="E4105" s="272"/>
      <c r="F4105" s="264"/>
      <c r="G4105" s="265"/>
      <c r="H4105" s="126"/>
      <c r="I4105" s="125"/>
      <c r="J4105" s="125"/>
      <c r="K4105" s="125"/>
      <c r="L4105" s="125"/>
      <c r="M4105" s="125"/>
      <c r="N4105" s="125"/>
      <c r="O4105" s="266"/>
      <c r="P4105" s="267"/>
      <c r="Q4105" s="267"/>
      <c r="R4105" s="270"/>
      <c r="S4105" s="267"/>
      <c r="T4105" s="264"/>
      <c r="U4105" s="300"/>
      <c r="V4105" s="294" t="str">
        <f>IF(Tabela7[[#This Row],[C/V]]="c",Tabela7[[#This Row],[Preço Médio]],"")</f>
        <v/>
      </c>
      <c r="W4105" s="294" t="str">
        <f>IF(Tabela7[[#This Row],[C/V]]="v",Tabela7[[#This Row],[Preço Médio]],"")</f>
        <v/>
      </c>
      <c r="X4105" s="123" t="str">
        <f>Tabela7[[#This Row],[Código Negociação]]&amp;Tabela7[[#This Row],[C/V]]</f>
        <v/>
      </c>
    </row>
    <row r="4106" spans="3:24" ht="15" customHeight="1" x14ac:dyDescent="0.25">
      <c r="C4106" s="141"/>
      <c r="D4106" s="273"/>
      <c r="E4106" s="273"/>
      <c r="F4106" s="264"/>
      <c r="G4106" s="274"/>
      <c r="H4106" s="264"/>
      <c r="I4106" s="275"/>
      <c r="J4106" s="275"/>
      <c r="K4106" s="275"/>
      <c r="L4106" s="275"/>
      <c r="M4106" s="275"/>
      <c r="N4106" s="275"/>
      <c r="O4106" s="267"/>
      <c r="P4106" s="267"/>
      <c r="Q4106" s="268"/>
      <c r="R4106" s="269"/>
      <c r="S4106" s="268"/>
      <c r="T4106" s="263"/>
      <c r="U4106" s="300"/>
      <c r="V4106" s="294" t="str">
        <f>IF(Tabela7[[#This Row],[C/V]]="c",Tabela7[[#This Row],[Preço Médio]],"")</f>
        <v/>
      </c>
      <c r="W4106" s="294" t="str">
        <f>IF(Tabela7[[#This Row],[C/V]]="v",Tabela7[[#This Row],[Preço Médio]],"")</f>
        <v/>
      </c>
      <c r="X4106" s="123" t="str">
        <f>Tabela7[[#This Row],[Código Negociação]]&amp;Tabela7[[#This Row],[C/V]]</f>
        <v/>
      </c>
    </row>
    <row r="4107" spans="3:24" ht="15" customHeight="1" x14ac:dyDescent="0.25">
      <c r="C4107" s="262"/>
      <c r="D4107" s="272"/>
      <c r="E4107" s="273"/>
      <c r="F4107" s="264"/>
      <c r="G4107" s="265"/>
      <c r="H4107" s="126"/>
      <c r="I4107" s="125"/>
      <c r="J4107" s="125"/>
      <c r="K4107" s="125"/>
      <c r="L4107" s="125"/>
      <c r="M4107" s="125"/>
      <c r="N4107" s="125"/>
      <c r="O4107" s="266"/>
      <c r="P4107" s="267"/>
      <c r="Q4107" s="268"/>
      <c r="R4107" s="269"/>
      <c r="S4107" s="268"/>
      <c r="T4107" s="263"/>
      <c r="U4107" s="300"/>
      <c r="V4107" s="294" t="str">
        <f>IF(Tabela7[[#This Row],[C/V]]="c",Tabela7[[#This Row],[Preço Médio]],"")</f>
        <v/>
      </c>
      <c r="W4107" s="294" t="str">
        <f>IF(Tabela7[[#This Row],[C/V]]="v",Tabela7[[#This Row],[Preço Médio]],"")</f>
        <v/>
      </c>
      <c r="X4107" s="123" t="str">
        <f>Tabela7[[#This Row],[Código Negociação]]&amp;Tabela7[[#This Row],[C/V]]</f>
        <v/>
      </c>
    </row>
    <row r="4108" spans="3:24" ht="15" customHeight="1" x14ac:dyDescent="0.25">
      <c r="C4108" s="262"/>
      <c r="D4108" s="272"/>
      <c r="E4108" s="273"/>
      <c r="F4108" s="264"/>
      <c r="G4108" s="265"/>
      <c r="H4108" s="126"/>
      <c r="I4108" s="125"/>
      <c r="J4108" s="125"/>
      <c r="K4108" s="125"/>
      <c r="L4108" s="125"/>
      <c r="M4108" s="125"/>
      <c r="N4108" s="125"/>
      <c r="O4108" s="266"/>
      <c r="P4108" s="267"/>
      <c r="Q4108" s="267"/>
      <c r="R4108" s="270"/>
      <c r="S4108" s="267"/>
      <c r="T4108" s="264"/>
      <c r="U4108" s="300"/>
      <c r="V4108" s="294" t="str">
        <f>IF(Tabela7[[#This Row],[C/V]]="c",Tabela7[[#This Row],[Preço Médio]],"")</f>
        <v/>
      </c>
      <c r="W4108" s="294" t="str">
        <f>IF(Tabela7[[#This Row],[C/V]]="v",Tabela7[[#This Row],[Preço Médio]],"")</f>
        <v/>
      </c>
      <c r="X4108" s="123" t="str">
        <f>Tabela7[[#This Row],[Código Negociação]]&amp;Tabela7[[#This Row],[C/V]]</f>
        <v/>
      </c>
    </row>
    <row r="4109" spans="3:24" ht="15" customHeight="1" x14ac:dyDescent="0.25">
      <c r="C4109" s="141"/>
      <c r="D4109" s="271"/>
      <c r="E4109" s="271"/>
      <c r="F4109" s="118"/>
      <c r="G4109" s="119"/>
      <c r="H4109" s="118"/>
      <c r="I4109" s="120"/>
      <c r="J4109" s="120"/>
      <c r="K4109" s="120"/>
      <c r="L4109" s="120"/>
      <c r="M4109" s="120"/>
      <c r="N4109" s="120"/>
      <c r="O4109" s="121"/>
      <c r="P4109" s="121"/>
      <c r="Q4109" s="117"/>
      <c r="R4109" s="122"/>
      <c r="S4109" s="117"/>
      <c r="T4109" s="123"/>
      <c r="U4109" s="299"/>
      <c r="V4109" s="294" t="str">
        <f>IF(Tabela7[[#This Row],[C/V]]="c",Tabela7[[#This Row],[Preço Médio]],"")</f>
        <v/>
      </c>
      <c r="W4109" s="294" t="str">
        <f>IF(Tabela7[[#This Row],[C/V]]="v",Tabela7[[#This Row],[Preço Médio]],"")</f>
        <v/>
      </c>
      <c r="X4109" s="123" t="str">
        <f>Tabela7[[#This Row],[Código Negociação]]&amp;Tabela7[[#This Row],[C/V]]</f>
        <v/>
      </c>
    </row>
    <row r="4110" spans="3:24" ht="15" customHeight="1" x14ac:dyDescent="0.25">
      <c r="C4110" s="262"/>
      <c r="D4110" s="272"/>
      <c r="E4110" s="272"/>
      <c r="F4110" s="264"/>
      <c r="G4110" s="265"/>
      <c r="H4110" s="126"/>
      <c r="I4110" s="125"/>
      <c r="J4110" s="125"/>
      <c r="K4110" s="125"/>
      <c r="L4110" s="125"/>
      <c r="M4110" s="125"/>
      <c r="N4110" s="125"/>
      <c r="O4110" s="266"/>
      <c r="P4110" s="267"/>
      <c r="Q4110" s="268"/>
      <c r="R4110" s="269"/>
      <c r="S4110" s="268"/>
      <c r="T4110" s="263"/>
      <c r="U4110" s="300"/>
      <c r="V4110" s="294" t="str">
        <f>IF(Tabela7[[#This Row],[C/V]]="c",Tabela7[[#This Row],[Preço Médio]],"")</f>
        <v/>
      </c>
      <c r="W4110" s="294" t="str">
        <f>IF(Tabela7[[#This Row],[C/V]]="v",Tabela7[[#This Row],[Preço Médio]],"")</f>
        <v/>
      </c>
      <c r="X4110" s="123" t="str">
        <f>Tabela7[[#This Row],[Código Negociação]]&amp;Tabela7[[#This Row],[C/V]]</f>
        <v/>
      </c>
    </row>
    <row r="4111" spans="3:24" ht="15" customHeight="1" x14ac:dyDescent="0.25">
      <c r="C4111" s="262"/>
      <c r="D4111" s="272"/>
      <c r="E4111" s="272"/>
      <c r="F4111" s="264"/>
      <c r="G4111" s="265"/>
      <c r="H4111" s="126"/>
      <c r="I4111" s="125"/>
      <c r="J4111" s="125"/>
      <c r="K4111" s="125"/>
      <c r="L4111" s="125"/>
      <c r="M4111" s="125"/>
      <c r="N4111" s="125"/>
      <c r="O4111" s="266"/>
      <c r="P4111" s="267"/>
      <c r="Q4111" s="267"/>
      <c r="R4111" s="270"/>
      <c r="S4111" s="267"/>
      <c r="T4111" s="264"/>
      <c r="U4111" s="300"/>
      <c r="V4111" s="294" t="str">
        <f>IF(Tabela7[[#This Row],[C/V]]="c",Tabela7[[#This Row],[Preço Médio]],"")</f>
        <v/>
      </c>
      <c r="W4111" s="294" t="str">
        <f>IF(Tabela7[[#This Row],[C/V]]="v",Tabela7[[#This Row],[Preço Médio]],"")</f>
        <v/>
      </c>
      <c r="X4111" s="123" t="str">
        <f>Tabela7[[#This Row],[Código Negociação]]&amp;Tabela7[[#This Row],[C/V]]</f>
        <v/>
      </c>
    </row>
    <row r="4112" spans="3:24" ht="15" customHeight="1" x14ac:dyDescent="0.25">
      <c r="C4112" s="141"/>
      <c r="D4112" s="273"/>
      <c r="E4112" s="273"/>
      <c r="F4112" s="264"/>
      <c r="G4112" s="274"/>
      <c r="H4112" s="264"/>
      <c r="I4112" s="275"/>
      <c r="J4112" s="275"/>
      <c r="K4112" s="275"/>
      <c r="L4112" s="275"/>
      <c r="M4112" s="275"/>
      <c r="N4112" s="275"/>
      <c r="O4112" s="267"/>
      <c r="P4112" s="267"/>
      <c r="Q4112" s="268"/>
      <c r="R4112" s="269"/>
      <c r="S4112" s="268"/>
      <c r="T4112" s="263"/>
      <c r="U4112" s="300"/>
      <c r="V4112" s="294" t="str">
        <f>IF(Tabela7[[#This Row],[C/V]]="c",Tabela7[[#This Row],[Preço Médio]],"")</f>
        <v/>
      </c>
      <c r="W4112" s="294" t="str">
        <f>IF(Tabela7[[#This Row],[C/V]]="v",Tabela7[[#This Row],[Preço Médio]],"")</f>
        <v/>
      </c>
      <c r="X4112" s="123" t="str">
        <f>Tabela7[[#This Row],[Código Negociação]]&amp;Tabela7[[#This Row],[C/V]]</f>
        <v/>
      </c>
    </row>
    <row r="4113" spans="3:24" ht="15" customHeight="1" x14ac:dyDescent="0.25">
      <c r="C4113" s="262"/>
      <c r="D4113" s="272"/>
      <c r="E4113" s="273"/>
      <c r="F4113" s="264"/>
      <c r="G4113" s="265"/>
      <c r="H4113" s="126"/>
      <c r="I4113" s="125"/>
      <c r="J4113" s="125"/>
      <c r="K4113" s="125"/>
      <c r="L4113" s="125"/>
      <c r="M4113" s="125"/>
      <c r="N4113" s="125"/>
      <c r="O4113" s="266"/>
      <c r="P4113" s="267"/>
      <c r="Q4113" s="268"/>
      <c r="R4113" s="269"/>
      <c r="S4113" s="268"/>
      <c r="T4113" s="263"/>
      <c r="U4113" s="300"/>
      <c r="V4113" s="294" t="str">
        <f>IF(Tabela7[[#This Row],[C/V]]="c",Tabela7[[#This Row],[Preço Médio]],"")</f>
        <v/>
      </c>
      <c r="W4113" s="294" t="str">
        <f>IF(Tabela7[[#This Row],[C/V]]="v",Tabela7[[#This Row],[Preço Médio]],"")</f>
        <v/>
      </c>
      <c r="X4113" s="123" t="str">
        <f>Tabela7[[#This Row],[Código Negociação]]&amp;Tabela7[[#This Row],[C/V]]</f>
        <v/>
      </c>
    </row>
    <row r="4114" spans="3:24" ht="15" customHeight="1" x14ac:dyDescent="0.25">
      <c r="C4114" s="262"/>
      <c r="D4114" s="272"/>
      <c r="E4114" s="273"/>
      <c r="F4114" s="264"/>
      <c r="G4114" s="265"/>
      <c r="H4114" s="126"/>
      <c r="I4114" s="125"/>
      <c r="J4114" s="125"/>
      <c r="K4114" s="125"/>
      <c r="L4114" s="125"/>
      <c r="M4114" s="125"/>
      <c r="N4114" s="125"/>
      <c r="O4114" s="266"/>
      <c r="P4114" s="267"/>
      <c r="Q4114" s="267"/>
      <c r="R4114" s="270"/>
      <c r="S4114" s="267"/>
      <c r="T4114" s="264"/>
      <c r="U4114" s="300"/>
      <c r="V4114" s="294" t="str">
        <f>IF(Tabela7[[#This Row],[C/V]]="c",Tabela7[[#This Row],[Preço Médio]],"")</f>
        <v/>
      </c>
      <c r="W4114" s="294" t="str">
        <f>IF(Tabela7[[#This Row],[C/V]]="v",Tabela7[[#This Row],[Preço Médio]],"")</f>
        <v/>
      </c>
      <c r="X4114" s="123" t="str">
        <f>Tabela7[[#This Row],[Código Negociação]]&amp;Tabela7[[#This Row],[C/V]]</f>
        <v/>
      </c>
    </row>
    <row r="4115" spans="3:24" ht="15" customHeight="1" x14ac:dyDescent="0.25">
      <c r="C4115" s="141"/>
      <c r="D4115" s="271"/>
      <c r="E4115" s="271"/>
      <c r="F4115" s="118"/>
      <c r="G4115" s="119"/>
      <c r="H4115" s="118"/>
      <c r="I4115" s="120"/>
      <c r="J4115" s="120"/>
      <c r="K4115" s="120"/>
      <c r="L4115" s="120"/>
      <c r="M4115" s="120"/>
      <c r="N4115" s="120"/>
      <c r="O4115" s="121"/>
      <c r="P4115" s="121"/>
      <c r="Q4115" s="117"/>
      <c r="R4115" s="122"/>
      <c r="S4115" s="117"/>
      <c r="T4115" s="123"/>
      <c r="U4115" s="299"/>
      <c r="V4115" s="294" t="str">
        <f>IF(Tabela7[[#This Row],[C/V]]="c",Tabela7[[#This Row],[Preço Médio]],"")</f>
        <v/>
      </c>
      <c r="W4115" s="294" t="str">
        <f>IF(Tabela7[[#This Row],[C/V]]="v",Tabela7[[#This Row],[Preço Médio]],"")</f>
        <v/>
      </c>
      <c r="X4115" s="123" t="str">
        <f>Tabela7[[#This Row],[Código Negociação]]&amp;Tabela7[[#This Row],[C/V]]</f>
        <v/>
      </c>
    </row>
    <row r="4116" spans="3:24" ht="15" customHeight="1" x14ac:dyDescent="0.25">
      <c r="C4116" s="262"/>
      <c r="D4116" s="272"/>
      <c r="E4116" s="272"/>
      <c r="F4116" s="264"/>
      <c r="G4116" s="265"/>
      <c r="H4116" s="126"/>
      <c r="I4116" s="125"/>
      <c r="J4116" s="125"/>
      <c r="K4116" s="125"/>
      <c r="L4116" s="125"/>
      <c r="M4116" s="125"/>
      <c r="N4116" s="125"/>
      <c r="O4116" s="266"/>
      <c r="P4116" s="267"/>
      <c r="Q4116" s="268"/>
      <c r="R4116" s="269"/>
      <c r="S4116" s="268"/>
      <c r="T4116" s="263"/>
      <c r="U4116" s="300"/>
      <c r="V4116" s="294" t="str">
        <f>IF(Tabela7[[#This Row],[C/V]]="c",Tabela7[[#This Row],[Preço Médio]],"")</f>
        <v/>
      </c>
      <c r="W4116" s="294" t="str">
        <f>IF(Tabela7[[#This Row],[C/V]]="v",Tabela7[[#This Row],[Preço Médio]],"")</f>
        <v/>
      </c>
      <c r="X4116" s="123" t="str">
        <f>Tabela7[[#This Row],[Código Negociação]]&amp;Tabela7[[#This Row],[C/V]]</f>
        <v/>
      </c>
    </row>
    <row r="4117" spans="3:24" ht="15" customHeight="1" x14ac:dyDescent="0.25">
      <c r="C4117" s="262"/>
      <c r="D4117" s="272"/>
      <c r="E4117" s="272"/>
      <c r="F4117" s="264"/>
      <c r="G4117" s="265"/>
      <c r="H4117" s="126"/>
      <c r="I4117" s="125"/>
      <c r="J4117" s="125"/>
      <c r="K4117" s="125"/>
      <c r="L4117" s="125"/>
      <c r="M4117" s="125"/>
      <c r="N4117" s="125"/>
      <c r="O4117" s="266"/>
      <c r="P4117" s="267"/>
      <c r="Q4117" s="267"/>
      <c r="R4117" s="270"/>
      <c r="S4117" s="267"/>
      <c r="T4117" s="264"/>
      <c r="U4117" s="300"/>
      <c r="V4117" s="294" t="str">
        <f>IF(Tabela7[[#This Row],[C/V]]="c",Tabela7[[#This Row],[Preço Médio]],"")</f>
        <v/>
      </c>
      <c r="W4117" s="294" t="str">
        <f>IF(Tabela7[[#This Row],[C/V]]="v",Tabela7[[#This Row],[Preço Médio]],"")</f>
        <v/>
      </c>
      <c r="X4117" s="123" t="str">
        <f>Tabela7[[#This Row],[Código Negociação]]&amp;Tabela7[[#This Row],[C/V]]</f>
        <v/>
      </c>
    </row>
    <row r="4118" spans="3:24" ht="15" customHeight="1" x14ac:dyDescent="0.25">
      <c r="C4118" s="141"/>
      <c r="D4118" s="273"/>
      <c r="E4118" s="273"/>
      <c r="F4118" s="264"/>
      <c r="G4118" s="274"/>
      <c r="H4118" s="264"/>
      <c r="I4118" s="275"/>
      <c r="J4118" s="275"/>
      <c r="K4118" s="275"/>
      <c r="L4118" s="275"/>
      <c r="M4118" s="275"/>
      <c r="N4118" s="275"/>
      <c r="O4118" s="267"/>
      <c r="P4118" s="267"/>
      <c r="Q4118" s="268"/>
      <c r="R4118" s="269"/>
      <c r="S4118" s="268"/>
      <c r="T4118" s="263"/>
      <c r="U4118" s="300"/>
      <c r="V4118" s="294" t="str">
        <f>IF(Tabela7[[#This Row],[C/V]]="c",Tabela7[[#This Row],[Preço Médio]],"")</f>
        <v/>
      </c>
      <c r="W4118" s="294" t="str">
        <f>IF(Tabela7[[#This Row],[C/V]]="v",Tabela7[[#This Row],[Preço Médio]],"")</f>
        <v/>
      </c>
      <c r="X4118" s="123" t="str">
        <f>Tabela7[[#This Row],[Código Negociação]]&amp;Tabela7[[#This Row],[C/V]]</f>
        <v/>
      </c>
    </row>
    <row r="4119" spans="3:24" ht="15" customHeight="1" x14ac:dyDescent="0.25">
      <c r="C4119" s="262"/>
      <c r="D4119" s="272"/>
      <c r="E4119" s="273"/>
      <c r="F4119" s="264"/>
      <c r="G4119" s="265"/>
      <c r="H4119" s="126"/>
      <c r="I4119" s="125"/>
      <c r="J4119" s="125"/>
      <c r="K4119" s="125"/>
      <c r="L4119" s="125"/>
      <c r="M4119" s="125"/>
      <c r="N4119" s="125"/>
      <c r="O4119" s="266"/>
      <c r="P4119" s="267"/>
      <c r="Q4119" s="268"/>
      <c r="R4119" s="269"/>
      <c r="S4119" s="268"/>
      <c r="T4119" s="263"/>
      <c r="U4119" s="300"/>
      <c r="V4119" s="294" t="str">
        <f>IF(Tabela7[[#This Row],[C/V]]="c",Tabela7[[#This Row],[Preço Médio]],"")</f>
        <v/>
      </c>
      <c r="W4119" s="294" t="str">
        <f>IF(Tabela7[[#This Row],[C/V]]="v",Tabela7[[#This Row],[Preço Médio]],"")</f>
        <v/>
      </c>
      <c r="X4119" s="123" t="str">
        <f>Tabela7[[#This Row],[Código Negociação]]&amp;Tabela7[[#This Row],[C/V]]</f>
        <v/>
      </c>
    </row>
    <row r="4120" spans="3:24" ht="15" customHeight="1" x14ac:dyDescent="0.25">
      <c r="C4120" s="262"/>
      <c r="D4120" s="272"/>
      <c r="E4120" s="273"/>
      <c r="F4120" s="264"/>
      <c r="G4120" s="265"/>
      <c r="H4120" s="126"/>
      <c r="I4120" s="125"/>
      <c r="J4120" s="125"/>
      <c r="K4120" s="125"/>
      <c r="L4120" s="125"/>
      <c r="M4120" s="125"/>
      <c r="N4120" s="125"/>
      <c r="O4120" s="266"/>
      <c r="P4120" s="267"/>
      <c r="Q4120" s="267"/>
      <c r="R4120" s="270"/>
      <c r="S4120" s="267"/>
      <c r="T4120" s="264"/>
      <c r="U4120" s="300"/>
      <c r="V4120" s="294" t="str">
        <f>IF(Tabela7[[#This Row],[C/V]]="c",Tabela7[[#This Row],[Preço Médio]],"")</f>
        <v/>
      </c>
      <c r="W4120" s="294" t="str">
        <f>IF(Tabela7[[#This Row],[C/V]]="v",Tabela7[[#This Row],[Preço Médio]],"")</f>
        <v/>
      </c>
      <c r="X4120" s="123" t="str">
        <f>Tabela7[[#This Row],[Código Negociação]]&amp;Tabela7[[#This Row],[C/V]]</f>
        <v/>
      </c>
    </row>
    <row r="4121" spans="3:24" ht="15" customHeight="1" x14ac:dyDescent="0.25">
      <c r="C4121" s="141"/>
      <c r="D4121" s="271"/>
      <c r="E4121" s="271"/>
      <c r="F4121" s="118"/>
      <c r="G4121" s="119"/>
      <c r="H4121" s="118"/>
      <c r="I4121" s="120"/>
      <c r="J4121" s="120"/>
      <c r="K4121" s="120"/>
      <c r="L4121" s="120"/>
      <c r="M4121" s="120"/>
      <c r="N4121" s="120"/>
      <c r="O4121" s="121"/>
      <c r="P4121" s="121"/>
      <c r="Q4121" s="117"/>
      <c r="R4121" s="122"/>
      <c r="S4121" s="117"/>
      <c r="T4121" s="123"/>
      <c r="U4121" s="299"/>
      <c r="V4121" s="294" t="str">
        <f>IF(Tabela7[[#This Row],[C/V]]="c",Tabela7[[#This Row],[Preço Médio]],"")</f>
        <v/>
      </c>
      <c r="W4121" s="294" t="str">
        <f>IF(Tabela7[[#This Row],[C/V]]="v",Tabela7[[#This Row],[Preço Médio]],"")</f>
        <v/>
      </c>
      <c r="X4121" s="123" t="str">
        <f>Tabela7[[#This Row],[Código Negociação]]&amp;Tabela7[[#This Row],[C/V]]</f>
        <v/>
      </c>
    </row>
    <row r="4122" spans="3:24" ht="15" customHeight="1" x14ac:dyDescent="0.25">
      <c r="C4122" s="262"/>
      <c r="D4122" s="272"/>
      <c r="E4122" s="272"/>
      <c r="F4122" s="264"/>
      <c r="G4122" s="265"/>
      <c r="H4122" s="126"/>
      <c r="I4122" s="125"/>
      <c r="J4122" s="125"/>
      <c r="K4122" s="125"/>
      <c r="L4122" s="125"/>
      <c r="M4122" s="125"/>
      <c r="N4122" s="125"/>
      <c r="O4122" s="266"/>
      <c r="P4122" s="267"/>
      <c r="Q4122" s="268"/>
      <c r="R4122" s="269"/>
      <c r="S4122" s="268"/>
      <c r="T4122" s="263"/>
      <c r="U4122" s="300"/>
      <c r="V4122" s="294" t="str">
        <f>IF(Tabela7[[#This Row],[C/V]]="c",Tabela7[[#This Row],[Preço Médio]],"")</f>
        <v/>
      </c>
      <c r="W4122" s="294" t="str">
        <f>IF(Tabela7[[#This Row],[C/V]]="v",Tabela7[[#This Row],[Preço Médio]],"")</f>
        <v/>
      </c>
      <c r="X4122" s="123" t="str">
        <f>Tabela7[[#This Row],[Código Negociação]]&amp;Tabela7[[#This Row],[C/V]]</f>
        <v/>
      </c>
    </row>
    <row r="4123" spans="3:24" ht="15" customHeight="1" x14ac:dyDescent="0.25">
      <c r="C4123" s="262"/>
      <c r="D4123" s="272"/>
      <c r="E4123" s="272"/>
      <c r="F4123" s="264"/>
      <c r="G4123" s="265"/>
      <c r="H4123" s="126"/>
      <c r="I4123" s="125"/>
      <c r="J4123" s="125"/>
      <c r="K4123" s="125"/>
      <c r="L4123" s="125"/>
      <c r="M4123" s="125"/>
      <c r="N4123" s="125"/>
      <c r="O4123" s="266"/>
      <c r="P4123" s="267"/>
      <c r="Q4123" s="267"/>
      <c r="R4123" s="270"/>
      <c r="S4123" s="267"/>
      <c r="T4123" s="264"/>
      <c r="U4123" s="300"/>
      <c r="V4123" s="294" t="str">
        <f>IF(Tabela7[[#This Row],[C/V]]="c",Tabela7[[#This Row],[Preço Médio]],"")</f>
        <v/>
      </c>
      <c r="W4123" s="294" t="str">
        <f>IF(Tabela7[[#This Row],[C/V]]="v",Tabela7[[#This Row],[Preço Médio]],"")</f>
        <v/>
      </c>
      <c r="X4123" s="123" t="str">
        <f>Tabela7[[#This Row],[Código Negociação]]&amp;Tabela7[[#This Row],[C/V]]</f>
        <v/>
      </c>
    </row>
    <row r="4124" spans="3:24" ht="15" customHeight="1" x14ac:dyDescent="0.25">
      <c r="C4124" s="141"/>
      <c r="D4124" s="273"/>
      <c r="E4124" s="273"/>
      <c r="F4124" s="264"/>
      <c r="G4124" s="274"/>
      <c r="H4124" s="264"/>
      <c r="I4124" s="275"/>
      <c r="J4124" s="275"/>
      <c r="K4124" s="275"/>
      <c r="L4124" s="275"/>
      <c r="M4124" s="275"/>
      <c r="N4124" s="275"/>
      <c r="O4124" s="267"/>
      <c r="P4124" s="267"/>
      <c r="Q4124" s="268"/>
      <c r="R4124" s="269"/>
      <c r="S4124" s="268"/>
      <c r="T4124" s="263"/>
      <c r="U4124" s="300"/>
      <c r="V4124" s="294" t="str">
        <f>IF(Tabela7[[#This Row],[C/V]]="c",Tabela7[[#This Row],[Preço Médio]],"")</f>
        <v/>
      </c>
      <c r="W4124" s="294" t="str">
        <f>IF(Tabela7[[#This Row],[C/V]]="v",Tabela7[[#This Row],[Preço Médio]],"")</f>
        <v/>
      </c>
      <c r="X4124" s="123" t="str">
        <f>Tabela7[[#This Row],[Código Negociação]]&amp;Tabela7[[#This Row],[C/V]]</f>
        <v/>
      </c>
    </row>
    <row r="4125" spans="3:24" ht="15" customHeight="1" x14ac:dyDescent="0.25">
      <c r="C4125" s="262"/>
      <c r="D4125" s="272"/>
      <c r="E4125" s="273"/>
      <c r="F4125" s="264"/>
      <c r="G4125" s="265"/>
      <c r="H4125" s="126"/>
      <c r="I4125" s="125"/>
      <c r="J4125" s="125"/>
      <c r="K4125" s="125"/>
      <c r="L4125" s="125"/>
      <c r="M4125" s="125"/>
      <c r="N4125" s="125"/>
      <c r="O4125" s="266"/>
      <c r="P4125" s="267"/>
      <c r="Q4125" s="268"/>
      <c r="R4125" s="269"/>
      <c r="S4125" s="268"/>
      <c r="T4125" s="263"/>
      <c r="U4125" s="300"/>
      <c r="V4125" s="294" t="str">
        <f>IF(Tabela7[[#This Row],[C/V]]="c",Tabela7[[#This Row],[Preço Médio]],"")</f>
        <v/>
      </c>
      <c r="W4125" s="294" t="str">
        <f>IF(Tabela7[[#This Row],[C/V]]="v",Tabela7[[#This Row],[Preço Médio]],"")</f>
        <v/>
      </c>
      <c r="X4125" s="123" t="str">
        <f>Tabela7[[#This Row],[Código Negociação]]&amp;Tabela7[[#This Row],[C/V]]</f>
        <v/>
      </c>
    </row>
    <row r="4126" spans="3:24" ht="15" customHeight="1" x14ac:dyDescent="0.25">
      <c r="C4126" s="262"/>
      <c r="D4126" s="272"/>
      <c r="E4126" s="273"/>
      <c r="F4126" s="264"/>
      <c r="G4126" s="265"/>
      <c r="H4126" s="126"/>
      <c r="I4126" s="125"/>
      <c r="J4126" s="125"/>
      <c r="K4126" s="125"/>
      <c r="L4126" s="125"/>
      <c r="M4126" s="125"/>
      <c r="N4126" s="125"/>
      <c r="O4126" s="266"/>
      <c r="P4126" s="267"/>
      <c r="Q4126" s="267"/>
      <c r="R4126" s="270"/>
      <c r="S4126" s="267"/>
      <c r="T4126" s="264"/>
      <c r="U4126" s="300"/>
      <c r="V4126" s="294" t="str">
        <f>IF(Tabela7[[#This Row],[C/V]]="c",Tabela7[[#This Row],[Preço Médio]],"")</f>
        <v/>
      </c>
      <c r="W4126" s="294" t="str">
        <f>IF(Tabela7[[#This Row],[C/V]]="v",Tabela7[[#This Row],[Preço Médio]],"")</f>
        <v/>
      </c>
      <c r="X4126" s="123" t="str">
        <f>Tabela7[[#This Row],[Código Negociação]]&amp;Tabela7[[#This Row],[C/V]]</f>
        <v/>
      </c>
    </row>
    <row r="4127" spans="3:24" ht="15" customHeight="1" x14ac:dyDescent="0.25">
      <c r="C4127" s="141"/>
      <c r="D4127" s="271"/>
      <c r="E4127" s="271"/>
      <c r="F4127" s="118"/>
      <c r="G4127" s="119"/>
      <c r="H4127" s="118"/>
      <c r="I4127" s="120"/>
      <c r="J4127" s="120"/>
      <c r="K4127" s="120"/>
      <c r="L4127" s="120"/>
      <c r="M4127" s="120"/>
      <c r="N4127" s="120"/>
      <c r="O4127" s="121"/>
      <c r="P4127" s="121"/>
      <c r="Q4127" s="117"/>
      <c r="R4127" s="122"/>
      <c r="S4127" s="117"/>
      <c r="T4127" s="123"/>
      <c r="U4127" s="299"/>
      <c r="V4127" s="294" t="str">
        <f>IF(Tabela7[[#This Row],[C/V]]="c",Tabela7[[#This Row],[Preço Médio]],"")</f>
        <v/>
      </c>
      <c r="W4127" s="294" t="str">
        <f>IF(Tabela7[[#This Row],[C/V]]="v",Tabela7[[#This Row],[Preço Médio]],"")</f>
        <v/>
      </c>
      <c r="X4127" s="123" t="str">
        <f>Tabela7[[#This Row],[Código Negociação]]&amp;Tabela7[[#This Row],[C/V]]</f>
        <v/>
      </c>
    </row>
    <row r="4128" spans="3:24" ht="15" customHeight="1" x14ac:dyDescent="0.25">
      <c r="C4128" s="262"/>
      <c r="D4128" s="272"/>
      <c r="E4128" s="272"/>
      <c r="F4128" s="264"/>
      <c r="G4128" s="265"/>
      <c r="H4128" s="126"/>
      <c r="I4128" s="125"/>
      <c r="J4128" s="125"/>
      <c r="K4128" s="125"/>
      <c r="L4128" s="125"/>
      <c r="M4128" s="125"/>
      <c r="N4128" s="125"/>
      <c r="O4128" s="266"/>
      <c r="P4128" s="267"/>
      <c r="Q4128" s="268"/>
      <c r="R4128" s="269"/>
      <c r="S4128" s="268"/>
      <c r="T4128" s="263"/>
      <c r="U4128" s="300"/>
      <c r="V4128" s="294" t="str">
        <f>IF(Tabela7[[#This Row],[C/V]]="c",Tabela7[[#This Row],[Preço Médio]],"")</f>
        <v/>
      </c>
      <c r="W4128" s="294" t="str">
        <f>IF(Tabela7[[#This Row],[C/V]]="v",Tabela7[[#This Row],[Preço Médio]],"")</f>
        <v/>
      </c>
      <c r="X4128" s="123" t="str">
        <f>Tabela7[[#This Row],[Código Negociação]]&amp;Tabela7[[#This Row],[C/V]]</f>
        <v/>
      </c>
    </row>
    <row r="4129" spans="3:24" ht="15" customHeight="1" x14ac:dyDescent="0.25">
      <c r="C4129" s="262"/>
      <c r="D4129" s="272"/>
      <c r="E4129" s="272"/>
      <c r="F4129" s="264"/>
      <c r="G4129" s="265"/>
      <c r="H4129" s="126"/>
      <c r="I4129" s="125"/>
      <c r="J4129" s="125"/>
      <c r="K4129" s="125"/>
      <c r="L4129" s="125"/>
      <c r="M4129" s="125"/>
      <c r="N4129" s="125"/>
      <c r="O4129" s="266"/>
      <c r="P4129" s="267"/>
      <c r="Q4129" s="267"/>
      <c r="R4129" s="270"/>
      <c r="S4129" s="267"/>
      <c r="T4129" s="264"/>
      <c r="U4129" s="300"/>
      <c r="V4129" s="294" t="str">
        <f>IF(Tabela7[[#This Row],[C/V]]="c",Tabela7[[#This Row],[Preço Médio]],"")</f>
        <v/>
      </c>
      <c r="W4129" s="294" t="str">
        <f>IF(Tabela7[[#This Row],[C/V]]="v",Tabela7[[#This Row],[Preço Médio]],"")</f>
        <v/>
      </c>
      <c r="X4129" s="123" t="str">
        <f>Tabela7[[#This Row],[Código Negociação]]&amp;Tabela7[[#This Row],[C/V]]</f>
        <v/>
      </c>
    </row>
    <row r="4130" spans="3:24" ht="15" customHeight="1" x14ac:dyDescent="0.25">
      <c r="C4130" s="141"/>
      <c r="D4130" s="273"/>
      <c r="E4130" s="273"/>
      <c r="F4130" s="264"/>
      <c r="G4130" s="274"/>
      <c r="H4130" s="264"/>
      <c r="I4130" s="275"/>
      <c r="J4130" s="275"/>
      <c r="K4130" s="275"/>
      <c r="L4130" s="275"/>
      <c r="M4130" s="275"/>
      <c r="N4130" s="275"/>
      <c r="O4130" s="267"/>
      <c r="P4130" s="267"/>
      <c r="Q4130" s="268"/>
      <c r="R4130" s="269"/>
      <c r="S4130" s="268"/>
      <c r="T4130" s="263"/>
      <c r="U4130" s="300"/>
      <c r="V4130" s="294" t="str">
        <f>IF(Tabela7[[#This Row],[C/V]]="c",Tabela7[[#This Row],[Preço Médio]],"")</f>
        <v/>
      </c>
      <c r="W4130" s="294" t="str">
        <f>IF(Tabela7[[#This Row],[C/V]]="v",Tabela7[[#This Row],[Preço Médio]],"")</f>
        <v/>
      </c>
      <c r="X4130" s="123" t="str">
        <f>Tabela7[[#This Row],[Código Negociação]]&amp;Tabela7[[#This Row],[C/V]]</f>
        <v/>
      </c>
    </row>
    <row r="4131" spans="3:24" ht="15" customHeight="1" x14ac:dyDescent="0.25">
      <c r="C4131" s="262"/>
      <c r="D4131" s="272"/>
      <c r="E4131" s="273"/>
      <c r="F4131" s="264"/>
      <c r="G4131" s="265"/>
      <c r="H4131" s="126"/>
      <c r="I4131" s="125"/>
      <c r="J4131" s="125"/>
      <c r="K4131" s="125"/>
      <c r="L4131" s="125"/>
      <c r="M4131" s="125"/>
      <c r="N4131" s="125"/>
      <c r="O4131" s="266"/>
      <c r="P4131" s="267"/>
      <c r="Q4131" s="268"/>
      <c r="R4131" s="269"/>
      <c r="S4131" s="268"/>
      <c r="T4131" s="263"/>
      <c r="U4131" s="300"/>
      <c r="V4131" s="294" t="str">
        <f>IF(Tabela7[[#This Row],[C/V]]="c",Tabela7[[#This Row],[Preço Médio]],"")</f>
        <v/>
      </c>
      <c r="W4131" s="294" t="str">
        <f>IF(Tabela7[[#This Row],[C/V]]="v",Tabela7[[#This Row],[Preço Médio]],"")</f>
        <v/>
      </c>
      <c r="X4131" s="123" t="str">
        <f>Tabela7[[#This Row],[Código Negociação]]&amp;Tabela7[[#This Row],[C/V]]</f>
        <v/>
      </c>
    </row>
    <row r="4132" spans="3:24" ht="15" customHeight="1" x14ac:dyDescent="0.25">
      <c r="C4132" s="262"/>
      <c r="D4132" s="272"/>
      <c r="E4132" s="273"/>
      <c r="F4132" s="264"/>
      <c r="G4132" s="265"/>
      <c r="H4132" s="126"/>
      <c r="I4132" s="125"/>
      <c r="J4132" s="125"/>
      <c r="K4132" s="125"/>
      <c r="L4132" s="125"/>
      <c r="M4132" s="125"/>
      <c r="N4132" s="125"/>
      <c r="O4132" s="266"/>
      <c r="P4132" s="267"/>
      <c r="Q4132" s="267"/>
      <c r="R4132" s="270"/>
      <c r="S4132" s="267"/>
      <c r="T4132" s="264"/>
      <c r="U4132" s="300"/>
      <c r="V4132" s="294" t="str">
        <f>IF(Tabela7[[#This Row],[C/V]]="c",Tabela7[[#This Row],[Preço Médio]],"")</f>
        <v/>
      </c>
      <c r="W4132" s="294" t="str">
        <f>IF(Tabela7[[#This Row],[C/V]]="v",Tabela7[[#This Row],[Preço Médio]],"")</f>
        <v/>
      </c>
      <c r="X4132" s="123" t="str">
        <f>Tabela7[[#This Row],[Código Negociação]]&amp;Tabela7[[#This Row],[C/V]]</f>
        <v/>
      </c>
    </row>
    <row r="4133" spans="3:24" ht="15" customHeight="1" x14ac:dyDescent="0.25">
      <c r="C4133" s="141"/>
      <c r="D4133" s="271"/>
      <c r="E4133" s="271"/>
      <c r="F4133" s="118"/>
      <c r="G4133" s="119"/>
      <c r="H4133" s="118"/>
      <c r="I4133" s="120"/>
      <c r="J4133" s="120"/>
      <c r="K4133" s="120"/>
      <c r="L4133" s="120"/>
      <c r="M4133" s="120"/>
      <c r="N4133" s="120"/>
      <c r="O4133" s="121"/>
      <c r="P4133" s="121"/>
      <c r="Q4133" s="117"/>
      <c r="R4133" s="122"/>
      <c r="S4133" s="117"/>
      <c r="T4133" s="123"/>
      <c r="U4133" s="299"/>
      <c r="V4133" s="294" t="str">
        <f>IF(Tabela7[[#This Row],[C/V]]="c",Tabela7[[#This Row],[Preço Médio]],"")</f>
        <v/>
      </c>
      <c r="W4133" s="294" t="str">
        <f>IF(Tabela7[[#This Row],[C/V]]="v",Tabela7[[#This Row],[Preço Médio]],"")</f>
        <v/>
      </c>
      <c r="X4133" s="123" t="str">
        <f>Tabela7[[#This Row],[Código Negociação]]&amp;Tabela7[[#This Row],[C/V]]</f>
        <v/>
      </c>
    </row>
    <row r="4134" spans="3:24" ht="15" customHeight="1" x14ac:dyDescent="0.25">
      <c r="C4134" s="262"/>
      <c r="D4134" s="272"/>
      <c r="E4134" s="272"/>
      <c r="F4134" s="264"/>
      <c r="G4134" s="265"/>
      <c r="H4134" s="126"/>
      <c r="I4134" s="125"/>
      <c r="J4134" s="125"/>
      <c r="K4134" s="125"/>
      <c r="L4134" s="125"/>
      <c r="M4134" s="125"/>
      <c r="N4134" s="125"/>
      <c r="O4134" s="266"/>
      <c r="P4134" s="267"/>
      <c r="Q4134" s="268"/>
      <c r="R4134" s="269"/>
      <c r="S4134" s="268"/>
      <c r="T4134" s="263"/>
      <c r="U4134" s="300"/>
      <c r="V4134" s="294" t="str">
        <f>IF(Tabela7[[#This Row],[C/V]]="c",Tabela7[[#This Row],[Preço Médio]],"")</f>
        <v/>
      </c>
      <c r="W4134" s="294" t="str">
        <f>IF(Tabela7[[#This Row],[C/V]]="v",Tabela7[[#This Row],[Preço Médio]],"")</f>
        <v/>
      </c>
      <c r="X4134" s="123" t="str">
        <f>Tabela7[[#This Row],[Código Negociação]]&amp;Tabela7[[#This Row],[C/V]]</f>
        <v/>
      </c>
    </row>
    <row r="4135" spans="3:24" ht="15" customHeight="1" x14ac:dyDescent="0.25">
      <c r="C4135" s="262"/>
      <c r="D4135" s="272"/>
      <c r="E4135" s="272"/>
      <c r="F4135" s="264"/>
      <c r="G4135" s="265"/>
      <c r="H4135" s="126"/>
      <c r="I4135" s="125"/>
      <c r="J4135" s="125"/>
      <c r="K4135" s="125"/>
      <c r="L4135" s="125"/>
      <c r="M4135" s="125"/>
      <c r="N4135" s="125"/>
      <c r="O4135" s="266"/>
      <c r="P4135" s="267"/>
      <c r="Q4135" s="267"/>
      <c r="R4135" s="270"/>
      <c r="S4135" s="267"/>
      <c r="T4135" s="264"/>
      <c r="U4135" s="300"/>
      <c r="V4135" s="294" t="str">
        <f>IF(Tabela7[[#This Row],[C/V]]="c",Tabela7[[#This Row],[Preço Médio]],"")</f>
        <v/>
      </c>
      <c r="W4135" s="294" t="str">
        <f>IF(Tabela7[[#This Row],[C/V]]="v",Tabela7[[#This Row],[Preço Médio]],"")</f>
        <v/>
      </c>
      <c r="X4135" s="123" t="str">
        <f>Tabela7[[#This Row],[Código Negociação]]&amp;Tabela7[[#This Row],[C/V]]</f>
        <v/>
      </c>
    </row>
    <row r="4136" spans="3:24" ht="15" customHeight="1" x14ac:dyDescent="0.25">
      <c r="C4136" s="141"/>
      <c r="D4136" s="273"/>
      <c r="E4136" s="273"/>
      <c r="F4136" s="264"/>
      <c r="G4136" s="274"/>
      <c r="H4136" s="264"/>
      <c r="I4136" s="275"/>
      <c r="J4136" s="275"/>
      <c r="K4136" s="275"/>
      <c r="L4136" s="275"/>
      <c r="M4136" s="275"/>
      <c r="N4136" s="275"/>
      <c r="O4136" s="267"/>
      <c r="P4136" s="267"/>
      <c r="Q4136" s="268"/>
      <c r="R4136" s="269"/>
      <c r="S4136" s="268"/>
      <c r="T4136" s="263"/>
      <c r="U4136" s="300"/>
      <c r="V4136" s="294" t="str">
        <f>IF(Tabela7[[#This Row],[C/V]]="c",Tabela7[[#This Row],[Preço Médio]],"")</f>
        <v/>
      </c>
      <c r="W4136" s="294" t="str">
        <f>IF(Tabela7[[#This Row],[C/V]]="v",Tabela7[[#This Row],[Preço Médio]],"")</f>
        <v/>
      </c>
      <c r="X4136" s="123" t="str">
        <f>Tabela7[[#This Row],[Código Negociação]]&amp;Tabela7[[#This Row],[C/V]]</f>
        <v/>
      </c>
    </row>
    <row r="4137" spans="3:24" ht="15" customHeight="1" x14ac:dyDescent="0.25">
      <c r="C4137" s="262"/>
      <c r="D4137" s="272"/>
      <c r="E4137" s="273"/>
      <c r="F4137" s="264"/>
      <c r="G4137" s="265"/>
      <c r="H4137" s="126"/>
      <c r="I4137" s="125"/>
      <c r="J4137" s="125"/>
      <c r="K4137" s="125"/>
      <c r="L4137" s="125"/>
      <c r="M4137" s="125"/>
      <c r="N4137" s="125"/>
      <c r="O4137" s="266"/>
      <c r="P4137" s="267"/>
      <c r="Q4137" s="268"/>
      <c r="R4137" s="269"/>
      <c r="S4137" s="268"/>
      <c r="T4137" s="263"/>
      <c r="U4137" s="300"/>
      <c r="V4137" s="294" t="str">
        <f>IF(Tabela7[[#This Row],[C/V]]="c",Tabela7[[#This Row],[Preço Médio]],"")</f>
        <v/>
      </c>
      <c r="W4137" s="294" t="str">
        <f>IF(Tabela7[[#This Row],[C/V]]="v",Tabela7[[#This Row],[Preço Médio]],"")</f>
        <v/>
      </c>
      <c r="X4137" s="123" t="str">
        <f>Tabela7[[#This Row],[Código Negociação]]&amp;Tabela7[[#This Row],[C/V]]</f>
        <v/>
      </c>
    </row>
    <row r="4138" spans="3:24" ht="15" customHeight="1" x14ac:dyDescent="0.25">
      <c r="C4138" s="262"/>
      <c r="D4138" s="272"/>
      <c r="E4138" s="273"/>
      <c r="F4138" s="264"/>
      <c r="G4138" s="265"/>
      <c r="H4138" s="126"/>
      <c r="I4138" s="125"/>
      <c r="J4138" s="125"/>
      <c r="K4138" s="125"/>
      <c r="L4138" s="125"/>
      <c r="M4138" s="125"/>
      <c r="N4138" s="125"/>
      <c r="O4138" s="266"/>
      <c r="P4138" s="267"/>
      <c r="Q4138" s="267"/>
      <c r="R4138" s="270"/>
      <c r="S4138" s="267"/>
      <c r="T4138" s="264"/>
      <c r="U4138" s="300"/>
      <c r="V4138" s="294" t="str">
        <f>IF(Tabela7[[#This Row],[C/V]]="c",Tabela7[[#This Row],[Preço Médio]],"")</f>
        <v/>
      </c>
      <c r="W4138" s="294" t="str">
        <f>IF(Tabela7[[#This Row],[C/V]]="v",Tabela7[[#This Row],[Preço Médio]],"")</f>
        <v/>
      </c>
      <c r="X4138" s="123" t="str">
        <f>Tabela7[[#This Row],[Código Negociação]]&amp;Tabela7[[#This Row],[C/V]]</f>
        <v/>
      </c>
    </row>
    <row r="4139" spans="3:24" ht="15" customHeight="1" x14ac:dyDescent="0.25">
      <c r="C4139" s="141"/>
      <c r="D4139" s="271"/>
      <c r="E4139" s="271"/>
      <c r="F4139" s="118"/>
      <c r="G4139" s="119"/>
      <c r="H4139" s="118"/>
      <c r="I4139" s="120"/>
      <c r="J4139" s="120"/>
      <c r="K4139" s="120"/>
      <c r="L4139" s="120"/>
      <c r="M4139" s="120"/>
      <c r="N4139" s="120"/>
      <c r="O4139" s="121"/>
      <c r="P4139" s="121"/>
      <c r="Q4139" s="117"/>
      <c r="R4139" s="122"/>
      <c r="S4139" s="117"/>
      <c r="T4139" s="123"/>
      <c r="U4139" s="299"/>
      <c r="V4139" s="294" t="str">
        <f>IF(Tabela7[[#This Row],[C/V]]="c",Tabela7[[#This Row],[Preço Médio]],"")</f>
        <v/>
      </c>
      <c r="W4139" s="294" t="str">
        <f>IF(Tabela7[[#This Row],[C/V]]="v",Tabela7[[#This Row],[Preço Médio]],"")</f>
        <v/>
      </c>
      <c r="X4139" s="123" t="str">
        <f>Tabela7[[#This Row],[Código Negociação]]&amp;Tabela7[[#This Row],[C/V]]</f>
        <v/>
      </c>
    </row>
    <row r="4140" spans="3:24" ht="15" customHeight="1" x14ac:dyDescent="0.25">
      <c r="C4140" s="262"/>
      <c r="D4140" s="272"/>
      <c r="E4140" s="272"/>
      <c r="F4140" s="264"/>
      <c r="G4140" s="265"/>
      <c r="H4140" s="126"/>
      <c r="I4140" s="125"/>
      <c r="J4140" s="125"/>
      <c r="K4140" s="125"/>
      <c r="L4140" s="125"/>
      <c r="M4140" s="125"/>
      <c r="N4140" s="125"/>
      <c r="O4140" s="266"/>
      <c r="P4140" s="267"/>
      <c r="Q4140" s="268"/>
      <c r="R4140" s="269"/>
      <c r="S4140" s="268"/>
      <c r="T4140" s="263"/>
      <c r="U4140" s="300"/>
      <c r="V4140" s="294" t="str">
        <f>IF(Tabela7[[#This Row],[C/V]]="c",Tabela7[[#This Row],[Preço Médio]],"")</f>
        <v/>
      </c>
      <c r="W4140" s="294" t="str">
        <f>IF(Tabela7[[#This Row],[C/V]]="v",Tabela7[[#This Row],[Preço Médio]],"")</f>
        <v/>
      </c>
      <c r="X4140" s="123" t="str">
        <f>Tabela7[[#This Row],[Código Negociação]]&amp;Tabela7[[#This Row],[C/V]]</f>
        <v/>
      </c>
    </row>
    <row r="4141" spans="3:24" ht="15" customHeight="1" x14ac:dyDescent="0.25">
      <c r="C4141" s="262"/>
      <c r="D4141" s="272"/>
      <c r="E4141" s="272"/>
      <c r="F4141" s="264"/>
      <c r="G4141" s="265"/>
      <c r="H4141" s="126"/>
      <c r="I4141" s="125"/>
      <c r="J4141" s="125"/>
      <c r="K4141" s="125"/>
      <c r="L4141" s="125"/>
      <c r="M4141" s="125"/>
      <c r="N4141" s="125"/>
      <c r="O4141" s="266"/>
      <c r="P4141" s="267"/>
      <c r="Q4141" s="267"/>
      <c r="R4141" s="270"/>
      <c r="S4141" s="267"/>
      <c r="T4141" s="264"/>
      <c r="U4141" s="300"/>
      <c r="V4141" s="294" t="str">
        <f>IF(Tabela7[[#This Row],[C/V]]="c",Tabela7[[#This Row],[Preço Médio]],"")</f>
        <v/>
      </c>
      <c r="W4141" s="294" t="str">
        <f>IF(Tabela7[[#This Row],[C/V]]="v",Tabela7[[#This Row],[Preço Médio]],"")</f>
        <v/>
      </c>
      <c r="X4141" s="123" t="str">
        <f>Tabela7[[#This Row],[Código Negociação]]&amp;Tabela7[[#This Row],[C/V]]</f>
        <v/>
      </c>
    </row>
    <row r="4142" spans="3:24" ht="15" customHeight="1" x14ac:dyDescent="0.25">
      <c r="C4142" s="141"/>
      <c r="D4142" s="273"/>
      <c r="E4142" s="273"/>
      <c r="F4142" s="264"/>
      <c r="G4142" s="274"/>
      <c r="H4142" s="264"/>
      <c r="I4142" s="275"/>
      <c r="J4142" s="275"/>
      <c r="K4142" s="275"/>
      <c r="L4142" s="275"/>
      <c r="M4142" s="275"/>
      <c r="N4142" s="275"/>
      <c r="O4142" s="267"/>
      <c r="P4142" s="267"/>
      <c r="Q4142" s="268"/>
      <c r="R4142" s="269"/>
      <c r="S4142" s="268"/>
      <c r="T4142" s="263"/>
      <c r="U4142" s="300"/>
      <c r="V4142" s="294" t="str">
        <f>IF(Tabela7[[#This Row],[C/V]]="c",Tabela7[[#This Row],[Preço Médio]],"")</f>
        <v/>
      </c>
      <c r="W4142" s="294" t="str">
        <f>IF(Tabela7[[#This Row],[C/V]]="v",Tabela7[[#This Row],[Preço Médio]],"")</f>
        <v/>
      </c>
      <c r="X4142" s="123" t="str">
        <f>Tabela7[[#This Row],[Código Negociação]]&amp;Tabela7[[#This Row],[C/V]]</f>
        <v/>
      </c>
    </row>
    <row r="4143" spans="3:24" ht="15" customHeight="1" x14ac:dyDescent="0.25">
      <c r="C4143" s="262"/>
      <c r="D4143" s="272"/>
      <c r="E4143" s="273"/>
      <c r="F4143" s="264"/>
      <c r="G4143" s="265"/>
      <c r="H4143" s="126"/>
      <c r="I4143" s="125"/>
      <c r="J4143" s="125"/>
      <c r="K4143" s="125"/>
      <c r="L4143" s="125"/>
      <c r="M4143" s="125"/>
      <c r="N4143" s="125"/>
      <c r="O4143" s="266"/>
      <c r="P4143" s="267"/>
      <c r="Q4143" s="268"/>
      <c r="R4143" s="269"/>
      <c r="S4143" s="268"/>
      <c r="T4143" s="263"/>
      <c r="U4143" s="300"/>
      <c r="V4143" s="294" t="str">
        <f>IF(Tabela7[[#This Row],[C/V]]="c",Tabela7[[#This Row],[Preço Médio]],"")</f>
        <v/>
      </c>
      <c r="W4143" s="294" t="str">
        <f>IF(Tabela7[[#This Row],[C/V]]="v",Tabela7[[#This Row],[Preço Médio]],"")</f>
        <v/>
      </c>
      <c r="X4143" s="123" t="str">
        <f>Tabela7[[#This Row],[Código Negociação]]&amp;Tabela7[[#This Row],[C/V]]</f>
        <v/>
      </c>
    </row>
    <row r="4144" spans="3:24" ht="15" customHeight="1" x14ac:dyDescent="0.25">
      <c r="C4144" s="262"/>
      <c r="D4144" s="272"/>
      <c r="E4144" s="273"/>
      <c r="F4144" s="264"/>
      <c r="G4144" s="265"/>
      <c r="H4144" s="126"/>
      <c r="I4144" s="125"/>
      <c r="J4144" s="125"/>
      <c r="K4144" s="125"/>
      <c r="L4144" s="125"/>
      <c r="M4144" s="125"/>
      <c r="N4144" s="125"/>
      <c r="O4144" s="266"/>
      <c r="P4144" s="267"/>
      <c r="Q4144" s="267"/>
      <c r="R4144" s="270"/>
      <c r="S4144" s="267"/>
      <c r="T4144" s="264"/>
      <c r="U4144" s="300"/>
      <c r="V4144" s="294" t="str">
        <f>IF(Tabela7[[#This Row],[C/V]]="c",Tabela7[[#This Row],[Preço Médio]],"")</f>
        <v/>
      </c>
      <c r="W4144" s="294" t="str">
        <f>IF(Tabela7[[#This Row],[C/V]]="v",Tabela7[[#This Row],[Preço Médio]],"")</f>
        <v/>
      </c>
      <c r="X4144" s="123" t="str">
        <f>Tabela7[[#This Row],[Código Negociação]]&amp;Tabela7[[#This Row],[C/V]]</f>
        <v/>
      </c>
    </row>
    <row r="4145" spans="3:24" ht="15" customHeight="1" x14ac:dyDescent="0.25">
      <c r="C4145" s="141"/>
      <c r="D4145" s="271"/>
      <c r="E4145" s="271"/>
      <c r="F4145" s="118"/>
      <c r="G4145" s="119"/>
      <c r="H4145" s="118"/>
      <c r="I4145" s="120"/>
      <c r="J4145" s="120"/>
      <c r="K4145" s="120"/>
      <c r="L4145" s="120"/>
      <c r="M4145" s="120"/>
      <c r="N4145" s="120"/>
      <c r="O4145" s="121"/>
      <c r="P4145" s="121"/>
      <c r="Q4145" s="117"/>
      <c r="R4145" s="122"/>
      <c r="S4145" s="117"/>
      <c r="T4145" s="123"/>
      <c r="U4145" s="299"/>
      <c r="V4145" s="294" t="str">
        <f>IF(Tabela7[[#This Row],[C/V]]="c",Tabela7[[#This Row],[Preço Médio]],"")</f>
        <v/>
      </c>
      <c r="W4145" s="294" t="str">
        <f>IF(Tabela7[[#This Row],[C/V]]="v",Tabela7[[#This Row],[Preço Médio]],"")</f>
        <v/>
      </c>
      <c r="X4145" s="123" t="str">
        <f>Tabela7[[#This Row],[Código Negociação]]&amp;Tabela7[[#This Row],[C/V]]</f>
        <v/>
      </c>
    </row>
    <row r="4146" spans="3:24" ht="15" customHeight="1" x14ac:dyDescent="0.25">
      <c r="C4146" s="262"/>
      <c r="D4146" s="272"/>
      <c r="E4146" s="272"/>
      <c r="F4146" s="264"/>
      <c r="G4146" s="265"/>
      <c r="H4146" s="126"/>
      <c r="I4146" s="125"/>
      <c r="J4146" s="125"/>
      <c r="K4146" s="125"/>
      <c r="L4146" s="125"/>
      <c r="M4146" s="125"/>
      <c r="N4146" s="125"/>
      <c r="O4146" s="266"/>
      <c r="P4146" s="267"/>
      <c r="Q4146" s="268"/>
      <c r="R4146" s="269"/>
      <c r="S4146" s="268"/>
      <c r="T4146" s="263"/>
      <c r="U4146" s="300"/>
      <c r="V4146" s="294" t="str">
        <f>IF(Tabela7[[#This Row],[C/V]]="c",Tabela7[[#This Row],[Preço Médio]],"")</f>
        <v/>
      </c>
      <c r="W4146" s="294" t="str">
        <f>IF(Tabela7[[#This Row],[C/V]]="v",Tabela7[[#This Row],[Preço Médio]],"")</f>
        <v/>
      </c>
      <c r="X4146" s="123" t="str">
        <f>Tabela7[[#This Row],[Código Negociação]]&amp;Tabela7[[#This Row],[C/V]]</f>
        <v/>
      </c>
    </row>
    <row r="4147" spans="3:24" ht="15" customHeight="1" x14ac:dyDescent="0.25">
      <c r="C4147" s="262"/>
      <c r="D4147" s="272"/>
      <c r="E4147" s="272"/>
      <c r="F4147" s="264"/>
      <c r="G4147" s="265"/>
      <c r="H4147" s="126"/>
      <c r="I4147" s="125"/>
      <c r="J4147" s="125"/>
      <c r="K4147" s="125"/>
      <c r="L4147" s="125"/>
      <c r="M4147" s="125"/>
      <c r="N4147" s="125"/>
      <c r="O4147" s="266"/>
      <c r="P4147" s="267"/>
      <c r="Q4147" s="267"/>
      <c r="R4147" s="270"/>
      <c r="S4147" s="267"/>
      <c r="T4147" s="264"/>
      <c r="U4147" s="300"/>
      <c r="V4147" s="294" t="str">
        <f>IF(Tabela7[[#This Row],[C/V]]="c",Tabela7[[#This Row],[Preço Médio]],"")</f>
        <v/>
      </c>
      <c r="W4147" s="294" t="str">
        <f>IF(Tabela7[[#This Row],[C/V]]="v",Tabela7[[#This Row],[Preço Médio]],"")</f>
        <v/>
      </c>
      <c r="X4147" s="123" t="str">
        <f>Tabela7[[#This Row],[Código Negociação]]&amp;Tabela7[[#This Row],[C/V]]</f>
        <v/>
      </c>
    </row>
    <row r="4148" spans="3:24" ht="15" customHeight="1" x14ac:dyDescent="0.25">
      <c r="C4148" s="141"/>
      <c r="D4148" s="273"/>
      <c r="E4148" s="273"/>
      <c r="F4148" s="264"/>
      <c r="G4148" s="274"/>
      <c r="H4148" s="264"/>
      <c r="I4148" s="275"/>
      <c r="J4148" s="275"/>
      <c r="K4148" s="275"/>
      <c r="L4148" s="275"/>
      <c r="M4148" s="275"/>
      <c r="N4148" s="275"/>
      <c r="O4148" s="267"/>
      <c r="P4148" s="267"/>
      <c r="Q4148" s="268"/>
      <c r="R4148" s="269"/>
      <c r="S4148" s="268"/>
      <c r="T4148" s="263"/>
      <c r="U4148" s="300"/>
      <c r="V4148" s="294" t="str">
        <f>IF(Tabela7[[#This Row],[C/V]]="c",Tabela7[[#This Row],[Preço Médio]],"")</f>
        <v/>
      </c>
      <c r="W4148" s="294" t="str">
        <f>IF(Tabela7[[#This Row],[C/V]]="v",Tabela7[[#This Row],[Preço Médio]],"")</f>
        <v/>
      </c>
      <c r="X4148" s="123" t="str">
        <f>Tabela7[[#This Row],[Código Negociação]]&amp;Tabela7[[#This Row],[C/V]]</f>
        <v/>
      </c>
    </row>
    <row r="4149" spans="3:24" ht="15" customHeight="1" x14ac:dyDescent="0.25">
      <c r="C4149" s="262"/>
      <c r="D4149" s="272"/>
      <c r="E4149" s="273"/>
      <c r="F4149" s="264"/>
      <c r="G4149" s="265"/>
      <c r="H4149" s="126"/>
      <c r="I4149" s="125"/>
      <c r="J4149" s="125"/>
      <c r="K4149" s="125"/>
      <c r="L4149" s="125"/>
      <c r="M4149" s="125"/>
      <c r="N4149" s="125"/>
      <c r="O4149" s="266"/>
      <c r="P4149" s="267"/>
      <c r="Q4149" s="268"/>
      <c r="R4149" s="269"/>
      <c r="S4149" s="268"/>
      <c r="T4149" s="263"/>
      <c r="U4149" s="300"/>
      <c r="V4149" s="294" t="str">
        <f>IF(Tabela7[[#This Row],[C/V]]="c",Tabela7[[#This Row],[Preço Médio]],"")</f>
        <v/>
      </c>
      <c r="W4149" s="294" t="str">
        <f>IF(Tabela7[[#This Row],[C/V]]="v",Tabela7[[#This Row],[Preço Médio]],"")</f>
        <v/>
      </c>
      <c r="X4149" s="123" t="str">
        <f>Tabela7[[#This Row],[Código Negociação]]&amp;Tabela7[[#This Row],[C/V]]</f>
        <v/>
      </c>
    </row>
    <row r="4150" spans="3:24" ht="15" customHeight="1" x14ac:dyDescent="0.25">
      <c r="C4150" s="262"/>
      <c r="D4150" s="272"/>
      <c r="E4150" s="273"/>
      <c r="F4150" s="264"/>
      <c r="G4150" s="265"/>
      <c r="H4150" s="126"/>
      <c r="I4150" s="125"/>
      <c r="J4150" s="125"/>
      <c r="K4150" s="125"/>
      <c r="L4150" s="125"/>
      <c r="M4150" s="125"/>
      <c r="N4150" s="125"/>
      <c r="O4150" s="266"/>
      <c r="P4150" s="267"/>
      <c r="Q4150" s="267"/>
      <c r="R4150" s="270"/>
      <c r="S4150" s="267"/>
      <c r="T4150" s="264"/>
      <c r="U4150" s="300"/>
      <c r="V4150" s="294" t="str">
        <f>IF(Tabela7[[#This Row],[C/V]]="c",Tabela7[[#This Row],[Preço Médio]],"")</f>
        <v/>
      </c>
      <c r="W4150" s="294" t="str">
        <f>IF(Tabela7[[#This Row],[C/V]]="v",Tabela7[[#This Row],[Preço Médio]],"")</f>
        <v/>
      </c>
      <c r="X4150" s="123" t="str">
        <f>Tabela7[[#This Row],[Código Negociação]]&amp;Tabela7[[#This Row],[C/V]]</f>
        <v/>
      </c>
    </row>
    <row r="4151" spans="3:24" ht="15" customHeight="1" x14ac:dyDescent="0.25">
      <c r="C4151" s="141"/>
      <c r="D4151" s="271"/>
      <c r="E4151" s="271"/>
      <c r="F4151" s="118"/>
      <c r="G4151" s="119"/>
      <c r="H4151" s="118"/>
      <c r="I4151" s="120"/>
      <c r="J4151" s="120"/>
      <c r="K4151" s="120"/>
      <c r="L4151" s="120"/>
      <c r="M4151" s="120"/>
      <c r="N4151" s="120"/>
      <c r="O4151" s="121"/>
      <c r="P4151" s="121"/>
      <c r="Q4151" s="117"/>
      <c r="R4151" s="122"/>
      <c r="S4151" s="117"/>
      <c r="T4151" s="123"/>
      <c r="U4151" s="299"/>
      <c r="V4151" s="294" t="str">
        <f>IF(Tabela7[[#This Row],[C/V]]="c",Tabela7[[#This Row],[Preço Médio]],"")</f>
        <v/>
      </c>
      <c r="W4151" s="294" t="str">
        <f>IF(Tabela7[[#This Row],[C/V]]="v",Tabela7[[#This Row],[Preço Médio]],"")</f>
        <v/>
      </c>
      <c r="X4151" s="123" t="str">
        <f>Tabela7[[#This Row],[Código Negociação]]&amp;Tabela7[[#This Row],[C/V]]</f>
        <v/>
      </c>
    </row>
    <row r="4152" spans="3:24" ht="15" customHeight="1" x14ac:dyDescent="0.25">
      <c r="C4152" s="262"/>
      <c r="D4152" s="272"/>
      <c r="E4152" s="272"/>
      <c r="F4152" s="264"/>
      <c r="G4152" s="265"/>
      <c r="H4152" s="126"/>
      <c r="I4152" s="125"/>
      <c r="J4152" s="125"/>
      <c r="K4152" s="125"/>
      <c r="L4152" s="125"/>
      <c r="M4152" s="125"/>
      <c r="N4152" s="125"/>
      <c r="O4152" s="266"/>
      <c r="P4152" s="267"/>
      <c r="Q4152" s="268"/>
      <c r="R4152" s="269"/>
      <c r="S4152" s="268"/>
      <c r="T4152" s="263"/>
      <c r="U4152" s="300"/>
      <c r="V4152" s="294" t="str">
        <f>IF(Tabela7[[#This Row],[C/V]]="c",Tabela7[[#This Row],[Preço Médio]],"")</f>
        <v/>
      </c>
      <c r="W4152" s="294" t="str">
        <f>IF(Tabela7[[#This Row],[C/V]]="v",Tabela7[[#This Row],[Preço Médio]],"")</f>
        <v/>
      </c>
      <c r="X4152" s="123" t="str">
        <f>Tabela7[[#This Row],[Código Negociação]]&amp;Tabela7[[#This Row],[C/V]]</f>
        <v/>
      </c>
    </row>
    <row r="4153" spans="3:24" ht="15" customHeight="1" x14ac:dyDescent="0.25">
      <c r="C4153" s="262"/>
      <c r="D4153" s="272"/>
      <c r="E4153" s="272"/>
      <c r="F4153" s="264"/>
      <c r="G4153" s="265"/>
      <c r="H4153" s="126"/>
      <c r="I4153" s="125"/>
      <c r="J4153" s="125"/>
      <c r="K4153" s="125"/>
      <c r="L4153" s="125"/>
      <c r="M4153" s="125"/>
      <c r="N4153" s="125"/>
      <c r="O4153" s="266"/>
      <c r="P4153" s="267"/>
      <c r="Q4153" s="267"/>
      <c r="R4153" s="270"/>
      <c r="S4153" s="267"/>
      <c r="T4153" s="264"/>
      <c r="U4153" s="300"/>
      <c r="V4153" s="294" t="str">
        <f>IF(Tabela7[[#This Row],[C/V]]="c",Tabela7[[#This Row],[Preço Médio]],"")</f>
        <v/>
      </c>
      <c r="W4153" s="294" t="str">
        <f>IF(Tabela7[[#This Row],[C/V]]="v",Tabela7[[#This Row],[Preço Médio]],"")</f>
        <v/>
      </c>
      <c r="X4153" s="123" t="str">
        <f>Tabela7[[#This Row],[Código Negociação]]&amp;Tabela7[[#This Row],[C/V]]</f>
        <v/>
      </c>
    </row>
    <row r="4154" spans="3:24" ht="15" customHeight="1" x14ac:dyDescent="0.25">
      <c r="C4154" s="141"/>
      <c r="D4154" s="273"/>
      <c r="E4154" s="273"/>
      <c r="F4154" s="264"/>
      <c r="G4154" s="274"/>
      <c r="H4154" s="264"/>
      <c r="I4154" s="275"/>
      <c r="J4154" s="275"/>
      <c r="K4154" s="275"/>
      <c r="L4154" s="275"/>
      <c r="M4154" s="275"/>
      <c r="N4154" s="275"/>
      <c r="O4154" s="267"/>
      <c r="P4154" s="267"/>
      <c r="Q4154" s="268"/>
      <c r="R4154" s="269"/>
      <c r="S4154" s="268"/>
      <c r="T4154" s="263"/>
      <c r="U4154" s="300"/>
      <c r="V4154" s="294" t="str">
        <f>IF(Tabela7[[#This Row],[C/V]]="c",Tabela7[[#This Row],[Preço Médio]],"")</f>
        <v/>
      </c>
      <c r="W4154" s="294" t="str">
        <f>IF(Tabela7[[#This Row],[C/V]]="v",Tabela7[[#This Row],[Preço Médio]],"")</f>
        <v/>
      </c>
      <c r="X4154" s="123" t="str">
        <f>Tabela7[[#This Row],[Código Negociação]]&amp;Tabela7[[#This Row],[C/V]]</f>
        <v/>
      </c>
    </row>
    <row r="4155" spans="3:24" ht="15" customHeight="1" x14ac:dyDescent="0.25">
      <c r="C4155" s="262"/>
      <c r="D4155" s="272"/>
      <c r="E4155" s="273"/>
      <c r="F4155" s="264"/>
      <c r="G4155" s="265"/>
      <c r="H4155" s="126"/>
      <c r="I4155" s="125"/>
      <c r="J4155" s="125"/>
      <c r="K4155" s="125"/>
      <c r="L4155" s="125"/>
      <c r="M4155" s="125"/>
      <c r="N4155" s="125"/>
      <c r="O4155" s="266"/>
      <c r="P4155" s="267"/>
      <c r="Q4155" s="268"/>
      <c r="R4155" s="269"/>
      <c r="S4155" s="268"/>
      <c r="T4155" s="263"/>
      <c r="U4155" s="300"/>
      <c r="V4155" s="294" t="str">
        <f>IF(Tabela7[[#This Row],[C/V]]="c",Tabela7[[#This Row],[Preço Médio]],"")</f>
        <v/>
      </c>
      <c r="W4155" s="294" t="str">
        <f>IF(Tabela7[[#This Row],[C/V]]="v",Tabela7[[#This Row],[Preço Médio]],"")</f>
        <v/>
      </c>
      <c r="X4155" s="123" t="str">
        <f>Tabela7[[#This Row],[Código Negociação]]&amp;Tabela7[[#This Row],[C/V]]</f>
        <v/>
      </c>
    </row>
    <row r="4156" spans="3:24" ht="15" customHeight="1" x14ac:dyDescent="0.25">
      <c r="C4156" s="262"/>
      <c r="D4156" s="272"/>
      <c r="E4156" s="273"/>
      <c r="F4156" s="264"/>
      <c r="G4156" s="265"/>
      <c r="H4156" s="126"/>
      <c r="I4156" s="125"/>
      <c r="J4156" s="125"/>
      <c r="K4156" s="125"/>
      <c r="L4156" s="125"/>
      <c r="M4156" s="125"/>
      <c r="N4156" s="125"/>
      <c r="O4156" s="266"/>
      <c r="P4156" s="267"/>
      <c r="Q4156" s="267"/>
      <c r="R4156" s="270"/>
      <c r="S4156" s="267"/>
      <c r="T4156" s="264"/>
      <c r="U4156" s="300"/>
      <c r="V4156" s="294" t="str">
        <f>IF(Tabela7[[#This Row],[C/V]]="c",Tabela7[[#This Row],[Preço Médio]],"")</f>
        <v/>
      </c>
      <c r="W4156" s="294" t="str">
        <f>IF(Tabela7[[#This Row],[C/V]]="v",Tabela7[[#This Row],[Preço Médio]],"")</f>
        <v/>
      </c>
      <c r="X4156" s="123" t="str">
        <f>Tabela7[[#This Row],[Código Negociação]]&amp;Tabela7[[#This Row],[C/V]]</f>
        <v/>
      </c>
    </row>
    <row r="4157" spans="3:24" ht="15" customHeight="1" x14ac:dyDescent="0.25">
      <c r="C4157" s="141"/>
      <c r="D4157" s="271"/>
      <c r="E4157" s="271"/>
      <c r="F4157" s="118"/>
      <c r="G4157" s="119"/>
      <c r="H4157" s="118"/>
      <c r="I4157" s="120"/>
      <c r="J4157" s="120"/>
      <c r="K4157" s="120"/>
      <c r="L4157" s="120"/>
      <c r="M4157" s="120"/>
      <c r="N4157" s="120"/>
      <c r="O4157" s="121"/>
      <c r="P4157" s="121"/>
      <c r="Q4157" s="117"/>
      <c r="R4157" s="122"/>
      <c r="S4157" s="117"/>
      <c r="T4157" s="123"/>
      <c r="U4157" s="299"/>
      <c r="V4157" s="294" t="str">
        <f>IF(Tabela7[[#This Row],[C/V]]="c",Tabela7[[#This Row],[Preço Médio]],"")</f>
        <v/>
      </c>
      <c r="W4157" s="294" t="str">
        <f>IF(Tabela7[[#This Row],[C/V]]="v",Tabela7[[#This Row],[Preço Médio]],"")</f>
        <v/>
      </c>
      <c r="X4157" s="123" t="str">
        <f>Tabela7[[#This Row],[Código Negociação]]&amp;Tabela7[[#This Row],[C/V]]</f>
        <v/>
      </c>
    </row>
    <row r="4158" spans="3:24" ht="15" customHeight="1" x14ac:dyDescent="0.25">
      <c r="C4158" s="262"/>
      <c r="D4158" s="272"/>
      <c r="E4158" s="272"/>
      <c r="F4158" s="264"/>
      <c r="G4158" s="265"/>
      <c r="H4158" s="126"/>
      <c r="I4158" s="125"/>
      <c r="J4158" s="125"/>
      <c r="K4158" s="125"/>
      <c r="L4158" s="125"/>
      <c r="M4158" s="125"/>
      <c r="N4158" s="125"/>
      <c r="O4158" s="266"/>
      <c r="P4158" s="267"/>
      <c r="Q4158" s="268"/>
      <c r="R4158" s="269"/>
      <c r="S4158" s="268"/>
      <c r="T4158" s="263"/>
      <c r="U4158" s="300"/>
      <c r="V4158" s="294" t="str">
        <f>IF(Tabela7[[#This Row],[C/V]]="c",Tabela7[[#This Row],[Preço Médio]],"")</f>
        <v/>
      </c>
      <c r="W4158" s="294" t="str">
        <f>IF(Tabela7[[#This Row],[C/V]]="v",Tabela7[[#This Row],[Preço Médio]],"")</f>
        <v/>
      </c>
      <c r="X4158" s="123" t="str">
        <f>Tabela7[[#This Row],[Código Negociação]]&amp;Tabela7[[#This Row],[C/V]]</f>
        <v/>
      </c>
    </row>
    <row r="4159" spans="3:24" ht="15" customHeight="1" x14ac:dyDescent="0.25">
      <c r="C4159" s="262"/>
      <c r="D4159" s="272"/>
      <c r="E4159" s="272"/>
      <c r="F4159" s="264"/>
      <c r="G4159" s="265"/>
      <c r="H4159" s="126"/>
      <c r="I4159" s="125"/>
      <c r="J4159" s="125"/>
      <c r="K4159" s="125"/>
      <c r="L4159" s="125"/>
      <c r="M4159" s="125"/>
      <c r="N4159" s="125"/>
      <c r="O4159" s="266"/>
      <c r="P4159" s="267"/>
      <c r="Q4159" s="267"/>
      <c r="R4159" s="270"/>
      <c r="S4159" s="267"/>
      <c r="T4159" s="264"/>
      <c r="U4159" s="300"/>
      <c r="V4159" s="294" t="str">
        <f>IF(Tabela7[[#This Row],[C/V]]="c",Tabela7[[#This Row],[Preço Médio]],"")</f>
        <v/>
      </c>
      <c r="W4159" s="294" t="str">
        <f>IF(Tabela7[[#This Row],[C/V]]="v",Tabela7[[#This Row],[Preço Médio]],"")</f>
        <v/>
      </c>
      <c r="X4159" s="123" t="str">
        <f>Tabela7[[#This Row],[Código Negociação]]&amp;Tabela7[[#This Row],[C/V]]</f>
        <v/>
      </c>
    </row>
    <row r="4160" spans="3:24" ht="15" customHeight="1" x14ac:dyDescent="0.25">
      <c r="C4160" s="141"/>
      <c r="D4160" s="273"/>
      <c r="E4160" s="273"/>
      <c r="F4160" s="264"/>
      <c r="G4160" s="274"/>
      <c r="H4160" s="264"/>
      <c r="I4160" s="275"/>
      <c r="J4160" s="275"/>
      <c r="K4160" s="275"/>
      <c r="L4160" s="275"/>
      <c r="M4160" s="275"/>
      <c r="N4160" s="275"/>
      <c r="O4160" s="267"/>
      <c r="P4160" s="267"/>
      <c r="Q4160" s="268"/>
      <c r="R4160" s="269"/>
      <c r="S4160" s="268"/>
      <c r="T4160" s="263"/>
      <c r="U4160" s="300"/>
      <c r="V4160" s="294" t="str">
        <f>IF(Tabela7[[#This Row],[C/V]]="c",Tabela7[[#This Row],[Preço Médio]],"")</f>
        <v/>
      </c>
      <c r="W4160" s="294" t="str">
        <f>IF(Tabela7[[#This Row],[C/V]]="v",Tabela7[[#This Row],[Preço Médio]],"")</f>
        <v/>
      </c>
      <c r="X4160" s="123" t="str">
        <f>Tabela7[[#This Row],[Código Negociação]]&amp;Tabela7[[#This Row],[C/V]]</f>
        <v/>
      </c>
    </row>
    <row r="4161" spans="3:24" ht="15" customHeight="1" x14ac:dyDescent="0.25">
      <c r="C4161" s="262"/>
      <c r="D4161" s="272"/>
      <c r="E4161" s="273"/>
      <c r="F4161" s="264"/>
      <c r="G4161" s="265"/>
      <c r="H4161" s="126"/>
      <c r="I4161" s="125"/>
      <c r="J4161" s="125"/>
      <c r="K4161" s="125"/>
      <c r="L4161" s="125"/>
      <c r="M4161" s="125"/>
      <c r="N4161" s="125"/>
      <c r="O4161" s="266"/>
      <c r="P4161" s="267"/>
      <c r="Q4161" s="268"/>
      <c r="R4161" s="269"/>
      <c r="S4161" s="268"/>
      <c r="T4161" s="263"/>
      <c r="U4161" s="300"/>
      <c r="V4161" s="294" t="str">
        <f>IF(Tabela7[[#This Row],[C/V]]="c",Tabela7[[#This Row],[Preço Médio]],"")</f>
        <v/>
      </c>
      <c r="W4161" s="294" t="str">
        <f>IF(Tabela7[[#This Row],[C/V]]="v",Tabela7[[#This Row],[Preço Médio]],"")</f>
        <v/>
      </c>
      <c r="X4161" s="123" t="str">
        <f>Tabela7[[#This Row],[Código Negociação]]&amp;Tabela7[[#This Row],[C/V]]</f>
        <v/>
      </c>
    </row>
    <row r="4162" spans="3:24" ht="15" customHeight="1" x14ac:dyDescent="0.25">
      <c r="C4162" s="262"/>
      <c r="D4162" s="272"/>
      <c r="E4162" s="273"/>
      <c r="F4162" s="264"/>
      <c r="G4162" s="265"/>
      <c r="H4162" s="126"/>
      <c r="I4162" s="125"/>
      <c r="J4162" s="125"/>
      <c r="K4162" s="125"/>
      <c r="L4162" s="125"/>
      <c r="M4162" s="125"/>
      <c r="N4162" s="125"/>
      <c r="O4162" s="266"/>
      <c r="P4162" s="267"/>
      <c r="Q4162" s="267"/>
      <c r="R4162" s="270"/>
      <c r="S4162" s="267"/>
      <c r="T4162" s="264"/>
      <c r="U4162" s="300"/>
      <c r="V4162" s="294" t="str">
        <f>IF(Tabela7[[#This Row],[C/V]]="c",Tabela7[[#This Row],[Preço Médio]],"")</f>
        <v/>
      </c>
      <c r="W4162" s="294" t="str">
        <f>IF(Tabela7[[#This Row],[C/V]]="v",Tabela7[[#This Row],[Preço Médio]],"")</f>
        <v/>
      </c>
      <c r="X4162" s="123" t="str">
        <f>Tabela7[[#This Row],[Código Negociação]]&amp;Tabela7[[#This Row],[C/V]]</f>
        <v/>
      </c>
    </row>
    <row r="4163" spans="3:24" ht="15" customHeight="1" x14ac:dyDescent="0.25">
      <c r="C4163" s="141"/>
      <c r="D4163" s="271"/>
      <c r="E4163" s="271"/>
      <c r="F4163" s="118"/>
      <c r="G4163" s="119"/>
      <c r="H4163" s="118"/>
      <c r="I4163" s="120"/>
      <c r="J4163" s="120"/>
      <c r="K4163" s="120"/>
      <c r="L4163" s="120"/>
      <c r="M4163" s="120"/>
      <c r="N4163" s="120"/>
      <c r="O4163" s="121"/>
      <c r="P4163" s="121"/>
      <c r="Q4163" s="117"/>
      <c r="R4163" s="122"/>
      <c r="S4163" s="117"/>
      <c r="T4163" s="123"/>
      <c r="U4163" s="299"/>
      <c r="V4163" s="294" t="str">
        <f>IF(Tabela7[[#This Row],[C/V]]="c",Tabela7[[#This Row],[Preço Médio]],"")</f>
        <v/>
      </c>
      <c r="W4163" s="294" t="str">
        <f>IF(Tabela7[[#This Row],[C/V]]="v",Tabela7[[#This Row],[Preço Médio]],"")</f>
        <v/>
      </c>
      <c r="X4163" s="123" t="str">
        <f>Tabela7[[#This Row],[Código Negociação]]&amp;Tabela7[[#This Row],[C/V]]</f>
        <v/>
      </c>
    </row>
    <row r="4164" spans="3:24" ht="15" customHeight="1" x14ac:dyDescent="0.25">
      <c r="C4164" s="262"/>
      <c r="D4164" s="272"/>
      <c r="E4164" s="272"/>
      <c r="F4164" s="264"/>
      <c r="G4164" s="265"/>
      <c r="H4164" s="126"/>
      <c r="I4164" s="125"/>
      <c r="J4164" s="125"/>
      <c r="K4164" s="125"/>
      <c r="L4164" s="125"/>
      <c r="M4164" s="125"/>
      <c r="N4164" s="125"/>
      <c r="O4164" s="266"/>
      <c r="P4164" s="267"/>
      <c r="Q4164" s="268"/>
      <c r="R4164" s="269"/>
      <c r="S4164" s="268"/>
      <c r="T4164" s="263"/>
      <c r="U4164" s="300"/>
      <c r="V4164" s="294" t="str">
        <f>IF(Tabela7[[#This Row],[C/V]]="c",Tabela7[[#This Row],[Preço Médio]],"")</f>
        <v/>
      </c>
      <c r="W4164" s="294" t="str">
        <f>IF(Tabela7[[#This Row],[C/V]]="v",Tabela7[[#This Row],[Preço Médio]],"")</f>
        <v/>
      </c>
      <c r="X4164" s="123" t="str">
        <f>Tabela7[[#This Row],[Código Negociação]]&amp;Tabela7[[#This Row],[C/V]]</f>
        <v/>
      </c>
    </row>
    <row r="4165" spans="3:24" ht="15" customHeight="1" x14ac:dyDescent="0.25">
      <c r="C4165" s="262"/>
      <c r="D4165" s="272"/>
      <c r="E4165" s="272"/>
      <c r="F4165" s="264"/>
      <c r="G4165" s="265"/>
      <c r="H4165" s="126"/>
      <c r="I4165" s="125"/>
      <c r="J4165" s="125"/>
      <c r="K4165" s="125"/>
      <c r="L4165" s="125"/>
      <c r="M4165" s="125"/>
      <c r="N4165" s="125"/>
      <c r="O4165" s="266"/>
      <c r="P4165" s="267"/>
      <c r="Q4165" s="267"/>
      <c r="R4165" s="270"/>
      <c r="S4165" s="267"/>
      <c r="T4165" s="264"/>
      <c r="U4165" s="300"/>
      <c r="V4165" s="294" t="str">
        <f>IF(Tabela7[[#This Row],[C/V]]="c",Tabela7[[#This Row],[Preço Médio]],"")</f>
        <v/>
      </c>
      <c r="W4165" s="294" t="str">
        <f>IF(Tabela7[[#This Row],[C/V]]="v",Tabela7[[#This Row],[Preço Médio]],"")</f>
        <v/>
      </c>
      <c r="X4165" s="123" t="str">
        <f>Tabela7[[#This Row],[Código Negociação]]&amp;Tabela7[[#This Row],[C/V]]</f>
        <v/>
      </c>
    </row>
    <row r="4166" spans="3:24" ht="15" customHeight="1" x14ac:dyDescent="0.25">
      <c r="C4166" s="141"/>
      <c r="D4166" s="273"/>
      <c r="E4166" s="273"/>
      <c r="F4166" s="264"/>
      <c r="G4166" s="274"/>
      <c r="H4166" s="264"/>
      <c r="I4166" s="275"/>
      <c r="J4166" s="275"/>
      <c r="K4166" s="275"/>
      <c r="L4166" s="275"/>
      <c r="M4166" s="275"/>
      <c r="N4166" s="275"/>
      <c r="O4166" s="267"/>
      <c r="P4166" s="267"/>
      <c r="Q4166" s="268"/>
      <c r="R4166" s="269"/>
      <c r="S4166" s="268"/>
      <c r="T4166" s="263"/>
      <c r="U4166" s="300"/>
      <c r="V4166" s="294" t="str">
        <f>IF(Tabela7[[#This Row],[C/V]]="c",Tabela7[[#This Row],[Preço Médio]],"")</f>
        <v/>
      </c>
      <c r="W4166" s="294" t="str">
        <f>IF(Tabela7[[#This Row],[C/V]]="v",Tabela7[[#This Row],[Preço Médio]],"")</f>
        <v/>
      </c>
      <c r="X4166" s="123" t="str">
        <f>Tabela7[[#This Row],[Código Negociação]]&amp;Tabela7[[#This Row],[C/V]]</f>
        <v/>
      </c>
    </row>
    <row r="4167" spans="3:24" ht="15" customHeight="1" x14ac:dyDescent="0.25">
      <c r="C4167" s="262"/>
      <c r="D4167" s="272"/>
      <c r="E4167" s="273"/>
      <c r="F4167" s="264"/>
      <c r="G4167" s="265"/>
      <c r="H4167" s="126"/>
      <c r="I4167" s="125"/>
      <c r="J4167" s="125"/>
      <c r="K4167" s="125"/>
      <c r="L4167" s="125"/>
      <c r="M4167" s="125"/>
      <c r="N4167" s="125"/>
      <c r="O4167" s="266"/>
      <c r="P4167" s="267"/>
      <c r="Q4167" s="268"/>
      <c r="R4167" s="269"/>
      <c r="S4167" s="268"/>
      <c r="T4167" s="263"/>
      <c r="U4167" s="300"/>
      <c r="V4167" s="294" t="str">
        <f>IF(Tabela7[[#This Row],[C/V]]="c",Tabela7[[#This Row],[Preço Médio]],"")</f>
        <v/>
      </c>
      <c r="W4167" s="294" t="str">
        <f>IF(Tabela7[[#This Row],[C/V]]="v",Tabela7[[#This Row],[Preço Médio]],"")</f>
        <v/>
      </c>
      <c r="X4167" s="123" t="str">
        <f>Tabela7[[#This Row],[Código Negociação]]&amp;Tabela7[[#This Row],[C/V]]</f>
        <v/>
      </c>
    </row>
    <row r="4168" spans="3:24" ht="15" customHeight="1" x14ac:dyDescent="0.25">
      <c r="C4168" s="262"/>
      <c r="D4168" s="272"/>
      <c r="E4168" s="273"/>
      <c r="F4168" s="264"/>
      <c r="G4168" s="265"/>
      <c r="H4168" s="126"/>
      <c r="I4168" s="125"/>
      <c r="J4168" s="125"/>
      <c r="K4168" s="125"/>
      <c r="L4168" s="125"/>
      <c r="M4168" s="125"/>
      <c r="N4168" s="125"/>
      <c r="O4168" s="266"/>
      <c r="P4168" s="267"/>
      <c r="Q4168" s="267"/>
      <c r="R4168" s="270"/>
      <c r="S4168" s="267"/>
      <c r="T4168" s="264"/>
      <c r="U4168" s="300"/>
      <c r="V4168" s="294" t="str">
        <f>IF(Tabela7[[#This Row],[C/V]]="c",Tabela7[[#This Row],[Preço Médio]],"")</f>
        <v/>
      </c>
      <c r="W4168" s="294" t="str">
        <f>IF(Tabela7[[#This Row],[C/V]]="v",Tabela7[[#This Row],[Preço Médio]],"")</f>
        <v/>
      </c>
      <c r="X4168" s="123" t="str">
        <f>Tabela7[[#This Row],[Código Negociação]]&amp;Tabela7[[#This Row],[C/V]]</f>
        <v/>
      </c>
    </row>
    <row r="4169" spans="3:24" ht="15" customHeight="1" x14ac:dyDescent="0.25">
      <c r="C4169" s="141"/>
      <c r="D4169" s="271"/>
      <c r="E4169" s="271"/>
      <c r="F4169" s="118"/>
      <c r="G4169" s="119"/>
      <c r="H4169" s="118"/>
      <c r="I4169" s="120"/>
      <c r="J4169" s="120"/>
      <c r="K4169" s="120"/>
      <c r="L4169" s="120"/>
      <c r="M4169" s="120"/>
      <c r="N4169" s="120"/>
      <c r="O4169" s="121"/>
      <c r="P4169" s="121"/>
      <c r="Q4169" s="117"/>
      <c r="R4169" s="122"/>
      <c r="S4169" s="117"/>
      <c r="T4169" s="123"/>
      <c r="U4169" s="299"/>
      <c r="V4169" s="294" t="str">
        <f>IF(Tabela7[[#This Row],[C/V]]="c",Tabela7[[#This Row],[Preço Médio]],"")</f>
        <v/>
      </c>
      <c r="W4169" s="294" t="str">
        <f>IF(Tabela7[[#This Row],[C/V]]="v",Tabela7[[#This Row],[Preço Médio]],"")</f>
        <v/>
      </c>
      <c r="X4169" s="123" t="str">
        <f>Tabela7[[#This Row],[Código Negociação]]&amp;Tabela7[[#This Row],[C/V]]</f>
        <v/>
      </c>
    </row>
    <row r="4170" spans="3:24" ht="15" customHeight="1" x14ac:dyDescent="0.25">
      <c r="C4170" s="262"/>
      <c r="D4170" s="272"/>
      <c r="E4170" s="272"/>
      <c r="F4170" s="264"/>
      <c r="G4170" s="265"/>
      <c r="H4170" s="126"/>
      <c r="I4170" s="125"/>
      <c r="J4170" s="125"/>
      <c r="K4170" s="125"/>
      <c r="L4170" s="125"/>
      <c r="M4170" s="125"/>
      <c r="N4170" s="125"/>
      <c r="O4170" s="266"/>
      <c r="P4170" s="267"/>
      <c r="Q4170" s="268"/>
      <c r="R4170" s="269"/>
      <c r="S4170" s="268"/>
      <c r="T4170" s="263"/>
      <c r="U4170" s="300"/>
      <c r="V4170" s="294" t="str">
        <f>IF(Tabela7[[#This Row],[C/V]]="c",Tabela7[[#This Row],[Preço Médio]],"")</f>
        <v/>
      </c>
      <c r="W4170" s="294" t="str">
        <f>IF(Tabela7[[#This Row],[C/V]]="v",Tabela7[[#This Row],[Preço Médio]],"")</f>
        <v/>
      </c>
      <c r="X4170" s="123" t="str">
        <f>Tabela7[[#This Row],[Código Negociação]]&amp;Tabela7[[#This Row],[C/V]]</f>
        <v/>
      </c>
    </row>
    <row r="4171" spans="3:24" ht="15" customHeight="1" x14ac:dyDescent="0.25">
      <c r="C4171" s="262"/>
      <c r="D4171" s="272"/>
      <c r="E4171" s="272"/>
      <c r="F4171" s="264"/>
      <c r="G4171" s="265"/>
      <c r="H4171" s="126"/>
      <c r="I4171" s="125"/>
      <c r="J4171" s="125"/>
      <c r="K4171" s="125"/>
      <c r="L4171" s="125"/>
      <c r="M4171" s="125"/>
      <c r="N4171" s="125"/>
      <c r="O4171" s="266"/>
      <c r="P4171" s="267"/>
      <c r="Q4171" s="267"/>
      <c r="R4171" s="270"/>
      <c r="S4171" s="267"/>
      <c r="T4171" s="264"/>
      <c r="U4171" s="300"/>
      <c r="V4171" s="294" t="str">
        <f>IF(Tabela7[[#This Row],[C/V]]="c",Tabela7[[#This Row],[Preço Médio]],"")</f>
        <v/>
      </c>
      <c r="W4171" s="294" t="str">
        <f>IF(Tabela7[[#This Row],[C/V]]="v",Tabela7[[#This Row],[Preço Médio]],"")</f>
        <v/>
      </c>
      <c r="X4171" s="123" t="str">
        <f>Tabela7[[#This Row],[Código Negociação]]&amp;Tabela7[[#This Row],[C/V]]</f>
        <v/>
      </c>
    </row>
    <row r="4172" spans="3:24" ht="15" customHeight="1" x14ac:dyDescent="0.25">
      <c r="C4172" s="141"/>
      <c r="D4172" s="273"/>
      <c r="E4172" s="273"/>
      <c r="F4172" s="264"/>
      <c r="G4172" s="274"/>
      <c r="H4172" s="264"/>
      <c r="I4172" s="275"/>
      <c r="J4172" s="275"/>
      <c r="K4172" s="275"/>
      <c r="L4172" s="275"/>
      <c r="M4172" s="275"/>
      <c r="N4172" s="275"/>
      <c r="O4172" s="267"/>
      <c r="P4172" s="267"/>
      <c r="Q4172" s="268"/>
      <c r="R4172" s="269"/>
      <c r="S4172" s="268"/>
      <c r="T4172" s="263"/>
      <c r="U4172" s="300"/>
      <c r="V4172" s="294" t="str">
        <f>IF(Tabela7[[#This Row],[C/V]]="c",Tabela7[[#This Row],[Preço Médio]],"")</f>
        <v/>
      </c>
      <c r="W4172" s="294" t="str">
        <f>IF(Tabela7[[#This Row],[C/V]]="v",Tabela7[[#This Row],[Preço Médio]],"")</f>
        <v/>
      </c>
      <c r="X4172" s="123" t="str">
        <f>Tabela7[[#This Row],[Código Negociação]]&amp;Tabela7[[#This Row],[C/V]]</f>
        <v/>
      </c>
    </row>
    <row r="4173" spans="3:24" ht="15" customHeight="1" x14ac:dyDescent="0.25">
      <c r="C4173" s="262"/>
      <c r="D4173" s="272"/>
      <c r="E4173" s="273"/>
      <c r="F4173" s="264"/>
      <c r="G4173" s="265"/>
      <c r="H4173" s="126"/>
      <c r="I4173" s="125"/>
      <c r="J4173" s="125"/>
      <c r="K4173" s="125"/>
      <c r="L4173" s="125"/>
      <c r="M4173" s="125"/>
      <c r="N4173" s="125"/>
      <c r="O4173" s="266"/>
      <c r="P4173" s="267"/>
      <c r="Q4173" s="268"/>
      <c r="R4173" s="269"/>
      <c r="S4173" s="268"/>
      <c r="T4173" s="263"/>
      <c r="U4173" s="300"/>
      <c r="V4173" s="294" t="str">
        <f>IF(Tabela7[[#This Row],[C/V]]="c",Tabela7[[#This Row],[Preço Médio]],"")</f>
        <v/>
      </c>
      <c r="W4173" s="294" t="str">
        <f>IF(Tabela7[[#This Row],[C/V]]="v",Tabela7[[#This Row],[Preço Médio]],"")</f>
        <v/>
      </c>
      <c r="X4173" s="123" t="str">
        <f>Tabela7[[#This Row],[Código Negociação]]&amp;Tabela7[[#This Row],[C/V]]</f>
        <v/>
      </c>
    </row>
    <row r="4174" spans="3:24" ht="15" customHeight="1" x14ac:dyDescent="0.25">
      <c r="C4174" s="262"/>
      <c r="D4174" s="272"/>
      <c r="E4174" s="273"/>
      <c r="F4174" s="264"/>
      <c r="G4174" s="265"/>
      <c r="H4174" s="126"/>
      <c r="I4174" s="125"/>
      <c r="J4174" s="125"/>
      <c r="K4174" s="125"/>
      <c r="L4174" s="125"/>
      <c r="M4174" s="125"/>
      <c r="N4174" s="125"/>
      <c r="O4174" s="266"/>
      <c r="P4174" s="267"/>
      <c r="Q4174" s="267"/>
      <c r="R4174" s="270"/>
      <c r="S4174" s="267"/>
      <c r="T4174" s="264"/>
      <c r="U4174" s="300"/>
      <c r="V4174" s="294" t="str">
        <f>IF(Tabela7[[#This Row],[C/V]]="c",Tabela7[[#This Row],[Preço Médio]],"")</f>
        <v/>
      </c>
      <c r="W4174" s="294" t="str">
        <f>IF(Tabela7[[#This Row],[C/V]]="v",Tabela7[[#This Row],[Preço Médio]],"")</f>
        <v/>
      </c>
      <c r="X4174" s="123" t="str">
        <f>Tabela7[[#This Row],[Código Negociação]]&amp;Tabela7[[#This Row],[C/V]]</f>
        <v/>
      </c>
    </row>
    <row r="4175" spans="3:24" ht="15" customHeight="1" x14ac:dyDescent="0.25">
      <c r="C4175" s="141"/>
      <c r="D4175" s="271"/>
      <c r="E4175" s="271"/>
      <c r="F4175" s="118"/>
      <c r="G4175" s="119"/>
      <c r="H4175" s="118"/>
      <c r="I4175" s="120"/>
      <c r="J4175" s="120"/>
      <c r="K4175" s="120"/>
      <c r="L4175" s="120"/>
      <c r="M4175" s="120"/>
      <c r="N4175" s="120"/>
      <c r="O4175" s="121"/>
      <c r="P4175" s="121"/>
      <c r="Q4175" s="117"/>
      <c r="R4175" s="122"/>
      <c r="S4175" s="117"/>
      <c r="T4175" s="123"/>
      <c r="U4175" s="299"/>
      <c r="V4175" s="294" t="str">
        <f>IF(Tabela7[[#This Row],[C/V]]="c",Tabela7[[#This Row],[Preço Médio]],"")</f>
        <v/>
      </c>
      <c r="W4175" s="294" t="str">
        <f>IF(Tabela7[[#This Row],[C/V]]="v",Tabela7[[#This Row],[Preço Médio]],"")</f>
        <v/>
      </c>
      <c r="X4175" s="123" t="str">
        <f>Tabela7[[#This Row],[Código Negociação]]&amp;Tabela7[[#This Row],[C/V]]</f>
        <v/>
      </c>
    </row>
    <row r="4176" spans="3:24" ht="15" customHeight="1" x14ac:dyDescent="0.25">
      <c r="C4176" s="262"/>
      <c r="D4176" s="272"/>
      <c r="E4176" s="272"/>
      <c r="F4176" s="264"/>
      <c r="G4176" s="265"/>
      <c r="H4176" s="126"/>
      <c r="I4176" s="125"/>
      <c r="J4176" s="125"/>
      <c r="K4176" s="125"/>
      <c r="L4176" s="125"/>
      <c r="M4176" s="125"/>
      <c r="N4176" s="125"/>
      <c r="O4176" s="266"/>
      <c r="P4176" s="267"/>
      <c r="Q4176" s="268"/>
      <c r="R4176" s="269"/>
      <c r="S4176" s="268"/>
      <c r="T4176" s="263"/>
      <c r="U4176" s="300"/>
      <c r="V4176" s="294" t="str">
        <f>IF(Tabela7[[#This Row],[C/V]]="c",Tabela7[[#This Row],[Preço Médio]],"")</f>
        <v/>
      </c>
      <c r="W4176" s="294" t="str">
        <f>IF(Tabela7[[#This Row],[C/V]]="v",Tabela7[[#This Row],[Preço Médio]],"")</f>
        <v/>
      </c>
      <c r="X4176" s="123" t="str">
        <f>Tabela7[[#This Row],[Código Negociação]]&amp;Tabela7[[#This Row],[C/V]]</f>
        <v/>
      </c>
    </row>
    <row r="4177" spans="3:24" ht="15" customHeight="1" x14ac:dyDescent="0.25">
      <c r="C4177" s="262"/>
      <c r="D4177" s="272"/>
      <c r="E4177" s="272"/>
      <c r="F4177" s="264"/>
      <c r="G4177" s="265"/>
      <c r="H4177" s="126"/>
      <c r="I4177" s="125"/>
      <c r="J4177" s="125"/>
      <c r="K4177" s="125"/>
      <c r="L4177" s="125"/>
      <c r="M4177" s="125"/>
      <c r="N4177" s="125"/>
      <c r="O4177" s="266"/>
      <c r="P4177" s="267"/>
      <c r="Q4177" s="267"/>
      <c r="R4177" s="270"/>
      <c r="S4177" s="267"/>
      <c r="T4177" s="264"/>
      <c r="U4177" s="300"/>
      <c r="V4177" s="294" t="str">
        <f>IF(Tabela7[[#This Row],[C/V]]="c",Tabela7[[#This Row],[Preço Médio]],"")</f>
        <v/>
      </c>
      <c r="W4177" s="294" t="str">
        <f>IF(Tabela7[[#This Row],[C/V]]="v",Tabela7[[#This Row],[Preço Médio]],"")</f>
        <v/>
      </c>
      <c r="X4177" s="123" t="str">
        <f>Tabela7[[#This Row],[Código Negociação]]&amp;Tabela7[[#This Row],[C/V]]</f>
        <v/>
      </c>
    </row>
    <row r="4178" spans="3:24" ht="15" customHeight="1" x14ac:dyDescent="0.25">
      <c r="C4178" s="141"/>
      <c r="D4178" s="273"/>
      <c r="E4178" s="273"/>
      <c r="F4178" s="264"/>
      <c r="G4178" s="274"/>
      <c r="H4178" s="264"/>
      <c r="I4178" s="275"/>
      <c r="J4178" s="275"/>
      <c r="K4178" s="275"/>
      <c r="L4178" s="275"/>
      <c r="M4178" s="275"/>
      <c r="N4178" s="275"/>
      <c r="O4178" s="267"/>
      <c r="P4178" s="267"/>
      <c r="Q4178" s="268"/>
      <c r="R4178" s="269"/>
      <c r="S4178" s="268"/>
      <c r="T4178" s="263"/>
      <c r="U4178" s="300"/>
      <c r="V4178" s="294" t="str">
        <f>IF(Tabela7[[#This Row],[C/V]]="c",Tabela7[[#This Row],[Preço Médio]],"")</f>
        <v/>
      </c>
      <c r="W4178" s="294" t="str">
        <f>IF(Tabela7[[#This Row],[C/V]]="v",Tabela7[[#This Row],[Preço Médio]],"")</f>
        <v/>
      </c>
      <c r="X4178" s="123" t="str">
        <f>Tabela7[[#This Row],[Código Negociação]]&amp;Tabela7[[#This Row],[C/V]]</f>
        <v/>
      </c>
    </row>
    <row r="4179" spans="3:24" ht="15" customHeight="1" x14ac:dyDescent="0.25">
      <c r="C4179" s="262"/>
      <c r="D4179" s="272"/>
      <c r="E4179" s="273"/>
      <c r="F4179" s="264"/>
      <c r="G4179" s="265"/>
      <c r="H4179" s="126"/>
      <c r="I4179" s="125"/>
      <c r="J4179" s="125"/>
      <c r="K4179" s="125"/>
      <c r="L4179" s="125"/>
      <c r="M4179" s="125"/>
      <c r="N4179" s="125"/>
      <c r="O4179" s="266"/>
      <c r="P4179" s="267"/>
      <c r="Q4179" s="268"/>
      <c r="R4179" s="269"/>
      <c r="S4179" s="268"/>
      <c r="T4179" s="263"/>
      <c r="U4179" s="300"/>
      <c r="V4179" s="294" t="str">
        <f>IF(Tabela7[[#This Row],[C/V]]="c",Tabela7[[#This Row],[Preço Médio]],"")</f>
        <v/>
      </c>
      <c r="W4179" s="294" t="str">
        <f>IF(Tabela7[[#This Row],[C/V]]="v",Tabela7[[#This Row],[Preço Médio]],"")</f>
        <v/>
      </c>
      <c r="X4179" s="123" t="str">
        <f>Tabela7[[#This Row],[Código Negociação]]&amp;Tabela7[[#This Row],[C/V]]</f>
        <v/>
      </c>
    </row>
    <row r="4180" spans="3:24" ht="15" customHeight="1" x14ac:dyDescent="0.25">
      <c r="C4180" s="262"/>
      <c r="D4180" s="272"/>
      <c r="E4180" s="273"/>
      <c r="F4180" s="264"/>
      <c r="G4180" s="265"/>
      <c r="H4180" s="126"/>
      <c r="I4180" s="125"/>
      <c r="J4180" s="125"/>
      <c r="K4180" s="125"/>
      <c r="L4180" s="125"/>
      <c r="M4180" s="125"/>
      <c r="N4180" s="125"/>
      <c r="O4180" s="266"/>
      <c r="P4180" s="267"/>
      <c r="Q4180" s="267"/>
      <c r="R4180" s="270"/>
      <c r="S4180" s="267"/>
      <c r="T4180" s="264"/>
      <c r="U4180" s="300"/>
      <c r="V4180" s="294" t="str">
        <f>IF(Tabela7[[#This Row],[C/V]]="c",Tabela7[[#This Row],[Preço Médio]],"")</f>
        <v/>
      </c>
      <c r="W4180" s="294" t="str">
        <f>IF(Tabela7[[#This Row],[C/V]]="v",Tabela7[[#This Row],[Preço Médio]],"")</f>
        <v/>
      </c>
      <c r="X4180" s="123" t="str">
        <f>Tabela7[[#This Row],[Código Negociação]]&amp;Tabela7[[#This Row],[C/V]]</f>
        <v/>
      </c>
    </row>
    <row r="4181" spans="3:24" ht="15" customHeight="1" x14ac:dyDescent="0.25">
      <c r="C4181" s="141"/>
      <c r="D4181" s="271"/>
      <c r="E4181" s="271"/>
      <c r="F4181" s="118"/>
      <c r="G4181" s="119"/>
      <c r="H4181" s="118"/>
      <c r="I4181" s="120"/>
      <c r="J4181" s="120"/>
      <c r="K4181" s="120"/>
      <c r="L4181" s="120"/>
      <c r="M4181" s="120"/>
      <c r="N4181" s="120"/>
      <c r="O4181" s="121"/>
      <c r="P4181" s="121"/>
      <c r="Q4181" s="117"/>
      <c r="R4181" s="122"/>
      <c r="S4181" s="117"/>
      <c r="T4181" s="123"/>
      <c r="U4181" s="299"/>
      <c r="V4181" s="294" t="str">
        <f>IF(Tabela7[[#This Row],[C/V]]="c",Tabela7[[#This Row],[Preço Médio]],"")</f>
        <v/>
      </c>
      <c r="W4181" s="294" t="str">
        <f>IF(Tabela7[[#This Row],[C/V]]="v",Tabela7[[#This Row],[Preço Médio]],"")</f>
        <v/>
      </c>
      <c r="X4181" s="123" t="str">
        <f>Tabela7[[#This Row],[Código Negociação]]&amp;Tabela7[[#This Row],[C/V]]</f>
        <v/>
      </c>
    </row>
    <row r="4182" spans="3:24" ht="15" customHeight="1" x14ac:dyDescent="0.25">
      <c r="C4182" s="262"/>
      <c r="D4182" s="272"/>
      <c r="E4182" s="272"/>
      <c r="F4182" s="264"/>
      <c r="G4182" s="265"/>
      <c r="H4182" s="126"/>
      <c r="I4182" s="125"/>
      <c r="J4182" s="125"/>
      <c r="K4182" s="125"/>
      <c r="L4182" s="125"/>
      <c r="M4182" s="125"/>
      <c r="N4182" s="125"/>
      <c r="O4182" s="266"/>
      <c r="P4182" s="267"/>
      <c r="Q4182" s="268"/>
      <c r="R4182" s="269"/>
      <c r="S4182" s="268"/>
      <c r="T4182" s="263"/>
      <c r="U4182" s="300"/>
      <c r="V4182" s="294" t="str">
        <f>IF(Tabela7[[#This Row],[C/V]]="c",Tabela7[[#This Row],[Preço Médio]],"")</f>
        <v/>
      </c>
      <c r="W4182" s="294" t="str">
        <f>IF(Tabela7[[#This Row],[C/V]]="v",Tabela7[[#This Row],[Preço Médio]],"")</f>
        <v/>
      </c>
      <c r="X4182" s="123" t="str">
        <f>Tabela7[[#This Row],[Código Negociação]]&amp;Tabela7[[#This Row],[C/V]]</f>
        <v/>
      </c>
    </row>
    <row r="4183" spans="3:24" ht="15" customHeight="1" x14ac:dyDescent="0.25">
      <c r="C4183" s="262"/>
      <c r="D4183" s="272"/>
      <c r="E4183" s="272"/>
      <c r="F4183" s="264"/>
      <c r="G4183" s="265"/>
      <c r="H4183" s="126"/>
      <c r="I4183" s="125"/>
      <c r="J4183" s="125"/>
      <c r="K4183" s="125"/>
      <c r="L4183" s="125"/>
      <c r="M4183" s="125"/>
      <c r="N4183" s="125"/>
      <c r="O4183" s="266"/>
      <c r="P4183" s="267"/>
      <c r="Q4183" s="267"/>
      <c r="R4183" s="270"/>
      <c r="S4183" s="267"/>
      <c r="T4183" s="264"/>
      <c r="U4183" s="300"/>
      <c r="V4183" s="294" t="str">
        <f>IF(Tabela7[[#This Row],[C/V]]="c",Tabela7[[#This Row],[Preço Médio]],"")</f>
        <v/>
      </c>
      <c r="W4183" s="294" t="str">
        <f>IF(Tabela7[[#This Row],[C/V]]="v",Tabela7[[#This Row],[Preço Médio]],"")</f>
        <v/>
      </c>
      <c r="X4183" s="123" t="str">
        <f>Tabela7[[#This Row],[Código Negociação]]&amp;Tabela7[[#This Row],[C/V]]</f>
        <v/>
      </c>
    </row>
    <row r="4184" spans="3:24" ht="15" customHeight="1" x14ac:dyDescent="0.25">
      <c r="C4184" s="141"/>
      <c r="D4184" s="273"/>
      <c r="E4184" s="273"/>
      <c r="F4184" s="264"/>
      <c r="G4184" s="274"/>
      <c r="H4184" s="264"/>
      <c r="I4184" s="275"/>
      <c r="J4184" s="275"/>
      <c r="K4184" s="275"/>
      <c r="L4184" s="275"/>
      <c r="M4184" s="275"/>
      <c r="N4184" s="275"/>
      <c r="O4184" s="267"/>
      <c r="P4184" s="267"/>
      <c r="Q4184" s="268"/>
      <c r="R4184" s="269"/>
      <c r="S4184" s="268"/>
      <c r="T4184" s="263"/>
      <c r="U4184" s="300"/>
      <c r="V4184" s="294" t="str">
        <f>IF(Tabela7[[#This Row],[C/V]]="c",Tabela7[[#This Row],[Preço Médio]],"")</f>
        <v/>
      </c>
      <c r="W4184" s="294" t="str">
        <f>IF(Tabela7[[#This Row],[C/V]]="v",Tabela7[[#This Row],[Preço Médio]],"")</f>
        <v/>
      </c>
      <c r="X4184" s="123" t="str">
        <f>Tabela7[[#This Row],[Código Negociação]]&amp;Tabela7[[#This Row],[C/V]]</f>
        <v/>
      </c>
    </row>
    <row r="4185" spans="3:24" ht="15" customHeight="1" x14ac:dyDescent="0.25">
      <c r="C4185" s="262"/>
      <c r="D4185" s="272"/>
      <c r="E4185" s="273"/>
      <c r="F4185" s="264"/>
      <c r="G4185" s="265"/>
      <c r="H4185" s="126"/>
      <c r="I4185" s="125"/>
      <c r="J4185" s="125"/>
      <c r="K4185" s="125"/>
      <c r="L4185" s="125"/>
      <c r="M4185" s="125"/>
      <c r="N4185" s="125"/>
      <c r="O4185" s="266"/>
      <c r="P4185" s="267"/>
      <c r="Q4185" s="268"/>
      <c r="R4185" s="269"/>
      <c r="S4185" s="268"/>
      <c r="T4185" s="263"/>
      <c r="U4185" s="300"/>
      <c r="V4185" s="294" t="str">
        <f>IF(Tabela7[[#This Row],[C/V]]="c",Tabela7[[#This Row],[Preço Médio]],"")</f>
        <v/>
      </c>
      <c r="W4185" s="294" t="str">
        <f>IF(Tabela7[[#This Row],[C/V]]="v",Tabela7[[#This Row],[Preço Médio]],"")</f>
        <v/>
      </c>
      <c r="X4185" s="123" t="str">
        <f>Tabela7[[#This Row],[Código Negociação]]&amp;Tabela7[[#This Row],[C/V]]</f>
        <v/>
      </c>
    </row>
    <row r="4186" spans="3:24" ht="15" customHeight="1" x14ac:dyDescent="0.25">
      <c r="C4186" s="262"/>
      <c r="D4186" s="272"/>
      <c r="E4186" s="273"/>
      <c r="F4186" s="264"/>
      <c r="G4186" s="265"/>
      <c r="H4186" s="126"/>
      <c r="I4186" s="125"/>
      <c r="J4186" s="125"/>
      <c r="K4186" s="125"/>
      <c r="L4186" s="125"/>
      <c r="M4186" s="125"/>
      <c r="N4186" s="125"/>
      <c r="O4186" s="266"/>
      <c r="P4186" s="267"/>
      <c r="Q4186" s="267"/>
      <c r="R4186" s="270"/>
      <c r="S4186" s="267"/>
      <c r="T4186" s="264"/>
      <c r="U4186" s="300"/>
      <c r="V4186" s="294" t="str">
        <f>IF(Tabela7[[#This Row],[C/V]]="c",Tabela7[[#This Row],[Preço Médio]],"")</f>
        <v/>
      </c>
      <c r="W4186" s="294" t="str">
        <f>IF(Tabela7[[#This Row],[C/V]]="v",Tabela7[[#This Row],[Preço Médio]],"")</f>
        <v/>
      </c>
      <c r="X4186" s="123" t="str">
        <f>Tabela7[[#This Row],[Código Negociação]]&amp;Tabela7[[#This Row],[C/V]]</f>
        <v/>
      </c>
    </row>
    <row r="4187" spans="3:24" ht="15" customHeight="1" x14ac:dyDescent="0.25">
      <c r="C4187" s="141"/>
      <c r="D4187" s="271"/>
      <c r="E4187" s="271"/>
      <c r="F4187" s="118"/>
      <c r="G4187" s="119"/>
      <c r="H4187" s="118"/>
      <c r="I4187" s="120"/>
      <c r="J4187" s="120"/>
      <c r="K4187" s="120"/>
      <c r="L4187" s="120"/>
      <c r="M4187" s="120"/>
      <c r="N4187" s="120"/>
      <c r="O4187" s="121"/>
      <c r="P4187" s="121"/>
      <c r="Q4187" s="117"/>
      <c r="R4187" s="122"/>
      <c r="S4187" s="117"/>
      <c r="T4187" s="123"/>
      <c r="U4187" s="299"/>
      <c r="V4187" s="294" t="str">
        <f>IF(Tabela7[[#This Row],[C/V]]="c",Tabela7[[#This Row],[Preço Médio]],"")</f>
        <v/>
      </c>
      <c r="W4187" s="294" t="str">
        <f>IF(Tabela7[[#This Row],[C/V]]="v",Tabela7[[#This Row],[Preço Médio]],"")</f>
        <v/>
      </c>
      <c r="X4187" s="123" t="str">
        <f>Tabela7[[#This Row],[Código Negociação]]&amp;Tabela7[[#This Row],[C/V]]</f>
        <v/>
      </c>
    </row>
    <row r="4188" spans="3:24" ht="15" customHeight="1" x14ac:dyDescent="0.25">
      <c r="C4188" s="262"/>
      <c r="D4188" s="272"/>
      <c r="E4188" s="272"/>
      <c r="F4188" s="264"/>
      <c r="G4188" s="265"/>
      <c r="H4188" s="126"/>
      <c r="I4188" s="125"/>
      <c r="J4188" s="125"/>
      <c r="K4188" s="125"/>
      <c r="L4188" s="125"/>
      <c r="M4188" s="125"/>
      <c r="N4188" s="125"/>
      <c r="O4188" s="266"/>
      <c r="P4188" s="267"/>
      <c r="Q4188" s="268"/>
      <c r="R4188" s="269"/>
      <c r="S4188" s="268"/>
      <c r="T4188" s="263"/>
      <c r="U4188" s="300"/>
      <c r="V4188" s="294" t="str">
        <f>IF(Tabela7[[#This Row],[C/V]]="c",Tabela7[[#This Row],[Preço Médio]],"")</f>
        <v/>
      </c>
      <c r="W4188" s="294" t="str">
        <f>IF(Tabela7[[#This Row],[C/V]]="v",Tabela7[[#This Row],[Preço Médio]],"")</f>
        <v/>
      </c>
      <c r="X4188" s="123" t="str">
        <f>Tabela7[[#This Row],[Código Negociação]]&amp;Tabela7[[#This Row],[C/V]]</f>
        <v/>
      </c>
    </row>
    <row r="4189" spans="3:24" ht="15" customHeight="1" x14ac:dyDescent="0.25">
      <c r="C4189" s="262"/>
      <c r="D4189" s="272"/>
      <c r="E4189" s="272"/>
      <c r="F4189" s="264"/>
      <c r="G4189" s="265"/>
      <c r="H4189" s="126"/>
      <c r="I4189" s="125"/>
      <c r="J4189" s="125"/>
      <c r="K4189" s="125"/>
      <c r="L4189" s="125"/>
      <c r="M4189" s="125"/>
      <c r="N4189" s="125"/>
      <c r="O4189" s="266"/>
      <c r="P4189" s="267"/>
      <c r="Q4189" s="267"/>
      <c r="R4189" s="270"/>
      <c r="S4189" s="267"/>
      <c r="T4189" s="264"/>
      <c r="U4189" s="300"/>
      <c r="V4189" s="294" t="str">
        <f>IF(Tabela7[[#This Row],[C/V]]="c",Tabela7[[#This Row],[Preço Médio]],"")</f>
        <v/>
      </c>
      <c r="W4189" s="294" t="str">
        <f>IF(Tabela7[[#This Row],[C/V]]="v",Tabela7[[#This Row],[Preço Médio]],"")</f>
        <v/>
      </c>
      <c r="X4189" s="123" t="str">
        <f>Tabela7[[#This Row],[Código Negociação]]&amp;Tabela7[[#This Row],[C/V]]</f>
        <v/>
      </c>
    </row>
    <row r="4190" spans="3:24" ht="15" customHeight="1" x14ac:dyDescent="0.25">
      <c r="C4190" s="141"/>
      <c r="D4190" s="273"/>
      <c r="E4190" s="273"/>
      <c r="F4190" s="264"/>
      <c r="G4190" s="274"/>
      <c r="H4190" s="264"/>
      <c r="I4190" s="275"/>
      <c r="J4190" s="275"/>
      <c r="K4190" s="275"/>
      <c r="L4190" s="275"/>
      <c r="M4190" s="275"/>
      <c r="N4190" s="275"/>
      <c r="O4190" s="267"/>
      <c r="P4190" s="267"/>
      <c r="Q4190" s="268"/>
      <c r="R4190" s="269"/>
      <c r="S4190" s="268"/>
      <c r="T4190" s="263"/>
      <c r="U4190" s="300"/>
      <c r="V4190" s="294" t="str">
        <f>IF(Tabela7[[#This Row],[C/V]]="c",Tabela7[[#This Row],[Preço Médio]],"")</f>
        <v/>
      </c>
      <c r="W4190" s="294" t="str">
        <f>IF(Tabela7[[#This Row],[C/V]]="v",Tabela7[[#This Row],[Preço Médio]],"")</f>
        <v/>
      </c>
      <c r="X4190" s="123" t="str">
        <f>Tabela7[[#This Row],[Código Negociação]]&amp;Tabela7[[#This Row],[C/V]]</f>
        <v/>
      </c>
    </row>
    <row r="4191" spans="3:24" ht="15" customHeight="1" x14ac:dyDescent="0.25">
      <c r="C4191" s="262"/>
      <c r="D4191" s="272"/>
      <c r="E4191" s="273"/>
      <c r="F4191" s="264"/>
      <c r="G4191" s="265"/>
      <c r="H4191" s="126"/>
      <c r="I4191" s="125"/>
      <c r="J4191" s="125"/>
      <c r="K4191" s="125"/>
      <c r="L4191" s="125"/>
      <c r="M4191" s="125"/>
      <c r="N4191" s="125"/>
      <c r="O4191" s="266"/>
      <c r="P4191" s="267"/>
      <c r="Q4191" s="268"/>
      <c r="R4191" s="269"/>
      <c r="S4191" s="268"/>
      <c r="T4191" s="263"/>
      <c r="U4191" s="300"/>
      <c r="V4191" s="294" t="str">
        <f>IF(Tabela7[[#This Row],[C/V]]="c",Tabela7[[#This Row],[Preço Médio]],"")</f>
        <v/>
      </c>
      <c r="W4191" s="294" t="str">
        <f>IF(Tabela7[[#This Row],[C/V]]="v",Tabela7[[#This Row],[Preço Médio]],"")</f>
        <v/>
      </c>
      <c r="X4191" s="123" t="str">
        <f>Tabela7[[#This Row],[Código Negociação]]&amp;Tabela7[[#This Row],[C/V]]</f>
        <v/>
      </c>
    </row>
    <row r="4192" spans="3:24" ht="15" customHeight="1" x14ac:dyDescent="0.25">
      <c r="C4192" s="262"/>
      <c r="D4192" s="272"/>
      <c r="E4192" s="273"/>
      <c r="F4192" s="264"/>
      <c r="G4192" s="265"/>
      <c r="H4192" s="126"/>
      <c r="I4192" s="125"/>
      <c r="J4192" s="125"/>
      <c r="K4192" s="125"/>
      <c r="L4192" s="125"/>
      <c r="M4192" s="125"/>
      <c r="N4192" s="125"/>
      <c r="O4192" s="266"/>
      <c r="P4192" s="267"/>
      <c r="Q4192" s="267"/>
      <c r="R4192" s="270"/>
      <c r="S4192" s="267"/>
      <c r="T4192" s="264"/>
      <c r="U4192" s="300"/>
      <c r="V4192" s="294" t="str">
        <f>IF(Tabela7[[#This Row],[C/V]]="c",Tabela7[[#This Row],[Preço Médio]],"")</f>
        <v/>
      </c>
      <c r="W4192" s="294" t="str">
        <f>IF(Tabela7[[#This Row],[C/V]]="v",Tabela7[[#This Row],[Preço Médio]],"")</f>
        <v/>
      </c>
      <c r="X4192" s="123" t="str">
        <f>Tabela7[[#This Row],[Código Negociação]]&amp;Tabela7[[#This Row],[C/V]]</f>
        <v/>
      </c>
    </row>
    <row r="4193" spans="3:24" ht="15" customHeight="1" x14ac:dyDescent="0.25">
      <c r="C4193" s="141"/>
      <c r="D4193" s="271"/>
      <c r="E4193" s="271"/>
      <c r="F4193" s="118"/>
      <c r="G4193" s="119"/>
      <c r="H4193" s="118"/>
      <c r="I4193" s="120"/>
      <c r="J4193" s="120"/>
      <c r="K4193" s="120"/>
      <c r="L4193" s="120"/>
      <c r="M4193" s="120"/>
      <c r="N4193" s="120"/>
      <c r="O4193" s="121"/>
      <c r="P4193" s="121"/>
      <c r="Q4193" s="117"/>
      <c r="R4193" s="122"/>
      <c r="S4193" s="117"/>
      <c r="T4193" s="123"/>
      <c r="U4193" s="299"/>
      <c r="V4193" s="294" t="str">
        <f>IF(Tabela7[[#This Row],[C/V]]="c",Tabela7[[#This Row],[Preço Médio]],"")</f>
        <v/>
      </c>
      <c r="W4193" s="294" t="str">
        <f>IF(Tabela7[[#This Row],[C/V]]="v",Tabela7[[#This Row],[Preço Médio]],"")</f>
        <v/>
      </c>
      <c r="X4193" s="123" t="str">
        <f>Tabela7[[#This Row],[Código Negociação]]&amp;Tabela7[[#This Row],[C/V]]</f>
        <v/>
      </c>
    </row>
    <row r="4194" spans="3:24" ht="15" customHeight="1" x14ac:dyDescent="0.25">
      <c r="C4194" s="262"/>
      <c r="D4194" s="272"/>
      <c r="E4194" s="272"/>
      <c r="F4194" s="264"/>
      <c r="G4194" s="265"/>
      <c r="H4194" s="126"/>
      <c r="I4194" s="125"/>
      <c r="J4194" s="125"/>
      <c r="K4194" s="125"/>
      <c r="L4194" s="125"/>
      <c r="M4194" s="125"/>
      <c r="N4194" s="125"/>
      <c r="O4194" s="266"/>
      <c r="P4194" s="267"/>
      <c r="Q4194" s="268"/>
      <c r="R4194" s="269"/>
      <c r="S4194" s="268"/>
      <c r="T4194" s="263"/>
      <c r="U4194" s="300"/>
      <c r="V4194" s="294" t="str">
        <f>IF(Tabela7[[#This Row],[C/V]]="c",Tabela7[[#This Row],[Preço Médio]],"")</f>
        <v/>
      </c>
      <c r="W4194" s="294" t="str">
        <f>IF(Tabela7[[#This Row],[C/V]]="v",Tabela7[[#This Row],[Preço Médio]],"")</f>
        <v/>
      </c>
      <c r="X4194" s="123" t="str">
        <f>Tabela7[[#This Row],[Código Negociação]]&amp;Tabela7[[#This Row],[C/V]]</f>
        <v/>
      </c>
    </row>
    <row r="4195" spans="3:24" ht="15" customHeight="1" x14ac:dyDescent="0.25">
      <c r="C4195" s="262"/>
      <c r="D4195" s="272"/>
      <c r="E4195" s="272"/>
      <c r="F4195" s="264"/>
      <c r="G4195" s="265"/>
      <c r="H4195" s="126"/>
      <c r="I4195" s="125"/>
      <c r="J4195" s="125"/>
      <c r="K4195" s="125"/>
      <c r="L4195" s="125"/>
      <c r="M4195" s="125"/>
      <c r="N4195" s="125"/>
      <c r="O4195" s="266"/>
      <c r="P4195" s="267"/>
      <c r="Q4195" s="267"/>
      <c r="R4195" s="270"/>
      <c r="S4195" s="267"/>
      <c r="T4195" s="264"/>
      <c r="U4195" s="300"/>
      <c r="V4195" s="294" t="str">
        <f>IF(Tabela7[[#This Row],[C/V]]="c",Tabela7[[#This Row],[Preço Médio]],"")</f>
        <v/>
      </c>
      <c r="W4195" s="294" t="str">
        <f>IF(Tabela7[[#This Row],[C/V]]="v",Tabela7[[#This Row],[Preço Médio]],"")</f>
        <v/>
      </c>
      <c r="X4195" s="123" t="str">
        <f>Tabela7[[#This Row],[Código Negociação]]&amp;Tabela7[[#This Row],[C/V]]</f>
        <v/>
      </c>
    </row>
    <row r="4196" spans="3:24" ht="15" customHeight="1" x14ac:dyDescent="0.25">
      <c r="C4196" s="141"/>
      <c r="D4196" s="273"/>
      <c r="E4196" s="273"/>
      <c r="F4196" s="264"/>
      <c r="G4196" s="274"/>
      <c r="H4196" s="264"/>
      <c r="I4196" s="275"/>
      <c r="J4196" s="275"/>
      <c r="K4196" s="275"/>
      <c r="L4196" s="275"/>
      <c r="M4196" s="275"/>
      <c r="N4196" s="275"/>
      <c r="O4196" s="267"/>
      <c r="P4196" s="267"/>
      <c r="Q4196" s="268"/>
      <c r="R4196" s="269"/>
      <c r="S4196" s="268"/>
      <c r="T4196" s="263"/>
      <c r="U4196" s="300"/>
      <c r="V4196" s="294" t="str">
        <f>IF(Tabela7[[#This Row],[C/V]]="c",Tabela7[[#This Row],[Preço Médio]],"")</f>
        <v/>
      </c>
      <c r="W4196" s="294" t="str">
        <f>IF(Tabela7[[#This Row],[C/V]]="v",Tabela7[[#This Row],[Preço Médio]],"")</f>
        <v/>
      </c>
      <c r="X4196" s="123" t="str">
        <f>Tabela7[[#This Row],[Código Negociação]]&amp;Tabela7[[#This Row],[C/V]]</f>
        <v/>
      </c>
    </row>
    <row r="4197" spans="3:24" ht="15" customHeight="1" x14ac:dyDescent="0.25">
      <c r="C4197" s="262"/>
      <c r="D4197" s="272"/>
      <c r="E4197" s="273"/>
      <c r="F4197" s="264"/>
      <c r="G4197" s="265"/>
      <c r="H4197" s="126"/>
      <c r="I4197" s="125"/>
      <c r="J4197" s="125"/>
      <c r="K4197" s="125"/>
      <c r="L4197" s="125"/>
      <c r="M4197" s="125"/>
      <c r="N4197" s="125"/>
      <c r="O4197" s="266"/>
      <c r="P4197" s="267"/>
      <c r="Q4197" s="268"/>
      <c r="R4197" s="269"/>
      <c r="S4197" s="268"/>
      <c r="T4197" s="263"/>
      <c r="U4197" s="300"/>
      <c r="V4197" s="294" t="str">
        <f>IF(Tabela7[[#This Row],[C/V]]="c",Tabela7[[#This Row],[Preço Médio]],"")</f>
        <v/>
      </c>
      <c r="W4197" s="294" t="str">
        <f>IF(Tabela7[[#This Row],[C/V]]="v",Tabela7[[#This Row],[Preço Médio]],"")</f>
        <v/>
      </c>
      <c r="X4197" s="123" t="str">
        <f>Tabela7[[#This Row],[Código Negociação]]&amp;Tabela7[[#This Row],[C/V]]</f>
        <v/>
      </c>
    </row>
    <row r="4198" spans="3:24" ht="15" customHeight="1" x14ac:dyDescent="0.25">
      <c r="C4198" s="262"/>
      <c r="D4198" s="272"/>
      <c r="E4198" s="273"/>
      <c r="F4198" s="264"/>
      <c r="G4198" s="265"/>
      <c r="H4198" s="126"/>
      <c r="I4198" s="125"/>
      <c r="J4198" s="125"/>
      <c r="K4198" s="125"/>
      <c r="L4198" s="125"/>
      <c r="M4198" s="125"/>
      <c r="N4198" s="125"/>
      <c r="O4198" s="266"/>
      <c r="P4198" s="267"/>
      <c r="Q4198" s="267"/>
      <c r="R4198" s="270"/>
      <c r="S4198" s="267"/>
      <c r="T4198" s="264"/>
      <c r="U4198" s="300"/>
      <c r="V4198" s="294" t="str">
        <f>IF(Tabela7[[#This Row],[C/V]]="c",Tabela7[[#This Row],[Preço Médio]],"")</f>
        <v/>
      </c>
      <c r="W4198" s="294" t="str">
        <f>IF(Tabela7[[#This Row],[C/V]]="v",Tabela7[[#This Row],[Preço Médio]],"")</f>
        <v/>
      </c>
      <c r="X4198" s="123" t="str">
        <f>Tabela7[[#This Row],[Código Negociação]]&amp;Tabela7[[#This Row],[C/V]]</f>
        <v/>
      </c>
    </row>
    <row r="4199" spans="3:24" ht="15" customHeight="1" x14ac:dyDescent="0.25">
      <c r="C4199" s="141"/>
      <c r="D4199" s="271"/>
      <c r="E4199" s="271"/>
      <c r="F4199" s="118"/>
      <c r="G4199" s="119"/>
      <c r="H4199" s="118"/>
      <c r="I4199" s="120"/>
      <c r="J4199" s="120"/>
      <c r="K4199" s="120"/>
      <c r="L4199" s="120"/>
      <c r="M4199" s="120"/>
      <c r="N4199" s="120"/>
      <c r="O4199" s="121"/>
      <c r="P4199" s="121"/>
      <c r="Q4199" s="117"/>
      <c r="R4199" s="122"/>
      <c r="S4199" s="117"/>
      <c r="T4199" s="123"/>
      <c r="U4199" s="299"/>
      <c r="V4199" s="294" t="str">
        <f>IF(Tabela7[[#This Row],[C/V]]="c",Tabela7[[#This Row],[Preço Médio]],"")</f>
        <v/>
      </c>
      <c r="W4199" s="294" t="str">
        <f>IF(Tabela7[[#This Row],[C/V]]="v",Tabela7[[#This Row],[Preço Médio]],"")</f>
        <v/>
      </c>
      <c r="X4199" s="123" t="str">
        <f>Tabela7[[#This Row],[Código Negociação]]&amp;Tabela7[[#This Row],[C/V]]</f>
        <v/>
      </c>
    </row>
    <row r="4200" spans="3:24" ht="15" customHeight="1" x14ac:dyDescent="0.25">
      <c r="C4200" s="262"/>
      <c r="D4200" s="272"/>
      <c r="E4200" s="272"/>
      <c r="F4200" s="264"/>
      <c r="G4200" s="265"/>
      <c r="H4200" s="126"/>
      <c r="I4200" s="125"/>
      <c r="J4200" s="125"/>
      <c r="K4200" s="125"/>
      <c r="L4200" s="125"/>
      <c r="M4200" s="125"/>
      <c r="N4200" s="125"/>
      <c r="O4200" s="266"/>
      <c r="P4200" s="267"/>
      <c r="Q4200" s="268"/>
      <c r="R4200" s="269"/>
      <c r="S4200" s="268"/>
      <c r="T4200" s="263"/>
      <c r="U4200" s="300"/>
      <c r="V4200" s="294" t="str">
        <f>IF(Tabela7[[#This Row],[C/V]]="c",Tabela7[[#This Row],[Preço Médio]],"")</f>
        <v/>
      </c>
      <c r="W4200" s="294" t="str">
        <f>IF(Tabela7[[#This Row],[C/V]]="v",Tabela7[[#This Row],[Preço Médio]],"")</f>
        <v/>
      </c>
      <c r="X4200" s="123" t="str">
        <f>Tabela7[[#This Row],[Código Negociação]]&amp;Tabela7[[#This Row],[C/V]]</f>
        <v/>
      </c>
    </row>
    <row r="4201" spans="3:24" ht="15" customHeight="1" x14ac:dyDescent="0.25">
      <c r="C4201" s="262"/>
      <c r="D4201" s="272"/>
      <c r="E4201" s="272"/>
      <c r="F4201" s="264"/>
      <c r="G4201" s="265"/>
      <c r="H4201" s="126"/>
      <c r="I4201" s="125"/>
      <c r="J4201" s="125"/>
      <c r="K4201" s="125"/>
      <c r="L4201" s="125"/>
      <c r="M4201" s="125"/>
      <c r="N4201" s="125"/>
      <c r="O4201" s="266"/>
      <c r="P4201" s="267"/>
      <c r="Q4201" s="267"/>
      <c r="R4201" s="270"/>
      <c r="S4201" s="267"/>
      <c r="T4201" s="264"/>
      <c r="U4201" s="300"/>
      <c r="V4201" s="294" t="str">
        <f>IF(Tabela7[[#This Row],[C/V]]="c",Tabela7[[#This Row],[Preço Médio]],"")</f>
        <v/>
      </c>
      <c r="W4201" s="294" t="str">
        <f>IF(Tabela7[[#This Row],[C/V]]="v",Tabela7[[#This Row],[Preço Médio]],"")</f>
        <v/>
      </c>
      <c r="X4201" s="123" t="str">
        <f>Tabela7[[#This Row],[Código Negociação]]&amp;Tabela7[[#This Row],[C/V]]</f>
        <v/>
      </c>
    </row>
    <row r="4202" spans="3:24" ht="15" customHeight="1" x14ac:dyDescent="0.25">
      <c r="C4202" s="141"/>
      <c r="D4202" s="273"/>
      <c r="E4202" s="273"/>
      <c r="F4202" s="264"/>
      <c r="G4202" s="274"/>
      <c r="H4202" s="264"/>
      <c r="I4202" s="275"/>
      <c r="J4202" s="275"/>
      <c r="K4202" s="275"/>
      <c r="L4202" s="275"/>
      <c r="M4202" s="275"/>
      <c r="N4202" s="275"/>
      <c r="O4202" s="267"/>
      <c r="P4202" s="267"/>
      <c r="Q4202" s="268"/>
      <c r="R4202" s="269"/>
      <c r="S4202" s="268"/>
      <c r="T4202" s="263"/>
      <c r="U4202" s="300"/>
      <c r="V4202" s="294" t="str">
        <f>IF(Tabela7[[#This Row],[C/V]]="c",Tabela7[[#This Row],[Preço Médio]],"")</f>
        <v/>
      </c>
      <c r="W4202" s="294" t="str">
        <f>IF(Tabela7[[#This Row],[C/V]]="v",Tabela7[[#This Row],[Preço Médio]],"")</f>
        <v/>
      </c>
      <c r="X4202" s="123" t="str">
        <f>Tabela7[[#This Row],[Código Negociação]]&amp;Tabela7[[#This Row],[C/V]]</f>
        <v/>
      </c>
    </row>
    <row r="4203" spans="3:24" ht="15" customHeight="1" x14ac:dyDescent="0.25">
      <c r="C4203" s="262"/>
      <c r="D4203" s="272"/>
      <c r="E4203" s="273"/>
      <c r="F4203" s="264"/>
      <c r="G4203" s="265"/>
      <c r="H4203" s="126"/>
      <c r="I4203" s="125"/>
      <c r="J4203" s="125"/>
      <c r="K4203" s="125"/>
      <c r="L4203" s="125"/>
      <c r="M4203" s="125"/>
      <c r="N4203" s="125"/>
      <c r="O4203" s="266"/>
      <c r="P4203" s="267"/>
      <c r="Q4203" s="268"/>
      <c r="R4203" s="269"/>
      <c r="S4203" s="268"/>
      <c r="T4203" s="263"/>
      <c r="U4203" s="300"/>
      <c r="V4203" s="294" t="str">
        <f>IF(Tabela7[[#This Row],[C/V]]="c",Tabela7[[#This Row],[Preço Médio]],"")</f>
        <v/>
      </c>
      <c r="W4203" s="294" t="str">
        <f>IF(Tabela7[[#This Row],[C/V]]="v",Tabela7[[#This Row],[Preço Médio]],"")</f>
        <v/>
      </c>
      <c r="X4203" s="123" t="str">
        <f>Tabela7[[#This Row],[Código Negociação]]&amp;Tabela7[[#This Row],[C/V]]</f>
        <v/>
      </c>
    </row>
    <row r="4204" spans="3:24" ht="15" customHeight="1" x14ac:dyDescent="0.25">
      <c r="C4204" s="262"/>
      <c r="D4204" s="272"/>
      <c r="E4204" s="273"/>
      <c r="F4204" s="264"/>
      <c r="G4204" s="265"/>
      <c r="H4204" s="126"/>
      <c r="I4204" s="125"/>
      <c r="J4204" s="125"/>
      <c r="K4204" s="125"/>
      <c r="L4204" s="125"/>
      <c r="M4204" s="125"/>
      <c r="N4204" s="125"/>
      <c r="O4204" s="266"/>
      <c r="P4204" s="267"/>
      <c r="Q4204" s="267"/>
      <c r="R4204" s="270"/>
      <c r="S4204" s="267"/>
      <c r="T4204" s="264"/>
      <c r="U4204" s="300"/>
      <c r="V4204" s="294" t="str">
        <f>IF(Tabela7[[#This Row],[C/V]]="c",Tabela7[[#This Row],[Preço Médio]],"")</f>
        <v/>
      </c>
      <c r="W4204" s="294" t="str">
        <f>IF(Tabela7[[#This Row],[C/V]]="v",Tabela7[[#This Row],[Preço Médio]],"")</f>
        <v/>
      </c>
      <c r="X4204" s="123" t="str">
        <f>Tabela7[[#This Row],[Código Negociação]]&amp;Tabela7[[#This Row],[C/V]]</f>
        <v/>
      </c>
    </row>
    <row r="4205" spans="3:24" ht="15" customHeight="1" x14ac:dyDescent="0.25">
      <c r="C4205" s="141"/>
      <c r="D4205" s="271"/>
      <c r="E4205" s="271"/>
      <c r="F4205" s="118"/>
      <c r="G4205" s="119"/>
      <c r="H4205" s="118"/>
      <c r="I4205" s="120"/>
      <c r="J4205" s="120"/>
      <c r="K4205" s="120"/>
      <c r="L4205" s="120"/>
      <c r="M4205" s="120"/>
      <c r="N4205" s="120"/>
      <c r="O4205" s="121"/>
      <c r="P4205" s="121"/>
      <c r="Q4205" s="117"/>
      <c r="R4205" s="122"/>
      <c r="S4205" s="117"/>
      <c r="T4205" s="123"/>
      <c r="U4205" s="299"/>
      <c r="V4205" s="294" t="str">
        <f>IF(Tabela7[[#This Row],[C/V]]="c",Tabela7[[#This Row],[Preço Médio]],"")</f>
        <v/>
      </c>
      <c r="W4205" s="294" t="str">
        <f>IF(Tabela7[[#This Row],[C/V]]="v",Tabela7[[#This Row],[Preço Médio]],"")</f>
        <v/>
      </c>
      <c r="X4205" s="123" t="str">
        <f>Tabela7[[#This Row],[Código Negociação]]&amp;Tabela7[[#This Row],[C/V]]</f>
        <v/>
      </c>
    </row>
    <row r="4206" spans="3:24" ht="15" customHeight="1" x14ac:dyDescent="0.25">
      <c r="C4206" s="262"/>
      <c r="D4206" s="272"/>
      <c r="E4206" s="272"/>
      <c r="F4206" s="264"/>
      <c r="G4206" s="265"/>
      <c r="H4206" s="126"/>
      <c r="I4206" s="125"/>
      <c r="J4206" s="125"/>
      <c r="K4206" s="125"/>
      <c r="L4206" s="125"/>
      <c r="M4206" s="125"/>
      <c r="N4206" s="125"/>
      <c r="O4206" s="266"/>
      <c r="P4206" s="267"/>
      <c r="Q4206" s="268"/>
      <c r="R4206" s="269"/>
      <c r="S4206" s="268"/>
      <c r="T4206" s="263"/>
      <c r="U4206" s="300"/>
      <c r="V4206" s="294" t="str">
        <f>IF(Tabela7[[#This Row],[C/V]]="c",Tabela7[[#This Row],[Preço Médio]],"")</f>
        <v/>
      </c>
      <c r="W4206" s="294" t="str">
        <f>IF(Tabela7[[#This Row],[C/V]]="v",Tabela7[[#This Row],[Preço Médio]],"")</f>
        <v/>
      </c>
      <c r="X4206" s="123" t="str">
        <f>Tabela7[[#This Row],[Código Negociação]]&amp;Tabela7[[#This Row],[C/V]]</f>
        <v/>
      </c>
    </row>
    <row r="4207" spans="3:24" ht="15" customHeight="1" x14ac:dyDescent="0.25">
      <c r="C4207" s="262"/>
      <c r="D4207" s="272"/>
      <c r="E4207" s="272"/>
      <c r="F4207" s="264"/>
      <c r="G4207" s="265"/>
      <c r="H4207" s="126"/>
      <c r="I4207" s="125"/>
      <c r="J4207" s="125"/>
      <c r="K4207" s="125"/>
      <c r="L4207" s="125"/>
      <c r="M4207" s="125"/>
      <c r="N4207" s="125"/>
      <c r="O4207" s="266"/>
      <c r="P4207" s="267"/>
      <c r="Q4207" s="267"/>
      <c r="R4207" s="270"/>
      <c r="S4207" s="267"/>
      <c r="T4207" s="264"/>
      <c r="U4207" s="300"/>
      <c r="V4207" s="294" t="str">
        <f>IF(Tabela7[[#This Row],[C/V]]="c",Tabela7[[#This Row],[Preço Médio]],"")</f>
        <v/>
      </c>
      <c r="W4207" s="294" t="str">
        <f>IF(Tabela7[[#This Row],[C/V]]="v",Tabela7[[#This Row],[Preço Médio]],"")</f>
        <v/>
      </c>
      <c r="X4207" s="123" t="str">
        <f>Tabela7[[#This Row],[Código Negociação]]&amp;Tabela7[[#This Row],[C/V]]</f>
        <v/>
      </c>
    </row>
    <row r="4208" spans="3:24" ht="15" customHeight="1" x14ac:dyDescent="0.25">
      <c r="C4208" s="141"/>
      <c r="D4208" s="273"/>
      <c r="E4208" s="273"/>
      <c r="F4208" s="264"/>
      <c r="G4208" s="274"/>
      <c r="H4208" s="264"/>
      <c r="I4208" s="275"/>
      <c r="J4208" s="275"/>
      <c r="K4208" s="275"/>
      <c r="L4208" s="275"/>
      <c r="M4208" s="275"/>
      <c r="N4208" s="275"/>
      <c r="O4208" s="267"/>
      <c r="P4208" s="267"/>
      <c r="Q4208" s="268"/>
      <c r="R4208" s="269"/>
      <c r="S4208" s="268"/>
      <c r="T4208" s="263"/>
      <c r="U4208" s="300"/>
      <c r="V4208" s="294" t="str">
        <f>IF(Tabela7[[#This Row],[C/V]]="c",Tabela7[[#This Row],[Preço Médio]],"")</f>
        <v/>
      </c>
      <c r="W4208" s="294" t="str">
        <f>IF(Tabela7[[#This Row],[C/V]]="v",Tabela7[[#This Row],[Preço Médio]],"")</f>
        <v/>
      </c>
      <c r="X4208" s="123" t="str">
        <f>Tabela7[[#This Row],[Código Negociação]]&amp;Tabela7[[#This Row],[C/V]]</f>
        <v/>
      </c>
    </row>
    <row r="4209" spans="3:24" ht="15" customHeight="1" x14ac:dyDescent="0.25">
      <c r="C4209" s="262"/>
      <c r="D4209" s="272"/>
      <c r="E4209" s="273"/>
      <c r="F4209" s="264"/>
      <c r="G4209" s="265"/>
      <c r="H4209" s="126"/>
      <c r="I4209" s="125"/>
      <c r="J4209" s="125"/>
      <c r="K4209" s="125"/>
      <c r="L4209" s="125"/>
      <c r="M4209" s="125"/>
      <c r="N4209" s="125"/>
      <c r="O4209" s="266"/>
      <c r="P4209" s="267"/>
      <c r="Q4209" s="268"/>
      <c r="R4209" s="269"/>
      <c r="S4209" s="268"/>
      <c r="T4209" s="263"/>
      <c r="U4209" s="300"/>
      <c r="V4209" s="294" t="str">
        <f>IF(Tabela7[[#This Row],[C/V]]="c",Tabela7[[#This Row],[Preço Médio]],"")</f>
        <v/>
      </c>
      <c r="W4209" s="294" t="str">
        <f>IF(Tabela7[[#This Row],[C/V]]="v",Tabela7[[#This Row],[Preço Médio]],"")</f>
        <v/>
      </c>
      <c r="X4209" s="123" t="str">
        <f>Tabela7[[#This Row],[Código Negociação]]&amp;Tabela7[[#This Row],[C/V]]</f>
        <v/>
      </c>
    </row>
    <row r="4210" spans="3:24" ht="15" customHeight="1" x14ac:dyDescent="0.25">
      <c r="C4210" s="262"/>
      <c r="D4210" s="272"/>
      <c r="E4210" s="273"/>
      <c r="F4210" s="264"/>
      <c r="G4210" s="265"/>
      <c r="H4210" s="126"/>
      <c r="I4210" s="125"/>
      <c r="J4210" s="125"/>
      <c r="K4210" s="125"/>
      <c r="L4210" s="125"/>
      <c r="M4210" s="125"/>
      <c r="N4210" s="125"/>
      <c r="O4210" s="266"/>
      <c r="P4210" s="267"/>
      <c r="Q4210" s="267"/>
      <c r="R4210" s="270"/>
      <c r="S4210" s="267"/>
      <c r="T4210" s="264"/>
      <c r="U4210" s="300"/>
      <c r="V4210" s="294" t="str">
        <f>IF(Tabela7[[#This Row],[C/V]]="c",Tabela7[[#This Row],[Preço Médio]],"")</f>
        <v/>
      </c>
      <c r="W4210" s="294" t="str">
        <f>IF(Tabela7[[#This Row],[C/V]]="v",Tabela7[[#This Row],[Preço Médio]],"")</f>
        <v/>
      </c>
      <c r="X4210" s="123" t="str">
        <f>Tabela7[[#This Row],[Código Negociação]]&amp;Tabela7[[#This Row],[C/V]]</f>
        <v/>
      </c>
    </row>
    <row r="4211" spans="3:24" ht="15" customHeight="1" x14ac:dyDescent="0.25">
      <c r="C4211" s="141"/>
      <c r="D4211" s="271"/>
      <c r="E4211" s="271"/>
      <c r="F4211" s="118"/>
      <c r="G4211" s="119"/>
      <c r="H4211" s="118"/>
      <c r="I4211" s="120"/>
      <c r="J4211" s="120"/>
      <c r="K4211" s="120"/>
      <c r="L4211" s="120"/>
      <c r="M4211" s="120"/>
      <c r="N4211" s="120"/>
      <c r="O4211" s="121"/>
      <c r="P4211" s="121"/>
      <c r="Q4211" s="117"/>
      <c r="R4211" s="122"/>
      <c r="S4211" s="117"/>
      <c r="T4211" s="123"/>
      <c r="U4211" s="299"/>
      <c r="V4211" s="294" t="str">
        <f>IF(Tabela7[[#This Row],[C/V]]="c",Tabela7[[#This Row],[Preço Médio]],"")</f>
        <v/>
      </c>
      <c r="W4211" s="294" t="str">
        <f>IF(Tabela7[[#This Row],[C/V]]="v",Tabela7[[#This Row],[Preço Médio]],"")</f>
        <v/>
      </c>
      <c r="X4211" s="123" t="str">
        <f>Tabela7[[#This Row],[Código Negociação]]&amp;Tabela7[[#This Row],[C/V]]</f>
        <v/>
      </c>
    </row>
    <row r="4212" spans="3:24" ht="15" customHeight="1" x14ac:dyDescent="0.25">
      <c r="C4212" s="262"/>
      <c r="D4212" s="272"/>
      <c r="E4212" s="272"/>
      <c r="F4212" s="264"/>
      <c r="G4212" s="265"/>
      <c r="H4212" s="126"/>
      <c r="I4212" s="125"/>
      <c r="J4212" s="125"/>
      <c r="K4212" s="125"/>
      <c r="L4212" s="125"/>
      <c r="M4212" s="125"/>
      <c r="N4212" s="125"/>
      <c r="O4212" s="266"/>
      <c r="P4212" s="267"/>
      <c r="Q4212" s="268"/>
      <c r="R4212" s="269"/>
      <c r="S4212" s="268"/>
      <c r="T4212" s="263"/>
      <c r="U4212" s="300"/>
      <c r="V4212" s="294" t="str">
        <f>IF(Tabela7[[#This Row],[C/V]]="c",Tabela7[[#This Row],[Preço Médio]],"")</f>
        <v/>
      </c>
      <c r="W4212" s="294" t="str">
        <f>IF(Tabela7[[#This Row],[C/V]]="v",Tabela7[[#This Row],[Preço Médio]],"")</f>
        <v/>
      </c>
      <c r="X4212" s="123" t="str">
        <f>Tabela7[[#This Row],[Código Negociação]]&amp;Tabela7[[#This Row],[C/V]]</f>
        <v/>
      </c>
    </row>
    <row r="4213" spans="3:24" ht="15" customHeight="1" x14ac:dyDescent="0.25">
      <c r="C4213" s="262"/>
      <c r="D4213" s="272"/>
      <c r="E4213" s="272"/>
      <c r="F4213" s="264"/>
      <c r="G4213" s="265"/>
      <c r="H4213" s="126"/>
      <c r="I4213" s="125"/>
      <c r="J4213" s="125"/>
      <c r="K4213" s="125"/>
      <c r="L4213" s="125"/>
      <c r="M4213" s="125"/>
      <c r="N4213" s="125"/>
      <c r="O4213" s="266"/>
      <c r="P4213" s="267"/>
      <c r="Q4213" s="267"/>
      <c r="R4213" s="270"/>
      <c r="S4213" s="267"/>
      <c r="T4213" s="264"/>
      <c r="U4213" s="300"/>
      <c r="V4213" s="294" t="str">
        <f>IF(Tabela7[[#This Row],[C/V]]="c",Tabela7[[#This Row],[Preço Médio]],"")</f>
        <v/>
      </c>
      <c r="W4213" s="294" t="str">
        <f>IF(Tabela7[[#This Row],[C/V]]="v",Tabela7[[#This Row],[Preço Médio]],"")</f>
        <v/>
      </c>
      <c r="X4213" s="123" t="str">
        <f>Tabela7[[#This Row],[Código Negociação]]&amp;Tabela7[[#This Row],[C/V]]</f>
        <v/>
      </c>
    </row>
    <row r="4214" spans="3:24" ht="15" customHeight="1" x14ac:dyDescent="0.25">
      <c r="C4214" s="141"/>
      <c r="D4214" s="273"/>
      <c r="E4214" s="273"/>
      <c r="F4214" s="264"/>
      <c r="G4214" s="274"/>
      <c r="H4214" s="264"/>
      <c r="I4214" s="275"/>
      <c r="J4214" s="275"/>
      <c r="K4214" s="275"/>
      <c r="L4214" s="275"/>
      <c r="M4214" s="275"/>
      <c r="N4214" s="275"/>
      <c r="O4214" s="267"/>
      <c r="P4214" s="267"/>
      <c r="Q4214" s="268"/>
      <c r="R4214" s="269"/>
      <c r="S4214" s="268"/>
      <c r="T4214" s="263"/>
      <c r="U4214" s="300"/>
      <c r="V4214" s="294" t="str">
        <f>IF(Tabela7[[#This Row],[C/V]]="c",Tabela7[[#This Row],[Preço Médio]],"")</f>
        <v/>
      </c>
      <c r="W4214" s="294" t="str">
        <f>IF(Tabela7[[#This Row],[C/V]]="v",Tabela7[[#This Row],[Preço Médio]],"")</f>
        <v/>
      </c>
      <c r="X4214" s="123" t="str">
        <f>Tabela7[[#This Row],[Código Negociação]]&amp;Tabela7[[#This Row],[C/V]]</f>
        <v/>
      </c>
    </row>
    <row r="4215" spans="3:24" ht="15" customHeight="1" x14ac:dyDescent="0.25">
      <c r="C4215" s="262"/>
      <c r="D4215" s="272"/>
      <c r="E4215" s="273"/>
      <c r="F4215" s="264"/>
      <c r="G4215" s="265"/>
      <c r="H4215" s="126"/>
      <c r="I4215" s="125"/>
      <c r="J4215" s="125"/>
      <c r="K4215" s="125"/>
      <c r="L4215" s="125"/>
      <c r="M4215" s="125"/>
      <c r="N4215" s="125"/>
      <c r="O4215" s="266"/>
      <c r="P4215" s="267"/>
      <c r="Q4215" s="268"/>
      <c r="R4215" s="269"/>
      <c r="S4215" s="268"/>
      <c r="T4215" s="263"/>
      <c r="U4215" s="300"/>
      <c r="V4215" s="294" t="str">
        <f>IF(Tabela7[[#This Row],[C/V]]="c",Tabela7[[#This Row],[Preço Médio]],"")</f>
        <v/>
      </c>
      <c r="W4215" s="294" t="str">
        <f>IF(Tabela7[[#This Row],[C/V]]="v",Tabela7[[#This Row],[Preço Médio]],"")</f>
        <v/>
      </c>
      <c r="X4215" s="123" t="str">
        <f>Tabela7[[#This Row],[Código Negociação]]&amp;Tabela7[[#This Row],[C/V]]</f>
        <v/>
      </c>
    </row>
    <row r="4216" spans="3:24" ht="15" customHeight="1" x14ac:dyDescent="0.25">
      <c r="C4216" s="262"/>
      <c r="D4216" s="272"/>
      <c r="E4216" s="273"/>
      <c r="F4216" s="264"/>
      <c r="G4216" s="265"/>
      <c r="H4216" s="126"/>
      <c r="I4216" s="125"/>
      <c r="J4216" s="125"/>
      <c r="K4216" s="125"/>
      <c r="L4216" s="125"/>
      <c r="M4216" s="125"/>
      <c r="N4216" s="125"/>
      <c r="O4216" s="266"/>
      <c r="P4216" s="267"/>
      <c r="Q4216" s="267"/>
      <c r="R4216" s="270"/>
      <c r="S4216" s="267"/>
      <c r="T4216" s="264"/>
      <c r="U4216" s="300"/>
      <c r="V4216" s="294" t="str">
        <f>IF(Tabela7[[#This Row],[C/V]]="c",Tabela7[[#This Row],[Preço Médio]],"")</f>
        <v/>
      </c>
      <c r="W4216" s="294" t="str">
        <f>IF(Tabela7[[#This Row],[C/V]]="v",Tabela7[[#This Row],[Preço Médio]],"")</f>
        <v/>
      </c>
      <c r="X4216" s="123" t="str">
        <f>Tabela7[[#This Row],[Código Negociação]]&amp;Tabela7[[#This Row],[C/V]]</f>
        <v/>
      </c>
    </row>
    <row r="4217" spans="3:24" ht="15" customHeight="1" x14ac:dyDescent="0.25">
      <c r="C4217" s="141"/>
      <c r="D4217" s="271"/>
      <c r="E4217" s="271"/>
      <c r="F4217" s="118"/>
      <c r="G4217" s="119"/>
      <c r="H4217" s="118"/>
      <c r="I4217" s="120"/>
      <c r="J4217" s="120"/>
      <c r="K4217" s="120"/>
      <c r="L4217" s="120"/>
      <c r="M4217" s="120"/>
      <c r="N4217" s="120"/>
      <c r="O4217" s="121"/>
      <c r="P4217" s="121"/>
      <c r="Q4217" s="117"/>
      <c r="R4217" s="122"/>
      <c r="S4217" s="117"/>
      <c r="T4217" s="123"/>
      <c r="U4217" s="299"/>
      <c r="V4217" s="294" t="str">
        <f>IF(Tabela7[[#This Row],[C/V]]="c",Tabela7[[#This Row],[Preço Médio]],"")</f>
        <v/>
      </c>
      <c r="W4217" s="294" t="str">
        <f>IF(Tabela7[[#This Row],[C/V]]="v",Tabela7[[#This Row],[Preço Médio]],"")</f>
        <v/>
      </c>
      <c r="X4217" s="123" t="str">
        <f>Tabela7[[#This Row],[Código Negociação]]&amp;Tabela7[[#This Row],[C/V]]</f>
        <v/>
      </c>
    </row>
    <row r="4218" spans="3:24" ht="15" customHeight="1" x14ac:dyDescent="0.25">
      <c r="C4218" s="262"/>
      <c r="D4218" s="272"/>
      <c r="E4218" s="272"/>
      <c r="F4218" s="264"/>
      <c r="G4218" s="265"/>
      <c r="H4218" s="126"/>
      <c r="I4218" s="125"/>
      <c r="J4218" s="125"/>
      <c r="K4218" s="125"/>
      <c r="L4218" s="125"/>
      <c r="M4218" s="125"/>
      <c r="N4218" s="125"/>
      <c r="O4218" s="266"/>
      <c r="P4218" s="267"/>
      <c r="Q4218" s="268"/>
      <c r="R4218" s="269"/>
      <c r="S4218" s="268"/>
      <c r="T4218" s="263"/>
      <c r="U4218" s="300"/>
      <c r="V4218" s="294" t="str">
        <f>IF(Tabela7[[#This Row],[C/V]]="c",Tabela7[[#This Row],[Preço Médio]],"")</f>
        <v/>
      </c>
      <c r="W4218" s="294" t="str">
        <f>IF(Tabela7[[#This Row],[C/V]]="v",Tabela7[[#This Row],[Preço Médio]],"")</f>
        <v/>
      </c>
      <c r="X4218" s="123" t="str">
        <f>Tabela7[[#This Row],[Código Negociação]]&amp;Tabela7[[#This Row],[C/V]]</f>
        <v/>
      </c>
    </row>
    <row r="4219" spans="3:24" ht="15" customHeight="1" x14ac:dyDescent="0.25">
      <c r="C4219" s="262"/>
      <c r="D4219" s="272"/>
      <c r="E4219" s="272"/>
      <c r="F4219" s="264"/>
      <c r="G4219" s="265"/>
      <c r="H4219" s="126"/>
      <c r="I4219" s="125"/>
      <c r="J4219" s="125"/>
      <c r="K4219" s="125"/>
      <c r="L4219" s="125"/>
      <c r="M4219" s="125"/>
      <c r="N4219" s="125"/>
      <c r="O4219" s="266"/>
      <c r="P4219" s="267"/>
      <c r="Q4219" s="267"/>
      <c r="R4219" s="270"/>
      <c r="S4219" s="267"/>
      <c r="T4219" s="264"/>
      <c r="U4219" s="300"/>
      <c r="V4219" s="294" t="str">
        <f>IF(Tabela7[[#This Row],[C/V]]="c",Tabela7[[#This Row],[Preço Médio]],"")</f>
        <v/>
      </c>
      <c r="W4219" s="294" t="str">
        <f>IF(Tabela7[[#This Row],[C/V]]="v",Tabela7[[#This Row],[Preço Médio]],"")</f>
        <v/>
      </c>
      <c r="X4219" s="123" t="str">
        <f>Tabela7[[#This Row],[Código Negociação]]&amp;Tabela7[[#This Row],[C/V]]</f>
        <v/>
      </c>
    </row>
    <row r="4220" spans="3:24" ht="15" customHeight="1" x14ac:dyDescent="0.25">
      <c r="C4220" s="141"/>
      <c r="D4220" s="273"/>
      <c r="E4220" s="273"/>
      <c r="F4220" s="264"/>
      <c r="G4220" s="274"/>
      <c r="H4220" s="264"/>
      <c r="I4220" s="275"/>
      <c r="J4220" s="275"/>
      <c r="K4220" s="275"/>
      <c r="L4220" s="275"/>
      <c r="M4220" s="275"/>
      <c r="N4220" s="275"/>
      <c r="O4220" s="267"/>
      <c r="P4220" s="267"/>
      <c r="Q4220" s="268"/>
      <c r="R4220" s="269"/>
      <c r="S4220" s="268"/>
      <c r="T4220" s="263"/>
      <c r="U4220" s="300"/>
      <c r="V4220" s="294" t="str">
        <f>IF(Tabela7[[#This Row],[C/V]]="c",Tabela7[[#This Row],[Preço Médio]],"")</f>
        <v/>
      </c>
      <c r="W4220" s="294" t="str">
        <f>IF(Tabela7[[#This Row],[C/V]]="v",Tabela7[[#This Row],[Preço Médio]],"")</f>
        <v/>
      </c>
      <c r="X4220" s="123" t="str">
        <f>Tabela7[[#This Row],[Código Negociação]]&amp;Tabela7[[#This Row],[C/V]]</f>
        <v/>
      </c>
    </row>
    <row r="4221" spans="3:24" ht="15" customHeight="1" x14ac:dyDescent="0.25">
      <c r="C4221" s="262"/>
      <c r="D4221" s="272"/>
      <c r="E4221" s="273"/>
      <c r="F4221" s="264"/>
      <c r="G4221" s="265"/>
      <c r="H4221" s="126"/>
      <c r="I4221" s="125"/>
      <c r="J4221" s="125"/>
      <c r="K4221" s="125"/>
      <c r="L4221" s="125"/>
      <c r="M4221" s="125"/>
      <c r="N4221" s="125"/>
      <c r="O4221" s="266"/>
      <c r="P4221" s="267"/>
      <c r="Q4221" s="268"/>
      <c r="R4221" s="269"/>
      <c r="S4221" s="268"/>
      <c r="T4221" s="263"/>
      <c r="U4221" s="300"/>
      <c r="V4221" s="294" t="str">
        <f>IF(Tabela7[[#This Row],[C/V]]="c",Tabela7[[#This Row],[Preço Médio]],"")</f>
        <v/>
      </c>
      <c r="W4221" s="294" t="str">
        <f>IF(Tabela7[[#This Row],[C/V]]="v",Tabela7[[#This Row],[Preço Médio]],"")</f>
        <v/>
      </c>
      <c r="X4221" s="123" t="str">
        <f>Tabela7[[#This Row],[Código Negociação]]&amp;Tabela7[[#This Row],[C/V]]</f>
        <v/>
      </c>
    </row>
    <row r="4222" spans="3:24" ht="15" customHeight="1" x14ac:dyDescent="0.25">
      <c r="C4222" s="262"/>
      <c r="D4222" s="272"/>
      <c r="E4222" s="273"/>
      <c r="F4222" s="264"/>
      <c r="G4222" s="265"/>
      <c r="H4222" s="126"/>
      <c r="I4222" s="125"/>
      <c r="J4222" s="125"/>
      <c r="K4222" s="125"/>
      <c r="L4222" s="125"/>
      <c r="M4222" s="125"/>
      <c r="N4222" s="125"/>
      <c r="O4222" s="266"/>
      <c r="P4222" s="267"/>
      <c r="Q4222" s="267"/>
      <c r="R4222" s="270"/>
      <c r="S4222" s="267"/>
      <c r="T4222" s="264"/>
      <c r="U4222" s="300"/>
      <c r="V4222" s="294" t="str">
        <f>IF(Tabela7[[#This Row],[C/V]]="c",Tabela7[[#This Row],[Preço Médio]],"")</f>
        <v/>
      </c>
      <c r="W4222" s="294" t="str">
        <f>IF(Tabela7[[#This Row],[C/V]]="v",Tabela7[[#This Row],[Preço Médio]],"")</f>
        <v/>
      </c>
      <c r="X4222" s="123" t="str">
        <f>Tabela7[[#This Row],[Código Negociação]]&amp;Tabela7[[#This Row],[C/V]]</f>
        <v/>
      </c>
    </row>
    <row r="4223" spans="3:24" ht="15" customHeight="1" x14ac:dyDescent="0.25">
      <c r="C4223" s="141"/>
      <c r="D4223" s="271"/>
      <c r="E4223" s="271"/>
      <c r="F4223" s="118"/>
      <c r="G4223" s="119"/>
      <c r="H4223" s="118"/>
      <c r="I4223" s="120"/>
      <c r="J4223" s="120"/>
      <c r="K4223" s="120"/>
      <c r="L4223" s="120"/>
      <c r="M4223" s="120"/>
      <c r="N4223" s="120"/>
      <c r="O4223" s="121"/>
      <c r="P4223" s="121"/>
      <c r="Q4223" s="117"/>
      <c r="R4223" s="122"/>
      <c r="S4223" s="117"/>
      <c r="T4223" s="123"/>
      <c r="U4223" s="299"/>
      <c r="V4223" s="294" t="str">
        <f>IF(Tabela7[[#This Row],[C/V]]="c",Tabela7[[#This Row],[Preço Médio]],"")</f>
        <v/>
      </c>
      <c r="W4223" s="294" t="str">
        <f>IF(Tabela7[[#This Row],[C/V]]="v",Tabela7[[#This Row],[Preço Médio]],"")</f>
        <v/>
      </c>
      <c r="X4223" s="123" t="str">
        <f>Tabela7[[#This Row],[Código Negociação]]&amp;Tabela7[[#This Row],[C/V]]</f>
        <v/>
      </c>
    </row>
    <row r="4224" spans="3:24" ht="15" customHeight="1" x14ac:dyDescent="0.25">
      <c r="C4224" s="262"/>
      <c r="D4224" s="272"/>
      <c r="E4224" s="272"/>
      <c r="F4224" s="264"/>
      <c r="G4224" s="265"/>
      <c r="H4224" s="126"/>
      <c r="I4224" s="125"/>
      <c r="J4224" s="125"/>
      <c r="K4224" s="125"/>
      <c r="L4224" s="125"/>
      <c r="M4224" s="125"/>
      <c r="N4224" s="125"/>
      <c r="O4224" s="266"/>
      <c r="P4224" s="267"/>
      <c r="Q4224" s="268"/>
      <c r="R4224" s="269"/>
      <c r="S4224" s="268"/>
      <c r="T4224" s="263"/>
      <c r="U4224" s="300"/>
      <c r="V4224" s="294" t="str">
        <f>IF(Tabela7[[#This Row],[C/V]]="c",Tabela7[[#This Row],[Preço Médio]],"")</f>
        <v/>
      </c>
      <c r="W4224" s="294" t="str">
        <f>IF(Tabela7[[#This Row],[C/V]]="v",Tabela7[[#This Row],[Preço Médio]],"")</f>
        <v/>
      </c>
      <c r="X4224" s="123" t="str">
        <f>Tabela7[[#This Row],[Código Negociação]]&amp;Tabela7[[#This Row],[C/V]]</f>
        <v/>
      </c>
    </row>
    <row r="4225" spans="3:24" ht="15" customHeight="1" x14ac:dyDescent="0.25">
      <c r="C4225" s="262"/>
      <c r="D4225" s="272"/>
      <c r="E4225" s="272"/>
      <c r="F4225" s="264"/>
      <c r="G4225" s="265"/>
      <c r="H4225" s="126"/>
      <c r="I4225" s="125"/>
      <c r="J4225" s="125"/>
      <c r="K4225" s="125"/>
      <c r="L4225" s="125"/>
      <c r="M4225" s="125"/>
      <c r="N4225" s="125"/>
      <c r="O4225" s="266"/>
      <c r="P4225" s="267"/>
      <c r="Q4225" s="267"/>
      <c r="R4225" s="270"/>
      <c r="S4225" s="267"/>
      <c r="T4225" s="264"/>
      <c r="U4225" s="300"/>
      <c r="V4225" s="294" t="str">
        <f>IF(Tabela7[[#This Row],[C/V]]="c",Tabela7[[#This Row],[Preço Médio]],"")</f>
        <v/>
      </c>
      <c r="W4225" s="294" t="str">
        <f>IF(Tabela7[[#This Row],[C/V]]="v",Tabela7[[#This Row],[Preço Médio]],"")</f>
        <v/>
      </c>
      <c r="X4225" s="123" t="str">
        <f>Tabela7[[#This Row],[Código Negociação]]&amp;Tabela7[[#This Row],[C/V]]</f>
        <v/>
      </c>
    </row>
    <row r="4226" spans="3:24" ht="15" customHeight="1" x14ac:dyDescent="0.25">
      <c r="C4226" s="141"/>
      <c r="D4226" s="273"/>
      <c r="E4226" s="273"/>
      <c r="F4226" s="264"/>
      <c r="G4226" s="274"/>
      <c r="H4226" s="264"/>
      <c r="I4226" s="275"/>
      <c r="J4226" s="275"/>
      <c r="K4226" s="275"/>
      <c r="L4226" s="275"/>
      <c r="M4226" s="275"/>
      <c r="N4226" s="275"/>
      <c r="O4226" s="267"/>
      <c r="P4226" s="267"/>
      <c r="Q4226" s="268"/>
      <c r="R4226" s="269"/>
      <c r="S4226" s="268"/>
      <c r="T4226" s="263"/>
      <c r="U4226" s="300"/>
      <c r="V4226" s="294" t="str">
        <f>IF(Tabela7[[#This Row],[C/V]]="c",Tabela7[[#This Row],[Preço Médio]],"")</f>
        <v/>
      </c>
      <c r="W4226" s="294" t="str">
        <f>IF(Tabela7[[#This Row],[C/V]]="v",Tabela7[[#This Row],[Preço Médio]],"")</f>
        <v/>
      </c>
      <c r="X4226" s="123" t="str">
        <f>Tabela7[[#This Row],[Código Negociação]]&amp;Tabela7[[#This Row],[C/V]]</f>
        <v/>
      </c>
    </row>
    <row r="4227" spans="3:24" ht="15" customHeight="1" x14ac:dyDescent="0.25">
      <c r="C4227" s="262"/>
      <c r="D4227" s="272"/>
      <c r="E4227" s="273"/>
      <c r="F4227" s="264"/>
      <c r="G4227" s="265"/>
      <c r="H4227" s="126"/>
      <c r="I4227" s="125"/>
      <c r="J4227" s="125"/>
      <c r="K4227" s="125"/>
      <c r="L4227" s="125"/>
      <c r="M4227" s="125"/>
      <c r="N4227" s="125"/>
      <c r="O4227" s="266"/>
      <c r="P4227" s="267"/>
      <c r="Q4227" s="268"/>
      <c r="R4227" s="269"/>
      <c r="S4227" s="268"/>
      <c r="T4227" s="263"/>
      <c r="U4227" s="300"/>
      <c r="V4227" s="294" t="str">
        <f>IF(Tabela7[[#This Row],[C/V]]="c",Tabela7[[#This Row],[Preço Médio]],"")</f>
        <v/>
      </c>
      <c r="W4227" s="294" t="str">
        <f>IF(Tabela7[[#This Row],[C/V]]="v",Tabela7[[#This Row],[Preço Médio]],"")</f>
        <v/>
      </c>
      <c r="X4227" s="123" t="str">
        <f>Tabela7[[#This Row],[Código Negociação]]&amp;Tabela7[[#This Row],[C/V]]</f>
        <v/>
      </c>
    </row>
    <row r="4228" spans="3:24" ht="15" customHeight="1" x14ac:dyDescent="0.25">
      <c r="C4228" s="262"/>
      <c r="D4228" s="272"/>
      <c r="E4228" s="273"/>
      <c r="F4228" s="264"/>
      <c r="G4228" s="265"/>
      <c r="H4228" s="126"/>
      <c r="I4228" s="125"/>
      <c r="J4228" s="125"/>
      <c r="K4228" s="125"/>
      <c r="L4228" s="125"/>
      <c r="M4228" s="125"/>
      <c r="N4228" s="125"/>
      <c r="O4228" s="266"/>
      <c r="P4228" s="267"/>
      <c r="Q4228" s="267"/>
      <c r="R4228" s="270"/>
      <c r="S4228" s="267"/>
      <c r="T4228" s="264"/>
      <c r="U4228" s="300"/>
      <c r="V4228" s="294" t="str">
        <f>IF(Tabela7[[#This Row],[C/V]]="c",Tabela7[[#This Row],[Preço Médio]],"")</f>
        <v/>
      </c>
      <c r="W4228" s="294" t="str">
        <f>IF(Tabela7[[#This Row],[C/V]]="v",Tabela7[[#This Row],[Preço Médio]],"")</f>
        <v/>
      </c>
      <c r="X4228" s="123" t="str">
        <f>Tabela7[[#This Row],[Código Negociação]]&amp;Tabela7[[#This Row],[C/V]]</f>
        <v/>
      </c>
    </row>
    <row r="4229" spans="3:24" ht="15" customHeight="1" x14ac:dyDescent="0.25">
      <c r="C4229" s="141"/>
      <c r="D4229" s="271"/>
      <c r="E4229" s="271"/>
      <c r="F4229" s="118"/>
      <c r="G4229" s="119"/>
      <c r="H4229" s="118"/>
      <c r="I4229" s="120"/>
      <c r="J4229" s="120"/>
      <c r="K4229" s="120"/>
      <c r="L4229" s="120"/>
      <c r="M4229" s="120"/>
      <c r="N4229" s="120"/>
      <c r="O4229" s="121"/>
      <c r="P4229" s="121"/>
      <c r="Q4229" s="117"/>
      <c r="R4229" s="122"/>
      <c r="S4229" s="117"/>
      <c r="T4229" s="123"/>
      <c r="U4229" s="299"/>
      <c r="V4229" s="294" t="str">
        <f>IF(Tabela7[[#This Row],[C/V]]="c",Tabela7[[#This Row],[Preço Médio]],"")</f>
        <v/>
      </c>
      <c r="W4229" s="294" t="str">
        <f>IF(Tabela7[[#This Row],[C/V]]="v",Tabela7[[#This Row],[Preço Médio]],"")</f>
        <v/>
      </c>
      <c r="X4229" s="123" t="str">
        <f>Tabela7[[#This Row],[Código Negociação]]&amp;Tabela7[[#This Row],[C/V]]</f>
        <v/>
      </c>
    </row>
    <row r="4230" spans="3:24" ht="15" customHeight="1" x14ac:dyDescent="0.25">
      <c r="C4230" s="262"/>
      <c r="D4230" s="272"/>
      <c r="E4230" s="272"/>
      <c r="F4230" s="264"/>
      <c r="G4230" s="265"/>
      <c r="H4230" s="126"/>
      <c r="I4230" s="125"/>
      <c r="J4230" s="125"/>
      <c r="K4230" s="125"/>
      <c r="L4230" s="125"/>
      <c r="M4230" s="125"/>
      <c r="N4230" s="125"/>
      <c r="O4230" s="266"/>
      <c r="P4230" s="267"/>
      <c r="Q4230" s="268"/>
      <c r="R4230" s="269"/>
      <c r="S4230" s="268"/>
      <c r="T4230" s="263"/>
      <c r="U4230" s="300"/>
      <c r="V4230" s="294" t="str">
        <f>IF(Tabela7[[#This Row],[C/V]]="c",Tabela7[[#This Row],[Preço Médio]],"")</f>
        <v/>
      </c>
      <c r="W4230" s="294" t="str">
        <f>IF(Tabela7[[#This Row],[C/V]]="v",Tabela7[[#This Row],[Preço Médio]],"")</f>
        <v/>
      </c>
      <c r="X4230" s="123" t="str">
        <f>Tabela7[[#This Row],[Código Negociação]]&amp;Tabela7[[#This Row],[C/V]]</f>
        <v/>
      </c>
    </row>
    <row r="4231" spans="3:24" ht="15" customHeight="1" x14ac:dyDescent="0.25">
      <c r="C4231" s="262"/>
      <c r="D4231" s="272"/>
      <c r="E4231" s="272"/>
      <c r="F4231" s="264"/>
      <c r="G4231" s="265"/>
      <c r="H4231" s="126"/>
      <c r="I4231" s="125"/>
      <c r="J4231" s="125"/>
      <c r="K4231" s="125"/>
      <c r="L4231" s="125"/>
      <c r="M4231" s="125"/>
      <c r="N4231" s="125"/>
      <c r="O4231" s="266"/>
      <c r="P4231" s="267"/>
      <c r="Q4231" s="267"/>
      <c r="R4231" s="270"/>
      <c r="S4231" s="267"/>
      <c r="T4231" s="264"/>
      <c r="U4231" s="300"/>
      <c r="V4231" s="294" t="str">
        <f>IF(Tabela7[[#This Row],[C/V]]="c",Tabela7[[#This Row],[Preço Médio]],"")</f>
        <v/>
      </c>
      <c r="W4231" s="294" t="str">
        <f>IF(Tabela7[[#This Row],[C/V]]="v",Tabela7[[#This Row],[Preço Médio]],"")</f>
        <v/>
      </c>
      <c r="X4231" s="123" t="str">
        <f>Tabela7[[#This Row],[Código Negociação]]&amp;Tabela7[[#This Row],[C/V]]</f>
        <v/>
      </c>
    </row>
    <row r="4232" spans="3:24" ht="15" customHeight="1" x14ac:dyDescent="0.25">
      <c r="C4232" s="141"/>
      <c r="D4232" s="273"/>
      <c r="E4232" s="273"/>
      <c r="F4232" s="264"/>
      <c r="G4232" s="274"/>
      <c r="H4232" s="264"/>
      <c r="I4232" s="275"/>
      <c r="J4232" s="275"/>
      <c r="K4232" s="275"/>
      <c r="L4232" s="275"/>
      <c r="M4232" s="275"/>
      <c r="N4232" s="275"/>
      <c r="O4232" s="267"/>
      <c r="P4232" s="267"/>
      <c r="Q4232" s="268"/>
      <c r="R4232" s="269"/>
      <c r="S4232" s="268"/>
      <c r="T4232" s="263"/>
      <c r="U4232" s="300"/>
      <c r="V4232" s="294" t="str">
        <f>IF(Tabela7[[#This Row],[C/V]]="c",Tabela7[[#This Row],[Preço Médio]],"")</f>
        <v/>
      </c>
      <c r="W4232" s="294" t="str">
        <f>IF(Tabela7[[#This Row],[C/V]]="v",Tabela7[[#This Row],[Preço Médio]],"")</f>
        <v/>
      </c>
      <c r="X4232" s="123" t="str">
        <f>Tabela7[[#This Row],[Código Negociação]]&amp;Tabela7[[#This Row],[C/V]]</f>
        <v/>
      </c>
    </row>
    <row r="4233" spans="3:24" ht="15" customHeight="1" x14ac:dyDescent="0.25">
      <c r="C4233" s="262"/>
      <c r="D4233" s="272"/>
      <c r="E4233" s="273"/>
      <c r="F4233" s="264"/>
      <c r="G4233" s="265"/>
      <c r="H4233" s="126"/>
      <c r="I4233" s="125"/>
      <c r="J4233" s="125"/>
      <c r="K4233" s="125"/>
      <c r="L4233" s="125"/>
      <c r="M4233" s="125"/>
      <c r="N4233" s="125"/>
      <c r="O4233" s="266"/>
      <c r="P4233" s="267"/>
      <c r="Q4233" s="268"/>
      <c r="R4233" s="269"/>
      <c r="S4233" s="268"/>
      <c r="T4233" s="263"/>
      <c r="U4233" s="300"/>
      <c r="V4233" s="294" t="str">
        <f>IF(Tabela7[[#This Row],[C/V]]="c",Tabela7[[#This Row],[Preço Médio]],"")</f>
        <v/>
      </c>
      <c r="W4233" s="294" t="str">
        <f>IF(Tabela7[[#This Row],[C/V]]="v",Tabela7[[#This Row],[Preço Médio]],"")</f>
        <v/>
      </c>
      <c r="X4233" s="123" t="str">
        <f>Tabela7[[#This Row],[Código Negociação]]&amp;Tabela7[[#This Row],[C/V]]</f>
        <v/>
      </c>
    </row>
    <row r="4234" spans="3:24" ht="15" customHeight="1" x14ac:dyDescent="0.25">
      <c r="C4234" s="262"/>
      <c r="D4234" s="272"/>
      <c r="E4234" s="273"/>
      <c r="F4234" s="264"/>
      <c r="G4234" s="265"/>
      <c r="H4234" s="126"/>
      <c r="I4234" s="125"/>
      <c r="J4234" s="125"/>
      <c r="K4234" s="125"/>
      <c r="L4234" s="125"/>
      <c r="M4234" s="125"/>
      <c r="N4234" s="125"/>
      <c r="O4234" s="266"/>
      <c r="P4234" s="267"/>
      <c r="Q4234" s="267"/>
      <c r="R4234" s="270"/>
      <c r="S4234" s="267"/>
      <c r="T4234" s="264"/>
      <c r="U4234" s="300"/>
      <c r="V4234" s="294" t="str">
        <f>IF(Tabela7[[#This Row],[C/V]]="c",Tabela7[[#This Row],[Preço Médio]],"")</f>
        <v/>
      </c>
      <c r="W4234" s="294" t="str">
        <f>IF(Tabela7[[#This Row],[C/V]]="v",Tabela7[[#This Row],[Preço Médio]],"")</f>
        <v/>
      </c>
      <c r="X4234" s="123" t="str">
        <f>Tabela7[[#This Row],[Código Negociação]]&amp;Tabela7[[#This Row],[C/V]]</f>
        <v/>
      </c>
    </row>
    <row r="4235" spans="3:24" ht="15" customHeight="1" x14ac:dyDescent="0.25">
      <c r="C4235" s="141"/>
      <c r="D4235" s="271"/>
      <c r="E4235" s="271"/>
      <c r="F4235" s="118"/>
      <c r="G4235" s="119"/>
      <c r="H4235" s="118"/>
      <c r="I4235" s="120"/>
      <c r="J4235" s="120"/>
      <c r="K4235" s="120"/>
      <c r="L4235" s="120"/>
      <c r="M4235" s="120"/>
      <c r="N4235" s="120"/>
      <c r="O4235" s="121"/>
      <c r="P4235" s="121"/>
      <c r="Q4235" s="117"/>
      <c r="R4235" s="122"/>
      <c r="S4235" s="117"/>
      <c r="T4235" s="123"/>
      <c r="U4235" s="299"/>
      <c r="V4235" s="294" t="str">
        <f>IF(Tabela7[[#This Row],[C/V]]="c",Tabela7[[#This Row],[Preço Médio]],"")</f>
        <v/>
      </c>
      <c r="W4235" s="294" t="str">
        <f>IF(Tabela7[[#This Row],[C/V]]="v",Tabela7[[#This Row],[Preço Médio]],"")</f>
        <v/>
      </c>
      <c r="X4235" s="123" t="str">
        <f>Tabela7[[#This Row],[Código Negociação]]&amp;Tabela7[[#This Row],[C/V]]</f>
        <v/>
      </c>
    </row>
    <row r="4236" spans="3:24" ht="15" customHeight="1" x14ac:dyDescent="0.25">
      <c r="C4236" s="262"/>
      <c r="D4236" s="272"/>
      <c r="E4236" s="272"/>
      <c r="F4236" s="264"/>
      <c r="G4236" s="265"/>
      <c r="H4236" s="126"/>
      <c r="I4236" s="125"/>
      <c r="J4236" s="125"/>
      <c r="K4236" s="125"/>
      <c r="L4236" s="125"/>
      <c r="M4236" s="125"/>
      <c r="N4236" s="125"/>
      <c r="O4236" s="266"/>
      <c r="P4236" s="267"/>
      <c r="Q4236" s="268"/>
      <c r="R4236" s="269"/>
      <c r="S4236" s="268"/>
      <c r="T4236" s="263"/>
      <c r="U4236" s="300"/>
      <c r="V4236" s="294" t="str">
        <f>IF(Tabela7[[#This Row],[C/V]]="c",Tabela7[[#This Row],[Preço Médio]],"")</f>
        <v/>
      </c>
      <c r="W4236" s="294" t="str">
        <f>IF(Tabela7[[#This Row],[C/V]]="v",Tabela7[[#This Row],[Preço Médio]],"")</f>
        <v/>
      </c>
      <c r="X4236" s="123" t="str">
        <f>Tabela7[[#This Row],[Código Negociação]]&amp;Tabela7[[#This Row],[C/V]]</f>
        <v/>
      </c>
    </row>
    <row r="4237" spans="3:24" ht="15" customHeight="1" x14ac:dyDescent="0.25">
      <c r="C4237" s="262"/>
      <c r="D4237" s="272"/>
      <c r="E4237" s="272"/>
      <c r="F4237" s="264"/>
      <c r="G4237" s="265"/>
      <c r="H4237" s="126"/>
      <c r="I4237" s="125"/>
      <c r="J4237" s="125"/>
      <c r="K4237" s="125"/>
      <c r="L4237" s="125"/>
      <c r="M4237" s="125"/>
      <c r="N4237" s="125"/>
      <c r="O4237" s="266"/>
      <c r="P4237" s="267"/>
      <c r="Q4237" s="267"/>
      <c r="R4237" s="270"/>
      <c r="S4237" s="267"/>
      <c r="T4237" s="264"/>
      <c r="U4237" s="300"/>
      <c r="V4237" s="294" t="str">
        <f>IF(Tabela7[[#This Row],[C/V]]="c",Tabela7[[#This Row],[Preço Médio]],"")</f>
        <v/>
      </c>
      <c r="W4237" s="294" t="str">
        <f>IF(Tabela7[[#This Row],[C/V]]="v",Tabela7[[#This Row],[Preço Médio]],"")</f>
        <v/>
      </c>
      <c r="X4237" s="123" t="str">
        <f>Tabela7[[#This Row],[Código Negociação]]&amp;Tabela7[[#This Row],[C/V]]</f>
        <v/>
      </c>
    </row>
    <row r="4238" spans="3:24" ht="15" customHeight="1" x14ac:dyDescent="0.25">
      <c r="C4238" s="141"/>
      <c r="D4238" s="273"/>
      <c r="E4238" s="273"/>
      <c r="F4238" s="264"/>
      <c r="G4238" s="274"/>
      <c r="H4238" s="264"/>
      <c r="I4238" s="275"/>
      <c r="J4238" s="275"/>
      <c r="K4238" s="275"/>
      <c r="L4238" s="275"/>
      <c r="M4238" s="275"/>
      <c r="N4238" s="275"/>
      <c r="O4238" s="267"/>
      <c r="P4238" s="267"/>
      <c r="Q4238" s="268"/>
      <c r="R4238" s="269"/>
      <c r="S4238" s="268"/>
      <c r="T4238" s="263"/>
      <c r="U4238" s="300"/>
      <c r="V4238" s="294" t="str">
        <f>IF(Tabela7[[#This Row],[C/V]]="c",Tabela7[[#This Row],[Preço Médio]],"")</f>
        <v/>
      </c>
      <c r="W4238" s="294" t="str">
        <f>IF(Tabela7[[#This Row],[C/V]]="v",Tabela7[[#This Row],[Preço Médio]],"")</f>
        <v/>
      </c>
      <c r="X4238" s="123" t="str">
        <f>Tabela7[[#This Row],[Código Negociação]]&amp;Tabela7[[#This Row],[C/V]]</f>
        <v/>
      </c>
    </row>
    <row r="4239" spans="3:24" ht="15" customHeight="1" x14ac:dyDescent="0.25">
      <c r="C4239" s="262"/>
      <c r="D4239" s="272"/>
      <c r="E4239" s="273"/>
      <c r="F4239" s="264"/>
      <c r="G4239" s="265"/>
      <c r="H4239" s="126"/>
      <c r="I4239" s="125"/>
      <c r="J4239" s="125"/>
      <c r="K4239" s="125"/>
      <c r="L4239" s="125"/>
      <c r="M4239" s="125"/>
      <c r="N4239" s="125"/>
      <c r="O4239" s="266"/>
      <c r="P4239" s="267"/>
      <c r="Q4239" s="268"/>
      <c r="R4239" s="269"/>
      <c r="S4239" s="268"/>
      <c r="T4239" s="263"/>
      <c r="U4239" s="300"/>
      <c r="V4239" s="294" t="str">
        <f>IF(Tabela7[[#This Row],[C/V]]="c",Tabela7[[#This Row],[Preço Médio]],"")</f>
        <v/>
      </c>
      <c r="W4239" s="294" t="str">
        <f>IF(Tabela7[[#This Row],[C/V]]="v",Tabela7[[#This Row],[Preço Médio]],"")</f>
        <v/>
      </c>
      <c r="X4239" s="123" t="str">
        <f>Tabela7[[#This Row],[Código Negociação]]&amp;Tabela7[[#This Row],[C/V]]</f>
        <v/>
      </c>
    </row>
    <row r="4240" spans="3:24" ht="15" customHeight="1" x14ac:dyDescent="0.25">
      <c r="C4240" s="262"/>
      <c r="D4240" s="272"/>
      <c r="E4240" s="273"/>
      <c r="F4240" s="264"/>
      <c r="G4240" s="265"/>
      <c r="H4240" s="126"/>
      <c r="I4240" s="125"/>
      <c r="J4240" s="125"/>
      <c r="K4240" s="125"/>
      <c r="L4240" s="125"/>
      <c r="M4240" s="125"/>
      <c r="N4240" s="125"/>
      <c r="O4240" s="266"/>
      <c r="P4240" s="267"/>
      <c r="Q4240" s="267"/>
      <c r="R4240" s="270"/>
      <c r="S4240" s="267"/>
      <c r="T4240" s="264"/>
      <c r="U4240" s="300"/>
      <c r="V4240" s="294" t="str">
        <f>IF(Tabela7[[#This Row],[C/V]]="c",Tabela7[[#This Row],[Preço Médio]],"")</f>
        <v/>
      </c>
      <c r="W4240" s="294" t="str">
        <f>IF(Tabela7[[#This Row],[C/V]]="v",Tabela7[[#This Row],[Preço Médio]],"")</f>
        <v/>
      </c>
      <c r="X4240" s="123" t="str">
        <f>Tabela7[[#This Row],[Código Negociação]]&amp;Tabela7[[#This Row],[C/V]]</f>
        <v/>
      </c>
    </row>
    <row r="4241" spans="3:24" ht="15" customHeight="1" x14ac:dyDescent="0.25">
      <c r="C4241" s="141"/>
      <c r="D4241" s="271"/>
      <c r="E4241" s="271"/>
      <c r="F4241" s="118"/>
      <c r="G4241" s="119"/>
      <c r="H4241" s="118"/>
      <c r="I4241" s="120"/>
      <c r="J4241" s="120"/>
      <c r="K4241" s="120"/>
      <c r="L4241" s="120"/>
      <c r="M4241" s="120"/>
      <c r="N4241" s="120"/>
      <c r="O4241" s="121"/>
      <c r="P4241" s="121"/>
      <c r="Q4241" s="117"/>
      <c r="R4241" s="122"/>
      <c r="S4241" s="117"/>
      <c r="T4241" s="123"/>
      <c r="U4241" s="299"/>
      <c r="V4241" s="294" t="str">
        <f>IF(Tabela7[[#This Row],[C/V]]="c",Tabela7[[#This Row],[Preço Médio]],"")</f>
        <v/>
      </c>
      <c r="W4241" s="294" t="str">
        <f>IF(Tabela7[[#This Row],[C/V]]="v",Tabela7[[#This Row],[Preço Médio]],"")</f>
        <v/>
      </c>
      <c r="X4241" s="123" t="str">
        <f>Tabela7[[#This Row],[Código Negociação]]&amp;Tabela7[[#This Row],[C/V]]</f>
        <v/>
      </c>
    </row>
    <row r="4242" spans="3:24" ht="15" customHeight="1" x14ac:dyDescent="0.25">
      <c r="C4242" s="262"/>
      <c r="D4242" s="272"/>
      <c r="E4242" s="272"/>
      <c r="F4242" s="264"/>
      <c r="G4242" s="265"/>
      <c r="H4242" s="126"/>
      <c r="I4242" s="125"/>
      <c r="J4242" s="125"/>
      <c r="K4242" s="125"/>
      <c r="L4242" s="125"/>
      <c r="M4242" s="125"/>
      <c r="N4242" s="125"/>
      <c r="O4242" s="266"/>
      <c r="P4242" s="267"/>
      <c r="Q4242" s="268"/>
      <c r="R4242" s="269"/>
      <c r="S4242" s="268"/>
      <c r="T4242" s="263"/>
      <c r="U4242" s="300"/>
      <c r="V4242" s="294" t="str">
        <f>IF(Tabela7[[#This Row],[C/V]]="c",Tabela7[[#This Row],[Preço Médio]],"")</f>
        <v/>
      </c>
      <c r="W4242" s="294" t="str">
        <f>IF(Tabela7[[#This Row],[C/V]]="v",Tabela7[[#This Row],[Preço Médio]],"")</f>
        <v/>
      </c>
      <c r="X4242" s="123" t="str">
        <f>Tabela7[[#This Row],[Código Negociação]]&amp;Tabela7[[#This Row],[C/V]]</f>
        <v/>
      </c>
    </row>
    <row r="4243" spans="3:24" ht="15" customHeight="1" x14ac:dyDescent="0.25">
      <c r="C4243" s="262"/>
      <c r="D4243" s="272"/>
      <c r="E4243" s="272"/>
      <c r="F4243" s="264"/>
      <c r="G4243" s="265"/>
      <c r="H4243" s="126"/>
      <c r="I4243" s="125"/>
      <c r="J4243" s="125"/>
      <c r="K4243" s="125"/>
      <c r="L4243" s="125"/>
      <c r="M4243" s="125"/>
      <c r="N4243" s="125"/>
      <c r="O4243" s="266"/>
      <c r="P4243" s="267"/>
      <c r="Q4243" s="267"/>
      <c r="R4243" s="270"/>
      <c r="S4243" s="267"/>
      <c r="T4243" s="264"/>
      <c r="U4243" s="300"/>
      <c r="V4243" s="294" t="str">
        <f>IF(Tabela7[[#This Row],[C/V]]="c",Tabela7[[#This Row],[Preço Médio]],"")</f>
        <v/>
      </c>
      <c r="W4243" s="294" t="str">
        <f>IF(Tabela7[[#This Row],[C/V]]="v",Tabela7[[#This Row],[Preço Médio]],"")</f>
        <v/>
      </c>
      <c r="X4243" s="123" t="str">
        <f>Tabela7[[#This Row],[Código Negociação]]&amp;Tabela7[[#This Row],[C/V]]</f>
        <v/>
      </c>
    </row>
    <row r="4244" spans="3:24" ht="15" customHeight="1" x14ac:dyDescent="0.25">
      <c r="C4244" s="141"/>
      <c r="D4244" s="273"/>
      <c r="E4244" s="273"/>
      <c r="F4244" s="264"/>
      <c r="G4244" s="274"/>
      <c r="H4244" s="264"/>
      <c r="I4244" s="275"/>
      <c r="J4244" s="275"/>
      <c r="K4244" s="275"/>
      <c r="L4244" s="275"/>
      <c r="M4244" s="275"/>
      <c r="N4244" s="275"/>
      <c r="O4244" s="267"/>
      <c r="P4244" s="267"/>
      <c r="Q4244" s="268"/>
      <c r="R4244" s="269"/>
      <c r="S4244" s="268"/>
      <c r="T4244" s="263"/>
      <c r="U4244" s="300"/>
      <c r="V4244" s="294" t="str">
        <f>IF(Tabela7[[#This Row],[C/V]]="c",Tabela7[[#This Row],[Preço Médio]],"")</f>
        <v/>
      </c>
      <c r="W4244" s="294" t="str">
        <f>IF(Tabela7[[#This Row],[C/V]]="v",Tabela7[[#This Row],[Preço Médio]],"")</f>
        <v/>
      </c>
      <c r="X4244" s="123" t="str">
        <f>Tabela7[[#This Row],[Código Negociação]]&amp;Tabela7[[#This Row],[C/V]]</f>
        <v/>
      </c>
    </row>
    <row r="4245" spans="3:24" ht="15" customHeight="1" x14ac:dyDescent="0.25">
      <c r="C4245" s="262"/>
      <c r="D4245" s="272"/>
      <c r="E4245" s="273"/>
      <c r="F4245" s="264"/>
      <c r="G4245" s="265"/>
      <c r="H4245" s="126"/>
      <c r="I4245" s="125"/>
      <c r="J4245" s="125"/>
      <c r="K4245" s="125"/>
      <c r="L4245" s="125"/>
      <c r="M4245" s="125"/>
      <c r="N4245" s="125"/>
      <c r="O4245" s="266"/>
      <c r="P4245" s="267"/>
      <c r="Q4245" s="268"/>
      <c r="R4245" s="269"/>
      <c r="S4245" s="268"/>
      <c r="T4245" s="263"/>
      <c r="U4245" s="300"/>
      <c r="V4245" s="294" t="str">
        <f>IF(Tabela7[[#This Row],[C/V]]="c",Tabela7[[#This Row],[Preço Médio]],"")</f>
        <v/>
      </c>
      <c r="W4245" s="294" t="str">
        <f>IF(Tabela7[[#This Row],[C/V]]="v",Tabela7[[#This Row],[Preço Médio]],"")</f>
        <v/>
      </c>
      <c r="X4245" s="123" t="str">
        <f>Tabela7[[#This Row],[Código Negociação]]&amp;Tabela7[[#This Row],[C/V]]</f>
        <v/>
      </c>
    </row>
    <row r="4246" spans="3:24" ht="15" customHeight="1" x14ac:dyDescent="0.25">
      <c r="C4246" s="262"/>
      <c r="D4246" s="272"/>
      <c r="E4246" s="273"/>
      <c r="F4246" s="264"/>
      <c r="G4246" s="265"/>
      <c r="H4246" s="126"/>
      <c r="I4246" s="125"/>
      <c r="J4246" s="125"/>
      <c r="K4246" s="125"/>
      <c r="L4246" s="125"/>
      <c r="M4246" s="125"/>
      <c r="N4246" s="125"/>
      <c r="O4246" s="266"/>
      <c r="P4246" s="267"/>
      <c r="Q4246" s="267"/>
      <c r="R4246" s="270"/>
      <c r="S4246" s="267"/>
      <c r="T4246" s="264"/>
      <c r="U4246" s="300"/>
      <c r="V4246" s="294" t="str">
        <f>IF(Tabela7[[#This Row],[C/V]]="c",Tabela7[[#This Row],[Preço Médio]],"")</f>
        <v/>
      </c>
      <c r="W4246" s="294" t="str">
        <f>IF(Tabela7[[#This Row],[C/V]]="v",Tabela7[[#This Row],[Preço Médio]],"")</f>
        <v/>
      </c>
      <c r="X4246" s="123" t="str">
        <f>Tabela7[[#This Row],[Código Negociação]]&amp;Tabela7[[#This Row],[C/V]]</f>
        <v/>
      </c>
    </row>
    <row r="4247" spans="3:24" ht="15" customHeight="1" x14ac:dyDescent="0.25">
      <c r="C4247" s="141"/>
      <c r="D4247" s="271"/>
      <c r="E4247" s="271"/>
      <c r="F4247" s="118"/>
      <c r="G4247" s="119"/>
      <c r="H4247" s="118"/>
      <c r="I4247" s="120"/>
      <c r="J4247" s="120"/>
      <c r="K4247" s="120"/>
      <c r="L4247" s="120"/>
      <c r="M4247" s="120"/>
      <c r="N4247" s="120"/>
      <c r="O4247" s="121"/>
      <c r="P4247" s="121"/>
      <c r="Q4247" s="117"/>
      <c r="R4247" s="122"/>
      <c r="S4247" s="117"/>
      <c r="T4247" s="123"/>
      <c r="U4247" s="299"/>
      <c r="V4247" s="294" t="str">
        <f>IF(Tabela7[[#This Row],[C/V]]="c",Tabela7[[#This Row],[Preço Médio]],"")</f>
        <v/>
      </c>
      <c r="W4247" s="294" t="str">
        <f>IF(Tabela7[[#This Row],[C/V]]="v",Tabela7[[#This Row],[Preço Médio]],"")</f>
        <v/>
      </c>
      <c r="X4247" s="123" t="str">
        <f>Tabela7[[#This Row],[Código Negociação]]&amp;Tabela7[[#This Row],[C/V]]</f>
        <v/>
      </c>
    </row>
    <row r="4248" spans="3:24" ht="15" customHeight="1" x14ac:dyDescent="0.25">
      <c r="C4248" s="262"/>
      <c r="D4248" s="272"/>
      <c r="E4248" s="272"/>
      <c r="F4248" s="264"/>
      <c r="G4248" s="265"/>
      <c r="H4248" s="126"/>
      <c r="I4248" s="125"/>
      <c r="J4248" s="125"/>
      <c r="K4248" s="125"/>
      <c r="L4248" s="125"/>
      <c r="M4248" s="125"/>
      <c r="N4248" s="125"/>
      <c r="O4248" s="266"/>
      <c r="P4248" s="267"/>
      <c r="Q4248" s="268"/>
      <c r="R4248" s="269"/>
      <c r="S4248" s="268"/>
      <c r="T4248" s="263"/>
      <c r="U4248" s="300"/>
      <c r="V4248" s="294" t="str">
        <f>IF(Tabela7[[#This Row],[C/V]]="c",Tabela7[[#This Row],[Preço Médio]],"")</f>
        <v/>
      </c>
      <c r="W4248" s="294" t="str">
        <f>IF(Tabela7[[#This Row],[C/V]]="v",Tabela7[[#This Row],[Preço Médio]],"")</f>
        <v/>
      </c>
      <c r="X4248" s="123" t="str">
        <f>Tabela7[[#This Row],[Código Negociação]]&amp;Tabela7[[#This Row],[C/V]]</f>
        <v/>
      </c>
    </row>
    <row r="4249" spans="3:24" ht="15" customHeight="1" x14ac:dyDescent="0.25">
      <c r="C4249" s="262"/>
      <c r="D4249" s="272"/>
      <c r="E4249" s="272"/>
      <c r="F4249" s="264"/>
      <c r="G4249" s="265"/>
      <c r="H4249" s="126"/>
      <c r="I4249" s="125"/>
      <c r="J4249" s="125"/>
      <c r="K4249" s="125"/>
      <c r="L4249" s="125"/>
      <c r="M4249" s="125"/>
      <c r="N4249" s="125"/>
      <c r="O4249" s="266"/>
      <c r="P4249" s="267"/>
      <c r="Q4249" s="267"/>
      <c r="R4249" s="270"/>
      <c r="S4249" s="267"/>
      <c r="T4249" s="264"/>
      <c r="U4249" s="300"/>
      <c r="V4249" s="294" t="str">
        <f>IF(Tabela7[[#This Row],[C/V]]="c",Tabela7[[#This Row],[Preço Médio]],"")</f>
        <v/>
      </c>
      <c r="W4249" s="294" t="str">
        <f>IF(Tabela7[[#This Row],[C/V]]="v",Tabela7[[#This Row],[Preço Médio]],"")</f>
        <v/>
      </c>
      <c r="X4249" s="123" t="str">
        <f>Tabela7[[#This Row],[Código Negociação]]&amp;Tabela7[[#This Row],[C/V]]</f>
        <v/>
      </c>
    </row>
    <row r="4250" spans="3:24" ht="15" customHeight="1" x14ac:dyDescent="0.25">
      <c r="C4250" s="141"/>
      <c r="D4250" s="273"/>
      <c r="E4250" s="273"/>
      <c r="F4250" s="264"/>
      <c r="G4250" s="274"/>
      <c r="H4250" s="264"/>
      <c r="I4250" s="275"/>
      <c r="J4250" s="275"/>
      <c r="K4250" s="275"/>
      <c r="L4250" s="275"/>
      <c r="M4250" s="275"/>
      <c r="N4250" s="275"/>
      <c r="O4250" s="267"/>
      <c r="P4250" s="267"/>
      <c r="Q4250" s="268"/>
      <c r="R4250" s="269"/>
      <c r="S4250" s="268"/>
      <c r="T4250" s="263"/>
      <c r="U4250" s="300"/>
      <c r="V4250" s="294" t="str">
        <f>IF(Tabela7[[#This Row],[C/V]]="c",Tabela7[[#This Row],[Preço Médio]],"")</f>
        <v/>
      </c>
      <c r="W4250" s="294" t="str">
        <f>IF(Tabela7[[#This Row],[C/V]]="v",Tabela7[[#This Row],[Preço Médio]],"")</f>
        <v/>
      </c>
      <c r="X4250" s="123" t="str">
        <f>Tabela7[[#This Row],[Código Negociação]]&amp;Tabela7[[#This Row],[C/V]]</f>
        <v/>
      </c>
    </row>
    <row r="4251" spans="3:24" ht="15" customHeight="1" x14ac:dyDescent="0.25">
      <c r="C4251" s="262"/>
      <c r="D4251" s="272"/>
      <c r="E4251" s="273"/>
      <c r="F4251" s="264"/>
      <c r="G4251" s="265"/>
      <c r="H4251" s="126"/>
      <c r="I4251" s="125"/>
      <c r="J4251" s="125"/>
      <c r="K4251" s="125"/>
      <c r="L4251" s="125"/>
      <c r="M4251" s="125"/>
      <c r="N4251" s="125"/>
      <c r="O4251" s="266"/>
      <c r="P4251" s="267"/>
      <c r="Q4251" s="268"/>
      <c r="R4251" s="269"/>
      <c r="S4251" s="268"/>
      <c r="T4251" s="263"/>
      <c r="U4251" s="300"/>
      <c r="V4251" s="294" t="str">
        <f>IF(Tabela7[[#This Row],[C/V]]="c",Tabela7[[#This Row],[Preço Médio]],"")</f>
        <v/>
      </c>
      <c r="W4251" s="294" t="str">
        <f>IF(Tabela7[[#This Row],[C/V]]="v",Tabela7[[#This Row],[Preço Médio]],"")</f>
        <v/>
      </c>
      <c r="X4251" s="123" t="str">
        <f>Tabela7[[#This Row],[Código Negociação]]&amp;Tabela7[[#This Row],[C/V]]</f>
        <v/>
      </c>
    </row>
    <row r="4252" spans="3:24" ht="15" customHeight="1" x14ac:dyDescent="0.25">
      <c r="C4252" s="262"/>
      <c r="D4252" s="272"/>
      <c r="E4252" s="273"/>
      <c r="F4252" s="264"/>
      <c r="G4252" s="265"/>
      <c r="H4252" s="126"/>
      <c r="I4252" s="125"/>
      <c r="J4252" s="125"/>
      <c r="K4252" s="125"/>
      <c r="L4252" s="125"/>
      <c r="M4252" s="125"/>
      <c r="N4252" s="125"/>
      <c r="O4252" s="266"/>
      <c r="P4252" s="267"/>
      <c r="Q4252" s="267"/>
      <c r="R4252" s="270"/>
      <c r="S4252" s="267"/>
      <c r="T4252" s="264"/>
      <c r="U4252" s="300"/>
      <c r="V4252" s="294" t="str">
        <f>IF(Tabela7[[#This Row],[C/V]]="c",Tabela7[[#This Row],[Preço Médio]],"")</f>
        <v/>
      </c>
      <c r="W4252" s="294" t="str">
        <f>IF(Tabela7[[#This Row],[C/V]]="v",Tabela7[[#This Row],[Preço Médio]],"")</f>
        <v/>
      </c>
      <c r="X4252" s="123" t="str">
        <f>Tabela7[[#This Row],[Código Negociação]]&amp;Tabela7[[#This Row],[C/V]]</f>
        <v/>
      </c>
    </row>
    <row r="4253" spans="3:24" ht="15" customHeight="1" x14ac:dyDescent="0.25">
      <c r="C4253" s="141"/>
      <c r="D4253" s="271"/>
      <c r="E4253" s="271"/>
      <c r="F4253" s="118"/>
      <c r="G4253" s="119"/>
      <c r="H4253" s="118"/>
      <c r="I4253" s="120"/>
      <c r="J4253" s="120"/>
      <c r="K4253" s="120"/>
      <c r="L4253" s="120"/>
      <c r="M4253" s="120"/>
      <c r="N4253" s="120"/>
      <c r="O4253" s="121"/>
      <c r="P4253" s="121"/>
      <c r="Q4253" s="117"/>
      <c r="R4253" s="122"/>
      <c r="S4253" s="117"/>
      <c r="T4253" s="123"/>
      <c r="U4253" s="299"/>
      <c r="V4253" s="294" t="str">
        <f>IF(Tabela7[[#This Row],[C/V]]="c",Tabela7[[#This Row],[Preço Médio]],"")</f>
        <v/>
      </c>
      <c r="W4253" s="294" t="str">
        <f>IF(Tabela7[[#This Row],[C/V]]="v",Tabela7[[#This Row],[Preço Médio]],"")</f>
        <v/>
      </c>
      <c r="X4253" s="123" t="str">
        <f>Tabela7[[#This Row],[Código Negociação]]&amp;Tabela7[[#This Row],[C/V]]</f>
        <v/>
      </c>
    </row>
    <row r="4254" spans="3:24" ht="15" customHeight="1" x14ac:dyDescent="0.25">
      <c r="C4254" s="262"/>
      <c r="D4254" s="272"/>
      <c r="E4254" s="272"/>
      <c r="F4254" s="264"/>
      <c r="G4254" s="265"/>
      <c r="H4254" s="126"/>
      <c r="I4254" s="125"/>
      <c r="J4254" s="125"/>
      <c r="K4254" s="125"/>
      <c r="L4254" s="125"/>
      <c r="M4254" s="125"/>
      <c r="N4254" s="125"/>
      <c r="O4254" s="266"/>
      <c r="P4254" s="267"/>
      <c r="Q4254" s="268"/>
      <c r="R4254" s="269"/>
      <c r="S4254" s="268"/>
      <c r="T4254" s="263"/>
      <c r="U4254" s="300"/>
      <c r="V4254" s="294" t="str">
        <f>IF(Tabela7[[#This Row],[C/V]]="c",Tabela7[[#This Row],[Preço Médio]],"")</f>
        <v/>
      </c>
      <c r="W4254" s="294" t="str">
        <f>IF(Tabela7[[#This Row],[C/V]]="v",Tabela7[[#This Row],[Preço Médio]],"")</f>
        <v/>
      </c>
      <c r="X4254" s="123" t="str">
        <f>Tabela7[[#This Row],[Código Negociação]]&amp;Tabela7[[#This Row],[C/V]]</f>
        <v/>
      </c>
    </row>
    <row r="4255" spans="3:24" ht="15" customHeight="1" x14ac:dyDescent="0.25">
      <c r="C4255" s="262"/>
      <c r="D4255" s="272"/>
      <c r="E4255" s="272"/>
      <c r="F4255" s="264"/>
      <c r="G4255" s="265"/>
      <c r="H4255" s="126"/>
      <c r="I4255" s="125"/>
      <c r="J4255" s="125"/>
      <c r="K4255" s="125"/>
      <c r="L4255" s="125"/>
      <c r="M4255" s="125"/>
      <c r="N4255" s="125"/>
      <c r="O4255" s="266"/>
      <c r="P4255" s="267"/>
      <c r="Q4255" s="267"/>
      <c r="R4255" s="270"/>
      <c r="S4255" s="267"/>
      <c r="T4255" s="264"/>
      <c r="U4255" s="300"/>
      <c r="V4255" s="294" t="str">
        <f>IF(Tabela7[[#This Row],[C/V]]="c",Tabela7[[#This Row],[Preço Médio]],"")</f>
        <v/>
      </c>
      <c r="W4255" s="294" t="str">
        <f>IF(Tabela7[[#This Row],[C/V]]="v",Tabela7[[#This Row],[Preço Médio]],"")</f>
        <v/>
      </c>
      <c r="X4255" s="123" t="str">
        <f>Tabela7[[#This Row],[Código Negociação]]&amp;Tabela7[[#This Row],[C/V]]</f>
        <v/>
      </c>
    </row>
    <row r="4256" spans="3:24" ht="15" customHeight="1" x14ac:dyDescent="0.25">
      <c r="C4256" s="141"/>
      <c r="D4256" s="273"/>
      <c r="E4256" s="273"/>
      <c r="F4256" s="264"/>
      <c r="G4256" s="274"/>
      <c r="H4256" s="264"/>
      <c r="I4256" s="275"/>
      <c r="J4256" s="275"/>
      <c r="K4256" s="275"/>
      <c r="L4256" s="275"/>
      <c r="M4256" s="275"/>
      <c r="N4256" s="275"/>
      <c r="O4256" s="267"/>
      <c r="P4256" s="267"/>
      <c r="Q4256" s="268"/>
      <c r="R4256" s="269"/>
      <c r="S4256" s="268"/>
      <c r="T4256" s="263"/>
      <c r="U4256" s="300"/>
      <c r="V4256" s="294" t="str">
        <f>IF(Tabela7[[#This Row],[C/V]]="c",Tabela7[[#This Row],[Preço Médio]],"")</f>
        <v/>
      </c>
      <c r="W4256" s="294" t="str">
        <f>IF(Tabela7[[#This Row],[C/V]]="v",Tabela7[[#This Row],[Preço Médio]],"")</f>
        <v/>
      </c>
      <c r="X4256" s="123" t="str">
        <f>Tabela7[[#This Row],[Código Negociação]]&amp;Tabela7[[#This Row],[C/V]]</f>
        <v/>
      </c>
    </row>
    <row r="4257" spans="3:24" ht="15" customHeight="1" x14ac:dyDescent="0.25">
      <c r="C4257" s="262"/>
      <c r="D4257" s="272"/>
      <c r="E4257" s="273"/>
      <c r="F4257" s="264"/>
      <c r="G4257" s="265"/>
      <c r="H4257" s="126"/>
      <c r="I4257" s="125"/>
      <c r="J4257" s="125"/>
      <c r="K4257" s="125"/>
      <c r="L4257" s="125"/>
      <c r="M4257" s="125"/>
      <c r="N4257" s="125"/>
      <c r="O4257" s="266"/>
      <c r="P4257" s="267"/>
      <c r="Q4257" s="268"/>
      <c r="R4257" s="269"/>
      <c r="S4257" s="268"/>
      <c r="T4257" s="263"/>
      <c r="U4257" s="300"/>
      <c r="V4257" s="294" t="str">
        <f>IF(Tabela7[[#This Row],[C/V]]="c",Tabela7[[#This Row],[Preço Médio]],"")</f>
        <v/>
      </c>
      <c r="W4257" s="294" t="str">
        <f>IF(Tabela7[[#This Row],[C/V]]="v",Tabela7[[#This Row],[Preço Médio]],"")</f>
        <v/>
      </c>
      <c r="X4257" s="123" t="str">
        <f>Tabela7[[#This Row],[Código Negociação]]&amp;Tabela7[[#This Row],[C/V]]</f>
        <v/>
      </c>
    </row>
    <row r="4258" spans="3:24" ht="15" customHeight="1" x14ac:dyDescent="0.25">
      <c r="C4258" s="262"/>
      <c r="D4258" s="272"/>
      <c r="E4258" s="273"/>
      <c r="F4258" s="264"/>
      <c r="G4258" s="265"/>
      <c r="H4258" s="126"/>
      <c r="I4258" s="125"/>
      <c r="J4258" s="125"/>
      <c r="K4258" s="125"/>
      <c r="L4258" s="125"/>
      <c r="M4258" s="125"/>
      <c r="N4258" s="125"/>
      <c r="O4258" s="266"/>
      <c r="P4258" s="267"/>
      <c r="Q4258" s="267"/>
      <c r="R4258" s="270"/>
      <c r="S4258" s="267"/>
      <c r="T4258" s="264"/>
      <c r="U4258" s="300"/>
      <c r="V4258" s="294" t="str">
        <f>IF(Tabela7[[#This Row],[C/V]]="c",Tabela7[[#This Row],[Preço Médio]],"")</f>
        <v/>
      </c>
      <c r="W4258" s="294" t="str">
        <f>IF(Tabela7[[#This Row],[C/V]]="v",Tabela7[[#This Row],[Preço Médio]],"")</f>
        <v/>
      </c>
      <c r="X4258" s="123" t="str">
        <f>Tabela7[[#This Row],[Código Negociação]]&amp;Tabela7[[#This Row],[C/V]]</f>
        <v/>
      </c>
    </row>
    <row r="4259" spans="3:24" ht="15" customHeight="1" x14ac:dyDescent="0.25">
      <c r="C4259" s="141"/>
      <c r="D4259" s="271"/>
      <c r="E4259" s="271"/>
      <c r="F4259" s="118"/>
      <c r="G4259" s="119"/>
      <c r="H4259" s="118"/>
      <c r="I4259" s="120"/>
      <c r="J4259" s="120"/>
      <c r="K4259" s="120"/>
      <c r="L4259" s="120"/>
      <c r="M4259" s="120"/>
      <c r="N4259" s="120"/>
      <c r="O4259" s="121"/>
      <c r="P4259" s="121"/>
      <c r="Q4259" s="117"/>
      <c r="R4259" s="122"/>
      <c r="S4259" s="117"/>
      <c r="T4259" s="123"/>
      <c r="U4259" s="299"/>
      <c r="V4259" s="294" t="str">
        <f>IF(Tabela7[[#This Row],[C/V]]="c",Tabela7[[#This Row],[Preço Médio]],"")</f>
        <v/>
      </c>
      <c r="W4259" s="294" t="str">
        <f>IF(Tabela7[[#This Row],[C/V]]="v",Tabela7[[#This Row],[Preço Médio]],"")</f>
        <v/>
      </c>
      <c r="X4259" s="123" t="str">
        <f>Tabela7[[#This Row],[Código Negociação]]&amp;Tabela7[[#This Row],[C/V]]</f>
        <v/>
      </c>
    </row>
    <row r="4260" spans="3:24" ht="15" customHeight="1" x14ac:dyDescent="0.25">
      <c r="C4260" s="262"/>
      <c r="D4260" s="272"/>
      <c r="E4260" s="272"/>
      <c r="F4260" s="264"/>
      <c r="G4260" s="265"/>
      <c r="H4260" s="126"/>
      <c r="I4260" s="125"/>
      <c r="J4260" s="125"/>
      <c r="K4260" s="125"/>
      <c r="L4260" s="125"/>
      <c r="M4260" s="125"/>
      <c r="N4260" s="125"/>
      <c r="O4260" s="266"/>
      <c r="P4260" s="267"/>
      <c r="Q4260" s="268"/>
      <c r="R4260" s="269"/>
      <c r="S4260" s="268"/>
      <c r="T4260" s="263"/>
      <c r="U4260" s="300"/>
      <c r="V4260" s="294" t="str">
        <f>IF(Tabela7[[#This Row],[C/V]]="c",Tabela7[[#This Row],[Preço Médio]],"")</f>
        <v/>
      </c>
      <c r="W4260" s="294" t="str">
        <f>IF(Tabela7[[#This Row],[C/V]]="v",Tabela7[[#This Row],[Preço Médio]],"")</f>
        <v/>
      </c>
      <c r="X4260" s="123" t="str">
        <f>Tabela7[[#This Row],[Código Negociação]]&amp;Tabela7[[#This Row],[C/V]]</f>
        <v/>
      </c>
    </row>
    <row r="4261" spans="3:24" ht="15" customHeight="1" x14ac:dyDescent="0.25">
      <c r="C4261" s="262"/>
      <c r="D4261" s="272"/>
      <c r="E4261" s="272"/>
      <c r="F4261" s="264"/>
      <c r="G4261" s="265"/>
      <c r="H4261" s="126"/>
      <c r="I4261" s="125"/>
      <c r="J4261" s="125"/>
      <c r="K4261" s="125"/>
      <c r="L4261" s="125"/>
      <c r="M4261" s="125"/>
      <c r="N4261" s="125"/>
      <c r="O4261" s="266"/>
      <c r="P4261" s="267"/>
      <c r="Q4261" s="267"/>
      <c r="R4261" s="270"/>
      <c r="S4261" s="267"/>
      <c r="T4261" s="264"/>
      <c r="U4261" s="300"/>
      <c r="V4261" s="294" t="str">
        <f>IF(Tabela7[[#This Row],[C/V]]="c",Tabela7[[#This Row],[Preço Médio]],"")</f>
        <v/>
      </c>
      <c r="W4261" s="294" t="str">
        <f>IF(Tabela7[[#This Row],[C/V]]="v",Tabela7[[#This Row],[Preço Médio]],"")</f>
        <v/>
      </c>
      <c r="X4261" s="123" t="str">
        <f>Tabela7[[#This Row],[Código Negociação]]&amp;Tabela7[[#This Row],[C/V]]</f>
        <v/>
      </c>
    </row>
    <row r="4262" spans="3:24" ht="15" customHeight="1" x14ac:dyDescent="0.25">
      <c r="C4262" s="141"/>
      <c r="D4262" s="273"/>
      <c r="E4262" s="273"/>
      <c r="F4262" s="264"/>
      <c r="G4262" s="274"/>
      <c r="H4262" s="264"/>
      <c r="I4262" s="275"/>
      <c r="J4262" s="275"/>
      <c r="K4262" s="275"/>
      <c r="L4262" s="275"/>
      <c r="M4262" s="275"/>
      <c r="N4262" s="275"/>
      <c r="O4262" s="267"/>
      <c r="P4262" s="267"/>
      <c r="Q4262" s="268"/>
      <c r="R4262" s="269"/>
      <c r="S4262" s="268"/>
      <c r="T4262" s="263"/>
      <c r="U4262" s="300"/>
      <c r="V4262" s="294" t="str">
        <f>IF(Tabela7[[#This Row],[C/V]]="c",Tabela7[[#This Row],[Preço Médio]],"")</f>
        <v/>
      </c>
      <c r="W4262" s="294" t="str">
        <f>IF(Tabela7[[#This Row],[C/V]]="v",Tabela7[[#This Row],[Preço Médio]],"")</f>
        <v/>
      </c>
      <c r="X4262" s="123" t="str">
        <f>Tabela7[[#This Row],[Código Negociação]]&amp;Tabela7[[#This Row],[C/V]]</f>
        <v/>
      </c>
    </row>
    <row r="4263" spans="3:24" ht="15" customHeight="1" x14ac:dyDescent="0.25">
      <c r="C4263" s="262"/>
      <c r="D4263" s="272"/>
      <c r="E4263" s="273"/>
      <c r="F4263" s="264"/>
      <c r="G4263" s="265"/>
      <c r="H4263" s="126"/>
      <c r="I4263" s="125"/>
      <c r="J4263" s="125"/>
      <c r="K4263" s="125"/>
      <c r="L4263" s="125"/>
      <c r="M4263" s="125"/>
      <c r="N4263" s="125"/>
      <c r="O4263" s="266"/>
      <c r="P4263" s="267"/>
      <c r="Q4263" s="268"/>
      <c r="R4263" s="269"/>
      <c r="S4263" s="268"/>
      <c r="T4263" s="263"/>
      <c r="U4263" s="300"/>
      <c r="V4263" s="294" t="str">
        <f>IF(Tabela7[[#This Row],[C/V]]="c",Tabela7[[#This Row],[Preço Médio]],"")</f>
        <v/>
      </c>
      <c r="W4263" s="294" t="str">
        <f>IF(Tabela7[[#This Row],[C/V]]="v",Tabela7[[#This Row],[Preço Médio]],"")</f>
        <v/>
      </c>
      <c r="X4263" s="123" t="str">
        <f>Tabela7[[#This Row],[Código Negociação]]&amp;Tabela7[[#This Row],[C/V]]</f>
        <v/>
      </c>
    </row>
    <row r="4264" spans="3:24" ht="15" customHeight="1" x14ac:dyDescent="0.25">
      <c r="C4264" s="262"/>
      <c r="D4264" s="272"/>
      <c r="E4264" s="273"/>
      <c r="F4264" s="264"/>
      <c r="G4264" s="265"/>
      <c r="H4264" s="126"/>
      <c r="I4264" s="125"/>
      <c r="J4264" s="125"/>
      <c r="K4264" s="125"/>
      <c r="L4264" s="125"/>
      <c r="M4264" s="125"/>
      <c r="N4264" s="125"/>
      <c r="O4264" s="266"/>
      <c r="P4264" s="267"/>
      <c r="Q4264" s="267"/>
      <c r="R4264" s="270"/>
      <c r="S4264" s="267"/>
      <c r="T4264" s="264"/>
      <c r="U4264" s="300"/>
      <c r="V4264" s="294" t="str">
        <f>IF(Tabela7[[#This Row],[C/V]]="c",Tabela7[[#This Row],[Preço Médio]],"")</f>
        <v/>
      </c>
      <c r="W4264" s="294" t="str">
        <f>IF(Tabela7[[#This Row],[C/V]]="v",Tabela7[[#This Row],[Preço Médio]],"")</f>
        <v/>
      </c>
      <c r="X4264" s="123" t="str">
        <f>Tabela7[[#This Row],[Código Negociação]]&amp;Tabela7[[#This Row],[C/V]]</f>
        <v/>
      </c>
    </row>
    <row r="4265" spans="3:24" ht="15" customHeight="1" x14ac:dyDescent="0.25">
      <c r="C4265" s="141"/>
      <c r="D4265" s="271"/>
      <c r="E4265" s="271"/>
      <c r="F4265" s="118"/>
      <c r="G4265" s="119"/>
      <c r="H4265" s="118"/>
      <c r="I4265" s="120"/>
      <c r="J4265" s="120"/>
      <c r="K4265" s="120"/>
      <c r="L4265" s="120"/>
      <c r="M4265" s="120"/>
      <c r="N4265" s="120"/>
      <c r="O4265" s="121"/>
      <c r="P4265" s="121"/>
      <c r="Q4265" s="117"/>
      <c r="R4265" s="122"/>
      <c r="S4265" s="117"/>
      <c r="T4265" s="123"/>
      <c r="U4265" s="299"/>
      <c r="V4265" s="294" t="str">
        <f>IF(Tabela7[[#This Row],[C/V]]="c",Tabela7[[#This Row],[Preço Médio]],"")</f>
        <v/>
      </c>
      <c r="W4265" s="294" t="str">
        <f>IF(Tabela7[[#This Row],[C/V]]="v",Tabela7[[#This Row],[Preço Médio]],"")</f>
        <v/>
      </c>
      <c r="X4265" s="123" t="str">
        <f>Tabela7[[#This Row],[Código Negociação]]&amp;Tabela7[[#This Row],[C/V]]</f>
        <v/>
      </c>
    </row>
    <row r="4266" spans="3:24" ht="15" customHeight="1" x14ac:dyDescent="0.25">
      <c r="C4266" s="262"/>
      <c r="D4266" s="272"/>
      <c r="E4266" s="272"/>
      <c r="F4266" s="264"/>
      <c r="G4266" s="265"/>
      <c r="H4266" s="126"/>
      <c r="I4266" s="125"/>
      <c r="J4266" s="125"/>
      <c r="K4266" s="125"/>
      <c r="L4266" s="125"/>
      <c r="M4266" s="125"/>
      <c r="N4266" s="125"/>
      <c r="O4266" s="266"/>
      <c r="P4266" s="267"/>
      <c r="Q4266" s="268"/>
      <c r="R4266" s="269"/>
      <c r="S4266" s="268"/>
      <c r="T4266" s="263"/>
      <c r="U4266" s="300"/>
      <c r="V4266" s="294" t="str">
        <f>IF(Tabela7[[#This Row],[C/V]]="c",Tabela7[[#This Row],[Preço Médio]],"")</f>
        <v/>
      </c>
      <c r="W4266" s="294" t="str">
        <f>IF(Tabela7[[#This Row],[C/V]]="v",Tabela7[[#This Row],[Preço Médio]],"")</f>
        <v/>
      </c>
      <c r="X4266" s="123" t="str">
        <f>Tabela7[[#This Row],[Código Negociação]]&amp;Tabela7[[#This Row],[C/V]]</f>
        <v/>
      </c>
    </row>
    <row r="4267" spans="3:24" ht="15" customHeight="1" x14ac:dyDescent="0.25">
      <c r="C4267" s="262"/>
      <c r="D4267" s="272"/>
      <c r="E4267" s="272"/>
      <c r="F4267" s="264"/>
      <c r="G4267" s="265"/>
      <c r="H4267" s="126"/>
      <c r="I4267" s="125"/>
      <c r="J4267" s="125"/>
      <c r="K4267" s="125"/>
      <c r="L4267" s="125"/>
      <c r="M4267" s="125"/>
      <c r="N4267" s="125"/>
      <c r="O4267" s="266"/>
      <c r="P4267" s="267"/>
      <c r="Q4267" s="267"/>
      <c r="R4267" s="270"/>
      <c r="S4267" s="267"/>
      <c r="T4267" s="264"/>
      <c r="U4267" s="300"/>
      <c r="V4267" s="294" t="str">
        <f>IF(Tabela7[[#This Row],[C/V]]="c",Tabela7[[#This Row],[Preço Médio]],"")</f>
        <v/>
      </c>
      <c r="W4267" s="294" t="str">
        <f>IF(Tabela7[[#This Row],[C/V]]="v",Tabela7[[#This Row],[Preço Médio]],"")</f>
        <v/>
      </c>
      <c r="X4267" s="123" t="str">
        <f>Tabela7[[#This Row],[Código Negociação]]&amp;Tabela7[[#This Row],[C/V]]</f>
        <v/>
      </c>
    </row>
    <row r="4268" spans="3:24" ht="15" customHeight="1" x14ac:dyDescent="0.25">
      <c r="C4268" s="141"/>
      <c r="D4268" s="273"/>
      <c r="E4268" s="273"/>
      <c r="F4268" s="264"/>
      <c r="G4268" s="274"/>
      <c r="H4268" s="264"/>
      <c r="I4268" s="275"/>
      <c r="J4268" s="275"/>
      <c r="K4268" s="275"/>
      <c r="L4268" s="275"/>
      <c r="M4268" s="275"/>
      <c r="N4268" s="275"/>
      <c r="O4268" s="267"/>
      <c r="P4268" s="267"/>
      <c r="Q4268" s="268"/>
      <c r="R4268" s="269"/>
      <c r="S4268" s="268"/>
      <c r="T4268" s="263"/>
      <c r="U4268" s="300"/>
      <c r="V4268" s="294" t="str">
        <f>IF(Tabela7[[#This Row],[C/V]]="c",Tabela7[[#This Row],[Preço Médio]],"")</f>
        <v/>
      </c>
      <c r="W4268" s="294" t="str">
        <f>IF(Tabela7[[#This Row],[C/V]]="v",Tabela7[[#This Row],[Preço Médio]],"")</f>
        <v/>
      </c>
      <c r="X4268" s="123" t="str">
        <f>Tabela7[[#This Row],[Código Negociação]]&amp;Tabela7[[#This Row],[C/V]]</f>
        <v/>
      </c>
    </row>
    <row r="4269" spans="3:24" ht="15" customHeight="1" x14ac:dyDescent="0.25">
      <c r="C4269" s="262"/>
      <c r="D4269" s="272"/>
      <c r="E4269" s="273"/>
      <c r="F4269" s="264"/>
      <c r="G4269" s="265"/>
      <c r="H4269" s="126"/>
      <c r="I4269" s="125"/>
      <c r="J4269" s="125"/>
      <c r="K4269" s="125"/>
      <c r="L4269" s="125"/>
      <c r="M4269" s="125"/>
      <c r="N4269" s="125"/>
      <c r="O4269" s="266"/>
      <c r="P4269" s="267"/>
      <c r="Q4269" s="268"/>
      <c r="R4269" s="269"/>
      <c r="S4269" s="268"/>
      <c r="T4269" s="263"/>
      <c r="U4269" s="300"/>
      <c r="V4269" s="294" t="str">
        <f>IF(Tabela7[[#This Row],[C/V]]="c",Tabela7[[#This Row],[Preço Médio]],"")</f>
        <v/>
      </c>
      <c r="W4269" s="294" t="str">
        <f>IF(Tabela7[[#This Row],[C/V]]="v",Tabela7[[#This Row],[Preço Médio]],"")</f>
        <v/>
      </c>
      <c r="X4269" s="123" t="str">
        <f>Tabela7[[#This Row],[Código Negociação]]&amp;Tabela7[[#This Row],[C/V]]</f>
        <v/>
      </c>
    </row>
    <row r="4270" spans="3:24" ht="15" customHeight="1" x14ac:dyDescent="0.25">
      <c r="C4270" s="262"/>
      <c r="D4270" s="272"/>
      <c r="E4270" s="273"/>
      <c r="F4270" s="264"/>
      <c r="G4270" s="265"/>
      <c r="H4270" s="126"/>
      <c r="I4270" s="125"/>
      <c r="J4270" s="125"/>
      <c r="K4270" s="125"/>
      <c r="L4270" s="125"/>
      <c r="M4270" s="125"/>
      <c r="N4270" s="125"/>
      <c r="O4270" s="266"/>
      <c r="P4270" s="267"/>
      <c r="Q4270" s="267"/>
      <c r="R4270" s="270"/>
      <c r="S4270" s="267"/>
      <c r="T4270" s="264"/>
      <c r="U4270" s="300"/>
      <c r="V4270" s="294" t="str">
        <f>IF(Tabela7[[#This Row],[C/V]]="c",Tabela7[[#This Row],[Preço Médio]],"")</f>
        <v/>
      </c>
      <c r="W4270" s="294" t="str">
        <f>IF(Tabela7[[#This Row],[C/V]]="v",Tabela7[[#This Row],[Preço Médio]],"")</f>
        <v/>
      </c>
      <c r="X4270" s="123" t="str">
        <f>Tabela7[[#This Row],[Código Negociação]]&amp;Tabela7[[#This Row],[C/V]]</f>
        <v/>
      </c>
    </row>
    <row r="4271" spans="3:24" ht="15" customHeight="1" x14ac:dyDescent="0.25">
      <c r="C4271" s="141"/>
      <c r="D4271" s="271"/>
      <c r="E4271" s="271"/>
      <c r="F4271" s="118"/>
      <c r="G4271" s="119"/>
      <c r="H4271" s="118"/>
      <c r="I4271" s="120"/>
      <c r="J4271" s="120"/>
      <c r="K4271" s="120"/>
      <c r="L4271" s="120"/>
      <c r="M4271" s="120"/>
      <c r="N4271" s="120"/>
      <c r="O4271" s="121"/>
      <c r="P4271" s="121"/>
      <c r="Q4271" s="117"/>
      <c r="R4271" s="122"/>
      <c r="S4271" s="117"/>
      <c r="T4271" s="123"/>
      <c r="U4271" s="299"/>
      <c r="V4271" s="294" t="str">
        <f>IF(Tabela7[[#This Row],[C/V]]="c",Tabela7[[#This Row],[Preço Médio]],"")</f>
        <v/>
      </c>
      <c r="W4271" s="294" t="str">
        <f>IF(Tabela7[[#This Row],[C/V]]="v",Tabela7[[#This Row],[Preço Médio]],"")</f>
        <v/>
      </c>
      <c r="X4271" s="123" t="str">
        <f>Tabela7[[#This Row],[Código Negociação]]&amp;Tabela7[[#This Row],[C/V]]</f>
        <v/>
      </c>
    </row>
    <row r="4272" spans="3:24" ht="15" customHeight="1" x14ac:dyDescent="0.25">
      <c r="C4272" s="262"/>
      <c r="D4272" s="272"/>
      <c r="E4272" s="272"/>
      <c r="F4272" s="264"/>
      <c r="G4272" s="265"/>
      <c r="H4272" s="126"/>
      <c r="I4272" s="125"/>
      <c r="J4272" s="125"/>
      <c r="K4272" s="125"/>
      <c r="L4272" s="125"/>
      <c r="M4272" s="125"/>
      <c r="N4272" s="125"/>
      <c r="O4272" s="266"/>
      <c r="P4272" s="267"/>
      <c r="Q4272" s="268"/>
      <c r="R4272" s="269"/>
      <c r="S4272" s="268"/>
      <c r="T4272" s="263"/>
      <c r="U4272" s="300"/>
      <c r="V4272" s="294" t="str">
        <f>IF(Tabela7[[#This Row],[C/V]]="c",Tabela7[[#This Row],[Preço Médio]],"")</f>
        <v/>
      </c>
      <c r="W4272" s="294" t="str">
        <f>IF(Tabela7[[#This Row],[C/V]]="v",Tabela7[[#This Row],[Preço Médio]],"")</f>
        <v/>
      </c>
      <c r="X4272" s="123" t="str">
        <f>Tabela7[[#This Row],[Código Negociação]]&amp;Tabela7[[#This Row],[C/V]]</f>
        <v/>
      </c>
    </row>
    <row r="4273" spans="3:24" ht="15" customHeight="1" x14ac:dyDescent="0.25">
      <c r="C4273" s="262"/>
      <c r="D4273" s="272"/>
      <c r="E4273" s="272"/>
      <c r="F4273" s="264"/>
      <c r="G4273" s="265"/>
      <c r="H4273" s="126"/>
      <c r="I4273" s="125"/>
      <c r="J4273" s="125"/>
      <c r="K4273" s="125"/>
      <c r="L4273" s="125"/>
      <c r="M4273" s="125"/>
      <c r="N4273" s="125"/>
      <c r="O4273" s="266"/>
      <c r="P4273" s="267"/>
      <c r="Q4273" s="267"/>
      <c r="R4273" s="270"/>
      <c r="S4273" s="267"/>
      <c r="T4273" s="264"/>
      <c r="U4273" s="300"/>
      <c r="V4273" s="294" t="str">
        <f>IF(Tabela7[[#This Row],[C/V]]="c",Tabela7[[#This Row],[Preço Médio]],"")</f>
        <v/>
      </c>
      <c r="W4273" s="294" t="str">
        <f>IF(Tabela7[[#This Row],[C/V]]="v",Tabela7[[#This Row],[Preço Médio]],"")</f>
        <v/>
      </c>
      <c r="X4273" s="123" t="str">
        <f>Tabela7[[#This Row],[Código Negociação]]&amp;Tabela7[[#This Row],[C/V]]</f>
        <v/>
      </c>
    </row>
    <row r="4274" spans="3:24" ht="15" customHeight="1" x14ac:dyDescent="0.25">
      <c r="C4274" s="141"/>
      <c r="D4274" s="273"/>
      <c r="E4274" s="273"/>
      <c r="F4274" s="264"/>
      <c r="G4274" s="274"/>
      <c r="H4274" s="264"/>
      <c r="I4274" s="275"/>
      <c r="J4274" s="275"/>
      <c r="K4274" s="275"/>
      <c r="L4274" s="275"/>
      <c r="M4274" s="275"/>
      <c r="N4274" s="275"/>
      <c r="O4274" s="267"/>
      <c r="P4274" s="267"/>
      <c r="Q4274" s="268"/>
      <c r="R4274" s="269"/>
      <c r="S4274" s="268"/>
      <c r="T4274" s="263"/>
      <c r="U4274" s="300"/>
      <c r="V4274" s="294" t="str">
        <f>IF(Tabela7[[#This Row],[C/V]]="c",Tabela7[[#This Row],[Preço Médio]],"")</f>
        <v/>
      </c>
      <c r="W4274" s="294" t="str">
        <f>IF(Tabela7[[#This Row],[C/V]]="v",Tabela7[[#This Row],[Preço Médio]],"")</f>
        <v/>
      </c>
      <c r="X4274" s="123" t="str">
        <f>Tabela7[[#This Row],[Código Negociação]]&amp;Tabela7[[#This Row],[C/V]]</f>
        <v/>
      </c>
    </row>
    <row r="4275" spans="3:24" ht="15" customHeight="1" x14ac:dyDescent="0.25">
      <c r="C4275" s="262"/>
      <c r="D4275" s="272"/>
      <c r="E4275" s="273"/>
      <c r="F4275" s="264"/>
      <c r="G4275" s="265"/>
      <c r="H4275" s="126"/>
      <c r="I4275" s="125"/>
      <c r="J4275" s="125"/>
      <c r="K4275" s="125"/>
      <c r="L4275" s="125"/>
      <c r="M4275" s="125"/>
      <c r="N4275" s="125"/>
      <c r="O4275" s="266"/>
      <c r="P4275" s="267"/>
      <c r="Q4275" s="268"/>
      <c r="R4275" s="269"/>
      <c r="S4275" s="268"/>
      <c r="T4275" s="263"/>
      <c r="U4275" s="300"/>
      <c r="V4275" s="294" t="str">
        <f>IF(Tabela7[[#This Row],[C/V]]="c",Tabela7[[#This Row],[Preço Médio]],"")</f>
        <v/>
      </c>
      <c r="W4275" s="294" t="str">
        <f>IF(Tabela7[[#This Row],[C/V]]="v",Tabela7[[#This Row],[Preço Médio]],"")</f>
        <v/>
      </c>
      <c r="X4275" s="123" t="str">
        <f>Tabela7[[#This Row],[Código Negociação]]&amp;Tabela7[[#This Row],[C/V]]</f>
        <v/>
      </c>
    </row>
    <row r="4276" spans="3:24" ht="15" customHeight="1" x14ac:dyDescent="0.25">
      <c r="C4276" s="262"/>
      <c r="D4276" s="272"/>
      <c r="E4276" s="273"/>
      <c r="F4276" s="264"/>
      <c r="G4276" s="265"/>
      <c r="H4276" s="126"/>
      <c r="I4276" s="125"/>
      <c r="J4276" s="125"/>
      <c r="K4276" s="125"/>
      <c r="L4276" s="125"/>
      <c r="M4276" s="125"/>
      <c r="N4276" s="125"/>
      <c r="O4276" s="266"/>
      <c r="P4276" s="267"/>
      <c r="Q4276" s="267"/>
      <c r="R4276" s="270"/>
      <c r="S4276" s="267"/>
      <c r="T4276" s="264"/>
      <c r="U4276" s="300"/>
      <c r="V4276" s="294" t="str">
        <f>IF(Tabela7[[#This Row],[C/V]]="c",Tabela7[[#This Row],[Preço Médio]],"")</f>
        <v/>
      </c>
      <c r="W4276" s="294" t="str">
        <f>IF(Tabela7[[#This Row],[C/V]]="v",Tabela7[[#This Row],[Preço Médio]],"")</f>
        <v/>
      </c>
      <c r="X4276" s="123" t="str">
        <f>Tabela7[[#This Row],[Código Negociação]]&amp;Tabela7[[#This Row],[C/V]]</f>
        <v/>
      </c>
    </row>
    <row r="4277" spans="3:24" ht="15" customHeight="1" x14ac:dyDescent="0.25">
      <c r="C4277" s="141"/>
      <c r="D4277" s="271"/>
      <c r="E4277" s="271"/>
      <c r="F4277" s="118"/>
      <c r="G4277" s="119"/>
      <c r="H4277" s="118"/>
      <c r="I4277" s="120"/>
      <c r="J4277" s="120"/>
      <c r="K4277" s="120"/>
      <c r="L4277" s="120"/>
      <c r="M4277" s="120"/>
      <c r="N4277" s="120"/>
      <c r="O4277" s="121"/>
      <c r="P4277" s="121"/>
      <c r="Q4277" s="117"/>
      <c r="R4277" s="122"/>
      <c r="S4277" s="117"/>
      <c r="T4277" s="123"/>
      <c r="U4277" s="299"/>
      <c r="V4277" s="294" t="str">
        <f>IF(Tabela7[[#This Row],[C/V]]="c",Tabela7[[#This Row],[Preço Médio]],"")</f>
        <v/>
      </c>
      <c r="W4277" s="294" t="str">
        <f>IF(Tabela7[[#This Row],[C/V]]="v",Tabela7[[#This Row],[Preço Médio]],"")</f>
        <v/>
      </c>
      <c r="X4277" s="123" t="str">
        <f>Tabela7[[#This Row],[Código Negociação]]&amp;Tabela7[[#This Row],[C/V]]</f>
        <v/>
      </c>
    </row>
    <row r="4278" spans="3:24" ht="15" customHeight="1" x14ac:dyDescent="0.25">
      <c r="C4278" s="262"/>
      <c r="D4278" s="272"/>
      <c r="E4278" s="272"/>
      <c r="F4278" s="264"/>
      <c r="G4278" s="265"/>
      <c r="H4278" s="126"/>
      <c r="I4278" s="125"/>
      <c r="J4278" s="125"/>
      <c r="K4278" s="125"/>
      <c r="L4278" s="125"/>
      <c r="M4278" s="125"/>
      <c r="N4278" s="125"/>
      <c r="O4278" s="266"/>
      <c r="P4278" s="267"/>
      <c r="Q4278" s="268"/>
      <c r="R4278" s="269"/>
      <c r="S4278" s="268"/>
      <c r="T4278" s="263"/>
      <c r="U4278" s="300"/>
      <c r="V4278" s="294" t="str">
        <f>IF(Tabela7[[#This Row],[C/V]]="c",Tabela7[[#This Row],[Preço Médio]],"")</f>
        <v/>
      </c>
      <c r="W4278" s="294" t="str">
        <f>IF(Tabela7[[#This Row],[C/V]]="v",Tabela7[[#This Row],[Preço Médio]],"")</f>
        <v/>
      </c>
      <c r="X4278" s="123" t="str">
        <f>Tabela7[[#This Row],[Código Negociação]]&amp;Tabela7[[#This Row],[C/V]]</f>
        <v/>
      </c>
    </row>
    <row r="4279" spans="3:24" ht="15" customHeight="1" x14ac:dyDescent="0.25">
      <c r="C4279" s="262"/>
      <c r="D4279" s="272"/>
      <c r="E4279" s="272"/>
      <c r="F4279" s="264"/>
      <c r="G4279" s="265"/>
      <c r="H4279" s="126"/>
      <c r="I4279" s="125"/>
      <c r="J4279" s="125"/>
      <c r="K4279" s="125"/>
      <c r="L4279" s="125"/>
      <c r="M4279" s="125"/>
      <c r="N4279" s="125"/>
      <c r="O4279" s="266"/>
      <c r="P4279" s="267"/>
      <c r="Q4279" s="267"/>
      <c r="R4279" s="270"/>
      <c r="S4279" s="267"/>
      <c r="T4279" s="264"/>
      <c r="U4279" s="300"/>
      <c r="V4279" s="294" t="str">
        <f>IF(Tabela7[[#This Row],[C/V]]="c",Tabela7[[#This Row],[Preço Médio]],"")</f>
        <v/>
      </c>
      <c r="W4279" s="294" t="str">
        <f>IF(Tabela7[[#This Row],[C/V]]="v",Tabela7[[#This Row],[Preço Médio]],"")</f>
        <v/>
      </c>
      <c r="X4279" s="123" t="str">
        <f>Tabela7[[#This Row],[Código Negociação]]&amp;Tabela7[[#This Row],[C/V]]</f>
        <v/>
      </c>
    </row>
    <row r="4280" spans="3:24" ht="15" customHeight="1" x14ac:dyDescent="0.25">
      <c r="C4280" s="141"/>
      <c r="D4280" s="273"/>
      <c r="E4280" s="273"/>
      <c r="F4280" s="264"/>
      <c r="G4280" s="274"/>
      <c r="H4280" s="264"/>
      <c r="I4280" s="275"/>
      <c r="J4280" s="275"/>
      <c r="K4280" s="275"/>
      <c r="L4280" s="275"/>
      <c r="M4280" s="275"/>
      <c r="N4280" s="275"/>
      <c r="O4280" s="267"/>
      <c r="P4280" s="267"/>
      <c r="Q4280" s="268"/>
      <c r="R4280" s="269"/>
      <c r="S4280" s="268"/>
      <c r="T4280" s="263"/>
      <c r="U4280" s="300"/>
      <c r="V4280" s="294" t="str">
        <f>IF(Tabela7[[#This Row],[C/V]]="c",Tabela7[[#This Row],[Preço Médio]],"")</f>
        <v/>
      </c>
      <c r="W4280" s="294" t="str">
        <f>IF(Tabela7[[#This Row],[C/V]]="v",Tabela7[[#This Row],[Preço Médio]],"")</f>
        <v/>
      </c>
      <c r="X4280" s="123" t="str">
        <f>Tabela7[[#This Row],[Código Negociação]]&amp;Tabela7[[#This Row],[C/V]]</f>
        <v/>
      </c>
    </row>
    <row r="4281" spans="3:24" ht="15" customHeight="1" x14ac:dyDescent="0.25">
      <c r="C4281" s="262"/>
      <c r="D4281" s="272"/>
      <c r="E4281" s="273"/>
      <c r="F4281" s="264"/>
      <c r="G4281" s="265"/>
      <c r="H4281" s="126"/>
      <c r="I4281" s="125"/>
      <c r="J4281" s="125"/>
      <c r="K4281" s="125"/>
      <c r="L4281" s="125"/>
      <c r="M4281" s="125"/>
      <c r="N4281" s="125"/>
      <c r="O4281" s="266"/>
      <c r="P4281" s="267"/>
      <c r="Q4281" s="268"/>
      <c r="R4281" s="269"/>
      <c r="S4281" s="268"/>
      <c r="T4281" s="263"/>
      <c r="U4281" s="300"/>
      <c r="V4281" s="294" t="str">
        <f>IF(Tabela7[[#This Row],[C/V]]="c",Tabela7[[#This Row],[Preço Médio]],"")</f>
        <v/>
      </c>
      <c r="W4281" s="294" t="str">
        <f>IF(Tabela7[[#This Row],[C/V]]="v",Tabela7[[#This Row],[Preço Médio]],"")</f>
        <v/>
      </c>
      <c r="X4281" s="123" t="str">
        <f>Tabela7[[#This Row],[Código Negociação]]&amp;Tabela7[[#This Row],[C/V]]</f>
        <v/>
      </c>
    </row>
    <row r="4282" spans="3:24" ht="15" customHeight="1" x14ac:dyDescent="0.25">
      <c r="C4282" s="262"/>
      <c r="D4282" s="272"/>
      <c r="E4282" s="273"/>
      <c r="F4282" s="264"/>
      <c r="G4282" s="265"/>
      <c r="H4282" s="126"/>
      <c r="I4282" s="125"/>
      <c r="J4282" s="125"/>
      <c r="K4282" s="125"/>
      <c r="L4282" s="125"/>
      <c r="M4282" s="125"/>
      <c r="N4282" s="125"/>
      <c r="O4282" s="266"/>
      <c r="P4282" s="267"/>
      <c r="Q4282" s="267"/>
      <c r="R4282" s="270"/>
      <c r="S4282" s="267"/>
      <c r="T4282" s="264"/>
      <c r="U4282" s="300"/>
      <c r="V4282" s="294" t="str">
        <f>IF(Tabela7[[#This Row],[C/V]]="c",Tabela7[[#This Row],[Preço Médio]],"")</f>
        <v/>
      </c>
      <c r="W4282" s="294" t="str">
        <f>IF(Tabela7[[#This Row],[C/V]]="v",Tabela7[[#This Row],[Preço Médio]],"")</f>
        <v/>
      </c>
      <c r="X4282" s="123" t="str">
        <f>Tabela7[[#This Row],[Código Negociação]]&amp;Tabela7[[#This Row],[C/V]]</f>
        <v/>
      </c>
    </row>
    <row r="4283" spans="3:24" ht="15" customHeight="1" x14ac:dyDescent="0.25">
      <c r="C4283" s="141"/>
      <c r="D4283" s="271"/>
      <c r="E4283" s="271"/>
      <c r="F4283" s="118"/>
      <c r="G4283" s="119"/>
      <c r="H4283" s="118"/>
      <c r="I4283" s="120"/>
      <c r="J4283" s="120"/>
      <c r="K4283" s="120"/>
      <c r="L4283" s="120"/>
      <c r="M4283" s="120"/>
      <c r="N4283" s="120"/>
      <c r="O4283" s="121"/>
      <c r="P4283" s="121"/>
      <c r="Q4283" s="117"/>
      <c r="R4283" s="122"/>
      <c r="S4283" s="117"/>
      <c r="T4283" s="123"/>
      <c r="U4283" s="299"/>
      <c r="V4283" s="294" t="str">
        <f>IF(Tabela7[[#This Row],[C/V]]="c",Tabela7[[#This Row],[Preço Médio]],"")</f>
        <v/>
      </c>
      <c r="W4283" s="294" t="str">
        <f>IF(Tabela7[[#This Row],[C/V]]="v",Tabela7[[#This Row],[Preço Médio]],"")</f>
        <v/>
      </c>
      <c r="X4283" s="123" t="str">
        <f>Tabela7[[#This Row],[Código Negociação]]&amp;Tabela7[[#This Row],[C/V]]</f>
        <v/>
      </c>
    </row>
    <row r="4284" spans="3:24" ht="15" customHeight="1" x14ac:dyDescent="0.25">
      <c r="C4284" s="262"/>
      <c r="D4284" s="272"/>
      <c r="E4284" s="272"/>
      <c r="F4284" s="264"/>
      <c r="G4284" s="265"/>
      <c r="H4284" s="126"/>
      <c r="I4284" s="125"/>
      <c r="J4284" s="125"/>
      <c r="K4284" s="125"/>
      <c r="L4284" s="125"/>
      <c r="M4284" s="125"/>
      <c r="N4284" s="125"/>
      <c r="O4284" s="266"/>
      <c r="P4284" s="267"/>
      <c r="Q4284" s="268"/>
      <c r="R4284" s="269"/>
      <c r="S4284" s="268"/>
      <c r="T4284" s="263"/>
      <c r="U4284" s="300"/>
      <c r="V4284" s="294" t="str">
        <f>IF(Tabela7[[#This Row],[C/V]]="c",Tabela7[[#This Row],[Preço Médio]],"")</f>
        <v/>
      </c>
      <c r="W4284" s="294" t="str">
        <f>IF(Tabela7[[#This Row],[C/V]]="v",Tabela7[[#This Row],[Preço Médio]],"")</f>
        <v/>
      </c>
      <c r="X4284" s="123" t="str">
        <f>Tabela7[[#This Row],[Código Negociação]]&amp;Tabela7[[#This Row],[C/V]]</f>
        <v/>
      </c>
    </row>
    <row r="4285" spans="3:24" ht="15" customHeight="1" x14ac:dyDescent="0.25">
      <c r="C4285" s="262"/>
      <c r="D4285" s="272"/>
      <c r="E4285" s="272"/>
      <c r="F4285" s="264"/>
      <c r="G4285" s="265"/>
      <c r="H4285" s="126"/>
      <c r="I4285" s="125"/>
      <c r="J4285" s="125"/>
      <c r="K4285" s="125"/>
      <c r="L4285" s="125"/>
      <c r="M4285" s="125"/>
      <c r="N4285" s="125"/>
      <c r="O4285" s="266"/>
      <c r="P4285" s="267"/>
      <c r="Q4285" s="267"/>
      <c r="R4285" s="270"/>
      <c r="S4285" s="267"/>
      <c r="T4285" s="264"/>
      <c r="U4285" s="300"/>
      <c r="V4285" s="294" t="str">
        <f>IF(Tabela7[[#This Row],[C/V]]="c",Tabela7[[#This Row],[Preço Médio]],"")</f>
        <v/>
      </c>
      <c r="W4285" s="294" t="str">
        <f>IF(Tabela7[[#This Row],[C/V]]="v",Tabela7[[#This Row],[Preço Médio]],"")</f>
        <v/>
      </c>
      <c r="X4285" s="123" t="str">
        <f>Tabela7[[#This Row],[Código Negociação]]&amp;Tabela7[[#This Row],[C/V]]</f>
        <v/>
      </c>
    </row>
    <row r="4286" spans="3:24" ht="15" customHeight="1" x14ac:dyDescent="0.25">
      <c r="C4286" s="141"/>
      <c r="D4286" s="273"/>
      <c r="E4286" s="273"/>
      <c r="F4286" s="264"/>
      <c r="G4286" s="274"/>
      <c r="H4286" s="264"/>
      <c r="I4286" s="275"/>
      <c r="J4286" s="275"/>
      <c r="K4286" s="275"/>
      <c r="L4286" s="275"/>
      <c r="M4286" s="275"/>
      <c r="N4286" s="275"/>
      <c r="O4286" s="267"/>
      <c r="P4286" s="267"/>
      <c r="Q4286" s="268"/>
      <c r="R4286" s="269"/>
      <c r="S4286" s="268"/>
      <c r="T4286" s="263"/>
      <c r="U4286" s="300"/>
      <c r="V4286" s="294" t="str">
        <f>IF(Tabela7[[#This Row],[C/V]]="c",Tabela7[[#This Row],[Preço Médio]],"")</f>
        <v/>
      </c>
      <c r="W4286" s="294" t="str">
        <f>IF(Tabela7[[#This Row],[C/V]]="v",Tabela7[[#This Row],[Preço Médio]],"")</f>
        <v/>
      </c>
      <c r="X4286" s="123" t="str">
        <f>Tabela7[[#This Row],[Código Negociação]]&amp;Tabela7[[#This Row],[C/V]]</f>
        <v/>
      </c>
    </row>
    <row r="4287" spans="3:24" ht="15" customHeight="1" x14ac:dyDescent="0.25">
      <c r="C4287" s="262"/>
      <c r="D4287" s="272"/>
      <c r="E4287" s="273"/>
      <c r="F4287" s="264"/>
      <c r="G4287" s="265"/>
      <c r="H4287" s="126"/>
      <c r="I4287" s="125"/>
      <c r="J4287" s="125"/>
      <c r="K4287" s="125"/>
      <c r="L4287" s="125"/>
      <c r="M4287" s="125"/>
      <c r="N4287" s="125"/>
      <c r="O4287" s="266"/>
      <c r="P4287" s="267"/>
      <c r="Q4287" s="268"/>
      <c r="R4287" s="269"/>
      <c r="S4287" s="268"/>
      <c r="T4287" s="263"/>
      <c r="U4287" s="300"/>
      <c r="V4287" s="294" t="str">
        <f>IF(Tabela7[[#This Row],[C/V]]="c",Tabela7[[#This Row],[Preço Médio]],"")</f>
        <v/>
      </c>
      <c r="W4287" s="294" t="str">
        <f>IF(Tabela7[[#This Row],[C/V]]="v",Tabela7[[#This Row],[Preço Médio]],"")</f>
        <v/>
      </c>
      <c r="X4287" s="123" t="str">
        <f>Tabela7[[#This Row],[Código Negociação]]&amp;Tabela7[[#This Row],[C/V]]</f>
        <v/>
      </c>
    </row>
    <row r="4288" spans="3:24" ht="15" customHeight="1" x14ac:dyDescent="0.25">
      <c r="C4288" s="262"/>
      <c r="D4288" s="272"/>
      <c r="E4288" s="273"/>
      <c r="F4288" s="264"/>
      <c r="G4288" s="265"/>
      <c r="H4288" s="126"/>
      <c r="I4288" s="125"/>
      <c r="J4288" s="125"/>
      <c r="K4288" s="125"/>
      <c r="L4288" s="125"/>
      <c r="M4288" s="125"/>
      <c r="N4288" s="125"/>
      <c r="O4288" s="266"/>
      <c r="P4288" s="267"/>
      <c r="Q4288" s="267"/>
      <c r="R4288" s="270"/>
      <c r="S4288" s="267"/>
      <c r="T4288" s="264"/>
      <c r="U4288" s="300"/>
      <c r="V4288" s="294" t="str">
        <f>IF(Tabela7[[#This Row],[C/V]]="c",Tabela7[[#This Row],[Preço Médio]],"")</f>
        <v/>
      </c>
      <c r="W4288" s="294" t="str">
        <f>IF(Tabela7[[#This Row],[C/V]]="v",Tabela7[[#This Row],[Preço Médio]],"")</f>
        <v/>
      </c>
      <c r="X4288" s="123" t="str">
        <f>Tabela7[[#This Row],[Código Negociação]]&amp;Tabela7[[#This Row],[C/V]]</f>
        <v/>
      </c>
    </row>
    <row r="4289" spans="3:24" ht="15" customHeight="1" x14ac:dyDescent="0.25">
      <c r="C4289" s="141"/>
      <c r="D4289" s="271"/>
      <c r="E4289" s="271"/>
      <c r="F4289" s="118"/>
      <c r="G4289" s="119"/>
      <c r="H4289" s="118"/>
      <c r="I4289" s="120"/>
      <c r="J4289" s="120"/>
      <c r="K4289" s="120"/>
      <c r="L4289" s="120"/>
      <c r="M4289" s="120"/>
      <c r="N4289" s="120"/>
      <c r="O4289" s="121"/>
      <c r="P4289" s="121"/>
      <c r="Q4289" s="117"/>
      <c r="R4289" s="122"/>
      <c r="S4289" s="117"/>
      <c r="T4289" s="123"/>
      <c r="U4289" s="299"/>
      <c r="V4289" s="294" t="str">
        <f>IF(Tabela7[[#This Row],[C/V]]="c",Tabela7[[#This Row],[Preço Médio]],"")</f>
        <v/>
      </c>
      <c r="W4289" s="294" t="str">
        <f>IF(Tabela7[[#This Row],[C/V]]="v",Tabela7[[#This Row],[Preço Médio]],"")</f>
        <v/>
      </c>
      <c r="X4289" s="123" t="str">
        <f>Tabela7[[#This Row],[Código Negociação]]&amp;Tabela7[[#This Row],[C/V]]</f>
        <v/>
      </c>
    </row>
    <row r="4290" spans="3:24" ht="15" customHeight="1" x14ac:dyDescent="0.25">
      <c r="C4290" s="262"/>
      <c r="D4290" s="272"/>
      <c r="E4290" s="272"/>
      <c r="F4290" s="264"/>
      <c r="G4290" s="265"/>
      <c r="H4290" s="126"/>
      <c r="I4290" s="125"/>
      <c r="J4290" s="125"/>
      <c r="K4290" s="125"/>
      <c r="L4290" s="125"/>
      <c r="M4290" s="125"/>
      <c r="N4290" s="125"/>
      <c r="O4290" s="266"/>
      <c r="P4290" s="267"/>
      <c r="Q4290" s="268"/>
      <c r="R4290" s="269"/>
      <c r="S4290" s="268"/>
      <c r="T4290" s="263"/>
      <c r="U4290" s="300"/>
      <c r="V4290" s="294" t="str">
        <f>IF(Tabela7[[#This Row],[C/V]]="c",Tabela7[[#This Row],[Preço Médio]],"")</f>
        <v/>
      </c>
      <c r="W4290" s="294" t="str">
        <f>IF(Tabela7[[#This Row],[C/V]]="v",Tabela7[[#This Row],[Preço Médio]],"")</f>
        <v/>
      </c>
      <c r="X4290" s="123" t="str">
        <f>Tabela7[[#This Row],[Código Negociação]]&amp;Tabela7[[#This Row],[C/V]]</f>
        <v/>
      </c>
    </row>
    <row r="4291" spans="3:24" ht="15" customHeight="1" x14ac:dyDescent="0.25">
      <c r="C4291" s="262"/>
      <c r="D4291" s="272"/>
      <c r="E4291" s="272"/>
      <c r="F4291" s="264"/>
      <c r="G4291" s="265"/>
      <c r="H4291" s="126"/>
      <c r="I4291" s="125"/>
      <c r="J4291" s="125"/>
      <c r="K4291" s="125"/>
      <c r="L4291" s="125"/>
      <c r="M4291" s="125"/>
      <c r="N4291" s="125"/>
      <c r="O4291" s="266"/>
      <c r="P4291" s="267"/>
      <c r="Q4291" s="267"/>
      <c r="R4291" s="270"/>
      <c r="S4291" s="267"/>
      <c r="T4291" s="264"/>
      <c r="U4291" s="300"/>
      <c r="V4291" s="294" t="str">
        <f>IF(Tabela7[[#This Row],[C/V]]="c",Tabela7[[#This Row],[Preço Médio]],"")</f>
        <v/>
      </c>
      <c r="W4291" s="294" t="str">
        <f>IF(Tabela7[[#This Row],[C/V]]="v",Tabela7[[#This Row],[Preço Médio]],"")</f>
        <v/>
      </c>
      <c r="X4291" s="123" t="str">
        <f>Tabela7[[#This Row],[Código Negociação]]&amp;Tabela7[[#This Row],[C/V]]</f>
        <v/>
      </c>
    </row>
    <row r="4292" spans="3:24" ht="15" customHeight="1" x14ac:dyDescent="0.25">
      <c r="C4292" s="141"/>
      <c r="D4292" s="273"/>
      <c r="E4292" s="273"/>
      <c r="F4292" s="264"/>
      <c r="G4292" s="274"/>
      <c r="H4292" s="264"/>
      <c r="I4292" s="275"/>
      <c r="J4292" s="275"/>
      <c r="K4292" s="275"/>
      <c r="L4292" s="275"/>
      <c r="M4292" s="275"/>
      <c r="N4292" s="275"/>
      <c r="O4292" s="267"/>
      <c r="P4292" s="267"/>
      <c r="Q4292" s="268"/>
      <c r="R4292" s="269"/>
      <c r="S4292" s="268"/>
      <c r="T4292" s="263"/>
      <c r="U4292" s="300"/>
      <c r="V4292" s="294" t="str">
        <f>IF(Tabela7[[#This Row],[C/V]]="c",Tabela7[[#This Row],[Preço Médio]],"")</f>
        <v/>
      </c>
      <c r="W4292" s="294" t="str">
        <f>IF(Tabela7[[#This Row],[C/V]]="v",Tabela7[[#This Row],[Preço Médio]],"")</f>
        <v/>
      </c>
      <c r="X4292" s="123" t="str">
        <f>Tabela7[[#This Row],[Código Negociação]]&amp;Tabela7[[#This Row],[C/V]]</f>
        <v/>
      </c>
    </row>
    <row r="4293" spans="3:24" ht="15" customHeight="1" x14ac:dyDescent="0.25">
      <c r="C4293" s="262"/>
      <c r="D4293" s="272"/>
      <c r="E4293" s="273"/>
      <c r="F4293" s="264"/>
      <c r="G4293" s="265"/>
      <c r="H4293" s="126"/>
      <c r="I4293" s="125"/>
      <c r="J4293" s="125"/>
      <c r="K4293" s="125"/>
      <c r="L4293" s="125"/>
      <c r="M4293" s="125"/>
      <c r="N4293" s="125"/>
      <c r="O4293" s="266"/>
      <c r="P4293" s="267"/>
      <c r="Q4293" s="268"/>
      <c r="R4293" s="269"/>
      <c r="S4293" s="268"/>
      <c r="T4293" s="263"/>
      <c r="U4293" s="300"/>
      <c r="V4293" s="294" t="str">
        <f>IF(Tabela7[[#This Row],[C/V]]="c",Tabela7[[#This Row],[Preço Médio]],"")</f>
        <v/>
      </c>
      <c r="W4293" s="294" t="str">
        <f>IF(Tabela7[[#This Row],[C/V]]="v",Tabela7[[#This Row],[Preço Médio]],"")</f>
        <v/>
      </c>
      <c r="X4293" s="123" t="str">
        <f>Tabela7[[#This Row],[Código Negociação]]&amp;Tabela7[[#This Row],[C/V]]</f>
        <v/>
      </c>
    </row>
    <row r="4294" spans="3:24" ht="15" customHeight="1" x14ac:dyDescent="0.25">
      <c r="C4294" s="262"/>
      <c r="D4294" s="272"/>
      <c r="E4294" s="273"/>
      <c r="F4294" s="264"/>
      <c r="G4294" s="265"/>
      <c r="H4294" s="126"/>
      <c r="I4294" s="125"/>
      <c r="J4294" s="125"/>
      <c r="K4294" s="125"/>
      <c r="L4294" s="125"/>
      <c r="M4294" s="125"/>
      <c r="N4294" s="125"/>
      <c r="O4294" s="266"/>
      <c r="P4294" s="267"/>
      <c r="Q4294" s="267"/>
      <c r="R4294" s="270"/>
      <c r="S4294" s="267"/>
      <c r="T4294" s="264"/>
      <c r="U4294" s="300"/>
      <c r="V4294" s="294" t="str">
        <f>IF(Tabela7[[#This Row],[C/V]]="c",Tabela7[[#This Row],[Preço Médio]],"")</f>
        <v/>
      </c>
      <c r="W4294" s="294" t="str">
        <f>IF(Tabela7[[#This Row],[C/V]]="v",Tabela7[[#This Row],[Preço Médio]],"")</f>
        <v/>
      </c>
      <c r="X4294" s="123" t="str">
        <f>Tabela7[[#This Row],[Código Negociação]]&amp;Tabela7[[#This Row],[C/V]]</f>
        <v/>
      </c>
    </row>
    <row r="4295" spans="3:24" ht="15" customHeight="1" x14ac:dyDescent="0.25">
      <c r="C4295" s="141"/>
      <c r="D4295" s="271"/>
      <c r="E4295" s="271"/>
      <c r="F4295" s="118"/>
      <c r="G4295" s="119"/>
      <c r="H4295" s="118"/>
      <c r="I4295" s="120"/>
      <c r="J4295" s="120"/>
      <c r="K4295" s="120"/>
      <c r="L4295" s="120"/>
      <c r="M4295" s="120"/>
      <c r="N4295" s="120"/>
      <c r="O4295" s="121"/>
      <c r="P4295" s="121"/>
      <c r="Q4295" s="117"/>
      <c r="R4295" s="122"/>
      <c r="S4295" s="117"/>
      <c r="T4295" s="123"/>
      <c r="U4295" s="299"/>
      <c r="V4295" s="294" t="str">
        <f>IF(Tabela7[[#This Row],[C/V]]="c",Tabela7[[#This Row],[Preço Médio]],"")</f>
        <v/>
      </c>
      <c r="W4295" s="294" t="str">
        <f>IF(Tabela7[[#This Row],[C/V]]="v",Tabela7[[#This Row],[Preço Médio]],"")</f>
        <v/>
      </c>
      <c r="X4295" s="123" t="str">
        <f>Tabela7[[#This Row],[Código Negociação]]&amp;Tabela7[[#This Row],[C/V]]</f>
        <v/>
      </c>
    </row>
    <row r="4296" spans="3:24" ht="15" customHeight="1" x14ac:dyDescent="0.25">
      <c r="C4296" s="262"/>
      <c r="D4296" s="272"/>
      <c r="E4296" s="272"/>
      <c r="F4296" s="264"/>
      <c r="G4296" s="265"/>
      <c r="H4296" s="126"/>
      <c r="I4296" s="125"/>
      <c r="J4296" s="125"/>
      <c r="K4296" s="125"/>
      <c r="L4296" s="125"/>
      <c r="M4296" s="125"/>
      <c r="N4296" s="125"/>
      <c r="O4296" s="266"/>
      <c r="P4296" s="267"/>
      <c r="Q4296" s="268"/>
      <c r="R4296" s="269"/>
      <c r="S4296" s="268"/>
      <c r="T4296" s="263"/>
      <c r="U4296" s="300"/>
      <c r="V4296" s="294" t="str">
        <f>IF(Tabela7[[#This Row],[C/V]]="c",Tabela7[[#This Row],[Preço Médio]],"")</f>
        <v/>
      </c>
      <c r="W4296" s="294" t="str">
        <f>IF(Tabela7[[#This Row],[C/V]]="v",Tabela7[[#This Row],[Preço Médio]],"")</f>
        <v/>
      </c>
      <c r="X4296" s="123" t="str">
        <f>Tabela7[[#This Row],[Código Negociação]]&amp;Tabela7[[#This Row],[C/V]]</f>
        <v/>
      </c>
    </row>
    <row r="4297" spans="3:24" ht="15" customHeight="1" x14ac:dyDescent="0.25">
      <c r="C4297" s="262"/>
      <c r="D4297" s="272"/>
      <c r="E4297" s="272"/>
      <c r="F4297" s="264"/>
      <c r="G4297" s="265"/>
      <c r="H4297" s="126"/>
      <c r="I4297" s="125"/>
      <c r="J4297" s="125"/>
      <c r="K4297" s="125"/>
      <c r="L4297" s="125"/>
      <c r="M4297" s="125"/>
      <c r="N4297" s="125"/>
      <c r="O4297" s="266"/>
      <c r="P4297" s="267"/>
      <c r="Q4297" s="267"/>
      <c r="R4297" s="270"/>
      <c r="S4297" s="267"/>
      <c r="T4297" s="264"/>
      <c r="U4297" s="300"/>
      <c r="V4297" s="294" t="str">
        <f>IF(Tabela7[[#This Row],[C/V]]="c",Tabela7[[#This Row],[Preço Médio]],"")</f>
        <v/>
      </c>
      <c r="W4297" s="294" t="str">
        <f>IF(Tabela7[[#This Row],[C/V]]="v",Tabela7[[#This Row],[Preço Médio]],"")</f>
        <v/>
      </c>
      <c r="X4297" s="123" t="str">
        <f>Tabela7[[#This Row],[Código Negociação]]&amp;Tabela7[[#This Row],[C/V]]</f>
        <v/>
      </c>
    </row>
    <row r="4298" spans="3:24" ht="15" customHeight="1" x14ac:dyDescent="0.25">
      <c r="C4298" s="141"/>
      <c r="D4298" s="273"/>
      <c r="E4298" s="273"/>
      <c r="F4298" s="264"/>
      <c r="G4298" s="274"/>
      <c r="H4298" s="264"/>
      <c r="I4298" s="275"/>
      <c r="J4298" s="275"/>
      <c r="K4298" s="275"/>
      <c r="L4298" s="275"/>
      <c r="M4298" s="275"/>
      <c r="N4298" s="275"/>
      <c r="O4298" s="267"/>
      <c r="P4298" s="267"/>
      <c r="Q4298" s="268"/>
      <c r="R4298" s="269"/>
      <c r="S4298" s="268"/>
      <c r="T4298" s="263"/>
      <c r="U4298" s="300"/>
      <c r="V4298" s="294" t="str">
        <f>IF(Tabela7[[#This Row],[C/V]]="c",Tabela7[[#This Row],[Preço Médio]],"")</f>
        <v/>
      </c>
      <c r="W4298" s="294" t="str">
        <f>IF(Tabela7[[#This Row],[C/V]]="v",Tabela7[[#This Row],[Preço Médio]],"")</f>
        <v/>
      </c>
      <c r="X4298" s="123" t="str">
        <f>Tabela7[[#This Row],[Código Negociação]]&amp;Tabela7[[#This Row],[C/V]]</f>
        <v/>
      </c>
    </row>
    <row r="4299" spans="3:24" ht="15" customHeight="1" x14ac:dyDescent="0.25">
      <c r="C4299" s="262"/>
      <c r="D4299" s="272"/>
      <c r="E4299" s="273"/>
      <c r="F4299" s="264"/>
      <c r="G4299" s="265"/>
      <c r="H4299" s="126"/>
      <c r="I4299" s="125"/>
      <c r="J4299" s="125"/>
      <c r="K4299" s="125"/>
      <c r="L4299" s="125"/>
      <c r="M4299" s="125"/>
      <c r="N4299" s="125"/>
      <c r="O4299" s="266"/>
      <c r="P4299" s="267"/>
      <c r="Q4299" s="268"/>
      <c r="R4299" s="269"/>
      <c r="S4299" s="268"/>
      <c r="T4299" s="263"/>
      <c r="U4299" s="300"/>
      <c r="V4299" s="294" t="str">
        <f>IF(Tabela7[[#This Row],[C/V]]="c",Tabela7[[#This Row],[Preço Médio]],"")</f>
        <v/>
      </c>
      <c r="W4299" s="294" t="str">
        <f>IF(Tabela7[[#This Row],[C/V]]="v",Tabela7[[#This Row],[Preço Médio]],"")</f>
        <v/>
      </c>
      <c r="X4299" s="123" t="str">
        <f>Tabela7[[#This Row],[Código Negociação]]&amp;Tabela7[[#This Row],[C/V]]</f>
        <v/>
      </c>
    </row>
    <row r="4300" spans="3:24" ht="15" customHeight="1" x14ac:dyDescent="0.25">
      <c r="C4300" s="262"/>
      <c r="D4300" s="272"/>
      <c r="E4300" s="273"/>
      <c r="F4300" s="264"/>
      <c r="G4300" s="265"/>
      <c r="H4300" s="126"/>
      <c r="I4300" s="125"/>
      <c r="J4300" s="125"/>
      <c r="K4300" s="125"/>
      <c r="L4300" s="125"/>
      <c r="M4300" s="125"/>
      <c r="N4300" s="125"/>
      <c r="O4300" s="266"/>
      <c r="P4300" s="267"/>
      <c r="Q4300" s="267"/>
      <c r="R4300" s="270"/>
      <c r="S4300" s="267"/>
      <c r="T4300" s="264"/>
      <c r="U4300" s="300"/>
      <c r="V4300" s="294" t="str">
        <f>IF(Tabela7[[#This Row],[C/V]]="c",Tabela7[[#This Row],[Preço Médio]],"")</f>
        <v/>
      </c>
      <c r="W4300" s="294" t="str">
        <f>IF(Tabela7[[#This Row],[C/V]]="v",Tabela7[[#This Row],[Preço Médio]],"")</f>
        <v/>
      </c>
      <c r="X4300" s="123" t="str">
        <f>Tabela7[[#This Row],[Código Negociação]]&amp;Tabela7[[#This Row],[C/V]]</f>
        <v/>
      </c>
    </row>
    <row r="4301" spans="3:24" ht="15" customHeight="1" x14ac:dyDescent="0.25">
      <c r="C4301" s="141"/>
      <c r="D4301" s="271"/>
      <c r="E4301" s="271"/>
      <c r="F4301" s="118"/>
      <c r="G4301" s="119"/>
      <c r="H4301" s="118"/>
      <c r="I4301" s="120"/>
      <c r="J4301" s="120"/>
      <c r="K4301" s="120"/>
      <c r="L4301" s="120"/>
      <c r="M4301" s="120"/>
      <c r="N4301" s="120"/>
      <c r="O4301" s="121"/>
      <c r="P4301" s="121"/>
      <c r="Q4301" s="117"/>
      <c r="R4301" s="122"/>
      <c r="S4301" s="117"/>
      <c r="T4301" s="123"/>
      <c r="U4301" s="299"/>
      <c r="V4301" s="294" t="str">
        <f>IF(Tabela7[[#This Row],[C/V]]="c",Tabela7[[#This Row],[Preço Médio]],"")</f>
        <v/>
      </c>
      <c r="W4301" s="294" t="str">
        <f>IF(Tabela7[[#This Row],[C/V]]="v",Tabela7[[#This Row],[Preço Médio]],"")</f>
        <v/>
      </c>
      <c r="X4301" s="123" t="str">
        <f>Tabela7[[#This Row],[Código Negociação]]&amp;Tabela7[[#This Row],[C/V]]</f>
        <v/>
      </c>
    </row>
    <row r="4302" spans="3:24" ht="15" customHeight="1" x14ac:dyDescent="0.25">
      <c r="C4302" s="262"/>
      <c r="D4302" s="272"/>
      <c r="E4302" s="272"/>
      <c r="F4302" s="264"/>
      <c r="G4302" s="265"/>
      <c r="H4302" s="126"/>
      <c r="I4302" s="125"/>
      <c r="J4302" s="125"/>
      <c r="K4302" s="125"/>
      <c r="L4302" s="125"/>
      <c r="M4302" s="125"/>
      <c r="N4302" s="125"/>
      <c r="O4302" s="266"/>
      <c r="P4302" s="267"/>
      <c r="Q4302" s="268"/>
      <c r="R4302" s="269"/>
      <c r="S4302" s="268"/>
      <c r="T4302" s="263"/>
      <c r="U4302" s="300"/>
      <c r="V4302" s="294" t="str">
        <f>IF(Tabela7[[#This Row],[C/V]]="c",Tabela7[[#This Row],[Preço Médio]],"")</f>
        <v/>
      </c>
      <c r="W4302" s="294" t="str">
        <f>IF(Tabela7[[#This Row],[C/V]]="v",Tabela7[[#This Row],[Preço Médio]],"")</f>
        <v/>
      </c>
      <c r="X4302" s="123" t="str">
        <f>Tabela7[[#This Row],[Código Negociação]]&amp;Tabela7[[#This Row],[C/V]]</f>
        <v/>
      </c>
    </row>
    <row r="4303" spans="3:24" ht="15" customHeight="1" x14ac:dyDescent="0.25">
      <c r="C4303" s="262"/>
      <c r="D4303" s="272"/>
      <c r="E4303" s="272"/>
      <c r="F4303" s="264"/>
      <c r="G4303" s="265"/>
      <c r="H4303" s="126"/>
      <c r="I4303" s="125"/>
      <c r="J4303" s="125"/>
      <c r="K4303" s="125"/>
      <c r="L4303" s="125"/>
      <c r="M4303" s="125"/>
      <c r="N4303" s="125"/>
      <c r="O4303" s="266"/>
      <c r="P4303" s="267"/>
      <c r="Q4303" s="267"/>
      <c r="R4303" s="270"/>
      <c r="S4303" s="267"/>
      <c r="T4303" s="264"/>
      <c r="U4303" s="300"/>
      <c r="V4303" s="294" t="str">
        <f>IF(Tabela7[[#This Row],[C/V]]="c",Tabela7[[#This Row],[Preço Médio]],"")</f>
        <v/>
      </c>
      <c r="W4303" s="294" t="str">
        <f>IF(Tabela7[[#This Row],[C/V]]="v",Tabela7[[#This Row],[Preço Médio]],"")</f>
        <v/>
      </c>
      <c r="X4303" s="123" t="str">
        <f>Tabela7[[#This Row],[Código Negociação]]&amp;Tabela7[[#This Row],[C/V]]</f>
        <v/>
      </c>
    </row>
    <row r="4304" spans="3:24" ht="15" customHeight="1" x14ac:dyDescent="0.25">
      <c r="C4304" s="141"/>
      <c r="D4304" s="273"/>
      <c r="E4304" s="273"/>
      <c r="F4304" s="264"/>
      <c r="G4304" s="274"/>
      <c r="H4304" s="264"/>
      <c r="I4304" s="275"/>
      <c r="J4304" s="275"/>
      <c r="K4304" s="275"/>
      <c r="L4304" s="275"/>
      <c r="M4304" s="275"/>
      <c r="N4304" s="275"/>
      <c r="O4304" s="267"/>
      <c r="P4304" s="267"/>
      <c r="Q4304" s="268"/>
      <c r="R4304" s="269"/>
      <c r="S4304" s="268"/>
      <c r="T4304" s="263"/>
      <c r="U4304" s="300"/>
      <c r="V4304" s="294" t="str">
        <f>IF(Tabela7[[#This Row],[C/V]]="c",Tabela7[[#This Row],[Preço Médio]],"")</f>
        <v/>
      </c>
      <c r="W4304" s="294" t="str">
        <f>IF(Tabela7[[#This Row],[C/V]]="v",Tabela7[[#This Row],[Preço Médio]],"")</f>
        <v/>
      </c>
      <c r="X4304" s="123" t="str">
        <f>Tabela7[[#This Row],[Código Negociação]]&amp;Tabela7[[#This Row],[C/V]]</f>
        <v/>
      </c>
    </row>
    <row r="4305" spans="3:24" ht="15" customHeight="1" x14ac:dyDescent="0.25">
      <c r="C4305" s="262"/>
      <c r="D4305" s="272"/>
      <c r="E4305" s="273"/>
      <c r="F4305" s="264"/>
      <c r="G4305" s="265"/>
      <c r="H4305" s="126"/>
      <c r="I4305" s="125"/>
      <c r="J4305" s="125"/>
      <c r="K4305" s="125"/>
      <c r="L4305" s="125"/>
      <c r="M4305" s="125"/>
      <c r="N4305" s="125"/>
      <c r="O4305" s="266"/>
      <c r="P4305" s="267"/>
      <c r="Q4305" s="268"/>
      <c r="R4305" s="269"/>
      <c r="S4305" s="268"/>
      <c r="T4305" s="263"/>
      <c r="U4305" s="300"/>
      <c r="V4305" s="294" t="str">
        <f>IF(Tabela7[[#This Row],[C/V]]="c",Tabela7[[#This Row],[Preço Médio]],"")</f>
        <v/>
      </c>
      <c r="W4305" s="294" t="str">
        <f>IF(Tabela7[[#This Row],[C/V]]="v",Tabela7[[#This Row],[Preço Médio]],"")</f>
        <v/>
      </c>
      <c r="X4305" s="123" t="str">
        <f>Tabela7[[#This Row],[Código Negociação]]&amp;Tabela7[[#This Row],[C/V]]</f>
        <v/>
      </c>
    </row>
    <row r="4306" spans="3:24" ht="15" customHeight="1" x14ac:dyDescent="0.25">
      <c r="C4306" s="262"/>
      <c r="D4306" s="272"/>
      <c r="E4306" s="273"/>
      <c r="F4306" s="264"/>
      <c r="G4306" s="265"/>
      <c r="H4306" s="126"/>
      <c r="I4306" s="125"/>
      <c r="J4306" s="125"/>
      <c r="K4306" s="125"/>
      <c r="L4306" s="125"/>
      <c r="M4306" s="125"/>
      <c r="N4306" s="125"/>
      <c r="O4306" s="266"/>
      <c r="P4306" s="267"/>
      <c r="Q4306" s="267"/>
      <c r="R4306" s="270"/>
      <c r="S4306" s="267"/>
      <c r="T4306" s="264"/>
      <c r="U4306" s="300"/>
      <c r="V4306" s="294" t="str">
        <f>IF(Tabela7[[#This Row],[C/V]]="c",Tabela7[[#This Row],[Preço Médio]],"")</f>
        <v/>
      </c>
      <c r="W4306" s="294" t="str">
        <f>IF(Tabela7[[#This Row],[C/V]]="v",Tabela7[[#This Row],[Preço Médio]],"")</f>
        <v/>
      </c>
      <c r="X4306" s="123" t="str">
        <f>Tabela7[[#This Row],[Código Negociação]]&amp;Tabela7[[#This Row],[C/V]]</f>
        <v/>
      </c>
    </row>
    <row r="4307" spans="3:24" ht="15" customHeight="1" x14ac:dyDescent="0.25">
      <c r="C4307" s="141"/>
      <c r="D4307" s="271"/>
      <c r="E4307" s="271"/>
      <c r="F4307" s="118"/>
      <c r="G4307" s="119"/>
      <c r="H4307" s="118"/>
      <c r="I4307" s="120"/>
      <c r="J4307" s="120"/>
      <c r="K4307" s="120"/>
      <c r="L4307" s="120"/>
      <c r="M4307" s="120"/>
      <c r="N4307" s="120"/>
      <c r="O4307" s="121"/>
      <c r="P4307" s="121"/>
      <c r="Q4307" s="117"/>
      <c r="R4307" s="122"/>
      <c r="S4307" s="117"/>
      <c r="T4307" s="123"/>
      <c r="U4307" s="299"/>
      <c r="V4307" s="294" t="str">
        <f>IF(Tabela7[[#This Row],[C/V]]="c",Tabela7[[#This Row],[Preço Médio]],"")</f>
        <v/>
      </c>
      <c r="W4307" s="294" t="str">
        <f>IF(Tabela7[[#This Row],[C/V]]="v",Tabela7[[#This Row],[Preço Médio]],"")</f>
        <v/>
      </c>
      <c r="X4307" s="123" t="str">
        <f>Tabela7[[#This Row],[Código Negociação]]&amp;Tabela7[[#This Row],[C/V]]</f>
        <v/>
      </c>
    </row>
    <row r="4308" spans="3:24" ht="15" customHeight="1" x14ac:dyDescent="0.25">
      <c r="C4308" s="262"/>
      <c r="D4308" s="272"/>
      <c r="E4308" s="272"/>
      <c r="F4308" s="264"/>
      <c r="G4308" s="265"/>
      <c r="H4308" s="126"/>
      <c r="I4308" s="125"/>
      <c r="J4308" s="125"/>
      <c r="K4308" s="125"/>
      <c r="L4308" s="125"/>
      <c r="M4308" s="125"/>
      <c r="N4308" s="125"/>
      <c r="O4308" s="266"/>
      <c r="P4308" s="267"/>
      <c r="Q4308" s="268"/>
      <c r="R4308" s="269"/>
      <c r="S4308" s="268"/>
      <c r="T4308" s="263"/>
      <c r="U4308" s="300"/>
      <c r="V4308" s="294" t="str">
        <f>IF(Tabela7[[#This Row],[C/V]]="c",Tabela7[[#This Row],[Preço Médio]],"")</f>
        <v/>
      </c>
      <c r="W4308" s="294" t="str">
        <f>IF(Tabela7[[#This Row],[C/V]]="v",Tabela7[[#This Row],[Preço Médio]],"")</f>
        <v/>
      </c>
      <c r="X4308" s="123" t="str">
        <f>Tabela7[[#This Row],[Código Negociação]]&amp;Tabela7[[#This Row],[C/V]]</f>
        <v/>
      </c>
    </row>
    <row r="4309" spans="3:24" ht="15" customHeight="1" x14ac:dyDescent="0.25">
      <c r="C4309" s="262"/>
      <c r="D4309" s="272"/>
      <c r="E4309" s="272"/>
      <c r="F4309" s="264"/>
      <c r="G4309" s="265"/>
      <c r="H4309" s="126"/>
      <c r="I4309" s="125"/>
      <c r="J4309" s="125"/>
      <c r="K4309" s="125"/>
      <c r="L4309" s="125"/>
      <c r="M4309" s="125"/>
      <c r="N4309" s="125"/>
      <c r="O4309" s="266"/>
      <c r="P4309" s="267"/>
      <c r="Q4309" s="267"/>
      <c r="R4309" s="270"/>
      <c r="S4309" s="267"/>
      <c r="T4309" s="264"/>
      <c r="U4309" s="300"/>
      <c r="V4309" s="294" t="str">
        <f>IF(Tabela7[[#This Row],[C/V]]="c",Tabela7[[#This Row],[Preço Médio]],"")</f>
        <v/>
      </c>
      <c r="W4309" s="294" t="str">
        <f>IF(Tabela7[[#This Row],[C/V]]="v",Tabela7[[#This Row],[Preço Médio]],"")</f>
        <v/>
      </c>
      <c r="X4309" s="123" t="str">
        <f>Tabela7[[#This Row],[Código Negociação]]&amp;Tabela7[[#This Row],[C/V]]</f>
        <v/>
      </c>
    </row>
    <row r="4310" spans="3:24" ht="15" customHeight="1" x14ac:dyDescent="0.25">
      <c r="C4310" s="141"/>
      <c r="D4310" s="273"/>
      <c r="E4310" s="273"/>
      <c r="F4310" s="264"/>
      <c r="G4310" s="274"/>
      <c r="H4310" s="264"/>
      <c r="I4310" s="275"/>
      <c r="J4310" s="275"/>
      <c r="K4310" s="275"/>
      <c r="L4310" s="275"/>
      <c r="M4310" s="275"/>
      <c r="N4310" s="275"/>
      <c r="O4310" s="267"/>
      <c r="P4310" s="267"/>
      <c r="Q4310" s="268"/>
      <c r="R4310" s="269"/>
      <c r="S4310" s="268"/>
      <c r="T4310" s="263"/>
      <c r="U4310" s="300"/>
      <c r="V4310" s="294" t="str">
        <f>IF(Tabela7[[#This Row],[C/V]]="c",Tabela7[[#This Row],[Preço Médio]],"")</f>
        <v/>
      </c>
      <c r="W4310" s="294" t="str">
        <f>IF(Tabela7[[#This Row],[C/V]]="v",Tabela7[[#This Row],[Preço Médio]],"")</f>
        <v/>
      </c>
      <c r="X4310" s="123" t="str">
        <f>Tabela7[[#This Row],[Código Negociação]]&amp;Tabela7[[#This Row],[C/V]]</f>
        <v/>
      </c>
    </row>
    <row r="4311" spans="3:24" ht="15" customHeight="1" x14ac:dyDescent="0.25">
      <c r="C4311" s="262"/>
      <c r="D4311" s="272"/>
      <c r="E4311" s="273"/>
      <c r="F4311" s="264"/>
      <c r="G4311" s="265"/>
      <c r="H4311" s="126"/>
      <c r="I4311" s="125"/>
      <c r="J4311" s="125"/>
      <c r="K4311" s="125"/>
      <c r="L4311" s="125"/>
      <c r="M4311" s="125"/>
      <c r="N4311" s="125"/>
      <c r="O4311" s="266"/>
      <c r="P4311" s="267"/>
      <c r="Q4311" s="268"/>
      <c r="R4311" s="269"/>
      <c r="S4311" s="268"/>
      <c r="T4311" s="263"/>
      <c r="U4311" s="300"/>
      <c r="V4311" s="294" t="str">
        <f>IF(Tabela7[[#This Row],[C/V]]="c",Tabela7[[#This Row],[Preço Médio]],"")</f>
        <v/>
      </c>
      <c r="W4311" s="294" t="str">
        <f>IF(Tabela7[[#This Row],[C/V]]="v",Tabela7[[#This Row],[Preço Médio]],"")</f>
        <v/>
      </c>
      <c r="X4311" s="123" t="str">
        <f>Tabela7[[#This Row],[Código Negociação]]&amp;Tabela7[[#This Row],[C/V]]</f>
        <v/>
      </c>
    </row>
    <row r="4312" spans="3:24" ht="15" customHeight="1" x14ac:dyDescent="0.25">
      <c r="C4312" s="262"/>
      <c r="D4312" s="272"/>
      <c r="E4312" s="273"/>
      <c r="F4312" s="264"/>
      <c r="G4312" s="265"/>
      <c r="H4312" s="126"/>
      <c r="I4312" s="125"/>
      <c r="J4312" s="125"/>
      <c r="K4312" s="125"/>
      <c r="L4312" s="125"/>
      <c r="M4312" s="125"/>
      <c r="N4312" s="125"/>
      <c r="O4312" s="266"/>
      <c r="P4312" s="267"/>
      <c r="Q4312" s="267"/>
      <c r="R4312" s="270"/>
      <c r="S4312" s="267"/>
      <c r="T4312" s="264"/>
      <c r="U4312" s="300"/>
      <c r="V4312" s="294" t="str">
        <f>IF(Tabela7[[#This Row],[C/V]]="c",Tabela7[[#This Row],[Preço Médio]],"")</f>
        <v/>
      </c>
      <c r="W4312" s="294" t="str">
        <f>IF(Tabela7[[#This Row],[C/V]]="v",Tabela7[[#This Row],[Preço Médio]],"")</f>
        <v/>
      </c>
      <c r="X4312" s="123" t="str">
        <f>Tabela7[[#This Row],[Código Negociação]]&amp;Tabela7[[#This Row],[C/V]]</f>
        <v/>
      </c>
    </row>
    <row r="4313" spans="3:24" ht="15" customHeight="1" x14ac:dyDescent="0.25">
      <c r="C4313" s="141"/>
      <c r="D4313" s="271"/>
      <c r="E4313" s="271"/>
      <c r="F4313" s="118"/>
      <c r="G4313" s="119"/>
      <c r="H4313" s="118"/>
      <c r="I4313" s="120"/>
      <c r="J4313" s="120"/>
      <c r="K4313" s="120"/>
      <c r="L4313" s="120"/>
      <c r="M4313" s="120"/>
      <c r="N4313" s="120"/>
      <c r="O4313" s="121"/>
      <c r="P4313" s="121"/>
      <c r="Q4313" s="117"/>
      <c r="R4313" s="122"/>
      <c r="S4313" s="117"/>
      <c r="T4313" s="123"/>
      <c r="U4313" s="299"/>
      <c r="V4313" s="294" t="str">
        <f>IF(Tabela7[[#This Row],[C/V]]="c",Tabela7[[#This Row],[Preço Médio]],"")</f>
        <v/>
      </c>
      <c r="W4313" s="294" t="str">
        <f>IF(Tabela7[[#This Row],[C/V]]="v",Tabela7[[#This Row],[Preço Médio]],"")</f>
        <v/>
      </c>
      <c r="X4313" s="123" t="str">
        <f>Tabela7[[#This Row],[Código Negociação]]&amp;Tabela7[[#This Row],[C/V]]</f>
        <v/>
      </c>
    </row>
    <row r="4314" spans="3:24" ht="15" customHeight="1" x14ac:dyDescent="0.25">
      <c r="C4314" s="262"/>
      <c r="D4314" s="272"/>
      <c r="E4314" s="272"/>
      <c r="F4314" s="264"/>
      <c r="G4314" s="265"/>
      <c r="H4314" s="126"/>
      <c r="I4314" s="125"/>
      <c r="J4314" s="125"/>
      <c r="K4314" s="125"/>
      <c r="L4314" s="125"/>
      <c r="M4314" s="125"/>
      <c r="N4314" s="125"/>
      <c r="O4314" s="266"/>
      <c r="P4314" s="267"/>
      <c r="Q4314" s="268"/>
      <c r="R4314" s="269"/>
      <c r="S4314" s="268"/>
      <c r="T4314" s="263"/>
      <c r="U4314" s="300"/>
      <c r="V4314" s="294" t="str">
        <f>IF(Tabela7[[#This Row],[C/V]]="c",Tabela7[[#This Row],[Preço Médio]],"")</f>
        <v/>
      </c>
      <c r="W4314" s="294" t="str">
        <f>IF(Tabela7[[#This Row],[C/V]]="v",Tabela7[[#This Row],[Preço Médio]],"")</f>
        <v/>
      </c>
      <c r="X4314" s="123" t="str">
        <f>Tabela7[[#This Row],[Código Negociação]]&amp;Tabela7[[#This Row],[C/V]]</f>
        <v/>
      </c>
    </row>
    <row r="4315" spans="3:24" ht="15" customHeight="1" x14ac:dyDescent="0.25">
      <c r="C4315" s="262"/>
      <c r="D4315" s="272"/>
      <c r="E4315" s="272"/>
      <c r="F4315" s="264"/>
      <c r="G4315" s="265"/>
      <c r="H4315" s="126"/>
      <c r="I4315" s="125"/>
      <c r="J4315" s="125"/>
      <c r="K4315" s="125"/>
      <c r="L4315" s="125"/>
      <c r="M4315" s="125"/>
      <c r="N4315" s="125"/>
      <c r="O4315" s="266"/>
      <c r="P4315" s="267"/>
      <c r="Q4315" s="267"/>
      <c r="R4315" s="270"/>
      <c r="S4315" s="267"/>
      <c r="T4315" s="264"/>
      <c r="U4315" s="300"/>
      <c r="V4315" s="294" t="str">
        <f>IF(Tabela7[[#This Row],[C/V]]="c",Tabela7[[#This Row],[Preço Médio]],"")</f>
        <v/>
      </c>
      <c r="W4315" s="294" t="str">
        <f>IF(Tabela7[[#This Row],[C/V]]="v",Tabela7[[#This Row],[Preço Médio]],"")</f>
        <v/>
      </c>
      <c r="X4315" s="123" t="str">
        <f>Tabela7[[#This Row],[Código Negociação]]&amp;Tabela7[[#This Row],[C/V]]</f>
        <v/>
      </c>
    </row>
    <row r="4316" spans="3:24" ht="15" customHeight="1" x14ac:dyDescent="0.25">
      <c r="C4316" s="141"/>
      <c r="D4316" s="273"/>
      <c r="E4316" s="273"/>
      <c r="F4316" s="264"/>
      <c r="G4316" s="274"/>
      <c r="H4316" s="264"/>
      <c r="I4316" s="275"/>
      <c r="J4316" s="275"/>
      <c r="K4316" s="275"/>
      <c r="L4316" s="275"/>
      <c r="M4316" s="275"/>
      <c r="N4316" s="275"/>
      <c r="O4316" s="267"/>
      <c r="P4316" s="267"/>
      <c r="Q4316" s="268"/>
      <c r="R4316" s="269"/>
      <c r="S4316" s="268"/>
      <c r="T4316" s="263"/>
      <c r="U4316" s="300"/>
      <c r="V4316" s="294" t="str">
        <f>IF(Tabela7[[#This Row],[C/V]]="c",Tabela7[[#This Row],[Preço Médio]],"")</f>
        <v/>
      </c>
      <c r="W4316" s="294" t="str">
        <f>IF(Tabela7[[#This Row],[C/V]]="v",Tabela7[[#This Row],[Preço Médio]],"")</f>
        <v/>
      </c>
      <c r="X4316" s="123" t="str">
        <f>Tabela7[[#This Row],[Código Negociação]]&amp;Tabela7[[#This Row],[C/V]]</f>
        <v/>
      </c>
    </row>
    <row r="4317" spans="3:24" ht="15" customHeight="1" x14ac:dyDescent="0.25">
      <c r="C4317" s="262"/>
      <c r="D4317" s="272"/>
      <c r="E4317" s="273"/>
      <c r="F4317" s="264"/>
      <c r="G4317" s="265"/>
      <c r="H4317" s="126"/>
      <c r="I4317" s="125"/>
      <c r="J4317" s="125"/>
      <c r="K4317" s="125"/>
      <c r="L4317" s="125"/>
      <c r="M4317" s="125"/>
      <c r="N4317" s="125"/>
      <c r="O4317" s="266"/>
      <c r="P4317" s="267"/>
      <c r="Q4317" s="268"/>
      <c r="R4317" s="269"/>
      <c r="S4317" s="268"/>
      <c r="T4317" s="263"/>
      <c r="U4317" s="300"/>
      <c r="V4317" s="294" t="str">
        <f>IF(Tabela7[[#This Row],[C/V]]="c",Tabela7[[#This Row],[Preço Médio]],"")</f>
        <v/>
      </c>
      <c r="W4317" s="294" t="str">
        <f>IF(Tabela7[[#This Row],[C/V]]="v",Tabela7[[#This Row],[Preço Médio]],"")</f>
        <v/>
      </c>
      <c r="X4317" s="123" t="str">
        <f>Tabela7[[#This Row],[Código Negociação]]&amp;Tabela7[[#This Row],[C/V]]</f>
        <v/>
      </c>
    </row>
    <row r="4318" spans="3:24" ht="15" customHeight="1" x14ac:dyDescent="0.25">
      <c r="C4318" s="262"/>
      <c r="D4318" s="272"/>
      <c r="E4318" s="273"/>
      <c r="F4318" s="264"/>
      <c r="G4318" s="265"/>
      <c r="H4318" s="126"/>
      <c r="I4318" s="125"/>
      <c r="J4318" s="125"/>
      <c r="K4318" s="125"/>
      <c r="L4318" s="125"/>
      <c r="M4318" s="125"/>
      <c r="N4318" s="125"/>
      <c r="O4318" s="266"/>
      <c r="P4318" s="267"/>
      <c r="Q4318" s="267"/>
      <c r="R4318" s="270"/>
      <c r="S4318" s="267"/>
      <c r="T4318" s="264"/>
      <c r="U4318" s="300"/>
      <c r="V4318" s="294" t="str">
        <f>IF(Tabela7[[#This Row],[C/V]]="c",Tabela7[[#This Row],[Preço Médio]],"")</f>
        <v/>
      </c>
      <c r="W4318" s="294" t="str">
        <f>IF(Tabela7[[#This Row],[C/V]]="v",Tabela7[[#This Row],[Preço Médio]],"")</f>
        <v/>
      </c>
      <c r="X4318" s="123" t="str">
        <f>Tabela7[[#This Row],[Código Negociação]]&amp;Tabela7[[#This Row],[C/V]]</f>
        <v/>
      </c>
    </row>
    <row r="4319" spans="3:24" ht="15" customHeight="1" x14ac:dyDescent="0.25">
      <c r="C4319" s="141"/>
      <c r="D4319" s="271"/>
      <c r="E4319" s="271"/>
      <c r="F4319" s="118"/>
      <c r="G4319" s="119"/>
      <c r="H4319" s="118"/>
      <c r="I4319" s="120"/>
      <c r="J4319" s="120"/>
      <c r="K4319" s="120"/>
      <c r="L4319" s="120"/>
      <c r="M4319" s="120"/>
      <c r="N4319" s="120"/>
      <c r="O4319" s="121"/>
      <c r="P4319" s="121"/>
      <c r="Q4319" s="117"/>
      <c r="R4319" s="122"/>
      <c r="S4319" s="117"/>
      <c r="T4319" s="123"/>
      <c r="U4319" s="299"/>
      <c r="V4319" s="294" t="str">
        <f>IF(Tabela7[[#This Row],[C/V]]="c",Tabela7[[#This Row],[Preço Médio]],"")</f>
        <v/>
      </c>
      <c r="W4319" s="294" t="str">
        <f>IF(Tabela7[[#This Row],[C/V]]="v",Tabela7[[#This Row],[Preço Médio]],"")</f>
        <v/>
      </c>
      <c r="X4319" s="123" t="str">
        <f>Tabela7[[#This Row],[Código Negociação]]&amp;Tabela7[[#This Row],[C/V]]</f>
        <v/>
      </c>
    </row>
    <row r="4320" spans="3:24" ht="15" customHeight="1" x14ac:dyDescent="0.25">
      <c r="C4320" s="262"/>
      <c r="D4320" s="272"/>
      <c r="E4320" s="272"/>
      <c r="F4320" s="264"/>
      <c r="G4320" s="265"/>
      <c r="H4320" s="126"/>
      <c r="I4320" s="125"/>
      <c r="J4320" s="125"/>
      <c r="K4320" s="125"/>
      <c r="L4320" s="125"/>
      <c r="M4320" s="125"/>
      <c r="N4320" s="125"/>
      <c r="O4320" s="266"/>
      <c r="P4320" s="267"/>
      <c r="Q4320" s="268"/>
      <c r="R4320" s="269"/>
      <c r="S4320" s="268"/>
      <c r="T4320" s="263"/>
      <c r="U4320" s="300"/>
      <c r="V4320" s="294" t="str">
        <f>IF(Tabela7[[#This Row],[C/V]]="c",Tabela7[[#This Row],[Preço Médio]],"")</f>
        <v/>
      </c>
      <c r="W4320" s="294" t="str">
        <f>IF(Tabela7[[#This Row],[C/V]]="v",Tabela7[[#This Row],[Preço Médio]],"")</f>
        <v/>
      </c>
      <c r="X4320" s="123" t="str">
        <f>Tabela7[[#This Row],[Código Negociação]]&amp;Tabela7[[#This Row],[C/V]]</f>
        <v/>
      </c>
    </row>
    <row r="4321" spans="3:24" ht="15" customHeight="1" x14ac:dyDescent="0.25">
      <c r="C4321" s="262"/>
      <c r="D4321" s="272"/>
      <c r="E4321" s="272"/>
      <c r="F4321" s="264"/>
      <c r="G4321" s="265"/>
      <c r="H4321" s="126"/>
      <c r="I4321" s="125"/>
      <c r="J4321" s="125"/>
      <c r="K4321" s="125"/>
      <c r="L4321" s="125"/>
      <c r="M4321" s="125"/>
      <c r="N4321" s="125"/>
      <c r="O4321" s="266"/>
      <c r="P4321" s="267"/>
      <c r="Q4321" s="267"/>
      <c r="R4321" s="270"/>
      <c r="S4321" s="267"/>
      <c r="T4321" s="264"/>
      <c r="U4321" s="300"/>
      <c r="V4321" s="294" t="str">
        <f>IF(Tabela7[[#This Row],[C/V]]="c",Tabela7[[#This Row],[Preço Médio]],"")</f>
        <v/>
      </c>
      <c r="W4321" s="294" t="str">
        <f>IF(Tabela7[[#This Row],[C/V]]="v",Tabela7[[#This Row],[Preço Médio]],"")</f>
        <v/>
      </c>
      <c r="X4321" s="123" t="str">
        <f>Tabela7[[#This Row],[Código Negociação]]&amp;Tabela7[[#This Row],[C/V]]</f>
        <v/>
      </c>
    </row>
    <row r="4322" spans="3:24" ht="15" customHeight="1" x14ac:dyDescent="0.25">
      <c r="C4322" s="141"/>
      <c r="D4322" s="273"/>
      <c r="E4322" s="273"/>
      <c r="F4322" s="264"/>
      <c r="G4322" s="274"/>
      <c r="H4322" s="264"/>
      <c r="I4322" s="275"/>
      <c r="J4322" s="275"/>
      <c r="K4322" s="275"/>
      <c r="L4322" s="275"/>
      <c r="M4322" s="275"/>
      <c r="N4322" s="275"/>
      <c r="O4322" s="267"/>
      <c r="P4322" s="267"/>
      <c r="Q4322" s="268"/>
      <c r="R4322" s="269"/>
      <c r="S4322" s="268"/>
      <c r="T4322" s="263"/>
      <c r="U4322" s="300"/>
      <c r="V4322" s="294" t="str">
        <f>IF(Tabela7[[#This Row],[C/V]]="c",Tabela7[[#This Row],[Preço Médio]],"")</f>
        <v/>
      </c>
      <c r="W4322" s="294" t="str">
        <f>IF(Tabela7[[#This Row],[C/V]]="v",Tabela7[[#This Row],[Preço Médio]],"")</f>
        <v/>
      </c>
      <c r="X4322" s="123" t="str">
        <f>Tabela7[[#This Row],[Código Negociação]]&amp;Tabela7[[#This Row],[C/V]]</f>
        <v/>
      </c>
    </row>
    <row r="4323" spans="3:24" ht="15" customHeight="1" x14ac:dyDescent="0.25">
      <c r="C4323" s="262"/>
      <c r="D4323" s="272"/>
      <c r="E4323" s="273"/>
      <c r="F4323" s="264"/>
      <c r="G4323" s="265"/>
      <c r="H4323" s="126"/>
      <c r="I4323" s="125"/>
      <c r="J4323" s="125"/>
      <c r="K4323" s="125"/>
      <c r="L4323" s="125"/>
      <c r="M4323" s="125"/>
      <c r="N4323" s="125"/>
      <c r="O4323" s="266"/>
      <c r="P4323" s="267"/>
      <c r="Q4323" s="268"/>
      <c r="R4323" s="269"/>
      <c r="S4323" s="268"/>
      <c r="T4323" s="263"/>
      <c r="U4323" s="300"/>
      <c r="V4323" s="294" t="str">
        <f>IF(Tabela7[[#This Row],[C/V]]="c",Tabela7[[#This Row],[Preço Médio]],"")</f>
        <v/>
      </c>
      <c r="W4323" s="294" t="str">
        <f>IF(Tabela7[[#This Row],[C/V]]="v",Tabela7[[#This Row],[Preço Médio]],"")</f>
        <v/>
      </c>
      <c r="X4323" s="123" t="str">
        <f>Tabela7[[#This Row],[Código Negociação]]&amp;Tabela7[[#This Row],[C/V]]</f>
        <v/>
      </c>
    </row>
    <row r="4324" spans="3:24" ht="15" customHeight="1" x14ac:dyDescent="0.25">
      <c r="C4324" s="262"/>
      <c r="D4324" s="272"/>
      <c r="E4324" s="273"/>
      <c r="F4324" s="264"/>
      <c r="G4324" s="265"/>
      <c r="H4324" s="126"/>
      <c r="I4324" s="125"/>
      <c r="J4324" s="125"/>
      <c r="K4324" s="125"/>
      <c r="L4324" s="125"/>
      <c r="M4324" s="125"/>
      <c r="N4324" s="125"/>
      <c r="O4324" s="266"/>
      <c r="P4324" s="267"/>
      <c r="Q4324" s="267"/>
      <c r="R4324" s="270"/>
      <c r="S4324" s="267"/>
      <c r="T4324" s="264"/>
      <c r="U4324" s="300"/>
      <c r="V4324" s="294" t="str">
        <f>IF(Tabela7[[#This Row],[C/V]]="c",Tabela7[[#This Row],[Preço Médio]],"")</f>
        <v/>
      </c>
      <c r="W4324" s="294" t="str">
        <f>IF(Tabela7[[#This Row],[C/V]]="v",Tabela7[[#This Row],[Preço Médio]],"")</f>
        <v/>
      </c>
      <c r="X4324" s="123" t="str">
        <f>Tabela7[[#This Row],[Código Negociação]]&amp;Tabela7[[#This Row],[C/V]]</f>
        <v/>
      </c>
    </row>
    <row r="4325" spans="3:24" ht="15" customHeight="1" x14ac:dyDescent="0.25">
      <c r="C4325" s="141"/>
      <c r="D4325" s="271"/>
      <c r="E4325" s="271"/>
      <c r="F4325" s="118"/>
      <c r="G4325" s="119"/>
      <c r="H4325" s="118"/>
      <c r="I4325" s="120"/>
      <c r="J4325" s="120"/>
      <c r="K4325" s="120"/>
      <c r="L4325" s="120"/>
      <c r="M4325" s="120"/>
      <c r="N4325" s="120"/>
      <c r="O4325" s="121"/>
      <c r="P4325" s="121"/>
      <c r="Q4325" s="117"/>
      <c r="R4325" s="122"/>
      <c r="S4325" s="117"/>
      <c r="T4325" s="123"/>
      <c r="U4325" s="299"/>
      <c r="V4325" s="294" t="str">
        <f>IF(Tabela7[[#This Row],[C/V]]="c",Tabela7[[#This Row],[Preço Médio]],"")</f>
        <v/>
      </c>
      <c r="W4325" s="294" t="str">
        <f>IF(Tabela7[[#This Row],[C/V]]="v",Tabela7[[#This Row],[Preço Médio]],"")</f>
        <v/>
      </c>
      <c r="X4325" s="123" t="str">
        <f>Tabela7[[#This Row],[Código Negociação]]&amp;Tabela7[[#This Row],[C/V]]</f>
        <v/>
      </c>
    </row>
    <row r="4326" spans="3:24" ht="15" customHeight="1" x14ac:dyDescent="0.25">
      <c r="C4326" s="262"/>
      <c r="D4326" s="272"/>
      <c r="E4326" s="272"/>
      <c r="F4326" s="264"/>
      <c r="G4326" s="265"/>
      <c r="H4326" s="126"/>
      <c r="I4326" s="125"/>
      <c r="J4326" s="125"/>
      <c r="K4326" s="125"/>
      <c r="L4326" s="125"/>
      <c r="M4326" s="125"/>
      <c r="N4326" s="125"/>
      <c r="O4326" s="266"/>
      <c r="P4326" s="267"/>
      <c r="Q4326" s="268"/>
      <c r="R4326" s="269"/>
      <c r="S4326" s="268"/>
      <c r="T4326" s="263"/>
      <c r="U4326" s="300"/>
      <c r="V4326" s="294" t="str">
        <f>IF(Tabela7[[#This Row],[C/V]]="c",Tabela7[[#This Row],[Preço Médio]],"")</f>
        <v/>
      </c>
      <c r="W4326" s="294" t="str">
        <f>IF(Tabela7[[#This Row],[C/V]]="v",Tabela7[[#This Row],[Preço Médio]],"")</f>
        <v/>
      </c>
      <c r="X4326" s="123" t="str">
        <f>Tabela7[[#This Row],[Código Negociação]]&amp;Tabela7[[#This Row],[C/V]]</f>
        <v/>
      </c>
    </row>
    <row r="4327" spans="3:24" ht="15" customHeight="1" x14ac:dyDescent="0.25">
      <c r="C4327" s="262"/>
      <c r="D4327" s="272"/>
      <c r="E4327" s="272"/>
      <c r="F4327" s="264"/>
      <c r="G4327" s="265"/>
      <c r="H4327" s="126"/>
      <c r="I4327" s="125"/>
      <c r="J4327" s="125"/>
      <c r="K4327" s="125"/>
      <c r="L4327" s="125"/>
      <c r="M4327" s="125"/>
      <c r="N4327" s="125"/>
      <c r="O4327" s="266"/>
      <c r="P4327" s="267"/>
      <c r="Q4327" s="267"/>
      <c r="R4327" s="270"/>
      <c r="S4327" s="267"/>
      <c r="T4327" s="264"/>
      <c r="U4327" s="300"/>
      <c r="V4327" s="294" t="str">
        <f>IF(Tabela7[[#This Row],[C/V]]="c",Tabela7[[#This Row],[Preço Médio]],"")</f>
        <v/>
      </c>
      <c r="W4327" s="294" t="str">
        <f>IF(Tabela7[[#This Row],[C/V]]="v",Tabela7[[#This Row],[Preço Médio]],"")</f>
        <v/>
      </c>
      <c r="X4327" s="123" t="str">
        <f>Tabela7[[#This Row],[Código Negociação]]&amp;Tabela7[[#This Row],[C/V]]</f>
        <v/>
      </c>
    </row>
    <row r="4328" spans="3:24" ht="15" customHeight="1" x14ac:dyDescent="0.25">
      <c r="C4328" s="141"/>
      <c r="D4328" s="273"/>
      <c r="E4328" s="273"/>
      <c r="F4328" s="264"/>
      <c r="G4328" s="274"/>
      <c r="H4328" s="264"/>
      <c r="I4328" s="275"/>
      <c r="J4328" s="275"/>
      <c r="K4328" s="275"/>
      <c r="L4328" s="275"/>
      <c r="M4328" s="275"/>
      <c r="N4328" s="275"/>
      <c r="O4328" s="267"/>
      <c r="P4328" s="267"/>
      <c r="Q4328" s="268"/>
      <c r="R4328" s="269"/>
      <c r="S4328" s="268"/>
      <c r="T4328" s="263"/>
      <c r="U4328" s="300"/>
      <c r="V4328" s="294" t="str">
        <f>IF(Tabela7[[#This Row],[C/V]]="c",Tabela7[[#This Row],[Preço Médio]],"")</f>
        <v/>
      </c>
      <c r="W4328" s="294" t="str">
        <f>IF(Tabela7[[#This Row],[C/V]]="v",Tabela7[[#This Row],[Preço Médio]],"")</f>
        <v/>
      </c>
      <c r="X4328" s="123" t="str">
        <f>Tabela7[[#This Row],[Código Negociação]]&amp;Tabela7[[#This Row],[C/V]]</f>
        <v/>
      </c>
    </row>
    <row r="4329" spans="3:24" ht="15" customHeight="1" x14ac:dyDescent="0.25">
      <c r="C4329" s="262"/>
      <c r="D4329" s="272"/>
      <c r="E4329" s="273"/>
      <c r="F4329" s="264"/>
      <c r="G4329" s="265"/>
      <c r="H4329" s="126"/>
      <c r="I4329" s="125"/>
      <c r="J4329" s="125"/>
      <c r="K4329" s="125"/>
      <c r="L4329" s="125"/>
      <c r="M4329" s="125"/>
      <c r="N4329" s="125"/>
      <c r="O4329" s="266"/>
      <c r="P4329" s="267"/>
      <c r="Q4329" s="268"/>
      <c r="R4329" s="269"/>
      <c r="S4329" s="268"/>
      <c r="T4329" s="263"/>
      <c r="U4329" s="300"/>
      <c r="V4329" s="294" t="str">
        <f>IF(Tabela7[[#This Row],[C/V]]="c",Tabela7[[#This Row],[Preço Médio]],"")</f>
        <v/>
      </c>
      <c r="W4329" s="294" t="str">
        <f>IF(Tabela7[[#This Row],[C/V]]="v",Tabela7[[#This Row],[Preço Médio]],"")</f>
        <v/>
      </c>
      <c r="X4329" s="123" t="str">
        <f>Tabela7[[#This Row],[Código Negociação]]&amp;Tabela7[[#This Row],[C/V]]</f>
        <v/>
      </c>
    </row>
    <row r="4330" spans="3:24" ht="15" customHeight="1" x14ac:dyDescent="0.25">
      <c r="C4330" s="262"/>
      <c r="D4330" s="272"/>
      <c r="E4330" s="273"/>
      <c r="F4330" s="264"/>
      <c r="G4330" s="265"/>
      <c r="H4330" s="126"/>
      <c r="I4330" s="125"/>
      <c r="J4330" s="125"/>
      <c r="K4330" s="125"/>
      <c r="L4330" s="125"/>
      <c r="M4330" s="125"/>
      <c r="N4330" s="125"/>
      <c r="O4330" s="266"/>
      <c r="P4330" s="267"/>
      <c r="Q4330" s="267"/>
      <c r="R4330" s="270"/>
      <c r="S4330" s="267"/>
      <c r="T4330" s="264"/>
      <c r="U4330" s="300"/>
      <c r="V4330" s="294" t="str">
        <f>IF(Tabela7[[#This Row],[C/V]]="c",Tabela7[[#This Row],[Preço Médio]],"")</f>
        <v/>
      </c>
      <c r="W4330" s="294" t="str">
        <f>IF(Tabela7[[#This Row],[C/V]]="v",Tabela7[[#This Row],[Preço Médio]],"")</f>
        <v/>
      </c>
      <c r="X4330" s="123" t="str">
        <f>Tabela7[[#This Row],[Código Negociação]]&amp;Tabela7[[#This Row],[C/V]]</f>
        <v/>
      </c>
    </row>
    <row r="4331" spans="3:24" ht="15" customHeight="1" x14ac:dyDescent="0.25">
      <c r="C4331" s="141"/>
      <c r="D4331" s="271"/>
      <c r="E4331" s="271"/>
      <c r="F4331" s="118"/>
      <c r="G4331" s="119"/>
      <c r="H4331" s="118"/>
      <c r="I4331" s="120"/>
      <c r="J4331" s="120"/>
      <c r="K4331" s="120"/>
      <c r="L4331" s="120"/>
      <c r="M4331" s="120"/>
      <c r="N4331" s="120"/>
      <c r="O4331" s="121"/>
      <c r="P4331" s="121"/>
      <c r="Q4331" s="117"/>
      <c r="R4331" s="122"/>
      <c r="S4331" s="117"/>
      <c r="T4331" s="123"/>
      <c r="U4331" s="299"/>
      <c r="V4331" s="294" t="str">
        <f>IF(Tabela7[[#This Row],[C/V]]="c",Tabela7[[#This Row],[Preço Médio]],"")</f>
        <v/>
      </c>
      <c r="W4331" s="294" t="str">
        <f>IF(Tabela7[[#This Row],[C/V]]="v",Tabela7[[#This Row],[Preço Médio]],"")</f>
        <v/>
      </c>
      <c r="X4331" s="123" t="str">
        <f>Tabela7[[#This Row],[Código Negociação]]&amp;Tabela7[[#This Row],[C/V]]</f>
        <v/>
      </c>
    </row>
    <row r="4332" spans="3:24" ht="15" customHeight="1" x14ac:dyDescent="0.25">
      <c r="C4332" s="262"/>
      <c r="D4332" s="272"/>
      <c r="E4332" s="272"/>
      <c r="F4332" s="264"/>
      <c r="G4332" s="265"/>
      <c r="H4332" s="126"/>
      <c r="I4332" s="125"/>
      <c r="J4332" s="125"/>
      <c r="K4332" s="125"/>
      <c r="L4332" s="125"/>
      <c r="M4332" s="125"/>
      <c r="N4332" s="125"/>
      <c r="O4332" s="266"/>
      <c r="P4332" s="267"/>
      <c r="Q4332" s="268"/>
      <c r="R4332" s="269"/>
      <c r="S4332" s="268"/>
      <c r="T4332" s="263"/>
      <c r="U4332" s="300"/>
      <c r="V4332" s="294" t="str">
        <f>IF(Tabela7[[#This Row],[C/V]]="c",Tabela7[[#This Row],[Preço Médio]],"")</f>
        <v/>
      </c>
      <c r="W4332" s="294" t="str">
        <f>IF(Tabela7[[#This Row],[C/V]]="v",Tabela7[[#This Row],[Preço Médio]],"")</f>
        <v/>
      </c>
      <c r="X4332" s="123" t="str">
        <f>Tabela7[[#This Row],[Código Negociação]]&amp;Tabela7[[#This Row],[C/V]]</f>
        <v/>
      </c>
    </row>
    <row r="4333" spans="3:24" ht="15" customHeight="1" x14ac:dyDescent="0.25">
      <c r="C4333" s="262"/>
      <c r="D4333" s="272"/>
      <c r="E4333" s="272"/>
      <c r="F4333" s="264"/>
      <c r="G4333" s="265"/>
      <c r="H4333" s="126"/>
      <c r="I4333" s="125"/>
      <c r="J4333" s="125"/>
      <c r="K4333" s="125"/>
      <c r="L4333" s="125"/>
      <c r="M4333" s="125"/>
      <c r="N4333" s="125"/>
      <c r="O4333" s="266"/>
      <c r="P4333" s="267"/>
      <c r="Q4333" s="267"/>
      <c r="R4333" s="270"/>
      <c r="S4333" s="267"/>
      <c r="T4333" s="264"/>
      <c r="U4333" s="300"/>
      <c r="V4333" s="294" t="str">
        <f>IF(Tabela7[[#This Row],[C/V]]="c",Tabela7[[#This Row],[Preço Médio]],"")</f>
        <v/>
      </c>
      <c r="W4333" s="294" t="str">
        <f>IF(Tabela7[[#This Row],[C/V]]="v",Tabela7[[#This Row],[Preço Médio]],"")</f>
        <v/>
      </c>
      <c r="X4333" s="123" t="str">
        <f>Tabela7[[#This Row],[Código Negociação]]&amp;Tabela7[[#This Row],[C/V]]</f>
        <v/>
      </c>
    </row>
    <row r="4334" spans="3:24" ht="15" customHeight="1" x14ac:dyDescent="0.25">
      <c r="C4334" s="141"/>
      <c r="D4334" s="273"/>
      <c r="E4334" s="273"/>
      <c r="F4334" s="264"/>
      <c r="G4334" s="274"/>
      <c r="H4334" s="264"/>
      <c r="I4334" s="275"/>
      <c r="J4334" s="275"/>
      <c r="K4334" s="275"/>
      <c r="L4334" s="275"/>
      <c r="M4334" s="275"/>
      <c r="N4334" s="275"/>
      <c r="O4334" s="267"/>
      <c r="P4334" s="267"/>
      <c r="Q4334" s="268"/>
      <c r="R4334" s="269"/>
      <c r="S4334" s="268"/>
      <c r="T4334" s="263"/>
      <c r="U4334" s="300"/>
      <c r="V4334" s="294" t="str">
        <f>IF(Tabela7[[#This Row],[C/V]]="c",Tabela7[[#This Row],[Preço Médio]],"")</f>
        <v/>
      </c>
      <c r="W4334" s="294" t="str">
        <f>IF(Tabela7[[#This Row],[C/V]]="v",Tabela7[[#This Row],[Preço Médio]],"")</f>
        <v/>
      </c>
      <c r="X4334" s="123" t="str">
        <f>Tabela7[[#This Row],[Código Negociação]]&amp;Tabela7[[#This Row],[C/V]]</f>
        <v/>
      </c>
    </row>
    <row r="4335" spans="3:24" ht="15" customHeight="1" x14ac:dyDescent="0.25">
      <c r="C4335" s="262"/>
      <c r="D4335" s="272"/>
      <c r="E4335" s="273"/>
      <c r="F4335" s="264"/>
      <c r="G4335" s="265"/>
      <c r="H4335" s="126"/>
      <c r="I4335" s="125"/>
      <c r="J4335" s="125"/>
      <c r="K4335" s="125"/>
      <c r="L4335" s="125"/>
      <c r="M4335" s="125"/>
      <c r="N4335" s="125"/>
      <c r="O4335" s="266"/>
      <c r="P4335" s="267"/>
      <c r="Q4335" s="268"/>
      <c r="R4335" s="269"/>
      <c r="S4335" s="268"/>
      <c r="T4335" s="263"/>
      <c r="U4335" s="300"/>
      <c r="V4335" s="294" t="str">
        <f>IF(Tabela7[[#This Row],[C/V]]="c",Tabela7[[#This Row],[Preço Médio]],"")</f>
        <v/>
      </c>
      <c r="W4335" s="294" t="str">
        <f>IF(Tabela7[[#This Row],[C/V]]="v",Tabela7[[#This Row],[Preço Médio]],"")</f>
        <v/>
      </c>
      <c r="X4335" s="123" t="str">
        <f>Tabela7[[#This Row],[Código Negociação]]&amp;Tabela7[[#This Row],[C/V]]</f>
        <v/>
      </c>
    </row>
    <row r="4336" spans="3:24" ht="15" customHeight="1" x14ac:dyDescent="0.25">
      <c r="C4336" s="262"/>
      <c r="D4336" s="272"/>
      <c r="E4336" s="273"/>
      <c r="F4336" s="264"/>
      <c r="G4336" s="265"/>
      <c r="H4336" s="126"/>
      <c r="I4336" s="125"/>
      <c r="J4336" s="125"/>
      <c r="K4336" s="125"/>
      <c r="L4336" s="125"/>
      <c r="M4336" s="125"/>
      <c r="N4336" s="125"/>
      <c r="O4336" s="266"/>
      <c r="P4336" s="267"/>
      <c r="Q4336" s="267"/>
      <c r="R4336" s="270"/>
      <c r="S4336" s="267"/>
      <c r="T4336" s="264"/>
      <c r="U4336" s="300"/>
      <c r="V4336" s="294" t="str">
        <f>IF(Tabela7[[#This Row],[C/V]]="c",Tabela7[[#This Row],[Preço Médio]],"")</f>
        <v/>
      </c>
      <c r="W4336" s="294" t="str">
        <f>IF(Tabela7[[#This Row],[C/V]]="v",Tabela7[[#This Row],[Preço Médio]],"")</f>
        <v/>
      </c>
      <c r="X4336" s="123" t="str">
        <f>Tabela7[[#This Row],[Código Negociação]]&amp;Tabela7[[#This Row],[C/V]]</f>
        <v/>
      </c>
    </row>
    <row r="4337" spans="3:24" ht="15" customHeight="1" x14ac:dyDescent="0.25">
      <c r="C4337" s="141"/>
      <c r="D4337" s="271"/>
      <c r="E4337" s="271"/>
      <c r="F4337" s="118"/>
      <c r="G4337" s="119"/>
      <c r="H4337" s="118"/>
      <c r="I4337" s="120"/>
      <c r="J4337" s="120"/>
      <c r="K4337" s="120"/>
      <c r="L4337" s="120"/>
      <c r="M4337" s="120"/>
      <c r="N4337" s="120"/>
      <c r="O4337" s="121"/>
      <c r="P4337" s="121"/>
      <c r="Q4337" s="117"/>
      <c r="R4337" s="122"/>
      <c r="S4337" s="117"/>
      <c r="T4337" s="123"/>
      <c r="U4337" s="299"/>
      <c r="V4337" s="294" t="str">
        <f>IF(Tabela7[[#This Row],[C/V]]="c",Tabela7[[#This Row],[Preço Médio]],"")</f>
        <v/>
      </c>
      <c r="W4337" s="294" t="str">
        <f>IF(Tabela7[[#This Row],[C/V]]="v",Tabela7[[#This Row],[Preço Médio]],"")</f>
        <v/>
      </c>
      <c r="X4337" s="123" t="str">
        <f>Tabela7[[#This Row],[Código Negociação]]&amp;Tabela7[[#This Row],[C/V]]</f>
        <v/>
      </c>
    </row>
    <row r="4338" spans="3:24" ht="15" customHeight="1" x14ac:dyDescent="0.25">
      <c r="C4338" s="262"/>
      <c r="D4338" s="272"/>
      <c r="E4338" s="272"/>
      <c r="F4338" s="264"/>
      <c r="G4338" s="265"/>
      <c r="H4338" s="126"/>
      <c r="I4338" s="125"/>
      <c r="J4338" s="125"/>
      <c r="K4338" s="125"/>
      <c r="L4338" s="125"/>
      <c r="M4338" s="125"/>
      <c r="N4338" s="125"/>
      <c r="O4338" s="266"/>
      <c r="P4338" s="267"/>
      <c r="Q4338" s="268"/>
      <c r="R4338" s="269"/>
      <c r="S4338" s="268"/>
      <c r="T4338" s="263"/>
      <c r="U4338" s="300"/>
      <c r="V4338" s="294" t="str">
        <f>IF(Tabela7[[#This Row],[C/V]]="c",Tabela7[[#This Row],[Preço Médio]],"")</f>
        <v/>
      </c>
      <c r="W4338" s="294" t="str">
        <f>IF(Tabela7[[#This Row],[C/V]]="v",Tabela7[[#This Row],[Preço Médio]],"")</f>
        <v/>
      </c>
      <c r="X4338" s="123" t="str">
        <f>Tabela7[[#This Row],[Código Negociação]]&amp;Tabela7[[#This Row],[C/V]]</f>
        <v/>
      </c>
    </row>
    <row r="4339" spans="3:24" ht="15" customHeight="1" x14ac:dyDescent="0.25">
      <c r="C4339" s="262"/>
      <c r="D4339" s="272"/>
      <c r="E4339" s="272"/>
      <c r="F4339" s="264"/>
      <c r="G4339" s="265"/>
      <c r="H4339" s="126"/>
      <c r="I4339" s="125"/>
      <c r="J4339" s="125"/>
      <c r="K4339" s="125"/>
      <c r="L4339" s="125"/>
      <c r="M4339" s="125"/>
      <c r="N4339" s="125"/>
      <c r="O4339" s="266"/>
      <c r="P4339" s="267"/>
      <c r="Q4339" s="267"/>
      <c r="R4339" s="270"/>
      <c r="S4339" s="267"/>
      <c r="T4339" s="264"/>
      <c r="U4339" s="300"/>
      <c r="V4339" s="294" t="str">
        <f>IF(Tabela7[[#This Row],[C/V]]="c",Tabela7[[#This Row],[Preço Médio]],"")</f>
        <v/>
      </c>
      <c r="W4339" s="294" t="str">
        <f>IF(Tabela7[[#This Row],[C/V]]="v",Tabela7[[#This Row],[Preço Médio]],"")</f>
        <v/>
      </c>
      <c r="X4339" s="123" t="str">
        <f>Tabela7[[#This Row],[Código Negociação]]&amp;Tabela7[[#This Row],[C/V]]</f>
        <v/>
      </c>
    </row>
    <row r="4340" spans="3:24" ht="15" customHeight="1" x14ac:dyDescent="0.25">
      <c r="C4340" s="141"/>
      <c r="D4340" s="273"/>
      <c r="E4340" s="273"/>
      <c r="F4340" s="264"/>
      <c r="G4340" s="274"/>
      <c r="H4340" s="264"/>
      <c r="I4340" s="275"/>
      <c r="J4340" s="275"/>
      <c r="K4340" s="275"/>
      <c r="L4340" s="275"/>
      <c r="M4340" s="275"/>
      <c r="N4340" s="275"/>
      <c r="O4340" s="267"/>
      <c r="P4340" s="267"/>
      <c r="Q4340" s="268"/>
      <c r="R4340" s="269"/>
      <c r="S4340" s="268"/>
      <c r="T4340" s="263"/>
      <c r="U4340" s="300"/>
      <c r="V4340" s="294" t="str">
        <f>IF(Tabela7[[#This Row],[C/V]]="c",Tabela7[[#This Row],[Preço Médio]],"")</f>
        <v/>
      </c>
      <c r="W4340" s="294" t="str">
        <f>IF(Tabela7[[#This Row],[C/V]]="v",Tabela7[[#This Row],[Preço Médio]],"")</f>
        <v/>
      </c>
      <c r="X4340" s="123" t="str">
        <f>Tabela7[[#This Row],[Código Negociação]]&amp;Tabela7[[#This Row],[C/V]]</f>
        <v/>
      </c>
    </row>
    <row r="4341" spans="3:24" ht="15" customHeight="1" x14ac:dyDescent="0.25">
      <c r="C4341" s="262"/>
      <c r="D4341" s="272"/>
      <c r="E4341" s="273"/>
      <c r="F4341" s="264"/>
      <c r="G4341" s="265"/>
      <c r="H4341" s="126"/>
      <c r="I4341" s="125"/>
      <c r="J4341" s="125"/>
      <c r="K4341" s="125"/>
      <c r="L4341" s="125"/>
      <c r="M4341" s="125"/>
      <c r="N4341" s="125"/>
      <c r="O4341" s="266"/>
      <c r="P4341" s="267"/>
      <c r="Q4341" s="268"/>
      <c r="R4341" s="269"/>
      <c r="S4341" s="268"/>
      <c r="T4341" s="263"/>
      <c r="U4341" s="300"/>
      <c r="V4341" s="294" t="str">
        <f>IF(Tabela7[[#This Row],[C/V]]="c",Tabela7[[#This Row],[Preço Médio]],"")</f>
        <v/>
      </c>
      <c r="W4341" s="294" t="str">
        <f>IF(Tabela7[[#This Row],[C/V]]="v",Tabela7[[#This Row],[Preço Médio]],"")</f>
        <v/>
      </c>
      <c r="X4341" s="123" t="str">
        <f>Tabela7[[#This Row],[Código Negociação]]&amp;Tabela7[[#This Row],[C/V]]</f>
        <v/>
      </c>
    </row>
    <row r="4342" spans="3:24" ht="15" customHeight="1" x14ac:dyDescent="0.25">
      <c r="C4342" s="262"/>
      <c r="D4342" s="272"/>
      <c r="E4342" s="273"/>
      <c r="F4342" s="264"/>
      <c r="G4342" s="265"/>
      <c r="H4342" s="126"/>
      <c r="I4342" s="125"/>
      <c r="J4342" s="125"/>
      <c r="K4342" s="125"/>
      <c r="L4342" s="125"/>
      <c r="M4342" s="125"/>
      <c r="N4342" s="125"/>
      <c r="O4342" s="266"/>
      <c r="P4342" s="267"/>
      <c r="Q4342" s="267"/>
      <c r="R4342" s="270"/>
      <c r="S4342" s="267"/>
      <c r="T4342" s="264"/>
      <c r="U4342" s="300"/>
      <c r="V4342" s="294" t="str">
        <f>IF(Tabela7[[#This Row],[C/V]]="c",Tabela7[[#This Row],[Preço Médio]],"")</f>
        <v/>
      </c>
      <c r="W4342" s="294" t="str">
        <f>IF(Tabela7[[#This Row],[C/V]]="v",Tabela7[[#This Row],[Preço Médio]],"")</f>
        <v/>
      </c>
      <c r="X4342" s="123" t="str">
        <f>Tabela7[[#This Row],[Código Negociação]]&amp;Tabela7[[#This Row],[C/V]]</f>
        <v/>
      </c>
    </row>
    <row r="4343" spans="3:24" ht="15" customHeight="1" x14ac:dyDescent="0.25">
      <c r="C4343" s="141"/>
      <c r="D4343" s="271"/>
      <c r="E4343" s="271"/>
      <c r="F4343" s="118"/>
      <c r="G4343" s="119"/>
      <c r="H4343" s="118"/>
      <c r="I4343" s="120"/>
      <c r="J4343" s="120"/>
      <c r="K4343" s="120"/>
      <c r="L4343" s="120"/>
      <c r="M4343" s="120"/>
      <c r="N4343" s="120"/>
      <c r="O4343" s="121"/>
      <c r="P4343" s="121"/>
      <c r="Q4343" s="117"/>
      <c r="R4343" s="122"/>
      <c r="S4343" s="117"/>
      <c r="T4343" s="123"/>
      <c r="U4343" s="299"/>
      <c r="V4343" s="294" t="str">
        <f>IF(Tabela7[[#This Row],[C/V]]="c",Tabela7[[#This Row],[Preço Médio]],"")</f>
        <v/>
      </c>
      <c r="W4343" s="294" t="str">
        <f>IF(Tabela7[[#This Row],[C/V]]="v",Tabela7[[#This Row],[Preço Médio]],"")</f>
        <v/>
      </c>
      <c r="X4343" s="123" t="str">
        <f>Tabela7[[#This Row],[Código Negociação]]&amp;Tabela7[[#This Row],[C/V]]</f>
        <v/>
      </c>
    </row>
    <row r="4344" spans="3:24" ht="15" customHeight="1" x14ac:dyDescent="0.25">
      <c r="C4344" s="262"/>
      <c r="D4344" s="272"/>
      <c r="E4344" s="272"/>
      <c r="F4344" s="264"/>
      <c r="G4344" s="265"/>
      <c r="H4344" s="126"/>
      <c r="I4344" s="125"/>
      <c r="J4344" s="125"/>
      <c r="K4344" s="125"/>
      <c r="L4344" s="125"/>
      <c r="M4344" s="125"/>
      <c r="N4344" s="125"/>
      <c r="O4344" s="266"/>
      <c r="P4344" s="267"/>
      <c r="Q4344" s="268"/>
      <c r="R4344" s="269"/>
      <c r="S4344" s="268"/>
      <c r="T4344" s="263"/>
      <c r="U4344" s="300"/>
      <c r="V4344" s="294" t="str">
        <f>IF(Tabela7[[#This Row],[C/V]]="c",Tabela7[[#This Row],[Preço Médio]],"")</f>
        <v/>
      </c>
      <c r="W4344" s="294" t="str">
        <f>IF(Tabela7[[#This Row],[C/V]]="v",Tabela7[[#This Row],[Preço Médio]],"")</f>
        <v/>
      </c>
      <c r="X4344" s="123" t="str">
        <f>Tabela7[[#This Row],[Código Negociação]]&amp;Tabela7[[#This Row],[C/V]]</f>
        <v/>
      </c>
    </row>
    <row r="4345" spans="3:24" ht="15" customHeight="1" x14ac:dyDescent="0.25">
      <c r="C4345" s="262"/>
      <c r="D4345" s="272"/>
      <c r="E4345" s="272"/>
      <c r="F4345" s="264"/>
      <c r="G4345" s="265"/>
      <c r="H4345" s="126"/>
      <c r="I4345" s="125"/>
      <c r="J4345" s="125"/>
      <c r="K4345" s="125"/>
      <c r="L4345" s="125"/>
      <c r="M4345" s="125"/>
      <c r="N4345" s="125"/>
      <c r="O4345" s="266"/>
      <c r="P4345" s="267"/>
      <c r="Q4345" s="267"/>
      <c r="R4345" s="270"/>
      <c r="S4345" s="267"/>
      <c r="T4345" s="264"/>
      <c r="U4345" s="300"/>
      <c r="V4345" s="294" t="str">
        <f>IF(Tabela7[[#This Row],[C/V]]="c",Tabela7[[#This Row],[Preço Médio]],"")</f>
        <v/>
      </c>
      <c r="W4345" s="294" t="str">
        <f>IF(Tabela7[[#This Row],[C/V]]="v",Tabela7[[#This Row],[Preço Médio]],"")</f>
        <v/>
      </c>
      <c r="X4345" s="123" t="str">
        <f>Tabela7[[#This Row],[Código Negociação]]&amp;Tabela7[[#This Row],[C/V]]</f>
        <v/>
      </c>
    </row>
    <row r="4346" spans="3:24" ht="15" customHeight="1" x14ac:dyDescent="0.25">
      <c r="C4346" s="141"/>
      <c r="D4346" s="273"/>
      <c r="E4346" s="273"/>
      <c r="F4346" s="264"/>
      <c r="G4346" s="274"/>
      <c r="H4346" s="264"/>
      <c r="I4346" s="275"/>
      <c r="J4346" s="275"/>
      <c r="K4346" s="275"/>
      <c r="L4346" s="275"/>
      <c r="M4346" s="275"/>
      <c r="N4346" s="275"/>
      <c r="O4346" s="267"/>
      <c r="P4346" s="267"/>
      <c r="Q4346" s="268"/>
      <c r="R4346" s="269"/>
      <c r="S4346" s="268"/>
      <c r="T4346" s="263"/>
      <c r="U4346" s="300"/>
      <c r="V4346" s="294" t="str">
        <f>IF(Tabela7[[#This Row],[C/V]]="c",Tabela7[[#This Row],[Preço Médio]],"")</f>
        <v/>
      </c>
      <c r="W4346" s="294" t="str">
        <f>IF(Tabela7[[#This Row],[C/V]]="v",Tabela7[[#This Row],[Preço Médio]],"")</f>
        <v/>
      </c>
      <c r="X4346" s="123" t="str">
        <f>Tabela7[[#This Row],[Código Negociação]]&amp;Tabela7[[#This Row],[C/V]]</f>
        <v/>
      </c>
    </row>
    <row r="4347" spans="3:24" ht="15" customHeight="1" x14ac:dyDescent="0.25">
      <c r="C4347" s="262"/>
      <c r="D4347" s="272"/>
      <c r="E4347" s="273"/>
      <c r="F4347" s="264"/>
      <c r="G4347" s="265"/>
      <c r="H4347" s="126"/>
      <c r="I4347" s="125"/>
      <c r="J4347" s="125"/>
      <c r="K4347" s="125"/>
      <c r="L4347" s="125"/>
      <c r="M4347" s="125"/>
      <c r="N4347" s="125"/>
      <c r="O4347" s="266"/>
      <c r="P4347" s="267"/>
      <c r="Q4347" s="268"/>
      <c r="R4347" s="269"/>
      <c r="S4347" s="268"/>
      <c r="T4347" s="263"/>
      <c r="U4347" s="300"/>
      <c r="V4347" s="294" t="str">
        <f>IF(Tabela7[[#This Row],[C/V]]="c",Tabela7[[#This Row],[Preço Médio]],"")</f>
        <v/>
      </c>
      <c r="W4347" s="294" t="str">
        <f>IF(Tabela7[[#This Row],[C/V]]="v",Tabela7[[#This Row],[Preço Médio]],"")</f>
        <v/>
      </c>
      <c r="X4347" s="123" t="str">
        <f>Tabela7[[#This Row],[Código Negociação]]&amp;Tabela7[[#This Row],[C/V]]</f>
        <v/>
      </c>
    </row>
    <row r="4348" spans="3:24" ht="15" customHeight="1" x14ac:dyDescent="0.25">
      <c r="C4348" s="262"/>
      <c r="D4348" s="272"/>
      <c r="E4348" s="273"/>
      <c r="F4348" s="264"/>
      <c r="G4348" s="265"/>
      <c r="H4348" s="126"/>
      <c r="I4348" s="125"/>
      <c r="J4348" s="125"/>
      <c r="K4348" s="125"/>
      <c r="L4348" s="125"/>
      <c r="M4348" s="125"/>
      <c r="N4348" s="125"/>
      <c r="O4348" s="266"/>
      <c r="P4348" s="267"/>
      <c r="Q4348" s="267"/>
      <c r="R4348" s="270"/>
      <c r="S4348" s="267"/>
      <c r="T4348" s="264"/>
      <c r="U4348" s="300"/>
      <c r="V4348" s="294" t="str">
        <f>IF(Tabela7[[#This Row],[C/V]]="c",Tabela7[[#This Row],[Preço Médio]],"")</f>
        <v/>
      </c>
      <c r="W4348" s="294" t="str">
        <f>IF(Tabela7[[#This Row],[C/V]]="v",Tabela7[[#This Row],[Preço Médio]],"")</f>
        <v/>
      </c>
      <c r="X4348" s="123" t="str">
        <f>Tabela7[[#This Row],[Código Negociação]]&amp;Tabela7[[#This Row],[C/V]]</f>
        <v/>
      </c>
    </row>
    <row r="4349" spans="3:24" ht="15" customHeight="1" x14ac:dyDescent="0.25">
      <c r="C4349" s="141"/>
      <c r="D4349" s="271"/>
      <c r="E4349" s="271"/>
      <c r="F4349" s="118"/>
      <c r="G4349" s="119"/>
      <c r="H4349" s="118"/>
      <c r="I4349" s="120"/>
      <c r="J4349" s="120"/>
      <c r="K4349" s="120"/>
      <c r="L4349" s="120"/>
      <c r="M4349" s="120"/>
      <c r="N4349" s="120"/>
      <c r="O4349" s="121"/>
      <c r="P4349" s="121"/>
      <c r="Q4349" s="117"/>
      <c r="R4349" s="122"/>
      <c r="S4349" s="117"/>
      <c r="T4349" s="123"/>
      <c r="U4349" s="299"/>
      <c r="V4349" s="294" t="str">
        <f>IF(Tabela7[[#This Row],[C/V]]="c",Tabela7[[#This Row],[Preço Médio]],"")</f>
        <v/>
      </c>
      <c r="W4349" s="294" t="str">
        <f>IF(Tabela7[[#This Row],[C/V]]="v",Tabela7[[#This Row],[Preço Médio]],"")</f>
        <v/>
      </c>
      <c r="X4349" s="123" t="str">
        <f>Tabela7[[#This Row],[Código Negociação]]&amp;Tabela7[[#This Row],[C/V]]</f>
        <v/>
      </c>
    </row>
    <row r="4350" spans="3:24" ht="15" customHeight="1" x14ac:dyDescent="0.25">
      <c r="C4350" s="262"/>
      <c r="D4350" s="272"/>
      <c r="E4350" s="272"/>
      <c r="F4350" s="264"/>
      <c r="G4350" s="265"/>
      <c r="H4350" s="126"/>
      <c r="I4350" s="125"/>
      <c r="J4350" s="125"/>
      <c r="K4350" s="125"/>
      <c r="L4350" s="125"/>
      <c r="M4350" s="125"/>
      <c r="N4350" s="125"/>
      <c r="O4350" s="266"/>
      <c r="P4350" s="267"/>
      <c r="Q4350" s="268"/>
      <c r="R4350" s="269"/>
      <c r="S4350" s="268"/>
      <c r="T4350" s="263"/>
      <c r="U4350" s="300"/>
      <c r="V4350" s="294" t="str">
        <f>IF(Tabela7[[#This Row],[C/V]]="c",Tabela7[[#This Row],[Preço Médio]],"")</f>
        <v/>
      </c>
      <c r="W4350" s="294" t="str">
        <f>IF(Tabela7[[#This Row],[C/V]]="v",Tabela7[[#This Row],[Preço Médio]],"")</f>
        <v/>
      </c>
      <c r="X4350" s="123" t="str">
        <f>Tabela7[[#This Row],[Código Negociação]]&amp;Tabela7[[#This Row],[C/V]]</f>
        <v/>
      </c>
    </row>
    <row r="4351" spans="3:24" ht="15" customHeight="1" x14ac:dyDescent="0.25">
      <c r="C4351" s="262"/>
      <c r="D4351" s="272"/>
      <c r="E4351" s="272"/>
      <c r="F4351" s="264"/>
      <c r="G4351" s="265"/>
      <c r="H4351" s="126"/>
      <c r="I4351" s="125"/>
      <c r="J4351" s="125"/>
      <c r="K4351" s="125"/>
      <c r="L4351" s="125"/>
      <c r="M4351" s="125"/>
      <c r="N4351" s="125"/>
      <c r="O4351" s="266"/>
      <c r="P4351" s="267"/>
      <c r="Q4351" s="267"/>
      <c r="R4351" s="270"/>
      <c r="S4351" s="267"/>
      <c r="T4351" s="264"/>
      <c r="U4351" s="300"/>
      <c r="V4351" s="294" t="str">
        <f>IF(Tabela7[[#This Row],[C/V]]="c",Tabela7[[#This Row],[Preço Médio]],"")</f>
        <v/>
      </c>
      <c r="W4351" s="294" t="str">
        <f>IF(Tabela7[[#This Row],[C/V]]="v",Tabela7[[#This Row],[Preço Médio]],"")</f>
        <v/>
      </c>
      <c r="X4351" s="123" t="str">
        <f>Tabela7[[#This Row],[Código Negociação]]&amp;Tabela7[[#This Row],[C/V]]</f>
        <v/>
      </c>
    </row>
    <row r="4352" spans="3:24" ht="15" customHeight="1" x14ac:dyDescent="0.25">
      <c r="C4352" s="141"/>
      <c r="D4352" s="273"/>
      <c r="E4352" s="273"/>
      <c r="F4352" s="264"/>
      <c r="G4352" s="274"/>
      <c r="H4352" s="264"/>
      <c r="I4352" s="275"/>
      <c r="J4352" s="275"/>
      <c r="K4352" s="275"/>
      <c r="L4352" s="275"/>
      <c r="M4352" s="275"/>
      <c r="N4352" s="275"/>
      <c r="O4352" s="267"/>
      <c r="P4352" s="267"/>
      <c r="Q4352" s="268"/>
      <c r="R4352" s="269"/>
      <c r="S4352" s="268"/>
      <c r="T4352" s="263"/>
      <c r="U4352" s="300"/>
      <c r="V4352" s="294" t="str">
        <f>IF(Tabela7[[#This Row],[C/V]]="c",Tabela7[[#This Row],[Preço Médio]],"")</f>
        <v/>
      </c>
      <c r="W4352" s="294" t="str">
        <f>IF(Tabela7[[#This Row],[C/V]]="v",Tabela7[[#This Row],[Preço Médio]],"")</f>
        <v/>
      </c>
      <c r="X4352" s="123" t="str">
        <f>Tabela7[[#This Row],[Código Negociação]]&amp;Tabela7[[#This Row],[C/V]]</f>
        <v/>
      </c>
    </row>
    <row r="4353" spans="3:24" ht="15" customHeight="1" x14ac:dyDescent="0.25">
      <c r="C4353" s="262"/>
      <c r="D4353" s="272"/>
      <c r="E4353" s="273"/>
      <c r="F4353" s="264"/>
      <c r="G4353" s="265"/>
      <c r="H4353" s="126"/>
      <c r="I4353" s="125"/>
      <c r="J4353" s="125"/>
      <c r="K4353" s="125"/>
      <c r="L4353" s="125"/>
      <c r="M4353" s="125"/>
      <c r="N4353" s="125"/>
      <c r="O4353" s="266"/>
      <c r="P4353" s="267"/>
      <c r="Q4353" s="268"/>
      <c r="R4353" s="269"/>
      <c r="S4353" s="268"/>
      <c r="T4353" s="263"/>
      <c r="U4353" s="300"/>
      <c r="V4353" s="294" t="str">
        <f>IF(Tabela7[[#This Row],[C/V]]="c",Tabela7[[#This Row],[Preço Médio]],"")</f>
        <v/>
      </c>
      <c r="W4353" s="294" t="str">
        <f>IF(Tabela7[[#This Row],[C/V]]="v",Tabela7[[#This Row],[Preço Médio]],"")</f>
        <v/>
      </c>
      <c r="X4353" s="123" t="str">
        <f>Tabela7[[#This Row],[Código Negociação]]&amp;Tabela7[[#This Row],[C/V]]</f>
        <v/>
      </c>
    </row>
    <row r="4354" spans="3:24" ht="15" customHeight="1" x14ac:dyDescent="0.25">
      <c r="C4354" s="262"/>
      <c r="D4354" s="272"/>
      <c r="E4354" s="273"/>
      <c r="F4354" s="264"/>
      <c r="G4354" s="265"/>
      <c r="H4354" s="126"/>
      <c r="I4354" s="125"/>
      <c r="J4354" s="125"/>
      <c r="K4354" s="125"/>
      <c r="L4354" s="125"/>
      <c r="M4354" s="125"/>
      <c r="N4354" s="125"/>
      <c r="O4354" s="266"/>
      <c r="P4354" s="267"/>
      <c r="Q4354" s="267"/>
      <c r="R4354" s="270"/>
      <c r="S4354" s="267"/>
      <c r="T4354" s="264"/>
      <c r="U4354" s="300"/>
      <c r="V4354" s="294" t="str">
        <f>IF(Tabela7[[#This Row],[C/V]]="c",Tabela7[[#This Row],[Preço Médio]],"")</f>
        <v/>
      </c>
      <c r="W4354" s="294" t="str">
        <f>IF(Tabela7[[#This Row],[C/V]]="v",Tabela7[[#This Row],[Preço Médio]],"")</f>
        <v/>
      </c>
      <c r="X4354" s="123" t="str">
        <f>Tabela7[[#This Row],[Código Negociação]]&amp;Tabela7[[#This Row],[C/V]]</f>
        <v/>
      </c>
    </row>
    <row r="4355" spans="3:24" ht="15" customHeight="1" x14ac:dyDescent="0.25">
      <c r="C4355" s="141"/>
      <c r="D4355" s="271"/>
      <c r="E4355" s="271"/>
      <c r="F4355" s="118"/>
      <c r="G4355" s="119"/>
      <c r="H4355" s="118"/>
      <c r="I4355" s="120"/>
      <c r="J4355" s="120"/>
      <c r="K4355" s="120"/>
      <c r="L4355" s="120"/>
      <c r="M4355" s="120"/>
      <c r="N4355" s="120"/>
      <c r="O4355" s="121"/>
      <c r="P4355" s="121"/>
      <c r="Q4355" s="117"/>
      <c r="R4355" s="122"/>
      <c r="S4355" s="117"/>
      <c r="T4355" s="123"/>
      <c r="U4355" s="299"/>
      <c r="V4355" s="294" t="str">
        <f>IF(Tabela7[[#This Row],[C/V]]="c",Tabela7[[#This Row],[Preço Médio]],"")</f>
        <v/>
      </c>
      <c r="W4355" s="294" t="str">
        <f>IF(Tabela7[[#This Row],[C/V]]="v",Tabela7[[#This Row],[Preço Médio]],"")</f>
        <v/>
      </c>
      <c r="X4355" s="123" t="str">
        <f>Tabela7[[#This Row],[Código Negociação]]&amp;Tabela7[[#This Row],[C/V]]</f>
        <v/>
      </c>
    </row>
    <row r="4356" spans="3:24" ht="15" customHeight="1" x14ac:dyDescent="0.25">
      <c r="C4356" s="262"/>
      <c r="D4356" s="272"/>
      <c r="E4356" s="272"/>
      <c r="F4356" s="264"/>
      <c r="G4356" s="265"/>
      <c r="H4356" s="126"/>
      <c r="I4356" s="125"/>
      <c r="J4356" s="125"/>
      <c r="K4356" s="125"/>
      <c r="L4356" s="125"/>
      <c r="M4356" s="125"/>
      <c r="N4356" s="125"/>
      <c r="O4356" s="266"/>
      <c r="P4356" s="267"/>
      <c r="Q4356" s="268"/>
      <c r="R4356" s="269"/>
      <c r="S4356" s="268"/>
      <c r="T4356" s="263"/>
      <c r="U4356" s="300"/>
      <c r="V4356" s="294" t="str">
        <f>IF(Tabela7[[#This Row],[C/V]]="c",Tabela7[[#This Row],[Preço Médio]],"")</f>
        <v/>
      </c>
      <c r="W4356" s="294" t="str">
        <f>IF(Tabela7[[#This Row],[C/V]]="v",Tabela7[[#This Row],[Preço Médio]],"")</f>
        <v/>
      </c>
      <c r="X4356" s="123" t="str">
        <f>Tabela7[[#This Row],[Código Negociação]]&amp;Tabela7[[#This Row],[C/V]]</f>
        <v/>
      </c>
    </row>
    <row r="4357" spans="3:24" ht="15" customHeight="1" x14ac:dyDescent="0.25">
      <c r="C4357" s="262"/>
      <c r="D4357" s="272"/>
      <c r="E4357" s="272"/>
      <c r="F4357" s="264"/>
      <c r="G4357" s="265"/>
      <c r="H4357" s="126"/>
      <c r="I4357" s="125"/>
      <c r="J4357" s="125"/>
      <c r="K4357" s="125"/>
      <c r="L4357" s="125"/>
      <c r="M4357" s="125"/>
      <c r="N4357" s="125"/>
      <c r="O4357" s="266"/>
      <c r="P4357" s="267"/>
      <c r="Q4357" s="267"/>
      <c r="R4357" s="270"/>
      <c r="S4357" s="267"/>
      <c r="T4357" s="264"/>
      <c r="U4357" s="300"/>
      <c r="V4357" s="294" t="str">
        <f>IF(Tabela7[[#This Row],[C/V]]="c",Tabela7[[#This Row],[Preço Médio]],"")</f>
        <v/>
      </c>
      <c r="W4357" s="294" t="str">
        <f>IF(Tabela7[[#This Row],[C/V]]="v",Tabela7[[#This Row],[Preço Médio]],"")</f>
        <v/>
      </c>
      <c r="X4357" s="123" t="str">
        <f>Tabela7[[#This Row],[Código Negociação]]&amp;Tabela7[[#This Row],[C/V]]</f>
        <v/>
      </c>
    </row>
    <row r="4358" spans="3:24" ht="15" customHeight="1" x14ac:dyDescent="0.25">
      <c r="C4358" s="141"/>
      <c r="D4358" s="273"/>
      <c r="E4358" s="273"/>
      <c r="F4358" s="264"/>
      <c r="G4358" s="274"/>
      <c r="H4358" s="264"/>
      <c r="I4358" s="275"/>
      <c r="J4358" s="275"/>
      <c r="K4358" s="275"/>
      <c r="L4358" s="275"/>
      <c r="M4358" s="275"/>
      <c r="N4358" s="275"/>
      <c r="O4358" s="267"/>
      <c r="P4358" s="267"/>
      <c r="Q4358" s="268"/>
      <c r="R4358" s="269"/>
      <c r="S4358" s="268"/>
      <c r="T4358" s="263"/>
      <c r="U4358" s="300"/>
      <c r="V4358" s="294" t="str">
        <f>IF(Tabela7[[#This Row],[C/V]]="c",Tabela7[[#This Row],[Preço Médio]],"")</f>
        <v/>
      </c>
      <c r="W4358" s="294" t="str">
        <f>IF(Tabela7[[#This Row],[C/V]]="v",Tabela7[[#This Row],[Preço Médio]],"")</f>
        <v/>
      </c>
      <c r="X4358" s="123" t="str">
        <f>Tabela7[[#This Row],[Código Negociação]]&amp;Tabela7[[#This Row],[C/V]]</f>
        <v/>
      </c>
    </row>
    <row r="4359" spans="3:24" ht="15" customHeight="1" x14ac:dyDescent="0.25">
      <c r="C4359" s="262"/>
      <c r="D4359" s="272"/>
      <c r="E4359" s="273"/>
      <c r="F4359" s="264"/>
      <c r="G4359" s="265"/>
      <c r="H4359" s="126"/>
      <c r="I4359" s="125"/>
      <c r="J4359" s="125"/>
      <c r="K4359" s="125"/>
      <c r="L4359" s="125"/>
      <c r="M4359" s="125"/>
      <c r="N4359" s="125"/>
      <c r="O4359" s="266"/>
      <c r="P4359" s="267"/>
      <c r="Q4359" s="268"/>
      <c r="R4359" s="269"/>
      <c r="S4359" s="268"/>
      <c r="T4359" s="263"/>
      <c r="U4359" s="300"/>
      <c r="V4359" s="294" t="str">
        <f>IF(Tabela7[[#This Row],[C/V]]="c",Tabela7[[#This Row],[Preço Médio]],"")</f>
        <v/>
      </c>
      <c r="W4359" s="294" t="str">
        <f>IF(Tabela7[[#This Row],[C/V]]="v",Tabela7[[#This Row],[Preço Médio]],"")</f>
        <v/>
      </c>
      <c r="X4359" s="123" t="str">
        <f>Tabela7[[#This Row],[Código Negociação]]&amp;Tabela7[[#This Row],[C/V]]</f>
        <v/>
      </c>
    </row>
    <row r="4360" spans="3:24" ht="15" customHeight="1" x14ac:dyDescent="0.25">
      <c r="C4360" s="262"/>
      <c r="D4360" s="272"/>
      <c r="E4360" s="273"/>
      <c r="F4360" s="264"/>
      <c r="G4360" s="265"/>
      <c r="H4360" s="126"/>
      <c r="I4360" s="125"/>
      <c r="J4360" s="125"/>
      <c r="K4360" s="125"/>
      <c r="L4360" s="125"/>
      <c r="M4360" s="125"/>
      <c r="N4360" s="125"/>
      <c r="O4360" s="266"/>
      <c r="P4360" s="267"/>
      <c r="Q4360" s="267"/>
      <c r="R4360" s="270"/>
      <c r="S4360" s="267"/>
      <c r="T4360" s="264"/>
      <c r="U4360" s="300"/>
      <c r="V4360" s="294" t="str">
        <f>IF(Tabela7[[#This Row],[C/V]]="c",Tabela7[[#This Row],[Preço Médio]],"")</f>
        <v/>
      </c>
      <c r="W4360" s="294" t="str">
        <f>IF(Tabela7[[#This Row],[C/V]]="v",Tabela7[[#This Row],[Preço Médio]],"")</f>
        <v/>
      </c>
      <c r="X4360" s="123" t="str">
        <f>Tabela7[[#This Row],[Código Negociação]]&amp;Tabela7[[#This Row],[C/V]]</f>
        <v/>
      </c>
    </row>
    <row r="4361" spans="3:24" ht="15" customHeight="1" x14ac:dyDescent="0.25">
      <c r="C4361" s="141"/>
      <c r="D4361" s="271"/>
      <c r="E4361" s="271"/>
      <c r="F4361" s="118"/>
      <c r="G4361" s="119"/>
      <c r="H4361" s="118"/>
      <c r="I4361" s="120"/>
      <c r="J4361" s="120"/>
      <c r="K4361" s="120"/>
      <c r="L4361" s="120"/>
      <c r="M4361" s="120"/>
      <c r="N4361" s="120"/>
      <c r="O4361" s="121"/>
      <c r="P4361" s="121"/>
      <c r="Q4361" s="117"/>
      <c r="R4361" s="122"/>
      <c r="S4361" s="117"/>
      <c r="T4361" s="123"/>
      <c r="U4361" s="299"/>
      <c r="V4361" s="294" t="str">
        <f>IF(Tabela7[[#This Row],[C/V]]="c",Tabela7[[#This Row],[Preço Médio]],"")</f>
        <v/>
      </c>
      <c r="W4361" s="294" t="str">
        <f>IF(Tabela7[[#This Row],[C/V]]="v",Tabela7[[#This Row],[Preço Médio]],"")</f>
        <v/>
      </c>
      <c r="X4361" s="123" t="str">
        <f>Tabela7[[#This Row],[Código Negociação]]&amp;Tabela7[[#This Row],[C/V]]</f>
        <v/>
      </c>
    </row>
    <row r="4362" spans="3:24" ht="15" customHeight="1" x14ac:dyDescent="0.25">
      <c r="C4362" s="262"/>
      <c r="D4362" s="272"/>
      <c r="E4362" s="272"/>
      <c r="F4362" s="264"/>
      <c r="G4362" s="265"/>
      <c r="H4362" s="126"/>
      <c r="I4362" s="125"/>
      <c r="J4362" s="125"/>
      <c r="K4362" s="125"/>
      <c r="L4362" s="125"/>
      <c r="M4362" s="125"/>
      <c r="N4362" s="125"/>
      <c r="O4362" s="266"/>
      <c r="P4362" s="267"/>
      <c r="Q4362" s="268"/>
      <c r="R4362" s="269"/>
      <c r="S4362" s="268"/>
      <c r="T4362" s="263"/>
      <c r="U4362" s="300"/>
      <c r="V4362" s="294" t="str">
        <f>IF(Tabela7[[#This Row],[C/V]]="c",Tabela7[[#This Row],[Preço Médio]],"")</f>
        <v/>
      </c>
      <c r="W4362" s="294" t="str">
        <f>IF(Tabela7[[#This Row],[C/V]]="v",Tabela7[[#This Row],[Preço Médio]],"")</f>
        <v/>
      </c>
      <c r="X4362" s="123" t="str">
        <f>Tabela7[[#This Row],[Código Negociação]]&amp;Tabela7[[#This Row],[C/V]]</f>
        <v/>
      </c>
    </row>
    <row r="4363" spans="3:24" ht="15" customHeight="1" x14ac:dyDescent="0.25">
      <c r="C4363" s="262"/>
      <c r="D4363" s="272"/>
      <c r="E4363" s="272"/>
      <c r="F4363" s="264"/>
      <c r="G4363" s="265"/>
      <c r="H4363" s="126"/>
      <c r="I4363" s="125"/>
      <c r="J4363" s="125"/>
      <c r="K4363" s="125"/>
      <c r="L4363" s="125"/>
      <c r="M4363" s="125"/>
      <c r="N4363" s="125"/>
      <c r="O4363" s="266"/>
      <c r="P4363" s="267"/>
      <c r="Q4363" s="267"/>
      <c r="R4363" s="270"/>
      <c r="S4363" s="267"/>
      <c r="T4363" s="264"/>
      <c r="U4363" s="300"/>
      <c r="V4363" s="294" t="str">
        <f>IF(Tabela7[[#This Row],[C/V]]="c",Tabela7[[#This Row],[Preço Médio]],"")</f>
        <v/>
      </c>
      <c r="W4363" s="294" t="str">
        <f>IF(Tabela7[[#This Row],[C/V]]="v",Tabela7[[#This Row],[Preço Médio]],"")</f>
        <v/>
      </c>
      <c r="X4363" s="123" t="str">
        <f>Tabela7[[#This Row],[Código Negociação]]&amp;Tabela7[[#This Row],[C/V]]</f>
        <v/>
      </c>
    </row>
    <row r="4364" spans="3:24" ht="15" customHeight="1" x14ac:dyDescent="0.25">
      <c r="C4364" s="141"/>
      <c r="D4364" s="273"/>
      <c r="E4364" s="273"/>
      <c r="F4364" s="264"/>
      <c r="G4364" s="274"/>
      <c r="H4364" s="264"/>
      <c r="I4364" s="275"/>
      <c r="J4364" s="275"/>
      <c r="K4364" s="275"/>
      <c r="L4364" s="275"/>
      <c r="M4364" s="275"/>
      <c r="N4364" s="275"/>
      <c r="O4364" s="267"/>
      <c r="P4364" s="267"/>
      <c r="Q4364" s="268"/>
      <c r="R4364" s="269"/>
      <c r="S4364" s="268"/>
      <c r="T4364" s="263"/>
      <c r="U4364" s="300"/>
      <c r="V4364" s="294" t="str">
        <f>IF(Tabela7[[#This Row],[C/V]]="c",Tabela7[[#This Row],[Preço Médio]],"")</f>
        <v/>
      </c>
      <c r="W4364" s="294" t="str">
        <f>IF(Tabela7[[#This Row],[C/V]]="v",Tabela7[[#This Row],[Preço Médio]],"")</f>
        <v/>
      </c>
      <c r="X4364" s="123" t="str">
        <f>Tabela7[[#This Row],[Código Negociação]]&amp;Tabela7[[#This Row],[C/V]]</f>
        <v/>
      </c>
    </row>
    <row r="4365" spans="3:24" ht="15" customHeight="1" x14ac:dyDescent="0.25">
      <c r="C4365" s="262"/>
      <c r="D4365" s="272"/>
      <c r="E4365" s="273"/>
      <c r="F4365" s="264"/>
      <c r="G4365" s="265"/>
      <c r="H4365" s="126"/>
      <c r="I4365" s="125"/>
      <c r="J4365" s="125"/>
      <c r="K4365" s="125"/>
      <c r="L4365" s="125"/>
      <c r="M4365" s="125"/>
      <c r="N4365" s="125"/>
      <c r="O4365" s="266"/>
      <c r="P4365" s="267"/>
      <c r="Q4365" s="268"/>
      <c r="R4365" s="269"/>
      <c r="S4365" s="268"/>
      <c r="T4365" s="263"/>
      <c r="U4365" s="300"/>
      <c r="V4365" s="294" t="str">
        <f>IF(Tabela7[[#This Row],[C/V]]="c",Tabela7[[#This Row],[Preço Médio]],"")</f>
        <v/>
      </c>
      <c r="W4365" s="294" t="str">
        <f>IF(Tabela7[[#This Row],[C/V]]="v",Tabela7[[#This Row],[Preço Médio]],"")</f>
        <v/>
      </c>
      <c r="X4365" s="123" t="str">
        <f>Tabela7[[#This Row],[Código Negociação]]&amp;Tabela7[[#This Row],[C/V]]</f>
        <v/>
      </c>
    </row>
    <row r="4366" spans="3:24" ht="15" customHeight="1" x14ac:dyDescent="0.25">
      <c r="C4366" s="262"/>
      <c r="D4366" s="272"/>
      <c r="E4366" s="273"/>
      <c r="F4366" s="264"/>
      <c r="G4366" s="265"/>
      <c r="H4366" s="126"/>
      <c r="I4366" s="125"/>
      <c r="J4366" s="125"/>
      <c r="K4366" s="125"/>
      <c r="L4366" s="125"/>
      <c r="M4366" s="125"/>
      <c r="N4366" s="125"/>
      <c r="O4366" s="266"/>
      <c r="P4366" s="267"/>
      <c r="Q4366" s="267"/>
      <c r="R4366" s="270"/>
      <c r="S4366" s="267"/>
      <c r="T4366" s="264"/>
      <c r="U4366" s="300"/>
      <c r="V4366" s="294" t="str">
        <f>IF(Tabela7[[#This Row],[C/V]]="c",Tabela7[[#This Row],[Preço Médio]],"")</f>
        <v/>
      </c>
      <c r="W4366" s="294" t="str">
        <f>IF(Tabela7[[#This Row],[C/V]]="v",Tabela7[[#This Row],[Preço Médio]],"")</f>
        <v/>
      </c>
      <c r="X4366" s="123" t="str">
        <f>Tabela7[[#This Row],[Código Negociação]]&amp;Tabela7[[#This Row],[C/V]]</f>
        <v/>
      </c>
    </row>
    <row r="4367" spans="3:24" ht="15" customHeight="1" x14ac:dyDescent="0.25">
      <c r="C4367" s="141"/>
      <c r="D4367" s="271"/>
      <c r="E4367" s="271"/>
      <c r="F4367" s="118"/>
      <c r="G4367" s="119"/>
      <c r="H4367" s="118"/>
      <c r="I4367" s="120"/>
      <c r="J4367" s="120"/>
      <c r="K4367" s="120"/>
      <c r="L4367" s="120"/>
      <c r="M4367" s="120"/>
      <c r="N4367" s="120"/>
      <c r="O4367" s="121"/>
      <c r="P4367" s="121"/>
      <c r="Q4367" s="117"/>
      <c r="R4367" s="122"/>
      <c r="S4367" s="117"/>
      <c r="T4367" s="123"/>
      <c r="U4367" s="299"/>
      <c r="V4367" s="294" t="str">
        <f>IF(Tabela7[[#This Row],[C/V]]="c",Tabela7[[#This Row],[Preço Médio]],"")</f>
        <v/>
      </c>
      <c r="W4367" s="294" t="str">
        <f>IF(Tabela7[[#This Row],[C/V]]="v",Tabela7[[#This Row],[Preço Médio]],"")</f>
        <v/>
      </c>
      <c r="X4367" s="123" t="str">
        <f>Tabela7[[#This Row],[Código Negociação]]&amp;Tabela7[[#This Row],[C/V]]</f>
        <v/>
      </c>
    </row>
    <row r="4368" spans="3:24" ht="15" customHeight="1" x14ac:dyDescent="0.25">
      <c r="C4368" s="262"/>
      <c r="D4368" s="272"/>
      <c r="E4368" s="272"/>
      <c r="F4368" s="264"/>
      <c r="G4368" s="265"/>
      <c r="H4368" s="126"/>
      <c r="I4368" s="125"/>
      <c r="J4368" s="125"/>
      <c r="K4368" s="125"/>
      <c r="L4368" s="125"/>
      <c r="M4368" s="125"/>
      <c r="N4368" s="125"/>
      <c r="O4368" s="266"/>
      <c r="P4368" s="267"/>
      <c r="Q4368" s="268"/>
      <c r="R4368" s="269"/>
      <c r="S4368" s="268"/>
      <c r="T4368" s="263"/>
      <c r="U4368" s="300"/>
      <c r="V4368" s="294" t="str">
        <f>IF(Tabela7[[#This Row],[C/V]]="c",Tabela7[[#This Row],[Preço Médio]],"")</f>
        <v/>
      </c>
      <c r="W4368" s="294" t="str">
        <f>IF(Tabela7[[#This Row],[C/V]]="v",Tabela7[[#This Row],[Preço Médio]],"")</f>
        <v/>
      </c>
      <c r="X4368" s="123" t="str">
        <f>Tabela7[[#This Row],[Código Negociação]]&amp;Tabela7[[#This Row],[C/V]]</f>
        <v/>
      </c>
    </row>
    <row r="4369" spans="3:24" ht="15" customHeight="1" x14ac:dyDescent="0.25">
      <c r="C4369" s="262"/>
      <c r="D4369" s="272"/>
      <c r="E4369" s="272"/>
      <c r="F4369" s="264"/>
      <c r="G4369" s="265"/>
      <c r="H4369" s="126"/>
      <c r="I4369" s="125"/>
      <c r="J4369" s="125"/>
      <c r="K4369" s="125"/>
      <c r="L4369" s="125"/>
      <c r="M4369" s="125"/>
      <c r="N4369" s="125"/>
      <c r="O4369" s="266"/>
      <c r="P4369" s="267"/>
      <c r="Q4369" s="267"/>
      <c r="R4369" s="270"/>
      <c r="S4369" s="267"/>
      <c r="T4369" s="264"/>
      <c r="U4369" s="300"/>
      <c r="V4369" s="294" t="str">
        <f>IF(Tabela7[[#This Row],[C/V]]="c",Tabela7[[#This Row],[Preço Médio]],"")</f>
        <v/>
      </c>
      <c r="W4369" s="294" t="str">
        <f>IF(Tabela7[[#This Row],[C/V]]="v",Tabela7[[#This Row],[Preço Médio]],"")</f>
        <v/>
      </c>
      <c r="X4369" s="123" t="str">
        <f>Tabela7[[#This Row],[Código Negociação]]&amp;Tabela7[[#This Row],[C/V]]</f>
        <v/>
      </c>
    </row>
    <row r="4370" spans="3:24" ht="15" customHeight="1" x14ac:dyDescent="0.25">
      <c r="C4370" s="141"/>
      <c r="D4370" s="273"/>
      <c r="E4370" s="273"/>
      <c r="F4370" s="264"/>
      <c r="G4370" s="274"/>
      <c r="H4370" s="264"/>
      <c r="I4370" s="275"/>
      <c r="J4370" s="275"/>
      <c r="K4370" s="275"/>
      <c r="L4370" s="275"/>
      <c r="M4370" s="275"/>
      <c r="N4370" s="275"/>
      <c r="O4370" s="267"/>
      <c r="P4370" s="267"/>
      <c r="Q4370" s="268"/>
      <c r="R4370" s="269"/>
      <c r="S4370" s="268"/>
      <c r="T4370" s="263"/>
      <c r="U4370" s="300"/>
      <c r="V4370" s="294" t="str">
        <f>IF(Tabela7[[#This Row],[C/V]]="c",Tabela7[[#This Row],[Preço Médio]],"")</f>
        <v/>
      </c>
      <c r="W4370" s="294" t="str">
        <f>IF(Tabela7[[#This Row],[C/V]]="v",Tabela7[[#This Row],[Preço Médio]],"")</f>
        <v/>
      </c>
      <c r="X4370" s="123" t="str">
        <f>Tabela7[[#This Row],[Código Negociação]]&amp;Tabela7[[#This Row],[C/V]]</f>
        <v/>
      </c>
    </row>
    <row r="4371" spans="3:24" ht="15" customHeight="1" x14ac:dyDescent="0.25">
      <c r="C4371" s="262"/>
      <c r="D4371" s="272"/>
      <c r="E4371" s="273"/>
      <c r="F4371" s="264"/>
      <c r="G4371" s="265"/>
      <c r="H4371" s="126"/>
      <c r="I4371" s="125"/>
      <c r="J4371" s="125"/>
      <c r="K4371" s="125"/>
      <c r="L4371" s="125"/>
      <c r="M4371" s="125"/>
      <c r="N4371" s="125"/>
      <c r="O4371" s="266"/>
      <c r="P4371" s="267"/>
      <c r="Q4371" s="268"/>
      <c r="R4371" s="269"/>
      <c r="S4371" s="268"/>
      <c r="T4371" s="263"/>
      <c r="U4371" s="300"/>
      <c r="V4371" s="294" t="str">
        <f>IF(Tabela7[[#This Row],[C/V]]="c",Tabela7[[#This Row],[Preço Médio]],"")</f>
        <v/>
      </c>
      <c r="W4371" s="294" t="str">
        <f>IF(Tabela7[[#This Row],[C/V]]="v",Tabela7[[#This Row],[Preço Médio]],"")</f>
        <v/>
      </c>
      <c r="X4371" s="123" t="str">
        <f>Tabela7[[#This Row],[Código Negociação]]&amp;Tabela7[[#This Row],[C/V]]</f>
        <v/>
      </c>
    </row>
    <row r="4372" spans="3:24" ht="15" customHeight="1" x14ac:dyDescent="0.25">
      <c r="C4372" s="262"/>
      <c r="D4372" s="272"/>
      <c r="E4372" s="273"/>
      <c r="F4372" s="264"/>
      <c r="G4372" s="265"/>
      <c r="H4372" s="126"/>
      <c r="I4372" s="125"/>
      <c r="J4372" s="125"/>
      <c r="K4372" s="125"/>
      <c r="L4372" s="125"/>
      <c r="M4372" s="125"/>
      <c r="N4372" s="125"/>
      <c r="O4372" s="266"/>
      <c r="P4372" s="267"/>
      <c r="Q4372" s="267"/>
      <c r="R4372" s="270"/>
      <c r="S4372" s="267"/>
      <c r="T4372" s="264"/>
      <c r="U4372" s="300"/>
      <c r="V4372" s="294" t="str">
        <f>IF(Tabela7[[#This Row],[C/V]]="c",Tabela7[[#This Row],[Preço Médio]],"")</f>
        <v/>
      </c>
      <c r="W4372" s="294" t="str">
        <f>IF(Tabela7[[#This Row],[C/V]]="v",Tabela7[[#This Row],[Preço Médio]],"")</f>
        <v/>
      </c>
      <c r="X4372" s="123" t="str">
        <f>Tabela7[[#This Row],[Código Negociação]]&amp;Tabela7[[#This Row],[C/V]]</f>
        <v/>
      </c>
    </row>
    <row r="4373" spans="3:24" ht="15" customHeight="1" x14ac:dyDescent="0.25">
      <c r="C4373" s="141"/>
      <c r="D4373" s="271"/>
      <c r="E4373" s="271"/>
      <c r="F4373" s="118"/>
      <c r="G4373" s="119"/>
      <c r="H4373" s="118"/>
      <c r="I4373" s="120"/>
      <c r="J4373" s="120"/>
      <c r="K4373" s="120"/>
      <c r="L4373" s="120"/>
      <c r="M4373" s="120"/>
      <c r="N4373" s="120"/>
      <c r="O4373" s="121"/>
      <c r="P4373" s="121"/>
      <c r="Q4373" s="117"/>
      <c r="R4373" s="122"/>
      <c r="S4373" s="117"/>
      <c r="T4373" s="123"/>
      <c r="U4373" s="299"/>
      <c r="V4373" s="294" t="str">
        <f>IF(Tabela7[[#This Row],[C/V]]="c",Tabela7[[#This Row],[Preço Médio]],"")</f>
        <v/>
      </c>
      <c r="W4373" s="294" t="str">
        <f>IF(Tabela7[[#This Row],[C/V]]="v",Tabela7[[#This Row],[Preço Médio]],"")</f>
        <v/>
      </c>
      <c r="X4373" s="123" t="str">
        <f>Tabela7[[#This Row],[Código Negociação]]&amp;Tabela7[[#This Row],[C/V]]</f>
        <v/>
      </c>
    </row>
    <row r="4374" spans="3:24" ht="15" customHeight="1" x14ac:dyDescent="0.25">
      <c r="C4374" s="262"/>
      <c r="D4374" s="272"/>
      <c r="E4374" s="272"/>
      <c r="F4374" s="264"/>
      <c r="G4374" s="265"/>
      <c r="H4374" s="126"/>
      <c r="I4374" s="125"/>
      <c r="J4374" s="125"/>
      <c r="K4374" s="125"/>
      <c r="L4374" s="125"/>
      <c r="M4374" s="125"/>
      <c r="N4374" s="125"/>
      <c r="O4374" s="266"/>
      <c r="P4374" s="267"/>
      <c r="Q4374" s="268"/>
      <c r="R4374" s="269"/>
      <c r="S4374" s="268"/>
      <c r="T4374" s="263"/>
      <c r="U4374" s="300"/>
      <c r="V4374" s="294" t="str">
        <f>IF(Tabela7[[#This Row],[C/V]]="c",Tabela7[[#This Row],[Preço Médio]],"")</f>
        <v/>
      </c>
      <c r="W4374" s="294" t="str">
        <f>IF(Tabela7[[#This Row],[C/V]]="v",Tabela7[[#This Row],[Preço Médio]],"")</f>
        <v/>
      </c>
      <c r="X4374" s="123" t="str">
        <f>Tabela7[[#This Row],[Código Negociação]]&amp;Tabela7[[#This Row],[C/V]]</f>
        <v/>
      </c>
    </row>
    <row r="4375" spans="3:24" ht="15" customHeight="1" x14ac:dyDescent="0.25">
      <c r="C4375" s="262"/>
      <c r="D4375" s="272"/>
      <c r="E4375" s="272"/>
      <c r="F4375" s="264"/>
      <c r="G4375" s="265"/>
      <c r="H4375" s="126"/>
      <c r="I4375" s="125"/>
      <c r="J4375" s="125"/>
      <c r="K4375" s="125"/>
      <c r="L4375" s="125"/>
      <c r="M4375" s="125"/>
      <c r="N4375" s="125"/>
      <c r="O4375" s="266"/>
      <c r="P4375" s="267"/>
      <c r="Q4375" s="267"/>
      <c r="R4375" s="270"/>
      <c r="S4375" s="267"/>
      <c r="T4375" s="264"/>
      <c r="U4375" s="300"/>
      <c r="V4375" s="294" t="str">
        <f>IF(Tabela7[[#This Row],[C/V]]="c",Tabela7[[#This Row],[Preço Médio]],"")</f>
        <v/>
      </c>
      <c r="W4375" s="294" t="str">
        <f>IF(Tabela7[[#This Row],[C/V]]="v",Tabela7[[#This Row],[Preço Médio]],"")</f>
        <v/>
      </c>
      <c r="X4375" s="123" t="str">
        <f>Tabela7[[#This Row],[Código Negociação]]&amp;Tabela7[[#This Row],[C/V]]</f>
        <v/>
      </c>
    </row>
    <row r="4376" spans="3:24" ht="15" customHeight="1" x14ac:dyDescent="0.25">
      <c r="C4376" s="141"/>
      <c r="D4376" s="273"/>
      <c r="E4376" s="273"/>
      <c r="F4376" s="264"/>
      <c r="G4376" s="274"/>
      <c r="H4376" s="264"/>
      <c r="I4376" s="275"/>
      <c r="J4376" s="275"/>
      <c r="K4376" s="275"/>
      <c r="L4376" s="275"/>
      <c r="M4376" s="275"/>
      <c r="N4376" s="275"/>
      <c r="O4376" s="267"/>
      <c r="P4376" s="267"/>
      <c r="Q4376" s="268"/>
      <c r="R4376" s="269"/>
      <c r="S4376" s="268"/>
      <c r="T4376" s="263"/>
      <c r="U4376" s="300"/>
      <c r="V4376" s="294" t="str">
        <f>IF(Tabela7[[#This Row],[C/V]]="c",Tabela7[[#This Row],[Preço Médio]],"")</f>
        <v/>
      </c>
      <c r="W4376" s="294" t="str">
        <f>IF(Tabela7[[#This Row],[C/V]]="v",Tabela7[[#This Row],[Preço Médio]],"")</f>
        <v/>
      </c>
      <c r="X4376" s="123" t="str">
        <f>Tabela7[[#This Row],[Código Negociação]]&amp;Tabela7[[#This Row],[C/V]]</f>
        <v/>
      </c>
    </row>
    <row r="4377" spans="3:24" ht="15" customHeight="1" x14ac:dyDescent="0.25">
      <c r="C4377" s="262"/>
      <c r="D4377" s="272"/>
      <c r="E4377" s="273"/>
      <c r="F4377" s="264"/>
      <c r="G4377" s="265"/>
      <c r="H4377" s="126"/>
      <c r="I4377" s="125"/>
      <c r="J4377" s="125"/>
      <c r="K4377" s="125"/>
      <c r="L4377" s="125"/>
      <c r="M4377" s="125"/>
      <c r="N4377" s="125"/>
      <c r="O4377" s="266"/>
      <c r="P4377" s="267"/>
      <c r="Q4377" s="268"/>
      <c r="R4377" s="269"/>
      <c r="S4377" s="268"/>
      <c r="T4377" s="263"/>
      <c r="U4377" s="300"/>
      <c r="V4377" s="294" t="str">
        <f>IF(Tabela7[[#This Row],[C/V]]="c",Tabela7[[#This Row],[Preço Médio]],"")</f>
        <v/>
      </c>
      <c r="W4377" s="294" t="str">
        <f>IF(Tabela7[[#This Row],[C/V]]="v",Tabela7[[#This Row],[Preço Médio]],"")</f>
        <v/>
      </c>
      <c r="X4377" s="123" t="str">
        <f>Tabela7[[#This Row],[Código Negociação]]&amp;Tabela7[[#This Row],[C/V]]</f>
        <v/>
      </c>
    </row>
    <row r="4378" spans="3:24" ht="15" customHeight="1" x14ac:dyDescent="0.25">
      <c r="C4378" s="262"/>
      <c r="D4378" s="272"/>
      <c r="E4378" s="273"/>
      <c r="F4378" s="264"/>
      <c r="G4378" s="265"/>
      <c r="H4378" s="126"/>
      <c r="I4378" s="125"/>
      <c r="J4378" s="125"/>
      <c r="K4378" s="125"/>
      <c r="L4378" s="125"/>
      <c r="M4378" s="125"/>
      <c r="N4378" s="125"/>
      <c r="O4378" s="266"/>
      <c r="P4378" s="267"/>
      <c r="Q4378" s="267"/>
      <c r="R4378" s="270"/>
      <c r="S4378" s="267"/>
      <c r="T4378" s="264"/>
      <c r="U4378" s="300"/>
      <c r="V4378" s="294" t="str">
        <f>IF(Tabela7[[#This Row],[C/V]]="c",Tabela7[[#This Row],[Preço Médio]],"")</f>
        <v/>
      </c>
      <c r="W4378" s="294" t="str">
        <f>IF(Tabela7[[#This Row],[C/V]]="v",Tabela7[[#This Row],[Preço Médio]],"")</f>
        <v/>
      </c>
      <c r="X4378" s="123" t="str">
        <f>Tabela7[[#This Row],[Código Negociação]]&amp;Tabela7[[#This Row],[C/V]]</f>
        <v/>
      </c>
    </row>
    <row r="4379" spans="3:24" ht="15" customHeight="1" x14ac:dyDescent="0.25">
      <c r="C4379" s="141"/>
      <c r="D4379" s="271"/>
      <c r="E4379" s="271"/>
      <c r="F4379" s="118"/>
      <c r="G4379" s="119"/>
      <c r="H4379" s="118"/>
      <c r="I4379" s="120"/>
      <c r="J4379" s="120"/>
      <c r="K4379" s="120"/>
      <c r="L4379" s="120"/>
      <c r="M4379" s="120"/>
      <c r="N4379" s="120"/>
      <c r="O4379" s="121"/>
      <c r="P4379" s="121"/>
      <c r="Q4379" s="117"/>
      <c r="R4379" s="122"/>
      <c r="S4379" s="117"/>
      <c r="T4379" s="123"/>
      <c r="U4379" s="299"/>
      <c r="V4379" s="294" t="str">
        <f>IF(Tabela7[[#This Row],[C/V]]="c",Tabela7[[#This Row],[Preço Médio]],"")</f>
        <v/>
      </c>
      <c r="W4379" s="294" t="str">
        <f>IF(Tabela7[[#This Row],[C/V]]="v",Tabela7[[#This Row],[Preço Médio]],"")</f>
        <v/>
      </c>
      <c r="X4379" s="123" t="str">
        <f>Tabela7[[#This Row],[Código Negociação]]&amp;Tabela7[[#This Row],[C/V]]</f>
        <v/>
      </c>
    </row>
    <row r="4380" spans="3:24" ht="15" customHeight="1" x14ac:dyDescent="0.25">
      <c r="C4380" s="262"/>
      <c r="D4380" s="272"/>
      <c r="E4380" s="272"/>
      <c r="F4380" s="264"/>
      <c r="G4380" s="265"/>
      <c r="H4380" s="126"/>
      <c r="I4380" s="125"/>
      <c r="J4380" s="125"/>
      <c r="K4380" s="125"/>
      <c r="L4380" s="125"/>
      <c r="M4380" s="125"/>
      <c r="N4380" s="125"/>
      <c r="O4380" s="266"/>
      <c r="P4380" s="267"/>
      <c r="Q4380" s="268"/>
      <c r="R4380" s="269"/>
      <c r="S4380" s="268"/>
      <c r="T4380" s="263"/>
      <c r="U4380" s="300"/>
      <c r="V4380" s="294" t="str">
        <f>IF(Tabela7[[#This Row],[C/V]]="c",Tabela7[[#This Row],[Preço Médio]],"")</f>
        <v/>
      </c>
      <c r="W4380" s="294" t="str">
        <f>IF(Tabela7[[#This Row],[C/V]]="v",Tabela7[[#This Row],[Preço Médio]],"")</f>
        <v/>
      </c>
      <c r="X4380" s="123" t="str">
        <f>Tabela7[[#This Row],[Código Negociação]]&amp;Tabela7[[#This Row],[C/V]]</f>
        <v/>
      </c>
    </row>
    <row r="4381" spans="3:24" ht="15" customHeight="1" x14ac:dyDescent="0.25">
      <c r="C4381" s="262"/>
      <c r="D4381" s="272"/>
      <c r="E4381" s="272"/>
      <c r="F4381" s="264"/>
      <c r="G4381" s="265"/>
      <c r="H4381" s="126"/>
      <c r="I4381" s="125"/>
      <c r="J4381" s="125"/>
      <c r="K4381" s="125"/>
      <c r="L4381" s="125"/>
      <c r="M4381" s="125"/>
      <c r="N4381" s="125"/>
      <c r="O4381" s="266"/>
      <c r="P4381" s="267"/>
      <c r="Q4381" s="267"/>
      <c r="R4381" s="270"/>
      <c r="S4381" s="267"/>
      <c r="T4381" s="264"/>
      <c r="U4381" s="300"/>
      <c r="V4381" s="294" t="str">
        <f>IF(Tabela7[[#This Row],[C/V]]="c",Tabela7[[#This Row],[Preço Médio]],"")</f>
        <v/>
      </c>
      <c r="W4381" s="294" t="str">
        <f>IF(Tabela7[[#This Row],[C/V]]="v",Tabela7[[#This Row],[Preço Médio]],"")</f>
        <v/>
      </c>
      <c r="X4381" s="123" t="str">
        <f>Tabela7[[#This Row],[Código Negociação]]&amp;Tabela7[[#This Row],[C/V]]</f>
        <v/>
      </c>
    </row>
    <row r="4382" spans="3:24" ht="15" customHeight="1" x14ac:dyDescent="0.25">
      <c r="C4382" s="141"/>
      <c r="D4382" s="273"/>
      <c r="E4382" s="273"/>
      <c r="F4382" s="264"/>
      <c r="G4382" s="274"/>
      <c r="H4382" s="264"/>
      <c r="I4382" s="275"/>
      <c r="J4382" s="275"/>
      <c r="K4382" s="275"/>
      <c r="L4382" s="275"/>
      <c r="M4382" s="275"/>
      <c r="N4382" s="275"/>
      <c r="O4382" s="267"/>
      <c r="P4382" s="267"/>
      <c r="Q4382" s="268"/>
      <c r="R4382" s="269"/>
      <c r="S4382" s="268"/>
      <c r="T4382" s="263"/>
      <c r="U4382" s="300"/>
      <c r="V4382" s="294" t="str">
        <f>IF(Tabela7[[#This Row],[C/V]]="c",Tabela7[[#This Row],[Preço Médio]],"")</f>
        <v/>
      </c>
      <c r="W4382" s="294" t="str">
        <f>IF(Tabela7[[#This Row],[C/V]]="v",Tabela7[[#This Row],[Preço Médio]],"")</f>
        <v/>
      </c>
      <c r="X4382" s="123" t="str">
        <f>Tabela7[[#This Row],[Código Negociação]]&amp;Tabela7[[#This Row],[C/V]]</f>
        <v/>
      </c>
    </row>
    <row r="4383" spans="3:24" ht="15" customHeight="1" x14ac:dyDescent="0.25">
      <c r="C4383" s="262"/>
      <c r="D4383" s="272"/>
      <c r="E4383" s="273"/>
      <c r="F4383" s="264"/>
      <c r="G4383" s="265"/>
      <c r="H4383" s="126"/>
      <c r="I4383" s="125"/>
      <c r="J4383" s="125"/>
      <c r="K4383" s="125"/>
      <c r="L4383" s="125"/>
      <c r="M4383" s="125"/>
      <c r="N4383" s="125"/>
      <c r="O4383" s="266"/>
      <c r="P4383" s="267"/>
      <c r="Q4383" s="268"/>
      <c r="R4383" s="269"/>
      <c r="S4383" s="268"/>
      <c r="T4383" s="263"/>
      <c r="U4383" s="300"/>
      <c r="V4383" s="294" t="str">
        <f>IF(Tabela7[[#This Row],[C/V]]="c",Tabela7[[#This Row],[Preço Médio]],"")</f>
        <v/>
      </c>
      <c r="W4383" s="294" t="str">
        <f>IF(Tabela7[[#This Row],[C/V]]="v",Tabela7[[#This Row],[Preço Médio]],"")</f>
        <v/>
      </c>
      <c r="X4383" s="123" t="str">
        <f>Tabela7[[#This Row],[Código Negociação]]&amp;Tabela7[[#This Row],[C/V]]</f>
        <v/>
      </c>
    </row>
    <row r="4384" spans="3:24" ht="15" customHeight="1" x14ac:dyDescent="0.25">
      <c r="C4384" s="262"/>
      <c r="D4384" s="272"/>
      <c r="E4384" s="273"/>
      <c r="F4384" s="264"/>
      <c r="G4384" s="265"/>
      <c r="H4384" s="126"/>
      <c r="I4384" s="125"/>
      <c r="J4384" s="125"/>
      <c r="K4384" s="125"/>
      <c r="L4384" s="125"/>
      <c r="M4384" s="125"/>
      <c r="N4384" s="125"/>
      <c r="O4384" s="266"/>
      <c r="P4384" s="267"/>
      <c r="Q4384" s="267"/>
      <c r="R4384" s="270"/>
      <c r="S4384" s="267"/>
      <c r="T4384" s="264"/>
      <c r="U4384" s="300"/>
      <c r="V4384" s="294" t="str">
        <f>IF(Tabela7[[#This Row],[C/V]]="c",Tabela7[[#This Row],[Preço Médio]],"")</f>
        <v/>
      </c>
      <c r="W4384" s="294" t="str">
        <f>IF(Tabela7[[#This Row],[C/V]]="v",Tabela7[[#This Row],[Preço Médio]],"")</f>
        <v/>
      </c>
      <c r="X4384" s="123" t="str">
        <f>Tabela7[[#This Row],[Código Negociação]]&amp;Tabela7[[#This Row],[C/V]]</f>
        <v/>
      </c>
    </row>
    <row r="4385" spans="3:24" ht="15" customHeight="1" x14ac:dyDescent="0.25">
      <c r="C4385" s="141"/>
      <c r="D4385" s="271"/>
      <c r="E4385" s="271"/>
      <c r="F4385" s="118"/>
      <c r="G4385" s="119"/>
      <c r="H4385" s="118"/>
      <c r="I4385" s="120"/>
      <c r="J4385" s="120"/>
      <c r="K4385" s="120"/>
      <c r="L4385" s="120"/>
      <c r="M4385" s="120"/>
      <c r="N4385" s="120"/>
      <c r="O4385" s="121"/>
      <c r="P4385" s="121"/>
      <c r="Q4385" s="117"/>
      <c r="R4385" s="122"/>
      <c r="S4385" s="117"/>
      <c r="T4385" s="123"/>
      <c r="U4385" s="299"/>
      <c r="V4385" s="294" t="str">
        <f>IF(Tabela7[[#This Row],[C/V]]="c",Tabela7[[#This Row],[Preço Médio]],"")</f>
        <v/>
      </c>
      <c r="W4385" s="294" t="str">
        <f>IF(Tabela7[[#This Row],[C/V]]="v",Tabela7[[#This Row],[Preço Médio]],"")</f>
        <v/>
      </c>
      <c r="X4385" s="123" t="str">
        <f>Tabela7[[#This Row],[Código Negociação]]&amp;Tabela7[[#This Row],[C/V]]</f>
        <v/>
      </c>
    </row>
    <row r="4386" spans="3:24" ht="15" customHeight="1" x14ac:dyDescent="0.25">
      <c r="C4386" s="262"/>
      <c r="D4386" s="272"/>
      <c r="E4386" s="272"/>
      <c r="F4386" s="264"/>
      <c r="G4386" s="265"/>
      <c r="H4386" s="126"/>
      <c r="I4386" s="125"/>
      <c r="J4386" s="125"/>
      <c r="K4386" s="125"/>
      <c r="L4386" s="125"/>
      <c r="M4386" s="125"/>
      <c r="N4386" s="125"/>
      <c r="O4386" s="266"/>
      <c r="P4386" s="267"/>
      <c r="Q4386" s="268"/>
      <c r="R4386" s="269"/>
      <c r="S4386" s="268"/>
      <c r="T4386" s="263"/>
      <c r="U4386" s="300"/>
      <c r="V4386" s="294" t="str">
        <f>IF(Tabela7[[#This Row],[C/V]]="c",Tabela7[[#This Row],[Preço Médio]],"")</f>
        <v/>
      </c>
      <c r="W4386" s="294" t="str">
        <f>IF(Tabela7[[#This Row],[C/V]]="v",Tabela7[[#This Row],[Preço Médio]],"")</f>
        <v/>
      </c>
      <c r="X4386" s="123" t="str">
        <f>Tabela7[[#This Row],[Código Negociação]]&amp;Tabela7[[#This Row],[C/V]]</f>
        <v/>
      </c>
    </row>
    <row r="4387" spans="3:24" ht="15" customHeight="1" x14ac:dyDescent="0.25">
      <c r="C4387" s="262"/>
      <c r="D4387" s="272"/>
      <c r="E4387" s="272"/>
      <c r="F4387" s="264"/>
      <c r="G4387" s="265"/>
      <c r="H4387" s="126"/>
      <c r="I4387" s="125"/>
      <c r="J4387" s="125"/>
      <c r="K4387" s="125"/>
      <c r="L4387" s="125"/>
      <c r="M4387" s="125"/>
      <c r="N4387" s="125"/>
      <c r="O4387" s="266"/>
      <c r="P4387" s="267"/>
      <c r="Q4387" s="267"/>
      <c r="R4387" s="270"/>
      <c r="S4387" s="267"/>
      <c r="T4387" s="264"/>
      <c r="U4387" s="300"/>
      <c r="V4387" s="294" t="str">
        <f>IF(Tabela7[[#This Row],[C/V]]="c",Tabela7[[#This Row],[Preço Médio]],"")</f>
        <v/>
      </c>
      <c r="W4387" s="294" t="str">
        <f>IF(Tabela7[[#This Row],[C/V]]="v",Tabela7[[#This Row],[Preço Médio]],"")</f>
        <v/>
      </c>
      <c r="X4387" s="123" t="str">
        <f>Tabela7[[#This Row],[Código Negociação]]&amp;Tabela7[[#This Row],[C/V]]</f>
        <v/>
      </c>
    </row>
    <row r="4388" spans="3:24" ht="15" customHeight="1" x14ac:dyDescent="0.25">
      <c r="C4388" s="141"/>
      <c r="D4388" s="273"/>
      <c r="E4388" s="273"/>
      <c r="F4388" s="264"/>
      <c r="G4388" s="274"/>
      <c r="H4388" s="264"/>
      <c r="I4388" s="275"/>
      <c r="J4388" s="275"/>
      <c r="K4388" s="275"/>
      <c r="L4388" s="275"/>
      <c r="M4388" s="275"/>
      <c r="N4388" s="275"/>
      <c r="O4388" s="267"/>
      <c r="P4388" s="267"/>
      <c r="Q4388" s="268"/>
      <c r="R4388" s="269"/>
      <c r="S4388" s="268"/>
      <c r="T4388" s="263"/>
      <c r="U4388" s="300"/>
      <c r="V4388" s="294" t="str">
        <f>IF(Tabela7[[#This Row],[C/V]]="c",Tabela7[[#This Row],[Preço Médio]],"")</f>
        <v/>
      </c>
      <c r="W4388" s="294" t="str">
        <f>IF(Tabela7[[#This Row],[C/V]]="v",Tabela7[[#This Row],[Preço Médio]],"")</f>
        <v/>
      </c>
      <c r="X4388" s="123" t="str">
        <f>Tabela7[[#This Row],[Código Negociação]]&amp;Tabela7[[#This Row],[C/V]]</f>
        <v/>
      </c>
    </row>
    <row r="4389" spans="3:24" ht="15" customHeight="1" x14ac:dyDescent="0.25">
      <c r="C4389" s="262"/>
      <c r="D4389" s="272"/>
      <c r="E4389" s="273"/>
      <c r="F4389" s="264"/>
      <c r="G4389" s="265"/>
      <c r="H4389" s="126"/>
      <c r="I4389" s="125"/>
      <c r="J4389" s="125"/>
      <c r="K4389" s="125"/>
      <c r="L4389" s="125"/>
      <c r="M4389" s="125"/>
      <c r="N4389" s="125"/>
      <c r="O4389" s="266"/>
      <c r="P4389" s="267"/>
      <c r="Q4389" s="268"/>
      <c r="R4389" s="269"/>
      <c r="S4389" s="268"/>
      <c r="T4389" s="263"/>
      <c r="U4389" s="300"/>
      <c r="V4389" s="294" t="str">
        <f>IF(Tabela7[[#This Row],[C/V]]="c",Tabela7[[#This Row],[Preço Médio]],"")</f>
        <v/>
      </c>
      <c r="W4389" s="294" t="str">
        <f>IF(Tabela7[[#This Row],[C/V]]="v",Tabela7[[#This Row],[Preço Médio]],"")</f>
        <v/>
      </c>
      <c r="X4389" s="123" t="str">
        <f>Tabela7[[#This Row],[Código Negociação]]&amp;Tabela7[[#This Row],[C/V]]</f>
        <v/>
      </c>
    </row>
    <row r="4390" spans="3:24" ht="15" customHeight="1" x14ac:dyDescent="0.25">
      <c r="C4390" s="262"/>
      <c r="D4390" s="272"/>
      <c r="E4390" s="273"/>
      <c r="F4390" s="264"/>
      <c r="G4390" s="265"/>
      <c r="H4390" s="126"/>
      <c r="I4390" s="125"/>
      <c r="J4390" s="125"/>
      <c r="K4390" s="125"/>
      <c r="L4390" s="125"/>
      <c r="M4390" s="125"/>
      <c r="N4390" s="125"/>
      <c r="O4390" s="266"/>
      <c r="P4390" s="267"/>
      <c r="Q4390" s="267"/>
      <c r="R4390" s="270"/>
      <c r="S4390" s="267"/>
      <c r="T4390" s="264"/>
      <c r="U4390" s="300"/>
      <c r="V4390" s="294" t="str">
        <f>IF(Tabela7[[#This Row],[C/V]]="c",Tabela7[[#This Row],[Preço Médio]],"")</f>
        <v/>
      </c>
      <c r="W4390" s="294" t="str">
        <f>IF(Tabela7[[#This Row],[C/V]]="v",Tabela7[[#This Row],[Preço Médio]],"")</f>
        <v/>
      </c>
      <c r="X4390" s="123" t="str">
        <f>Tabela7[[#This Row],[Código Negociação]]&amp;Tabela7[[#This Row],[C/V]]</f>
        <v/>
      </c>
    </row>
    <row r="4391" spans="3:24" ht="15" customHeight="1" x14ac:dyDescent="0.25">
      <c r="C4391" s="141"/>
      <c r="D4391" s="271"/>
      <c r="E4391" s="271"/>
      <c r="F4391" s="118"/>
      <c r="G4391" s="119"/>
      <c r="H4391" s="118"/>
      <c r="I4391" s="120"/>
      <c r="J4391" s="120"/>
      <c r="K4391" s="120"/>
      <c r="L4391" s="120"/>
      <c r="M4391" s="120"/>
      <c r="N4391" s="120"/>
      <c r="O4391" s="121"/>
      <c r="P4391" s="121"/>
      <c r="Q4391" s="117"/>
      <c r="R4391" s="122"/>
      <c r="S4391" s="117"/>
      <c r="T4391" s="123"/>
      <c r="U4391" s="299"/>
      <c r="V4391" s="294" t="str">
        <f>IF(Tabela7[[#This Row],[C/V]]="c",Tabela7[[#This Row],[Preço Médio]],"")</f>
        <v/>
      </c>
      <c r="W4391" s="294" t="str">
        <f>IF(Tabela7[[#This Row],[C/V]]="v",Tabela7[[#This Row],[Preço Médio]],"")</f>
        <v/>
      </c>
      <c r="X4391" s="123" t="str">
        <f>Tabela7[[#This Row],[Código Negociação]]&amp;Tabela7[[#This Row],[C/V]]</f>
        <v/>
      </c>
    </row>
    <row r="4392" spans="3:24" ht="15" customHeight="1" x14ac:dyDescent="0.25">
      <c r="C4392" s="262"/>
      <c r="D4392" s="272"/>
      <c r="E4392" s="272"/>
      <c r="F4392" s="264"/>
      <c r="G4392" s="265"/>
      <c r="H4392" s="126"/>
      <c r="I4392" s="125"/>
      <c r="J4392" s="125"/>
      <c r="K4392" s="125"/>
      <c r="L4392" s="125"/>
      <c r="M4392" s="125"/>
      <c r="N4392" s="125"/>
      <c r="O4392" s="266"/>
      <c r="P4392" s="267"/>
      <c r="Q4392" s="268"/>
      <c r="R4392" s="269"/>
      <c r="S4392" s="268"/>
      <c r="T4392" s="263"/>
      <c r="U4392" s="300"/>
      <c r="V4392" s="294" t="str">
        <f>IF(Tabela7[[#This Row],[C/V]]="c",Tabela7[[#This Row],[Preço Médio]],"")</f>
        <v/>
      </c>
      <c r="W4392" s="294" t="str">
        <f>IF(Tabela7[[#This Row],[C/V]]="v",Tabela7[[#This Row],[Preço Médio]],"")</f>
        <v/>
      </c>
      <c r="X4392" s="123" t="str">
        <f>Tabela7[[#This Row],[Código Negociação]]&amp;Tabela7[[#This Row],[C/V]]</f>
        <v/>
      </c>
    </row>
    <row r="4393" spans="3:24" ht="15" customHeight="1" x14ac:dyDescent="0.25">
      <c r="C4393" s="262"/>
      <c r="D4393" s="272"/>
      <c r="E4393" s="272"/>
      <c r="F4393" s="264"/>
      <c r="G4393" s="265"/>
      <c r="H4393" s="126"/>
      <c r="I4393" s="125"/>
      <c r="J4393" s="125"/>
      <c r="K4393" s="125"/>
      <c r="L4393" s="125"/>
      <c r="M4393" s="125"/>
      <c r="N4393" s="125"/>
      <c r="O4393" s="266"/>
      <c r="P4393" s="267"/>
      <c r="Q4393" s="267"/>
      <c r="R4393" s="270"/>
      <c r="S4393" s="267"/>
      <c r="T4393" s="264"/>
      <c r="U4393" s="300"/>
      <c r="V4393" s="294" t="str">
        <f>IF(Tabela7[[#This Row],[C/V]]="c",Tabela7[[#This Row],[Preço Médio]],"")</f>
        <v/>
      </c>
      <c r="W4393" s="294" t="str">
        <f>IF(Tabela7[[#This Row],[C/V]]="v",Tabela7[[#This Row],[Preço Médio]],"")</f>
        <v/>
      </c>
      <c r="X4393" s="123" t="str">
        <f>Tabela7[[#This Row],[Código Negociação]]&amp;Tabela7[[#This Row],[C/V]]</f>
        <v/>
      </c>
    </row>
    <row r="4394" spans="3:24" ht="15" customHeight="1" x14ac:dyDescent="0.25">
      <c r="C4394" s="141"/>
      <c r="D4394" s="273"/>
      <c r="E4394" s="273"/>
      <c r="F4394" s="264"/>
      <c r="G4394" s="274"/>
      <c r="H4394" s="264"/>
      <c r="I4394" s="275"/>
      <c r="J4394" s="275"/>
      <c r="K4394" s="275"/>
      <c r="L4394" s="275"/>
      <c r="M4394" s="275"/>
      <c r="N4394" s="275"/>
      <c r="O4394" s="267"/>
      <c r="P4394" s="267"/>
      <c r="Q4394" s="268"/>
      <c r="R4394" s="269"/>
      <c r="S4394" s="268"/>
      <c r="T4394" s="263"/>
      <c r="U4394" s="300"/>
      <c r="V4394" s="294" t="str">
        <f>IF(Tabela7[[#This Row],[C/V]]="c",Tabela7[[#This Row],[Preço Médio]],"")</f>
        <v/>
      </c>
      <c r="W4394" s="294" t="str">
        <f>IF(Tabela7[[#This Row],[C/V]]="v",Tabela7[[#This Row],[Preço Médio]],"")</f>
        <v/>
      </c>
      <c r="X4394" s="123" t="str">
        <f>Tabela7[[#This Row],[Código Negociação]]&amp;Tabela7[[#This Row],[C/V]]</f>
        <v/>
      </c>
    </row>
    <row r="4395" spans="3:24" ht="15" customHeight="1" x14ac:dyDescent="0.25">
      <c r="C4395" s="262"/>
      <c r="D4395" s="272"/>
      <c r="E4395" s="273"/>
      <c r="F4395" s="264"/>
      <c r="G4395" s="265"/>
      <c r="H4395" s="126"/>
      <c r="I4395" s="125"/>
      <c r="J4395" s="125"/>
      <c r="K4395" s="125"/>
      <c r="L4395" s="125"/>
      <c r="M4395" s="125"/>
      <c r="N4395" s="125"/>
      <c r="O4395" s="266"/>
      <c r="P4395" s="267"/>
      <c r="Q4395" s="268"/>
      <c r="R4395" s="269"/>
      <c r="S4395" s="268"/>
      <c r="T4395" s="263"/>
      <c r="U4395" s="300"/>
      <c r="V4395" s="294" t="str">
        <f>IF(Tabela7[[#This Row],[C/V]]="c",Tabela7[[#This Row],[Preço Médio]],"")</f>
        <v/>
      </c>
      <c r="W4395" s="294" t="str">
        <f>IF(Tabela7[[#This Row],[C/V]]="v",Tabela7[[#This Row],[Preço Médio]],"")</f>
        <v/>
      </c>
      <c r="X4395" s="123" t="str">
        <f>Tabela7[[#This Row],[Código Negociação]]&amp;Tabela7[[#This Row],[C/V]]</f>
        <v/>
      </c>
    </row>
    <row r="4396" spans="3:24" ht="15" customHeight="1" x14ac:dyDescent="0.25">
      <c r="C4396" s="262"/>
      <c r="D4396" s="272"/>
      <c r="E4396" s="273"/>
      <c r="F4396" s="264"/>
      <c r="G4396" s="265"/>
      <c r="H4396" s="126"/>
      <c r="I4396" s="125"/>
      <c r="J4396" s="125"/>
      <c r="K4396" s="125"/>
      <c r="L4396" s="125"/>
      <c r="M4396" s="125"/>
      <c r="N4396" s="125"/>
      <c r="O4396" s="266"/>
      <c r="P4396" s="267"/>
      <c r="Q4396" s="267"/>
      <c r="R4396" s="270"/>
      <c r="S4396" s="267"/>
      <c r="T4396" s="264"/>
      <c r="U4396" s="300"/>
      <c r="V4396" s="294" t="str">
        <f>IF(Tabela7[[#This Row],[C/V]]="c",Tabela7[[#This Row],[Preço Médio]],"")</f>
        <v/>
      </c>
      <c r="W4396" s="294" t="str">
        <f>IF(Tabela7[[#This Row],[C/V]]="v",Tabela7[[#This Row],[Preço Médio]],"")</f>
        <v/>
      </c>
      <c r="X4396" s="123" t="str">
        <f>Tabela7[[#This Row],[Código Negociação]]&amp;Tabela7[[#This Row],[C/V]]</f>
        <v/>
      </c>
    </row>
    <row r="4397" spans="3:24" ht="15" customHeight="1" x14ac:dyDescent="0.25">
      <c r="C4397" s="141"/>
      <c r="D4397" s="271"/>
      <c r="E4397" s="271"/>
      <c r="F4397" s="118"/>
      <c r="G4397" s="119"/>
      <c r="H4397" s="118"/>
      <c r="I4397" s="120"/>
      <c r="J4397" s="120"/>
      <c r="K4397" s="120"/>
      <c r="L4397" s="120"/>
      <c r="M4397" s="120"/>
      <c r="N4397" s="120"/>
      <c r="O4397" s="121"/>
      <c r="P4397" s="121"/>
      <c r="Q4397" s="117"/>
      <c r="R4397" s="122"/>
      <c r="S4397" s="117"/>
      <c r="T4397" s="123"/>
      <c r="U4397" s="299"/>
      <c r="V4397" s="294" t="str">
        <f>IF(Tabela7[[#This Row],[C/V]]="c",Tabela7[[#This Row],[Preço Médio]],"")</f>
        <v/>
      </c>
      <c r="W4397" s="294" t="str">
        <f>IF(Tabela7[[#This Row],[C/V]]="v",Tabela7[[#This Row],[Preço Médio]],"")</f>
        <v/>
      </c>
      <c r="X4397" s="123" t="str">
        <f>Tabela7[[#This Row],[Código Negociação]]&amp;Tabela7[[#This Row],[C/V]]</f>
        <v/>
      </c>
    </row>
    <row r="4398" spans="3:24" ht="15" customHeight="1" x14ac:dyDescent="0.25">
      <c r="C4398" s="262"/>
      <c r="D4398" s="272"/>
      <c r="E4398" s="272"/>
      <c r="F4398" s="264"/>
      <c r="G4398" s="265"/>
      <c r="H4398" s="126"/>
      <c r="I4398" s="125"/>
      <c r="J4398" s="125"/>
      <c r="K4398" s="125"/>
      <c r="L4398" s="125"/>
      <c r="M4398" s="125"/>
      <c r="N4398" s="125"/>
      <c r="O4398" s="266"/>
      <c r="P4398" s="267"/>
      <c r="Q4398" s="268"/>
      <c r="R4398" s="269"/>
      <c r="S4398" s="268"/>
      <c r="T4398" s="263"/>
      <c r="U4398" s="300"/>
      <c r="V4398" s="294" t="str">
        <f>IF(Tabela7[[#This Row],[C/V]]="c",Tabela7[[#This Row],[Preço Médio]],"")</f>
        <v/>
      </c>
      <c r="W4398" s="294" t="str">
        <f>IF(Tabela7[[#This Row],[C/V]]="v",Tabela7[[#This Row],[Preço Médio]],"")</f>
        <v/>
      </c>
      <c r="X4398" s="123" t="str">
        <f>Tabela7[[#This Row],[Código Negociação]]&amp;Tabela7[[#This Row],[C/V]]</f>
        <v/>
      </c>
    </row>
    <row r="4399" spans="3:24" ht="15" customHeight="1" x14ac:dyDescent="0.25">
      <c r="C4399" s="262"/>
      <c r="D4399" s="272"/>
      <c r="E4399" s="272"/>
      <c r="F4399" s="264"/>
      <c r="G4399" s="265"/>
      <c r="H4399" s="126"/>
      <c r="I4399" s="125"/>
      <c r="J4399" s="125"/>
      <c r="K4399" s="125"/>
      <c r="L4399" s="125"/>
      <c r="M4399" s="125"/>
      <c r="N4399" s="125"/>
      <c r="O4399" s="266"/>
      <c r="P4399" s="267"/>
      <c r="Q4399" s="267"/>
      <c r="R4399" s="270"/>
      <c r="S4399" s="267"/>
      <c r="T4399" s="264"/>
      <c r="U4399" s="300"/>
      <c r="V4399" s="294" t="str">
        <f>IF(Tabela7[[#This Row],[C/V]]="c",Tabela7[[#This Row],[Preço Médio]],"")</f>
        <v/>
      </c>
      <c r="W4399" s="294" t="str">
        <f>IF(Tabela7[[#This Row],[C/V]]="v",Tabela7[[#This Row],[Preço Médio]],"")</f>
        <v/>
      </c>
      <c r="X4399" s="123" t="str">
        <f>Tabela7[[#This Row],[Código Negociação]]&amp;Tabela7[[#This Row],[C/V]]</f>
        <v/>
      </c>
    </row>
    <row r="4400" spans="3:24" ht="15" customHeight="1" x14ac:dyDescent="0.25">
      <c r="C4400" s="141"/>
      <c r="D4400" s="273"/>
      <c r="E4400" s="273"/>
      <c r="F4400" s="264"/>
      <c r="G4400" s="274"/>
      <c r="H4400" s="264"/>
      <c r="I4400" s="275"/>
      <c r="J4400" s="275"/>
      <c r="K4400" s="275"/>
      <c r="L4400" s="275"/>
      <c r="M4400" s="275"/>
      <c r="N4400" s="275"/>
      <c r="O4400" s="267"/>
      <c r="P4400" s="267"/>
      <c r="Q4400" s="268"/>
      <c r="R4400" s="269"/>
      <c r="S4400" s="268"/>
      <c r="T4400" s="263"/>
      <c r="U4400" s="300"/>
      <c r="V4400" s="294" t="str">
        <f>IF(Tabela7[[#This Row],[C/V]]="c",Tabela7[[#This Row],[Preço Médio]],"")</f>
        <v/>
      </c>
      <c r="W4400" s="294" t="str">
        <f>IF(Tabela7[[#This Row],[C/V]]="v",Tabela7[[#This Row],[Preço Médio]],"")</f>
        <v/>
      </c>
      <c r="X4400" s="123" t="str">
        <f>Tabela7[[#This Row],[Código Negociação]]&amp;Tabela7[[#This Row],[C/V]]</f>
        <v/>
      </c>
    </row>
    <row r="4401" spans="3:24" ht="15" customHeight="1" x14ac:dyDescent="0.25">
      <c r="C4401" s="262"/>
      <c r="D4401" s="272"/>
      <c r="E4401" s="273"/>
      <c r="F4401" s="264"/>
      <c r="G4401" s="265"/>
      <c r="H4401" s="126"/>
      <c r="I4401" s="125"/>
      <c r="J4401" s="125"/>
      <c r="K4401" s="125"/>
      <c r="L4401" s="125"/>
      <c r="M4401" s="125"/>
      <c r="N4401" s="125"/>
      <c r="O4401" s="266"/>
      <c r="P4401" s="267"/>
      <c r="Q4401" s="268"/>
      <c r="R4401" s="269"/>
      <c r="S4401" s="268"/>
      <c r="T4401" s="263"/>
      <c r="U4401" s="300"/>
      <c r="V4401" s="294" t="str">
        <f>IF(Tabela7[[#This Row],[C/V]]="c",Tabela7[[#This Row],[Preço Médio]],"")</f>
        <v/>
      </c>
      <c r="W4401" s="294" t="str">
        <f>IF(Tabela7[[#This Row],[C/V]]="v",Tabela7[[#This Row],[Preço Médio]],"")</f>
        <v/>
      </c>
      <c r="X4401" s="123" t="str">
        <f>Tabela7[[#This Row],[Código Negociação]]&amp;Tabela7[[#This Row],[C/V]]</f>
        <v/>
      </c>
    </row>
    <row r="4402" spans="3:24" ht="15" customHeight="1" x14ac:dyDescent="0.25">
      <c r="C4402" s="262"/>
      <c r="D4402" s="272"/>
      <c r="E4402" s="273"/>
      <c r="F4402" s="264"/>
      <c r="G4402" s="265"/>
      <c r="H4402" s="126"/>
      <c r="I4402" s="125"/>
      <c r="J4402" s="125"/>
      <c r="K4402" s="125"/>
      <c r="L4402" s="125"/>
      <c r="M4402" s="125"/>
      <c r="N4402" s="125"/>
      <c r="O4402" s="266"/>
      <c r="P4402" s="267"/>
      <c r="Q4402" s="267"/>
      <c r="R4402" s="270"/>
      <c r="S4402" s="267"/>
      <c r="T4402" s="264"/>
      <c r="U4402" s="300"/>
      <c r="V4402" s="294" t="str">
        <f>IF(Tabela7[[#This Row],[C/V]]="c",Tabela7[[#This Row],[Preço Médio]],"")</f>
        <v/>
      </c>
      <c r="W4402" s="294" t="str">
        <f>IF(Tabela7[[#This Row],[C/V]]="v",Tabela7[[#This Row],[Preço Médio]],"")</f>
        <v/>
      </c>
      <c r="X4402" s="123" t="str">
        <f>Tabela7[[#This Row],[Código Negociação]]&amp;Tabela7[[#This Row],[C/V]]</f>
        <v/>
      </c>
    </row>
    <row r="4403" spans="3:24" ht="15" customHeight="1" x14ac:dyDescent="0.25">
      <c r="C4403" s="141"/>
      <c r="D4403" s="271"/>
      <c r="E4403" s="271"/>
      <c r="F4403" s="118"/>
      <c r="G4403" s="119"/>
      <c r="H4403" s="118"/>
      <c r="I4403" s="120"/>
      <c r="J4403" s="120"/>
      <c r="K4403" s="120"/>
      <c r="L4403" s="120"/>
      <c r="M4403" s="120"/>
      <c r="N4403" s="120"/>
      <c r="O4403" s="121"/>
      <c r="P4403" s="121"/>
      <c r="Q4403" s="117"/>
      <c r="R4403" s="122"/>
      <c r="S4403" s="117"/>
      <c r="T4403" s="123"/>
      <c r="U4403" s="299"/>
      <c r="V4403" s="294" t="str">
        <f>IF(Tabela7[[#This Row],[C/V]]="c",Tabela7[[#This Row],[Preço Médio]],"")</f>
        <v/>
      </c>
      <c r="W4403" s="294" t="str">
        <f>IF(Tabela7[[#This Row],[C/V]]="v",Tabela7[[#This Row],[Preço Médio]],"")</f>
        <v/>
      </c>
      <c r="X4403" s="123" t="str">
        <f>Tabela7[[#This Row],[Código Negociação]]&amp;Tabela7[[#This Row],[C/V]]</f>
        <v/>
      </c>
    </row>
    <row r="4404" spans="3:24" ht="15" customHeight="1" x14ac:dyDescent="0.25">
      <c r="C4404" s="262"/>
      <c r="D4404" s="272"/>
      <c r="E4404" s="272"/>
      <c r="F4404" s="264"/>
      <c r="G4404" s="265"/>
      <c r="H4404" s="126"/>
      <c r="I4404" s="125"/>
      <c r="J4404" s="125"/>
      <c r="K4404" s="125"/>
      <c r="L4404" s="125"/>
      <c r="M4404" s="125"/>
      <c r="N4404" s="125"/>
      <c r="O4404" s="266"/>
      <c r="P4404" s="267"/>
      <c r="Q4404" s="268"/>
      <c r="R4404" s="269"/>
      <c r="S4404" s="268"/>
      <c r="T4404" s="263"/>
      <c r="U4404" s="300"/>
      <c r="V4404" s="294" t="str">
        <f>IF(Tabela7[[#This Row],[C/V]]="c",Tabela7[[#This Row],[Preço Médio]],"")</f>
        <v/>
      </c>
      <c r="W4404" s="294" t="str">
        <f>IF(Tabela7[[#This Row],[C/V]]="v",Tabela7[[#This Row],[Preço Médio]],"")</f>
        <v/>
      </c>
      <c r="X4404" s="123" t="str">
        <f>Tabela7[[#This Row],[Código Negociação]]&amp;Tabela7[[#This Row],[C/V]]</f>
        <v/>
      </c>
    </row>
    <row r="4405" spans="3:24" ht="15" customHeight="1" x14ac:dyDescent="0.25">
      <c r="C4405" s="262"/>
      <c r="D4405" s="272"/>
      <c r="E4405" s="272"/>
      <c r="F4405" s="264"/>
      <c r="G4405" s="265"/>
      <c r="H4405" s="126"/>
      <c r="I4405" s="125"/>
      <c r="J4405" s="125"/>
      <c r="K4405" s="125"/>
      <c r="L4405" s="125"/>
      <c r="M4405" s="125"/>
      <c r="N4405" s="125"/>
      <c r="O4405" s="266"/>
      <c r="P4405" s="267"/>
      <c r="Q4405" s="267"/>
      <c r="R4405" s="270"/>
      <c r="S4405" s="267"/>
      <c r="T4405" s="264"/>
      <c r="U4405" s="300"/>
      <c r="V4405" s="294" t="str">
        <f>IF(Tabela7[[#This Row],[C/V]]="c",Tabela7[[#This Row],[Preço Médio]],"")</f>
        <v/>
      </c>
      <c r="W4405" s="294" t="str">
        <f>IF(Tabela7[[#This Row],[C/V]]="v",Tabela7[[#This Row],[Preço Médio]],"")</f>
        <v/>
      </c>
      <c r="X4405" s="123" t="str">
        <f>Tabela7[[#This Row],[Código Negociação]]&amp;Tabela7[[#This Row],[C/V]]</f>
        <v/>
      </c>
    </row>
    <row r="4406" spans="3:24" ht="15" customHeight="1" x14ac:dyDescent="0.25">
      <c r="C4406" s="141"/>
      <c r="D4406" s="273"/>
      <c r="E4406" s="273"/>
      <c r="F4406" s="264"/>
      <c r="G4406" s="274"/>
      <c r="H4406" s="264"/>
      <c r="I4406" s="275"/>
      <c r="J4406" s="275"/>
      <c r="K4406" s="275"/>
      <c r="L4406" s="275"/>
      <c r="M4406" s="275"/>
      <c r="N4406" s="275"/>
      <c r="O4406" s="267"/>
      <c r="P4406" s="267"/>
      <c r="Q4406" s="268"/>
      <c r="R4406" s="269"/>
      <c r="S4406" s="268"/>
      <c r="T4406" s="263"/>
      <c r="U4406" s="300"/>
      <c r="V4406" s="294" t="str">
        <f>IF(Tabela7[[#This Row],[C/V]]="c",Tabela7[[#This Row],[Preço Médio]],"")</f>
        <v/>
      </c>
      <c r="W4406" s="294" t="str">
        <f>IF(Tabela7[[#This Row],[C/V]]="v",Tabela7[[#This Row],[Preço Médio]],"")</f>
        <v/>
      </c>
      <c r="X4406" s="123" t="str">
        <f>Tabela7[[#This Row],[Código Negociação]]&amp;Tabela7[[#This Row],[C/V]]</f>
        <v/>
      </c>
    </row>
    <row r="4407" spans="3:24" ht="15" customHeight="1" x14ac:dyDescent="0.25">
      <c r="C4407" s="262"/>
      <c r="D4407" s="272"/>
      <c r="E4407" s="273"/>
      <c r="F4407" s="264"/>
      <c r="G4407" s="265"/>
      <c r="H4407" s="126"/>
      <c r="I4407" s="125"/>
      <c r="J4407" s="125"/>
      <c r="K4407" s="125"/>
      <c r="L4407" s="125"/>
      <c r="M4407" s="125"/>
      <c r="N4407" s="125"/>
      <c r="O4407" s="266"/>
      <c r="P4407" s="267"/>
      <c r="Q4407" s="268"/>
      <c r="R4407" s="269"/>
      <c r="S4407" s="268"/>
      <c r="T4407" s="263"/>
      <c r="U4407" s="300"/>
      <c r="V4407" s="294" t="str">
        <f>IF(Tabela7[[#This Row],[C/V]]="c",Tabela7[[#This Row],[Preço Médio]],"")</f>
        <v/>
      </c>
      <c r="W4407" s="294" t="str">
        <f>IF(Tabela7[[#This Row],[C/V]]="v",Tabela7[[#This Row],[Preço Médio]],"")</f>
        <v/>
      </c>
      <c r="X4407" s="123" t="str">
        <f>Tabela7[[#This Row],[Código Negociação]]&amp;Tabela7[[#This Row],[C/V]]</f>
        <v/>
      </c>
    </row>
    <row r="4408" spans="3:24" ht="15" customHeight="1" x14ac:dyDescent="0.25">
      <c r="C4408" s="262"/>
      <c r="D4408" s="272"/>
      <c r="E4408" s="273"/>
      <c r="F4408" s="264"/>
      <c r="G4408" s="265"/>
      <c r="H4408" s="126"/>
      <c r="I4408" s="125"/>
      <c r="J4408" s="125"/>
      <c r="K4408" s="125"/>
      <c r="L4408" s="125"/>
      <c r="M4408" s="125"/>
      <c r="N4408" s="125"/>
      <c r="O4408" s="266"/>
      <c r="P4408" s="267"/>
      <c r="Q4408" s="267"/>
      <c r="R4408" s="270"/>
      <c r="S4408" s="267"/>
      <c r="T4408" s="264"/>
      <c r="U4408" s="300"/>
      <c r="V4408" s="294" t="str">
        <f>IF(Tabela7[[#This Row],[C/V]]="c",Tabela7[[#This Row],[Preço Médio]],"")</f>
        <v/>
      </c>
      <c r="W4408" s="294" t="str">
        <f>IF(Tabela7[[#This Row],[C/V]]="v",Tabela7[[#This Row],[Preço Médio]],"")</f>
        <v/>
      </c>
      <c r="X4408" s="123" t="str">
        <f>Tabela7[[#This Row],[Código Negociação]]&amp;Tabela7[[#This Row],[C/V]]</f>
        <v/>
      </c>
    </row>
    <row r="4409" spans="3:24" ht="15" customHeight="1" x14ac:dyDescent="0.25">
      <c r="C4409" s="141"/>
      <c r="D4409" s="271"/>
      <c r="E4409" s="271"/>
      <c r="F4409" s="118"/>
      <c r="G4409" s="119"/>
      <c r="H4409" s="118"/>
      <c r="I4409" s="120"/>
      <c r="J4409" s="120"/>
      <c r="K4409" s="120"/>
      <c r="L4409" s="120"/>
      <c r="M4409" s="120"/>
      <c r="N4409" s="120"/>
      <c r="O4409" s="121"/>
      <c r="P4409" s="121"/>
      <c r="Q4409" s="117"/>
      <c r="R4409" s="122"/>
      <c r="S4409" s="117"/>
      <c r="T4409" s="123"/>
      <c r="U4409" s="299"/>
      <c r="V4409" s="294" t="str">
        <f>IF(Tabela7[[#This Row],[C/V]]="c",Tabela7[[#This Row],[Preço Médio]],"")</f>
        <v/>
      </c>
      <c r="W4409" s="294" t="str">
        <f>IF(Tabela7[[#This Row],[C/V]]="v",Tabela7[[#This Row],[Preço Médio]],"")</f>
        <v/>
      </c>
      <c r="X4409" s="123" t="str">
        <f>Tabela7[[#This Row],[Código Negociação]]&amp;Tabela7[[#This Row],[C/V]]</f>
        <v/>
      </c>
    </row>
    <row r="4410" spans="3:24" ht="15" customHeight="1" x14ac:dyDescent="0.25">
      <c r="C4410" s="262"/>
      <c r="D4410" s="272"/>
      <c r="E4410" s="272"/>
      <c r="F4410" s="264"/>
      <c r="G4410" s="265"/>
      <c r="H4410" s="126"/>
      <c r="I4410" s="125"/>
      <c r="J4410" s="125"/>
      <c r="K4410" s="125"/>
      <c r="L4410" s="125"/>
      <c r="M4410" s="125"/>
      <c r="N4410" s="125"/>
      <c r="O4410" s="266"/>
      <c r="P4410" s="267"/>
      <c r="Q4410" s="268"/>
      <c r="R4410" s="269"/>
      <c r="S4410" s="268"/>
      <c r="T4410" s="263"/>
      <c r="U4410" s="300"/>
      <c r="V4410" s="294" t="str">
        <f>IF(Tabela7[[#This Row],[C/V]]="c",Tabela7[[#This Row],[Preço Médio]],"")</f>
        <v/>
      </c>
      <c r="W4410" s="294" t="str">
        <f>IF(Tabela7[[#This Row],[C/V]]="v",Tabela7[[#This Row],[Preço Médio]],"")</f>
        <v/>
      </c>
      <c r="X4410" s="123" t="str">
        <f>Tabela7[[#This Row],[Código Negociação]]&amp;Tabela7[[#This Row],[C/V]]</f>
        <v/>
      </c>
    </row>
    <row r="4411" spans="3:24" ht="15" customHeight="1" x14ac:dyDescent="0.25">
      <c r="C4411" s="262"/>
      <c r="D4411" s="272"/>
      <c r="E4411" s="272"/>
      <c r="F4411" s="264"/>
      <c r="G4411" s="265"/>
      <c r="H4411" s="126"/>
      <c r="I4411" s="125"/>
      <c r="J4411" s="125"/>
      <c r="K4411" s="125"/>
      <c r="L4411" s="125"/>
      <c r="M4411" s="125"/>
      <c r="N4411" s="125"/>
      <c r="O4411" s="266"/>
      <c r="P4411" s="267"/>
      <c r="Q4411" s="267"/>
      <c r="R4411" s="270"/>
      <c r="S4411" s="267"/>
      <c r="T4411" s="264"/>
      <c r="U4411" s="300"/>
      <c r="V4411" s="294" t="str">
        <f>IF(Tabela7[[#This Row],[C/V]]="c",Tabela7[[#This Row],[Preço Médio]],"")</f>
        <v/>
      </c>
      <c r="W4411" s="294" t="str">
        <f>IF(Tabela7[[#This Row],[C/V]]="v",Tabela7[[#This Row],[Preço Médio]],"")</f>
        <v/>
      </c>
      <c r="X4411" s="123" t="str">
        <f>Tabela7[[#This Row],[Código Negociação]]&amp;Tabela7[[#This Row],[C/V]]</f>
        <v/>
      </c>
    </row>
    <row r="4412" spans="3:24" ht="15" customHeight="1" x14ac:dyDescent="0.25">
      <c r="C4412" s="141"/>
      <c r="D4412" s="273"/>
      <c r="E4412" s="273"/>
      <c r="F4412" s="264"/>
      <c r="G4412" s="274"/>
      <c r="H4412" s="264"/>
      <c r="I4412" s="275"/>
      <c r="J4412" s="275"/>
      <c r="K4412" s="275"/>
      <c r="L4412" s="275"/>
      <c r="M4412" s="275"/>
      <c r="N4412" s="275"/>
      <c r="O4412" s="267"/>
      <c r="P4412" s="267"/>
      <c r="Q4412" s="268"/>
      <c r="R4412" s="269"/>
      <c r="S4412" s="268"/>
      <c r="T4412" s="263"/>
      <c r="U4412" s="300"/>
      <c r="V4412" s="294" t="str">
        <f>IF(Tabela7[[#This Row],[C/V]]="c",Tabela7[[#This Row],[Preço Médio]],"")</f>
        <v/>
      </c>
      <c r="W4412" s="294" t="str">
        <f>IF(Tabela7[[#This Row],[C/V]]="v",Tabela7[[#This Row],[Preço Médio]],"")</f>
        <v/>
      </c>
      <c r="X4412" s="123" t="str">
        <f>Tabela7[[#This Row],[Código Negociação]]&amp;Tabela7[[#This Row],[C/V]]</f>
        <v/>
      </c>
    </row>
    <row r="4413" spans="3:24" ht="15" customHeight="1" x14ac:dyDescent="0.25">
      <c r="C4413" s="262"/>
      <c r="D4413" s="272"/>
      <c r="E4413" s="273"/>
      <c r="F4413" s="264"/>
      <c r="G4413" s="265"/>
      <c r="H4413" s="126"/>
      <c r="I4413" s="125"/>
      <c r="J4413" s="125"/>
      <c r="K4413" s="125"/>
      <c r="L4413" s="125"/>
      <c r="M4413" s="125"/>
      <c r="N4413" s="125"/>
      <c r="O4413" s="266"/>
      <c r="P4413" s="267"/>
      <c r="Q4413" s="268"/>
      <c r="R4413" s="269"/>
      <c r="S4413" s="268"/>
      <c r="T4413" s="263"/>
      <c r="U4413" s="300"/>
      <c r="V4413" s="294" t="str">
        <f>IF(Tabela7[[#This Row],[C/V]]="c",Tabela7[[#This Row],[Preço Médio]],"")</f>
        <v/>
      </c>
      <c r="W4413" s="294" t="str">
        <f>IF(Tabela7[[#This Row],[C/V]]="v",Tabela7[[#This Row],[Preço Médio]],"")</f>
        <v/>
      </c>
      <c r="X4413" s="123" t="str">
        <f>Tabela7[[#This Row],[Código Negociação]]&amp;Tabela7[[#This Row],[C/V]]</f>
        <v/>
      </c>
    </row>
    <row r="4414" spans="3:24" ht="15" customHeight="1" x14ac:dyDescent="0.25">
      <c r="C4414" s="262"/>
      <c r="D4414" s="272"/>
      <c r="E4414" s="273"/>
      <c r="F4414" s="264"/>
      <c r="G4414" s="265"/>
      <c r="H4414" s="126"/>
      <c r="I4414" s="125"/>
      <c r="J4414" s="125"/>
      <c r="K4414" s="125"/>
      <c r="L4414" s="125"/>
      <c r="M4414" s="125"/>
      <c r="N4414" s="125"/>
      <c r="O4414" s="266"/>
      <c r="P4414" s="267"/>
      <c r="Q4414" s="267"/>
      <c r="R4414" s="270"/>
      <c r="S4414" s="267"/>
      <c r="T4414" s="264"/>
      <c r="U4414" s="300"/>
      <c r="V4414" s="294" t="str">
        <f>IF(Tabela7[[#This Row],[C/V]]="c",Tabela7[[#This Row],[Preço Médio]],"")</f>
        <v/>
      </c>
      <c r="W4414" s="294" t="str">
        <f>IF(Tabela7[[#This Row],[C/V]]="v",Tabela7[[#This Row],[Preço Médio]],"")</f>
        <v/>
      </c>
      <c r="X4414" s="123" t="str">
        <f>Tabela7[[#This Row],[Código Negociação]]&amp;Tabela7[[#This Row],[C/V]]</f>
        <v/>
      </c>
    </row>
    <row r="4415" spans="3:24" ht="15" customHeight="1" x14ac:dyDescent="0.25">
      <c r="C4415" s="141"/>
      <c r="D4415" s="271"/>
      <c r="E4415" s="271"/>
      <c r="F4415" s="118"/>
      <c r="G4415" s="119"/>
      <c r="H4415" s="118"/>
      <c r="I4415" s="120"/>
      <c r="J4415" s="120"/>
      <c r="K4415" s="120"/>
      <c r="L4415" s="120"/>
      <c r="M4415" s="120"/>
      <c r="N4415" s="120"/>
      <c r="O4415" s="121"/>
      <c r="P4415" s="121"/>
      <c r="Q4415" s="117"/>
      <c r="R4415" s="122"/>
      <c r="S4415" s="117"/>
      <c r="T4415" s="123"/>
      <c r="U4415" s="299"/>
      <c r="V4415" s="294" t="str">
        <f>IF(Tabela7[[#This Row],[C/V]]="c",Tabela7[[#This Row],[Preço Médio]],"")</f>
        <v/>
      </c>
      <c r="W4415" s="294" t="str">
        <f>IF(Tabela7[[#This Row],[C/V]]="v",Tabela7[[#This Row],[Preço Médio]],"")</f>
        <v/>
      </c>
      <c r="X4415" s="123" t="str">
        <f>Tabela7[[#This Row],[Código Negociação]]&amp;Tabela7[[#This Row],[C/V]]</f>
        <v/>
      </c>
    </row>
    <row r="4416" spans="3:24" ht="15" customHeight="1" x14ac:dyDescent="0.25">
      <c r="C4416" s="262"/>
      <c r="D4416" s="272"/>
      <c r="E4416" s="272"/>
      <c r="F4416" s="264"/>
      <c r="G4416" s="265"/>
      <c r="H4416" s="126"/>
      <c r="I4416" s="125"/>
      <c r="J4416" s="125"/>
      <c r="K4416" s="125"/>
      <c r="L4416" s="125"/>
      <c r="M4416" s="125"/>
      <c r="N4416" s="125"/>
      <c r="O4416" s="266"/>
      <c r="P4416" s="267"/>
      <c r="Q4416" s="268"/>
      <c r="R4416" s="269"/>
      <c r="S4416" s="268"/>
      <c r="T4416" s="263"/>
      <c r="U4416" s="300"/>
      <c r="V4416" s="294" t="str">
        <f>IF(Tabela7[[#This Row],[C/V]]="c",Tabela7[[#This Row],[Preço Médio]],"")</f>
        <v/>
      </c>
      <c r="W4416" s="294" t="str">
        <f>IF(Tabela7[[#This Row],[C/V]]="v",Tabela7[[#This Row],[Preço Médio]],"")</f>
        <v/>
      </c>
      <c r="X4416" s="123" t="str">
        <f>Tabela7[[#This Row],[Código Negociação]]&amp;Tabela7[[#This Row],[C/V]]</f>
        <v/>
      </c>
    </row>
    <row r="4417" spans="3:24" ht="15" customHeight="1" x14ac:dyDescent="0.25">
      <c r="C4417" s="262"/>
      <c r="D4417" s="272"/>
      <c r="E4417" s="272"/>
      <c r="F4417" s="264"/>
      <c r="G4417" s="265"/>
      <c r="H4417" s="126"/>
      <c r="I4417" s="125"/>
      <c r="J4417" s="125"/>
      <c r="K4417" s="125"/>
      <c r="L4417" s="125"/>
      <c r="M4417" s="125"/>
      <c r="N4417" s="125"/>
      <c r="O4417" s="266"/>
      <c r="P4417" s="267"/>
      <c r="Q4417" s="267"/>
      <c r="R4417" s="270"/>
      <c r="S4417" s="267"/>
      <c r="T4417" s="264"/>
      <c r="U4417" s="300"/>
      <c r="V4417" s="294" t="str">
        <f>IF(Tabela7[[#This Row],[C/V]]="c",Tabela7[[#This Row],[Preço Médio]],"")</f>
        <v/>
      </c>
      <c r="W4417" s="294" t="str">
        <f>IF(Tabela7[[#This Row],[C/V]]="v",Tabela7[[#This Row],[Preço Médio]],"")</f>
        <v/>
      </c>
      <c r="X4417" s="123" t="str">
        <f>Tabela7[[#This Row],[Código Negociação]]&amp;Tabela7[[#This Row],[C/V]]</f>
        <v/>
      </c>
    </row>
    <row r="4418" spans="3:24" ht="15" customHeight="1" x14ac:dyDescent="0.25">
      <c r="C4418" s="141"/>
      <c r="D4418" s="273"/>
      <c r="E4418" s="273"/>
      <c r="F4418" s="264"/>
      <c r="G4418" s="274"/>
      <c r="H4418" s="264"/>
      <c r="I4418" s="275"/>
      <c r="J4418" s="275"/>
      <c r="K4418" s="275"/>
      <c r="L4418" s="275"/>
      <c r="M4418" s="275"/>
      <c r="N4418" s="275"/>
      <c r="O4418" s="267"/>
      <c r="P4418" s="267"/>
      <c r="Q4418" s="268"/>
      <c r="R4418" s="269"/>
      <c r="S4418" s="268"/>
      <c r="T4418" s="263"/>
      <c r="U4418" s="300"/>
      <c r="V4418" s="294" t="str">
        <f>IF(Tabela7[[#This Row],[C/V]]="c",Tabela7[[#This Row],[Preço Médio]],"")</f>
        <v/>
      </c>
      <c r="W4418" s="294" t="str">
        <f>IF(Tabela7[[#This Row],[C/V]]="v",Tabela7[[#This Row],[Preço Médio]],"")</f>
        <v/>
      </c>
      <c r="X4418" s="123" t="str">
        <f>Tabela7[[#This Row],[Código Negociação]]&amp;Tabela7[[#This Row],[C/V]]</f>
        <v/>
      </c>
    </row>
    <row r="4419" spans="3:24" ht="15" customHeight="1" x14ac:dyDescent="0.25">
      <c r="C4419" s="262"/>
      <c r="D4419" s="272"/>
      <c r="E4419" s="273"/>
      <c r="F4419" s="264"/>
      <c r="G4419" s="265"/>
      <c r="H4419" s="126"/>
      <c r="I4419" s="125"/>
      <c r="J4419" s="125"/>
      <c r="K4419" s="125"/>
      <c r="L4419" s="125"/>
      <c r="M4419" s="125"/>
      <c r="N4419" s="125"/>
      <c r="O4419" s="266"/>
      <c r="P4419" s="267"/>
      <c r="Q4419" s="268"/>
      <c r="R4419" s="269"/>
      <c r="S4419" s="268"/>
      <c r="T4419" s="263"/>
      <c r="U4419" s="300"/>
      <c r="V4419" s="294" t="str">
        <f>IF(Tabela7[[#This Row],[C/V]]="c",Tabela7[[#This Row],[Preço Médio]],"")</f>
        <v/>
      </c>
      <c r="W4419" s="294" t="str">
        <f>IF(Tabela7[[#This Row],[C/V]]="v",Tabela7[[#This Row],[Preço Médio]],"")</f>
        <v/>
      </c>
      <c r="X4419" s="123" t="str">
        <f>Tabela7[[#This Row],[Código Negociação]]&amp;Tabela7[[#This Row],[C/V]]</f>
        <v/>
      </c>
    </row>
    <row r="4420" spans="3:24" ht="15" customHeight="1" x14ac:dyDescent="0.25">
      <c r="C4420" s="262"/>
      <c r="D4420" s="272"/>
      <c r="E4420" s="273"/>
      <c r="F4420" s="264"/>
      <c r="G4420" s="265"/>
      <c r="H4420" s="126"/>
      <c r="I4420" s="125"/>
      <c r="J4420" s="125"/>
      <c r="K4420" s="125"/>
      <c r="L4420" s="125"/>
      <c r="M4420" s="125"/>
      <c r="N4420" s="125"/>
      <c r="O4420" s="266"/>
      <c r="P4420" s="267"/>
      <c r="Q4420" s="267"/>
      <c r="R4420" s="270"/>
      <c r="S4420" s="267"/>
      <c r="T4420" s="264"/>
      <c r="U4420" s="300"/>
      <c r="V4420" s="294" t="str">
        <f>IF(Tabela7[[#This Row],[C/V]]="c",Tabela7[[#This Row],[Preço Médio]],"")</f>
        <v/>
      </c>
      <c r="W4420" s="294" t="str">
        <f>IF(Tabela7[[#This Row],[C/V]]="v",Tabela7[[#This Row],[Preço Médio]],"")</f>
        <v/>
      </c>
      <c r="X4420" s="123" t="str">
        <f>Tabela7[[#This Row],[Código Negociação]]&amp;Tabela7[[#This Row],[C/V]]</f>
        <v/>
      </c>
    </row>
    <row r="4421" spans="3:24" ht="15" customHeight="1" x14ac:dyDescent="0.25">
      <c r="C4421" s="141"/>
      <c r="D4421" s="271"/>
      <c r="E4421" s="271"/>
      <c r="F4421" s="118"/>
      <c r="G4421" s="119"/>
      <c r="H4421" s="118"/>
      <c r="I4421" s="120"/>
      <c r="J4421" s="120"/>
      <c r="K4421" s="120"/>
      <c r="L4421" s="120"/>
      <c r="M4421" s="120"/>
      <c r="N4421" s="120"/>
      <c r="O4421" s="121"/>
      <c r="P4421" s="121"/>
      <c r="Q4421" s="117"/>
      <c r="R4421" s="122"/>
      <c r="S4421" s="117"/>
      <c r="T4421" s="123"/>
      <c r="U4421" s="299"/>
      <c r="V4421" s="294" t="str">
        <f>IF(Tabela7[[#This Row],[C/V]]="c",Tabela7[[#This Row],[Preço Médio]],"")</f>
        <v/>
      </c>
      <c r="W4421" s="294" t="str">
        <f>IF(Tabela7[[#This Row],[C/V]]="v",Tabela7[[#This Row],[Preço Médio]],"")</f>
        <v/>
      </c>
      <c r="X4421" s="123" t="str">
        <f>Tabela7[[#This Row],[Código Negociação]]&amp;Tabela7[[#This Row],[C/V]]</f>
        <v/>
      </c>
    </row>
    <row r="4422" spans="3:24" ht="15" customHeight="1" x14ac:dyDescent="0.25">
      <c r="C4422" s="262"/>
      <c r="D4422" s="272"/>
      <c r="E4422" s="272"/>
      <c r="F4422" s="264"/>
      <c r="G4422" s="265"/>
      <c r="H4422" s="126"/>
      <c r="I4422" s="125"/>
      <c r="J4422" s="125"/>
      <c r="K4422" s="125"/>
      <c r="L4422" s="125"/>
      <c r="M4422" s="125"/>
      <c r="N4422" s="125"/>
      <c r="O4422" s="266"/>
      <c r="P4422" s="267"/>
      <c r="Q4422" s="268"/>
      <c r="R4422" s="269"/>
      <c r="S4422" s="268"/>
      <c r="T4422" s="263"/>
      <c r="U4422" s="300"/>
      <c r="V4422" s="294" t="str">
        <f>IF(Tabela7[[#This Row],[C/V]]="c",Tabela7[[#This Row],[Preço Médio]],"")</f>
        <v/>
      </c>
      <c r="W4422" s="294" t="str">
        <f>IF(Tabela7[[#This Row],[C/V]]="v",Tabela7[[#This Row],[Preço Médio]],"")</f>
        <v/>
      </c>
      <c r="X4422" s="123" t="str">
        <f>Tabela7[[#This Row],[Código Negociação]]&amp;Tabela7[[#This Row],[C/V]]</f>
        <v/>
      </c>
    </row>
    <row r="4423" spans="3:24" ht="15" customHeight="1" x14ac:dyDescent="0.25">
      <c r="C4423" s="262"/>
      <c r="D4423" s="272"/>
      <c r="E4423" s="272"/>
      <c r="F4423" s="264"/>
      <c r="G4423" s="265"/>
      <c r="H4423" s="126"/>
      <c r="I4423" s="125"/>
      <c r="J4423" s="125"/>
      <c r="K4423" s="125"/>
      <c r="L4423" s="125"/>
      <c r="M4423" s="125"/>
      <c r="N4423" s="125"/>
      <c r="O4423" s="266"/>
      <c r="P4423" s="267"/>
      <c r="Q4423" s="267"/>
      <c r="R4423" s="270"/>
      <c r="S4423" s="267"/>
      <c r="T4423" s="264"/>
      <c r="U4423" s="300"/>
      <c r="V4423" s="294" t="str">
        <f>IF(Tabela7[[#This Row],[C/V]]="c",Tabela7[[#This Row],[Preço Médio]],"")</f>
        <v/>
      </c>
      <c r="W4423" s="294" t="str">
        <f>IF(Tabela7[[#This Row],[C/V]]="v",Tabela7[[#This Row],[Preço Médio]],"")</f>
        <v/>
      </c>
      <c r="X4423" s="123" t="str">
        <f>Tabela7[[#This Row],[Código Negociação]]&amp;Tabela7[[#This Row],[C/V]]</f>
        <v/>
      </c>
    </row>
    <row r="4424" spans="3:24" ht="15" customHeight="1" x14ac:dyDescent="0.25">
      <c r="C4424" s="141"/>
      <c r="D4424" s="273"/>
      <c r="E4424" s="273"/>
      <c r="F4424" s="264"/>
      <c r="G4424" s="274"/>
      <c r="H4424" s="264"/>
      <c r="I4424" s="275"/>
      <c r="J4424" s="275"/>
      <c r="K4424" s="275"/>
      <c r="L4424" s="275"/>
      <c r="M4424" s="275"/>
      <c r="N4424" s="275"/>
      <c r="O4424" s="267"/>
      <c r="P4424" s="267"/>
      <c r="Q4424" s="268"/>
      <c r="R4424" s="269"/>
      <c r="S4424" s="268"/>
      <c r="T4424" s="263"/>
      <c r="U4424" s="300"/>
      <c r="V4424" s="294" t="str">
        <f>IF(Tabela7[[#This Row],[C/V]]="c",Tabela7[[#This Row],[Preço Médio]],"")</f>
        <v/>
      </c>
      <c r="W4424" s="294" t="str">
        <f>IF(Tabela7[[#This Row],[C/V]]="v",Tabela7[[#This Row],[Preço Médio]],"")</f>
        <v/>
      </c>
      <c r="X4424" s="123" t="str">
        <f>Tabela7[[#This Row],[Código Negociação]]&amp;Tabela7[[#This Row],[C/V]]</f>
        <v/>
      </c>
    </row>
    <row r="4425" spans="3:24" ht="15" customHeight="1" x14ac:dyDescent="0.25">
      <c r="C4425" s="262"/>
      <c r="D4425" s="272"/>
      <c r="E4425" s="273"/>
      <c r="F4425" s="264"/>
      <c r="G4425" s="265"/>
      <c r="H4425" s="126"/>
      <c r="I4425" s="125"/>
      <c r="J4425" s="125"/>
      <c r="K4425" s="125"/>
      <c r="L4425" s="125"/>
      <c r="M4425" s="125"/>
      <c r="N4425" s="125"/>
      <c r="O4425" s="266"/>
      <c r="P4425" s="267"/>
      <c r="Q4425" s="268"/>
      <c r="R4425" s="269"/>
      <c r="S4425" s="268"/>
      <c r="T4425" s="263"/>
      <c r="U4425" s="300"/>
      <c r="V4425" s="294" t="str">
        <f>IF(Tabela7[[#This Row],[C/V]]="c",Tabela7[[#This Row],[Preço Médio]],"")</f>
        <v/>
      </c>
      <c r="W4425" s="294" t="str">
        <f>IF(Tabela7[[#This Row],[C/V]]="v",Tabela7[[#This Row],[Preço Médio]],"")</f>
        <v/>
      </c>
      <c r="X4425" s="123" t="str">
        <f>Tabela7[[#This Row],[Código Negociação]]&amp;Tabela7[[#This Row],[C/V]]</f>
        <v/>
      </c>
    </row>
    <row r="4426" spans="3:24" ht="15" customHeight="1" x14ac:dyDescent="0.25">
      <c r="C4426" s="262"/>
      <c r="D4426" s="272"/>
      <c r="E4426" s="273"/>
      <c r="F4426" s="264"/>
      <c r="G4426" s="265"/>
      <c r="H4426" s="126"/>
      <c r="I4426" s="125"/>
      <c r="J4426" s="125"/>
      <c r="K4426" s="125"/>
      <c r="L4426" s="125"/>
      <c r="M4426" s="125"/>
      <c r="N4426" s="125"/>
      <c r="O4426" s="266"/>
      <c r="P4426" s="267"/>
      <c r="Q4426" s="267"/>
      <c r="R4426" s="270"/>
      <c r="S4426" s="267"/>
      <c r="T4426" s="264"/>
      <c r="U4426" s="300"/>
      <c r="V4426" s="294" t="str">
        <f>IF(Tabela7[[#This Row],[C/V]]="c",Tabela7[[#This Row],[Preço Médio]],"")</f>
        <v/>
      </c>
      <c r="W4426" s="294" t="str">
        <f>IF(Tabela7[[#This Row],[C/V]]="v",Tabela7[[#This Row],[Preço Médio]],"")</f>
        <v/>
      </c>
      <c r="X4426" s="123" t="str">
        <f>Tabela7[[#This Row],[Código Negociação]]&amp;Tabela7[[#This Row],[C/V]]</f>
        <v/>
      </c>
    </row>
    <row r="4427" spans="3:24" ht="15" customHeight="1" x14ac:dyDescent="0.25">
      <c r="C4427" s="141"/>
      <c r="D4427" s="271"/>
      <c r="E4427" s="271"/>
      <c r="F4427" s="118"/>
      <c r="G4427" s="119"/>
      <c r="H4427" s="118"/>
      <c r="I4427" s="120"/>
      <c r="J4427" s="120"/>
      <c r="K4427" s="120"/>
      <c r="L4427" s="120"/>
      <c r="M4427" s="120"/>
      <c r="N4427" s="120"/>
      <c r="O4427" s="121"/>
      <c r="P4427" s="121"/>
      <c r="Q4427" s="117"/>
      <c r="R4427" s="122"/>
      <c r="S4427" s="117"/>
      <c r="T4427" s="123"/>
      <c r="U4427" s="299"/>
      <c r="V4427" s="294" t="str">
        <f>IF(Tabela7[[#This Row],[C/V]]="c",Tabela7[[#This Row],[Preço Médio]],"")</f>
        <v/>
      </c>
      <c r="W4427" s="294" t="str">
        <f>IF(Tabela7[[#This Row],[C/V]]="v",Tabela7[[#This Row],[Preço Médio]],"")</f>
        <v/>
      </c>
      <c r="X4427" s="123" t="str">
        <f>Tabela7[[#This Row],[Código Negociação]]&amp;Tabela7[[#This Row],[C/V]]</f>
        <v/>
      </c>
    </row>
    <row r="4428" spans="3:24" ht="15" customHeight="1" x14ac:dyDescent="0.25">
      <c r="C4428" s="262"/>
      <c r="D4428" s="272"/>
      <c r="E4428" s="272"/>
      <c r="F4428" s="264"/>
      <c r="G4428" s="265"/>
      <c r="H4428" s="126"/>
      <c r="I4428" s="125"/>
      <c r="J4428" s="125"/>
      <c r="K4428" s="125"/>
      <c r="L4428" s="125"/>
      <c r="M4428" s="125"/>
      <c r="N4428" s="125"/>
      <c r="O4428" s="266"/>
      <c r="P4428" s="267"/>
      <c r="Q4428" s="268"/>
      <c r="R4428" s="269"/>
      <c r="S4428" s="268"/>
      <c r="T4428" s="263"/>
      <c r="U4428" s="300"/>
      <c r="V4428" s="294" t="str">
        <f>IF(Tabela7[[#This Row],[C/V]]="c",Tabela7[[#This Row],[Preço Médio]],"")</f>
        <v/>
      </c>
      <c r="W4428" s="294" t="str">
        <f>IF(Tabela7[[#This Row],[C/V]]="v",Tabela7[[#This Row],[Preço Médio]],"")</f>
        <v/>
      </c>
      <c r="X4428" s="123" t="str">
        <f>Tabela7[[#This Row],[Código Negociação]]&amp;Tabela7[[#This Row],[C/V]]</f>
        <v/>
      </c>
    </row>
    <row r="4429" spans="3:24" ht="15" customHeight="1" x14ac:dyDescent="0.25">
      <c r="C4429" s="262"/>
      <c r="D4429" s="272"/>
      <c r="E4429" s="272"/>
      <c r="F4429" s="264"/>
      <c r="G4429" s="265"/>
      <c r="H4429" s="126"/>
      <c r="I4429" s="125"/>
      <c r="J4429" s="125"/>
      <c r="K4429" s="125"/>
      <c r="L4429" s="125"/>
      <c r="M4429" s="125"/>
      <c r="N4429" s="125"/>
      <c r="O4429" s="266"/>
      <c r="P4429" s="267"/>
      <c r="Q4429" s="267"/>
      <c r="R4429" s="270"/>
      <c r="S4429" s="267"/>
      <c r="T4429" s="264"/>
      <c r="U4429" s="300"/>
      <c r="V4429" s="294" t="str">
        <f>IF(Tabela7[[#This Row],[C/V]]="c",Tabela7[[#This Row],[Preço Médio]],"")</f>
        <v/>
      </c>
      <c r="W4429" s="294" t="str">
        <f>IF(Tabela7[[#This Row],[C/V]]="v",Tabela7[[#This Row],[Preço Médio]],"")</f>
        <v/>
      </c>
      <c r="X4429" s="123" t="str">
        <f>Tabela7[[#This Row],[Código Negociação]]&amp;Tabela7[[#This Row],[C/V]]</f>
        <v/>
      </c>
    </row>
    <row r="4430" spans="3:24" ht="15" customHeight="1" x14ac:dyDescent="0.25">
      <c r="C4430" s="141"/>
      <c r="D4430" s="273"/>
      <c r="E4430" s="273"/>
      <c r="F4430" s="264"/>
      <c r="G4430" s="274"/>
      <c r="H4430" s="264"/>
      <c r="I4430" s="275"/>
      <c r="J4430" s="275"/>
      <c r="K4430" s="275"/>
      <c r="L4430" s="275"/>
      <c r="M4430" s="275"/>
      <c r="N4430" s="275"/>
      <c r="O4430" s="267"/>
      <c r="P4430" s="267"/>
      <c r="Q4430" s="268"/>
      <c r="R4430" s="269"/>
      <c r="S4430" s="268"/>
      <c r="T4430" s="263"/>
      <c r="U4430" s="300"/>
      <c r="V4430" s="294" t="str">
        <f>IF(Tabela7[[#This Row],[C/V]]="c",Tabela7[[#This Row],[Preço Médio]],"")</f>
        <v/>
      </c>
      <c r="W4430" s="294" t="str">
        <f>IF(Tabela7[[#This Row],[C/V]]="v",Tabela7[[#This Row],[Preço Médio]],"")</f>
        <v/>
      </c>
      <c r="X4430" s="123" t="str">
        <f>Tabela7[[#This Row],[Código Negociação]]&amp;Tabela7[[#This Row],[C/V]]</f>
        <v/>
      </c>
    </row>
    <row r="4431" spans="3:24" ht="15" customHeight="1" x14ac:dyDescent="0.25">
      <c r="C4431" s="262"/>
      <c r="D4431" s="272"/>
      <c r="E4431" s="273"/>
      <c r="F4431" s="264"/>
      <c r="G4431" s="265"/>
      <c r="H4431" s="126"/>
      <c r="I4431" s="125"/>
      <c r="J4431" s="125"/>
      <c r="K4431" s="125"/>
      <c r="L4431" s="125"/>
      <c r="M4431" s="125"/>
      <c r="N4431" s="125"/>
      <c r="O4431" s="266"/>
      <c r="P4431" s="267"/>
      <c r="Q4431" s="268"/>
      <c r="R4431" s="269"/>
      <c r="S4431" s="268"/>
      <c r="T4431" s="263"/>
      <c r="U4431" s="300"/>
      <c r="V4431" s="294" t="str">
        <f>IF(Tabela7[[#This Row],[C/V]]="c",Tabela7[[#This Row],[Preço Médio]],"")</f>
        <v/>
      </c>
      <c r="W4431" s="294" t="str">
        <f>IF(Tabela7[[#This Row],[C/V]]="v",Tabela7[[#This Row],[Preço Médio]],"")</f>
        <v/>
      </c>
      <c r="X4431" s="123" t="str">
        <f>Tabela7[[#This Row],[Código Negociação]]&amp;Tabela7[[#This Row],[C/V]]</f>
        <v/>
      </c>
    </row>
    <row r="4432" spans="3:24" ht="15" customHeight="1" x14ac:dyDescent="0.25">
      <c r="C4432" s="262"/>
      <c r="D4432" s="272"/>
      <c r="E4432" s="273"/>
      <c r="F4432" s="264"/>
      <c r="G4432" s="265"/>
      <c r="H4432" s="126"/>
      <c r="I4432" s="125"/>
      <c r="J4432" s="125"/>
      <c r="K4432" s="125"/>
      <c r="L4432" s="125"/>
      <c r="M4432" s="125"/>
      <c r="N4432" s="125"/>
      <c r="O4432" s="266"/>
      <c r="P4432" s="267"/>
      <c r="Q4432" s="267"/>
      <c r="R4432" s="270"/>
      <c r="S4432" s="267"/>
      <c r="T4432" s="264"/>
      <c r="U4432" s="300"/>
      <c r="V4432" s="294" t="str">
        <f>IF(Tabela7[[#This Row],[C/V]]="c",Tabela7[[#This Row],[Preço Médio]],"")</f>
        <v/>
      </c>
      <c r="W4432" s="294" t="str">
        <f>IF(Tabela7[[#This Row],[C/V]]="v",Tabela7[[#This Row],[Preço Médio]],"")</f>
        <v/>
      </c>
      <c r="X4432" s="123" t="str">
        <f>Tabela7[[#This Row],[Código Negociação]]&amp;Tabela7[[#This Row],[C/V]]</f>
        <v/>
      </c>
    </row>
    <row r="4433" spans="3:24" ht="15" customHeight="1" x14ac:dyDescent="0.25">
      <c r="C4433" s="141"/>
      <c r="D4433" s="271"/>
      <c r="E4433" s="271"/>
      <c r="F4433" s="118"/>
      <c r="G4433" s="119"/>
      <c r="H4433" s="118"/>
      <c r="I4433" s="120"/>
      <c r="J4433" s="120"/>
      <c r="K4433" s="120"/>
      <c r="L4433" s="120"/>
      <c r="M4433" s="120"/>
      <c r="N4433" s="120"/>
      <c r="O4433" s="121"/>
      <c r="P4433" s="121"/>
      <c r="Q4433" s="117"/>
      <c r="R4433" s="122"/>
      <c r="S4433" s="117"/>
      <c r="T4433" s="123"/>
      <c r="U4433" s="299"/>
      <c r="V4433" s="294" t="str">
        <f>IF(Tabela7[[#This Row],[C/V]]="c",Tabela7[[#This Row],[Preço Médio]],"")</f>
        <v/>
      </c>
      <c r="W4433" s="294" t="str">
        <f>IF(Tabela7[[#This Row],[C/V]]="v",Tabela7[[#This Row],[Preço Médio]],"")</f>
        <v/>
      </c>
      <c r="X4433" s="123" t="str">
        <f>Tabela7[[#This Row],[Código Negociação]]&amp;Tabela7[[#This Row],[C/V]]</f>
        <v/>
      </c>
    </row>
    <row r="4434" spans="3:24" ht="15" customHeight="1" x14ac:dyDescent="0.25">
      <c r="C4434" s="262"/>
      <c r="D4434" s="272"/>
      <c r="E4434" s="272"/>
      <c r="F4434" s="264"/>
      <c r="G4434" s="265"/>
      <c r="H4434" s="126"/>
      <c r="I4434" s="125"/>
      <c r="J4434" s="125"/>
      <c r="K4434" s="125"/>
      <c r="L4434" s="125"/>
      <c r="M4434" s="125"/>
      <c r="N4434" s="125"/>
      <c r="O4434" s="266"/>
      <c r="P4434" s="267"/>
      <c r="Q4434" s="268"/>
      <c r="R4434" s="269"/>
      <c r="S4434" s="268"/>
      <c r="T4434" s="263"/>
      <c r="U4434" s="300"/>
      <c r="V4434" s="294" t="str">
        <f>IF(Tabela7[[#This Row],[C/V]]="c",Tabela7[[#This Row],[Preço Médio]],"")</f>
        <v/>
      </c>
      <c r="W4434" s="294" t="str">
        <f>IF(Tabela7[[#This Row],[C/V]]="v",Tabela7[[#This Row],[Preço Médio]],"")</f>
        <v/>
      </c>
      <c r="X4434" s="123" t="str">
        <f>Tabela7[[#This Row],[Código Negociação]]&amp;Tabela7[[#This Row],[C/V]]</f>
        <v/>
      </c>
    </row>
    <row r="4435" spans="3:24" ht="15" customHeight="1" x14ac:dyDescent="0.25">
      <c r="C4435" s="262"/>
      <c r="D4435" s="272"/>
      <c r="E4435" s="272"/>
      <c r="F4435" s="264"/>
      <c r="G4435" s="265"/>
      <c r="H4435" s="126"/>
      <c r="I4435" s="125"/>
      <c r="J4435" s="125"/>
      <c r="K4435" s="125"/>
      <c r="L4435" s="125"/>
      <c r="M4435" s="125"/>
      <c r="N4435" s="125"/>
      <c r="O4435" s="266"/>
      <c r="P4435" s="267"/>
      <c r="Q4435" s="267"/>
      <c r="R4435" s="270"/>
      <c r="S4435" s="267"/>
      <c r="T4435" s="264"/>
      <c r="U4435" s="300"/>
      <c r="V4435" s="294" t="str">
        <f>IF(Tabela7[[#This Row],[C/V]]="c",Tabela7[[#This Row],[Preço Médio]],"")</f>
        <v/>
      </c>
      <c r="W4435" s="294" t="str">
        <f>IF(Tabela7[[#This Row],[C/V]]="v",Tabela7[[#This Row],[Preço Médio]],"")</f>
        <v/>
      </c>
      <c r="X4435" s="123" t="str">
        <f>Tabela7[[#This Row],[Código Negociação]]&amp;Tabela7[[#This Row],[C/V]]</f>
        <v/>
      </c>
    </row>
    <row r="4436" spans="3:24" ht="15" customHeight="1" x14ac:dyDescent="0.25">
      <c r="C4436" s="141"/>
      <c r="D4436" s="273"/>
      <c r="E4436" s="273"/>
      <c r="F4436" s="264"/>
      <c r="G4436" s="274"/>
      <c r="H4436" s="264"/>
      <c r="I4436" s="275"/>
      <c r="J4436" s="275"/>
      <c r="K4436" s="275"/>
      <c r="L4436" s="275"/>
      <c r="M4436" s="275"/>
      <c r="N4436" s="275"/>
      <c r="O4436" s="267"/>
      <c r="P4436" s="267"/>
      <c r="Q4436" s="268"/>
      <c r="R4436" s="269"/>
      <c r="S4436" s="268"/>
      <c r="T4436" s="263"/>
      <c r="U4436" s="300"/>
      <c r="V4436" s="294" t="str">
        <f>IF(Tabela7[[#This Row],[C/V]]="c",Tabela7[[#This Row],[Preço Médio]],"")</f>
        <v/>
      </c>
      <c r="W4436" s="294" t="str">
        <f>IF(Tabela7[[#This Row],[C/V]]="v",Tabela7[[#This Row],[Preço Médio]],"")</f>
        <v/>
      </c>
      <c r="X4436" s="123" t="str">
        <f>Tabela7[[#This Row],[Código Negociação]]&amp;Tabela7[[#This Row],[C/V]]</f>
        <v/>
      </c>
    </row>
    <row r="4437" spans="3:24" ht="15" customHeight="1" x14ac:dyDescent="0.25">
      <c r="C4437" s="262"/>
      <c r="D4437" s="272"/>
      <c r="E4437" s="273"/>
      <c r="F4437" s="264"/>
      <c r="G4437" s="265"/>
      <c r="H4437" s="126"/>
      <c r="I4437" s="125"/>
      <c r="J4437" s="125"/>
      <c r="K4437" s="125"/>
      <c r="L4437" s="125"/>
      <c r="M4437" s="125"/>
      <c r="N4437" s="125"/>
      <c r="O4437" s="266"/>
      <c r="P4437" s="267"/>
      <c r="Q4437" s="268"/>
      <c r="R4437" s="269"/>
      <c r="S4437" s="268"/>
      <c r="T4437" s="263"/>
      <c r="U4437" s="300"/>
      <c r="V4437" s="294" t="str">
        <f>IF(Tabela7[[#This Row],[C/V]]="c",Tabela7[[#This Row],[Preço Médio]],"")</f>
        <v/>
      </c>
      <c r="W4437" s="294" t="str">
        <f>IF(Tabela7[[#This Row],[C/V]]="v",Tabela7[[#This Row],[Preço Médio]],"")</f>
        <v/>
      </c>
      <c r="X4437" s="123" t="str">
        <f>Tabela7[[#This Row],[Código Negociação]]&amp;Tabela7[[#This Row],[C/V]]</f>
        <v/>
      </c>
    </row>
    <row r="4438" spans="3:24" ht="15" customHeight="1" x14ac:dyDescent="0.25">
      <c r="C4438" s="262"/>
      <c r="D4438" s="272"/>
      <c r="E4438" s="273"/>
      <c r="F4438" s="264"/>
      <c r="G4438" s="265"/>
      <c r="H4438" s="126"/>
      <c r="I4438" s="125"/>
      <c r="J4438" s="125"/>
      <c r="K4438" s="125"/>
      <c r="L4438" s="125"/>
      <c r="M4438" s="125"/>
      <c r="N4438" s="125"/>
      <c r="O4438" s="266"/>
      <c r="P4438" s="267"/>
      <c r="Q4438" s="267"/>
      <c r="R4438" s="270"/>
      <c r="S4438" s="267"/>
      <c r="T4438" s="264"/>
      <c r="U4438" s="300"/>
      <c r="V4438" s="294" t="str">
        <f>IF(Tabela7[[#This Row],[C/V]]="c",Tabela7[[#This Row],[Preço Médio]],"")</f>
        <v/>
      </c>
      <c r="W4438" s="294" t="str">
        <f>IF(Tabela7[[#This Row],[C/V]]="v",Tabela7[[#This Row],[Preço Médio]],"")</f>
        <v/>
      </c>
      <c r="X4438" s="123" t="str">
        <f>Tabela7[[#This Row],[Código Negociação]]&amp;Tabela7[[#This Row],[C/V]]</f>
        <v/>
      </c>
    </row>
    <row r="4439" spans="3:24" ht="15" customHeight="1" x14ac:dyDescent="0.25">
      <c r="C4439" s="141"/>
      <c r="D4439" s="271"/>
      <c r="E4439" s="271"/>
      <c r="F4439" s="118"/>
      <c r="G4439" s="119"/>
      <c r="H4439" s="118"/>
      <c r="I4439" s="120"/>
      <c r="J4439" s="120"/>
      <c r="K4439" s="120"/>
      <c r="L4439" s="120"/>
      <c r="M4439" s="120"/>
      <c r="N4439" s="120"/>
      <c r="O4439" s="121"/>
      <c r="P4439" s="121"/>
      <c r="Q4439" s="117"/>
      <c r="R4439" s="122"/>
      <c r="S4439" s="117"/>
      <c r="T4439" s="123"/>
      <c r="U4439" s="299"/>
      <c r="V4439" s="294" t="str">
        <f>IF(Tabela7[[#This Row],[C/V]]="c",Tabela7[[#This Row],[Preço Médio]],"")</f>
        <v/>
      </c>
      <c r="W4439" s="294" t="str">
        <f>IF(Tabela7[[#This Row],[C/V]]="v",Tabela7[[#This Row],[Preço Médio]],"")</f>
        <v/>
      </c>
      <c r="X4439" s="123" t="str">
        <f>Tabela7[[#This Row],[Código Negociação]]&amp;Tabela7[[#This Row],[C/V]]</f>
        <v/>
      </c>
    </row>
    <row r="4440" spans="3:24" ht="15" customHeight="1" x14ac:dyDescent="0.25">
      <c r="C4440" s="262"/>
      <c r="D4440" s="272"/>
      <c r="E4440" s="272"/>
      <c r="F4440" s="264"/>
      <c r="G4440" s="265"/>
      <c r="H4440" s="126"/>
      <c r="I4440" s="125"/>
      <c r="J4440" s="125"/>
      <c r="K4440" s="125"/>
      <c r="L4440" s="125"/>
      <c r="M4440" s="125"/>
      <c r="N4440" s="125"/>
      <c r="O4440" s="266"/>
      <c r="P4440" s="267"/>
      <c r="Q4440" s="268"/>
      <c r="R4440" s="269"/>
      <c r="S4440" s="268"/>
      <c r="T4440" s="263"/>
      <c r="U4440" s="300"/>
      <c r="V4440" s="294" t="str">
        <f>IF(Tabela7[[#This Row],[C/V]]="c",Tabela7[[#This Row],[Preço Médio]],"")</f>
        <v/>
      </c>
      <c r="W4440" s="294" t="str">
        <f>IF(Tabela7[[#This Row],[C/V]]="v",Tabela7[[#This Row],[Preço Médio]],"")</f>
        <v/>
      </c>
      <c r="X4440" s="123" t="str">
        <f>Tabela7[[#This Row],[Código Negociação]]&amp;Tabela7[[#This Row],[C/V]]</f>
        <v/>
      </c>
    </row>
    <row r="4441" spans="3:24" ht="15" customHeight="1" x14ac:dyDescent="0.25">
      <c r="C4441" s="262"/>
      <c r="D4441" s="272"/>
      <c r="E4441" s="272"/>
      <c r="F4441" s="264"/>
      <c r="G4441" s="265"/>
      <c r="H4441" s="126"/>
      <c r="I4441" s="125"/>
      <c r="J4441" s="125"/>
      <c r="K4441" s="125"/>
      <c r="L4441" s="125"/>
      <c r="M4441" s="125"/>
      <c r="N4441" s="125"/>
      <c r="O4441" s="266"/>
      <c r="P4441" s="267"/>
      <c r="Q4441" s="267"/>
      <c r="R4441" s="270"/>
      <c r="S4441" s="267"/>
      <c r="T4441" s="264"/>
      <c r="U4441" s="300"/>
      <c r="V4441" s="294" t="str">
        <f>IF(Tabela7[[#This Row],[C/V]]="c",Tabela7[[#This Row],[Preço Médio]],"")</f>
        <v/>
      </c>
      <c r="W4441" s="294" t="str">
        <f>IF(Tabela7[[#This Row],[C/V]]="v",Tabela7[[#This Row],[Preço Médio]],"")</f>
        <v/>
      </c>
      <c r="X4441" s="123" t="str">
        <f>Tabela7[[#This Row],[Código Negociação]]&amp;Tabela7[[#This Row],[C/V]]</f>
        <v/>
      </c>
    </row>
    <row r="4442" spans="3:24" ht="15" customHeight="1" x14ac:dyDescent="0.25">
      <c r="C4442" s="141"/>
      <c r="D4442" s="273"/>
      <c r="E4442" s="273"/>
      <c r="F4442" s="264"/>
      <c r="G4442" s="274"/>
      <c r="H4442" s="264"/>
      <c r="I4442" s="275"/>
      <c r="J4442" s="275"/>
      <c r="K4442" s="275"/>
      <c r="L4442" s="275"/>
      <c r="M4442" s="275"/>
      <c r="N4442" s="275"/>
      <c r="O4442" s="267"/>
      <c r="P4442" s="267"/>
      <c r="Q4442" s="268"/>
      <c r="R4442" s="269"/>
      <c r="S4442" s="268"/>
      <c r="T4442" s="263"/>
      <c r="U4442" s="300"/>
      <c r="V4442" s="294" t="str">
        <f>IF(Tabela7[[#This Row],[C/V]]="c",Tabela7[[#This Row],[Preço Médio]],"")</f>
        <v/>
      </c>
      <c r="W4442" s="294" t="str">
        <f>IF(Tabela7[[#This Row],[C/V]]="v",Tabela7[[#This Row],[Preço Médio]],"")</f>
        <v/>
      </c>
      <c r="X4442" s="123" t="str">
        <f>Tabela7[[#This Row],[Código Negociação]]&amp;Tabela7[[#This Row],[C/V]]</f>
        <v/>
      </c>
    </row>
    <row r="4443" spans="3:24" ht="15" customHeight="1" x14ac:dyDescent="0.25">
      <c r="C4443" s="262"/>
      <c r="D4443" s="272"/>
      <c r="E4443" s="273"/>
      <c r="F4443" s="264"/>
      <c r="G4443" s="265"/>
      <c r="H4443" s="126"/>
      <c r="I4443" s="125"/>
      <c r="J4443" s="125"/>
      <c r="K4443" s="125"/>
      <c r="L4443" s="125"/>
      <c r="M4443" s="125"/>
      <c r="N4443" s="125"/>
      <c r="O4443" s="266"/>
      <c r="P4443" s="267"/>
      <c r="Q4443" s="268"/>
      <c r="R4443" s="269"/>
      <c r="S4443" s="268"/>
      <c r="T4443" s="263"/>
      <c r="U4443" s="300"/>
      <c r="V4443" s="294" t="str">
        <f>IF(Tabela7[[#This Row],[C/V]]="c",Tabela7[[#This Row],[Preço Médio]],"")</f>
        <v/>
      </c>
      <c r="W4443" s="294" t="str">
        <f>IF(Tabela7[[#This Row],[C/V]]="v",Tabela7[[#This Row],[Preço Médio]],"")</f>
        <v/>
      </c>
      <c r="X4443" s="123" t="str">
        <f>Tabela7[[#This Row],[Código Negociação]]&amp;Tabela7[[#This Row],[C/V]]</f>
        <v/>
      </c>
    </row>
    <row r="4444" spans="3:24" ht="15" customHeight="1" x14ac:dyDescent="0.25">
      <c r="C4444" s="262"/>
      <c r="D4444" s="272"/>
      <c r="E4444" s="273"/>
      <c r="F4444" s="264"/>
      <c r="G4444" s="265"/>
      <c r="H4444" s="126"/>
      <c r="I4444" s="125"/>
      <c r="J4444" s="125"/>
      <c r="K4444" s="125"/>
      <c r="L4444" s="125"/>
      <c r="M4444" s="125"/>
      <c r="N4444" s="125"/>
      <c r="O4444" s="266"/>
      <c r="P4444" s="267"/>
      <c r="Q4444" s="267"/>
      <c r="R4444" s="270"/>
      <c r="S4444" s="267"/>
      <c r="T4444" s="264"/>
      <c r="U4444" s="300"/>
      <c r="V4444" s="294" t="str">
        <f>IF(Tabela7[[#This Row],[C/V]]="c",Tabela7[[#This Row],[Preço Médio]],"")</f>
        <v/>
      </c>
      <c r="W4444" s="294" t="str">
        <f>IF(Tabela7[[#This Row],[C/V]]="v",Tabela7[[#This Row],[Preço Médio]],"")</f>
        <v/>
      </c>
      <c r="X4444" s="123" t="str">
        <f>Tabela7[[#This Row],[Código Negociação]]&amp;Tabela7[[#This Row],[C/V]]</f>
        <v/>
      </c>
    </row>
    <row r="4445" spans="3:24" ht="15" customHeight="1" x14ac:dyDescent="0.25">
      <c r="C4445" s="141"/>
      <c r="D4445" s="271"/>
      <c r="E4445" s="271"/>
      <c r="F4445" s="118"/>
      <c r="G4445" s="119"/>
      <c r="H4445" s="118"/>
      <c r="I4445" s="120"/>
      <c r="J4445" s="120"/>
      <c r="K4445" s="120"/>
      <c r="L4445" s="120"/>
      <c r="M4445" s="120"/>
      <c r="N4445" s="120"/>
      <c r="O4445" s="121"/>
      <c r="P4445" s="121"/>
      <c r="Q4445" s="117"/>
      <c r="R4445" s="122"/>
      <c r="S4445" s="117"/>
      <c r="T4445" s="123"/>
      <c r="U4445" s="299"/>
      <c r="V4445" s="294" t="str">
        <f>IF(Tabela7[[#This Row],[C/V]]="c",Tabela7[[#This Row],[Preço Médio]],"")</f>
        <v/>
      </c>
      <c r="W4445" s="294" t="str">
        <f>IF(Tabela7[[#This Row],[C/V]]="v",Tabela7[[#This Row],[Preço Médio]],"")</f>
        <v/>
      </c>
      <c r="X4445" s="123" t="str">
        <f>Tabela7[[#This Row],[Código Negociação]]&amp;Tabela7[[#This Row],[C/V]]</f>
        <v/>
      </c>
    </row>
    <row r="4446" spans="3:24" ht="15" customHeight="1" x14ac:dyDescent="0.25">
      <c r="C4446" s="262"/>
      <c r="D4446" s="272"/>
      <c r="E4446" s="272"/>
      <c r="F4446" s="264"/>
      <c r="G4446" s="265"/>
      <c r="H4446" s="126"/>
      <c r="I4446" s="125"/>
      <c r="J4446" s="125"/>
      <c r="K4446" s="125"/>
      <c r="L4446" s="125"/>
      <c r="M4446" s="125"/>
      <c r="N4446" s="125"/>
      <c r="O4446" s="266"/>
      <c r="P4446" s="267"/>
      <c r="Q4446" s="268"/>
      <c r="R4446" s="269"/>
      <c r="S4446" s="268"/>
      <c r="T4446" s="263"/>
      <c r="U4446" s="300"/>
      <c r="V4446" s="294" t="str">
        <f>IF(Tabela7[[#This Row],[C/V]]="c",Tabela7[[#This Row],[Preço Médio]],"")</f>
        <v/>
      </c>
      <c r="W4446" s="294" t="str">
        <f>IF(Tabela7[[#This Row],[C/V]]="v",Tabela7[[#This Row],[Preço Médio]],"")</f>
        <v/>
      </c>
      <c r="X4446" s="123" t="str">
        <f>Tabela7[[#This Row],[Código Negociação]]&amp;Tabela7[[#This Row],[C/V]]</f>
        <v/>
      </c>
    </row>
    <row r="4447" spans="3:24" ht="15" customHeight="1" x14ac:dyDescent="0.25">
      <c r="C4447" s="262"/>
      <c r="D4447" s="272"/>
      <c r="E4447" s="272"/>
      <c r="F4447" s="264"/>
      <c r="G4447" s="265"/>
      <c r="H4447" s="126"/>
      <c r="I4447" s="125"/>
      <c r="J4447" s="125"/>
      <c r="K4447" s="125"/>
      <c r="L4447" s="125"/>
      <c r="M4447" s="125"/>
      <c r="N4447" s="125"/>
      <c r="O4447" s="266"/>
      <c r="P4447" s="267"/>
      <c r="Q4447" s="267"/>
      <c r="R4447" s="270"/>
      <c r="S4447" s="267"/>
      <c r="T4447" s="264"/>
      <c r="U4447" s="300"/>
      <c r="V4447" s="294" t="str">
        <f>IF(Tabela7[[#This Row],[C/V]]="c",Tabela7[[#This Row],[Preço Médio]],"")</f>
        <v/>
      </c>
      <c r="W4447" s="294" t="str">
        <f>IF(Tabela7[[#This Row],[C/V]]="v",Tabela7[[#This Row],[Preço Médio]],"")</f>
        <v/>
      </c>
      <c r="X4447" s="123" t="str">
        <f>Tabela7[[#This Row],[Código Negociação]]&amp;Tabela7[[#This Row],[C/V]]</f>
        <v/>
      </c>
    </row>
    <row r="4448" spans="3:24" ht="15" customHeight="1" x14ac:dyDescent="0.25">
      <c r="C4448" s="141"/>
      <c r="D4448" s="273"/>
      <c r="E4448" s="273"/>
      <c r="F4448" s="264"/>
      <c r="G4448" s="274"/>
      <c r="H4448" s="264"/>
      <c r="I4448" s="275"/>
      <c r="J4448" s="275"/>
      <c r="K4448" s="275"/>
      <c r="L4448" s="275"/>
      <c r="M4448" s="275"/>
      <c r="N4448" s="275"/>
      <c r="O4448" s="267"/>
      <c r="P4448" s="267"/>
      <c r="Q4448" s="268"/>
      <c r="R4448" s="269"/>
      <c r="S4448" s="268"/>
      <c r="T4448" s="263"/>
      <c r="U4448" s="300"/>
      <c r="V4448" s="294" t="str">
        <f>IF(Tabela7[[#This Row],[C/V]]="c",Tabela7[[#This Row],[Preço Médio]],"")</f>
        <v/>
      </c>
      <c r="W4448" s="294" t="str">
        <f>IF(Tabela7[[#This Row],[C/V]]="v",Tabela7[[#This Row],[Preço Médio]],"")</f>
        <v/>
      </c>
      <c r="X4448" s="123" t="str">
        <f>Tabela7[[#This Row],[Código Negociação]]&amp;Tabela7[[#This Row],[C/V]]</f>
        <v/>
      </c>
    </row>
    <row r="4449" spans="3:24" ht="15" customHeight="1" x14ac:dyDescent="0.25">
      <c r="C4449" s="262"/>
      <c r="D4449" s="272"/>
      <c r="E4449" s="273"/>
      <c r="F4449" s="264"/>
      <c r="G4449" s="265"/>
      <c r="H4449" s="126"/>
      <c r="I4449" s="125"/>
      <c r="J4449" s="125"/>
      <c r="K4449" s="125"/>
      <c r="L4449" s="125"/>
      <c r="M4449" s="125"/>
      <c r="N4449" s="125"/>
      <c r="O4449" s="266"/>
      <c r="P4449" s="267"/>
      <c r="Q4449" s="268"/>
      <c r="R4449" s="269"/>
      <c r="S4449" s="268"/>
      <c r="T4449" s="263"/>
      <c r="U4449" s="300"/>
      <c r="V4449" s="294" t="str">
        <f>IF(Tabela7[[#This Row],[C/V]]="c",Tabela7[[#This Row],[Preço Médio]],"")</f>
        <v/>
      </c>
      <c r="W4449" s="294" t="str">
        <f>IF(Tabela7[[#This Row],[C/V]]="v",Tabela7[[#This Row],[Preço Médio]],"")</f>
        <v/>
      </c>
      <c r="X4449" s="123" t="str">
        <f>Tabela7[[#This Row],[Código Negociação]]&amp;Tabela7[[#This Row],[C/V]]</f>
        <v/>
      </c>
    </row>
    <row r="4450" spans="3:24" ht="15" customHeight="1" x14ac:dyDescent="0.25">
      <c r="C4450" s="262"/>
      <c r="D4450" s="272"/>
      <c r="E4450" s="273"/>
      <c r="F4450" s="264"/>
      <c r="G4450" s="265"/>
      <c r="H4450" s="126"/>
      <c r="I4450" s="125"/>
      <c r="J4450" s="125"/>
      <c r="K4450" s="125"/>
      <c r="L4450" s="125"/>
      <c r="M4450" s="125"/>
      <c r="N4450" s="125"/>
      <c r="O4450" s="266"/>
      <c r="P4450" s="267"/>
      <c r="Q4450" s="267"/>
      <c r="R4450" s="270"/>
      <c r="S4450" s="267"/>
      <c r="T4450" s="264"/>
      <c r="U4450" s="300"/>
      <c r="V4450" s="294" t="str">
        <f>IF(Tabela7[[#This Row],[C/V]]="c",Tabela7[[#This Row],[Preço Médio]],"")</f>
        <v/>
      </c>
      <c r="W4450" s="294" t="str">
        <f>IF(Tabela7[[#This Row],[C/V]]="v",Tabela7[[#This Row],[Preço Médio]],"")</f>
        <v/>
      </c>
      <c r="X4450" s="123" t="str">
        <f>Tabela7[[#This Row],[Código Negociação]]&amp;Tabela7[[#This Row],[C/V]]</f>
        <v/>
      </c>
    </row>
    <row r="4451" spans="3:24" ht="15" customHeight="1" x14ac:dyDescent="0.25">
      <c r="C4451" s="141"/>
      <c r="D4451" s="271"/>
      <c r="E4451" s="271"/>
      <c r="F4451" s="118"/>
      <c r="G4451" s="119"/>
      <c r="H4451" s="118"/>
      <c r="I4451" s="120"/>
      <c r="J4451" s="120"/>
      <c r="K4451" s="120"/>
      <c r="L4451" s="120"/>
      <c r="M4451" s="120"/>
      <c r="N4451" s="120"/>
      <c r="O4451" s="121"/>
      <c r="P4451" s="121"/>
      <c r="Q4451" s="117"/>
      <c r="R4451" s="122"/>
      <c r="S4451" s="117"/>
      <c r="T4451" s="123"/>
      <c r="U4451" s="299"/>
      <c r="V4451" s="294" t="str">
        <f>IF(Tabela7[[#This Row],[C/V]]="c",Tabela7[[#This Row],[Preço Médio]],"")</f>
        <v/>
      </c>
      <c r="W4451" s="294" t="str">
        <f>IF(Tabela7[[#This Row],[C/V]]="v",Tabela7[[#This Row],[Preço Médio]],"")</f>
        <v/>
      </c>
      <c r="X4451" s="123" t="str">
        <f>Tabela7[[#This Row],[Código Negociação]]&amp;Tabela7[[#This Row],[C/V]]</f>
        <v/>
      </c>
    </row>
    <row r="4452" spans="3:24" ht="15" customHeight="1" x14ac:dyDescent="0.25">
      <c r="C4452" s="262"/>
      <c r="D4452" s="272"/>
      <c r="E4452" s="272"/>
      <c r="F4452" s="264"/>
      <c r="G4452" s="265"/>
      <c r="H4452" s="126"/>
      <c r="I4452" s="125"/>
      <c r="J4452" s="125"/>
      <c r="K4452" s="125"/>
      <c r="L4452" s="125"/>
      <c r="M4452" s="125"/>
      <c r="N4452" s="125"/>
      <c r="O4452" s="266"/>
      <c r="P4452" s="267"/>
      <c r="Q4452" s="268"/>
      <c r="R4452" s="269"/>
      <c r="S4452" s="268"/>
      <c r="T4452" s="263"/>
      <c r="U4452" s="300"/>
      <c r="V4452" s="294" t="str">
        <f>IF(Tabela7[[#This Row],[C/V]]="c",Tabela7[[#This Row],[Preço Médio]],"")</f>
        <v/>
      </c>
      <c r="W4452" s="294" t="str">
        <f>IF(Tabela7[[#This Row],[C/V]]="v",Tabela7[[#This Row],[Preço Médio]],"")</f>
        <v/>
      </c>
      <c r="X4452" s="123" t="str">
        <f>Tabela7[[#This Row],[Código Negociação]]&amp;Tabela7[[#This Row],[C/V]]</f>
        <v/>
      </c>
    </row>
    <row r="4453" spans="3:24" ht="15" customHeight="1" x14ac:dyDescent="0.25">
      <c r="C4453" s="262"/>
      <c r="D4453" s="272"/>
      <c r="E4453" s="272"/>
      <c r="F4453" s="264"/>
      <c r="G4453" s="265"/>
      <c r="H4453" s="126"/>
      <c r="I4453" s="125"/>
      <c r="J4453" s="125"/>
      <c r="K4453" s="125"/>
      <c r="L4453" s="125"/>
      <c r="M4453" s="125"/>
      <c r="N4453" s="125"/>
      <c r="O4453" s="266"/>
      <c r="P4453" s="267"/>
      <c r="Q4453" s="267"/>
      <c r="R4453" s="270"/>
      <c r="S4453" s="267"/>
      <c r="T4453" s="264"/>
      <c r="U4453" s="300"/>
      <c r="V4453" s="294" t="str">
        <f>IF(Tabela7[[#This Row],[C/V]]="c",Tabela7[[#This Row],[Preço Médio]],"")</f>
        <v/>
      </c>
      <c r="W4453" s="294" t="str">
        <f>IF(Tabela7[[#This Row],[C/V]]="v",Tabela7[[#This Row],[Preço Médio]],"")</f>
        <v/>
      </c>
      <c r="X4453" s="123" t="str">
        <f>Tabela7[[#This Row],[Código Negociação]]&amp;Tabela7[[#This Row],[C/V]]</f>
        <v/>
      </c>
    </row>
    <row r="4454" spans="3:24" ht="15" customHeight="1" x14ac:dyDescent="0.25">
      <c r="C4454" s="141"/>
      <c r="D4454" s="273"/>
      <c r="E4454" s="273"/>
      <c r="F4454" s="264"/>
      <c r="G4454" s="274"/>
      <c r="H4454" s="264"/>
      <c r="I4454" s="275"/>
      <c r="J4454" s="275"/>
      <c r="K4454" s="275"/>
      <c r="L4454" s="275"/>
      <c r="M4454" s="275"/>
      <c r="N4454" s="275"/>
      <c r="O4454" s="267"/>
      <c r="P4454" s="267"/>
      <c r="Q4454" s="268"/>
      <c r="R4454" s="269"/>
      <c r="S4454" s="268"/>
      <c r="T4454" s="263"/>
      <c r="U4454" s="300"/>
      <c r="V4454" s="294" t="str">
        <f>IF(Tabela7[[#This Row],[C/V]]="c",Tabela7[[#This Row],[Preço Médio]],"")</f>
        <v/>
      </c>
      <c r="W4454" s="294" t="str">
        <f>IF(Tabela7[[#This Row],[C/V]]="v",Tabela7[[#This Row],[Preço Médio]],"")</f>
        <v/>
      </c>
      <c r="X4454" s="123" t="str">
        <f>Tabela7[[#This Row],[Código Negociação]]&amp;Tabela7[[#This Row],[C/V]]</f>
        <v/>
      </c>
    </row>
    <row r="4455" spans="3:24" ht="15" customHeight="1" x14ac:dyDescent="0.25">
      <c r="C4455" s="262"/>
      <c r="D4455" s="272"/>
      <c r="E4455" s="273"/>
      <c r="F4455" s="264"/>
      <c r="G4455" s="265"/>
      <c r="H4455" s="126"/>
      <c r="I4455" s="125"/>
      <c r="J4455" s="125"/>
      <c r="K4455" s="125"/>
      <c r="L4455" s="125"/>
      <c r="M4455" s="125"/>
      <c r="N4455" s="125"/>
      <c r="O4455" s="266"/>
      <c r="P4455" s="267"/>
      <c r="Q4455" s="268"/>
      <c r="R4455" s="269"/>
      <c r="S4455" s="268"/>
      <c r="T4455" s="263"/>
      <c r="U4455" s="300"/>
      <c r="V4455" s="294" t="str">
        <f>IF(Tabela7[[#This Row],[C/V]]="c",Tabela7[[#This Row],[Preço Médio]],"")</f>
        <v/>
      </c>
      <c r="W4455" s="294" t="str">
        <f>IF(Tabela7[[#This Row],[C/V]]="v",Tabela7[[#This Row],[Preço Médio]],"")</f>
        <v/>
      </c>
      <c r="X4455" s="123" t="str">
        <f>Tabela7[[#This Row],[Código Negociação]]&amp;Tabela7[[#This Row],[C/V]]</f>
        <v/>
      </c>
    </row>
    <row r="4456" spans="3:24" ht="15" customHeight="1" x14ac:dyDescent="0.25">
      <c r="C4456" s="262"/>
      <c r="D4456" s="272"/>
      <c r="E4456" s="273"/>
      <c r="F4456" s="264"/>
      <c r="G4456" s="265"/>
      <c r="H4456" s="126"/>
      <c r="I4456" s="125"/>
      <c r="J4456" s="125"/>
      <c r="K4456" s="125"/>
      <c r="L4456" s="125"/>
      <c r="M4456" s="125"/>
      <c r="N4456" s="125"/>
      <c r="O4456" s="266"/>
      <c r="P4456" s="267"/>
      <c r="Q4456" s="267"/>
      <c r="R4456" s="270"/>
      <c r="S4456" s="267"/>
      <c r="T4456" s="264"/>
      <c r="U4456" s="300"/>
      <c r="V4456" s="294" t="str">
        <f>IF(Tabela7[[#This Row],[C/V]]="c",Tabela7[[#This Row],[Preço Médio]],"")</f>
        <v/>
      </c>
      <c r="W4456" s="294" t="str">
        <f>IF(Tabela7[[#This Row],[C/V]]="v",Tabela7[[#This Row],[Preço Médio]],"")</f>
        <v/>
      </c>
      <c r="X4456" s="123" t="str">
        <f>Tabela7[[#This Row],[Código Negociação]]&amp;Tabela7[[#This Row],[C/V]]</f>
        <v/>
      </c>
    </row>
    <row r="4457" spans="3:24" ht="15" customHeight="1" x14ac:dyDescent="0.25">
      <c r="C4457" s="141"/>
      <c r="D4457" s="271"/>
      <c r="E4457" s="271"/>
      <c r="F4457" s="118"/>
      <c r="G4457" s="119"/>
      <c r="H4457" s="118"/>
      <c r="I4457" s="120"/>
      <c r="J4457" s="120"/>
      <c r="K4457" s="120"/>
      <c r="L4457" s="120"/>
      <c r="M4457" s="120"/>
      <c r="N4457" s="120"/>
      <c r="O4457" s="121"/>
      <c r="P4457" s="121"/>
      <c r="Q4457" s="117"/>
      <c r="R4457" s="122"/>
      <c r="S4457" s="117"/>
      <c r="T4457" s="123"/>
      <c r="U4457" s="299"/>
      <c r="V4457" s="294" t="str">
        <f>IF(Tabela7[[#This Row],[C/V]]="c",Tabela7[[#This Row],[Preço Médio]],"")</f>
        <v/>
      </c>
      <c r="W4457" s="294" t="str">
        <f>IF(Tabela7[[#This Row],[C/V]]="v",Tabela7[[#This Row],[Preço Médio]],"")</f>
        <v/>
      </c>
      <c r="X4457" s="123" t="str">
        <f>Tabela7[[#This Row],[Código Negociação]]&amp;Tabela7[[#This Row],[C/V]]</f>
        <v/>
      </c>
    </row>
    <row r="4458" spans="3:24" ht="15" customHeight="1" x14ac:dyDescent="0.25">
      <c r="C4458" s="262"/>
      <c r="D4458" s="272"/>
      <c r="E4458" s="272"/>
      <c r="F4458" s="264"/>
      <c r="G4458" s="265"/>
      <c r="H4458" s="126"/>
      <c r="I4458" s="125"/>
      <c r="J4458" s="125"/>
      <c r="K4458" s="125"/>
      <c r="L4458" s="125"/>
      <c r="M4458" s="125"/>
      <c r="N4458" s="125"/>
      <c r="O4458" s="266"/>
      <c r="P4458" s="267"/>
      <c r="Q4458" s="268"/>
      <c r="R4458" s="269"/>
      <c r="S4458" s="268"/>
      <c r="T4458" s="263"/>
      <c r="U4458" s="300"/>
      <c r="V4458" s="294" t="str">
        <f>IF(Tabela7[[#This Row],[C/V]]="c",Tabela7[[#This Row],[Preço Médio]],"")</f>
        <v/>
      </c>
      <c r="W4458" s="294" t="str">
        <f>IF(Tabela7[[#This Row],[C/V]]="v",Tabela7[[#This Row],[Preço Médio]],"")</f>
        <v/>
      </c>
      <c r="X4458" s="123" t="str">
        <f>Tabela7[[#This Row],[Código Negociação]]&amp;Tabela7[[#This Row],[C/V]]</f>
        <v/>
      </c>
    </row>
    <row r="4459" spans="3:24" ht="15" customHeight="1" x14ac:dyDescent="0.25">
      <c r="C4459" s="262"/>
      <c r="D4459" s="272"/>
      <c r="E4459" s="272"/>
      <c r="F4459" s="264"/>
      <c r="G4459" s="265"/>
      <c r="H4459" s="126"/>
      <c r="I4459" s="125"/>
      <c r="J4459" s="125"/>
      <c r="K4459" s="125"/>
      <c r="L4459" s="125"/>
      <c r="M4459" s="125"/>
      <c r="N4459" s="125"/>
      <c r="O4459" s="266"/>
      <c r="P4459" s="267"/>
      <c r="Q4459" s="267"/>
      <c r="R4459" s="270"/>
      <c r="S4459" s="267"/>
      <c r="T4459" s="264"/>
      <c r="U4459" s="300"/>
      <c r="V4459" s="294" t="str">
        <f>IF(Tabela7[[#This Row],[C/V]]="c",Tabela7[[#This Row],[Preço Médio]],"")</f>
        <v/>
      </c>
      <c r="W4459" s="294" t="str">
        <f>IF(Tabela7[[#This Row],[C/V]]="v",Tabela7[[#This Row],[Preço Médio]],"")</f>
        <v/>
      </c>
      <c r="X4459" s="123" t="str">
        <f>Tabela7[[#This Row],[Código Negociação]]&amp;Tabela7[[#This Row],[C/V]]</f>
        <v/>
      </c>
    </row>
    <row r="4460" spans="3:24" ht="15" customHeight="1" x14ac:dyDescent="0.25">
      <c r="C4460" s="141"/>
      <c r="D4460" s="273"/>
      <c r="E4460" s="273"/>
      <c r="F4460" s="264"/>
      <c r="G4460" s="274"/>
      <c r="H4460" s="264"/>
      <c r="I4460" s="275"/>
      <c r="J4460" s="275"/>
      <c r="K4460" s="275"/>
      <c r="L4460" s="275"/>
      <c r="M4460" s="275"/>
      <c r="N4460" s="275"/>
      <c r="O4460" s="267"/>
      <c r="P4460" s="267"/>
      <c r="Q4460" s="268"/>
      <c r="R4460" s="269"/>
      <c r="S4460" s="268"/>
      <c r="T4460" s="263"/>
      <c r="U4460" s="300"/>
      <c r="V4460" s="294" t="str">
        <f>IF(Tabela7[[#This Row],[C/V]]="c",Tabela7[[#This Row],[Preço Médio]],"")</f>
        <v/>
      </c>
      <c r="W4460" s="294" t="str">
        <f>IF(Tabela7[[#This Row],[C/V]]="v",Tabela7[[#This Row],[Preço Médio]],"")</f>
        <v/>
      </c>
      <c r="X4460" s="123" t="str">
        <f>Tabela7[[#This Row],[Código Negociação]]&amp;Tabela7[[#This Row],[C/V]]</f>
        <v/>
      </c>
    </row>
    <row r="4461" spans="3:24" ht="15" customHeight="1" x14ac:dyDescent="0.25">
      <c r="C4461" s="262"/>
      <c r="D4461" s="272"/>
      <c r="E4461" s="273"/>
      <c r="F4461" s="264"/>
      <c r="G4461" s="265"/>
      <c r="H4461" s="126"/>
      <c r="I4461" s="125"/>
      <c r="J4461" s="125"/>
      <c r="K4461" s="125"/>
      <c r="L4461" s="125"/>
      <c r="M4461" s="125"/>
      <c r="N4461" s="125"/>
      <c r="O4461" s="266"/>
      <c r="P4461" s="267"/>
      <c r="Q4461" s="268"/>
      <c r="R4461" s="269"/>
      <c r="S4461" s="268"/>
      <c r="T4461" s="263"/>
      <c r="U4461" s="300"/>
      <c r="V4461" s="294" t="str">
        <f>IF(Tabela7[[#This Row],[C/V]]="c",Tabela7[[#This Row],[Preço Médio]],"")</f>
        <v/>
      </c>
      <c r="W4461" s="294" t="str">
        <f>IF(Tabela7[[#This Row],[C/V]]="v",Tabela7[[#This Row],[Preço Médio]],"")</f>
        <v/>
      </c>
      <c r="X4461" s="123" t="str">
        <f>Tabela7[[#This Row],[Código Negociação]]&amp;Tabela7[[#This Row],[C/V]]</f>
        <v/>
      </c>
    </row>
    <row r="4462" spans="3:24" ht="15" customHeight="1" x14ac:dyDescent="0.25">
      <c r="C4462" s="262"/>
      <c r="D4462" s="272"/>
      <c r="E4462" s="273"/>
      <c r="F4462" s="264"/>
      <c r="G4462" s="265"/>
      <c r="H4462" s="126"/>
      <c r="I4462" s="125"/>
      <c r="J4462" s="125"/>
      <c r="K4462" s="125"/>
      <c r="L4462" s="125"/>
      <c r="M4462" s="125"/>
      <c r="N4462" s="125"/>
      <c r="O4462" s="266"/>
      <c r="P4462" s="267"/>
      <c r="Q4462" s="267"/>
      <c r="R4462" s="270"/>
      <c r="S4462" s="267"/>
      <c r="T4462" s="264"/>
      <c r="U4462" s="300"/>
      <c r="V4462" s="294" t="str">
        <f>IF(Tabela7[[#This Row],[C/V]]="c",Tabela7[[#This Row],[Preço Médio]],"")</f>
        <v/>
      </c>
      <c r="W4462" s="294" t="str">
        <f>IF(Tabela7[[#This Row],[C/V]]="v",Tabela7[[#This Row],[Preço Médio]],"")</f>
        <v/>
      </c>
      <c r="X4462" s="123" t="str">
        <f>Tabela7[[#This Row],[Código Negociação]]&amp;Tabela7[[#This Row],[C/V]]</f>
        <v/>
      </c>
    </row>
    <row r="4463" spans="3:24" ht="15" customHeight="1" x14ac:dyDescent="0.25">
      <c r="C4463" s="141"/>
      <c r="D4463" s="271"/>
      <c r="E4463" s="271"/>
      <c r="F4463" s="118"/>
      <c r="G4463" s="119"/>
      <c r="H4463" s="118"/>
      <c r="I4463" s="120"/>
      <c r="J4463" s="120"/>
      <c r="K4463" s="120"/>
      <c r="L4463" s="120"/>
      <c r="M4463" s="120"/>
      <c r="N4463" s="120"/>
      <c r="O4463" s="121"/>
      <c r="P4463" s="121"/>
      <c r="Q4463" s="117"/>
      <c r="R4463" s="122"/>
      <c r="S4463" s="117"/>
      <c r="T4463" s="123"/>
      <c r="U4463" s="299"/>
      <c r="V4463" s="294" t="str">
        <f>IF(Tabela7[[#This Row],[C/V]]="c",Tabela7[[#This Row],[Preço Médio]],"")</f>
        <v/>
      </c>
      <c r="W4463" s="294" t="str">
        <f>IF(Tabela7[[#This Row],[C/V]]="v",Tabela7[[#This Row],[Preço Médio]],"")</f>
        <v/>
      </c>
      <c r="X4463" s="123" t="str">
        <f>Tabela7[[#This Row],[Código Negociação]]&amp;Tabela7[[#This Row],[C/V]]</f>
        <v/>
      </c>
    </row>
    <row r="4464" spans="3:24" ht="15" customHeight="1" x14ac:dyDescent="0.25">
      <c r="C4464" s="262"/>
      <c r="D4464" s="272"/>
      <c r="E4464" s="272"/>
      <c r="F4464" s="264"/>
      <c r="G4464" s="265"/>
      <c r="H4464" s="126"/>
      <c r="I4464" s="125"/>
      <c r="J4464" s="125"/>
      <c r="K4464" s="125"/>
      <c r="L4464" s="125"/>
      <c r="M4464" s="125"/>
      <c r="N4464" s="125"/>
      <c r="O4464" s="266"/>
      <c r="P4464" s="267"/>
      <c r="Q4464" s="268"/>
      <c r="R4464" s="269"/>
      <c r="S4464" s="268"/>
      <c r="T4464" s="263"/>
      <c r="U4464" s="300"/>
      <c r="V4464" s="294" t="str">
        <f>IF(Tabela7[[#This Row],[C/V]]="c",Tabela7[[#This Row],[Preço Médio]],"")</f>
        <v/>
      </c>
      <c r="W4464" s="294" t="str">
        <f>IF(Tabela7[[#This Row],[C/V]]="v",Tabela7[[#This Row],[Preço Médio]],"")</f>
        <v/>
      </c>
      <c r="X4464" s="123" t="str">
        <f>Tabela7[[#This Row],[Código Negociação]]&amp;Tabela7[[#This Row],[C/V]]</f>
        <v/>
      </c>
    </row>
    <row r="4465" spans="3:24" ht="15" customHeight="1" x14ac:dyDescent="0.25">
      <c r="C4465" s="262"/>
      <c r="D4465" s="272"/>
      <c r="E4465" s="272"/>
      <c r="F4465" s="264"/>
      <c r="G4465" s="265"/>
      <c r="H4465" s="126"/>
      <c r="I4465" s="125"/>
      <c r="J4465" s="125"/>
      <c r="K4465" s="125"/>
      <c r="L4465" s="125"/>
      <c r="M4465" s="125"/>
      <c r="N4465" s="125"/>
      <c r="O4465" s="266"/>
      <c r="P4465" s="267"/>
      <c r="Q4465" s="267"/>
      <c r="R4465" s="270"/>
      <c r="S4465" s="267"/>
      <c r="T4465" s="264"/>
      <c r="U4465" s="300"/>
      <c r="V4465" s="294" t="str">
        <f>IF(Tabela7[[#This Row],[C/V]]="c",Tabela7[[#This Row],[Preço Médio]],"")</f>
        <v/>
      </c>
      <c r="W4465" s="294" t="str">
        <f>IF(Tabela7[[#This Row],[C/V]]="v",Tabela7[[#This Row],[Preço Médio]],"")</f>
        <v/>
      </c>
      <c r="X4465" s="123" t="str">
        <f>Tabela7[[#This Row],[Código Negociação]]&amp;Tabela7[[#This Row],[C/V]]</f>
        <v/>
      </c>
    </row>
    <row r="4466" spans="3:24" ht="15" customHeight="1" x14ac:dyDescent="0.25">
      <c r="C4466" s="141"/>
      <c r="D4466" s="273"/>
      <c r="E4466" s="273"/>
      <c r="F4466" s="264"/>
      <c r="G4466" s="274"/>
      <c r="H4466" s="264"/>
      <c r="I4466" s="275"/>
      <c r="J4466" s="275"/>
      <c r="K4466" s="275"/>
      <c r="L4466" s="275"/>
      <c r="M4466" s="275"/>
      <c r="N4466" s="275"/>
      <c r="O4466" s="267"/>
      <c r="P4466" s="267"/>
      <c r="Q4466" s="268"/>
      <c r="R4466" s="269"/>
      <c r="S4466" s="268"/>
      <c r="T4466" s="263"/>
      <c r="U4466" s="300"/>
      <c r="V4466" s="294" t="str">
        <f>IF(Tabela7[[#This Row],[C/V]]="c",Tabela7[[#This Row],[Preço Médio]],"")</f>
        <v/>
      </c>
      <c r="W4466" s="294" t="str">
        <f>IF(Tabela7[[#This Row],[C/V]]="v",Tabela7[[#This Row],[Preço Médio]],"")</f>
        <v/>
      </c>
      <c r="X4466" s="123" t="str">
        <f>Tabela7[[#This Row],[Código Negociação]]&amp;Tabela7[[#This Row],[C/V]]</f>
        <v/>
      </c>
    </row>
    <row r="4467" spans="3:24" ht="15" customHeight="1" x14ac:dyDescent="0.25">
      <c r="C4467" s="262"/>
      <c r="D4467" s="272"/>
      <c r="E4467" s="273"/>
      <c r="F4467" s="264"/>
      <c r="G4467" s="265"/>
      <c r="H4467" s="126"/>
      <c r="I4467" s="125"/>
      <c r="J4467" s="125"/>
      <c r="K4467" s="125"/>
      <c r="L4467" s="125"/>
      <c r="M4467" s="125"/>
      <c r="N4467" s="125"/>
      <c r="O4467" s="266"/>
      <c r="P4467" s="267"/>
      <c r="Q4467" s="268"/>
      <c r="R4467" s="269"/>
      <c r="S4467" s="268"/>
      <c r="T4467" s="263"/>
      <c r="U4467" s="300"/>
      <c r="V4467" s="294" t="str">
        <f>IF(Tabela7[[#This Row],[C/V]]="c",Tabela7[[#This Row],[Preço Médio]],"")</f>
        <v/>
      </c>
      <c r="W4467" s="294" t="str">
        <f>IF(Tabela7[[#This Row],[C/V]]="v",Tabela7[[#This Row],[Preço Médio]],"")</f>
        <v/>
      </c>
      <c r="X4467" s="123" t="str">
        <f>Tabela7[[#This Row],[Código Negociação]]&amp;Tabela7[[#This Row],[C/V]]</f>
        <v/>
      </c>
    </row>
    <row r="4468" spans="3:24" ht="15" customHeight="1" x14ac:dyDescent="0.25">
      <c r="C4468" s="262"/>
      <c r="D4468" s="272"/>
      <c r="E4468" s="273"/>
      <c r="F4468" s="264"/>
      <c r="G4468" s="265"/>
      <c r="H4468" s="126"/>
      <c r="I4468" s="125"/>
      <c r="J4468" s="125"/>
      <c r="K4468" s="125"/>
      <c r="L4468" s="125"/>
      <c r="M4468" s="125"/>
      <c r="N4468" s="125"/>
      <c r="O4468" s="266"/>
      <c r="P4468" s="267"/>
      <c r="Q4468" s="267"/>
      <c r="R4468" s="270"/>
      <c r="S4468" s="267"/>
      <c r="T4468" s="264"/>
      <c r="U4468" s="300"/>
      <c r="V4468" s="294" t="str">
        <f>IF(Tabela7[[#This Row],[C/V]]="c",Tabela7[[#This Row],[Preço Médio]],"")</f>
        <v/>
      </c>
      <c r="W4468" s="294" t="str">
        <f>IF(Tabela7[[#This Row],[C/V]]="v",Tabela7[[#This Row],[Preço Médio]],"")</f>
        <v/>
      </c>
      <c r="X4468" s="123" t="str">
        <f>Tabela7[[#This Row],[Código Negociação]]&amp;Tabela7[[#This Row],[C/V]]</f>
        <v/>
      </c>
    </row>
    <row r="4469" spans="3:24" ht="15" customHeight="1" x14ac:dyDescent="0.25">
      <c r="C4469" s="141"/>
      <c r="D4469" s="271"/>
      <c r="E4469" s="271"/>
      <c r="F4469" s="118"/>
      <c r="G4469" s="119"/>
      <c r="H4469" s="118"/>
      <c r="I4469" s="120"/>
      <c r="J4469" s="120"/>
      <c r="K4469" s="120"/>
      <c r="L4469" s="120"/>
      <c r="M4469" s="120"/>
      <c r="N4469" s="120"/>
      <c r="O4469" s="121"/>
      <c r="P4469" s="121"/>
      <c r="Q4469" s="117"/>
      <c r="R4469" s="122"/>
      <c r="S4469" s="117"/>
      <c r="T4469" s="123"/>
      <c r="U4469" s="299"/>
      <c r="V4469" s="294" t="str">
        <f>IF(Tabela7[[#This Row],[C/V]]="c",Tabela7[[#This Row],[Preço Médio]],"")</f>
        <v/>
      </c>
      <c r="W4469" s="294" t="str">
        <f>IF(Tabela7[[#This Row],[C/V]]="v",Tabela7[[#This Row],[Preço Médio]],"")</f>
        <v/>
      </c>
      <c r="X4469" s="123" t="str">
        <f>Tabela7[[#This Row],[Código Negociação]]&amp;Tabela7[[#This Row],[C/V]]</f>
        <v/>
      </c>
    </row>
    <row r="4470" spans="3:24" ht="15" customHeight="1" x14ac:dyDescent="0.25">
      <c r="C4470" s="262"/>
      <c r="D4470" s="272"/>
      <c r="E4470" s="272"/>
      <c r="F4470" s="264"/>
      <c r="G4470" s="265"/>
      <c r="H4470" s="126"/>
      <c r="I4470" s="125"/>
      <c r="J4470" s="125"/>
      <c r="K4470" s="125"/>
      <c r="L4470" s="125"/>
      <c r="M4470" s="125"/>
      <c r="N4470" s="125"/>
      <c r="O4470" s="266"/>
      <c r="P4470" s="267"/>
      <c r="Q4470" s="268"/>
      <c r="R4470" s="269"/>
      <c r="S4470" s="268"/>
      <c r="T4470" s="263"/>
      <c r="U4470" s="300"/>
      <c r="V4470" s="294" t="str">
        <f>IF(Tabela7[[#This Row],[C/V]]="c",Tabela7[[#This Row],[Preço Médio]],"")</f>
        <v/>
      </c>
      <c r="W4470" s="294" t="str">
        <f>IF(Tabela7[[#This Row],[C/V]]="v",Tabela7[[#This Row],[Preço Médio]],"")</f>
        <v/>
      </c>
      <c r="X4470" s="123" t="str">
        <f>Tabela7[[#This Row],[Código Negociação]]&amp;Tabela7[[#This Row],[C/V]]</f>
        <v/>
      </c>
    </row>
    <row r="4471" spans="3:24" ht="15" customHeight="1" x14ac:dyDescent="0.25">
      <c r="C4471" s="262"/>
      <c r="D4471" s="272"/>
      <c r="E4471" s="272"/>
      <c r="F4471" s="264"/>
      <c r="G4471" s="265"/>
      <c r="H4471" s="126"/>
      <c r="I4471" s="125"/>
      <c r="J4471" s="125"/>
      <c r="K4471" s="125"/>
      <c r="L4471" s="125"/>
      <c r="M4471" s="125"/>
      <c r="N4471" s="125"/>
      <c r="O4471" s="266"/>
      <c r="P4471" s="267"/>
      <c r="Q4471" s="267"/>
      <c r="R4471" s="270"/>
      <c r="S4471" s="267"/>
      <c r="T4471" s="264"/>
      <c r="U4471" s="300"/>
      <c r="V4471" s="294" t="str">
        <f>IF(Tabela7[[#This Row],[C/V]]="c",Tabela7[[#This Row],[Preço Médio]],"")</f>
        <v/>
      </c>
      <c r="W4471" s="294" t="str">
        <f>IF(Tabela7[[#This Row],[C/V]]="v",Tabela7[[#This Row],[Preço Médio]],"")</f>
        <v/>
      </c>
      <c r="X4471" s="123" t="str">
        <f>Tabela7[[#This Row],[Código Negociação]]&amp;Tabela7[[#This Row],[C/V]]</f>
        <v/>
      </c>
    </row>
    <row r="4472" spans="3:24" ht="15" customHeight="1" x14ac:dyDescent="0.25">
      <c r="C4472" s="141"/>
      <c r="D4472" s="273"/>
      <c r="E4472" s="273"/>
      <c r="F4472" s="264"/>
      <c r="G4472" s="274"/>
      <c r="H4472" s="264"/>
      <c r="I4472" s="275"/>
      <c r="J4472" s="275"/>
      <c r="K4472" s="275"/>
      <c r="L4472" s="275"/>
      <c r="M4472" s="275"/>
      <c r="N4472" s="275"/>
      <c r="O4472" s="267"/>
      <c r="P4472" s="267"/>
      <c r="Q4472" s="268"/>
      <c r="R4472" s="269"/>
      <c r="S4472" s="268"/>
      <c r="T4472" s="263"/>
      <c r="U4472" s="300"/>
      <c r="V4472" s="294" t="str">
        <f>IF(Tabela7[[#This Row],[C/V]]="c",Tabela7[[#This Row],[Preço Médio]],"")</f>
        <v/>
      </c>
      <c r="W4472" s="294" t="str">
        <f>IF(Tabela7[[#This Row],[C/V]]="v",Tabela7[[#This Row],[Preço Médio]],"")</f>
        <v/>
      </c>
      <c r="X4472" s="123" t="str">
        <f>Tabela7[[#This Row],[Código Negociação]]&amp;Tabela7[[#This Row],[C/V]]</f>
        <v/>
      </c>
    </row>
    <row r="4473" spans="3:24" ht="15" customHeight="1" x14ac:dyDescent="0.25">
      <c r="C4473" s="262"/>
      <c r="D4473" s="272"/>
      <c r="E4473" s="273"/>
      <c r="F4473" s="264"/>
      <c r="G4473" s="265"/>
      <c r="H4473" s="126"/>
      <c r="I4473" s="125"/>
      <c r="J4473" s="125"/>
      <c r="K4473" s="125"/>
      <c r="L4473" s="125"/>
      <c r="M4473" s="125"/>
      <c r="N4473" s="125"/>
      <c r="O4473" s="266"/>
      <c r="P4473" s="267"/>
      <c r="Q4473" s="268"/>
      <c r="R4473" s="269"/>
      <c r="S4473" s="268"/>
      <c r="T4473" s="263"/>
      <c r="U4473" s="300"/>
      <c r="V4473" s="294" t="str">
        <f>IF(Tabela7[[#This Row],[C/V]]="c",Tabela7[[#This Row],[Preço Médio]],"")</f>
        <v/>
      </c>
      <c r="W4473" s="294" t="str">
        <f>IF(Tabela7[[#This Row],[C/V]]="v",Tabela7[[#This Row],[Preço Médio]],"")</f>
        <v/>
      </c>
      <c r="X4473" s="123" t="str">
        <f>Tabela7[[#This Row],[Código Negociação]]&amp;Tabela7[[#This Row],[C/V]]</f>
        <v/>
      </c>
    </row>
    <row r="4474" spans="3:24" ht="15" customHeight="1" x14ac:dyDescent="0.25">
      <c r="C4474" s="262"/>
      <c r="D4474" s="272"/>
      <c r="E4474" s="273"/>
      <c r="F4474" s="264"/>
      <c r="G4474" s="265"/>
      <c r="H4474" s="126"/>
      <c r="I4474" s="125"/>
      <c r="J4474" s="125"/>
      <c r="K4474" s="125"/>
      <c r="L4474" s="125"/>
      <c r="M4474" s="125"/>
      <c r="N4474" s="125"/>
      <c r="O4474" s="266"/>
      <c r="P4474" s="267"/>
      <c r="Q4474" s="267"/>
      <c r="R4474" s="270"/>
      <c r="S4474" s="267"/>
      <c r="T4474" s="264"/>
      <c r="U4474" s="300"/>
      <c r="V4474" s="294" t="str">
        <f>IF(Tabela7[[#This Row],[C/V]]="c",Tabela7[[#This Row],[Preço Médio]],"")</f>
        <v/>
      </c>
      <c r="W4474" s="294" t="str">
        <f>IF(Tabela7[[#This Row],[C/V]]="v",Tabela7[[#This Row],[Preço Médio]],"")</f>
        <v/>
      </c>
      <c r="X4474" s="123" t="str">
        <f>Tabela7[[#This Row],[Código Negociação]]&amp;Tabela7[[#This Row],[C/V]]</f>
        <v/>
      </c>
    </row>
    <row r="4475" spans="3:24" ht="15" customHeight="1" x14ac:dyDescent="0.25">
      <c r="C4475" s="141"/>
      <c r="D4475" s="271"/>
      <c r="E4475" s="271"/>
      <c r="F4475" s="118"/>
      <c r="G4475" s="119"/>
      <c r="H4475" s="118"/>
      <c r="I4475" s="120"/>
      <c r="J4475" s="120"/>
      <c r="K4475" s="120"/>
      <c r="L4475" s="120"/>
      <c r="M4475" s="120"/>
      <c r="N4475" s="120"/>
      <c r="O4475" s="121"/>
      <c r="P4475" s="121"/>
      <c r="Q4475" s="117"/>
      <c r="R4475" s="122"/>
      <c r="S4475" s="117"/>
      <c r="T4475" s="123"/>
      <c r="U4475" s="299"/>
      <c r="V4475" s="294" t="str">
        <f>IF(Tabela7[[#This Row],[C/V]]="c",Tabela7[[#This Row],[Preço Médio]],"")</f>
        <v/>
      </c>
      <c r="W4475" s="294" t="str">
        <f>IF(Tabela7[[#This Row],[C/V]]="v",Tabela7[[#This Row],[Preço Médio]],"")</f>
        <v/>
      </c>
      <c r="X4475" s="123" t="str">
        <f>Tabela7[[#This Row],[Código Negociação]]&amp;Tabela7[[#This Row],[C/V]]</f>
        <v/>
      </c>
    </row>
    <row r="4476" spans="3:24" ht="15" customHeight="1" x14ac:dyDescent="0.25">
      <c r="C4476" s="262"/>
      <c r="D4476" s="272"/>
      <c r="E4476" s="272"/>
      <c r="F4476" s="264"/>
      <c r="G4476" s="265"/>
      <c r="H4476" s="126"/>
      <c r="I4476" s="125"/>
      <c r="J4476" s="125"/>
      <c r="K4476" s="125"/>
      <c r="L4476" s="125"/>
      <c r="M4476" s="125"/>
      <c r="N4476" s="125"/>
      <c r="O4476" s="266"/>
      <c r="P4476" s="267"/>
      <c r="Q4476" s="268"/>
      <c r="R4476" s="269"/>
      <c r="S4476" s="268"/>
      <c r="T4476" s="263"/>
      <c r="U4476" s="300"/>
      <c r="V4476" s="294" t="str">
        <f>IF(Tabela7[[#This Row],[C/V]]="c",Tabela7[[#This Row],[Preço Médio]],"")</f>
        <v/>
      </c>
      <c r="W4476" s="294" t="str">
        <f>IF(Tabela7[[#This Row],[C/V]]="v",Tabela7[[#This Row],[Preço Médio]],"")</f>
        <v/>
      </c>
      <c r="X4476" s="123" t="str">
        <f>Tabela7[[#This Row],[Código Negociação]]&amp;Tabela7[[#This Row],[C/V]]</f>
        <v/>
      </c>
    </row>
    <row r="4477" spans="3:24" ht="15" customHeight="1" x14ac:dyDescent="0.25">
      <c r="C4477" s="262"/>
      <c r="D4477" s="272"/>
      <c r="E4477" s="272"/>
      <c r="F4477" s="264"/>
      <c r="G4477" s="265"/>
      <c r="H4477" s="126"/>
      <c r="I4477" s="125"/>
      <c r="J4477" s="125"/>
      <c r="K4477" s="125"/>
      <c r="L4477" s="125"/>
      <c r="M4477" s="125"/>
      <c r="N4477" s="125"/>
      <c r="O4477" s="266"/>
      <c r="P4477" s="267"/>
      <c r="Q4477" s="267"/>
      <c r="R4477" s="270"/>
      <c r="S4477" s="267"/>
      <c r="T4477" s="264"/>
      <c r="U4477" s="300"/>
      <c r="V4477" s="294" t="str">
        <f>IF(Tabela7[[#This Row],[C/V]]="c",Tabela7[[#This Row],[Preço Médio]],"")</f>
        <v/>
      </c>
      <c r="W4477" s="294" t="str">
        <f>IF(Tabela7[[#This Row],[C/V]]="v",Tabela7[[#This Row],[Preço Médio]],"")</f>
        <v/>
      </c>
      <c r="X4477" s="123" t="str">
        <f>Tabela7[[#This Row],[Código Negociação]]&amp;Tabela7[[#This Row],[C/V]]</f>
        <v/>
      </c>
    </row>
    <row r="4478" spans="3:24" ht="15" customHeight="1" x14ac:dyDescent="0.25">
      <c r="C4478" s="141"/>
      <c r="D4478" s="273"/>
      <c r="E4478" s="273"/>
      <c r="F4478" s="264"/>
      <c r="G4478" s="274"/>
      <c r="H4478" s="264"/>
      <c r="I4478" s="275"/>
      <c r="J4478" s="275"/>
      <c r="K4478" s="275"/>
      <c r="L4478" s="275"/>
      <c r="M4478" s="275"/>
      <c r="N4478" s="275"/>
      <c r="O4478" s="267"/>
      <c r="P4478" s="267"/>
      <c r="Q4478" s="268"/>
      <c r="R4478" s="269"/>
      <c r="S4478" s="268"/>
      <c r="T4478" s="263"/>
      <c r="U4478" s="300"/>
      <c r="V4478" s="294" t="str">
        <f>IF(Tabela7[[#This Row],[C/V]]="c",Tabela7[[#This Row],[Preço Médio]],"")</f>
        <v/>
      </c>
      <c r="W4478" s="294" t="str">
        <f>IF(Tabela7[[#This Row],[C/V]]="v",Tabela7[[#This Row],[Preço Médio]],"")</f>
        <v/>
      </c>
      <c r="X4478" s="123" t="str">
        <f>Tabela7[[#This Row],[Código Negociação]]&amp;Tabela7[[#This Row],[C/V]]</f>
        <v/>
      </c>
    </row>
    <row r="4479" spans="3:24" ht="15" customHeight="1" x14ac:dyDescent="0.25">
      <c r="C4479" s="262"/>
      <c r="D4479" s="272"/>
      <c r="E4479" s="273"/>
      <c r="F4479" s="264"/>
      <c r="G4479" s="265"/>
      <c r="H4479" s="126"/>
      <c r="I4479" s="125"/>
      <c r="J4479" s="125"/>
      <c r="K4479" s="125"/>
      <c r="L4479" s="125"/>
      <c r="M4479" s="125"/>
      <c r="N4479" s="125"/>
      <c r="O4479" s="266"/>
      <c r="P4479" s="267"/>
      <c r="Q4479" s="268"/>
      <c r="R4479" s="269"/>
      <c r="S4479" s="268"/>
      <c r="T4479" s="263"/>
      <c r="U4479" s="300"/>
      <c r="V4479" s="294" t="str">
        <f>IF(Tabela7[[#This Row],[C/V]]="c",Tabela7[[#This Row],[Preço Médio]],"")</f>
        <v/>
      </c>
      <c r="W4479" s="294" t="str">
        <f>IF(Tabela7[[#This Row],[C/V]]="v",Tabela7[[#This Row],[Preço Médio]],"")</f>
        <v/>
      </c>
      <c r="X4479" s="123" t="str">
        <f>Tabela7[[#This Row],[Código Negociação]]&amp;Tabela7[[#This Row],[C/V]]</f>
        <v/>
      </c>
    </row>
    <row r="4480" spans="3:24" ht="15" customHeight="1" x14ac:dyDescent="0.25">
      <c r="C4480" s="262"/>
      <c r="D4480" s="272"/>
      <c r="E4480" s="273"/>
      <c r="F4480" s="264"/>
      <c r="G4480" s="265"/>
      <c r="H4480" s="126"/>
      <c r="I4480" s="125"/>
      <c r="J4480" s="125"/>
      <c r="K4480" s="125"/>
      <c r="L4480" s="125"/>
      <c r="M4480" s="125"/>
      <c r="N4480" s="125"/>
      <c r="O4480" s="266"/>
      <c r="P4480" s="267"/>
      <c r="Q4480" s="267"/>
      <c r="R4480" s="270"/>
      <c r="S4480" s="267"/>
      <c r="T4480" s="264"/>
      <c r="U4480" s="300"/>
      <c r="V4480" s="294" t="str">
        <f>IF(Tabela7[[#This Row],[C/V]]="c",Tabela7[[#This Row],[Preço Médio]],"")</f>
        <v/>
      </c>
      <c r="W4480" s="294" t="str">
        <f>IF(Tabela7[[#This Row],[C/V]]="v",Tabela7[[#This Row],[Preço Médio]],"")</f>
        <v/>
      </c>
      <c r="X4480" s="123" t="str">
        <f>Tabela7[[#This Row],[Código Negociação]]&amp;Tabela7[[#This Row],[C/V]]</f>
        <v/>
      </c>
    </row>
    <row r="4481" spans="3:24" ht="15" customHeight="1" x14ac:dyDescent="0.25">
      <c r="C4481" s="141"/>
      <c r="D4481" s="271"/>
      <c r="E4481" s="271"/>
      <c r="F4481" s="118"/>
      <c r="G4481" s="119"/>
      <c r="H4481" s="118"/>
      <c r="I4481" s="120"/>
      <c r="J4481" s="120"/>
      <c r="K4481" s="120"/>
      <c r="L4481" s="120"/>
      <c r="M4481" s="120"/>
      <c r="N4481" s="120"/>
      <c r="O4481" s="121"/>
      <c r="P4481" s="121"/>
      <c r="Q4481" s="117"/>
      <c r="R4481" s="122"/>
      <c r="S4481" s="117"/>
      <c r="T4481" s="123"/>
      <c r="U4481" s="299"/>
      <c r="V4481" s="294" t="str">
        <f>IF(Tabela7[[#This Row],[C/V]]="c",Tabela7[[#This Row],[Preço Médio]],"")</f>
        <v/>
      </c>
      <c r="W4481" s="294" t="str">
        <f>IF(Tabela7[[#This Row],[C/V]]="v",Tabela7[[#This Row],[Preço Médio]],"")</f>
        <v/>
      </c>
      <c r="X4481" s="123" t="str">
        <f>Tabela7[[#This Row],[Código Negociação]]&amp;Tabela7[[#This Row],[C/V]]</f>
        <v/>
      </c>
    </row>
    <row r="4482" spans="3:24" ht="15" customHeight="1" x14ac:dyDescent="0.25">
      <c r="C4482" s="262"/>
      <c r="D4482" s="272"/>
      <c r="E4482" s="272"/>
      <c r="F4482" s="264"/>
      <c r="G4482" s="265"/>
      <c r="H4482" s="126"/>
      <c r="I4482" s="125"/>
      <c r="J4482" s="125"/>
      <c r="K4482" s="125"/>
      <c r="L4482" s="125"/>
      <c r="M4482" s="125"/>
      <c r="N4482" s="125"/>
      <c r="O4482" s="266"/>
      <c r="P4482" s="267"/>
      <c r="Q4482" s="268"/>
      <c r="R4482" s="269"/>
      <c r="S4482" s="268"/>
      <c r="T4482" s="263"/>
      <c r="U4482" s="300"/>
      <c r="V4482" s="294" t="str">
        <f>IF(Tabela7[[#This Row],[C/V]]="c",Tabela7[[#This Row],[Preço Médio]],"")</f>
        <v/>
      </c>
      <c r="W4482" s="294" t="str">
        <f>IF(Tabela7[[#This Row],[C/V]]="v",Tabela7[[#This Row],[Preço Médio]],"")</f>
        <v/>
      </c>
      <c r="X4482" s="123" t="str">
        <f>Tabela7[[#This Row],[Código Negociação]]&amp;Tabela7[[#This Row],[C/V]]</f>
        <v/>
      </c>
    </row>
    <row r="4483" spans="3:24" ht="15" customHeight="1" x14ac:dyDescent="0.25">
      <c r="C4483" s="262"/>
      <c r="D4483" s="272"/>
      <c r="E4483" s="272"/>
      <c r="F4483" s="264"/>
      <c r="G4483" s="265"/>
      <c r="H4483" s="126"/>
      <c r="I4483" s="125"/>
      <c r="J4483" s="125"/>
      <c r="K4483" s="125"/>
      <c r="L4483" s="125"/>
      <c r="M4483" s="125"/>
      <c r="N4483" s="125"/>
      <c r="O4483" s="266"/>
      <c r="P4483" s="267"/>
      <c r="Q4483" s="267"/>
      <c r="R4483" s="270"/>
      <c r="S4483" s="267"/>
      <c r="T4483" s="264"/>
      <c r="U4483" s="300"/>
      <c r="V4483" s="294" t="str">
        <f>IF(Tabela7[[#This Row],[C/V]]="c",Tabela7[[#This Row],[Preço Médio]],"")</f>
        <v/>
      </c>
      <c r="W4483" s="294" t="str">
        <f>IF(Tabela7[[#This Row],[C/V]]="v",Tabela7[[#This Row],[Preço Médio]],"")</f>
        <v/>
      </c>
      <c r="X4483" s="123" t="str">
        <f>Tabela7[[#This Row],[Código Negociação]]&amp;Tabela7[[#This Row],[C/V]]</f>
        <v/>
      </c>
    </row>
    <row r="4484" spans="3:24" ht="15" customHeight="1" x14ac:dyDescent="0.25">
      <c r="C4484" s="141"/>
      <c r="D4484" s="273"/>
      <c r="E4484" s="273"/>
      <c r="F4484" s="264"/>
      <c r="G4484" s="274"/>
      <c r="H4484" s="264"/>
      <c r="I4484" s="275"/>
      <c r="J4484" s="275"/>
      <c r="K4484" s="275"/>
      <c r="L4484" s="275"/>
      <c r="M4484" s="275"/>
      <c r="N4484" s="275"/>
      <c r="O4484" s="267"/>
      <c r="P4484" s="267"/>
      <c r="Q4484" s="268"/>
      <c r="R4484" s="269"/>
      <c r="S4484" s="268"/>
      <c r="T4484" s="263"/>
      <c r="U4484" s="300"/>
      <c r="V4484" s="294" t="str">
        <f>IF(Tabela7[[#This Row],[C/V]]="c",Tabela7[[#This Row],[Preço Médio]],"")</f>
        <v/>
      </c>
      <c r="W4484" s="294" t="str">
        <f>IF(Tabela7[[#This Row],[C/V]]="v",Tabela7[[#This Row],[Preço Médio]],"")</f>
        <v/>
      </c>
      <c r="X4484" s="123" t="str">
        <f>Tabela7[[#This Row],[Código Negociação]]&amp;Tabela7[[#This Row],[C/V]]</f>
        <v/>
      </c>
    </row>
    <row r="4485" spans="3:24" ht="15" customHeight="1" x14ac:dyDescent="0.25">
      <c r="C4485" s="262"/>
      <c r="D4485" s="272"/>
      <c r="E4485" s="273"/>
      <c r="F4485" s="264"/>
      <c r="G4485" s="265"/>
      <c r="H4485" s="126"/>
      <c r="I4485" s="125"/>
      <c r="J4485" s="125"/>
      <c r="K4485" s="125"/>
      <c r="L4485" s="125"/>
      <c r="M4485" s="125"/>
      <c r="N4485" s="125"/>
      <c r="O4485" s="266"/>
      <c r="P4485" s="267"/>
      <c r="Q4485" s="268"/>
      <c r="R4485" s="269"/>
      <c r="S4485" s="268"/>
      <c r="T4485" s="263"/>
      <c r="U4485" s="300"/>
      <c r="V4485" s="294" t="str">
        <f>IF(Tabela7[[#This Row],[C/V]]="c",Tabela7[[#This Row],[Preço Médio]],"")</f>
        <v/>
      </c>
      <c r="W4485" s="294" t="str">
        <f>IF(Tabela7[[#This Row],[C/V]]="v",Tabela7[[#This Row],[Preço Médio]],"")</f>
        <v/>
      </c>
      <c r="X4485" s="123" t="str">
        <f>Tabela7[[#This Row],[Código Negociação]]&amp;Tabela7[[#This Row],[C/V]]</f>
        <v/>
      </c>
    </row>
    <row r="4486" spans="3:24" ht="15" customHeight="1" x14ac:dyDescent="0.25">
      <c r="C4486" s="262"/>
      <c r="D4486" s="272"/>
      <c r="E4486" s="273"/>
      <c r="F4486" s="264"/>
      <c r="G4486" s="265"/>
      <c r="H4486" s="126"/>
      <c r="I4486" s="125"/>
      <c r="J4486" s="125"/>
      <c r="K4486" s="125"/>
      <c r="L4486" s="125"/>
      <c r="M4486" s="125"/>
      <c r="N4486" s="125"/>
      <c r="O4486" s="266"/>
      <c r="P4486" s="267"/>
      <c r="Q4486" s="267"/>
      <c r="R4486" s="270"/>
      <c r="S4486" s="267"/>
      <c r="T4486" s="264"/>
      <c r="U4486" s="300"/>
      <c r="V4486" s="294" t="str">
        <f>IF(Tabela7[[#This Row],[C/V]]="c",Tabela7[[#This Row],[Preço Médio]],"")</f>
        <v/>
      </c>
      <c r="W4486" s="294" t="str">
        <f>IF(Tabela7[[#This Row],[C/V]]="v",Tabela7[[#This Row],[Preço Médio]],"")</f>
        <v/>
      </c>
      <c r="X4486" s="123" t="str">
        <f>Tabela7[[#This Row],[Código Negociação]]&amp;Tabela7[[#This Row],[C/V]]</f>
        <v/>
      </c>
    </row>
    <row r="4487" spans="3:24" ht="15" customHeight="1" x14ac:dyDescent="0.25">
      <c r="C4487" s="141"/>
      <c r="D4487" s="271"/>
      <c r="E4487" s="271"/>
      <c r="F4487" s="118"/>
      <c r="G4487" s="119"/>
      <c r="H4487" s="118"/>
      <c r="I4487" s="120"/>
      <c r="J4487" s="120"/>
      <c r="K4487" s="120"/>
      <c r="L4487" s="120"/>
      <c r="M4487" s="120"/>
      <c r="N4487" s="120"/>
      <c r="O4487" s="121"/>
      <c r="P4487" s="121"/>
      <c r="Q4487" s="117"/>
      <c r="R4487" s="122"/>
      <c r="S4487" s="117"/>
      <c r="T4487" s="123"/>
      <c r="U4487" s="299"/>
      <c r="V4487" s="294" t="str">
        <f>IF(Tabela7[[#This Row],[C/V]]="c",Tabela7[[#This Row],[Preço Médio]],"")</f>
        <v/>
      </c>
      <c r="W4487" s="294" t="str">
        <f>IF(Tabela7[[#This Row],[C/V]]="v",Tabela7[[#This Row],[Preço Médio]],"")</f>
        <v/>
      </c>
      <c r="X4487" s="123" t="str">
        <f>Tabela7[[#This Row],[Código Negociação]]&amp;Tabela7[[#This Row],[C/V]]</f>
        <v/>
      </c>
    </row>
    <row r="4488" spans="3:24" ht="15" customHeight="1" x14ac:dyDescent="0.25">
      <c r="C4488" s="262"/>
      <c r="D4488" s="272"/>
      <c r="E4488" s="272"/>
      <c r="F4488" s="264"/>
      <c r="G4488" s="265"/>
      <c r="H4488" s="126"/>
      <c r="I4488" s="125"/>
      <c r="J4488" s="125"/>
      <c r="K4488" s="125"/>
      <c r="L4488" s="125"/>
      <c r="M4488" s="125"/>
      <c r="N4488" s="125"/>
      <c r="O4488" s="266"/>
      <c r="P4488" s="267"/>
      <c r="Q4488" s="268"/>
      <c r="R4488" s="269"/>
      <c r="S4488" s="268"/>
      <c r="T4488" s="263"/>
      <c r="U4488" s="300"/>
      <c r="V4488" s="294" t="str">
        <f>IF(Tabela7[[#This Row],[C/V]]="c",Tabela7[[#This Row],[Preço Médio]],"")</f>
        <v/>
      </c>
      <c r="W4488" s="294" t="str">
        <f>IF(Tabela7[[#This Row],[C/V]]="v",Tabela7[[#This Row],[Preço Médio]],"")</f>
        <v/>
      </c>
      <c r="X4488" s="123" t="str">
        <f>Tabela7[[#This Row],[Código Negociação]]&amp;Tabela7[[#This Row],[C/V]]</f>
        <v/>
      </c>
    </row>
    <row r="4489" spans="3:24" ht="15" customHeight="1" x14ac:dyDescent="0.25">
      <c r="C4489" s="262"/>
      <c r="D4489" s="272"/>
      <c r="E4489" s="272"/>
      <c r="F4489" s="264"/>
      <c r="G4489" s="265"/>
      <c r="H4489" s="126"/>
      <c r="I4489" s="125"/>
      <c r="J4489" s="125"/>
      <c r="K4489" s="125"/>
      <c r="L4489" s="125"/>
      <c r="M4489" s="125"/>
      <c r="N4489" s="125"/>
      <c r="O4489" s="266"/>
      <c r="P4489" s="267"/>
      <c r="Q4489" s="267"/>
      <c r="R4489" s="270"/>
      <c r="S4489" s="267"/>
      <c r="T4489" s="264"/>
      <c r="U4489" s="300"/>
      <c r="V4489" s="294" t="str">
        <f>IF(Tabela7[[#This Row],[C/V]]="c",Tabela7[[#This Row],[Preço Médio]],"")</f>
        <v/>
      </c>
      <c r="W4489" s="294" t="str">
        <f>IF(Tabela7[[#This Row],[C/V]]="v",Tabela7[[#This Row],[Preço Médio]],"")</f>
        <v/>
      </c>
      <c r="X4489" s="123" t="str">
        <f>Tabela7[[#This Row],[Código Negociação]]&amp;Tabela7[[#This Row],[C/V]]</f>
        <v/>
      </c>
    </row>
    <row r="4490" spans="3:24" ht="15" customHeight="1" x14ac:dyDescent="0.25">
      <c r="C4490" s="141"/>
      <c r="D4490" s="273"/>
      <c r="E4490" s="273"/>
      <c r="F4490" s="264"/>
      <c r="G4490" s="274"/>
      <c r="H4490" s="264"/>
      <c r="I4490" s="275"/>
      <c r="J4490" s="275"/>
      <c r="K4490" s="275"/>
      <c r="L4490" s="275"/>
      <c r="M4490" s="275"/>
      <c r="N4490" s="275"/>
      <c r="O4490" s="267"/>
      <c r="P4490" s="267"/>
      <c r="Q4490" s="268"/>
      <c r="R4490" s="269"/>
      <c r="S4490" s="268"/>
      <c r="T4490" s="263"/>
      <c r="U4490" s="300"/>
      <c r="V4490" s="294" t="str">
        <f>IF(Tabela7[[#This Row],[C/V]]="c",Tabela7[[#This Row],[Preço Médio]],"")</f>
        <v/>
      </c>
      <c r="W4490" s="294" t="str">
        <f>IF(Tabela7[[#This Row],[C/V]]="v",Tabela7[[#This Row],[Preço Médio]],"")</f>
        <v/>
      </c>
      <c r="X4490" s="123" t="str">
        <f>Tabela7[[#This Row],[Código Negociação]]&amp;Tabela7[[#This Row],[C/V]]</f>
        <v/>
      </c>
    </row>
    <row r="4491" spans="3:24" ht="15" customHeight="1" x14ac:dyDescent="0.25">
      <c r="C4491" s="262"/>
      <c r="D4491" s="272"/>
      <c r="E4491" s="273"/>
      <c r="F4491" s="264"/>
      <c r="G4491" s="265"/>
      <c r="H4491" s="126"/>
      <c r="I4491" s="125"/>
      <c r="J4491" s="125"/>
      <c r="K4491" s="125"/>
      <c r="L4491" s="125"/>
      <c r="M4491" s="125"/>
      <c r="N4491" s="125"/>
      <c r="O4491" s="266"/>
      <c r="P4491" s="267"/>
      <c r="Q4491" s="268"/>
      <c r="R4491" s="269"/>
      <c r="S4491" s="268"/>
      <c r="T4491" s="263"/>
      <c r="U4491" s="300"/>
      <c r="V4491" s="294" t="str">
        <f>IF(Tabela7[[#This Row],[C/V]]="c",Tabela7[[#This Row],[Preço Médio]],"")</f>
        <v/>
      </c>
      <c r="W4491" s="294" t="str">
        <f>IF(Tabela7[[#This Row],[C/V]]="v",Tabela7[[#This Row],[Preço Médio]],"")</f>
        <v/>
      </c>
      <c r="X4491" s="123" t="str">
        <f>Tabela7[[#This Row],[Código Negociação]]&amp;Tabela7[[#This Row],[C/V]]</f>
        <v/>
      </c>
    </row>
    <row r="4492" spans="3:24" ht="15" customHeight="1" x14ac:dyDescent="0.25">
      <c r="C4492" s="262"/>
      <c r="D4492" s="272"/>
      <c r="E4492" s="273"/>
      <c r="F4492" s="264"/>
      <c r="G4492" s="265"/>
      <c r="H4492" s="126"/>
      <c r="I4492" s="125"/>
      <c r="J4492" s="125"/>
      <c r="K4492" s="125"/>
      <c r="L4492" s="125"/>
      <c r="M4492" s="125"/>
      <c r="N4492" s="125"/>
      <c r="O4492" s="266"/>
      <c r="P4492" s="267"/>
      <c r="Q4492" s="267"/>
      <c r="R4492" s="270"/>
      <c r="S4492" s="267"/>
      <c r="T4492" s="264"/>
      <c r="U4492" s="300"/>
      <c r="V4492" s="294" t="str">
        <f>IF(Tabela7[[#This Row],[C/V]]="c",Tabela7[[#This Row],[Preço Médio]],"")</f>
        <v/>
      </c>
      <c r="W4492" s="294" t="str">
        <f>IF(Tabela7[[#This Row],[C/V]]="v",Tabela7[[#This Row],[Preço Médio]],"")</f>
        <v/>
      </c>
      <c r="X4492" s="123" t="str">
        <f>Tabela7[[#This Row],[Código Negociação]]&amp;Tabela7[[#This Row],[C/V]]</f>
        <v/>
      </c>
    </row>
    <row r="4493" spans="3:24" ht="15" customHeight="1" x14ac:dyDescent="0.25">
      <c r="C4493" s="141"/>
      <c r="D4493" s="271"/>
      <c r="E4493" s="271"/>
      <c r="F4493" s="118"/>
      <c r="G4493" s="119"/>
      <c r="H4493" s="118"/>
      <c r="I4493" s="120"/>
      <c r="J4493" s="120"/>
      <c r="K4493" s="120"/>
      <c r="L4493" s="120"/>
      <c r="M4493" s="120"/>
      <c r="N4493" s="120"/>
      <c r="O4493" s="121"/>
      <c r="P4493" s="121"/>
      <c r="Q4493" s="117"/>
      <c r="R4493" s="122"/>
      <c r="S4493" s="117"/>
      <c r="T4493" s="123"/>
      <c r="U4493" s="299"/>
      <c r="V4493" s="294" t="str">
        <f>IF(Tabela7[[#This Row],[C/V]]="c",Tabela7[[#This Row],[Preço Médio]],"")</f>
        <v/>
      </c>
      <c r="W4493" s="294" t="str">
        <f>IF(Tabela7[[#This Row],[C/V]]="v",Tabela7[[#This Row],[Preço Médio]],"")</f>
        <v/>
      </c>
      <c r="X4493" s="123" t="str">
        <f>Tabela7[[#This Row],[Código Negociação]]&amp;Tabela7[[#This Row],[C/V]]</f>
        <v/>
      </c>
    </row>
    <row r="4494" spans="3:24" ht="15" customHeight="1" x14ac:dyDescent="0.25">
      <c r="C4494" s="262"/>
      <c r="D4494" s="272"/>
      <c r="E4494" s="272"/>
      <c r="F4494" s="264"/>
      <c r="G4494" s="265"/>
      <c r="H4494" s="126"/>
      <c r="I4494" s="125"/>
      <c r="J4494" s="125"/>
      <c r="K4494" s="125"/>
      <c r="L4494" s="125"/>
      <c r="M4494" s="125"/>
      <c r="N4494" s="125"/>
      <c r="O4494" s="266"/>
      <c r="P4494" s="267"/>
      <c r="Q4494" s="268"/>
      <c r="R4494" s="269"/>
      <c r="S4494" s="268"/>
      <c r="T4494" s="263"/>
      <c r="U4494" s="300"/>
      <c r="V4494" s="294" t="str">
        <f>IF(Tabela7[[#This Row],[C/V]]="c",Tabela7[[#This Row],[Preço Médio]],"")</f>
        <v/>
      </c>
      <c r="W4494" s="294" t="str">
        <f>IF(Tabela7[[#This Row],[C/V]]="v",Tabela7[[#This Row],[Preço Médio]],"")</f>
        <v/>
      </c>
      <c r="X4494" s="123" t="str">
        <f>Tabela7[[#This Row],[Código Negociação]]&amp;Tabela7[[#This Row],[C/V]]</f>
        <v/>
      </c>
    </row>
    <row r="4495" spans="3:24" ht="15" customHeight="1" x14ac:dyDescent="0.25">
      <c r="C4495" s="262"/>
      <c r="D4495" s="272"/>
      <c r="E4495" s="272"/>
      <c r="F4495" s="264"/>
      <c r="G4495" s="265"/>
      <c r="H4495" s="126"/>
      <c r="I4495" s="125"/>
      <c r="J4495" s="125"/>
      <c r="K4495" s="125"/>
      <c r="L4495" s="125"/>
      <c r="M4495" s="125"/>
      <c r="N4495" s="125"/>
      <c r="O4495" s="266"/>
      <c r="P4495" s="267"/>
      <c r="Q4495" s="267"/>
      <c r="R4495" s="270"/>
      <c r="S4495" s="267"/>
      <c r="T4495" s="264"/>
      <c r="U4495" s="300"/>
      <c r="V4495" s="294" t="str">
        <f>IF(Tabela7[[#This Row],[C/V]]="c",Tabela7[[#This Row],[Preço Médio]],"")</f>
        <v/>
      </c>
      <c r="W4495" s="294" t="str">
        <f>IF(Tabela7[[#This Row],[C/V]]="v",Tabela7[[#This Row],[Preço Médio]],"")</f>
        <v/>
      </c>
      <c r="X4495" s="123" t="str">
        <f>Tabela7[[#This Row],[Código Negociação]]&amp;Tabela7[[#This Row],[C/V]]</f>
        <v/>
      </c>
    </row>
    <row r="4496" spans="3:24" ht="15" customHeight="1" x14ac:dyDescent="0.25">
      <c r="C4496" s="141"/>
      <c r="D4496" s="273"/>
      <c r="E4496" s="273"/>
      <c r="F4496" s="264"/>
      <c r="G4496" s="274"/>
      <c r="H4496" s="264"/>
      <c r="I4496" s="275"/>
      <c r="J4496" s="275"/>
      <c r="K4496" s="275"/>
      <c r="L4496" s="275"/>
      <c r="M4496" s="275"/>
      <c r="N4496" s="275"/>
      <c r="O4496" s="267"/>
      <c r="P4496" s="267"/>
      <c r="Q4496" s="268"/>
      <c r="R4496" s="269"/>
      <c r="S4496" s="268"/>
      <c r="T4496" s="263"/>
      <c r="U4496" s="300"/>
      <c r="V4496" s="294" t="str">
        <f>IF(Tabela7[[#This Row],[C/V]]="c",Tabela7[[#This Row],[Preço Médio]],"")</f>
        <v/>
      </c>
      <c r="W4496" s="294" t="str">
        <f>IF(Tabela7[[#This Row],[C/V]]="v",Tabela7[[#This Row],[Preço Médio]],"")</f>
        <v/>
      </c>
      <c r="X4496" s="123" t="str">
        <f>Tabela7[[#This Row],[Código Negociação]]&amp;Tabela7[[#This Row],[C/V]]</f>
        <v/>
      </c>
    </row>
    <row r="4497" spans="3:24" ht="15" customHeight="1" x14ac:dyDescent="0.25">
      <c r="C4497" s="262"/>
      <c r="D4497" s="272"/>
      <c r="E4497" s="273"/>
      <c r="F4497" s="264"/>
      <c r="G4497" s="265"/>
      <c r="H4497" s="126"/>
      <c r="I4497" s="125"/>
      <c r="J4497" s="125"/>
      <c r="K4497" s="125"/>
      <c r="L4497" s="125"/>
      <c r="M4497" s="125"/>
      <c r="N4497" s="125"/>
      <c r="O4497" s="266"/>
      <c r="P4497" s="267"/>
      <c r="Q4497" s="268"/>
      <c r="R4497" s="269"/>
      <c r="S4497" s="268"/>
      <c r="T4497" s="263"/>
      <c r="U4497" s="300"/>
      <c r="V4497" s="294" t="str">
        <f>IF(Tabela7[[#This Row],[C/V]]="c",Tabela7[[#This Row],[Preço Médio]],"")</f>
        <v/>
      </c>
      <c r="W4497" s="294" t="str">
        <f>IF(Tabela7[[#This Row],[C/V]]="v",Tabela7[[#This Row],[Preço Médio]],"")</f>
        <v/>
      </c>
      <c r="X4497" s="123" t="str">
        <f>Tabela7[[#This Row],[Código Negociação]]&amp;Tabela7[[#This Row],[C/V]]</f>
        <v/>
      </c>
    </row>
    <row r="4498" spans="3:24" ht="15" customHeight="1" x14ac:dyDescent="0.25">
      <c r="C4498" s="262"/>
      <c r="D4498" s="272"/>
      <c r="E4498" s="273"/>
      <c r="F4498" s="264"/>
      <c r="G4498" s="265"/>
      <c r="H4498" s="126"/>
      <c r="I4498" s="125"/>
      <c r="J4498" s="125"/>
      <c r="K4498" s="125"/>
      <c r="L4498" s="125"/>
      <c r="M4498" s="125"/>
      <c r="N4498" s="125"/>
      <c r="O4498" s="266"/>
      <c r="P4498" s="267"/>
      <c r="Q4498" s="267"/>
      <c r="R4498" s="270"/>
      <c r="S4498" s="267"/>
      <c r="T4498" s="264"/>
      <c r="U4498" s="300"/>
      <c r="V4498" s="294" t="str">
        <f>IF(Tabela7[[#This Row],[C/V]]="c",Tabela7[[#This Row],[Preço Médio]],"")</f>
        <v/>
      </c>
      <c r="W4498" s="294" t="str">
        <f>IF(Tabela7[[#This Row],[C/V]]="v",Tabela7[[#This Row],[Preço Médio]],"")</f>
        <v/>
      </c>
      <c r="X4498" s="123" t="str">
        <f>Tabela7[[#This Row],[Código Negociação]]&amp;Tabela7[[#This Row],[C/V]]</f>
        <v/>
      </c>
    </row>
    <row r="4499" spans="3:24" ht="15" customHeight="1" x14ac:dyDescent="0.25">
      <c r="C4499" s="141"/>
      <c r="D4499" s="271"/>
      <c r="E4499" s="271"/>
      <c r="F4499" s="118"/>
      <c r="G4499" s="119"/>
      <c r="H4499" s="118"/>
      <c r="I4499" s="120"/>
      <c r="J4499" s="120"/>
      <c r="K4499" s="120"/>
      <c r="L4499" s="120"/>
      <c r="M4499" s="120"/>
      <c r="N4499" s="120"/>
      <c r="O4499" s="121"/>
      <c r="P4499" s="121"/>
      <c r="Q4499" s="117"/>
      <c r="R4499" s="122"/>
      <c r="S4499" s="117"/>
      <c r="T4499" s="123"/>
      <c r="U4499" s="299"/>
      <c r="V4499" s="294" t="str">
        <f>IF(Tabela7[[#This Row],[C/V]]="c",Tabela7[[#This Row],[Preço Médio]],"")</f>
        <v/>
      </c>
      <c r="W4499" s="294" t="str">
        <f>IF(Tabela7[[#This Row],[C/V]]="v",Tabela7[[#This Row],[Preço Médio]],"")</f>
        <v/>
      </c>
      <c r="X4499" s="123" t="str">
        <f>Tabela7[[#This Row],[Código Negociação]]&amp;Tabela7[[#This Row],[C/V]]</f>
        <v/>
      </c>
    </row>
    <row r="4500" spans="3:24" ht="15" customHeight="1" x14ac:dyDescent="0.25">
      <c r="C4500" s="262"/>
      <c r="D4500" s="272"/>
      <c r="E4500" s="272"/>
      <c r="F4500" s="264"/>
      <c r="G4500" s="265"/>
      <c r="H4500" s="126"/>
      <c r="I4500" s="125"/>
      <c r="J4500" s="125"/>
      <c r="K4500" s="125"/>
      <c r="L4500" s="125"/>
      <c r="M4500" s="125"/>
      <c r="N4500" s="125"/>
      <c r="O4500" s="266"/>
      <c r="P4500" s="267"/>
      <c r="Q4500" s="268"/>
      <c r="R4500" s="269"/>
      <c r="S4500" s="268"/>
      <c r="T4500" s="263"/>
      <c r="U4500" s="300"/>
      <c r="V4500" s="294" t="str">
        <f>IF(Tabela7[[#This Row],[C/V]]="c",Tabela7[[#This Row],[Preço Médio]],"")</f>
        <v/>
      </c>
      <c r="W4500" s="294" t="str">
        <f>IF(Tabela7[[#This Row],[C/V]]="v",Tabela7[[#This Row],[Preço Médio]],"")</f>
        <v/>
      </c>
      <c r="X4500" s="123" t="str">
        <f>Tabela7[[#This Row],[Código Negociação]]&amp;Tabela7[[#This Row],[C/V]]</f>
        <v/>
      </c>
    </row>
    <row r="4501" spans="3:24" ht="15" customHeight="1" x14ac:dyDescent="0.25">
      <c r="C4501" s="262"/>
      <c r="D4501" s="272"/>
      <c r="E4501" s="272"/>
      <c r="F4501" s="264"/>
      <c r="G4501" s="265"/>
      <c r="H4501" s="126"/>
      <c r="I4501" s="125"/>
      <c r="J4501" s="125"/>
      <c r="K4501" s="125"/>
      <c r="L4501" s="125"/>
      <c r="M4501" s="125"/>
      <c r="N4501" s="125"/>
      <c r="O4501" s="266"/>
      <c r="P4501" s="267"/>
      <c r="Q4501" s="267"/>
      <c r="R4501" s="270"/>
      <c r="S4501" s="267"/>
      <c r="T4501" s="264"/>
      <c r="U4501" s="300"/>
      <c r="V4501" s="294" t="str">
        <f>IF(Tabela7[[#This Row],[C/V]]="c",Tabela7[[#This Row],[Preço Médio]],"")</f>
        <v/>
      </c>
      <c r="W4501" s="294" t="str">
        <f>IF(Tabela7[[#This Row],[C/V]]="v",Tabela7[[#This Row],[Preço Médio]],"")</f>
        <v/>
      </c>
      <c r="X4501" s="123" t="str">
        <f>Tabela7[[#This Row],[Código Negociação]]&amp;Tabela7[[#This Row],[C/V]]</f>
        <v/>
      </c>
    </row>
    <row r="4502" spans="3:24" ht="15" customHeight="1" x14ac:dyDescent="0.25">
      <c r="C4502" s="141"/>
      <c r="D4502" s="273"/>
      <c r="E4502" s="273"/>
      <c r="F4502" s="264"/>
      <c r="G4502" s="274"/>
      <c r="H4502" s="264"/>
      <c r="I4502" s="275"/>
      <c r="J4502" s="275"/>
      <c r="K4502" s="275"/>
      <c r="L4502" s="275"/>
      <c r="M4502" s="275"/>
      <c r="N4502" s="275"/>
      <c r="O4502" s="267"/>
      <c r="P4502" s="267"/>
      <c r="Q4502" s="268"/>
      <c r="R4502" s="269"/>
      <c r="S4502" s="268"/>
      <c r="T4502" s="263"/>
      <c r="U4502" s="300"/>
      <c r="V4502" s="294" t="str">
        <f>IF(Tabela7[[#This Row],[C/V]]="c",Tabela7[[#This Row],[Preço Médio]],"")</f>
        <v/>
      </c>
      <c r="W4502" s="294" t="str">
        <f>IF(Tabela7[[#This Row],[C/V]]="v",Tabela7[[#This Row],[Preço Médio]],"")</f>
        <v/>
      </c>
      <c r="X4502" s="123" t="str">
        <f>Tabela7[[#This Row],[Código Negociação]]&amp;Tabela7[[#This Row],[C/V]]</f>
        <v/>
      </c>
    </row>
    <row r="4503" spans="3:24" ht="15" customHeight="1" x14ac:dyDescent="0.25">
      <c r="C4503" s="262"/>
      <c r="D4503" s="272"/>
      <c r="E4503" s="273"/>
      <c r="F4503" s="264"/>
      <c r="G4503" s="265"/>
      <c r="H4503" s="126"/>
      <c r="I4503" s="125"/>
      <c r="J4503" s="125"/>
      <c r="K4503" s="125"/>
      <c r="L4503" s="125"/>
      <c r="M4503" s="125"/>
      <c r="N4503" s="125"/>
      <c r="O4503" s="266"/>
      <c r="P4503" s="267"/>
      <c r="Q4503" s="268"/>
      <c r="R4503" s="269"/>
      <c r="S4503" s="268"/>
      <c r="T4503" s="263"/>
      <c r="U4503" s="300"/>
      <c r="V4503" s="294" t="str">
        <f>IF(Tabela7[[#This Row],[C/V]]="c",Tabela7[[#This Row],[Preço Médio]],"")</f>
        <v/>
      </c>
      <c r="W4503" s="294" t="str">
        <f>IF(Tabela7[[#This Row],[C/V]]="v",Tabela7[[#This Row],[Preço Médio]],"")</f>
        <v/>
      </c>
      <c r="X4503" s="123" t="str">
        <f>Tabela7[[#This Row],[Código Negociação]]&amp;Tabela7[[#This Row],[C/V]]</f>
        <v/>
      </c>
    </row>
    <row r="4504" spans="3:24" ht="15" customHeight="1" x14ac:dyDescent="0.25">
      <c r="C4504" s="262"/>
      <c r="D4504" s="272"/>
      <c r="E4504" s="273"/>
      <c r="F4504" s="264"/>
      <c r="G4504" s="265"/>
      <c r="H4504" s="126"/>
      <c r="I4504" s="125"/>
      <c r="J4504" s="125"/>
      <c r="K4504" s="125"/>
      <c r="L4504" s="125"/>
      <c r="M4504" s="125"/>
      <c r="N4504" s="125"/>
      <c r="O4504" s="266"/>
      <c r="P4504" s="267"/>
      <c r="Q4504" s="267"/>
      <c r="R4504" s="270"/>
      <c r="S4504" s="267"/>
      <c r="T4504" s="264"/>
      <c r="U4504" s="300"/>
      <c r="V4504" s="294" t="str">
        <f>IF(Tabela7[[#This Row],[C/V]]="c",Tabela7[[#This Row],[Preço Médio]],"")</f>
        <v/>
      </c>
      <c r="W4504" s="294" t="str">
        <f>IF(Tabela7[[#This Row],[C/V]]="v",Tabela7[[#This Row],[Preço Médio]],"")</f>
        <v/>
      </c>
      <c r="X4504" s="123" t="str">
        <f>Tabela7[[#This Row],[Código Negociação]]&amp;Tabela7[[#This Row],[C/V]]</f>
        <v/>
      </c>
    </row>
    <row r="4505" spans="3:24" ht="15" customHeight="1" x14ac:dyDescent="0.25">
      <c r="C4505" s="141"/>
      <c r="D4505" s="271"/>
      <c r="E4505" s="271"/>
      <c r="F4505" s="118"/>
      <c r="G4505" s="119"/>
      <c r="H4505" s="118"/>
      <c r="I4505" s="120"/>
      <c r="J4505" s="120"/>
      <c r="K4505" s="120"/>
      <c r="L4505" s="120"/>
      <c r="M4505" s="120"/>
      <c r="N4505" s="120"/>
      <c r="O4505" s="121"/>
      <c r="P4505" s="121"/>
      <c r="Q4505" s="117"/>
      <c r="R4505" s="122"/>
      <c r="S4505" s="117"/>
      <c r="T4505" s="123"/>
      <c r="U4505" s="299"/>
      <c r="V4505" s="294" t="str">
        <f>IF(Tabela7[[#This Row],[C/V]]="c",Tabela7[[#This Row],[Preço Médio]],"")</f>
        <v/>
      </c>
      <c r="W4505" s="294" t="str">
        <f>IF(Tabela7[[#This Row],[C/V]]="v",Tabela7[[#This Row],[Preço Médio]],"")</f>
        <v/>
      </c>
      <c r="X4505" s="123" t="str">
        <f>Tabela7[[#This Row],[Código Negociação]]&amp;Tabela7[[#This Row],[C/V]]</f>
        <v/>
      </c>
    </row>
    <row r="4506" spans="3:24" ht="15" customHeight="1" x14ac:dyDescent="0.25">
      <c r="C4506" s="262"/>
      <c r="D4506" s="272"/>
      <c r="E4506" s="272"/>
      <c r="F4506" s="264"/>
      <c r="G4506" s="265"/>
      <c r="H4506" s="126"/>
      <c r="I4506" s="125"/>
      <c r="J4506" s="125"/>
      <c r="K4506" s="125"/>
      <c r="L4506" s="125"/>
      <c r="M4506" s="125"/>
      <c r="N4506" s="125"/>
      <c r="O4506" s="266"/>
      <c r="P4506" s="267"/>
      <c r="Q4506" s="268"/>
      <c r="R4506" s="269"/>
      <c r="S4506" s="268"/>
      <c r="T4506" s="263"/>
      <c r="U4506" s="300"/>
      <c r="V4506" s="294" t="str">
        <f>IF(Tabela7[[#This Row],[C/V]]="c",Tabela7[[#This Row],[Preço Médio]],"")</f>
        <v/>
      </c>
      <c r="W4506" s="294" t="str">
        <f>IF(Tabela7[[#This Row],[C/V]]="v",Tabela7[[#This Row],[Preço Médio]],"")</f>
        <v/>
      </c>
      <c r="X4506" s="123" t="str">
        <f>Tabela7[[#This Row],[Código Negociação]]&amp;Tabela7[[#This Row],[C/V]]</f>
        <v/>
      </c>
    </row>
    <row r="4507" spans="3:24" ht="15" customHeight="1" x14ac:dyDescent="0.25">
      <c r="C4507" s="262"/>
      <c r="D4507" s="272"/>
      <c r="E4507" s="272"/>
      <c r="F4507" s="264"/>
      <c r="G4507" s="265"/>
      <c r="H4507" s="126"/>
      <c r="I4507" s="125"/>
      <c r="J4507" s="125"/>
      <c r="K4507" s="125"/>
      <c r="L4507" s="125"/>
      <c r="M4507" s="125"/>
      <c r="N4507" s="125"/>
      <c r="O4507" s="266"/>
      <c r="P4507" s="267"/>
      <c r="Q4507" s="267"/>
      <c r="R4507" s="270"/>
      <c r="S4507" s="267"/>
      <c r="T4507" s="264"/>
      <c r="U4507" s="300"/>
      <c r="V4507" s="294" t="str">
        <f>IF(Tabela7[[#This Row],[C/V]]="c",Tabela7[[#This Row],[Preço Médio]],"")</f>
        <v/>
      </c>
      <c r="W4507" s="294" t="str">
        <f>IF(Tabela7[[#This Row],[C/V]]="v",Tabela7[[#This Row],[Preço Médio]],"")</f>
        <v/>
      </c>
      <c r="X4507" s="123" t="str">
        <f>Tabela7[[#This Row],[Código Negociação]]&amp;Tabela7[[#This Row],[C/V]]</f>
        <v/>
      </c>
    </row>
    <row r="4508" spans="3:24" ht="15" customHeight="1" x14ac:dyDescent="0.25">
      <c r="C4508" s="141"/>
      <c r="D4508" s="273"/>
      <c r="E4508" s="273"/>
      <c r="F4508" s="264"/>
      <c r="G4508" s="274"/>
      <c r="H4508" s="264"/>
      <c r="I4508" s="275"/>
      <c r="J4508" s="275"/>
      <c r="K4508" s="275"/>
      <c r="L4508" s="275"/>
      <c r="M4508" s="275"/>
      <c r="N4508" s="275"/>
      <c r="O4508" s="267"/>
      <c r="P4508" s="267"/>
      <c r="Q4508" s="268"/>
      <c r="R4508" s="269"/>
      <c r="S4508" s="268"/>
      <c r="T4508" s="263"/>
      <c r="U4508" s="300"/>
      <c r="V4508" s="294" t="str">
        <f>IF(Tabela7[[#This Row],[C/V]]="c",Tabela7[[#This Row],[Preço Médio]],"")</f>
        <v/>
      </c>
      <c r="W4508" s="294" t="str">
        <f>IF(Tabela7[[#This Row],[C/V]]="v",Tabela7[[#This Row],[Preço Médio]],"")</f>
        <v/>
      </c>
      <c r="X4508" s="123" t="str">
        <f>Tabela7[[#This Row],[Código Negociação]]&amp;Tabela7[[#This Row],[C/V]]</f>
        <v/>
      </c>
    </row>
    <row r="4509" spans="3:24" ht="15" customHeight="1" x14ac:dyDescent="0.25">
      <c r="C4509" s="262"/>
      <c r="D4509" s="272"/>
      <c r="E4509" s="273"/>
      <c r="F4509" s="264"/>
      <c r="G4509" s="265"/>
      <c r="H4509" s="126"/>
      <c r="I4509" s="125"/>
      <c r="J4509" s="125"/>
      <c r="K4509" s="125"/>
      <c r="L4509" s="125"/>
      <c r="M4509" s="125"/>
      <c r="N4509" s="125"/>
      <c r="O4509" s="266"/>
      <c r="P4509" s="267"/>
      <c r="Q4509" s="268"/>
      <c r="R4509" s="269"/>
      <c r="S4509" s="268"/>
      <c r="T4509" s="263"/>
      <c r="U4509" s="300"/>
      <c r="V4509" s="294" t="str">
        <f>IF(Tabela7[[#This Row],[C/V]]="c",Tabela7[[#This Row],[Preço Médio]],"")</f>
        <v/>
      </c>
      <c r="W4509" s="294" t="str">
        <f>IF(Tabela7[[#This Row],[C/V]]="v",Tabela7[[#This Row],[Preço Médio]],"")</f>
        <v/>
      </c>
      <c r="X4509" s="123" t="str">
        <f>Tabela7[[#This Row],[Código Negociação]]&amp;Tabela7[[#This Row],[C/V]]</f>
        <v/>
      </c>
    </row>
    <row r="4510" spans="3:24" ht="15" customHeight="1" x14ac:dyDescent="0.25">
      <c r="C4510" s="262"/>
      <c r="D4510" s="272"/>
      <c r="E4510" s="273"/>
      <c r="F4510" s="264"/>
      <c r="G4510" s="265"/>
      <c r="H4510" s="126"/>
      <c r="I4510" s="125"/>
      <c r="J4510" s="125"/>
      <c r="K4510" s="125"/>
      <c r="L4510" s="125"/>
      <c r="M4510" s="125"/>
      <c r="N4510" s="125"/>
      <c r="O4510" s="266"/>
      <c r="P4510" s="267"/>
      <c r="Q4510" s="267"/>
      <c r="R4510" s="270"/>
      <c r="S4510" s="267"/>
      <c r="T4510" s="264"/>
      <c r="U4510" s="300"/>
      <c r="V4510" s="294" t="str">
        <f>IF(Tabela7[[#This Row],[C/V]]="c",Tabela7[[#This Row],[Preço Médio]],"")</f>
        <v/>
      </c>
      <c r="W4510" s="294" t="str">
        <f>IF(Tabela7[[#This Row],[C/V]]="v",Tabela7[[#This Row],[Preço Médio]],"")</f>
        <v/>
      </c>
      <c r="X4510" s="123" t="str">
        <f>Tabela7[[#This Row],[Código Negociação]]&amp;Tabela7[[#This Row],[C/V]]</f>
        <v/>
      </c>
    </row>
    <row r="4511" spans="3:24" ht="15" customHeight="1" x14ac:dyDescent="0.25">
      <c r="C4511" s="141"/>
      <c r="D4511" s="271"/>
      <c r="E4511" s="271"/>
      <c r="F4511" s="118"/>
      <c r="G4511" s="119"/>
      <c r="H4511" s="118"/>
      <c r="I4511" s="120"/>
      <c r="J4511" s="120"/>
      <c r="K4511" s="120"/>
      <c r="L4511" s="120"/>
      <c r="M4511" s="120"/>
      <c r="N4511" s="120"/>
      <c r="O4511" s="121"/>
      <c r="P4511" s="121"/>
      <c r="Q4511" s="117"/>
      <c r="R4511" s="122"/>
      <c r="S4511" s="117"/>
      <c r="T4511" s="123"/>
      <c r="U4511" s="299"/>
      <c r="V4511" s="294" t="str">
        <f>IF(Tabela7[[#This Row],[C/V]]="c",Tabela7[[#This Row],[Preço Médio]],"")</f>
        <v/>
      </c>
      <c r="W4511" s="294" t="str">
        <f>IF(Tabela7[[#This Row],[C/V]]="v",Tabela7[[#This Row],[Preço Médio]],"")</f>
        <v/>
      </c>
      <c r="X4511" s="123" t="str">
        <f>Tabela7[[#This Row],[Código Negociação]]&amp;Tabela7[[#This Row],[C/V]]</f>
        <v/>
      </c>
    </row>
    <row r="4512" spans="3:24" ht="15" customHeight="1" x14ac:dyDescent="0.25">
      <c r="C4512" s="262"/>
      <c r="D4512" s="272"/>
      <c r="E4512" s="272"/>
      <c r="F4512" s="264"/>
      <c r="G4512" s="265"/>
      <c r="H4512" s="126"/>
      <c r="I4512" s="125"/>
      <c r="J4512" s="125"/>
      <c r="K4512" s="125"/>
      <c r="L4512" s="125"/>
      <c r="M4512" s="125"/>
      <c r="N4512" s="125"/>
      <c r="O4512" s="266"/>
      <c r="P4512" s="267"/>
      <c r="Q4512" s="268"/>
      <c r="R4512" s="269"/>
      <c r="S4512" s="268"/>
      <c r="T4512" s="263"/>
      <c r="U4512" s="300"/>
      <c r="V4512" s="294" t="str">
        <f>IF(Tabela7[[#This Row],[C/V]]="c",Tabela7[[#This Row],[Preço Médio]],"")</f>
        <v/>
      </c>
      <c r="W4512" s="294" t="str">
        <f>IF(Tabela7[[#This Row],[C/V]]="v",Tabela7[[#This Row],[Preço Médio]],"")</f>
        <v/>
      </c>
      <c r="X4512" s="123" t="str">
        <f>Tabela7[[#This Row],[Código Negociação]]&amp;Tabela7[[#This Row],[C/V]]</f>
        <v/>
      </c>
    </row>
    <row r="4513" spans="3:24" ht="15" customHeight="1" x14ac:dyDescent="0.25">
      <c r="C4513" s="262"/>
      <c r="D4513" s="272"/>
      <c r="E4513" s="272"/>
      <c r="F4513" s="264"/>
      <c r="G4513" s="265"/>
      <c r="H4513" s="126"/>
      <c r="I4513" s="125"/>
      <c r="J4513" s="125"/>
      <c r="K4513" s="125"/>
      <c r="L4513" s="125"/>
      <c r="M4513" s="125"/>
      <c r="N4513" s="125"/>
      <c r="O4513" s="266"/>
      <c r="P4513" s="267"/>
      <c r="Q4513" s="267"/>
      <c r="R4513" s="270"/>
      <c r="S4513" s="267"/>
      <c r="T4513" s="264"/>
      <c r="U4513" s="300"/>
      <c r="V4513" s="294" t="str">
        <f>IF(Tabela7[[#This Row],[C/V]]="c",Tabela7[[#This Row],[Preço Médio]],"")</f>
        <v/>
      </c>
      <c r="W4513" s="294" t="str">
        <f>IF(Tabela7[[#This Row],[C/V]]="v",Tabela7[[#This Row],[Preço Médio]],"")</f>
        <v/>
      </c>
      <c r="X4513" s="123" t="str">
        <f>Tabela7[[#This Row],[Código Negociação]]&amp;Tabela7[[#This Row],[C/V]]</f>
        <v/>
      </c>
    </row>
    <row r="4514" spans="3:24" ht="15" customHeight="1" x14ac:dyDescent="0.25">
      <c r="C4514" s="141"/>
      <c r="D4514" s="273"/>
      <c r="E4514" s="273"/>
      <c r="F4514" s="264"/>
      <c r="G4514" s="274"/>
      <c r="H4514" s="264"/>
      <c r="I4514" s="275"/>
      <c r="J4514" s="275"/>
      <c r="K4514" s="275"/>
      <c r="L4514" s="275"/>
      <c r="M4514" s="275"/>
      <c r="N4514" s="275"/>
      <c r="O4514" s="267"/>
      <c r="P4514" s="267"/>
      <c r="Q4514" s="268"/>
      <c r="R4514" s="269"/>
      <c r="S4514" s="268"/>
      <c r="T4514" s="263"/>
      <c r="U4514" s="300"/>
      <c r="V4514" s="294" t="str">
        <f>IF(Tabela7[[#This Row],[C/V]]="c",Tabela7[[#This Row],[Preço Médio]],"")</f>
        <v/>
      </c>
      <c r="W4514" s="294" t="str">
        <f>IF(Tabela7[[#This Row],[C/V]]="v",Tabela7[[#This Row],[Preço Médio]],"")</f>
        <v/>
      </c>
      <c r="X4514" s="123" t="str">
        <f>Tabela7[[#This Row],[Código Negociação]]&amp;Tabela7[[#This Row],[C/V]]</f>
        <v/>
      </c>
    </row>
    <row r="4515" spans="3:24" ht="15" customHeight="1" x14ac:dyDescent="0.25">
      <c r="C4515" s="262"/>
      <c r="D4515" s="272"/>
      <c r="E4515" s="273"/>
      <c r="F4515" s="264"/>
      <c r="G4515" s="265"/>
      <c r="H4515" s="126"/>
      <c r="I4515" s="125"/>
      <c r="J4515" s="125"/>
      <c r="K4515" s="125"/>
      <c r="L4515" s="125"/>
      <c r="M4515" s="125"/>
      <c r="N4515" s="125"/>
      <c r="O4515" s="266"/>
      <c r="P4515" s="267"/>
      <c r="Q4515" s="268"/>
      <c r="R4515" s="269"/>
      <c r="S4515" s="268"/>
      <c r="T4515" s="263"/>
      <c r="U4515" s="300"/>
      <c r="V4515" s="294" t="str">
        <f>IF(Tabela7[[#This Row],[C/V]]="c",Tabela7[[#This Row],[Preço Médio]],"")</f>
        <v/>
      </c>
      <c r="W4515" s="294" t="str">
        <f>IF(Tabela7[[#This Row],[C/V]]="v",Tabela7[[#This Row],[Preço Médio]],"")</f>
        <v/>
      </c>
      <c r="X4515" s="123" t="str">
        <f>Tabela7[[#This Row],[Código Negociação]]&amp;Tabela7[[#This Row],[C/V]]</f>
        <v/>
      </c>
    </row>
    <row r="4516" spans="3:24" ht="15" customHeight="1" x14ac:dyDescent="0.25">
      <c r="C4516" s="262"/>
      <c r="D4516" s="272"/>
      <c r="E4516" s="273"/>
      <c r="F4516" s="264"/>
      <c r="G4516" s="265"/>
      <c r="H4516" s="126"/>
      <c r="I4516" s="125"/>
      <c r="J4516" s="125"/>
      <c r="K4516" s="125"/>
      <c r="L4516" s="125"/>
      <c r="M4516" s="125"/>
      <c r="N4516" s="125"/>
      <c r="O4516" s="266"/>
      <c r="P4516" s="267"/>
      <c r="Q4516" s="267"/>
      <c r="R4516" s="270"/>
      <c r="S4516" s="267"/>
      <c r="T4516" s="264"/>
      <c r="U4516" s="300"/>
      <c r="V4516" s="294" t="str">
        <f>IF(Tabela7[[#This Row],[C/V]]="c",Tabela7[[#This Row],[Preço Médio]],"")</f>
        <v/>
      </c>
      <c r="W4516" s="294" t="str">
        <f>IF(Tabela7[[#This Row],[C/V]]="v",Tabela7[[#This Row],[Preço Médio]],"")</f>
        <v/>
      </c>
      <c r="X4516" s="123" t="str">
        <f>Tabela7[[#This Row],[Código Negociação]]&amp;Tabela7[[#This Row],[C/V]]</f>
        <v/>
      </c>
    </row>
    <row r="4517" spans="3:24" ht="15" customHeight="1" x14ac:dyDescent="0.25">
      <c r="C4517" s="141"/>
      <c r="D4517" s="271"/>
      <c r="E4517" s="271"/>
      <c r="F4517" s="118"/>
      <c r="G4517" s="119"/>
      <c r="H4517" s="118"/>
      <c r="I4517" s="120"/>
      <c r="J4517" s="120"/>
      <c r="K4517" s="120"/>
      <c r="L4517" s="120"/>
      <c r="M4517" s="120"/>
      <c r="N4517" s="120"/>
      <c r="O4517" s="121"/>
      <c r="P4517" s="121"/>
      <c r="Q4517" s="117"/>
      <c r="R4517" s="122"/>
      <c r="S4517" s="117"/>
      <c r="T4517" s="123"/>
      <c r="U4517" s="299"/>
      <c r="V4517" s="294" t="str">
        <f>IF(Tabela7[[#This Row],[C/V]]="c",Tabela7[[#This Row],[Preço Médio]],"")</f>
        <v/>
      </c>
      <c r="W4517" s="294" t="str">
        <f>IF(Tabela7[[#This Row],[C/V]]="v",Tabela7[[#This Row],[Preço Médio]],"")</f>
        <v/>
      </c>
      <c r="X4517" s="123" t="str">
        <f>Tabela7[[#This Row],[Código Negociação]]&amp;Tabela7[[#This Row],[C/V]]</f>
        <v/>
      </c>
    </row>
    <row r="4518" spans="3:24" ht="15" customHeight="1" x14ac:dyDescent="0.25">
      <c r="C4518" s="262"/>
      <c r="D4518" s="272"/>
      <c r="E4518" s="272"/>
      <c r="F4518" s="264"/>
      <c r="G4518" s="265"/>
      <c r="H4518" s="126"/>
      <c r="I4518" s="125"/>
      <c r="J4518" s="125"/>
      <c r="K4518" s="125"/>
      <c r="L4518" s="125"/>
      <c r="M4518" s="125"/>
      <c r="N4518" s="125"/>
      <c r="O4518" s="266"/>
      <c r="P4518" s="267"/>
      <c r="Q4518" s="268"/>
      <c r="R4518" s="269"/>
      <c r="S4518" s="268"/>
      <c r="T4518" s="263"/>
      <c r="U4518" s="300"/>
      <c r="V4518" s="294" t="str">
        <f>IF(Tabela7[[#This Row],[C/V]]="c",Tabela7[[#This Row],[Preço Médio]],"")</f>
        <v/>
      </c>
      <c r="W4518" s="294" t="str">
        <f>IF(Tabela7[[#This Row],[C/V]]="v",Tabela7[[#This Row],[Preço Médio]],"")</f>
        <v/>
      </c>
      <c r="X4518" s="123" t="str">
        <f>Tabela7[[#This Row],[Código Negociação]]&amp;Tabela7[[#This Row],[C/V]]</f>
        <v/>
      </c>
    </row>
    <row r="4519" spans="3:24" ht="15" customHeight="1" x14ac:dyDescent="0.25">
      <c r="C4519" s="262"/>
      <c r="D4519" s="272"/>
      <c r="E4519" s="272"/>
      <c r="F4519" s="264"/>
      <c r="G4519" s="265"/>
      <c r="H4519" s="126"/>
      <c r="I4519" s="125"/>
      <c r="J4519" s="125"/>
      <c r="K4519" s="125"/>
      <c r="L4519" s="125"/>
      <c r="M4519" s="125"/>
      <c r="N4519" s="125"/>
      <c r="O4519" s="266"/>
      <c r="P4519" s="267"/>
      <c r="Q4519" s="267"/>
      <c r="R4519" s="270"/>
      <c r="S4519" s="267"/>
      <c r="T4519" s="264"/>
      <c r="U4519" s="300"/>
      <c r="V4519" s="294" t="str">
        <f>IF(Tabela7[[#This Row],[C/V]]="c",Tabela7[[#This Row],[Preço Médio]],"")</f>
        <v/>
      </c>
      <c r="W4519" s="294" t="str">
        <f>IF(Tabela7[[#This Row],[C/V]]="v",Tabela7[[#This Row],[Preço Médio]],"")</f>
        <v/>
      </c>
      <c r="X4519" s="123" t="str">
        <f>Tabela7[[#This Row],[Código Negociação]]&amp;Tabela7[[#This Row],[C/V]]</f>
        <v/>
      </c>
    </row>
    <row r="4520" spans="3:24" ht="15" customHeight="1" x14ac:dyDescent="0.25">
      <c r="C4520" s="141"/>
      <c r="D4520" s="273"/>
      <c r="E4520" s="273"/>
      <c r="F4520" s="264"/>
      <c r="G4520" s="274"/>
      <c r="H4520" s="264"/>
      <c r="I4520" s="275"/>
      <c r="J4520" s="275"/>
      <c r="K4520" s="275"/>
      <c r="L4520" s="275"/>
      <c r="M4520" s="275"/>
      <c r="N4520" s="275"/>
      <c r="O4520" s="267"/>
      <c r="P4520" s="267"/>
      <c r="Q4520" s="268"/>
      <c r="R4520" s="269"/>
      <c r="S4520" s="268"/>
      <c r="T4520" s="263"/>
      <c r="U4520" s="300"/>
      <c r="V4520" s="294" t="str">
        <f>IF(Tabela7[[#This Row],[C/V]]="c",Tabela7[[#This Row],[Preço Médio]],"")</f>
        <v/>
      </c>
      <c r="W4520" s="294" t="str">
        <f>IF(Tabela7[[#This Row],[C/V]]="v",Tabela7[[#This Row],[Preço Médio]],"")</f>
        <v/>
      </c>
      <c r="X4520" s="123" t="str">
        <f>Tabela7[[#This Row],[Código Negociação]]&amp;Tabela7[[#This Row],[C/V]]</f>
        <v/>
      </c>
    </row>
    <row r="4521" spans="3:24" ht="15" customHeight="1" x14ac:dyDescent="0.25">
      <c r="C4521" s="262"/>
      <c r="D4521" s="272"/>
      <c r="E4521" s="273"/>
      <c r="F4521" s="264"/>
      <c r="G4521" s="265"/>
      <c r="H4521" s="126"/>
      <c r="I4521" s="125"/>
      <c r="J4521" s="125"/>
      <c r="K4521" s="125"/>
      <c r="L4521" s="125"/>
      <c r="M4521" s="125"/>
      <c r="N4521" s="125"/>
      <c r="O4521" s="266"/>
      <c r="P4521" s="267"/>
      <c r="Q4521" s="268"/>
      <c r="R4521" s="269"/>
      <c r="S4521" s="268"/>
      <c r="T4521" s="263"/>
      <c r="U4521" s="300"/>
      <c r="V4521" s="294" t="str">
        <f>IF(Tabela7[[#This Row],[C/V]]="c",Tabela7[[#This Row],[Preço Médio]],"")</f>
        <v/>
      </c>
      <c r="W4521" s="294" t="str">
        <f>IF(Tabela7[[#This Row],[C/V]]="v",Tabela7[[#This Row],[Preço Médio]],"")</f>
        <v/>
      </c>
      <c r="X4521" s="123" t="str">
        <f>Tabela7[[#This Row],[Código Negociação]]&amp;Tabela7[[#This Row],[C/V]]</f>
        <v/>
      </c>
    </row>
    <row r="4522" spans="3:24" ht="15" customHeight="1" x14ac:dyDescent="0.25">
      <c r="C4522" s="262"/>
      <c r="D4522" s="272"/>
      <c r="E4522" s="273"/>
      <c r="F4522" s="264"/>
      <c r="G4522" s="265"/>
      <c r="H4522" s="126"/>
      <c r="I4522" s="125"/>
      <c r="J4522" s="125"/>
      <c r="K4522" s="125"/>
      <c r="L4522" s="125"/>
      <c r="M4522" s="125"/>
      <c r="N4522" s="125"/>
      <c r="O4522" s="266"/>
      <c r="P4522" s="267"/>
      <c r="Q4522" s="267"/>
      <c r="R4522" s="270"/>
      <c r="S4522" s="267"/>
      <c r="T4522" s="264"/>
      <c r="U4522" s="300"/>
      <c r="V4522" s="294" t="str">
        <f>IF(Tabela7[[#This Row],[C/V]]="c",Tabela7[[#This Row],[Preço Médio]],"")</f>
        <v/>
      </c>
      <c r="W4522" s="294" t="str">
        <f>IF(Tabela7[[#This Row],[C/V]]="v",Tabela7[[#This Row],[Preço Médio]],"")</f>
        <v/>
      </c>
      <c r="X4522" s="123" t="str">
        <f>Tabela7[[#This Row],[Código Negociação]]&amp;Tabela7[[#This Row],[C/V]]</f>
        <v/>
      </c>
    </row>
    <row r="4523" spans="3:24" ht="15" customHeight="1" x14ac:dyDescent="0.25">
      <c r="C4523" s="141"/>
      <c r="D4523" s="271"/>
      <c r="E4523" s="271"/>
      <c r="F4523" s="118"/>
      <c r="G4523" s="119"/>
      <c r="H4523" s="118"/>
      <c r="I4523" s="120"/>
      <c r="J4523" s="120"/>
      <c r="K4523" s="120"/>
      <c r="L4523" s="120"/>
      <c r="M4523" s="120"/>
      <c r="N4523" s="120"/>
      <c r="O4523" s="121"/>
      <c r="P4523" s="121"/>
      <c r="Q4523" s="117"/>
      <c r="R4523" s="122"/>
      <c r="S4523" s="117"/>
      <c r="T4523" s="123"/>
      <c r="U4523" s="299"/>
      <c r="V4523" s="294" t="str">
        <f>IF(Tabela7[[#This Row],[C/V]]="c",Tabela7[[#This Row],[Preço Médio]],"")</f>
        <v/>
      </c>
      <c r="W4523" s="294" t="str">
        <f>IF(Tabela7[[#This Row],[C/V]]="v",Tabela7[[#This Row],[Preço Médio]],"")</f>
        <v/>
      </c>
      <c r="X4523" s="123" t="str">
        <f>Tabela7[[#This Row],[Código Negociação]]&amp;Tabela7[[#This Row],[C/V]]</f>
        <v/>
      </c>
    </row>
    <row r="4524" spans="3:24" ht="15" customHeight="1" x14ac:dyDescent="0.25">
      <c r="C4524" s="262"/>
      <c r="D4524" s="272"/>
      <c r="E4524" s="272"/>
      <c r="F4524" s="264"/>
      <c r="G4524" s="265"/>
      <c r="H4524" s="126"/>
      <c r="I4524" s="125"/>
      <c r="J4524" s="125"/>
      <c r="K4524" s="125"/>
      <c r="L4524" s="125"/>
      <c r="M4524" s="125"/>
      <c r="N4524" s="125"/>
      <c r="O4524" s="266"/>
      <c r="P4524" s="267"/>
      <c r="Q4524" s="268"/>
      <c r="R4524" s="269"/>
      <c r="S4524" s="268"/>
      <c r="T4524" s="263"/>
      <c r="U4524" s="300"/>
      <c r="V4524" s="294" t="str">
        <f>IF(Tabela7[[#This Row],[C/V]]="c",Tabela7[[#This Row],[Preço Médio]],"")</f>
        <v/>
      </c>
      <c r="W4524" s="294" t="str">
        <f>IF(Tabela7[[#This Row],[C/V]]="v",Tabela7[[#This Row],[Preço Médio]],"")</f>
        <v/>
      </c>
      <c r="X4524" s="123" t="str">
        <f>Tabela7[[#This Row],[Código Negociação]]&amp;Tabela7[[#This Row],[C/V]]</f>
        <v/>
      </c>
    </row>
    <row r="4525" spans="3:24" ht="15" customHeight="1" x14ac:dyDescent="0.25">
      <c r="C4525" s="262"/>
      <c r="D4525" s="272"/>
      <c r="E4525" s="272"/>
      <c r="F4525" s="264"/>
      <c r="G4525" s="265"/>
      <c r="H4525" s="126"/>
      <c r="I4525" s="125"/>
      <c r="J4525" s="125"/>
      <c r="K4525" s="125"/>
      <c r="L4525" s="125"/>
      <c r="M4525" s="125"/>
      <c r="N4525" s="125"/>
      <c r="O4525" s="266"/>
      <c r="P4525" s="267"/>
      <c r="Q4525" s="267"/>
      <c r="R4525" s="270"/>
      <c r="S4525" s="267"/>
      <c r="T4525" s="264"/>
      <c r="U4525" s="300"/>
      <c r="V4525" s="294" t="str">
        <f>IF(Tabela7[[#This Row],[C/V]]="c",Tabela7[[#This Row],[Preço Médio]],"")</f>
        <v/>
      </c>
      <c r="W4525" s="294" t="str">
        <f>IF(Tabela7[[#This Row],[C/V]]="v",Tabela7[[#This Row],[Preço Médio]],"")</f>
        <v/>
      </c>
      <c r="X4525" s="123" t="str">
        <f>Tabela7[[#This Row],[Código Negociação]]&amp;Tabela7[[#This Row],[C/V]]</f>
        <v/>
      </c>
    </row>
    <row r="4526" spans="3:24" ht="15" customHeight="1" x14ac:dyDescent="0.25">
      <c r="C4526" s="141"/>
      <c r="D4526" s="273"/>
      <c r="E4526" s="273"/>
      <c r="F4526" s="264"/>
      <c r="G4526" s="274"/>
      <c r="H4526" s="264"/>
      <c r="I4526" s="275"/>
      <c r="J4526" s="275"/>
      <c r="K4526" s="275"/>
      <c r="L4526" s="275"/>
      <c r="M4526" s="275"/>
      <c r="N4526" s="275"/>
      <c r="O4526" s="267"/>
      <c r="P4526" s="267"/>
      <c r="Q4526" s="268"/>
      <c r="R4526" s="269"/>
      <c r="S4526" s="268"/>
      <c r="T4526" s="263"/>
      <c r="U4526" s="300"/>
      <c r="V4526" s="294" t="str">
        <f>IF(Tabela7[[#This Row],[C/V]]="c",Tabela7[[#This Row],[Preço Médio]],"")</f>
        <v/>
      </c>
      <c r="W4526" s="294" t="str">
        <f>IF(Tabela7[[#This Row],[C/V]]="v",Tabela7[[#This Row],[Preço Médio]],"")</f>
        <v/>
      </c>
      <c r="X4526" s="123" t="str">
        <f>Tabela7[[#This Row],[Código Negociação]]&amp;Tabela7[[#This Row],[C/V]]</f>
        <v/>
      </c>
    </row>
    <row r="4527" spans="3:24" ht="15" customHeight="1" x14ac:dyDescent="0.25">
      <c r="C4527" s="262"/>
      <c r="D4527" s="272"/>
      <c r="E4527" s="273"/>
      <c r="F4527" s="264"/>
      <c r="G4527" s="265"/>
      <c r="H4527" s="126"/>
      <c r="I4527" s="125"/>
      <c r="J4527" s="125"/>
      <c r="K4527" s="125"/>
      <c r="L4527" s="125"/>
      <c r="M4527" s="125"/>
      <c r="N4527" s="125"/>
      <c r="O4527" s="266"/>
      <c r="P4527" s="267"/>
      <c r="Q4527" s="268"/>
      <c r="R4527" s="269"/>
      <c r="S4527" s="268"/>
      <c r="T4527" s="263"/>
      <c r="U4527" s="300"/>
      <c r="V4527" s="294" t="str">
        <f>IF(Tabela7[[#This Row],[C/V]]="c",Tabela7[[#This Row],[Preço Médio]],"")</f>
        <v/>
      </c>
      <c r="W4527" s="294" t="str">
        <f>IF(Tabela7[[#This Row],[C/V]]="v",Tabela7[[#This Row],[Preço Médio]],"")</f>
        <v/>
      </c>
      <c r="X4527" s="123" t="str">
        <f>Tabela7[[#This Row],[Código Negociação]]&amp;Tabela7[[#This Row],[C/V]]</f>
        <v/>
      </c>
    </row>
    <row r="4528" spans="3:24" ht="15" customHeight="1" x14ac:dyDescent="0.25">
      <c r="C4528" s="262"/>
      <c r="D4528" s="272"/>
      <c r="E4528" s="273"/>
      <c r="F4528" s="264"/>
      <c r="G4528" s="265"/>
      <c r="H4528" s="126"/>
      <c r="I4528" s="125"/>
      <c r="J4528" s="125"/>
      <c r="K4528" s="125"/>
      <c r="L4528" s="125"/>
      <c r="M4528" s="125"/>
      <c r="N4528" s="125"/>
      <c r="O4528" s="266"/>
      <c r="P4528" s="267"/>
      <c r="Q4528" s="267"/>
      <c r="R4528" s="270"/>
      <c r="S4528" s="267"/>
      <c r="T4528" s="264"/>
      <c r="U4528" s="300"/>
      <c r="V4528" s="294" t="str">
        <f>IF(Tabela7[[#This Row],[C/V]]="c",Tabela7[[#This Row],[Preço Médio]],"")</f>
        <v/>
      </c>
      <c r="W4528" s="294" t="str">
        <f>IF(Tabela7[[#This Row],[C/V]]="v",Tabela7[[#This Row],[Preço Médio]],"")</f>
        <v/>
      </c>
      <c r="X4528" s="123" t="str">
        <f>Tabela7[[#This Row],[Código Negociação]]&amp;Tabela7[[#This Row],[C/V]]</f>
        <v/>
      </c>
    </row>
    <row r="4529" spans="3:24" ht="15" customHeight="1" x14ac:dyDescent="0.25">
      <c r="C4529" s="141"/>
      <c r="D4529" s="271"/>
      <c r="E4529" s="271"/>
      <c r="F4529" s="118"/>
      <c r="G4529" s="119"/>
      <c r="H4529" s="118"/>
      <c r="I4529" s="120"/>
      <c r="J4529" s="120"/>
      <c r="K4529" s="120"/>
      <c r="L4529" s="120"/>
      <c r="M4529" s="120"/>
      <c r="N4529" s="120"/>
      <c r="O4529" s="121"/>
      <c r="P4529" s="121"/>
      <c r="Q4529" s="117"/>
      <c r="R4529" s="122"/>
      <c r="S4529" s="117"/>
      <c r="T4529" s="123"/>
      <c r="U4529" s="299"/>
      <c r="V4529" s="294" t="str">
        <f>IF(Tabela7[[#This Row],[C/V]]="c",Tabela7[[#This Row],[Preço Médio]],"")</f>
        <v/>
      </c>
      <c r="W4529" s="294" t="str">
        <f>IF(Tabela7[[#This Row],[C/V]]="v",Tabela7[[#This Row],[Preço Médio]],"")</f>
        <v/>
      </c>
      <c r="X4529" s="123" t="str">
        <f>Tabela7[[#This Row],[Código Negociação]]&amp;Tabela7[[#This Row],[C/V]]</f>
        <v/>
      </c>
    </row>
    <row r="4530" spans="3:24" ht="15" customHeight="1" x14ac:dyDescent="0.25">
      <c r="C4530" s="262"/>
      <c r="D4530" s="272"/>
      <c r="E4530" s="272"/>
      <c r="F4530" s="264"/>
      <c r="G4530" s="265"/>
      <c r="H4530" s="126"/>
      <c r="I4530" s="125"/>
      <c r="J4530" s="125"/>
      <c r="K4530" s="125"/>
      <c r="L4530" s="125"/>
      <c r="M4530" s="125"/>
      <c r="N4530" s="125"/>
      <c r="O4530" s="266"/>
      <c r="P4530" s="267"/>
      <c r="Q4530" s="268"/>
      <c r="R4530" s="269"/>
      <c r="S4530" s="268"/>
      <c r="T4530" s="263"/>
      <c r="U4530" s="300"/>
      <c r="V4530" s="294" t="str">
        <f>IF(Tabela7[[#This Row],[C/V]]="c",Tabela7[[#This Row],[Preço Médio]],"")</f>
        <v/>
      </c>
      <c r="W4530" s="294" t="str">
        <f>IF(Tabela7[[#This Row],[C/V]]="v",Tabela7[[#This Row],[Preço Médio]],"")</f>
        <v/>
      </c>
      <c r="X4530" s="123" t="str">
        <f>Tabela7[[#This Row],[Código Negociação]]&amp;Tabela7[[#This Row],[C/V]]</f>
        <v/>
      </c>
    </row>
    <row r="4531" spans="3:24" ht="15" customHeight="1" x14ac:dyDescent="0.25">
      <c r="C4531" s="262"/>
      <c r="D4531" s="272"/>
      <c r="E4531" s="272"/>
      <c r="F4531" s="264"/>
      <c r="G4531" s="265"/>
      <c r="H4531" s="126"/>
      <c r="I4531" s="125"/>
      <c r="J4531" s="125"/>
      <c r="K4531" s="125"/>
      <c r="L4531" s="125"/>
      <c r="M4531" s="125"/>
      <c r="N4531" s="125"/>
      <c r="O4531" s="266"/>
      <c r="P4531" s="267"/>
      <c r="Q4531" s="267"/>
      <c r="R4531" s="270"/>
      <c r="S4531" s="267"/>
      <c r="T4531" s="264"/>
      <c r="U4531" s="300"/>
      <c r="V4531" s="294" t="str">
        <f>IF(Tabela7[[#This Row],[C/V]]="c",Tabela7[[#This Row],[Preço Médio]],"")</f>
        <v/>
      </c>
      <c r="W4531" s="294" t="str">
        <f>IF(Tabela7[[#This Row],[C/V]]="v",Tabela7[[#This Row],[Preço Médio]],"")</f>
        <v/>
      </c>
      <c r="X4531" s="123" t="str">
        <f>Tabela7[[#This Row],[Código Negociação]]&amp;Tabela7[[#This Row],[C/V]]</f>
        <v/>
      </c>
    </row>
    <row r="4532" spans="3:24" ht="15" customHeight="1" x14ac:dyDescent="0.25">
      <c r="C4532" s="141"/>
      <c r="D4532" s="273"/>
      <c r="E4532" s="273"/>
      <c r="F4532" s="264"/>
      <c r="G4532" s="274"/>
      <c r="H4532" s="264"/>
      <c r="I4532" s="275"/>
      <c r="J4532" s="275"/>
      <c r="K4532" s="275"/>
      <c r="L4532" s="275"/>
      <c r="M4532" s="275"/>
      <c r="N4532" s="275"/>
      <c r="O4532" s="267"/>
      <c r="P4532" s="267"/>
      <c r="Q4532" s="268"/>
      <c r="R4532" s="269"/>
      <c r="S4532" s="268"/>
      <c r="T4532" s="263"/>
      <c r="U4532" s="300"/>
      <c r="V4532" s="294" t="str">
        <f>IF(Tabela7[[#This Row],[C/V]]="c",Tabela7[[#This Row],[Preço Médio]],"")</f>
        <v/>
      </c>
      <c r="W4532" s="294" t="str">
        <f>IF(Tabela7[[#This Row],[C/V]]="v",Tabela7[[#This Row],[Preço Médio]],"")</f>
        <v/>
      </c>
      <c r="X4532" s="123" t="str">
        <f>Tabela7[[#This Row],[Código Negociação]]&amp;Tabela7[[#This Row],[C/V]]</f>
        <v/>
      </c>
    </row>
    <row r="4533" spans="3:24" ht="15" customHeight="1" x14ac:dyDescent="0.25">
      <c r="C4533" s="262"/>
      <c r="D4533" s="272"/>
      <c r="E4533" s="273"/>
      <c r="F4533" s="264"/>
      <c r="G4533" s="265"/>
      <c r="H4533" s="126"/>
      <c r="I4533" s="125"/>
      <c r="J4533" s="125"/>
      <c r="K4533" s="125"/>
      <c r="L4533" s="125"/>
      <c r="M4533" s="125"/>
      <c r="N4533" s="125"/>
      <c r="O4533" s="266"/>
      <c r="P4533" s="267"/>
      <c r="Q4533" s="268"/>
      <c r="R4533" s="269"/>
      <c r="S4533" s="268"/>
      <c r="T4533" s="263"/>
      <c r="U4533" s="300"/>
      <c r="V4533" s="294" t="str">
        <f>IF(Tabela7[[#This Row],[C/V]]="c",Tabela7[[#This Row],[Preço Médio]],"")</f>
        <v/>
      </c>
      <c r="W4533" s="294" t="str">
        <f>IF(Tabela7[[#This Row],[C/V]]="v",Tabela7[[#This Row],[Preço Médio]],"")</f>
        <v/>
      </c>
      <c r="X4533" s="123" t="str">
        <f>Tabela7[[#This Row],[Código Negociação]]&amp;Tabela7[[#This Row],[C/V]]</f>
        <v/>
      </c>
    </row>
    <row r="4534" spans="3:24" ht="15" customHeight="1" x14ac:dyDescent="0.25">
      <c r="C4534" s="262"/>
      <c r="D4534" s="272"/>
      <c r="E4534" s="273"/>
      <c r="F4534" s="264"/>
      <c r="G4534" s="265"/>
      <c r="H4534" s="126"/>
      <c r="I4534" s="125"/>
      <c r="J4534" s="125"/>
      <c r="K4534" s="125"/>
      <c r="L4534" s="125"/>
      <c r="M4534" s="125"/>
      <c r="N4534" s="125"/>
      <c r="O4534" s="266"/>
      <c r="P4534" s="267"/>
      <c r="Q4534" s="267"/>
      <c r="R4534" s="270"/>
      <c r="S4534" s="267"/>
      <c r="T4534" s="264"/>
      <c r="U4534" s="300"/>
      <c r="V4534" s="294" t="str">
        <f>IF(Tabela7[[#This Row],[C/V]]="c",Tabela7[[#This Row],[Preço Médio]],"")</f>
        <v/>
      </c>
      <c r="W4534" s="294" t="str">
        <f>IF(Tabela7[[#This Row],[C/V]]="v",Tabela7[[#This Row],[Preço Médio]],"")</f>
        <v/>
      </c>
      <c r="X4534" s="123" t="str">
        <f>Tabela7[[#This Row],[Código Negociação]]&amp;Tabela7[[#This Row],[C/V]]</f>
        <v/>
      </c>
    </row>
    <row r="4535" spans="3:24" ht="15" customHeight="1" x14ac:dyDescent="0.25">
      <c r="C4535" s="141"/>
      <c r="D4535" s="271"/>
      <c r="E4535" s="271"/>
      <c r="F4535" s="118"/>
      <c r="G4535" s="119"/>
      <c r="H4535" s="118"/>
      <c r="I4535" s="120"/>
      <c r="J4535" s="120"/>
      <c r="K4535" s="120"/>
      <c r="L4535" s="120"/>
      <c r="M4535" s="120"/>
      <c r="N4535" s="120"/>
      <c r="O4535" s="121"/>
      <c r="P4535" s="121"/>
      <c r="Q4535" s="117"/>
      <c r="R4535" s="122"/>
      <c r="S4535" s="117"/>
      <c r="T4535" s="123"/>
      <c r="U4535" s="299"/>
      <c r="V4535" s="294" t="str">
        <f>IF(Tabela7[[#This Row],[C/V]]="c",Tabela7[[#This Row],[Preço Médio]],"")</f>
        <v/>
      </c>
      <c r="W4535" s="294" t="str">
        <f>IF(Tabela7[[#This Row],[C/V]]="v",Tabela7[[#This Row],[Preço Médio]],"")</f>
        <v/>
      </c>
      <c r="X4535" s="123" t="str">
        <f>Tabela7[[#This Row],[Código Negociação]]&amp;Tabela7[[#This Row],[C/V]]</f>
        <v/>
      </c>
    </row>
    <row r="4536" spans="3:24" ht="15" customHeight="1" x14ac:dyDescent="0.25">
      <c r="C4536" s="262"/>
      <c r="D4536" s="272"/>
      <c r="E4536" s="272"/>
      <c r="F4536" s="264"/>
      <c r="G4536" s="265"/>
      <c r="H4536" s="126"/>
      <c r="I4536" s="125"/>
      <c r="J4536" s="125"/>
      <c r="K4536" s="125"/>
      <c r="L4536" s="125"/>
      <c r="M4536" s="125"/>
      <c r="N4536" s="125"/>
      <c r="O4536" s="266"/>
      <c r="P4536" s="267"/>
      <c r="Q4536" s="268"/>
      <c r="R4536" s="269"/>
      <c r="S4536" s="268"/>
      <c r="T4536" s="263"/>
      <c r="U4536" s="300"/>
      <c r="V4536" s="294" t="str">
        <f>IF(Tabela7[[#This Row],[C/V]]="c",Tabela7[[#This Row],[Preço Médio]],"")</f>
        <v/>
      </c>
      <c r="W4536" s="294" t="str">
        <f>IF(Tabela7[[#This Row],[C/V]]="v",Tabela7[[#This Row],[Preço Médio]],"")</f>
        <v/>
      </c>
      <c r="X4536" s="123" t="str">
        <f>Tabela7[[#This Row],[Código Negociação]]&amp;Tabela7[[#This Row],[C/V]]</f>
        <v/>
      </c>
    </row>
    <row r="4537" spans="3:24" ht="15" customHeight="1" x14ac:dyDescent="0.25">
      <c r="C4537" s="262"/>
      <c r="D4537" s="272"/>
      <c r="E4537" s="272"/>
      <c r="F4537" s="264"/>
      <c r="G4537" s="265"/>
      <c r="H4537" s="126"/>
      <c r="I4537" s="125"/>
      <c r="J4537" s="125"/>
      <c r="K4537" s="125"/>
      <c r="L4537" s="125"/>
      <c r="M4537" s="125"/>
      <c r="N4537" s="125"/>
      <c r="O4537" s="266"/>
      <c r="P4537" s="267"/>
      <c r="Q4537" s="267"/>
      <c r="R4537" s="270"/>
      <c r="S4537" s="267"/>
      <c r="T4537" s="264"/>
      <c r="U4537" s="300"/>
      <c r="V4537" s="294" t="str">
        <f>IF(Tabela7[[#This Row],[C/V]]="c",Tabela7[[#This Row],[Preço Médio]],"")</f>
        <v/>
      </c>
      <c r="W4537" s="294" t="str">
        <f>IF(Tabela7[[#This Row],[C/V]]="v",Tabela7[[#This Row],[Preço Médio]],"")</f>
        <v/>
      </c>
      <c r="X4537" s="123" t="str">
        <f>Tabela7[[#This Row],[Código Negociação]]&amp;Tabela7[[#This Row],[C/V]]</f>
        <v/>
      </c>
    </row>
    <row r="4538" spans="3:24" ht="15" customHeight="1" x14ac:dyDescent="0.25">
      <c r="C4538" s="141"/>
      <c r="D4538" s="273"/>
      <c r="E4538" s="273"/>
      <c r="F4538" s="264"/>
      <c r="G4538" s="274"/>
      <c r="H4538" s="264"/>
      <c r="I4538" s="275"/>
      <c r="J4538" s="275"/>
      <c r="K4538" s="275"/>
      <c r="L4538" s="275"/>
      <c r="M4538" s="275"/>
      <c r="N4538" s="275"/>
      <c r="O4538" s="267"/>
      <c r="P4538" s="267"/>
      <c r="Q4538" s="268"/>
      <c r="R4538" s="269"/>
      <c r="S4538" s="268"/>
      <c r="T4538" s="263"/>
      <c r="U4538" s="300"/>
      <c r="V4538" s="294" t="str">
        <f>IF(Tabela7[[#This Row],[C/V]]="c",Tabela7[[#This Row],[Preço Médio]],"")</f>
        <v/>
      </c>
      <c r="W4538" s="294" t="str">
        <f>IF(Tabela7[[#This Row],[C/V]]="v",Tabela7[[#This Row],[Preço Médio]],"")</f>
        <v/>
      </c>
      <c r="X4538" s="123" t="str">
        <f>Tabela7[[#This Row],[Código Negociação]]&amp;Tabela7[[#This Row],[C/V]]</f>
        <v/>
      </c>
    </row>
    <row r="4539" spans="3:24" ht="15" customHeight="1" x14ac:dyDescent="0.25">
      <c r="C4539" s="262"/>
      <c r="D4539" s="272"/>
      <c r="E4539" s="273"/>
      <c r="F4539" s="264"/>
      <c r="G4539" s="265"/>
      <c r="H4539" s="126"/>
      <c r="I4539" s="125"/>
      <c r="J4539" s="125"/>
      <c r="K4539" s="125"/>
      <c r="L4539" s="125"/>
      <c r="M4539" s="125"/>
      <c r="N4539" s="125"/>
      <c r="O4539" s="266"/>
      <c r="P4539" s="267"/>
      <c r="Q4539" s="268"/>
      <c r="R4539" s="269"/>
      <c r="S4539" s="268"/>
      <c r="T4539" s="263"/>
      <c r="U4539" s="300"/>
      <c r="V4539" s="294" t="str">
        <f>IF(Tabela7[[#This Row],[C/V]]="c",Tabela7[[#This Row],[Preço Médio]],"")</f>
        <v/>
      </c>
      <c r="W4539" s="294" t="str">
        <f>IF(Tabela7[[#This Row],[C/V]]="v",Tabela7[[#This Row],[Preço Médio]],"")</f>
        <v/>
      </c>
      <c r="X4539" s="123" t="str">
        <f>Tabela7[[#This Row],[Código Negociação]]&amp;Tabela7[[#This Row],[C/V]]</f>
        <v/>
      </c>
    </row>
    <row r="4540" spans="3:24" ht="15" customHeight="1" x14ac:dyDescent="0.25">
      <c r="C4540" s="262"/>
      <c r="D4540" s="272"/>
      <c r="E4540" s="273"/>
      <c r="F4540" s="264"/>
      <c r="G4540" s="265"/>
      <c r="H4540" s="126"/>
      <c r="I4540" s="125"/>
      <c r="J4540" s="125"/>
      <c r="K4540" s="125"/>
      <c r="L4540" s="125"/>
      <c r="M4540" s="125"/>
      <c r="N4540" s="125"/>
      <c r="O4540" s="266"/>
      <c r="P4540" s="267"/>
      <c r="Q4540" s="267"/>
      <c r="R4540" s="270"/>
      <c r="S4540" s="267"/>
      <c r="T4540" s="264"/>
      <c r="U4540" s="300"/>
      <c r="V4540" s="294" t="str">
        <f>IF(Tabela7[[#This Row],[C/V]]="c",Tabela7[[#This Row],[Preço Médio]],"")</f>
        <v/>
      </c>
      <c r="W4540" s="294" t="str">
        <f>IF(Tabela7[[#This Row],[C/V]]="v",Tabela7[[#This Row],[Preço Médio]],"")</f>
        <v/>
      </c>
      <c r="X4540" s="123" t="str">
        <f>Tabela7[[#This Row],[Código Negociação]]&amp;Tabela7[[#This Row],[C/V]]</f>
        <v/>
      </c>
    </row>
    <row r="4541" spans="3:24" ht="15" customHeight="1" x14ac:dyDescent="0.25">
      <c r="C4541" s="141"/>
      <c r="D4541" s="271"/>
      <c r="E4541" s="271"/>
      <c r="F4541" s="118"/>
      <c r="G4541" s="119"/>
      <c r="H4541" s="118"/>
      <c r="I4541" s="120"/>
      <c r="J4541" s="120"/>
      <c r="K4541" s="120"/>
      <c r="L4541" s="120"/>
      <c r="M4541" s="120"/>
      <c r="N4541" s="120"/>
      <c r="O4541" s="121"/>
      <c r="P4541" s="121"/>
      <c r="Q4541" s="117"/>
      <c r="R4541" s="122"/>
      <c r="S4541" s="117"/>
      <c r="T4541" s="123"/>
      <c r="U4541" s="299"/>
      <c r="V4541" s="294" t="str">
        <f>IF(Tabela7[[#This Row],[C/V]]="c",Tabela7[[#This Row],[Preço Médio]],"")</f>
        <v/>
      </c>
      <c r="W4541" s="294" t="str">
        <f>IF(Tabela7[[#This Row],[C/V]]="v",Tabela7[[#This Row],[Preço Médio]],"")</f>
        <v/>
      </c>
      <c r="X4541" s="123" t="str">
        <f>Tabela7[[#This Row],[Código Negociação]]&amp;Tabela7[[#This Row],[C/V]]</f>
        <v/>
      </c>
    </row>
    <row r="4542" spans="3:24" ht="15" customHeight="1" x14ac:dyDescent="0.25">
      <c r="C4542" s="262"/>
      <c r="D4542" s="272"/>
      <c r="E4542" s="272"/>
      <c r="F4542" s="264"/>
      <c r="G4542" s="265"/>
      <c r="H4542" s="126"/>
      <c r="I4542" s="125"/>
      <c r="J4542" s="125"/>
      <c r="K4542" s="125"/>
      <c r="L4542" s="125"/>
      <c r="M4542" s="125"/>
      <c r="N4542" s="125"/>
      <c r="O4542" s="266"/>
      <c r="P4542" s="267"/>
      <c r="Q4542" s="268"/>
      <c r="R4542" s="269"/>
      <c r="S4542" s="268"/>
      <c r="T4542" s="263"/>
      <c r="U4542" s="300"/>
      <c r="V4542" s="294" t="str">
        <f>IF(Tabela7[[#This Row],[C/V]]="c",Tabela7[[#This Row],[Preço Médio]],"")</f>
        <v/>
      </c>
      <c r="W4542" s="294" t="str">
        <f>IF(Tabela7[[#This Row],[C/V]]="v",Tabela7[[#This Row],[Preço Médio]],"")</f>
        <v/>
      </c>
      <c r="X4542" s="123" t="str">
        <f>Tabela7[[#This Row],[Código Negociação]]&amp;Tabela7[[#This Row],[C/V]]</f>
        <v/>
      </c>
    </row>
    <row r="4543" spans="3:24" ht="15" customHeight="1" x14ac:dyDescent="0.25">
      <c r="C4543" s="262"/>
      <c r="D4543" s="272"/>
      <c r="E4543" s="272"/>
      <c r="F4543" s="264"/>
      <c r="G4543" s="265"/>
      <c r="H4543" s="126"/>
      <c r="I4543" s="125"/>
      <c r="J4543" s="125"/>
      <c r="K4543" s="125"/>
      <c r="L4543" s="125"/>
      <c r="M4543" s="125"/>
      <c r="N4543" s="125"/>
      <c r="O4543" s="266"/>
      <c r="P4543" s="267"/>
      <c r="Q4543" s="267"/>
      <c r="R4543" s="270"/>
      <c r="S4543" s="267"/>
      <c r="T4543" s="264"/>
      <c r="U4543" s="300"/>
      <c r="V4543" s="294" t="str">
        <f>IF(Tabela7[[#This Row],[C/V]]="c",Tabela7[[#This Row],[Preço Médio]],"")</f>
        <v/>
      </c>
      <c r="W4543" s="294" t="str">
        <f>IF(Tabela7[[#This Row],[C/V]]="v",Tabela7[[#This Row],[Preço Médio]],"")</f>
        <v/>
      </c>
      <c r="X4543" s="123" t="str">
        <f>Tabela7[[#This Row],[Código Negociação]]&amp;Tabela7[[#This Row],[C/V]]</f>
        <v/>
      </c>
    </row>
    <row r="4544" spans="3:24" ht="15" customHeight="1" x14ac:dyDescent="0.25">
      <c r="C4544" s="141"/>
      <c r="D4544" s="273"/>
      <c r="E4544" s="273"/>
      <c r="F4544" s="264"/>
      <c r="G4544" s="274"/>
      <c r="H4544" s="264"/>
      <c r="I4544" s="275"/>
      <c r="J4544" s="275"/>
      <c r="K4544" s="275"/>
      <c r="L4544" s="275"/>
      <c r="M4544" s="275"/>
      <c r="N4544" s="275"/>
      <c r="O4544" s="267"/>
      <c r="P4544" s="267"/>
      <c r="Q4544" s="268"/>
      <c r="R4544" s="269"/>
      <c r="S4544" s="268"/>
      <c r="T4544" s="263"/>
      <c r="U4544" s="300"/>
      <c r="V4544" s="294" t="str">
        <f>IF(Tabela7[[#This Row],[C/V]]="c",Tabela7[[#This Row],[Preço Médio]],"")</f>
        <v/>
      </c>
      <c r="W4544" s="294" t="str">
        <f>IF(Tabela7[[#This Row],[C/V]]="v",Tabela7[[#This Row],[Preço Médio]],"")</f>
        <v/>
      </c>
      <c r="X4544" s="123" t="str">
        <f>Tabela7[[#This Row],[Código Negociação]]&amp;Tabela7[[#This Row],[C/V]]</f>
        <v/>
      </c>
    </row>
    <row r="4545" spans="3:24" ht="15" customHeight="1" x14ac:dyDescent="0.25">
      <c r="C4545" s="262"/>
      <c r="D4545" s="272"/>
      <c r="E4545" s="273"/>
      <c r="F4545" s="264"/>
      <c r="G4545" s="265"/>
      <c r="H4545" s="126"/>
      <c r="I4545" s="125"/>
      <c r="J4545" s="125"/>
      <c r="K4545" s="125"/>
      <c r="L4545" s="125"/>
      <c r="M4545" s="125"/>
      <c r="N4545" s="125"/>
      <c r="O4545" s="266"/>
      <c r="P4545" s="267"/>
      <c r="Q4545" s="268"/>
      <c r="R4545" s="269"/>
      <c r="S4545" s="268"/>
      <c r="T4545" s="263"/>
      <c r="U4545" s="300"/>
      <c r="V4545" s="294" t="str">
        <f>IF(Tabela7[[#This Row],[C/V]]="c",Tabela7[[#This Row],[Preço Médio]],"")</f>
        <v/>
      </c>
      <c r="W4545" s="294" t="str">
        <f>IF(Tabela7[[#This Row],[C/V]]="v",Tabela7[[#This Row],[Preço Médio]],"")</f>
        <v/>
      </c>
      <c r="X4545" s="123" t="str">
        <f>Tabela7[[#This Row],[Código Negociação]]&amp;Tabela7[[#This Row],[C/V]]</f>
        <v/>
      </c>
    </row>
    <row r="4546" spans="3:24" ht="15" customHeight="1" x14ac:dyDescent="0.25">
      <c r="C4546" s="262"/>
      <c r="D4546" s="272"/>
      <c r="E4546" s="273"/>
      <c r="F4546" s="264"/>
      <c r="G4546" s="265"/>
      <c r="H4546" s="126"/>
      <c r="I4546" s="125"/>
      <c r="J4546" s="125"/>
      <c r="K4546" s="125"/>
      <c r="L4546" s="125"/>
      <c r="M4546" s="125"/>
      <c r="N4546" s="125"/>
      <c r="O4546" s="266"/>
      <c r="P4546" s="267"/>
      <c r="Q4546" s="267"/>
      <c r="R4546" s="270"/>
      <c r="S4546" s="267"/>
      <c r="T4546" s="264"/>
      <c r="U4546" s="300"/>
      <c r="V4546" s="294" t="str">
        <f>IF(Tabela7[[#This Row],[C/V]]="c",Tabela7[[#This Row],[Preço Médio]],"")</f>
        <v/>
      </c>
      <c r="W4546" s="294" t="str">
        <f>IF(Tabela7[[#This Row],[C/V]]="v",Tabela7[[#This Row],[Preço Médio]],"")</f>
        <v/>
      </c>
      <c r="X4546" s="123" t="str">
        <f>Tabela7[[#This Row],[Código Negociação]]&amp;Tabela7[[#This Row],[C/V]]</f>
        <v/>
      </c>
    </row>
    <row r="4547" spans="3:24" ht="15" customHeight="1" x14ac:dyDescent="0.25">
      <c r="C4547" s="141"/>
      <c r="D4547" s="271"/>
      <c r="E4547" s="271"/>
      <c r="F4547" s="118"/>
      <c r="G4547" s="119"/>
      <c r="H4547" s="118"/>
      <c r="I4547" s="120"/>
      <c r="J4547" s="120"/>
      <c r="K4547" s="120"/>
      <c r="L4547" s="120"/>
      <c r="M4547" s="120"/>
      <c r="N4547" s="120"/>
      <c r="O4547" s="121"/>
      <c r="P4547" s="121"/>
      <c r="Q4547" s="117"/>
      <c r="R4547" s="122"/>
      <c r="S4547" s="117"/>
      <c r="T4547" s="123"/>
      <c r="U4547" s="299"/>
      <c r="V4547" s="294" t="str">
        <f>IF(Tabela7[[#This Row],[C/V]]="c",Tabela7[[#This Row],[Preço Médio]],"")</f>
        <v/>
      </c>
      <c r="W4547" s="294" t="str">
        <f>IF(Tabela7[[#This Row],[C/V]]="v",Tabela7[[#This Row],[Preço Médio]],"")</f>
        <v/>
      </c>
      <c r="X4547" s="123" t="str">
        <f>Tabela7[[#This Row],[Código Negociação]]&amp;Tabela7[[#This Row],[C/V]]</f>
        <v/>
      </c>
    </row>
    <row r="4548" spans="3:24" ht="15" customHeight="1" x14ac:dyDescent="0.25">
      <c r="C4548" s="262"/>
      <c r="D4548" s="272"/>
      <c r="E4548" s="272"/>
      <c r="F4548" s="264"/>
      <c r="G4548" s="265"/>
      <c r="H4548" s="126"/>
      <c r="I4548" s="125"/>
      <c r="J4548" s="125"/>
      <c r="K4548" s="125"/>
      <c r="L4548" s="125"/>
      <c r="M4548" s="125"/>
      <c r="N4548" s="125"/>
      <c r="O4548" s="266"/>
      <c r="P4548" s="267"/>
      <c r="Q4548" s="268"/>
      <c r="R4548" s="269"/>
      <c r="S4548" s="268"/>
      <c r="T4548" s="263"/>
      <c r="U4548" s="300"/>
      <c r="V4548" s="294" t="str">
        <f>IF(Tabela7[[#This Row],[C/V]]="c",Tabela7[[#This Row],[Preço Médio]],"")</f>
        <v/>
      </c>
      <c r="W4548" s="294" t="str">
        <f>IF(Tabela7[[#This Row],[C/V]]="v",Tabela7[[#This Row],[Preço Médio]],"")</f>
        <v/>
      </c>
      <c r="X4548" s="123" t="str">
        <f>Tabela7[[#This Row],[Código Negociação]]&amp;Tabela7[[#This Row],[C/V]]</f>
        <v/>
      </c>
    </row>
    <row r="4549" spans="3:24" ht="15" customHeight="1" x14ac:dyDescent="0.25">
      <c r="C4549" s="262"/>
      <c r="D4549" s="272"/>
      <c r="E4549" s="272"/>
      <c r="F4549" s="264"/>
      <c r="G4549" s="265"/>
      <c r="H4549" s="126"/>
      <c r="I4549" s="125"/>
      <c r="J4549" s="125"/>
      <c r="K4549" s="125"/>
      <c r="L4549" s="125"/>
      <c r="M4549" s="125"/>
      <c r="N4549" s="125"/>
      <c r="O4549" s="266"/>
      <c r="P4549" s="267"/>
      <c r="Q4549" s="267"/>
      <c r="R4549" s="270"/>
      <c r="S4549" s="267"/>
      <c r="T4549" s="264"/>
      <c r="U4549" s="300"/>
      <c r="V4549" s="294" t="str">
        <f>IF(Tabela7[[#This Row],[C/V]]="c",Tabela7[[#This Row],[Preço Médio]],"")</f>
        <v/>
      </c>
      <c r="W4549" s="294" t="str">
        <f>IF(Tabela7[[#This Row],[C/V]]="v",Tabela7[[#This Row],[Preço Médio]],"")</f>
        <v/>
      </c>
      <c r="X4549" s="123" t="str">
        <f>Tabela7[[#This Row],[Código Negociação]]&amp;Tabela7[[#This Row],[C/V]]</f>
        <v/>
      </c>
    </row>
    <row r="4550" spans="3:24" ht="15" customHeight="1" x14ac:dyDescent="0.25">
      <c r="C4550" s="141"/>
      <c r="D4550" s="273"/>
      <c r="E4550" s="273"/>
      <c r="F4550" s="264"/>
      <c r="G4550" s="274"/>
      <c r="H4550" s="264"/>
      <c r="I4550" s="275"/>
      <c r="J4550" s="275"/>
      <c r="K4550" s="275"/>
      <c r="L4550" s="275"/>
      <c r="M4550" s="275"/>
      <c r="N4550" s="275"/>
      <c r="O4550" s="267"/>
      <c r="P4550" s="267"/>
      <c r="Q4550" s="268"/>
      <c r="R4550" s="269"/>
      <c r="S4550" s="268"/>
      <c r="T4550" s="263"/>
      <c r="U4550" s="300"/>
      <c r="V4550" s="294" t="str">
        <f>IF(Tabela7[[#This Row],[C/V]]="c",Tabela7[[#This Row],[Preço Médio]],"")</f>
        <v/>
      </c>
      <c r="W4550" s="294" t="str">
        <f>IF(Tabela7[[#This Row],[C/V]]="v",Tabela7[[#This Row],[Preço Médio]],"")</f>
        <v/>
      </c>
      <c r="X4550" s="123" t="str">
        <f>Tabela7[[#This Row],[Código Negociação]]&amp;Tabela7[[#This Row],[C/V]]</f>
        <v/>
      </c>
    </row>
    <row r="4551" spans="3:24" ht="15" customHeight="1" x14ac:dyDescent="0.25">
      <c r="C4551" s="262"/>
      <c r="D4551" s="272"/>
      <c r="E4551" s="273"/>
      <c r="F4551" s="264"/>
      <c r="G4551" s="265"/>
      <c r="H4551" s="126"/>
      <c r="I4551" s="125"/>
      <c r="J4551" s="125"/>
      <c r="K4551" s="125"/>
      <c r="L4551" s="125"/>
      <c r="M4551" s="125"/>
      <c r="N4551" s="125"/>
      <c r="O4551" s="266"/>
      <c r="P4551" s="267"/>
      <c r="Q4551" s="268"/>
      <c r="R4551" s="269"/>
      <c r="S4551" s="268"/>
      <c r="T4551" s="263"/>
      <c r="U4551" s="300"/>
      <c r="V4551" s="294" t="str">
        <f>IF(Tabela7[[#This Row],[C/V]]="c",Tabela7[[#This Row],[Preço Médio]],"")</f>
        <v/>
      </c>
      <c r="W4551" s="294" t="str">
        <f>IF(Tabela7[[#This Row],[C/V]]="v",Tabela7[[#This Row],[Preço Médio]],"")</f>
        <v/>
      </c>
      <c r="X4551" s="123" t="str">
        <f>Tabela7[[#This Row],[Código Negociação]]&amp;Tabela7[[#This Row],[C/V]]</f>
        <v/>
      </c>
    </row>
    <row r="4552" spans="3:24" ht="15" customHeight="1" x14ac:dyDescent="0.25">
      <c r="C4552" s="262"/>
      <c r="D4552" s="272"/>
      <c r="E4552" s="273"/>
      <c r="F4552" s="264"/>
      <c r="G4552" s="265"/>
      <c r="H4552" s="126"/>
      <c r="I4552" s="125"/>
      <c r="J4552" s="125"/>
      <c r="K4552" s="125"/>
      <c r="L4552" s="125"/>
      <c r="M4552" s="125"/>
      <c r="N4552" s="125"/>
      <c r="O4552" s="266"/>
      <c r="P4552" s="267"/>
      <c r="Q4552" s="267"/>
      <c r="R4552" s="270"/>
      <c r="S4552" s="267"/>
      <c r="T4552" s="264"/>
      <c r="U4552" s="300"/>
      <c r="V4552" s="294" t="str">
        <f>IF(Tabela7[[#This Row],[C/V]]="c",Tabela7[[#This Row],[Preço Médio]],"")</f>
        <v/>
      </c>
      <c r="W4552" s="294" t="str">
        <f>IF(Tabela7[[#This Row],[C/V]]="v",Tabela7[[#This Row],[Preço Médio]],"")</f>
        <v/>
      </c>
      <c r="X4552" s="123" t="str">
        <f>Tabela7[[#This Row],[Código Negociação]]&amp;Tabela7[[#This Row],[C/V]]</f>
        <v/>
      </c>
    </row>
    <row r="4553" spans="3:24" ht="15" customHeight="1" x14ac:dyDescent="0.25">
      <c r="C4553" s="141"/>
      <c r="D4553" s="271"/>
      <c r="E4553" s="271"/>
      <c r="F4553" s="118"/>
      <c r="G4553" s="119"/>
      <c r="H4553" s="118"/>
      <c r="I4553" s="120"/>
      <c r="J4553" s="120"/>
      <c r="K4553" s="120"/>
      <c r="L4553" s="120"/>
      <c r="M4553" s="120"/>
      <c r="N4553" s="120"/>
      <c r="O4553" s="121"/>
      <c r="P4553" s="121"/>
      <c r="Q4553" s="117"/>
      <c r="R4553" s="122"/>
      <c r="S4553" s="117"/>
      <c r="T4553" s="123"/>
      <c r="U4553" s="299"/>
      <c r="V4553" s="294" t="str">
        <f>IF(Tabela7[[#This Row],[C/V]]="c",Tabela7[[#This Row],[Preço Médio]],"")</f>
        <v/>
      </c>
      <c r="W4553" s="294" t="str">
        <f>IF(Tabela7[[#This Row],[C/V]]="v",Tabela7[[#This Row],[Preço Médio]],"")</f>
        <v/>
      </c>
      <c r="X4553" s="123" t="str">
        <f>Tabela7[[#This Row],[Código Negociação]]&amp;Tabela7[[#This Row],[C/V]]</f>
        <v/>
      </c>
    </row>
    <row r="4554" spans="3:24" ht="15" customHeight="1" x14ac:dyDescent="0.25">
      <c r="C4554" s="262"/>
      <c r="D4554" s="272"/>
      <c r="E4554" s="272"/>
      <c r="F4554" s="264"/>
      <c r="G4554" s="265"/>
      <c r="H4554" s="126"/>
      <c r="I4554" s="125"/>
      <c r="J4554" s="125"/>
      <c r="K4554" s="125"/>
      <c r="L4554" s="125"/>
      <c r="M4554" s="125"/>
      <c r="N4554" s="125"/>
      <c r="O4554" s="266"/>
      <c r="P4554" s="267"/>
      <c r="Q4554" s="268"/>
      <c r="R4554" s="269"/>
      <c r="S4554" s="268"/>
      <c r="T4554" s="263"/>
      <c r="U4554" s="300"/>
      <c r="V4554" s="294" t="str">
        <f>IF(Tabela7[[#This Row],[C/V]]="c",Tabela7[[#This Row],[Preço Médio]],"")</f>
        <v/>
      </c>
      <c r="W4554" s="294" t="str">
        <f>IF(Tabela7[[#This Row],[C/V]]="v",Tabela7[[#This Row],[Preço Médio]],"")</f>
        <v/>
      </c>
      <c r="X4554" s="123" t="str">
        <f>Tabela7[[#This Row],[Código Negociação]]&amp;Tabela7[[#This Row],[C/V]]</f>
        <v/>
      </c>
    </row>
    <row r="4555" spans="3:24" ht="15" customHeight="1" x14ac:dyDescent="0.25">
      <c r="C4555" s="262"/>
      <c r="D4555" s="272"/>
      <c r="E4555" s="272"/>
      <c r="F4555" s="264"/>
      <c r="G4555" s="265"/>
      <c r="H4555" s="126"/>
      <c r="I4555" s="125"/>
      <c r="J4555" s="125"/>
      <c r="K4555" s="125"/>
      <c r="L4555" s="125"/>
      <c r="M4555" s="125"/>
      <c r="N4555" s="125"/>
      <c r="O4555" s="266"/>
      <c r="P4555" s="267"/>
      <c r="Q4555" s="267"/>
      <c r="R4555" s="270"/>
      <c r="S4555" s="267"/>
      <c r="T4555" s="264"/>
      <c r="U4555" s="300"/>
      <c r="V4555" s="294" t="str">
        <f>IF(Tabela7[[#This Row],[C/V]]="c",Tabela7[[#This Row],[Preço Médio]],"")</f>
        <v/>
      </c>
      <c r="W4555" s="294" t="str">
        <f>IF(Tabela7[[#This Row],[C/V]]="v",Tabela7[[#This Row],[Preço Médio]],"")</f>
        <v/>
      </c>
      <c r="X4555" s="123" t="str">
        <f>Tabela7[[#This Row],[Código Negociação]]&amp;Tabela7[[#This Row],[C/V]]</f>
        <v/>
      </c>
    </row>
    <row r="4556" spans="3:24" ht="15" customHeight="1" x14ac:dyDescent="0.25">
      <c r="C4556" s="141"/>
      <c r="D4556" s="273"/>
      <c r="E4556" s="273"/>
      <c r="F4556" s="264"/>
      <c r="G4556" s="274"/>
      <c r="H4556" s="264"/>
      <c r="I4556" s="275"/>
      <c r="J4556" s="275"/>
      <c r="K4556" s="275"/>
      <c r="L4556" s="275"/>
      <c r="M4556" s="275"/>
      <c r="N4556" s="275"/>
      <c r="O4556" s="267"/>
      <c r="P4556" s="267"/>
      <c r="Q4556" s="268"/>
      <c r="R4556" s="269"/>
      <c r="S4556" s="268"/>
      <c r="T4556" s="263"/>
      <c r="U4556" s="300"/>
      <c r="V4556" s="294" t="str">
        <f>IF(Tabela7[[#This Row],[C/V]]="c",Tabela7[[#This Row],[Preço Médio]],"")</f>
        <v/>
      </c>
      <c r="W4556" s="294" t="str">
        <f>IF(Tabela7[[#This Row],[C/V]]="v",Tabela7[[#This Row],[Preço Médio]],"")</f>
        <v/>
      </c>
      <c r="X4556" s="123" t="str">
        <f>Tabela7[[#This Row],[Código Negociação]]&amp;Tabela7[[#This Row],[C/V]]</f>
        <v/>
      </c>
    </row>
    <row r="4557" spans="3:24" ht="15" customHeight="1" x14ac:dyDescent="0.25">
      <c r="C4557" s="262"/>
      <c r="D4557" s="272"/>
      <c r="E4557" s="273"/>
      <c r="F4557" s="264"/>
      <c r="G4557" s="265"/>
      <c r="H4557" s="126"/>
      <c r="I4557" s="125"/>
      <c r="J4557" s="125"/>
      <c r="K4557" s="125"/>
      <c r="L4557" s="125"/>
      <c r="M4557" s="125"/>
      <c r="N4557" s="125"/>
      <c r="O4557" s="266"/>
      <c r="P4557" s="267"/>
      <c r="Q4557" s="268"/>
      <c r="R4557" s="269"/>
      <c r="S4557" s="268"/>
      <c r="T4557" s="263"/>
      <c r="U4557" s="300"/>
      <c r="V4557" s="294" t="str">
        <f>IF(Tabela7[[#This Row],[C/V]]="c",Tabela7[[#This Row],[Preço Médio]],"")</f>
        <v/>
      </c>
      <c r="W4557" s="294" t="str">
        <f>IF(Tabela7[[#This Row],[C/V]]="v",Tabela7[[#This Row],[Preço Médio]],"")</f>
        <v/>
      </c>
      <c r="X4557" s="123" t="str">
        <f>Tabela7[[#This Row],[Código Negociação]]&amp;Tabela7[[#This Row],[C/V]]</f>
        <v/>
      </c>
    </row>
    <row r="4558" spans="3:24" ht="15" customHeight="1" x14ac:dyDescent="0.25">
      <c r="C4558" s="262"/>
      <c r="D4558" s="272"/>
      <c r="E4558" s="273"/>
      <c r="F4558" s="264"/>
      <c r="G4558" s="265"/>
      <c r="H4558" s="126"/>
      <c r="I4558" s="125"/>
      <c r="J4558" s="125"/>
      <c r="K4558" s="125"/>
      <c r="L4558" s="125"/>
      <c r="M4558" s="125"/>
      <c r="N4558" s="125"/>
      <c r="O4558" s="266"/>
      <c r="P4558" s="267"/>
      <c r="Q4558" s="267"/>
      <c r="R4558" s="270"/>
      <c r="S4558" s="267"/>
      <c r="T4558" s="264"/>
      <c r="U4558" s="300"/>
      <c r="V4558" s="294" t="str">
        <f>IF(Tabela7[[#This Row],[C/V]]="c",Tabela7[[#This Row],[Preço Médio]],"")</f>
        <v/>
      </c>
      <c r="W4558" s="294" t="str">
        <f>IF(Tabela7[[#This Row],[C/V]]="v",Tabela7[[#This Row],[Preço Médio]],"")</f>
        <v/>
      </c>
      <c r="X4558" s="123" t="str">
        <f>Tabela7[[#This Row],[Código Negociação]]&amp;Tabela7[[#This Row],[C/V]]</f>
        <v/>
      </c>
    </row>
    <row r="4559" spans="3:24" ht="15" customHeight="1" x14ac:dyDescent="0.25">
      <c r="C4559" s="141"/>
      <c r="D4559" s="271"/>
      <c r="E4559" s="271"/>
      <c r="F4559" s="118"/>
      <c r="G4559" s="119"/>
      <c r="H4559" s="118"/>
      <c r="I4559" s="120"/>
      <c r="J4559" s="120"/>
      <c r="K4559" s="120"/>
      <c r="L4559" s="120"/>
      <c r="M4559" s="120"/>
      <c r="N4559" s="120"/>
      <c r="O4559" s="121"/>
      <c r="P4559" s="121"/>
      <c r="Q4559" s="117"/>
      <c r="R4559" s="122"/>
      <c r="S4559" s="117"/>
      <c r="T4559" s="123"/>
      <c r="U4559" s="299"/>
      <c r="V4559" s="294" t="str">
        <f>IF(Tabela7[[#This Row],[C/V]]="c",Tabela7[[#This Row],[Preço Médio]],"")</f>
        <v/>
      </c>
      <c r="W4559" s="294" t="str">
        <f>IF(Tabela7[[#This Row],[C/V]]="v",Tabela7[[#This Row],[Preço Médio]],"")</f>
        <v/>
      </c>
      <c r="X4559" s="123" t="str">
        <f>Tabela7[[#This Row],[Código Negociação]]&amp;Tabela7[[#This Row],[C/V]]</f>
        <v/>
      </c>
    </row>
    <row r="4560" spans="3:24" ht="15" customHeight="1" x14ac:dyDescent="0.25">
      <c r="C4560" s="262"/>
      <c r="D4560" s="272"/>
      <c r="E4560" s="272"/>
      <c r="F4560" s="264"/>
      <c r="G4560" s="265"/>
      <c r="H4560" s="126"/>
      <c r="I4560" s="125"/>
      <c r="J4560" s="125"/>
      <c r="K4560" s="125"/>
      <c r="L4560" s="125"/>
      <c r="M4560" s="125"/>
      <c r="N4560" s="125"/>
      <c r="O4560" s="266"/>
      <c r="P4560" s="267"/>
      <c r="Q4560" s="268"/>
      <c r="R4560" s="269"/>
      <c r="S4560" s="268"/>
      <c r="T4560" s="263"/>
      <c r="U4560" s="300"/>
      <c r="V4560" s="294" t="str">
        <f>IF(Tabela7[[#This Row],[C/V]]="c",Tabela7[[#This Row],[Preço Médio]],"")</f>
        <v/>
      </c>
      <c r="W4560" s="294" t="str">
        <f>IF(Tabela7[[#This Row],[C/V]]="v",Tabela7[[#This Row],[Preço Médio]],"")</f>
        <v/>
      </c>
      <c r="X4560" s="123" t="str">
        <f>Tabela7[[#This Row],[Código Negociação]]&amp;Tabela7[[#This Row],[C/V]]</f>
        <v/>
      </c>
    </row>
    <row r="4561" spans="3:24" ht="15" customHeight="1" x14ac:dyDescent="0.25">
      <c r="C4561" s="262"/>
      <c r="D4561" s="272"/>
      <c r="E4561" s="272"/>
      <c r="F4561" s="264"/>
      <c r="G4561" s="265"/>
      <c r="H4561" s="126"/>
      <c r="I4561" s="125"/>
      <c r="J4561" s="125"/>
      <c r="K4561" s="125"/>
      <c r="L4561" s="125"/>
      <c r="M4561" s="125"/>
      <c r="N4561" s="125"/>
      <c r="O4561" s="266"/>
      <c r="P4561" s="267"/>
      <c r="Q4561" s="267"/>
      <c r="R4561" s="270"/>
      <c r="S4561" s="267"/>
      <c r="T4561" s="264"/>
      <c r="U4561" s="300"/>
      <c r="V4561" s="294" t="str">
        <f>IF(Tabela7[[#This Row],[C/V]]="c",Tabela7[[#This Row],[Preço Médio]],"")</f>
        <v/>
      </c>
      <c r="W4561" s="294" t="str">
        <f>IF(Tabela7[[#This Row],[C/V]]="v",Tabela7[[#This Row],[Preço Médio]],"")</f>
        <v/>
      </c>
      <c r="X4561" s="123" t="str">
        <f>Tabela7[[#This Row],[Código Negociação]]&amp;Tabela7[[#This Row],[C/V]]</f>
        <v/>
      </c>
    </row>
    <row r="4562" spans="3:24" ht="15" customHeight="1" x14ac:dyDescent="0.25">
      <c r="C4562" s="141"/>
      <c r="D4562" s="273"/>
      <c r="E4562" s="273"/>
      <c r="F4562" s="264"/>
      <c r="G4562" s="274"/>
      <c r="H4562" s="264"/>
      <c r="I4562" s="275"/>
      <c r="J4562" s="275"/>
      <c r="K4562" s="275"/>
      <c r="L4562" s="275"/>
      <c r="M4562" s="275"/>
      <c r="N4562" s="275"/>
      <c r="O4562" s="267"/>
      <c r="P4562" s="267"/>
      <c r="Q4562" s="268"/>
      <c r="R4562" s="269"/>
      <c r="S4562" s="268"/>
      <c r="T4562" s="263"/>
      <c r="U4562" s="300"/>
      <c r="V4562" s="294" t="str">
        <f>IF(Tabela7[[#This Row],[C/V]]="c",Tabela7[[#This Row],[Preço Médio]],"")</f>
        <v/>
      </c>
      <c r="W4562" s="294" t="str">
        <f>IF(Tabela7[[#This Row],[C/V]]="v",Tabela7[[#This Row],[Preço Médio]],"")</f>
        <v/>
      </c>
      <c r="X4562" s="123" t="str">
        <f>Tabela7[[#This Row],[Código Negociação]]&amp;Tabela7[[#This Row],[C/V]]</f>
        <v/>
      </c>
    </row>
    <row r="4563" spans="3:24" ht="15" customHeight="1" x14ac:dyDescent="0.25">
      <c r="C4563" s="262"/>
      <c r="D4563" s="272"/>
      <c r="E4563" s="273"/>
      <c r="F4563" s="264"/>
      <c r="G4563" s="265"/>
      <c r="H4563" s="126"/>
      <c r="I4563" s="125"/>
      <c r="J4563" s="125"/>
      <c r="K4563" s="125"/>
      <c r="L4563" s="125"/>
      <c r="M4563" s="125"/>
      <c r="N4563" s="125"/>
      <c r="O4563" s="266"/>
      <c r="P4563" s="267"/>
      <c r="Q4563" s="268"/>
      <c r="R4563" s="269"/>
      <c r="S4563" s="268"/>
      <c r="T4563" s="263"/>
      <c r="U4563" s="300"/>
      <c r="V4563" s="294" t="str">
        <f>IF(Tabela7[[#This Row],[C/V]]="c",Tabela7[[#This Row],[Preço Médio]],"")</f>
        <v/>
      </c>
      <c r="W4563" s="294" t="str">
        <f>IF(Tabela7[[#This Row],[C/V]]="v",Tabela7[[#This Row],[Preço Médio]],"")</f>
        <v/>
      </c>
      <c r="X4563" s="123" t="str">
        <f>Tabela7[[#This Row],[Código Negociação]]&amp;Tabela7[[#This Row],[C/V]]</f>
        <v/>
      </c>
    </row>
    <row r="4564" spans="3:24" ht="15" customHeight="1" x14ac:dyDescent="0.25">
      <c r="C4564" s="262"/>
      <c r="D4564" s="272"/>
      <c r="E4564" s="273"/>
      <c r="F4564" s="264"/>
      <c r="G4564" s="265"/>
      <c r="H4564" s="126"/>
      <c r="I4564" s="125"/>
      <c r="J4564" s="125"/>
      <c r="K4564" s="125"/>
      <c r="L4564" s="125"/>
      <c r="M4564" s="125"/>
      <c r="N4564" s="125"/>
      <c r="O4564" s="266"/>
      <c r="P4564" s="267"/>
      <c r="Q4564" s="267"/>
      <c r="R4564" s="270"/>
      <c r="S4564" s="267"/>
      <c r="T4564" s="264"/>
      <c r="U4564" s="300"/>
      <c r="V4564" s="294" t="str">
        <f>IF(Tabela7[[#This Row],[C/V]]="c",Tabela7[[#This Row],[Preço Médio]],"")</f>
        <v/>
      </c>
      <c r="W4564" s="294" t="str">
        <f>IF(Tabela7[[#This Row],[C/V]]="v",Tabela7[[#This Row],[Preço Médio]],"")</f>
        <v/>
      </c>
      <c r="X4564" s="123" t="str">
        <f>Tabela7[[#This Row],[Código Negociação]]&amp;Tabela7[[#This Row],[C/V]]</f>
        <v/>
      </c>
    </row>
    <row r="4565" spans="3:24" ht="15" customHeight="1" x14ac:dyDescent="0.25">
      <c r="C4565" s="141"/>
      <c r="D4565" s="271"/>
      <c r="E4565" s="271"/>
      <c r="F4565" s="118"/>
      <c r="G4565" s="119"/>
      <c r="H4565" s="118"/>
      <c r="I4565" s="120"/>
      <c r="J4565" s="120"/>
      <c r="K4565" s="120"/>
      <c r="L4565" s="120"/>
      <c r="M4565" s="120"/>
      <c r="N4565" s="120"/>
      <c r="O4565" s="121"/>
      <c r="P4565" s="121"/>
      <c r="Q4565" s="117"/>
      <c r="R4565" s="122"/>
      <c r="S4565" s="117"/>
      <c r="T4565" s="123"/>
      <c r="U4565" s="299"/>
      <c r="V4565" s="294" t="str">
        <f>IF(Tabela7[[#This Row],[C/V]]="c",Tabela7[[#This Row],[Preço Médio]],"")</f>
        <v/>
      </c>
      <c r="W4565" s="294" t="str">
        <f>IF(Tabela7[[#This Row],[C/V]]="v",Tabela7[[#This Row],[Preço Médio]],"")</f>
        <v/>
      </c>
      <c r="X4565" s="123" t="str">
        <f>Tabela7[[#This Row],[Código Negociação]]&amp;Tabela7[[#This Row],[C/V]]</f>
        <v/>
      </c>
    </row>
    <row r="4566" spans="3:24" ht="15" customHeight="1" x14ac:dyDescent="0.25">
      <c r="C4566" s="262"/>
      <c r="D4566" s="272"/>
      <c r="E4566" s="272"/>
      <c r="F4566" s="264"/>
      <c r="G4566" s="265"/>
      <c r="H4566" s="126"/>
      <c r="I4566" s="125"/>
      <c r="J4566" s="125"/>
      <c r="K4566" s="125"/>
      <c r="L4566" s="125"/>
      <c r="M4566" s="125"/>
      <c r="N4566" s="125"/>
      <c r="O4566" s="266"/>
      <c r="P4566" s="267"/>
      <c r="Q4566" s="268"/>
      <c r="R4566" s="269"/>
      <c r="S4566" s="268"/>
      <c r="T4566" s="263"/>
      <c r="U4566" s="300"/>
      <c r="V4566" s="294" t="str">
        <f>IF(Tabela7[[#This Row],[C/V]]="c",Tabela7[[#This Row],[Preço Médio]],"")</f>
        <v/>
      </c>
      <c r="W4566" s="294" t="str">
        <f>IF(Tabela7[[#This Row],[C/V]]="v",Tabela7[[#This Row],[Preço Médio]],"")</f>
        <v/>
      </c>
      <c r="X4566" s="123" t="str">
        <f>Tabela7[[#This Row],[Código Negociação]]&amp;Tabela7[[#This Row],[C/V]]</f>
        <v/>
      </c>
    </row>
    <row r="4567" spans="3:24" ht="15" customHeight="1" x14ac:dyDescent="0.25">
      <c r="C4567" s="262"/>
      <c r="D4567" s="272"/>
      <c r="E4567" s="272"/>
      <c r="F4567" s="264"/>
      <c r="G4567" s="265"/>
      <c r="H4567" s="126"/>
      <c r="I4567" s="125"/>
      <c r="J4567" s="125"/>
      <c r="K4567" s="125"/>
      <c r="L4567" s="125"/>
      <c r="M4567" s="125"/>
      <c r="N4567" s="125"/>
      <c r="O4567" s="266"/>
      <c r="P4567" s="267"/>
      <c r="Q4567" s="267"/>
      <c r="R4567" s="270"/>
      <c r="S4567" s="267"/>
      <c r="T4567" s="264"/>
      <c r="U4567" s="300"/>
      <c r="V4567" s="294" t="str">
        <f>IF(Tabela7[[#This Row],[C/V]]="c",Tabela7[[#This Row],[Preço Médio]],"")</f>
        <v/>
      </c>
      <c r="W4567" s="294" t="str">
        <f>IF(Tabela7[[#This Row],[C/V]]="v",Tabela7[[#This Row],[Preço Médio]],"")</f>
        <v/>
      </c>
      <c r="X4567" s="123" t="str">
        <f>Tabela7[[#This Row],[Código Negociação]]&amp;Tabela7[[#This Row],[C/V]]</f>
        <v/>
      </c>
    </row>
    <row r="4568" spans="3:24" ht="15" customHeight="1" x14ac:dyDescent="0.25">
      <c r="C4568" s="141"/>
      <c r="D4568" s="273"/>
      <c r="E4568" s="273"/>
      <c r="F4568" s="264"/>
      <c r="G4568" s="274"/>
      <c r="H4568" s="264"/>
      <c r="I4568" s="275"/>
      <c r="J4568" s="275"/>
      <c r="K4568" s="275"/>
      <c r="L4568" s="275"/>
      <c r="M4568" s="275"/>
      <c r="N4568" s="275"/>
      <c r="O4568" s="267"/>
      <c r="P4568" s="267"/>
      <c r="Q4568" s="268"/>
      <c r="R4568" s="269"/>
      <c r="S4568" s="268"/>
      <c r="T4568" s="263"/>
      <c r="U4568" s="300"/>
      <c r="V4568" s="294" t="str">
        <f>IF(Tabela7[[#This Row],[C/V]]="c",Tabela7[[#This Row],[Preço Médio]],"")</f>
        <v/>
      </c>
      <c r="W4568" s="294" t="str">
        <f>IF(Tabela7[[#This Row],[C/V]]="v",Tabela7[[#This Row],[Preço Médio]],"")</f>
        <v/>
      </c>
      <c r="X4568" s="123" t="str">
        <f>Tabela7[[#This Row],[Código Negociação]]&amp;Tabela7[[#This Row],[C/V]]</f>
        <v/>
      </c>
    </row>
    <row r="4569" spans="3:24" ht="15" customHeight="1" x14ac:dyDescent="0.25">
      <c r="C4569" s="262"/>
      <c r="D4569" s="272"/>
      <c r="E4569" s="273"/>
      <c r="F4569" s="264"/>
      <c r="G4569" s="265"/>
      <c r="H4569" s="126"/>
      <c r="I4569" s="125"/>
      <c r="J4569" s="125"/>
      <c r="K4569" s="125"/>
      <c r="L4569" s="125"/>
      <c r="M4569" s="125"/>
      <c r="N4569" s="125"/>
      <c r="O4569" s="266"/>
      <c r="P4569" s="267"/>
      <c r="Q4569" s="268"/>
      <c r="R4569" s="269"/>
      <c r="S4569" s="268"/>
      <c r="T4569" s="263"/>
      <c r="U4569" s="300"/>
      <c r="V4569" s="294" t="str">
        <f>IF(Tabela7[[#This Row],[C/V]]="c",Tabela7[[#This Row],[Preço Médio]],"")</f>
        <v/>
      </c>
      <c r="W4569" s="294" t="str">
        <f>IF(Tabela7[[#This Row],[C/V]]="v",Tabela7[[#This Row],[Preço Médio]],"")</f>
        <v/>
      </c>
      <c r="X4569" s="123" t="str">
        <f>Tabela7[[#This Row],[Código Negociação]]&amp;Tabela7[[#This Row],[C/V]]</f>
        <v/>
      </c>
    </row>
    <row r="4570" spans="3:24" ht="15" customHeight="1" x14ac:dyDescent="0.25">
      <c r="C4570" s="262"/>
      <c r="D4570" s="272"/>
      <c r="E4570" s="273"/>
      <c r="F4570" s="264"/>
      <c r="G4570" s="265"/>
      <c r="H4570" s="126"/>
      <c r="I4570" s="125"/>
      <c r="J4570" s="125"/>
      <c r="K4570" s="125"/>
      <c r="L4570" s="125"/>
      <c r="M4570" s="125"/>
      <c r="N4570" s="125"/>
      <c r="O4570" s="266"/>
      <c r="P4570" s="267"/>
      <c r="Q4570" s="267"/>
      <c r="R4570" s="270"/>
      <c r="S4570" s="267"/>
      <c r="T4570" s="264"/>
      <c r="U4570" s="300"/>
      <c r="V4570" s="294" t="str">
        <f>IF(Tabela7[[#This Row],[C/V]]="c",Tabela7[[#This Row],[Preço Médio]],"")</f>
        <v/>
      </c>
      <c r="W4570" s="294" t="str">
        <f>IF(Tabela7[[#This Row],[C/V]]="v",Tabela7[[#This Row],[Preço Médio]],"")</f>
        <v/>
      </c>
      <c r="X4570" s="123" t="str">
        <f>Tabela7[[#This Row],[Código Negociação]]&amp;Tabela7[[#This Row],[C/V]]</f>
        <v/>
      </c>
    </row>
    <row r="4571" spans="3:24" ht="15" customHeight="1" x14ac:dyDescent="0.25">
      <c r="C4571" s="141"/>
      <c r="D4571" s="271"/>
      <c r="E4571" s="271"/>
      <c r="F4571" s="118"/>
      <c r="G4571" s="119"/>
      <c r="H4571" s="118"/>
      <c r="I4571" s="120"/>
      <c r="J4571" s="120"/>
      <c r="K4571" s="120"/>
      <c r="L4571" s="120"/>
      <c r="M4571" s="120"/>
      <c r="N4571" s="120"/>
      <c r="O4571" s="121"/>
      <c r="P4571" s="121"/>
      <c r="Q4571" s="117"/>
      <c r="R4571" s="122"/>
      <c r="S4571" s="117"/>
      <c r="T4571" s="123"/>
      <c r="U4571" s="299"/>
      <c r="V4571" s="294" t="str">
        <f>IF(Tabela7[[#This Row],[C/V]]="c",Tabela7[[#This Row],[Preço Médio]],"")</f>
        <v/>
      </c>
      <c r="W4571" s="294" t="str">
        <f>IF(Tabela7[[#This Row],[C/V]]="v",Tabela7[[#This Row],[Preço Médio]],"")</f>
        <v/>
      </c>
      <c r="X4571" s="123" t="str">
        <f>Tabela7[[#This Row],[Código Negociação]]&amp;Tabela7[[#This Row],[C/V]]</f>
        <v/>
      </c>
    </row>
    <row r="4572" spans="3:24" ht="15" customHeight="1" x14ac:dyDescent="0.25">
      <c r="C4572" s="262"/>
      <c r="D4572" s="272"/>
      <c r="E4572" s="272"/>
      <c r="F4572" s="264"/>
      <c r="G4572" s="265"/>
      <c r="H4572" s="126"/>
      <c r="I4572" s="125"/>
      <c r="J4572" s="125"/>
      <c r="K4572" s="125"/>
      <c r="L4572" s="125"/>
      <c r="M4572" s="125"/>
      <c r="N4572" s="125"/>
      <c r="O4572" s="266"/>
      <c r="P4572" s="267"/>
      <c r="Q4572" s="268"/>
      <c r="R4572" s="269"/>
      <c r="S4572" s="268"/>
      <c r="T4572" s="263"/>
      <c r="U4572" s="300"/>
      <c r="V4572" s="294" t="str">
        <f>IF(Tabela7[[#This Row],[C/V]]="c",Tabela7[[#This Row],[Preço Médio]],"")</f>
        <v/>
      </c>
      <c r="W4572" s="294" t="str">
        <f>IF(Tabela7[[#This Row],[C/V]]="v",Tabela7[[#This Row],[Preço Médio]],"")</f>
        <v/>
      </c>
      <c r="X4572" s="123" t="str">
        <f>Tabela7[[#This Row],[Código Negociação]]&amp;Tabela7[[#This Row],[C/V]]</f>
        <v/>
      </c>
    </row>
    <row r="4573" spans="3:24" ht="15" customHeight="1" x14ac:dyDescent="0.25">
      <c r="C4573" s="262"/>
      <c r="D4573" s="272"/>
      <c r="E4573" s="272"/>
      <c r="F4573" s="264"/>
      <c r="G4573" s="265"/>
      <c r="H4573" s="126"/>
      <c r="I4573" s="125"/>
      <c r="J4573" s="125"/>
      <c r="K4573" s="125"/>
      <c r="L4573" s="125"/>
      <c r="M4573" s="125"/>
      <c r="N4573" s="125"/>
      <c r="O4573" s="266"/>
      <c r="P4573" s="267"/>
      <c r="Q4573" s="267"/>
      <c r="R4573" s="270"/>
      <c r="S4573" s="267"/>
      <c r="T4573" s="264"/>
      <c r="U4573" s="300"/>
      <c r="V4573" s="294" t="str">
        <f>IF(Tabela7[[#This Row],[C/V]]="c",Tabela7[[#This Row],[Preço Médio]],"")</f>
        <v/>
      </c>
      <c r="W4573" s="294" t="str">
        <f>IF(Tabela7[[#This Row],[C/V]]="v",Tabela7[[#This Row],[Preço Médio]],"")</f>
        <v/>
      </c>
      <c r="X4573" s="123" t="str">
        <f>Tabela7[[#This Row],[Código Negociação]]&amp;Tabela7[[#This Row],[C/V]]</f>
        <v/>
      </c>
    </row>
    <row r="4574" spans="3:24" ht="15" customHeight="1" x14ac:dyDescent="0.25">
      <c r="C4574" s="141"/>
      <c r="D4574" s="273"/>
      <c r="E4574" s="273"/>
      <c r="F4574" s="264"/>
      <c r="G4574" s="274"/>
      <c r="H4574" s="264"/>
      <c r="I4574" s="275"/>
      <c r="J4574" s="275"/>
      <c r="K4574" s="275"/>
      <c r="L4574" s="275"/>
      <c r="M4574" s="275"/>
      <c r="N4574" s="275"/>
      <c r="O4574" s="267"/>
      <c r="P4574" s="267"/>
      <c r="Q4574" s="268"/>
      <c r="R4574" s="269"/>
      <c r="S4574" s="268"/>
      <c r="T4574" s="263"/>
      <c r="U4574" s="300"/>
      <c r="V4574" s="294" t="str">
        <f>IF(Tabela7[[#This Row],[C/V]]="c",Tabela7[[#This Row],[Preço Médio]],"")</f>
        <v/>
      </c>
      <c r="W4574" s="294" t="str">
        <f>IF(Tabela7[[#This Row],[C/V]]="v",Tabela7[[#This Row],[Preço Médio]],"")</f>
        <v/>
      </c>
      <c r="X4574" s="123" t="str">
        <f>Tabela7[[#This Row],[Código Negociação]]&amp;Tabela7[[#This Row],[C/V]]</f>
        <v/>
      </c>
    </row>
    <row r="4575" spans="3:24" ht="15" customHeight="1" x14ac:dyDescent="0.25">
      <c r="C4575" s="262"/>
      <c r="D4575" s="272"/>
      <c r="E4575" s="273"/>
      <c r="F4575" s="264"/>
      <c r="G4575" s="265"/>
      <c r="H4575" s="126"/>
      <c r="I4575" s="125"/>
      <c r="J4575" s="125"/>
      <c r="K4575" s="125"/>
      <c r="L4575" s="125"/>
      <c r="M4575" s="125"/>
      <c r="N4575" s="125"/>
      <c r="O4575" s="266"/>
      <c r="P4575" s="267"/>
      <c r="Q4575" s="268"/>
      <c r="R4575" s="269"/>
      <c r="S4575" s="268"/>
      <c r="T4575" s="263"/>
      <c r="U4575" s="300"/>
      <c r="V4575" s="294" t="str">
        <f>IF(Tabela7[[#This Row],[C/V]]="c",Tabela7[[#This Row],[Preço Médio]],"")</f>
        <v/>
      </c>
      <c r="W4575" s="294" t="str">
        <f>IF(Tabela7[[#This Row],[C/V]]="v",Tabela7[[#This Row],[Preço Médio]],"")</f>
        <v/>
      </c>
      <c r="X4575" s="123" t="str">
        <f>Tabela7[[#This Row],[Código Negociação]]&amp;Tabela7[[#This Row],[C/V]]</f>
        <v/>
      </c>
    </row>
    <row r="4576" spans="3:24" ht="15" customHeight="1" x14ac:dyDescent="0.25">
      <c r="C4576" s="262"/>
      <c r="D4576" s="272"/>
      <c r="E4576" s="273"/>
      <c r="F4576" s="264"/>
      <c r="G4576" s="265"/>
      <c r="H4576" s="126"/>
      <c r="I4576" s="125"/>
      <c r="J4576" s="125"/>
      <c r="K4576" s="125"/>
      <c r="L4576" s="125"/>
      <c r="M4576" s="125"/>
      <c r="N4576" s="125"/>
      <c r="O4576" s="266"/>
      <c r="P4576" s="267"/>
      <c r="Q4576" s="267"/>
      <c r="R4576" s="270"/>
      <c r="S4576" s="267"/>
      <c r="T4576" s="264"/>
      <c r="U4576" s="300"/>
      <c r="V4576" s="294" t="str">
        <f>IF(Tabela7[[#This Row],[C/V]]="c",Tabela7[[#This Row],[Preço Médio]],"")</f>
        <v/>
      </c>
      <c r="W4576" s="294" t="str">
        <f>IF(Tabela7[[#This Row],[C/V]]="v",Tabela7[[#This Row],[Preço Médio]],"")</f>
        <v/>
      </c>
      <c r="X4576" s="123" t="str">
        <f>Tabela7[[#This Row],[Código Negociação]]&amp;Tabela7[[#This Row],[C/V]]</f>
        <v/>
      </c>
    </row>
    <row r="4577" spans="3:24" ht="15" customHeight="1" x14ac:dyDescent="0.25">
      <c r="C4577" s="141"/>
      <c r="D4577" s="271"/>
      <c r="E4577" s="271"/>
      <c r="F4577" s="118"/>
      <c r="G4577" s="119"/>
      <c r="H4577" s="118"/>
      <c r="I4577" s="120"/>
      <c r="J4577" s="120"/>
      <c r="K4577" s="120"/>
      <c r="L4577" s="120"/>
      <c r="M4577" s="120"/>
      <c r="N4577" s="120"/>
      <c r="O4577" s="121"/>
      <c r="P4577" s="121"/>
      <c r="Q4577" s="117"/>
      <c r="R4577" s="122"/>
      <c r="S4577" s="117"/>
      <c r="T4577" s="123"/>
      <c r="U4577" s="299"/>
      <c r="V4577" s="294" t="str">
        <f>IF(Tabela7[[#This Row],[C/V]]="c",Tabela7[[#This Row],[Preço Médio]],"")</f>
        <v/>
      </c>
      <c r="W4577" s="294" t="str">
        <f>IF(Tabela7[[#This Row],[C/V]]="v",Tabela7[[#This Row],[Preço Médio]],"")</f>
        <v/>
      </c>
      <c r="X4577" s="123" t="str">
        <f>Tabela7[[#This Row],[Código Negociação]]&amp;Tabela7[[#This Row],[C/V]]</f>
        <v/>
      </c>
    </row>
    <row r="4578" spans="3:24" ht="15" customHeight="1" x14ac:dyDescent="0.25">
      <c r="C4578" s="262"/>
      <c r="D4578" s="272"/>
      <c r="E4578" s="272"/>
      <c r="F4578" s="264"/>
      <c r="G4578" s="265"/>
      <c r="H4578" s="126"/>
      <c r="I4578" s="125"/>
      <c r="J4578" s="125"/>
      <c r="K4578" s="125"/>
      <c r="L4578" s="125"/>
      <c r="M4578" s="125"/>
      <c r="N4578" s="125"/>
      <c r="O4578" s="266"/>
      <c r="P4578" s="267"/>
      <c r="Q4578" s="268"/>
      <c r="R4578" s="269"/>
      <c r="S4578" s="268"/>
      <c r="T4578" s="263"/>
      <c r="U4578" s="300"/>
      <c r="V4578" s="294" t="str">
        <f>IF(Tabela7[[#This Row],[C/V]]="c",Tabela7[[#This Row],[Preço Médio]],"")</f>
        <v/>
      </c>
      <c r="W4578" s="294" t="str">
        <f>IF(Tabela7[[#This Row],[C/V]]="v",Tabela7[[#This Row],[Preço Médio]],"")</f>
        <v/>
      </c>
      <c r="X4578" s="123" t="str">
        <f>Tabela7[[#This Row],[Código Negociação]]&amp;Tabela7[[#This Row],[C/V]]</f>
        <v/>
      </c>
    </row>
    <row r="4579" spans="3:24" ht="15" customHeight="1" x14ac:dyDescent="0.25">
      <c r="C4579" s="262"/>
      <c r="D4579" s="272"/>
      <c r="E4579" s="272"/>
      <c r="F4579" s="264"/>
      <c r="G4579" s="265"/>
      <c r="H4579" s="126"/>
      <c r="I4579" s="125"/>
      <c r="J4579" s="125"/>
      <c r="K4579" s="125"/>
      <c r="L4579" s="125"/>
      <c r="M4579" s="125"/>
      <c r="N4579" s="125"/>
      <c r="O4579" s="266"/>
      <c r="P4579" s="267"/>
      <c r="Q4579" s="267"/>
      <c r="R4579" s="270"/>
      <c r="S4579" s="267"/>
      <c r="T4579" s="264"/>
      <c r="U4579" s="300"/>
      <c r="V4579" s="294" t="str">
        <f>IF(Tabela7[[#This Row],[C/V]]="c",Tabela7[[#This Row],[Preço Médio]],"")</f>
        <v/>
      </c>
      <c r="W4579" s="294" t="str">
        <f>IF(Tabela7[[#This Row],[C/V]]="v",Tabela7[[#This Row],[Preço Médio]],"")</f>
        <v/>
      </c>
      <c r="X4579" s="123" t="str">
        <f>Tabela7[[#This Row],[Código Negociação]]&amp;Tabela7[[#This Row],[C/V]]</f>
        <v/>
      </c>
    </row>
    <row r="4580" spans="3:24" ht="15" customHeight="1" x14ac:dyDescent="0.25">
      <c r="C4580" s="141"/>
      <c r="D4580" s="273"/>
      <c r="E4580" s="273"/>
      <c r="F4580" s="264"/>
      <c r="G4580" s="274"/>
      <c r="H4580" s="264"/>
      <c r="I4580" s="275"/>
      <c r="J4580" s="275"/>
      <c r="K4580" s="275"/>
      <c r="L4580" s="275"/>
      <c r="M4580" s="275"/>
      <c r="N4580" s="275"/>
      <c r="O4580" s="267"/>
      <c r="P4580" s="267"/>
      <c r="Q4580" s="268"/>
      <c r="R4580" s="269"/>
      <c r="S4580" s="268"/>
      <c r="T4580" s="263"/>
      <c r="U4580" s="300"/>
      <c r="V4580" s="294" t="str">
        <f>IF(Tabela7[[#This Row],[C/V]]="c",Tabela7[[#This Row],[Preço Médio]],"")</f>
        <v/>
      </c>
      <c r="W4580" s="294" t="str">
        <f>IF(Tabela7[[#This Row],[C/V]]="v",Tabela7[[#This Row],[Preço Médio]],"")</f>
        <v/>
      </c>
      <c r="X4580" s="123" t="str">
        <f>Tabela7[[#This Row],[Código Negociação]]&amp;Tabela7[[#This Row],[C/V]]</f>
        <v/>
      </c>
    </row>
    <row r="4581" spans="3:24" ht="15" customHeight="1" x14ac:dyDescent="0.25">
      <c r="C4581" s="262"/>
      <c r="D4581" s="272"/>
      <c r="E4581" s="273"/>
      <c r="F4581" s="264"/>
      <c r="G4581" s="265"/>
      <c r="H4581" s="126"/>
      <c r="I4581" s="125"/>
      <c r="J4581" s="125"/>
      <c r="K4581" s="125"/>
      <c r="L4581" s="125"/>
      <c r="M4581" s="125"/>
      <c r="N4581" s="125"/>
      <c r="O4581" s="266"/>
      <c r="P4581" s="267"/>
      <c r="Q4581" s="268"/>
      <c r="R4581" s="269"/>
      <c r="S4581" s="268"/>
      <c r="T4581" s="263"/>
      <c r="U4581" s="300"/>
      <c r="V4581" s="294" t="str">
        <f>IF(Tabela7[[#This Row],[C/V]]="c",Tabela7[[#This Row],[Preço Médio]],"")</f>
        <v/>
      </c>
      <c r="W4581" s="294" t="str">
        <f>IF(Tabela7[[#This Row],[C/V]]="v",Tabela7[[#This Row],[Preço Médio]],"")</f>
        <v/>
      </c>
      <c r="X4581" s="123" t="str">
        <f>Tabela7[[#This Row],[Código Negociação]]&amp;Tabela7[[#This Row],[C/V]]</f>
        <v/>
      </c>
    </row>
    <row r="4582" spans="3:24" ht="15" customHeight="1" x14ac:dyDescent="0.25">
      <c r="C4582" s="262"/>
      <c r="D4582" s="272"/>
      <c r="E4582" s="273"/>
      <c r="F4582" s="264"/>
      <c r="G4582" s="265"/>
      <c r="H4582" s="126"/>
      <c r="I4582" s="125"/>
      <c r="J4582" s="125"/>
      <c r="K4582" s="125"/>
      <c r="L4582" s="125"/>
      <c r="M4582" s="125"/>
      <c r="N4582" s="125"/>
      <c r="O4582" s="266"/>
      <c r="P4582" s="267"/>
      <c r="Q4582" s="267"/>
      <c r="R4582" s="270"/>
      <c r="S4582" s="267"/>
      <c r="T4582" s="264"/>
      <c r="U4582" s="300"/>
      <c r="V4582" s="294" t="str">
        <f>IF(Tabela7[[#This Row],[C/V]]="c",Tabela7[[#This Row],[Preço Médio]],"")</f>
        <v/>
      </c>
      <c r="W4582" s="294" t="str">
        <f>IF(Tabela7[[#This Row],[C/V]]="v",Tabela7[[#This Row],[Preço Médio]],"")</f>
        <v/>
      </c>
      <c r="X4582" s="123" t="str">
        <f>Tabela7[[#This Row],[Código Negociação]]&amp;Tabela7[[#This Row],[C/V]]</f>
        <v/>
      </c>
    </row>
    <row r="4583" spans="3:24" ht="15" customHeight="1" x14ac:dyDescent="0.25">
      <c r="C4583" s="141"/>
      <c r="D4583" s="271"/>
      <c r="E4583" s="271"/>
      <c r="F4583" s="118"/>
      <c r="G4583" s="119"/>
      <c r="H4583" s="118"/>
      <c r="I4583" s="120"/>
      <c r="J4583" s="120"/>
      <c r="K4583" s="120"/>
      <c r="L4583" s="120"/>
      <c r="M4583" s="120"/>
      <c r="N4583" s="120"/>
      <c r="O4583" s="121"/>
      <c r="P4583" s="121"/>
      <c r="Q4583" s="117"/>
      <c r="R4583" s="122"/>
      <c r="S4583" s="117"/>
      <c r="T4583" s="123"/>
      <c r="U4583" s="299"/>
      <c r="V4583" s="294" t="str">
        <f>IF(Tabela7[[#This Row],[C/V]]="c",Tabela7[[#This Row],[Preço Médio]],"")</f>
        <v/>
      </c>
      <c r="W4583" s="294" t="str">
        <f>IF(Tabela7[[#This Row],[C/V]]="v",Tabela7[[#This Row],[Preço Médio]],"")</f>
        <v/>
      </c>
      <c r="X4583" s="123" t="str">
        <f>Tabela7[[#This Row],[Código Negociação]]&amp;Tabela7[[#This Row],[C/V]]</f>
        <v/>
      </c>
    </row>
    <row r="4584" spans="3:24" ht="15" customHeight="1" x14ac:dyDescent="0.25">
      <c r="C4584" s="262"/>
      <c r="D4584" s="272"/>
      <c r="E4584" s="272"/>
      <c r="F4584" s="264"/>
      <c r="G4584" s="265"/>
      <c r="H4584" s="126"/>
      <c r="I4584" s="125"/>
      <c r="J4584" s="125"/>
      <c r="K4584" s="125"/>
      <c r="L4584" s="125"/>
      <c r="M4584" s="125"/>
      <c r="N4584" s="125"/>
      <c r="O4584" s="266"/>
      <c r="P4584" s="267"/>
      <c r="Q4584" s="268"/>
      <c r="R4584" s="269"/>
      <c r="S4584" s="268"/>
      <c r="T4584" s="263"/>
      <c r="U4584" s="300"/>
      <c r="V4584" s="294" t="str">
        <f>IF(Tabela7[[#This Row],[C/V]]="c",Tabela7[[#This Row],[Preço Médio]],"")</f>
        <v/>
      </c>
      <c r="W4584" s="294" t="str">
        <f>IF(Tabela7[[#This Row],[C/V]]="v",Tabela7[[#This Row],[Preço Médio]],"")</f>
        <v/>
      </c>
      <c r="X4584" s="123" t="str">
        <f>Tabela7[[#This Row],[Código Negociação]]&amp;Tabela7[[#This Row],[C/V]]</f>
        <v/>
      </c>
    </row>
    <row r="4585" spans="3:24" ht="15" customHeight="1" x14ac:dyDescent="0.25">
      <c r="C4585" s="262"/>
      <c r="D4585" s="272"/>
      <c r="E4585" s="272"/>
      <c r="F4585" s="264"/>
      <c r="G4585" s="265"/>
      <c r="H4585" s="126"/>
      <c r="I4585" s="125"/>
      <c r="J4585" s="125"/>
      <c r="K4585" s="125"/>
      <c r="L4585" s="125"/>
      <c r="M4585" s="125"/>
      <c r="N4585" s="125"/>
      <c r="O4585" s="266"/>
      <c r="P4585" s="267"/>
      <c r="Q4585" s="267"/>
      <c r="R4585" s="270"/>
      <c r="S4585" s="267"/>
      <c r="T4585" s="264"/>
      <c r="U4585" s="300"/>
      <c r="V4585" s="294" t="str">
        <f>IF(Tabela7[[#This Row],[C/V]]="c",Tabela7[[#This Row],[Preço Médio]],"")</f>
        <v/>
      </c>
      <c r="W4585" s="294" t="str">
        <f>IF(Tabela7[[#This Row],[C/V]]="v",Tabela7[[#This Row],[Preço Médio]],"")</f>
        <v/>
      </c>
      <c r="X4585" s="123" t="str">
        <f>Tabela7[[#This Row],[Código Negociação]]&amp;Tabela7[[#This Row],[C/V]]</f>
        <v/>
      </c>
    </row>
    <row r="4586" spans="3:24" ht="15" customHeight="1" x14ac:dyDescent="0.25">
      <c r="C4586" s="141"/>
      <c r="D4586" s="273"/>
      <c r="E4586" s="273"/>
      <c r="F4586" s="264"/>
      <c r="G4586" s="274"/>
      <c r="H4586" s="264"/>
      <c r="I4586" s="275"/>
      <c r="J4586" s="275"/>
      <c r="K4586" s="275"/>
      <c r="L4586" s="275"/>
      <c r="M4586" s="275"/>
      <c r="N4586" s="275"/>
      <c r="O4586" s="267"/>
      <c r="P4586" s="267"/>
      <c r="Q4586" s="268"/>
      <c r="R4586" s="269"/>
      <c r="S4586" s="268"/>
      <c r="T4586" s="263"/>
      <c r="U4586" s="300"/>
      <c r="V4586" s="294" t="str">
        <f>IF(Tabela7[[#This Row],[C/V]]="c",Tabela7[[#This Row],[Preço Médio]],"")</f>
        <v/>
      </c>
      <c r="W4586" s="294" t="str">
        <f>IF(Tabela7[[#This Row],[C/V]]="v",Tabela7[[#This Row],[Preço Médio]],"")</f>
        <v/>
      </c>
      <c r="X4586" s="123" t="str">
        <f>Tabela7[[#This Row],[Código Negociação]]&amp;Tabela7[[#This Row],[C/V]]</f>
        <v/>
      </c>
    </row>
    <row r="4587" spans="3:24" ht="15" customHeight="1" x14ac:dyDescent="0.25">
      <c r="C4587" s="262"/>
      <c r="D4587" s="272"/>
      <c r="E4587" s="273"/>
      <c r="F4587" s="264"/>
      <c r="G4587" s="265"/>
      <c r="H4587" s="126"/>
      <c r="I4587" s="125"/>
      <c r="J4587" s="125"/>
      <c r="K4587" s="125"/>
      <c r="L4587" s="125"/>
      <c r="M4587" s="125"/>
      <c r="N4587" s="125"/>
      <c r="O4587" s="266"/>
      <c r="P4587" s="267"/>
      <c r="Q4587" s="268"/>
      <c r="R4587" s="269"/>
      <c r="S4587" s="268"/>
      <c r="T4587" s="263"/>
      <c r="U4587" s="300"/>
      <c r="V4587" s="294" t="str">
        <f>IF(Tabela7[[#This Row],[C/V]]="c",Tabela7[[#This Row],[Preço Médio]],"")</f>
        <v/>
      </c>
      <c r="W4587" s="294" t="str">
        <f>IF(Tabela7[[#This Row],[C/V]]="v",Tabela7[[#This Row],[Preço Médio]],"")</f>
        <v/>
      </c>
      <c r="X4587" s="123" t="str">
        <f>Tabela7[[#This Row],[Código Negociação]]&amp;Tabela7[[#This Row],[C/V]]</f>
        <v/>
      </c>
    </row>
    <row r="4588" spans="3:24" ht="15" customHeight="1" x14ac:dyDescent="0.25">
      <c r="C4588" s="262"/>
      <c r="D4588" s="272"/>
      <c r="E4588" s="273"/>
      <c r="F4588" s="264"/>
      <c r="G4588" s="265"/>
      <c r="H4588" s="126"/>
      <c r="I4588" s="125"/>
      <c r="J4588" s="125"/>
      <c r="K4588" s="125"/>
      <c r="L4588" s="125"/>
      <c r="M4588" s="125"/>
      <c r="N4588" s="125"/>
      <c r="O4588" s="266"/>
      <c r="P4588" s="267"/>
      <c r="Q4588" s="267"/>
      <c r="R4588" s="270"/>
      <c r="S4588" s="267"/>
      <c r="T4588" s="264"/>
      <c r="U4588" s="300"/>
      <c r="V4588" s="294" t="str">
        <f>IF(Tabela7[[#This Row],[C/V]]="c",Tabela7[[#This Row],[Preço Médio]],"")</f>
        <v/>
      </c>
      <c r="W4588" s="294" t="str">
        <f>IF(Tabela7[[#This Row],[C/V]]="v",Tabela7[[#This Row],[Preço Médio]],"")</f>
        <v/>
      </c>
      <c r="X4588" s="123" t="str">
        <f>Tabela7[[#This Row],[Código Negociação]]&amp;Tabela7[[#This Row],[C/V]]</f>
        <v/>
      </c>
    </row>
    <row r="4589" spans="3:24" ht="15" customHeight="1" x14ac:dyDescent="0.25">
      <c r="C4589" s="141"/>
      <c r="D4589" s="271"/>
      <c r="E4589" s="271"/>
      <c r="F4589" s="118"/>
      <c r="G4589" s="119"/>
      <c r="H4589" s="118"/>
      <c r="I4589" s="120"/>
      <c r="J4589" s="120"/>
      <c r="K4589" s="120"/>
      <c r="L4589" s="120"/>
      <c r="M4589" s="120"/>
      <c r="N4589" s="120"/>
      <c r="O4589" s="121"/>
      <c r="P4589" s="121"/>
      <c r="Q4589" s="117"/>
      <c r="R4589" s="122"/>
      <c r="S4589" s="117"/>
      <c r="T4589" s="123"/>
      <c r="U4589" s="299"/>
      <c r="V4589" s="294" t="str">
        <f>IF(Tabela7[[#This Row],[C/V]]="c",Tabela7[[#This Row],[Preço Médio]],"")</f>
        <v/>
      </c>
      <c r="W4589" s="294" t="str">
        <f>IF(Tabela7[[#This Row],[C/V]]="v",Tabela7[[#This Row],[Preço Médio]],"")</f>
        <v/>
      </c>
      <c r="X4589" s="123" t="str">
        <f>Tabela7[[#This Row],[Código Negociação]]&amp;Tabela7[[#This Row],[C/V]]</f>
        <v/>
      </c>
    </row>
    <row r="4590" spans="3:24" ht="15" customHeight="1" x14ac:dyDescent="0.25">
      <c r="C4590" s="262"/>
      <c r="D4590" s="272"/>
      <c r="E4590" s="272"/>
      <c r="F4590" s="264"/>
      <c r="G4590" s="265"/>
      <c r="H4590" s="126"/>
      <c r="I4590" s="125"/>
      <c r="J4590" s="125"/>
      <c r="K4590" s="125"/>
      <c r="L4590" s="125"/>
      <c r="M4590" s="125"/>
      <c r="N4590" s="125"/>
      <c r="O4590" s="266"/>
      <c r="P4590" s="267"/>
      <c r="Q4590" s="268"/>
      <c r="R4590" s="269"/>
      <c r="S4590" s="268"/>
      <c r="T4590" s="263"/>
      <c r="U4590" s="300"/>
      <c r="V4590" s="294" t="str">
        <f>IF(Tabela7[[#This Row],[C/V]]="c",Tabela7[[#This Row],[Preço Médio]],"")</f>
        <v/>
      </c>
      <c r="W4590" s="294" t="str">
        <f>IF(Tabela7[[#This Row],[C/V]]="v",Tabela7[[#This Row],[Preço Médio]],"")</f>
        <v/>
      </c>
      <c r="X4590" s="123" t="str">
        <f>Tabela7[[#This Row],[Código Negociação]]&amp;Tabela7[[#This Row],[C/V]]</f>
        <v/>
      </c>
    </row>
    <row r="4591" spans="3:24" ht="15" customHeight="1" x14ac:dyDescent="0.25">
      <c r="C4591" s="262"/>
      <c r="D4591" s="272"/>
      <c r="E4591" s="272"/>
      <c r="F4591" s="264"/>
      <c r="G4591" s="265"/>
      <c r="H4591" s="126"/>
      <c r="I4591" s="125"/>
      <c r="J4591" s="125"/>
      <c r="K4591" s="125"/>
      <c r="L4591" s="125"/>
      <c r="M4591" s="125"/>
      <c r="N4591" s="125"/>
      <c r="O4591" s="266"/>
      <c r="P4591" s="267"/>
      <c r="Q4591" s="267"/>
      <c r="R4591" s="270"/>
      <c r="S4591" s="267"/>
      <c r="T4591" s="264"/>
      <c r="U4591" s="300"/>
      <c r="V4591" s="294" t="str">
        <f>IF(Tabela7[[#This Row],[C/V]]="c",Tabela7[[#This Row],[Preço Médio]],"")</f>
        <v/>
      </c>
      <c r="W4591" s="294" t="str">
        <f>IF(Tabela7[[#This Row],[C/V]]="v",Tabela7[[#This Row],[Preço Médio]],"")</f>
        <v/>
      </c>
      <c r="X4591" s="123" t="str">
        <f>Tabela7[[#This Row],[Código Negociação]]&amp;Tabela7[[#This Row],[C/V]]</f>
        <v/>
      </c>
    </row>
    <row r="4592" spans="3:24" ht="15" customHeight="1" x14ac:dyDescent="0.25">
      <c r="C4592" s="141"/>
      <c r="D4592" s="273"/>
      <c r="E4592" s="273"/>
      <c r="F4592" s="264"/>
      <c r="G4592" s="274"/>
      <c r="H4592" s="264"/>
      <c r="I4592" s="275"/>
      <c r="J4592" s="275"/>
      <c r="K4592" s="275"/>
      <c r="L4592" s="275"/>
      <c r="M4592" s="275"/>
      <c r="N4592" s="275"/>
      <c r="O4592" s="267"/>
      <c r="P4592" s="267"/>
      <c r="Q4592" s="268"/>
      <c r="R4592" s="269"/>
      <c r="S4592" s="268"/>
      <c r="T4592" s="263"/>
      <c r="U4592" s="300"/>
      <c r="V4592" s="294" t="str">
        <f>IF(Tabela7[[#This Row],[C/V]]="c",Tabela7[[#This Row],[Preço Médio]],"")</f>
        <v/>
      </c>
      <c r="W4592" s="294" t="str">
        <f>IF(Tabela7[[#This Row],[C/V]]="v",Tabela7[[#This Row],[Preço Médio]],"")</f>
        <v/>
      </c>
      <c r="X4592" s="123" t="str">
        <f>Tabela7[[#This Row],[Código Negociação]]&amp;Tabela7[[#This Row],[C/V]]</f>
        <v/>
      </c>
    </row>
    <row r="4593" spans="3:24" ht="15" customHeight="1" x14ac:dyDescent="0.25">
      <c r="C4593" s="262"/>
      <c r="D4593" s="272"/>
      <c r="E4593" s="273"/>
      <c r="F4593" s="264"/>
      <c r="G4593" s="265"/>
      <c r="H4593" s="126"/>
      <c r="I4593" s="125"/>
      <c r="J4593" s="125"/>
      <c r="K4593" s="125"/>
      <c r="L4593" s="125"/>
      <c r="M4593" s="125"/>
      <c r="N4593" s="125"/>
      <c r="O4593" s="266"/>
      <c r="P4593" s="267"/>
      <c r="Q4593" s="268"/>
      <c r="R4593" s="269"/>
      <c r="S4593" s="268"/>
      <c r="T4593" s="263"/>
      <c r="U4593" s="300"/>
      <c r="V4593" s="294" t="str">
        <f>IF(Tabela7[[#This Row],[C/V]]="c",Tabela7[[#This Row],[Preço Médio]],"")</f>
        <v/>
      </c>
      <c r="W4593" s="294" t="str">
        <f>IF(Tabela7[[#This Row],[C/V]]="v",Tabela7[[#This Row],[Preço Médio]],"")</f>
        <v/>
      </c>
      <c r="X4593" s="123" t="str">
        <f>Tabela7[[#This Row],[Código Negociação]]&amp;Tabela7[[#This Row],[C/V]]</f>
        <v/>
      </c>
    </row>
    <row r="4594" spans="3:24" ht="15" customHeight="1" x14ac:dyDescent="0.25">
      <c r="C4594" s="262"/>
      <c r="D4594" s="272"/>
      <c r="E4594" s="273"/>
      <c r="F4594" s="264"/>
      <c r="G4594" s="265"/>
      <c r="H4594" s="126"/>
      <c r="I4594" s="125"/>
      <c r="J4594" s="125"/>
      <c r="K4594" s="125"/>
      <c r="L4594" s="125"/>
      <c r="M4594" s="125"/>
      <c r="N4594" s="125"/>
      <c r="O4594" s="266"/>
      <c r="P4594" s="267"/>
      <c r="Q4594" s="267"/>
      <c r="R4594" s="270"/>
      <c r="S4594" s="267"/>
      <c r="T4594" s="264"/>
      <c r="U4594" s="300"/>
      <c r="V4594" s="294" t="str">
        <f>IF(Tabela7[[#This Row],[C/V]]="c",Tabela7[[#This Row],[Preço Médio]],"")</f>
        <v/>
      </c>
      <c r="W4594" s="294" t="str">
        <f>IF(Tabela7[[#This Row],[C/V]]="v",Tabela7[[#This Row],[Preço Médio]],"")</f>
        <v/>
      </c>
      <c r="X4594" s="123" t="str">
        <f>Tabela7[[#This Row],[Código Negociação]]&amp;Tabela7[[#This Row],[C/V]]</f>
        <v/>
      </c>
    </row>
    <row r="4595" spans="3:24" ht="15" customHeight="1" x14ac:dyDescent="0.25">
      <c r="C4595" s="141"/>
      <c r="D4595" s="271"/>
      <c r="E4595" s="271"/>
      <c r="F4595" s="118"/>
      <c r="G4595" s="119"/>
      <c r="H4595" s="118"/>
      <c r="I4595" s="120"/>
      <c r="J4595" s="120"/>
      <c r="K4595" s="120"/>
      <c r="L4595" s="120"/>
      <c r="M4595" s="120"/>
      <c r="N4595" s="120"/>
      <c r="O4595" s="121"/>
      <c r="P4595" s="121"/>
      <c r="Q4595" s="117"/>
      <c r="R4595" s="122"/>
      <c r="S4595" s="117"/>
      <c r="T4595" s="123"/>
      <c r="U4595" s="299"/>
      <c r="V4595" s="294" t="str">
        <f>IF(Tabela7[[#This Row],[C/V]]="c",Tabela7[[#This Row],[Preço Médio]],"")</f>
        <v/>
      </c>
      <c r="W4595" s="294" t="str">
        <f>IF(Tabela7[[#This Row],[C/V]]="v",Tabela7[[#This Row],[Preço Médio]],"")</f>
        <v/>
      </c>
      <c r="X4595" s="123" t="str">
        <f>Tabela7[[#This Row],[Código Negociação]]&amp;Tabela7[[#This Row],[C/V]]</f>
        <v/>
      </c>
    </row>
    <row r="4596" spans="3:24" ht="15" customHeight="1" x14ac:dyDescent="0.25">
      <c r="C4596" s="262"/>
      <c r="D4596" s="272"/>
      <c r="E4596" s="272"/>
      <c r="F4596" s="264"/>
      <c r="G4596" s="265"/>
      <c r="H4596" s="126"/>
      <c r="I4596" s="125"/>
      <c r="J4596" s="125"/>
      <c r="K4596" s="125"/>
      <c r="L4596" s="125"/>
      <c r="M4596" s="125"/>
      <c r="N4596" s="125"/>
      <c r="O4596" s="266"/>
      <c r="P4596" s="267"/>
      <c r="Q4596" s="268"/>
      <c r="R4596" s="269"/>
      <c r="S4596" s="268"/>
      <c r="T4596" s="263"/>
      <c r="U4596" s="300"/>
      <c r="V4596" s="294" t="str">
        <f>IF(Tabela7[[#This Row],[C/V]]="c",Tabela7[[#This Row],[Preço Médio]],"")</f>
        <v/>
      </c>
      <c r="W4596" s="294" t="str">
        <f>IF(Tabela7[[#This Row],[C/V]]="v",Tabela7[[#This Row],[Preço Médio]],"")</f>
        <v/>
      </c>
      <c r="X4596" s="123" t="str">
        <f>Tabela7[[#This Row],[Código Negociação]]&amp;Tabela7[[#This Row],[C/V]]</f>
        <v/>
      </c>
    </row>
    <row r="4597" spans="3:24" ht="15" customHeight="1" x14ac:dyDescent="0.25">
      <c r="C4597" s="262"/>
      <c r="D4597" s="272"/>
      <c r="E4597" s="272"/>
      <c r="F4597" s="264"/>
      <c r="G4597" s="265"/>
      <c r="H4597" s="126"/>
      <c r="I4597" s="125"/>
      <c r="J4597" s="125"/>
      <c r="K4597" s="125"/>
      <c r="L4597" s="125"/>
      <c r="M4597" s="125"/>
      <c r="N4597" s="125"/>
      <c r="O4597" s="266"/>
      <c r="P4597" s="267"/>
      <c r="Q4597" s="267"/>
      <c r="R4597" s="270"/>
      <c r="S4597" s="267"/>
      <c r="T4597" s="264"/>
      <c r="U4597" s="300"/>
      <c r="V4597" s="294" t="str">
        <f>IF(Tabela7[[#This Row],[C/V]]="c",Tabela7[[#This Row],[Preço Médio]],"")</f>
        <v/>
      </c>
      <c r="W4597" s="294" t="str">
        <f>IF(Tabela7[[#This Row],[C/V]]="v",Tabela7[[#This Row],[Preço Médio]],"")</f>
        <v/>
      </c>
      <c r="X4597" s="123" t="str">
        <f>Tabela7[[#This Row],[Código Negociação]]&amp;Tabela7[[#This Row],[C/V]]</f>
        <v/>
      </c>
    </row>
    <row r="4598" spans="3:24" ht="15" customHeight="1" x14ac:dyDescent="0.25">
      <c r="C4598" s="141"/>
      <c r="D4598" s="273"/>
      <c r="E4598" s="273"/>
      <c r="F4598" s="264"/>
      <c r="G4598" s="274"/>
      <c r="H4598" s="264"/>
      <c r="I4598" s="275"/>
      <c r="J4598" s="275"/>
      <c r="K4598" s="275"/>
      <c r="L4598" s="275"/>
      <c r="M4598" s="275"/>
      <c r="N4598" s="275"/>
      <c r="O4598" s="267"/>
      <c r="P4598" s="267"/>
      <c r="Q4598" s="268"/>
      <c r="R4598" s="269"/>
      <c r="S4598" s="268"/>
      <c r="T4598" s="263"/>
      <c r="U4598" s="300"/>
      <c r="V4598" s="294" t="str">
        <f>IF(Tabela7[[#This Row],[C/V]]="c",Tabela7[[#This Row],[Preço Médio]],"")</f>
        <v/>
      </c>
      <c r="W4598" s="294" t="str">
        <f>IF(Tabela7[[#This Row],[C/V]]="v",Tabela7[[#This Row],[Preço Médio]],"")</f>
        <v/>
      </c>
      <c r="X4598" s="123" t="str">
        <f>Tabela7[[#This Row],[Código Negociação]]&amp;Tabela7[[#This Row],[C/V]]</f>
        <v/>
      </c>
    </row>
    <row r="4599" spans="3:24" ht="15" customHeight="1" x14ac:dyDescent="0.25">
      <c r="C4599" s="262"/>
      <c r="D4599" s="272"/>
      <c r="E4599" s="273"/>
      <c r="F4599" s="264"/>
      <c r="G4599" s="265"/>
      <c r="H4599" s="126"/>
      <c r="I4599" s="125"/>
      <c r="J4599" s="125"/>
      <c r="K4599" s="125"/>
      <c r="L4599" s="125"/>
      <c r="M4599" s="125"/>
      <c r="N4599" s="125"/>
      <c r="O4599" s="266"/>
      <c r="P4599" s="267"/>
      <c r="Q4599" s="268"/>
      <c r="R4599" s="269"/>
      <c r="S4599" s="268"/>
      <c r="T4599" s="263"/>
      <c r="U4599" s="300"/>
      <c r="V4599" s="294" t="str">
        <f>IF(Tabela7[[#This Row],[C/V]]="c",Tabela7[[#This Row],[Preço Médio]],"")</f>
        <v/>
      </c>
      <c r="W4599" s="294" t="str">
        <f>IF(Tabela7[[#This Row],[C/V]]="v",Tabela7[[#This Row],[Preço Médio]],"")</f>
        <v/>
      </c>
      <c r="X4599" s="123" t="str">
        <f>Tabela7[[#This Row],[Código Negociação]]&amp;Tabela7[[#This Row],[C/V]]</f>
        <v/>
      </c>
    </row>
    <row r="4600" spans="3:24" ht="15" customHeight="1" x14ac:dyDescent="0.25">
      <c r="C4600" s="262"/>
      <c r="D4600" s="272"/>
      <c r="E4600" s="273"/>
      <c r="F4600" s="264"/>
      <c r="G4600" s="265"/>
      <c r="H4600" s="126"/>
      <c r="I4600" s="125"/>
      <c r="J4600" s="125"/>
      <c r="K4600" s="125"/>
      <c r="L4600" s="125"/>
      <c r="M4600" s="125"/>
      <c r="N4600" s="125"/>
      <c r="O4600" s="266"/>
      <c r="P4600" s="267"/>
      <c r="Q4600" s="267"/>
      <c r="R4600" s="270"/>
      <c r="S4600" s="267"/>
      <c r="T4600" s="264"/>
      <c r="U4600" s="300"/>
      <c r="V4600" s="294" t="str">
        <f>IF(Tabela7[[#This Row],[C/V]]="c",Tabela7[[#This Row],[Preço Médio]],"")</f>
        <v/>
      </c>
      <c r="W4600" s="294" t="str">
        <f>IF(Tabela7[[#This Row],[C/V]]="v",Tabela7[[#This Row],[Preço Médio]],"")</f>
        <v/>
      </c>
      <c r="X4600" s="123" t="str">
        <f>Tabela7[[#This Row],[Código Negociação]]&amp;Tabela7[[#This Row],[C/V]]</f>
        <v/>
      </c>
    </row>
    <row r="4601" spans="3:24" ht="15" customHeight="1" x14ac:dyDescent="0.25">
      <c r="C4601" s="141"/>
      <c r="D4601" s="271"/>
      <c r="E4601" s="271"/>
      <c r="F4601" s="118"/>
      <c r="G4601" s="119"/>
      <c r="H4601" s="118"/>
      <c r="I4601" s="120"/>
      <c r="J4601" s="120"/>
      <c r="K4601" s="120"/>
      <c r="L4601" s="120"/>
      <c r="M4601" s="120"/>
      <c r="N4601" s="120"/>
      <c r="O4601" s="121"/>
      <c r="P4601" s="121"/>
      <c r="Q4601" s="117"/>
      <c r="R4601" s="122"/>
      <c r="S4601" s="117"/>
      <c r="T4601" s="123"/>
      <c r="U4601" s="299"/>
      <c r="V4601" s="294" t="str">
        <f>IF(Tabela7[[#This Row],[C/V]]="c",Tabela7[[#This Row],[Preço Médio]],"")</f>
        <v/>
      </c>
      <c r="W4601" s="294" t="str">
        <f>IF(Tabela7[[#This Row],[C/V]]="v",Tabela7[[#This Row],[Preço Médio]],"")</f>
        <v/>
      </c>
      <c r="X4601" s="123" t="str">
        <f>Tabela7[[#This Row],[Código Negociação]]&amp;Tabela7[[#This Row],[C/V]]</f>
        <v/>
      </c>
    </row>
    <row r="4602" spans="3:24" ht="15" customHeight="1" x14ac:dyDescent="0.25">
      <c r="C4602" s="262"/>
      <c r="D4602" s="272"/>
      <c r="E4602" s="272"/>
      <c r="F4602" s="264"/>
      <c r="G4602" s="265"/>
      <c r="H4602" s="126"/>
      <c r="I4602" s="125"/>
      <c r="J4602" s="125"/>
      <c r="K4602" s="125"/>
      <c r="L4602" s="125"/>
      <c r="M4602" s="125"/>
      <c r="N4602" s="125"/>
      <c r="O4602" s="266"/>
      <c r="P4602" s="267"/>
      <c r="Q4602" s="268"/>
      <c r="R4602" s="269"/>
      <c r="S4602" s="268"/>
      <c r="T4602" s="263"/>
      <c r="U4602" s="300"/>
      <c r="V4602" s="294" t="str">
        <f>IF(Tabela7[[#This Row],[C/V]]="c",Tabela7[[#This Row],[Preço Médio]],"")</f>
        <v/>
      </c>
      <c r="W4602" s="294" t="str">
        <f>IF(Tabela7[[#This Row],[C/V]]="v",Tabela7[[#This Row],[Preço Médio]],"")</f>
        <v/>
      </c>
      <c r="X4602" s="123" t="str">
        <f>Tabela7[[#This Row],[Código Negociação]]&amp;Tabela7[[#This Row],[C/V]]</f>
        <v/>
      </c>
    </row>
    <row r="4603" spans="3:24" ht="15" customHeight="1" x14ac:dyDescent="0.25">
      <c r="C4603" s="262"/>
      <c r="D4603" s="272"/>
      <c r="E4603" s="272"/>
      <c r="F4603" s="264"/>
      <c r="G4603" s="265"/>
      <c r="H4603" s="126"/>
      <c r="I4603" s="125"/>
      <c r="J4603" s="125"/>
      <c r="K4603" s="125"/>
      <c r="L4603" s="125"/>
      <c r="M4603" s="125"/>
      <c r="N4603" s="125"/>
      <c r="O4603" s="266"/>
      <c r="P4603" s="267"/>
      <c r="Q4603" s="267"/>
      <c r="R4603" s="270"/>
      <c r="S4603" s="267"/>
      <c r="T4603" s="264"/>
      <c r="U4603" s="300"/>
      <c r="V4603" s="294" t="str">
        <f>IF(Tabela7[[#This Row],[C/V]]="c",Tabela7[[#This Row],[Preço Médio]],"")</f>
        <v/>
      </c>
      <c r="W4603" s="294" t="str">
        <f>IF(Tabela7[[#This Row],[C/V]]="v",Tabela7[[#This Row],[Preço Médio]],"")</f>
        <v/>
      </c>
      <c r="X4603" s="123" t="str">
        <f>Tabela7[[#This Row],[Código Negociação]]&amp;Tabela7[[#This Row],[C/V]]</f>
        <v/>
      </c>
    </row>
    <row r="4604" spans="3:24" ht="15" customHeight="1" x14ac:dyDescent="0.25">
      <c r="C4604" s="141"/>
      <c r="D4604" s="273"/>
      <c r="E4604" s="273"/>
      <c r="F4604" s="264"/>
      <c r="G4604" s="274"/>
      <c r="H4604" s="264"/>
      <c r="I4604" s="275"/>
      <c r="J4604" s="275"/>
      <c r="K4604" s="275"/>
      <c r="L4604" s="275"/>
      <c r="M4604" s="275"/>
      <c r="N4604" s="275"/>
      <c r="O4604" s="267"/>
      <c r="P4604" s="267"/>
      <c r="Q4604" s="268"/>
      <c r="R4604" s="269"/>
      <c r="S4604" s="268"/>
      <c r="T4604" s="263"/>
      <c r="U4604" s="300"/>
      <c r="V4604" s="294" t="str">
        <f>IF(Tabela7[[#This Row],[C/V]]="c",Tabela7[[#This Row],[Preço Médio]],"")</f>
        <v/>
      </c>
      <c r="W4604" s="294" t="str">
        <f>IF(Tabela7[[#This Row],[C/V]]="v",Tabela7[[#This Row],[Preço Médio]],"")</f>
        <v/>
      </c>
      <c r="X4604" s="123" t="str">
        <f>Tabela7[[#This Row],[Código Negociação]]&amp;Tabela7[[#This Row],[C/V]]</f>
        <v/>
      </c>
    </row>
    <row r="4605" spans="3:24" ht="15" customHeight="1" x14ac:dyDescent="0.25">
      <c r="C4605" s="262"/>
      <c r="D4605" s="272"/>
      <c r="E4605" s="273"/>
      <c r="F4605" s="264"/>
      <c r="G4605" s="265"/>
      <c r="H4605" s="126"/>
      <c r="I4605" s="125"/>
      <c r="J4605" s="125"/>
      <c r="K4605" s="125"/>
      <c r="L4605" s="125"/>
      <c r="M4605" s="125"/>
      <c r="N4605" s="125"/>
      <c r="O4605" s="266"/>
      <c r="P4605" s="267"/>
      <c r="Q4605" s="268"/>
      <c r="R4605" s="269"/>
      <c r="S4605" s="268"/>
      <c r="T4605" s="263"/>
      <c r="U4605" s="300"/>
      <c r="V4605" s="294" t="str">
        <f>IF(Tabela7[[#This Row],[C/V]]="c",Tabela7[[#This Row],[Preço Médio]],"")</f>
        <v/>
      </c>
      <c r="W4605" s="294" t="str">
        <f>IF(Tabela7[[#This Row],[C/V]]="v",Tabela7[[#This Row],[Preço Médio]],"")</f>
        <v/>
      </c>
      <c r="X4605" s="123" t="str">
        <f>Tabela7[[#This Row],[Código Negociação]]&amp;Tabela7[[#This Row],[C/V]]</f>
        <v/>
      </c>
    </row>
    <row r="4606" spans="3:24" ht="15" customHeight="1" x14ac:dyDescent="0.25">
      <c r="C4606" s="262"/>
      <c r="D4606" s="272"/>
      <c r="E4606" s="273"/>
      <c r="F4606" s="264"/>
      <c r="G4606" s="265"/>
      <c r="H4606" s="126"/>
      <c r="I4606" s="125"/>
      <c r="J4606" s="125"/>
      <c r="K4606" s="125"/>
      <c r="L4606" s="125"/>
      <c r="M4606" s="125"/>
      <c r="N4606" s="125"/>
      <c r="O4606" s="266"/>
      <c r="P4606" s="267"/>
      <c r="Q4606" s="267"/>
      <c r="R4606" s="270"/>
      <c r="S4606" s="267"/>
      <c r="T4606" s="264"/>
      <c r="U4606" s="300"/>
      <c r="V4606" s="294" t="str">
        <f>IF(Tabela7[[#This Row],[C/V]]="c",Tabela7[[#This Row],[Preço Médio]],"")</f>
        <v/>
      </c>
      <c r="W4606" s="294" t="str">
        <f>IF(Tabela7[[#This Row],[C/V]]="v",Tabela7[[#This Row],[Preço Médio]],"")</f>
        <v/>
      </c>
      <c r="X4606" s="123" t="str">
        <f>Tabela7[[#This Row],[Código Negociação]]&amp;Tabela7[[#This Row],[C/V]]</f>
        <v/>
      </c>
    </row>
    <row r="4607" spans="3:24" ht="15" customHeight="1" x14ac:dyDescent="0.25">
      <c r="C4607" s="141"/>
      <c r="D4607" s="271"/>
      <c r="E4607" s="271"/>
      <c r="F4607" s="118"/>
      <c r="G4607" s="119"/>
      <c r="H4607" s="118"/>
      <c r="I4607" s="120"/>
      <c r="J4607" s="120"/>
      <c r="K4607" s="120"/>
      <c r="L4607" s="120"/>
      <c r="M4607" s="120"/>
      <c r="N4607" s="120"/>
      <c r="O4607" s="121"/>
      <c r="P4607" s="121"/>
      <c r="Q4607" s="117"/>
      <c r="R4607" s="122"/>
      <c r="S4607" s="117"/>
      <c r="T4607" s="123"/>
      <c r="U4607" s="299"/>
      <c r="V4607" s="294" t="str">
        <f>IF(Tabela7[[#This Row],[C/V]]="c",Tabela7[[#This Row],[Preço Médio]],"")</f>
        <v/>
      </c>
      <c r="W4607" s="294" t="str">
        <f>IF(Tabela7[[#This Row],[C/V]]="v",Tabela7[[#This Row],[Preço Médio]],"")</f>
        <v/>
      </c>
      <c r="X4607" s="123" t="str">
        <f>Tabela7[[#This Row],[Código Negociação]]&amp;Tabela7[[#This Row],[C/V]]</f>
        <v/>
      </c>
    </row>
    <row r="4608" spans="3:24" ht="15" customHeight="1" x14ac:dyDescent="0.25">
      <c r="C4608" s="262"/>
      <c r="D4608" s="272"/>
      <c r="E4608" s="272"/>
      <c r="F4608" s="264"/>
      <c r="G4608" s="265"/>
      <c r="H4608" s="126"/>
      <c r="I4608" s="125"/>
      <c r="J4608" s="125"/>
      <c r="K4608" s="125"/>
      <c r="L4608" s="125"/>
      <c r="M4608" s="125"/>
      <c r="N4608" s="125"/>
      <c r="O4608" s="266"/>
      <c r="P4608" s="267"/>
      <c r="Q4608" s="268"/>
      <c r="R4608" s="269"/>
      <c r="S4608" s="268"/>
      <c r="T4608" s="263"/>
      <c r="U4608" s="300"/>
      <c r="V4608" s="294" t="str">
        <f>IF(Tabela7[[#This Row],[C/V]]="c",Tabela7[[#This Row],[Preço Médio]],"")</f>
        <v/>
      </c>
      <c r="W4608" s="294" t="str">
        <f>IF(Tabela7[[#This Row],[C/V]]="v",Tabela7[[#This Row],[Preço Médio]],"")</f>
        <v/>
      </c>
      <c r="X4608" s="123" t="str">
        <f>Tabela7[[#This Row],[Código Negociação]]&amp;Tabela7[[#This Row],[C/V]]</f>
        <v/>
      </c>
    </row>
    <row r="4609" spans="3:24" ht="15" customHeight="1" x14ac:dyDescent="0.25">
      <c r="C4609" s="262"/>
      <c r="D4609" s="272"/>
      <c r="E4609" s="272"/>
      <c r="F4609" s="264"/>
      <c r="G4609" s="265"/>
      <c r="H4609" s="126"/>
      <c r="I4609" s="125"/>
      <c r="J4609" s="125"/>
      <c r="K4609" s="125"/>
      <c r="L4609" s="125"/>
      <c r="M4609" s="125"/>
      <c r="N4609" s="125"/>
      <c r="O4609" s="266"/>
      <c r="P4609" s="267"/>
      <c r="Q4609" s="267"/>
      <c r="R4609" s="270"/>
      <c r="S4609" s="267"/>
      <c r="T4609" s="264"/>
      <c r="U4609" s="300"/>
      <c r="V4609" s="294" t="str">
        <f>IF(Tabela7[[#This Row],[C/V]]="c",Tabela7[[#This Row],[Preço Médio]],"")</f>
        <v/>
      </c>
      <c r="W4609" s="294" t="str">
        <f>IF(Tabela7[[#This Row],[C/V]]="v",Tabela7[[#This Row],[Preço Médio]],"")</f>
        <v/>
      </c>
      <c r="X4609" s="123" t="str">
        <f>Tabela7[[#This Row],[Código Negociação]]&amp;Tabela7[[#This Row],[C/V]]</f>
        <v/>
      </c>
    </row>
    <row r="4610" spans="3:24" ht="15" customHeight="1" x14ac:dyDescent="0.25">
      <c r="C4610" s="141"/>
      <c r="D4610" s="273"/>
      <c r="E4610" s="273"/>
      <c r="F4610" s="264"/>
      <c r="G4610" s="274"/>
      <c r="H4610" s="264"/>
      <c r="I4610" s="275"/>
      <c r="J4610" s="275"/>
      <c r="K4610" s="275"/>
      <c r="L4610" s="275"/>
      <c r="M4610" s="275"/>
      <c r="N4610" s="275"/>
      <c r="O4610" s="267"/>
      <c r="P4610" s="267"/>
      <c r="Q4610" s="268"/>
      <c r="R4610" s="269"/>
      <c r="S4610" s="268"/>
      <c r="T4610" s="263"/>
      <c r="U4610" s="300"/>
      <c r="V4610" s="294" t="str">
        <f>IF(Tabela7[[#This Row],[C/V]]="c",Tabela7[[#This Row],[Preço Médio]],"")</f>
        <v/>
      </c>
      <c r="W4610" s="294" t="str">
        <f>IF(Tabela7[[#This Row],[C/V]]="v",Tabela7[[#This Row],[Preço Médio]],"")</f>
        <v/>
      </c>
      <c r="X4610" s="123" t="str">
        <f>Tabela7[[#This Row],[Código Negociação]]&amp;Tabela7[[#This Row],[C/V]]</f>
        <v/>
      </c>
    </row>
    <row r="4611" spans="3:24" ht="15" customHeight="1" x14ac:dyDescent="0.25">
      <c r="C4611" s="262"/>
      <c r="D4611" s="272"/>
      <c r="E4611" s="273"/>
      <c r="F4611" s="264"/>
      <c r="G4611" s="265"/>
      <c r="H4611" s="126"/>
      <c r="I4611" s="125"/>
      <c r="J4611" s="125"/>
      <c r="K4611" s="125"/>
      <c r="L4611" s="125"/>
      <c r="M4611" s="125"/>
      <c r="N4611" s="125"/>
      <c r="O4611" s="266"/>
      <c r="P4611" s="267"/>
      <c r="Q4611" s="268"/>
      <c r="R4611" s="269"/>
      <c r="S4611" s="268"/>
      <c r="T4611" s="263"/>
      <c r="U4611" s="300"/>
      <c r="V4611" s="294" t="str">
        <f>IF(Tabela7[[#This Row],[C/V]]="c",Tabela7[[#This Row],[Preço Médio]],"")</f>
        <v/>
      </c>
      <c r="W4611" s="294" t="str">
        <f>IF(Tabela7[[#This Row],[C/V]]="v",Tabela7[[#This Row],[Preço Médio]],"")</f>
        <v/>
      </c>
      <c r="X4611" s="123" t="str">
        <f>Tabela7[[#This Row],[Código Negociação]]&amp;Tabela7[[#This Row],[C/V]]</f>
        <v/>
      </c>
    </row>
    <row r="4612" spans="3:24" ht="15" customHeight="1" x14ac:dyDescent="0.25">
      <c r="C4612" s="262"/>
      <c r="D4612" s="272"/>
      <c r="E4612" s="273"/>
      <c r="F4612" s="264"/>
      <c r="G4612" s="265"/>
      <c r="H4612" s="126"/>
      <c r="I4612" s="125"/>
      <c r="J4612" s="125"/>
      <c r="K4612" s="125"/>
      <c r="L4612" s="125"/>
      <c r="M4612" s="125"/>
      <c r="N4612" s="125"/>
      <c r="O4612" s="266"/>
      <c r="P4612" s="267"/>
      <c r="Q4612" s="267"/>
      <c r="R4612" s="270"/>
      <c r="S4612" s="267"/>
      <c r="T4612" s="264"/>
      <c r="U4612" s="300"/>
      <c r="V4612" s="294" t="str">
        <f>IF(Tabela7[[#This Row],[C/V]]="c",Tabela7[[#This Row],[Preço Médio]],"")</f>
        <v/>
      </c>
      <c r="W4612" s="294" t="str">
        <f>IF(Tabela7[[#This Row],[C/V]]="v",Tabela7[[#This Row],[Preço Médio]],"")</f>
        <v/>
      </c>
      <c r="X4612" s="123" t="str">
        <f>Tabela7[[#This Row],[Código Negociação]]&amp;Tabela7[[#This Row],[C/V]]</f>
        <v/>
      </c>
    </row>
    <row r="4613" spans="3:24" ht="15" customHeight="1" x14ac:dyDescent="0.25">
      <c r="C4613" s="141"/>
      <c r="D4613" s="271"/>
      <c r="E4613" s="271"/>
      <c r="F4613" s="118"/>
      <c r="G4613" s="119"/>
      <c r="H4613" s="118"/>
      <c r="I4613" s="120"/>
      <c r="J4613" s="120"/>
      <c r="K4613" s="120"/>
      <c r="L4613" s="120"/>
      <c r="M4613" s="120"/>
      <c r="N4613" s="120"/>
      <c r="O4613" s="121"/>
      <c r="P4613" s="121"/>
      <c r="Q4613" s="117"/>
      <c r="R4613" s="122"/>
      <c r="S4613" s="117"/>
      <c r="T4613" s="123"/>
      <c r="U4613" s="299"/>
      <c r="V4613" s="294" t="str">
        <f>IF(Tabela7[[#This Row],[C/V]]="c",Tabela7[[#This Row],[Preço Médio]],"")</f>
        <v/>
      </c>
      <c r="W4613" s="294" t="str">
        <f>IF(Tabela7[[#This Row],[C/V]]="v",Tabela7[[#This Row],[Preço Médio]],"")</f>
        <v/>
      </c>
      <c r="X4613" s="123" t="str">
        <f>Tabela7[[#This Row],[Código Negociação]]&amp;Tabela7[[#This Row],[C/V]]</f>
        <v/>
      </c>
    </row>
    <row r="4614" spans="3:24" ht="15" customHeight="1" x14ac:dyDescent="0.25">
      <c r="C4614" s="262"/>
      <c r="D4614" s="272"/>
      <c r="E4614" s="272"/>
      <c r="F4614" s="264"/>
      <c r="G4614" s="265"/>
      <c r="H4614" s="126"/>
      <c r="I4614" s="125"/>
      <c r="J4614" s="125"/>
      <c r="K4614" s="125"/>
      <c r="L4614" s="125"/>
      <c r="M4614" s="125"/>
      <c r="N4614" s="125"/>
      <c r="O4614" s="266"/>
      <c r="P4614" s="267"/>
      <c r="Q4614" s="268"/>
      <c r="R4614" s="269"/>
      <c r="S4614" s="268"/>
      <c r="T4614" s="263"/>
      <c r="U4614" s="300"/>
      <c r="V4614" s="294" t="str">
        <f>IF(Tabela7[[#This Row],[C/V]]="c",Tabela7[[#This Row],[Preço Médio]],"")</f>
        <v/>
      </c>
      <c r="W4614" s="294" t="str">
        <f>IF(Tabela7[[#This Row],[C/V]]="v",Tabela7[[#This Row],[Preço Médio]],"")</f>
        <v/>
      </c>
      <c r="X4614" s="123" t="str">
        <f>Tabela7[[#This Row],[Código Negociação]]&amp;Tabela7[[#This Row],[C/V]]</f>
        <v/>
      </c>
    </row>
    <row r="4615" spans="3:24" ht="15" customHeight="1" x14ac:dyDescent="0.25">
      <c r="C4615" s="262"/>
      <c r="D4615" s="272"/>
      <c r="E4615" s="272"/>
      <c r="F4615" s="264"/>
      <c r="G4615" s="265"/>
      <c r="H4615" s="126"/>
      <c r="I4615" s="125"/>
      <c r="J4615" s="125"/>
      <c r="K4615" s="125"/>
      <c r="L4615" s="125"/>
      <c r="M4615" s="125"/>
      <c r="N4615" s="125"/>
      <c r="O4615" s="266"/>
      <c r="P4615" s="267"/>
      <c r="Q4615" s="267"/>
      <c r="R4615" s="270"/>
      <c r="S4615" s="267"/>
      <c r="T4615" s="264"/>
      <c r="U4615" s="300"/>
      <c r="V4615" s="294" t="str">
        <f>IF(Tabela7[[#This Row],[C/V]]="c",Tabela7[[#This Row],[Preço Médio]],"")</f>
        <v/>
      </c>
      <c r="W4615" s="294" t="str">
        <f>IF(Tabela7[[#This Row],[C/V]]="v",Tabela7[[#This Row],[Preço Médio]],"")</f>
        <v/>
      </c>
      <c r="X4615" s="123" t="str">
        <f>Tabela7[[#This Row],[Código Negociação]]&amp;Tabela7[[#This Row],[C/V]]</f>
        <v/>
      </c>
    </row>
    <row r="4616" spans="3:24" ht="15" customHeight="1" x14ac:dyDescent="0.25">
      <c r="C4616" s="141"/>
      <c r="D4616" s="273"/>
      <c r="E4616" s="273"/>
      <c r="F4616" s="264"/>
      <c r="G4616" s="274"/>
      <c r="H4616" s="264"/>
      <c r="I4616" s="275"/>
      <c r="J4616" s="275"/>
      <c r="K4616" s="275"/>
      <c r="L4616" s="275"/>
      <c r="M4616" s="275"/>
      <c r="N4616" s="275"/>
      <c r="O4616" s="267"/>
      <c r="P4616" s="267"/>
      <c r="Q4616" s="268"/>
      <c r="R4616" s="269"/>
      <c r="S4616" s="268"/>
      <c r="T4616" s="263"/>
      <c r="U4616" s="300"/>
      <c r="V4616" s="294" t="str">
        <f>IF(Tabela7[[#This Row],[C/V]]="c",Tabela7[[#This Row],[Preço Médio]],"")</f>
        <v/>
      </c>
      <c r="W4616" s="294" t="str">
        <f>IF(Tabela7[[#This Row],[C/V]]="v",Tabela7[[#This Row],[Preço Médio]],"")</f>
        <v/>
      </c>
      <c r="X4616" s="123" t="str">
        <f>Tabela7[[#This Row],[Código Negociação]]&amp;Tabela7[[#This Row],[C/V]]</f>
        <v/>
      </c>
    </row>
    <row r="4617" spans="3:24" ht="15" customHeight="1" x14ac:dyDescent="0.25">
      <c r="C4617" s="262"/>
      <c r="D4617" s="272"/>
      <c r="E4617" s="273"/>
      <c r="F4617" s="264"/>
      <c r="G4617" s="265"/>
      <c r="H4617" s="126"/>
      <c r="I4617" s="125"/>
      <c r="J4617" s="125"/>
      <c r="K4617" s="125"/>
      <c r="L4617" s="125"/>
      <c r="M4617" s="125"/>
      <c r="N4617" s="125"/>
      <c r="O4617" s="266"/>
      <c r="P4617" s="267"/>
      <c r="Q4617" s="268"/>
      <c r="R4617" s="269"/>
      <c r="S4617" s="268"/>
      <c r="T4617" s="263"/>
      <c r="U4617" s="300"/>
      <c r="V4617" s="294" t="str">
        <f>IF(Tabela7[[#This Row],[C/V]]="c",Tabela7[[#This Row],[Preço Médio]],"")</f>
        <v/>
      </c>
      <c r="W4617" s="294" t="str">
        <f>IF(Tabela7[[#This Row],[C/V]]="v",Tabela7[[#This Row],[Preço Médio]],"")</f>
        <v/>
      </c>
      <c r="X4617" s="123" t="str">
        <f>Tabela7[[#This Row],[Código Negociação]]&amp;Tabela7[[#This Row],[C/V]]</f>
        <v/>
      </c>
    </row>
    <row r="4618" spans="3:24" ht="15" customHeight="1" x14ac:dyDescent="0.25">
      <c r="C4618" s="262"/>
      <c r="D4618" s="272"/>
      <c r="E4618" s="273"/>
      <c r="F4618" s="264"/>
      <c r="G4618" s="265"/>
      <c r="H4618" s="126"/>
      <c r="I4618" s="125"/>
      <c r="J4618" s="125"/>
      <c r="K4618" s="125"/>
      <c r="L4618" s="125"/>
      <c r="M4618" s="125"/>
      <c r="N4618" s="125"/>
      <c r="O4618" s="266"/>
      <c r="P4618" s="267"/>
      <c r="Q4618" s="267"/>
      <c r="R4618" s="270"/>
      <c r="S4618" s="267"/>
      <c r="T4618" s="264"/>
      <c r="U4618" s="300"/>
      <c r="V4618" s="294" t="str">
        <f>IF(Tabela7[[#This Row],[C/V]]="c",Tabela7[[#This Row],[Preço Médio]],"")</f>
        <v/>
      </c>
      <c r="W4618" s="294" t="str">
        <f>IF(Tabela7[[#This Row],[C/V]]="v",Tabela7[[#This Row],[Preço Médio]],"")</f>
        <v/>
      </c>
      <c r="X4618" s="123" t="str">
        <f>Tabela7[[#This Row],[Código Negociação]]&amp;Tabela7[[#This Row],[C/V]]</f>
        <v/>
      </c>
    </row>
    <row r="4619" spans="3:24" ht="15" customHeight="1" x14ac:dyDescent="0.25">
      <c r="C4619" s="141"/>
      <c r="D4619" s="271"/>
      <c r="E4619" s="271"/>
      <c r="F4619" s="118"/>
      <c r="G4619" s="119"/>
      <c r="H4619" s="118"/>
      <c r="I4619" s="120"/>
      <c r="J4619" s="120"/>
      <c r="K4619" s="120"/>
      <c r="L4619" s="120"/>
      <c r="M4619" s="120"/>
      <c r="N4619" s="120"/>
      <c r="O4619" s="121"/>
      <c r="P4619" s="121"/>
      <c r="Q4619" s="117"/>
      <c r="R4619" s="122"/>
      <c r="S4619" s="117"/>
      <c r="T4619" s="123"/>
      <c r="U4619" s="299"/>
      <c r="V4619" s="294" t="str">
        <f>IF(Tabela7[[#This Row],[C/V]]="c",Tabela7[[#This Row],[Preço Médio]],"")</f>
        <v/>
      </c>
      <c r="W4619" s="294" t="str">
        <f>IF(Tabela7[[#This Row],[C/V]]="v",Tabela7[[#This Row],[Preço Médio]],"")</f>
        <v/>
      </c>
      <c r="X4619" s="123" t="str">
        <f>Tabela7[[#This Row],[Código Negociação]]&amp;Tabela7[[#This Row],[C/V]]</f>
        <v/>
      </c>
    </row>
    <row r="4620" spans="3:24" ht="15" customHeight="1" x14ac:dyDescent="0.25">
      <c r="C4620" s="262"/>
      <c r="D4620" s="272"/>
      <c r="E4620" s="272"/>
      <c r="F4620" s="264"/>
      <c r="G4620" s="265"/>
      <c r="H4620" s="126"/>
      <c r="I4620" s="125"/>
      <c r="J4620" s="125"/>
      <c r="K4620" s="125"/>
      <c r="L4620" s="125"/>
      <c r="M4620" s="125"/>
      <c r="N4620" s="125"/>
      <c r="O4620" s="266"/>
      <c r="P4620" s="267"/>
      <c r="Q4620" s="268"/>
      <c r="R4620" s="269"/>
      <c r="S4620" s="268"/>
      <c r="T4620" s="263"/>
      <c r="U4620" s="300"/>
      <c r="V4620" s="294" t="str">
        <f>IF(Tabela7[[#This Row],[C/V]]="c",Tabela7[[#This Row],[Preço Médio]],"")</f>
        <v/>
      </c>
      <c r="W4620" s="294" t="str">
        <f>IF(Tabela7[[#This Row],[C/V]]="v",Tabela7[[#This Row],[Preço Médio]],"")</f>
        <v/>
      </c>
      <c r="X4620" s="123" t="str">
        <f>Tabela7[[#This Row],[Código Negociação]]&amp;Tabela7[[#This Row],[C/V]]</f>
        <v/>
      </c>
    </row>
    <row r="4621" spans="3:24" ht="15" customHeight="1" x14ac:dyDescent="0.25">
      <c r="C4621" s="262"/>
      <c r="D4621" s="272"/>
      <c r="E4621" s="272"/>
      <c r="F4621" s="264"/>
      <c r="G4621" s="265"/>
      <c r="H4621" s="126"/>
      <c r="I4621" s="125"/>
      <c r="J4621" s="125"/>
      <c r="K4621" s="125"/>
      <c r="L4621" s="125"/>
      <c r="M4621" s="125"/>
      <c r="N4621" s="125"/>
      <c r="O4621" s="266"/>
      <c r="P4621" s="267"/>
      <c r="Q4621" s="267"/>
      <c r="R4621" s="270"/>
      <c r="S4621" s="267"/>
      <c r="T4621" s="264"/>
      <c r="U4621" s="300"/>
      <c r="V4621" s="294" t="str">
        <f>IF(Tabela7[[#This Row],[C/V]]="c",Tabela7[[#This Row],[Preço Médio]],"")</f>
        <v/>
      </c>
      <c r="W4621" s="294" t="str">
        <f>IF(Tabela7[[#This Row],[C/V]]="v",Tabela7[[#This Row],[Preço Médio]],"")</f>
        <v/>
      </c>
      <c r="X4621" s="123" t="str">
        <f>Tabela7[[#This Row],[Código Negociação]]&amp;Tabela7[[#This Row],[C/V]]</f>
        <v/>
      </c>
    </row>
    <row r="4622" spans="3:24" ht="15" customHeight="1" x14ac:dyDescent="0.25">
      <c r="C4622" s="141"/>
      <c r="D4622" s="273"/>
      <c r="E4622" s="273"/>
      <c r="F4622" s="264"/>
      <c r="G4622" s="274"/>
      <c r="H4622" s="264"/>
      <c r="I4622" s="275"/>
      <c r="J4622" s="275"/>
      <c r="K4622" s="275"/>
      <c r="L4622" s="275"/>
      <c r="M4622" s="275"/>
      <c r="N4622" s="275"/>
      <c r="O4622" s="267"/>
      <c r="P4622" s="267"/>
      <c r="Q4622" s="268"/>
      <c r="R4622" s="269"/>
      <c r="S4622" s="268"/>
      <c r="T4622" s="263"/>
      <c r="U4622" s="300"/>
      <c r="V4622" s="294" t="str">
        <f>IF(Tabela7[[#This Row],[C/V]]="c",Tabela7[[#This Row],[Preço Médio]],"")</f>
        <v/>
      </c>
      <c r="W4622" s="294" t="str">
        <f>IF(Tabela7[[#This Row],[C/V]]="v",Tabela7[[#This Row],[Preço Médio]],"")</f>
        <v/>
      </c>
      <c r="X4622" s="123" t="str">
        <f>Tabela7[[#This Row],[Código Negociação]]&amp;Tabela7[[#This Row],[C/V]]</f>
        <v/>
      </c>
    </row>
    <row r="4623" spans="3:24" ht="15" customHeight="1" x14ac:dyDescent="0.25">
      <c r="C4623" s="262"/>
      <c r="D4623" s="272"/>
      <c r="E4623" s="273"/>
      <c r="F4623" s="264"/>
      <c r="G4623" s="265"/>
      <c r="H4623" s="126"/>
      <c r="I4623" s="125"/>
      <c r="J4623" s="125"/>
      <c r="K4623" s="125"/>
      <c r="L4623" s="125"/>
      <c r="M4623" s="125"/>
      <c r="N4623" s="125"/>
      <c r="O4623" s="266"/>
      <c r="P4623" s="267"/>
      <c r="Q4623" s="268"/>
      <c r="R4623" s="269"/>
      <c r="S4623" s="268"/>
      <c r="T4623" s="263"/>
      <c r="U4623" s="300"/>
      <c r="V4623" s="294" t="str">
        <f>IF(Tabela7[[#This Row],[C/V]]="c",Tabela7[[#This Row],[Preço Médio]],"")</f>
        <v/>
      </c>
      <c r="W4623" s="294" t="str">
        <f>IF(Tabela7[[#This Row],[C/V]]="v",Tabela7[[#This Row],[Preço Médio]],"")</f>
        <v/>
      </c>
      <c r="X4623" s="123" t="str">
        <f>Tabela7[[#This Row],[Código Negociação]]&amp;Tabela7[[#This Row],[C/V]]</f>
        <v/>
      </c>
    </row>
    <row r="4624" spans="3:24" ht="15" customHeight="1" x14ac:dyDescent="0.25">
      <c r="C4624" s="262"/>
      <c r="D4624" s="272"/>
      <c r="E4624" s="273"/>
      <c r="F4624" s="264"/>
      <c r="G4624" s="265"/>
      <c r="H4624" s="126"/>
      <c r="I4624" s="125"/>
      <c r="J4624" s="125"/>
      <c r="K4624" s="125"/>
      <c r="L4624" s="125"/>
      <c r="M4624" s="125"/>
      <c r="N4624" s="125"/>
      <c r="O4624" s="266"/>
      <c r="P4624" s="267"/>
      <c r="Q4624" s="267"/>
      <c r="R4624" s="270"/>
      <c r="S4624" s="267"/>
      <c r="T4624" s="264"/>
      <c r="U4624" s="300"/>
      <c r="V4624" s="294" t="str">
        <f>IF(Tabela7[[#This Row],[C/V]]="c",Tabela7[[#This Row],[Preço Médio]],"")</f>
        <v/>
      </c>
      <c r="W4624" s="294" t="str">
        <f>IF(Tabela7[[#This Row],[C/V]]="v",Tabela7[[#This Row],[Preço Médio]],"")</f>
        <v/>
      </c>
      <c r="X4624" s="123" t="str">
        <f>Tabela7[[#This Row],[Código Negociação]]&amp;Tabela7[[#This Row],[C/V]]</f>
        <v/>
      </c>
    </row>
    <row r="4625" spans="3:24" ht="15" customHeight="1" x14ac:dyDescent="0.25">
      <c r="C4625" s="141"/>
      <c r="D4625" s="271"/>
      <c r="E4625" s="271"/>
      <c r="F4625" s="118"/>
      <c r="G4625" s="119"/>
      <c r="H4625" s="118"/>
      <c r="I4625" s="120"/>
      <c r="J4625" s="120"/>
      <c r="K4625" s="120"/>
      <c r="L4625" s="120"/>
      <c r="M4625" s="120"/>
      <c r="N4625" s="120"/>
      <c r="O4625" s="121"/>
      <c r="P4625" s="121"/>
      <c r="Q4625" s="117"/>
      <c r="R4625" s="122"/>
      <c r="S4625" s="117"/>
      <c r="T4625" s="123"/>
      <c r="U4625" s="299"/>
      <c r="V4625" s="294" t="str">
        <f>IF(Tabela7[[#This Row],[C/V]]="c",Tabela7[[#This Row],[Preço Médio]],"")</f>
        <v/>
      </c>
      <c r="W4625" s="294" t="str">
        <f>IF(Tabela7[[#This Row],[C/V]]="v",Tabela7[[#This Row],[Preço Médio]],"")</f>
        <v/>
      </c>
      <c r="X4625" s="123" t="str">
        <f>Tabela7[[#This Row],[Código Negociação]]&amp;Tabela7[[#This Row],[C/V]]</f>
        <v/>
      </c>
    </row>
    <row r="4626" spans="3:24" ht="15" customHeight="1" x14ac:dyDescent="0.25">
      <c r="C4626" s="262"/>
      <c r="D4626" s="272"/>
      <c r="E4626" s="272"/>
      <c r="F4626" s="264"/>
      <c r="G4626" s="265"/>
      <c r="H4626" s="126"/>
      <c r="I4626" s="125"/>
      <c r="J4626" s="125"/>
      <c r="K4626" s="125"/>
      <c r="L4626" s="125"/>
      <c r="M4626" s="125"/>
      <c r="N4626" s="125"/>
      <c r="O4626" s="266"/>
      <c r="P4626" s="267"/>
      <c r="Q4626" s="268"/>
      <c r="R4626" s="269"/>
      <c r="S4626" s="268"/>
      <c r="T4626" s="263"/>
      <c r="U4626" s="300"/>
      <c r="V4626" s="294" t="str">
        <f>IF(Tabela7[[#This Row],[C/V]]="c",Tabela7[[#This Row],[Preço Médio]],"")</f>
        <v/>
      </c>
      <c r="W4626" s="294" t="str">
        <f>IF(Tabela7[[#This Row],[C/V]]="v",Tabela7[[#This Row],[Preço Médio]],"")</f>
        <v/>
      </c>
      <c r="X4626" s="123" t="str">
        <f>Tabela7[[#This Row],[Código Negociação]]&amp;Tabela7[[#This Row],[C/V]]</f>
        <v/>
      </c>
    </row>
    <row r="4627" spans="3:24" ht="15" customHeight="1" x14ac:dyDescent="0.25">
      <c r="C4627" s="262"/>
      <c r="D4627" s="272"/>
      <c r="E4627" s="272"/>
      <c r="F4627" s="264"/>
      <c r="G4627" s="265"/>
      <c r="H4627" s="126"/>
      <c r="I4627" s="125"/>
      <c r="J4627" s="125"/>
      <c r="K4627" s="125"/>
      <c r="L4627" s="125"/>
      <c r="M4627" s="125"/>
      <c r="N4627" s="125"/>
      <c r="O4627" s="266"/>
      <c r="P4627" s="267"/>
      <c r="Q4627" s="267"/>
      <c r="R4627" s="270"/>
      <c r="S4627" s="267"/>
      <c r="T4627" s="264"/>
      <c r="U4627" s="300"/>
      <c r="V4627" s="294" t="str">
        <f>IF(Tabela7[[#This Row],[C/V]]="c",Tabela7[[#This Row],[Preço Médio]],"")</f>
        <v/>
      </c>
      <c r="W4627" s="294" t="str">
        <f>IF(Tabela7[[#This Row],[C/V]]="v",Tabela7[[#This Row],[Preço Médio]],"")</f>
        <v/>
      </c>
      <c r="X4627" s="123" t="str">
        <f>Tabela7[[#This Row],[Código Negociação]]&amp;Tabela7[[#This Row],[C/V]]</f>
        <v/>
      </c>
    </row>
    <row r="4628" spans="3:24" ht="15" customHeight="1" x14ac:dyDescent="0.25">
      <c r="C4628" s="141"/>
      <c r="D4628" s="273"/>
      <c r="E4628" s="273"/>
      <c r="F4628" s="264"/>
      <c r="G4628" s="274"/>
      <c r="H4628" s="264"/>
      <c r="I4628" s="275"/>
      <c r="J4628" s="275"/>
      <c r="K4628" s="275"/>
      <c r="L4628" s="275"/>
      <c r="M4628" s="275"/>
      <c r="N4628" s="275"/>
      <c r="O4628" s="267"/>
      <c r="P4628" s="267"/>
      <c r="Q4628" s="268"/>
      <c r="R4628" s="269"/>
      <c r="S4628" s="268"/>
      <c r="T4628" s="263"/>
      <c r="U4628" s="300"/>
      <c r="V4628" s="294" t="str">
        <f>IF(Tabela7[[#This Row],[C/V]]="c",Tabela7[[#This Row],[Preço Médio]],"")</f>
        <v/>
      </c>
      <c r="W4628" s="294" t="str">
        <f>IF(Tabela7[[#This Row],[C/V]]="v",Tabela7[[#This Row],[Preço Médio]],"")</f>
        <v/>
      </c>
      <c r="X4628" s="123" t="str">
        <f>Tabela7[[#This Row],[Código Negociação]]&amp;Tabela7[[#This Row],[C/V]]</f>
        <v/>
      </c>
    </row>
    <row r="4629" spans="3:24" ht="15" customHeight="1" x14ac:dyDescent="0.25">
      <c r="C4629" s="262"/>
      <c r="D4629" s="272"/>
      <c r="E4629" s="273"/>
      <c r="F4629" s="264"/>
      <c r="G4629" s="265"/>
      <c r="H4629" s="126"/>
      <c r="I4629" s="125"/>
      <c r="J4629" s="125"/>
      <c r="K4629" s="125"/>
      <c r="L4629" s="125"/>
      <c r="M4629" s="125"/>
      <c r="N4629" s="125"/>
      <c r="O4629" s="266"/>
      <c r="P4629" s="267"/>
      <c r="Q4629" s="268"/>
      <c r="R4629" s="269"/>
      <c r="S4629" s="268"/>
      <c r="T4629" s="263"/>
      <c r="U4629" s="300"/>
      <c r="V4629" s="294" t="str">
        <f>IF(Tabela7[[#This Row],[C/V]]="c",Tabela7[[#This Row],[Preço Médio]],"")</f>
        <v/>
      </c>
      <c r="W4629" s="294" t="str">
        <f>IF(Tabela7[[#This Row],[C/V]]="v",Tabela7[[#This Row],[Preço Médio]],"")</f>
        <v/>
      </c>
      <c r="X4629" s="123" t="str">
        <f>Tabela7[[#This Row],[Código Negociação]]&amp;Tabela7[[#This Row],[C/V]]</f>
        <v/>
      </c>
    </row>
    <row r="4630" spans="3:24" ht="15" customHeight="1" x14ac:dyDescent="0.25">
      <c r="C4630" s="262"/>
      <c r="D4630" s="272"/>
      <c r="E4630" s="273"/>
      <c r="F4630" s="264"/>
      <c r="G4630" s="265"/>
      <c r="H4630" s="126"/>
      <c r="I4630" s="125"/>
      <c r="J4630" s="125"/>
      <c r="K4630" s="125"/>
      <c r="L4630" s="125"/>
      <c r="M4630" s="125"/>
      <c r="N4630" s="125"/>
      <c r="O4630" s="266"/>
      <c r="P4630" s="267"/>
      <c r="Q4630" s="267"/>
      <c r="R4630" s="270"/>
      <c r="S4630" s="267"/>
      <c r="T4630" s="264"/>
      <c r="U4630" s="300"/>
      <c r="V4630" s="294" t="str">
        <f>IF(Tabela7[[#This Row],[C/V]]="c",Tabela7[[#This Row],[Preço Médio]],"")</f>
        <v/>
      </c>
      <c r="W4630" s="294" t="str">
        <f>IF(Tabela7[[#This Row],[C/V]]="v",Tabela7[[#This Row],[Preço Médio]],"")</f>
        <v/>
      </c>
      <c r="X4630" s="123" t="str">
        <f>Tabela7[[#This Row],[Código Negociação]]&amp;Tabela7[[#This Row],[C/V]]</f>
        <v/>
      </c>
    </row>
    <row r="4631" spans="3:24" ht="15" customHeight="1" x14ac:dyDescent="0.25">
      <c r="C4631" s="141"/>
      <c r="D4631" s="271"/>
      <c r="E4631" s="271"/>
      <c r="F4631" s="118"/>
      <c r="G4631" s="119"/>
      <c r="H4631" s="118"/>
      <c r="I4631" s="120"/>
      <c r="J4631" s="120"/>
      <c r="K4631" s="120"/>
      <c r="L4631" s="120"/>
      <c r="M4631" s="120"/>
      <c r="N4631" s="120"/>
      <c r="O4631" s="121"/>
      <c r="P4631" s="121"/>
      <c r="Q4631" s="117"/>
      <c r="R4631" s="122"/>
      <c r="S4631" s="117"/>
      <c r="T4631" s="123"/>
      <c r="U4631" s="299"/>
      <c r="V4631" s="294" t="str">
        <f>IF(Tabela7[[#This Row],[C/V]]="c",Tabela7[[#This Row],[Preço Médio]],"")</f>
        <v/>
      </c>
      <c r="W4631" s="294" t="str">
        <f>IF(Tabela7[[#This Row],[C/V]]="v",Tabela7[[#This Row],[Preço Médio]],"")</f>
        <v/>
      </c>
      <c r="X4631" s="123" t="str">
        <f>Tabela7[[#This Row],[Código Negociação]]&amp;Tabela7[[#This Row],[C/V]]</f>
        <v/>
      </c>
    </row>
    <row r="4632" spans="3:24" ht="15" customHeight="1" x14ac:dyDescent="0.25">
      <c r="C4632" s="262"/>
      <c r="D4632" s="272"/>
      <c r="E4632" s="272"/>
      <c r="F4632" s="264"/>
      <c r="G4632" s="265"/>
      <c r="H4632" s="126"/>
      <c r="I4632" s="125"/>
      <c r="J4632" s="125"/>
      <c r="K4632" s="125"/>
      <c r="L4632" s="125"/>
      <c r="M4632" s="125"/>
      <c r="N4632" s="125"/>
      <c r="O4632" s="266"/>
      <c r="P4632" s="267"/>
      <c r="Q4632" s="268"/>
      <c r="R4632" s="269"/>
      <c r="S4632" s="268"/>
      <c r="T4632" s="263"/>
      <c r="U4632" s="300"/>
      <c r="V4632" s="294" t="str">
        <f>IF(Tabela7[[#This Row],[C/V]]="c",Tabela7[[#This Row],[Preço Médio]],"")</f>
        <v/>
      </c>
      <c r="W4632" s="294" t="str">
        <f>IF(Tabela7[[#This Row],[C/V]]="v",Tabela7[[#This Row],[Preço Médio]],"")</f>
        <v/>
      </c>
      <c r="X4632" s="123" t="str">
        <f>Tabela7[[#This Row],[Código Negociação]]&amp;Tabela7[[#This Row],[C/V]]</f>
        <v/>
      </c>
    </row>
    <row r="4633" spans="3:24" ht="15" customHeight="1" x14ac:dyDescent="0.25">
      <c r="C4633" s="262"/>
      <c r="D4633" s="272"/>
      <c r="E4633" s="272"/>
      <c r="F4633" s="264"/>
      <c r="G4633" s="265"/>
      <c r="H4633" s="126"/>
      <c r="I4633" s="125"/>
      <c r="J4633" s="125"/>
      <c r="K4633" s="125"/>
      <c r="L4633" s="125"/>
      <c r="M4633" s="125"/>
      <c r="N4633" s="125"/>
      <c r="O4633" s="266"/>
      <c r="P4633" s="267"/>
      <c r="Q4633" s="267"/>
      <c r="R4633" s="270"/>
      <c r="S4633" s="267"/>
      <c r="T4633" s="264"/>
      <c r="U4633" s="300"/>
      <c r="V4633" s="294" t="str">
        <f>IF(Tabela7[[#This Row],[C/V]]="c",Tabela7[[#This Row],[Preço Médio]],"")</f>
        <v/>
      </c>
      <c r="W4633" s="294" t="str">
        <f>IF(Tabela7[[#This Row],[C/V]]="v",Tabela7[[#This Row],[Preço Médio]],"")</f>
        <v/>
      </c>
      <c r="X4633" s="123" t="str">
        <f>Tabela7[[#This Row],[Código Negociação]]&amp;Tabela7[[#This Row],[C/V]]</f>
        <v/>
      </c>
    </row>
    <row r="4634" spans="3:24" ht="15" customHeight="1" x14ac:dyDescent="0.25">
      <c r="C4634" s="141"/>
      <c r="D4634" s="273"/>
      <c r="E4634" s="273"/>
      <c r="F4634" s="264"/>
      <c r="G4634" s="274"/>
      <c r="H4634" s="264"/>
      <c r="I4634" s="275"/>
      <c r="J4634" s="275"/>
      <c r="K4634" s="275"/>
      <c r="L4634" s="275"/>
      <c r="M4634" s="275"/>
      <c r="N4634" s="275"/>
      <c r="O4634" s="267"/>
      <c r="P4634" s="267"/>
      <c r="Q4634" s="268"/>
      <c r="R4634" s="269"/>
      <c r="S4634" s="268"/>
      <c r="T4634" s="263"/>
      <c r="U4634" s="300"/>
      <c r="V4634" s="294" t="str">
        <f>IF(Tabela7[[#This Row],[C/V]]="c",Tabela7[[#This Row],[Preço Médio]],"")</f>
        <v/>
      </c>
      <c r="W4634" s="294" t="str">
        <f>IF(Tabela7[[#This Row],[C/V]]="v",Tabela7[[#This Row],[Preço Médio]],"")</f>
        <v/>
      </c>
      <c r="X4634" s="123" t="str">
        <f>Tabela7[[#This Row],[Código Negociação]]&amp;Tabela7[[#This Row],[C/V]]</f>
        <v/>
      </c>
    </row>
    <row r="4635" spans="3:24" ht="15" customHeight="1" x14ac:dyDescent="0.25">
      <c r="C4635" s="262"/>
      <c r="D4635" s="272"/>
      <c r="E4635" s="273"/>
      <c r="F4635" s="264"/>
      <c r="G4635" s="265"/>
      <c r="H4635" s="126"/>
      <c r="I4635" s="125"/>
      <c r="J4635" s="125"/>
      <c r="K4635" s="125"/>
      <c r="L4635" s="125"/>
      <c r="M4635" s="125"/>
      <c r="N4635" s="125"/>
      <c r="O4635" s="266"/>
      <c r="P4635" s="267"/>
      <c r="Q4635" s="268"/>
      <c r="R4635" s="269"/>
      <c r="S4635" s="268"/>
      <c r="T4635" s="263"/>
      <c r="U4635" s="300"/>
      <c r="V4635" s="294" t="str">
        <f>IF(Tabela7[[#This Row],[C/V]]="c",Tabela7[[#This Row],[Preço Médio]],"")</f>
        <v/>
      </c>
      <c r="W4635" s="294" t="str">
        <f>IF(Tabela7[[#This Row],[C/V]]="v",Tabela7[[#This Row],[Preço Médio]],"")</f>
        <v/>
      </c>
      <c r="X4635" s="123" t="str">
        <f>Tabela7[[#This Row],[Código Negociação]]&amp;Tabela7[[#This Row],[C/V]]</f>
        <v/>
      </c>
    </row>
    <row r="4636" spans="3:24" ht="15" customHeight="1" x14ac:dyDescent="0.25">
      <c r="C4636" s="262"/>
      <c r="D4636" s="272"/>
      <c r="E4636" s="273"/>
      <c r="F4636" s="264"/>
      <c r="G4636" s="265"/>
      <c r="H4636" s="126"/>
      <c r="I4636" s="125"/>
      <c r="J4636" s="125"/>
      <c r="K4636" s="125"/>
      <c r="L4636" s="125"/>
      <c r="M4636" s="125"/>
      <c r="N4636" s="125"/>
      <c r="O4636" s="266"/>
      <c r="P4636" s="267"/>
      <c r="Q4636" s="267"/>
      <c r="R4636" s="270"/>
      <c r="S4636" s="267"/>
      <c r="T4636" s="264"/>
      <c r="U4636" s="300"/>
      <c r="V4636" s="294" t="str">
        <f>IF(Tabela7[[#This Row],[C/V]]="c",Tabela7[[#This Row],[Preço Médio]],"")</f>
        <v/>
      </c>
      <c r="W4636" s="294" t="str">
        <f>IF(Tabela7[[#This Row],[C/V]]="v",Tabela7[[#This Row],[Preço Médio]],"")</f>
        <v/>
      </c>
      <c r="X4636" s="123" t="str">
        <f>Tabela7[[#This Row],[Código Negociação]]&amp;Tabela7[[#This Row],[C/V]]</f>
        <v/>
      </c>
    </row>
    <row r="4637" spans="3:24" ht="15" customHeight="1" x14ac:dyDescent="0.25">
      <c r="C4637" s="141"/>
      <c r="D4637" s="271"/>
      <c r="E4637" s="271"/>
      <c r="F4637" s="118"/>
      <c r="G4637" s="119"/>
      <c r="H4637" s="118"/>
      <c r="I4637" s="120"/>
      <c r="J4637" s="120"/>
      <c r="K4637" s="120"/>
      <c r="L4637" s="120"/>
      <c r="M4637" s="120"/>
      <c r="N4637" s="120"/>
      <c r="O4637" s="121"/>
      <c r="P4637" s="121"/>
      <c r="Q4637" s="117"/>
      <c r="R4637" s="122"/>
      <c r="S4637" s="117"/>
      <c r="T4637" s="123"/>
      <c r="U4637" s="299"/>
      <c r="V4637" s="294" t="str">
        <f>IF(Tabela7[[#This Row],[C/V]]="c",Tabela7[[#This Row],[Preço Médio]],"")</f>
        <v/>
      </c>
      <c r="W4637" s="294" t="str">
        <f>IF(Tabela7[[#This Row],[C/V]]="v",Tabela7[[#This Row],[Preço Médio]],"")</f>
        <v/>
      </c>
      <c r="X4637" s="123" t="str">
        <f>Tabela7[[#This Row],[Código Negociação]]&amp;Tabela7[[#This Row],[C/V]]</f>
        <v/>
      </c>
    </row>
    <row r="4638" spans="3:24" ht="15" customHeight="1" x14ac:dyDescent="0.25">
      <c r="C4638" s="262"/>
      <c r="D4638" s="272"/>
      <c r="E4638" s="272"/>
      <c r="F4638" s="264"/>
      <c r="G4638" s="265"/>
      <c r="H4638" s="126"/>
      <c r="I4638" s="125"/>
      <c r="J4638" s="125"/>
      <c r="K4638" s="125"/>
      <c r="L4638" s="125"/>
      <c r="M4638" s="125"/>
      <c r="N4638" s="125"/>
      <c r="O4638" s="266"/>
      <c r="P4638" s="267"/>
      <c r="Q4638" s="268"/>
      <c r="R4638" s="269"/>
      <c r="S4638" s="268"/>
      <c r="T4638" s="263"/>
      <c r="U4638" s="300"/>
      <c r="V4638" s="294" t="str">
        <f>IF(Tabela7[[#This Row],[C/V]]="c",Tabela7[[#This Row],[Preço Médio]],"")</f>
        <v/>
      </c>
      <c r="W4638" s="294" t="str">
        <f>IF(Tabela7[[#This Row],[C/V]]="v",Tabela7[[#This Row],[Preço Médio]],"")</f>
        <v/>
      </c>
      <c r="X4638" s="123" t="str">
        <f>Tabela7[[#This Row],[Código Negociação]]&amp;Tabela7[[#This Row],[C/V]]</f>
        <v/>
      </c>
    </row>
    <row r="4639" spans="3:24" ht="15" customHeight="1" x14ac:dyDescent="0.25">
      <c r="C4639" s="262"/>
      <c r="D4639" s="272"/>
      <c r="E4639" s="272"/>
      <c r="F4639" s="264"/>
      <c r="G4639" s="265"/>
      <c r="H4639" s="126"/>
      <c r="I4639" s="125"/>
      <c r="J4639" s="125"/>
      <c r="K4639" s="125"/>
      <c r="L4639" s="125"/>
      <c r="M4639" s="125"/>
      <c r="N4639" s="125"/>
      <c r="O4639" s="266"/>
      <c r="P4639" s="267"/>
      <c r="Q4639" s="267"/>
      <c r="R4639" s="270"/>
      <c r="S4639" s="267"/>
      <c r="T4639" s="264"/>
      <c r="U4639" s="300"/>
      <c r="V4639" s="294" t="str">
        <f>IF(Tabela7[[#This Row],[C/V]]="c",Tabela7[[#This Row],[Preço Médio]],"")</f>
        <v/>
      </c>
      <c r="W4639" s="294" t="str">
        <f>IF(Tabela7[[#This Row],[C/V]]="v",Tabela7[[#This Row],[Preço Médio]],"")</f>
        <v/>
      </c>
      <c r="X4639" s="123" t="str">
        <f>Tabela7[[#This Row],[Código Negociação]]&amp;Tabela7[[#This Row],[C/V]]</f>
        <v/>
      </c>
    </row>
    <row r="4640" spans="3:24" ht="15" customHeight="1" x14ac:dyDescent="0.25">
      <c r="C4640" s="141"/>
      <c r="D4640" s="273"/>
      <c r="E4640" s="273"/>
      <c r="F4640" s="264"/>
      <c r="G4640" s="274"/>
      <c r="H4640" s="264"/>
      <c r="I4640" s="275"/>
      <c r="J4640" s="275"/>
      <c r="K4640" s="275"/>
      <c r="L4640" s="275"/>
      <c r="M4640" s="275"/>
      <c r="N4640" s="275"/>
      <c r="O4640" s="267"/>
      <c r="P4640" s="267"/>
      <c r="Q4640" s="268"/>
      <c r="R4640" s="269"/>
      <c r="S4640" s="268"/>
      <c r="T4640" s="263"/>
      <c r="U4640" s="300"/>
      <c r="V4640" s="294" t="str">
        <f>IF(Tabela7[[#This Row],[C/V]]="c",Tabela7[[#This Row],[Preço Médio]],"")</f>
        <v/>
      </c>
      <c r="W4640" s="294" t="str">
        <f>IF(Tabela7[[#This Row],[C/V]]="v",Tabela7[[#This Row],[Preço Médio]],"")</f>
        <v/>
      </c>
      <c r="X4640" s="123" t="str">
        <f>Tabela7[[#This Row],[Código Negociação]]&amp;Tabela7[[#This Row],[C/V]]</f>
        <v/>
      </c>
    </row>
    <row r="4641" spans="3:24" ht="15" customHeight="1" x14ac:dyDescent="0.25">
      <c r="C4641" s="262"/>
      <c r="D4641" s="272"/>
      <c r="E4641" s="273"/>
      <c r="F4641" s="264"/>
      <c r="G4641" s="265"/>
      <c r="H4641" s="126"/>
      <c r="I4641" s="125"/>
      <c r="J4641" s="125"/>
      <c r="K4641" s="125"/>
      <c r="L4641" s="125"/>
      <c r="M4641" s="125"/>
      <c r="N4641" s="125"/>
      <c r="O4641" s="266"/>
      <c r="P4641" s="267"/>
      <c r="Q4641" s="268"/>
      <c r="R4641" s="269"/>
      <c r="S4641" s="268"/>
      <c r="T4641" s="263"/>
      <c r="U4641" s="300"/>
      <c r="V4641" s="294" t="str">
        <f>IF(Tabela7[[#This Row],[C/V]]="c",Tabela7[[#This Row],[Preço Médio]],"")</f>
        <v/>
      </c>
      <c r="W4641" s="294" t="str">
        <f>IF(Tabela7[[#This Row],[C/V]]="v",Tabela7[[#This Row],[Preço Médio]],"")</f>
        <v/>
      </c>
      <c r="X4641" s="123" t="str">
        <f>Tabela7[[#This Row],[Código Negociação]]&amp;Tabela7[[#This Row],[C/V]]</f>
        <v/>
      </c>
    </row>
    <row r="4642" spans="3:24" ht="15" customHeight="1" x14ac:dyDescent="0.25">
      <c r="C4642" s="262"/>
      <c r="D4642" s="272"/>
      <c r="E4642" s="273"/>
      <c r="F4642" s="264"/>
      <c r="G4642" s="265"/>
      <c r="H4642" s="126"/>
      <c r="I4642" s="125"/>
      <c r="J4642" s="125"/>
      <c r="K4642" s="125"/>
      <c r="L4642" s="125"/>
      <c r="M4642" s="125"/>
      <c r="N4642" s="125"/>
      <c r="O4642" s="266"/>
      <c r="P4642" s="267"/>
      <c r="Q4642" s="267"/>
      <c r="R4642" s="270"/>
      <c r="S4642" s="267"/>
      <c r="T4642" s="264"/>
      <c r="U4642" s="300"/>
      <c r="V4642" s="294" t="str">
        <f>IF(Tabela7[[#This Row],[C/V]]="c",Tabela7[[#This Row],[Preço Médio]],"")</f>
        <v/>
      </c>
      <c r="W4642" s="294" t="str">
        <f>IF(Tabela7[[#This Row],[C/V]]="v",Tabela7[[#This Row],[Preço Médio]],"")</f>
        <v/>
      </c>
      <c r="X4642" s="123" t="str">
        <f>Tabela7[[#This Row],[Código Negociação]]&amp;Tabela7[[#This Row],[C/V]]</f>
        <v/>
      </c>
    </row>
    <row r="4643" spans="3:24" ht="15" customHeight="1" x14ac:dyDescent="0.25">
      <c r="C4643" s="141"/>
      <c r="D4643" s="271"/>
      <c r="E4643" s="271"/>
      <c r="F4643" s="118"/>
      <c r="G4643" s="119"/>
      <c r="H4643" s="118"/>
      <c r="I4643" s="120"/>
      <c r="J4643" s="120"/>
      <c r="K4643" s="120"/>
      <c r="L4643" s="120"/>
      <c r="M4643" s="120"/>
      <c r="N4643" s="120"/>
      <c r="O4643" s="121"/>
      <c r="P4643" s="121"/>
      <c r="Q4643" s="117"/>
      <c r="R4643" s="122"/>
      <c r="S4643" s="117"/>
      <c r="T4643" s="123"/>
      <c r="U4643" s="299"/>
      <c r="V4643" s="294" t="str">
        <f>IF(Tabela7[[#This Row],[C/V]]="c",Tabela7[[#This Row],[Preço Médio]],"")</f>
        <v/>
      </c>
      <c r="W4643" s="294" t="str">
        <f>IF(Tabela7[[#This Row],[C/V]]="v",Tabela7[[#This Row],[Preço Médio]],"")</f>
        <v/>
      </c>
      <c r="X4643" s="123" t="str">
        <f>Tabela7[[#This Row],[Código Negociação]]&amp;Tabela7[[#This Row],[C/V]]</f>
        <v/>
      </c>
    </row>
    <row r="4644" spans="3:24" ht="15" customHeight="1" x14ac:dyDescent="0.25">
      <c r="C4644" s="262"/>
      <c r="D4644" s="272"/>
      <c r="E4644" s="272"/>
      <c r="F4644" s="264"/>
      <c r="G4644" s="265"/>
      <c r="H4644" s="126"/>
      <c r="I4644" s="125"/>
      <c r="J4644" s="125"/>
      <c r="K4644" s="125"/>
      <c r="L4644" s="125"/>
      <c r="M4644" s="125"/>
      <c r="N4644" s="125"/>
      <c r="O4644" s="266"/>
      <c r="P4644" s="267"/>
      <c r="Q4644" s="268"/>
      <c r="R4644" s="269"/>
      <c r="S4644" s="268"/>
      <c r="T4644" s="263"/>
      <c r="U4644" s="300"/>
      <c r="V4644" s="294" t="str">
        <f>IF(Tabela7[[#This Row],[C/V]]="c",Tabela7[[#This Row],[Preço Médio]],"")</f>
        <v/>
      </c>
      <c r="W4644" s="294" t="str">
        <f>IF(Tabela7[[#This Row],[C/V]]="v",Tabela7[[#This Row],[Preço Médio]],"")</f>
        <v/>
      </c>
      <c r="X4644" s="123" t="str">
        <f>Tabela7[[#This Row],[Código Negociação]]&amp;Tabela7[[#This Row],[C/V]]</f>
        <v/>
      </c>
    </row>
    <row r="4645" spans="3:24" ht="15" customHeight="1" x14ac:dyDescent="0.25">
      <c r="C4645" s="262"/>
      <c r="D4645" s="272"/>
      <c r="E4645" s="272"/>
      <c r="F4645" s="264"/>
      <c r="G4645" s="265"/>
      <c r="H4645" s="126"/>
      <c r="I4645" s="125"/>
      <c r="J4645" s="125"/>
      <c r="K4645" s="125"/>
      <c r="L4645" s="125"/>
      <c r="M4645" s="125"/>
      <c r="N4645" s="125"/>
      <c r="O4645" s="266"/>
      <c r="P4645" s="267"/>
      <c r="Q4645" s="267"/>
      <c r="R4645" s="270"/>
      <c r="S4645" s="267"/>
      <c r="T4645" s="264"/>
      <c r="U4645" s="300"/>
      <c r="V4645" s="294" t="str">
        <f>IF(Tabela7[[#This Row],[C/V]]="c",Tabela7[[#This Row],[Preço Médio]],"")</f>
        <v/>
      </c>
      <c r="W4645" s="294" t="str">
        <f>IF(Tabela7[[#This Row],[C/V]]="v",Tabela7[[#This Row],[Preço Médio]],"")</f>
        <v/>
      </c>
      <c r="X4645" s="123" t="str">
        <f>Tabela7[[#This Row],[Código Negociação]]&amp;Tabela7[[#This Row],[C/V]]</f>
        <v/>
      </c>
    </row>
    <row r="4646" spans="3:24" ht="15" customHeight="1" x14ac:dyDescent="0.25">
      <c r="C4646" s="141"/>
      <c r="D4646" s="273"/>
      <c r="E4646" s="273"/>
      <c r="F4646" s="264"/>
      <c r="G4646" s="274"/>
      <c r="H4646" s="264"/>
      <c r="I4646" s="275"/>
      <c r="J4646" s="275"/>
      <c r="K4646" s="275"/>
      <c r="L4646" s="275"/>
      <c r="M4646" s="275"/>
      <c r="N4646" s="275"/>
      <c r="O4646" s="267"/>
      <c r="P4646" s="267"/>
      <c r="Q4646" s="268"/>
      <c r="R4646" s="269"/>
      <c r="S4646" s="268"/>
      <c r="T4646" s="263"/>
      <c r="U4646" s="300"/>
      <c r="V4646" s="294" t="str">
        <f>IF(Tabela7[[#This Row],[C/V]]="c",Tabela7[[#This Row],[Preço Médio]],"")</f>
        <v/>
      </c>
      <c r="W4646" s="294" t="str">
        <f>IF(Tabela7[[#This Row],[C/V]]="v",Tabela7[[#This Row],[Preço Médio]],"")</f>
        <v/>
      </c>
      <c r="X4646" s="123" t="str">
        <f>Tabela7[[#This Row],[Código Negociação]]&amp;Tabela7[[#This Row],[C/V]]</f>
        <v/>
      </c>
    </row>
    <row r="4647" spans="3:24" ht="15" customHeight="1" x14ac:dyDescent="0.25">
      <c r="C4647" s="262"/>
      <c r="D4647" s="272"/>
      <c r="E4647" s="273"/>
      <c r="F4647" s="264"/>
      <c r="G4647" s="265"/>
      <c r="H4647" s="126"/>
      <c r="I4647" s="125"/>
      <c r="J4647" s="125"/>
      <c r="K4647" s="125"/>
      <c r="L4647" s="125"/>
      <c r="M4647" s="125"/>
      <c r="N4647" s="125"/>
      <c r="O4647" s="266"/>
      <c r="P4647" s="267"/>
      <c r="Q4647" s="268"/>
      <c r="R4647" s="269"/>
      <c r="S4647" s="268"/>
      <c r="T4647" s="263"/>
      <c r="U4647" s="300"/>
      <c r="V4647" s="294" t="str">
        <f>IF(Tabela7[[#This Row],[C/V]]="c",Tabela7[[#This Row],[Preço Médio]],"")</f>
        <v/>
      </c>
      <c r="W4647" s="294" t="str">
        <f>IF(Tabela7[[#This Row],[C/V]]="v",Tabela7[[#This Row],[Preço Médio]],"")</f>
        <v/>
      </c>
      <c r="X4647" s="123" t="str">
        <f>Tabela7[[#This Row],[Código Negociação]]&amp;Tabela7[[#This Row],[C/V]]</f>
        <v/>
      </c>
    </row>
    <row r="4648" spans="3:24" ht="15" customHeight="1" x14ac:dyDescent="0.25">
      <c r="C4648" s="262"/>
      <c r="D4648" s="272"/>
      <c r="E4648" s="273"/>
      <c r="F4648" s="264"/>
      <c r="G4648" s="265"/>
      <c r="H4648" s="126"/>
      <c r="I4648" s="125"/>
      <c r="J4648" s="125"/>
      <c r="K4648" s="125"/>
      <c r="L4648" s="125"/>
      <c r="M4648" s="125"/>
      <c r="N4648" s="125"/>
      <c r="O4648" s="266"/>
      <c r="P4648" s="267"/>
      <c r="Q4648" s="267"/>
      <c r="R4648" s="270"/>
      <c r="S4648" s="267"/>
      <c r="T4648" s="264"/>
      <c r="U4648" s="300"/>
      <c r="V4648" s="294" t="str">
        <f>IF(Tabela7[[#This Row],[C/V]]="c",Tabela7[[#This Row],[Preço Médio]],"")</f>
        <v/>
      </c>
      <c r="W4648" s="294" t="str">
        <f>IF(Tabela7[[#This Row],[C/V]]="v",Tabela7[[#This Row],[Preço Médio]],"")</f>
        <v/>
      </c>
      <c r="X4648" s="123" t="str">
        <f>Tabela7[[#This Row],[Código Negociação]]&amp;Tabela7[[#This Row],[C/V]]</f>
        <v/>
      </c>
    </row>
    <row r="4649" spans="3:24" ht="15" customHeight="1" x14ac:dyDescent="0.25">
      <c r="C4649" s="141"/>
      <c r="D4649" s="271"/>
      <c r="E4649" s="271"/>
      <c r="F4649" s="118"/>
      <c r="G4649" s="119"/>
      <c r="H4649" s="118"/>
      <c r="I4649" s="120"/>
      <c r="J4649" s="120"/>
      <c r="K4649" s="120"/>
      <c r="L4649" s="120"/>
      <c r="M4649" s="120"/>
      <c r="N4649" s="120"/>
      <c r="O4649" s="121"/>
      <c r="P4649" s="121"/>
      <c r="Q4649" s="117"/>
      <c r="R4649" s="122"/>
      <c r="S4649" s="117"/>
      <c r="T4649" s="123"/>
      <c r="U4649" s="299"/>
      <c r="V4649" s="294" t="str">
        <f>IF(Tabela7[[#This Row],[C/V]]="c",Tabela7[[#This Row],[Preço Médio]],"")</f>
        <v/>
      </c>
      <c r="W4649" s="294" t="str">
        <f>IF(Tabela7[[#This Row],[C/V]]="v",Tabela7[[#This Row],[Preço Médio]],"")</f>
        <v/>
      </c>
      <c r="X4649" s="123" t="str">
        <f>Tabela7[[#This Row],[Código Negociação]]&amp;Tabela7[[#This Row],[C/V]]</f>
        <v/>
      </c>
    </row>
    <row r="4650" spans="3:24" ht="15" customHeight="1" x14ac:dyDescent="0.25">
      <c r="C4650" s="262"/>
      <c r="D4650" s="272"/>
      <c r="E4650" s="272"/>
      <c r="F4650" s="264"/>
      <c r="G4650" s="265"/>
      <c r="H4650" s="126"/>
      <c r="I4650" s="125"/>
      <c r="J4650" s="125"/>
      <c r="K4650" s="125"/>
      <c r="L4650" s="125"/>
      <c r="M4650" s="125"/>
      <c r="N4650" s="125"/>
      <c r="O4650" s="266"/>
      <c r="P4650" s="267"/>
      <c r="Q4650" s="268"/>
      <c r="R4650" s="269"/>
      <c r="S4650" s="268"/>
      <c r="T4650" s="263"/>
      <c r="U4650" s="300"/>
      <c r="V4650" s="294" t="str">
        <f>IF(Tabela7[[#This Row],[C/V]]="c",Tabela7[[#This Row],[Preço Médio]],"")</f>
        <v/>
      </c>
      <c r="W4650" s="294" t="str">
        <f>IF(Tabela7[[#This Row],[C/V]]="v",Tabela7[[#This Row],[Preço Médio]],"")</f>
        <v/>
      </c>
      <c r="X4650" s="123" t="str">
        <f>Tabela7[[#This Row],[Código Negociação]]&amp;Tabela7[[#This Row],[C/V]]</f>
        <v/>
      </c>
    </row>
    <row r="4651" spans="3:24" ht="15" customHeight="1" x14ac:dyDescent="0.25">
      <c r="C4651" s="262"/>
      <c r="D4651" s="272"/>
      <c r="E4651" s="272"/>
      <c r="F4651" s="264"/>
      <c r="G4651" s="265"/>
      <c r="H4651" s="126"/>
      <c r="I4651" s="125"/>
      <c r="J4651" s="125"/>
      <c r="K4651" s="125"/>
      <c r="L4651" s="125"/>
      <c r="M4651" s="125"/>
      <c r="N4651" s="125"/>
      <c r="O4651" s="266"/>
      <c r="P4651" s="267"/>
      <c r="Q4651" s="267"/>
      <c r="R4651" s="270"/>
      <c r="S4651" s="267"/>
      <c r="T4651" s="264"/>
      <c r="U4651" s="300"/>
      <c r="V4651" s="294" t="str">
        <f>IF(Tabela7[[#This Row],[C/V]]="c",Tabela7[[#This Row],[Preço Médio]],"")</f>
        <v/>
      </c>
      <c r="W4651" s="294" t="str">
        <f>IF(Tabela7[[#This Row],[C/V]]="v",Tabela7[[#This Row],[Preço Médio]],"")</f>
        <v/>
      </c>
      <c r="X4651" s="123" t="str">
        <f>Tabela7[[#This Row],[Código Negociação]]&amp;Tabela7[[#This Row],[C/V]]</f>
        <v/>
      </c>
    </row>
    <row r="4652" spans="3:24" ht="15" customHeight="1" x14ac:dyDescent="0.25">
      <c r="C4652" s="141"/>
      <c r="D4652" s="273"/>
      <c r="E4652" s="273"/>
      <c r="F4652" s="264"/>
      <c r="G4652" s="274"/>
      <c r="H4652" s="264"/>
      <c r="I4652" s="275"/>
      <c r="J4652" s="275"/>
      <c r="K4652" s="275"/>
      <c r="L4652" s="275"/>
      <c r="M4652" s="275"/>
      <c r="N4652" s="275"/>
      <c r="O4652" s="267"/>
      <c r="P4652" s="267"/>
      <c r="Q4652" s="268"/>
      <c r="R4652" s="269"/>
      <c r="S4652" s="268"/>
      <c r="T4652" s="263"/>
      <c r="U4652" s="300"/>
      <c r="V4652" s="294" t="str">
        <f>IF(Tabela7[[#This Row],[C/V]]="c",Tabela7[[#This Row],[Preço Médio]],"")</f>
        <v/>
      </c>
      <c r="W4652" s="294" t="str">
        <f>IF(Tabela7[[#This Row],[C/V]]="v",Tabela7[[#This Row],[Preço Médio]],"")</f>
        <v/>
      </c>
      <c r="X4652" s="123" t="str">
        <f>Tabela7[[#This Row],[Código Negociação]]&amp;Tabela7[[#This Row],[C/V]]</f>
        <v/>
      </c>
    </row>
    <row r="4653" spans="3:24" ht="15" customHeight="1" x14ac:dyDescent="0.25">
      <c r="C4653" s="262"/>
      <c r="D4653" s="272"/>
      <c r="E4653" s="273"/>
      <c r="F4653" s="264"/>
      <c r="G4653" s="265"/>
      <c r="H4653" s="126"/>
      <c r="I4653" s="125"/>
      <c r="J4653" s="125"/>
      <c r="K4653" s="125"/>
      <c r="L4653" s="125"/>
      <c r="M4653" s="125"/>
      <c r="N4653" s="125"/>
      <c r="O4653" s="266"/>
      <c r="P4653" s="267"/>
      <c r="Q4653" s="268"/>
      <c r="R4653" s="269"/>
      <c r="S4653" s="268"/>
      <c r="T4653" s="263"/>
      <c r="U4653" s="300"/>
      <c r="V4653" s="294" t="str">
        <f>IF(Tabela7[[#This Row],[C/V]]="c",Tabela7[[#This Row],[Preço Médio]],"")</f>
        <v/>
      </c>
      <c r="W4653" s="294" t="str">
        <f>IF(Tabela7[[#This Row],[C/V]]="v",Tabela7[[#This Row],[Preço Médio]],"")</f>
        <v/>
      </c>
      <c r="X4653" s="123" t="str">
        <f>Tabela7[[#This Row],[Código Negociação]]&amp;Tabela7[[#This Row],[C/V]]</f>
        <v/>
      </c>
    </row>
    <row r="4654" spans="3:24" ht="15" customHeight="1" x14ac:dyDescent="0.25">
      <c r="C4654" s="262"/>
      <c r="D4654" s="272"/>
      <c r="E4654" s="273"/>
      <c r="F4654" s="264"/>
      <c r="G4654" s="265"/>
      <c r="H4654" s="126"/>
      <c r="I4654" s="125"/>
      <c r="J4654" s="125"/>
      <c r="K4654" s="125"/>
      <c r="L4654" s="125"/>
      <c r="M4654" s="125"/>
      <c r="N4654" s="125"/>
      <c r="O4654" s="266"/>
      <c r="P4654" s="267"/>
      <c r="Q4654" s="267"/>
      <c r="R4654" s="270"/>
      <c r="S4654" s="267"/>
      <c r="T4654" s="264"/>
      <c r="U4654" s="300"/>
      <c r="V4654" s="294" t="str">
        <f>IF(Tabela7[[#This Row],[C/V]]="c",Tabela7[[#This Row],[Preço Médio]],"")</f>
        <v/>
      </c>
      <c r="W4654" s="294" t="str">
        <f>IF(Tabela7[[#This Row],[C/V]]="v",Tabela7[[#This Row],[Preço Médio]],"")</f>
        <v/>
      </c>
      <c r="X4654" s="123" t="str">
        <f>Tabela7[[#This Row],[Código Negociação]]&amp;Tabela7[[#This Row],[C/V]]</f>
        <v/>
      </c>
    </row>
    <row r="4655" spans="3:24" ht="15" customHeight="1" x14ac:dyDescent="0.25">
      <c r="C4655" s="141"/>
      <c r="D4655" s="271"/>
      <c r="E4655" s="271"/>
      <c r="F4655" s="118"/>
      <c r="G4655" s="119"/>
      <c r="H4655" s="118"/>
      <c r="I4655" s="120"/>
      <c r="J4655" s="120"/>
      <c r="K4655" s="120"/>
      <c r="L4655" s="120"/>
      <c r="M4655" s="120"/>
      <c r="N4655" s="120"/>
      <c r="O4655" s="121"/>
      <c r="P4655" s="121"/>
      <c r="Q4655" s="117"/>
      <c r="R4655" s="122"/>
      <c r="S4655" s="117"/>
      <c r="T4655" s="123"/>
      <c r="U4655" s="299"/>
      <c r="V4655" s="294" t="str">
        <f>IF(Tabela7[[#This Row],[C/V]]="c",Tabela7[[#This Row],[Preço Médio]],"")</f>
        <v/>
      </c>
      <c r="W4655" s="294" t="str">
        <f>IF(Tabela7[[#This Row],[C/V]]="v",Tabela7[[#This Row],[Preço Médio]],"")</f>
        <v/>
      </c>
      <c r="X4655" s="123" t="str">
        <f>Tabela7[[#This Row],[Código Negociação]]&amp;Tabela7[[#This Row],[C/V]]</f>
        <v/>
      </c>
    </row>
    <row r="4656" spans="3:24" ht="15" customHeight="1" x14ac:dyDescent="0.25">
      <c r="C4656" s="262"/>
      <c r="D4656" s="272"/>
      <c r="E4656" s="272"/>
      <c r="F4656" s="264"/>
      <c r="G4656" s="265"/>
      <c r="H4656" s="126"/>
      <c r="I4656" s="125"/>
      <c r="J4656" s="125"/>
      <c r="K4656" s="125"/>
      <c r="L4656" s="125"/>
      <c r="M4656" s="125"/>
      <c r="N4656" s="125"/>
      <c r="O4656" s="266"/>
      <c r="P4656" s="267"/>
      <c r="Q4656" s="268"/>
      <c r="R4656" s="269"/>
      <c r="S4656" s="268"/>
      <c r="T4656" s="263"/>
      <c r="U4656" s="300"/>
      <c r="V4656" s="294" t="str">
        <f>IF(Tabela7[[#This Row],[C/V]]="c",Tabela7[[#This Row],[Preço Médio]],"")</f>
        <v/>
      </c>
      <c r="W4656" s="294" t="str">
        <f>IF(Tabela7[[#This Row],[C/V]]="v",Tabela7[[#This Row],[Preço Médio]],"")</f>
        <v/>
      </c>
      <c r="X4656" s="123" t="str">
        <f>Tabela7[[#This Row],[Código Negociação]]&amp;Tabela7[[#This Row],[C/V]]</f>
        <v/>
      </c>
    </row>
    <row r="4657" spans="3:24" ht="15" customHeight="1" x14ac:dyDescent="0.25">
      <c r="C4657" s="262"/>
      <c r="D4657" s="272"/>
      <c r="E4657" s="272"/>
      <c r="F4657" s="264"/>
      <c r="G4657" s="265"/>
      <c r="H4657" s="126"/>
      <c r="I4657" s="125"/>
      <c r="J4657" s="125"/>
      <c r="K4657" s="125"/>
      <c r="L4657" s="125"/>
      <c r="M4657" s="125"/>
      <c r="N4657" s="125"/>
      <c r="O4657" s="266"/>
      <c r="P4657" s="267"/>
      <c r="Q4657" s="267"/>
      <c r="R4657" s="270"/>
      <c r="S4657" s="267"/>
      <c r="T4657" s="264"/>
      <c r="U4657" s="300"/>
      <c r="V4657" s="294" t="str">
        <f>IF(Tabela7[[#This Row],[C/V]]="c",Tabela7[[#This Row],[Preço Médio]],"")</f>
        <v/>
      </c>
      <c r="W4657" s="294" t="str">
        <f>IF(Tabela7[[#This Row],[C/V]]="v",Tabela7[[#This Row],[Preço Médio]],"")</f>
        <v/>
      </c>
      <c r="X4657" s="123" t="str">
        <f>Tabela7[[#This Row],[Código Negociação]]&amp;Tabela7[[#This Row],[C/V]]</f>
        <v/>
      </c>
    </row>
    <row r="4658" spans="3:24" ht="15" customHeight="1" x14ac:dyDescent="0.25">
      <c r="C4658" s="141"/>
      <c r="D4658" s="273"/>
      <c r="E4658" s="273"/>
      <c r="F4658" s="264"/>
      <c r="G4658" s="274"/>
      <c r="H4658" s="264"/>
      <c r="I4658" s="275"/>
      <c r="J4658" s="275"/>
      <c r="K4658" s="275"/>
      <c r="L4658" s="275"/>
      <c r="M4658" s="275"/>
      <c r="N4658" s="275"/>
      <c r="O4658" s="267"/>
      <c r="P4658" s="267"/>
      <c r="Q4658" s="268"/>
      <c r="R4658" s="269"/>
      <c r="S4658" s="268"/>
      <c r="T4658" s="263"/>
      <c r="U4658" s="300"/>
      <c r="V4658" s="294" t="str">
        <f>IF(Tabela7[[#This Row],[C/V]]="c",Tabela7[[#This Row],[Preço Médio]],"")</f>
        <v/>
      </c>
      <c r="W4658" s="294" t="str">
        <f>IF(Tabela7[[#This Row],[C/V]]="v",Tabela7[[#This Row],[Preço Médio]],"")</f>
        <v/>
      </c>
      <c r="X4658" s="123" t="str">
        <f>Tabela7[[#This Row],[Código Negociação]]&amp;Tabela7[[#This Row],[C/V]]</f>
        <v/>
      </c>
    </row>
    <row r="4659" spans="3:24" ht="15" customHeight="1" x14ac:dyDescent="0.25">
      <c r="C4659" s="262"/>
      <c r="D4659" s="272"/>
      <c r="E4659" s="273"/>
      <c r="F4659" s="264"/>
      <c r="G4659" s="265"/>
      <c r="H4659" s="126"/>
      <c r="I4659" s="125"/>
      <c r="J4659" s="125"/>
      <c r="K4659" s="125"/>
      <c r="L4659" s="125"/>
      <c r="M4659" s="125"/>
      <c r="N4659" s="125"/>
      <c r="O4659" s="266"/>
      <c r="P4659" s="267"/>
      <c r="Q4659" s="268"/>
      <c r="R4659" s="269"/>
      <c r="S4659" s="268"/>
      <c r="T4659" s="263"/>
      <c r="U4659" s="300"/>
      <c r="V4659" s="294" t="str">
        <f>IF(Tabela7[[#This Row],[C/V]]="c",Tabela7[[#This Row],[Preço Médio]],"")</f>
        <v/>
      </c>
      <c r="W4659" s="294" t="str">
        <f>IF(Tabela7[[#This Row],[C/V]]="v",Tabela7[[#This Row],[Preço Médio]],"")</f>
        <v/>
      </c>
      <c r="X4659" s="123" t="str">
        <f>Tabela7[[#This Row],[Código Negociação]]&amp;Tabela7[[#This Row],[C/V]]</f>
        <v/>
      </c>
    </row>
    <row r="4660" spans="3:24" ht="15" customHeight="1" x14ac:dyDescent="0.25">
      <c r="C4660" s="262"/>
      <c r="D4660" s="272"/>
      <c r="E4660" s="273"/>
      <c r="F4660" s="264"/>
      <c r="G4660" s="265"/>
      <c r="H4660" s="126"/>
      <c r="I4660" s="125"/>
      <c r="J4660" s="125"/>
      <c r="K4660" s="125"/>
      <c r="L4660" s="125"/>
      <c r="M4660" s="125"/>
      <c r="N4660" s="125"/>
      <c r="O4660" s="266"/>
      <c r="P4660" s="267"/>
      <c r="Q4660" s="267"/>
      <c r="R4660" s="270"/>
      <c r="S4660" s="267"/>
      <c r="T4660" s="264"/>
      <c r="U4660" s="300"/>
      <c r="V4660" s="294" t="str">
        <f>IF(Tabela7[[#This Row],[C/V]]="c",Tabela7[[#This Row],[Preço Médio]],"")</f>
        <v/>
      </c>
      <c r="W4660" s="294" t="str">
        <f>IF(Tabela7[[#This Row],[C/V]]="v",Tabela7[[#This Row],[Preço Médio]],"")</f>
        <v/>
      </c>
      <c r="X4660" s="123" t="str">
        <f>Tabela7[[#This Row],[Código Negociação]]&amp;Tabela7[[#This Row],[C/V]]</f>
        <v/>
      </c>
    </row>
    <row r="4661" spans="3:24" ht="15" customHeight="1" x14ac:dyDescent="0.25">
      <c r="C4661" s="141"/>
      <c r="D4661" s="271"/>
      <c r="E4661" s="271"/>
      <c r="F4661" s="118"/>
      <c r="G4661" s="119"/>
      <c r="H4661" s="118"/>
      <c r="I4661" s="120"/>
      <c r="J4661" s="120"/>
      <c r="K4661" s="120"/>
      <c r="L4661" s="120"/>
      <c r="M4661" s="120"/>
      <c r="N4661" s="120"/>
      <c r="O4661" s="121"/>
      <c r="P4661" s="121"/>
      <c r="Q4661" s="117"/>
      <c r="R4661" s="122"/>
      <c r="S4661" s="117"/>
      <c r="T4661" s="123"/>
      <c r="U4661" s="299"/>
      <c r="V4661" s="294" t="str">
        <f>IF(Tabela7[[#This Row],[C/V]]="c",Tabela7[[#This Row],[Preço Médio]],"")</f>
        <v/>
      </c>
      <c r="W4661" s="294" t="str">
        <f>IF(Tabela7[[#This Row],[C/V]]="v",Tabela7[[#This Row],[Preço Médio]],"")</f>
        <v/>
      </c>
      <c r="X4661" s="123" t="str">
        <f>Tabela7[[#This Row],[Código Negociação]]&amp;Tabela7[[#This Row],[C/V]]</f>
        <v/>
      </c>
    </row>
    <row r="4662" spans="3:24" ht="15" customHeight="1" x14ac:dyDescent="0.25">
      <c r="C4662" s="262"/>
      <c r="D4662" s="272"/>
      <c r="E4662" s="272"/>
      <c r="F4662" s="264"/>
      <c r="G4662" s="265"/>
      <c r="H4662" s="126"/>
      <c r="I4662" s="125"/>
      <c r="J4662" s="125"/>
      <c r="K4662" s="125"/>
      <c r="L4662" s="125"/>
      <c r="M4662" s="125"/>
      <c r="N4662" s="125"/>
      <c r="O4662" s="266"/>
      <c r="P4662" s="267"/>
      <c r="Q4662" s="268"/>
      <c r="R4662" s="269"/>
      <c r="S4662" s="268"/>
      <c r="T4662" s="263"/>
      <c r="U4662" s="300"/>
      <c r="V4662" s="294" t="str">
        <f>IF(Tabela7[[#This Row],[C/V]]="c",Tabela7[[#This Row],[Preço Médio]],"")</f>
        <v/>
      </c>
      <c r="W4662" s="294" t="str">
        <f>IF(Tabela7[[#This Row],[C/V]]="v",Tabela7[[#This Row],[Preço Médio]],"")</f>
        <v/>
      </c>
      <c r="X4662" s="123" t="str">
        <f>Tabela7[[#This Row],[Código Negociação]]&amp;Tabela7[[#This Row],[C/V]]</f>
        <v/>
      </c>
    </row>
    <row r="4663" spans="3:24" ht="15" customHeight="1" x14ac:dyDescent="0.25">
      <c r="C4663" s="262"/>
      <c r="D4663" s="272"/>
      <c r="E4663" s="272"/>
      <c r="F4663" s="264"/>
      <c r="G4663" s="265"/>
      <c r="H4663" s="126"/>
      <c r="I4663" s="125"/>
      <c r="J4663" s="125"/>
      <c r="K4663" s="125"/>
      <c r="L4663" s="125"/>
      <c r="M4663" s="125"/>
      <c r="N4663" s="125"/>
      <c r="O4663" s="266"/>
      <c r="P4663" s="267"/>
      <c r="Q4663" s="267"/>
      <c r="R4663" s="270"/>
      <c r="S4663" s="267"/>
      <c r="T4663" s="264"/>
      <c r="U4663" s="300"/>
      <c r="V4663" s="294" t="str">
        <f>IF(Tabela7[[#This Row],[C/V]]="c",Tabela7[[#This Row],[Preço Médio]],"")</f>
        <v/>
      </c>
      <c r="W4663" s="294" t="str">
        <f>IF(Tabela7[[#This Row],[C/V]]="v",Tabela7[[#This Row],[Preço Médio]],"")</f>
        <v/>
      </c>
      <c r="X4663" s="123" t="str">
        <f>Tabela7[[#This Row],[Código Negociação]]&amp;Tabela7[[#This Row],[C/V]]</f>
        <v/>
      </c>
    </row>
    <row r="4664" spans="3:24" ht="15" customHeight="1" x14ac:dyDescent="0.25">
      <c r="C4664" s="141"/>
      <c r="D4664" s="273"/>
      <c r="E4664" s="273"/>
      <c r="F4664" s="264"/>
      <c r="G4664" s="274"/>
      <c r="H4664" s="264"/>
      <c r="I4664" s="275"/>
      <c r="J4664" s="275"/>
      <c r="K4664" s="275"/>
      <c r="L4664" s="275"/>
      <c r="M4664" s="275"/>
      <c r="N4664" s="275"/>
      <c r="O4664" s="267"/>
      <c r="P4664" s="267"/>
      <c r="Q4664" s="268"/>
      <c r="R4664" s="269"/>
      <c r="S4664" s="268"/>
      <c r="T4664" s="263"/>
      <c r="U4664" s="300"/>
      <c r="V4664" s="294" t="str">
        <f>IF(Tabela7[[#This Row],[C/V]]="c",Tabela7[[#This Row],[Preço Médio]],"")</f>
        <v/>
      </c>
      <c r="W4664" s="294" t="str">
        <f>IF(Tabela7[[#This Row],[C/V]]="v",Tabela7[[#This Row],[Preço Médio]],"")</f>
        <v/>
      </c>
      <c r="X4664" s="123" t="str">
        <f>Tabela7[[#This Row],[Código Negociação]]&amp;Tabela7[[#This Row],[C/V]]</f>
        <v/>
      </c>
    </row>
    <row r="4665" spans="3:24" ht="15" customHeight="1" x14ac:dyDescent="0.25">
      <c r="C4665" s="262"/>
      <c r="D4665" s="272"/>
      <c r="E4665" s="273"/>
      <c r="F4665" s="264"/>
      <c r="G4665" s="265"/>
      <c r="H4665" s="126"/>
      <c r="I4665" s="125"/>
      <c r="J4665" s="125"/>
      <c r="K4665" s="125"/>
      <c r="L4665" s="125"/>
      <c r="M4665" s="125"/>
      <c r="N4665" s="125"/>
      <c r="O4665" s="266"/>
      <c r="P4665" s="267"/>
      <c r="Q4665" s="268"/>
      <c r="R4665" s="269"/>
      <c r="S4665" s="268"/>
      <c r="T4665" s="263"/>
      <c r="U4665" s="300"/>
      <c r="V4665" s="294" t="str">
        <f>IF(Tabela7[[#This Row],[C/V]]="c",Tabela7[[#This Row],[Preço Médio]],"")</f>
        <v/>
      </c>
      <c r="W4665" s="294" t="str">
        <f>IF(Tabela7[[#This Row],[C/V]]="v",Tabela7[[#This Row],[Preço Médio]],"")</f>
        <v/>
      </c>
      <c r="X4665" s="123" t="str">
        <f>Tabela7[[#This Row],[Código Negociação]]&amp;Tabela7[[#This Row],[C/V]]</f>
        <v/>
      </c>
    </row>
    <row r="4666" spans="3:24" ht="15" customHeight="1" x14ac:dyDescent="0.25">
      <c r="C4666" s="262"/>
      <c r="D4666" s="272"/>
      <c r="E4666" s="273"/>
      <c r="F4666" s="264"/>
      <c r="G4666" s="265"/>
      <c r="H4666" s="126"/>
      <c r="I4666" s="125"/>
      <c r="J4666" s="125"/>
      <c r="K4666" s="125"/>
      <c r="L4666" s="125"/>
      <c r="M4666" s="125"/>
      <c r="N4666" s="125"/>
      <c r="O4666" s="266"/>
      <c r="P4666" s="267"/>
      <c r="Q4666" s="267"/>
      <c r="R4666" s="270"/>
      <c r="S4666" s="267"/>
      <c r="T4666" s="264"/>
      <c r="U4666" s="300"/>
      <c r="V4666" s="294" t="str">
        <f>IF(Tabela7[[#This Row],[C/V]]="c",Tabela7[[#This Row],[Preço Médio]],"")</f>
        <v/>
      </c>
      <c r="W4666" s="294" t="str">
        <f>IF(Tabela7[[#This Row],[C/V]]="v",Tabela7[[#This Row],[Preço Médio]],"")</f>
        <v/>
      </c>
      <c r="X4666" s="123" t="str">
        <f>Tabela7[[#This Row],[Código Negociação]]&amp;Tabela7[[#This Row],[C/V]]</f>
        <v/>
      </c>
    </row>
    <row r="4667" spans="3:24" ht="15" customHeight="1" x14ac:dyDescent="0.25">
      <c r="C4667" s="141"/>
      <c r="D4667" s="271"/>
      <c r="E4667" s="271"/>
      <c r="F4667" s="118"/>
      <c r="G4667" s="119"/>
      <c r="H4667" s="118"/>
      <c r="I4667" s="120"/>
      <c r="J4667" s="120"/>
      <c r="K4667" s="120"/>
      <c r="L4667" s="120"/>
      <c r="M4667" s="120"/>
      <c r="N4667" s="120"/>
      <c r="O4667" s="121"/>
      <c r="P4667" s="121"/>
      <c r="Q4667" s="117"/>
      <c r="R4667" s="122"/>
      <c r="S4667" s="117"/>
      <c r="T4667" s="123"/>
      <c r="U4667" s="299"/>
      <c r="V4667" s="294" t="str">
        <f>IF(Tabela7[[#This Row],[C/V]]="c",Tabela7[[#This Row],[Preço Médio]],"")</f>
        <v/>
      </c>
      <c r="W4667" s="294" t="str">
        <f>IF(Tabela7[[#This Row],[C/V]]="v",Tabela7[[#This Row],[Preço Médio]],"")</f>
        <v/>
      </c>
      <c r="X4667" s="123" t="str">
        <f>Tabela7[[#This Row],[Código Negociação]]&amp;Tabela7[[#This Row],[C/V]]</f>
        <v/>
      </c>
    </row>
    <row r="4668" spans="3:24" ht="15" customHeight="1" x14ac:dyDescent="0.25">
      <c r="C4668" s="262"/>
      <c r="D4668" s="272"/>
      <c r="E4668" s="272"/>
      <c r="F4668" s="264"/>
      <c r="G4668" s="265"/>
      <c r="H4668" s="126"/>
      <c r="I4668" s="125"/>
      <c r="J4668" s="125"/>
      <c r="K4668" s="125"/>
      <c r="L4668" s="125"/>
      <c r="M4668" s="125"/>
      <c r="N4668" s="125"/>
      <c r="O4668" s="266"/>
      <c r="P4668" s="267"/>
      <c r="Q4668" s="268"/>
      <c r="R4668" s="269"/>
      <c r="S4668" s="268"/>
      <c r="T4668" s="263"/>
      <c r="U4668" s="300"/>
      <c r="V4668" s="294" t="str">
        <f>IF(Tabela7[[#This Row],[C/V]]="c",Tabela7[[#This Row],[Preço Médio]],"")</f>
        <v/>
      </c>
      <c r="W4668" s="294" t="str">
        <f>IF(Tabela7[[#This Row],[C/V]]="v",Tabela7[[#This Row],[Preço Médio]],"")</f>
        <v/>
      </c>
      <c r="X4668" s="123" t="str">
        <f>Tabela7[[#This Row],[Código Negociação]]&amp;Tabela7[[#This Row],[C/V]]</f>
        <v/>
      </c>
    </row>
    <row r="4669" spans="3:24" ht="15" customHeight="1" x14ac:dyDescent="0.25">
      <c r="C4669" s="262"/>
      <c r="D4669" s="272"/>
      <c r="E4669" s="272"/>
      <c r="F4669" s="264"/>
      <c r="G4669" s="265"/>
      <c r="H4669" s="126"/>
      <c r="I4669" s="125"/>
      <c r="J4669" s="125"/>
      <c r="K4669" s="125"/>
      <c r="L4669" s="125"/>
      <c r="M4669" s="125"/>
      <c r="N4669" s="125"/>
      <c r="O4669" s="266"/>
      <c r="P4669" s="267"/>
      <c r="Q4669" s="267"/>
      <c r="R4669" s="270"/>
      <c r="S4669" s="267"/>
      <c r="T4669" s="264"/>
      <c r="U4669" s="300"/>
      <c r="V4669" s="294" t="str">
        <f>IF(Tabela7[[#This Row],[C/V]]="c",Tabela7[[#This Row],[Preço Médio]],"")</f>
        <v/>
      </c>
      <c r="W4669" s="294" t="str">
        <f>IF(Tabela7[[#This Row],[C/V]]="v",Tabela7[[#This Row],[Preço Médio]],"")</f>
        <v/>
      </c>
      <c r="X4669" s="123" t="str">
        <f>Tabela7[[#This Row],[Código Negociação]]&amp;Tabela7[[#This Row],[C/V]]</f>
        <v/>
      </c>
    </row>
    <row r="4670" spans="3:24" ht="15" customHeight="1" x14ac:dyDescent="0.25">
      <c r="C4670" s="141"/>
      <c r="D4670" s="273"/>
      <c r="E4670" s="273"/>
      <c r="F4670" s="264"/>
      <c r="G4670" s="274"/>
      <c r="H4670" s="264"/>
      <c r="I4670" s="275"/>
      <c r="J4670" s="275"/>
      <c r="K4670" s="275"/>
      <c r="L4670" s="275"/>
      <c r="M4670" s="275"/>
      <c r="N4670" s="275"/>
      <c r="O4670" s="267"/>
      <c r="P4670" s="267"/>
      <c r="Q4670" s="268"/>
      <c r="R4670" s="269"/>
      <c r="S4670" s="268"/>
      <c r="T4670" s="263"/>
      <c r="U4670" s="300"/>
      <c r="V4670" s="294" t="str">
        <f>IF(Tabela7[[#This Row],[C/V]]="c",Tabela7[[#This Row],[Preço Médio]],"")</f>
        <v/>
      </c>
      <c r="W4670" s="294" t="str">
        <f>IF(Tabela7[[#This Row],[C/V]]="v",Tabela7[[#This Row],[Preço Médio]],"")</f>
        <v/>
      </c>
      <c r="X4670" s="123" t="str">
        <f>Tabela7[[#This Row],[Código Negociação]]&amp;Tabela7[[#This Row],[C/V]]</f>
        <v/>
      </c>
    </row>
    <row r="4671" spans="3:24" ht="15" customHeight="1" x14ac:dyDescent="0.25">
      <c r="C4671" s="262"/>
      <c r="D4671" s="272"/>
      <c r="E4671" s="273"/>
      <c r="F4671" s="264"/>
      <c r="G4671" s="265"/>
      <c r="H4671" s="126"/>
      <c r="I4671" s="125"/>
      <c r="J4671" s="125"/>
      <c r="K4671" s="125"/>
      <c r="L4671" s="125"/>
      <c r="M4671" s="125"/>
      <c r="N4671" s="125"/>
      <c r="O4671" s="266"/>
      <c r="P4671" s="267"/>
      <c r="Q4671" s="268"/>
      <c r="R4671" s="269"/>
      <c r="S4671" s="268"/>
      <c r="T4671" s="263"/>
      <c r="U4671" s="300"/>
      <c r="V4671" s="294" t="str">
        <f>IF(Tabela7[[#This Row],[C/V]]="c",Tabela7[[#This Row],[Preço Médio]],"")</f>
        <v/>
      </c>
      <c r="W4671" s="294" t="str">
        <f>IF(Tabela7[[#This Row],[C/V]]="v",Tabela7[[#This Row],[Preço Médio]],"")</f>
        <v/>
      </c>
      <c r="X4671" s="123" t="str">
        <f>Tabela7[[#This Row],[Código Negociação]]&amp;Tabela7[[#This Row],[C/V]]</f>
        <v/>
      </c>
    </row>
    <row r="4672" spans="3:24" ht="15" customHeight="1" x14ac:dyDescent="0.25">
      <c r="C4672" s="262"/>
      <c r="D4672" s="272"/>
      <c r="E4672" s="273"/>
      <c r="F4672" s="264"/>
      <c r="G4672" s="265"/>
      <c r="H4672" s="126"/>
      <c r="I4672" s="125"/>
      <c r="J4672" s="125"/>
      <c r="K4672" s="125"/>
      <c r="L4672" s="125"/>
      <c r="M4672" s="125"/>
      <c r="N4672" s="125"/>
      <c r="O4672" s="266"/>
      <c r="P4672" s="267"/>
      <c r="Q4672" s="267"/>
      <c r="R4672" s="270"/>
      <c r="S4672" s="267"/>
      <c r="T4672" s="264"/>
      <c r="U4672" s="300"/>
      <c r="V4672" s="294" t="str">
        <f>IF(Tabela7[[#This Row],[C/V]]="c",Tabela7[[#This Row],[Preço Médio]],"")</f>
        <v/>
      </c>
      <c r="W4672" s="294" t="str">
        <f>IF(Tabela7[[#This Row],[C/V]]="v",Tabela7[[#This Row],[Preço Médio]],"")</f>
        <v/>
      </c>
      <c r="X4672" s="123" t="str">
        <f>Tabela7[[#This Row],[Código Negociação]]&amp;Tabela7[[#This Row],[C/V]]</f>
        <v/>
      </c>
    </row>
    <row r="4673" spans="3:24" ht="15" customHeight="1" x14ac:dyDescent="0.25">
      <c r="C4673" s="141"/>
      <c r="D4673" s="271"/>
      <c r="E4673" s="271"/>
      <c r="F4673" s="118"/>
      <c r="G4673" s="119"/>
      <c r="H4673" s="118"/>
      <c r="I4673" s="120"/>
      <c r="J4673" s="120"/>
      <c r="K4673" s="120"/>
      <c r="L4673" s="120"/>
      <c r="M4673" s="120"/>
      <c r="N4673" s="120"/>
      <c r="O4673" s="121"/>
      <c r="P4673" s="121"/>
      <c r="Q4673" s="117"/>
      <c r="R4673" s="122"/>
      <c r="S4673" s="117"/>
      <c r="T4673" s="123"/>
      <c r="U4673" s="299"/>
      <c r="V4673" s="294" t="str">
        <f>IF(Tabela7[[#This Row],[C/V]]="c",Tabela7[[#This Row],[Preço Médio]],"")</f>
        <v/>
      </c>
      <c r="W4673" s="294" t="str">
        <f>IF(Tabela7[[#This Row],[C/V]]="v",Tabela7[[#This Row],[Preço Médio]],"")</f>
        <v/>
      </c>
      <c r="X4673" s="123" t="str">
        <f>Tabela7[[#This Row],[Código Negociação]]&amp;Tabela7[[#This Row],[C/V]]</f>
        <v/>
      </c>
    </row>
    <row r="4674" spans="3:24" ht="15" customHeight="1" x14ac:dyDescent="0.25">
      <c r="C4674" s="262"/>
      <c r="D4674" s="272"/>
      <c r="E4674" s="272"/>
      <c r="F4674" s="264"/>
      <c r="G4674" s="265"/>
      <c r="H4674" s="126"/>
      <c r="I4674" s="125"/>
      <c r="J4674" s="125"/>
      <c r="K4674" s="125"/>
      <c r="L4674" s="125"/>
      <c r="M4674" s="125"/>
      <c r="N4674" s="125"/>
      <c r="O4674" s="266"/>
      <c r="P4674" s="267"/>
      <c r="Q4674" s="268"/>
      <c r="R4674" s="269"/>
      <c r="S4674" s="268"/>
      <c r="T4674" s="263"/>
      <c r="U4674" s="300"/>
      <c r="V4674" s="294" t="str">
        <f>IF(Tabela7[[#This Row],[C/V]]="c",Tabela7[[#This Row],[Preço Médio]],"")</f>
        <v/>
      </c>
      <c r="W4674" s="294" t="str">
        <f>IF(Tabela7[[#This Row],[C/V]]="v",Tabela7[[#This Row],[Preço Médio]],"")</f>
        <v/>
      </c>
      <c r="X4674" s="123" t="str">
        <f>Tabela7[[#This Row],[Código Negociação]]&amp;Tabela7[[#This Row],[C/V]]</f>
        <v/>
      </c>
    </row>
    <row r="4675" spans="3:24" ht="15" customHeight="1" x14ac:dyDescent="0.25">
      <c r="C4675" s="262"/>
      <c r="D4675" s="272"/>
      <c r="E4675" s="272"/>
      <c r="F4675" s="264"/>
      <c r="G4675" s="265"/>
      <c r="H4675" s="126"/>
      <c r="I4675" s="125"/>
      <c r="J4675" s="125"/>
      <c r="K4675" s="125"/>
      <c r="L4675" s="125"/>
      <c r="M4675" s="125"/>
      <c r="N4675" s="125"/>
      <c r="O4675" s="266"/>
      <c r="P4675" s="267"/>
      <c r="Q4675" s="267"/>
      <c r="R4675" s="270"/>
      <c r="S4675" s="267"/>
      <c r="T4675" s="264"/>
      <c r="U4675" s="300"/>
      <c r="V4675" s="294" t="str">
        <f>IF(Tabela7[[#This Row],[C/V]]="c",Tabela7[[#This Row],[Preço Médio]],"")</f>
        <v/>
      </c>
      <c r="W4675" s="294" t="str">
        <f>IF(Tabela7[[#This Row],[C/V]]="v",Tabela7[[#This Row],[Preço Médio]],"")</f>
        <v/>
      </c>
      <c r="X4675" s="123" t="str">
        <f>Tabela7[[#This Row],[Código Negociação]]&amp;Tabela7[[#This Row],[C/V]]</f>
        <v/>
      </c>
    </row>
    <row r="4676" spans="3:24" ht="15" customHeight="1" x14ac:dyDescent="0.25">
      <c r="C4676" s="141"/>
      <c r="D4676" s="273"/>
      <c r="E4676" s="273"/>
      <c r="F4676" s="264"/>
      <c r="G4676" s="274"/>
      <c r="H4676" s="264"/>
      <c r="I4676" s="275"/>
      <c r="J4676" s="275"/>
      <c r="K4676" s="275"/>
      <c r="L4676" s="275"/>
      <c r="M4676" s="275"/>
      <c r="N4676" s="275"/>
      <c r="O4676" s="267"/>
      <c r="P4676" s="267"/>
      <c r="Q4676" s="268"/>
      <c r="R4676" s="269"/>
      <c r="S4676" s="268"/>
      <c r="T4676" s="263"/>
      <c r="U4676" s="300"/>
      <c r="V4676" s="294" t="str">
        <f>IF(Tabela7[[#This Row],[C/V]]="c",Tabela7[[#This Row],[Preço Médio]],"")</f>
        <v/>
      </c>
      <c r="W4676" s="294" t="str">
        <f>IF(Tabela7[[#This Row],[C/V]]="v",Tabela7[[#This Row],[Preço Médio]],"")</f>
        <v/>
      </c>
      <c r="X4676" s="123" t="str">
        <f>Tabela7[[#This Row],[Código Negociação]]&amp;Tabela7[[#This Row],[C/V]]</f>
        <v/>
      </c>
    </row>
    <row r="4677" spans="3:24" ht="15" customHeight="1" x14ac:dyDescent="0.25">
      <c r="C4677" s="262"/>
      <c r="D4677" s="272"/>
      <c r="E4677" s="273"/>
      <c r="F4677" s="264"/>
      <c r="G4677" s="265"/>
      <c r="H4677" s="126"/>
      <c r="I4677" s="125"/>
      <c r="J4677" s="125"/>
      <c r="K4677" s="125"/>
      <c r="L4677" s="125"/>
      <c r="M4677" s="125"/>
      <c r="N4677" s="125"/>
      <c r="O4677" s="266"/>
      <c r="P4677" s="267"/>
      <c r="Q4677" s="268"/>
      <c r="R4677" s="269"/>
      <c r="S4677" s="268"/>
      <c r="T4677" s="263"/>
      <c r="U4677" s="300"/>
      <c r="V4677" s="294" t="str">
        <f>IF(Tabela7[[#This Row],[C/V]]="c",Tabela7[[#This Row],[Preço Médio]],"")</f>
        <v/>
      </c>
      <c r="W4677" s="294" t="str">
        <f>IF(Tabela7[[#This Row],[C/V]]="v",Tabela7[[#This Row],[Preço Médio]],"")</f>
        <v/>
      </c>
      <c r="X4677" s="123" t="str">
        <f>Tabela7[[#This Row],[Código Negociação]]&amp;Tabela7[[#This Row],[C/V]]</f>
        <v/>
      </c>
    </row>
    <row r="4678" spans="3:24" ht="15" customHeight="1" x14ac:dyDescent="0.25">
      <c r="C4678" s="262"/>
      <c r="D4678" s="272"/>
      <c r="E4678" s="273"/>
      <c r="F4678" s="264"/>
      <c r="G4678" s="265"/>
      <c r="H4678" s="126"/>
      <c r="I4678" s="125"/>
      <c r="J4678" s="125"/>
      <c r="K4678" s="125"/>
      <c r="L4678" s="125"/>
      <c r="M4678" s="125"/>
      <c r="N4678" s="125"/>
      <c r="O4678" s="266"/>
      <c r="P4678" s="267"/>
      <c r="Q4678" s="267"/>
      <c r="R4678" s="270"/>
      <c r="S4678" s="267"/>
      <c r="T4678" s="264"/>
      <c r="U4678" s="300"/>
      <c r="V4678" s="294" t="str">
        <f>IF(Tabela7[[#This Row],[C/V]]="c",Tabela7[[#This Row],[Preço Médio]],"")</f>
        <v/>
      </c>
      <c r="W4678" s="294" t="str">
        <f>IF(Tabela7[[#This Row],[C/V]]="v",Tabela7[[#This Row],[Preço Médio]],"")</f>
        <v/>
      </c>
      <c r="X4678" s="123" t="str">
        <f>Tabela7[[#This Row],[Código Negociação]]&amp;Tabela7[[#This Row],[C/V]]</f>
        <v/>
      </c>
    </row>
    <row r="4679" spans="3:24" ht="15" customHeight="1" x14ac:dyDescent="0.25">
      <c r="C4679" s="141"/>
      <c r="D4679" s="271"/>
      <c r="E4679" s="271"/>
      <c r="F4679" s="118"/>
      <c r="G4679" s="119"/>
      <c r="H4679" s="118"/>
      <c r="I4679" s="120"/>
      <c r="J4679" s="120"/>
      <c r="K4679" s="120"/>
      <c r="L4679" s="120"/>
      <c r="M4679" s="120"/>
      <c r="N4679" s="120"/>
      <c r="O4679" s="121"/>
      <c r="P4679" s="121"/>
      <c r="Q4679" s="117"/>
      <c r="R4679" s="122"/>
      <c r="S4679" s="117"/>
      <c r="T4679" s="123"/>
      <c r="U4679" s="299"/>
      <c r="V4679" s="294" t="str">
        <f>IF(Tabela7[[#This Row],[C/V]]="c",Tabela7[[#This Row],[Preço Médio]],"")</f>
        <v/>
      </c>
      <c r="W4679" s="294" t="str">
        <f>IF(Tabela7[[#This Row],[C/V]]="v",Tabela7[[#This Row],[Preço Médio]],"")</f>
        <v/>
      </c>
      <c r="X4679" s="123" t="str">
        <f>Tabela7[[#This Row],[Código Negociação]]&amp;Tabela7[[#This Row],[C/V]]</f>
        <v/>
      </c>
    </row>
    <row r="4680" spans="3:24" ht="15" customHeight="1" x14ac:dyDescent="0.25">
      <c r="C4680" s="262"/>
      <c r="D4680" s="272"/>
      <c r="E4680" s="272"/>
      <c r="F4680" s="264"/>
      <c r="G4680" s="265"/>
      <c r="H4680" s="126"/>
      <c r="I4680" s="125"/>
      <c r="J4680" s="125"/>
      <c r="K4680" s="125"/>
      <c r="L4680" s="125"/>
      <c r="M4680" s="125"/>
      <c r="N4680" s="125"/>
      <c r="O4680" s="266"/>
      <c r="P4680" s="267"/>
      <c r="Q4680" s="268"/>
      <c r="R4680" s="269"/>
      <c r="S4680" s="268"/>
      <c r="T4680" s="263"/>
      <c r="U4680" s="300"/>
      <c r="V4680" s="294" t="str">
        <f>IF(Tabela7[[#This Row],[C/V]]="c",Tabela7[[#This Row],[Preço Médio]],"")</f>
        <v/>
      </c>
      <c r="W4680" s="294" t="str">
        <f>IF(Tabela7[[#This Row],[C/V]]="v",Tabela7[[#This Row],[Preço Médio]],"")</f>
        <v/>
      </c>
      <c r="X4680" s="123" t="str">
        <f>Tabela7[[#This Row],[Código Negociação]]&amp;Tabela7[[#This Row],[C/V]]</f>
        <v/>
      </c>
    </row>
    <row r="4681" spans="3:24" ht="15" customHeight="1" x14ac:dyDescent="0.25">
      <c r="C4681" s="262"/>
      <c r="D4681" s="272"/>
      <c r="E4681" s="272"/>
      <c r="F4681" s="264"/>
      <c r="G4681" s="265"/>
      <c r="H4681" s="126"/>
      <c r="I4681" s="125"/>
      <c r="J4681" s="125"/>
      <c r="K4681" s="125"/>
      <c r="L4681" s="125"/>
      <c r="M4681" s="125"/>
      <c r="N4681" s="125"/>
      <c r="O4681" s="266"/>
      <c r="P4681" s="267"/>
      <c r="Q4681" s="267"/>
      <c r="R4681" s="270"/>
      <c r="S4681" s="267"/>
      <c r="T4681" s="264"/>
      <c r="U4681" s="300"/>
      <c r="V4681" s="294" t="str">
        <f>IF(Tabela7[[#This Row],[C/V]]="c",Tabela7[[#This Row],[Preço Médio]],"")</f>
        <v/>
      </c>
      <c r="W4681" s="294" t="str">
        <f>IF(Tabela7[[#This Row],[C/V]]="v",Tabela7[[#This Row],[Preço Médio]],"")</f>
        <v/>
      </c>
      <c r="X4681" s="123" t="str">
        <f>Tabela7[[#This Row],[Código Negociação]]&amp;Tabela7[[#This Row],[C/V]]</f>
        <v/>
      </c>
    </row>
    <row r="4682" spans="3:24" ht="15" customHeight="1" x14ac:dyDescent="0.25">
      <c r="C4682" s="141"/>
      <c r="D4682" s="273"/>
      <c r="E4682" s="273"/>
      <c r="F4682" s="264"/>
      <c r="G4682" s="274"/>
      <c r="H4682" s="264"/>
      <c r="I4682" s="275"/>
      <c r="J4682" s="275"/>
      <c r="K4682" s="275"/>
      <c r="L4682" s="275"/>
      <c r="M4682" s="275"/>
      <c r="N4682" s="275"/>
      <c r="O4682" s="267"/>
      <c r="P4682" s="267"/>
      <c r="Q4682" s="268"/>
      <c r="R4682" s="269"/>
      <c r="S4682" s="268"/>
      <c r="T4682" s="263"/>
      <c r="U4682" s="300"/>
      <c r="V4682" s="294" t="str">
        <f>IF(Tabela7[[#This Row],[C/V]]="c",Tabela7[[#This Row],[Preço Médio]],"")</f>
        <v/>
      </c>
      <c r="W4682" s="294" t="str">
        <f>IF(Tabela7[[#This Row],[C/V]]="v",Tabela7[[#This Row],[Preço Médio]],"")</f>
        <v/>
      </c>
      <c r="X4682" s="123" t="str">
        <f>Tabela7[[#This Row],[Código Negociação]]&amp;Tabela7[[#This Row],[C/V]]</f>
        <v/>
      </c>
    </row>
    <row r="4683" spans="3:24" ht="15" customHeight="1" x14ac:dyDescent="0.25">
      <c r="C4683" s="262"/>
      <c r="D4683" s="272"/>
      <c r="E4683" s="273"/>
      <c r="F4683" s="264"/>
      <c r="G4683" s="265"/>
      <c r="H4683" s="126"/>
      <c r="I4683" s="125"/>
      <c r="J4683" s="125"/>
      <c r="K4683" s="125"/>
      <c r="L4683" s="125"/>
      <c r="M4683" s="125"/>
      <c r="N4683" s="125"/>
      <c r="O4683" s="266"/>
      <c r="P4683" s="267"/>
      <c r="Q4683" s="268"/>
      <c r="R4683" s="269"/>
      <c r="S4683" s="268"/>
      <c r="T4683" s="263"/>
      <c r="U4683" s="300"/>
      <c r="V4683" s="294" t="str">
        <f>IF(Tabela7[[#This Row],[C/V]]="c",Tabela7[[#This Row],[Preço Médio]],"")</f>
        <v/>
      </c>
      <c r="W4683" s="294" t="str">
        <f>IF(Tabela7[[#This Row],[C/V]]="v",Tabela7[[#This Row],[Preço Médio]],"")</f>
        <v/>
      </c>
      <c r="X4683" s="123" t="str">
        <f>Tabela7[[#This Row],[Código Negociação]]&amp;Tabela7[[#This Row],[C/V]]</f>
        <v/>
      </c>
    </row>
    <row r="4684" spans="3:24" ht="15" customHeight="1" x14ac:dyDescent="0.25">
      <c r="C4684" s="262"/>
      <c r="D4684" s="272"/>
      <c r="E4684" s="273"/>
      <c r="F4684" s="264"/>
      <c r="G4684" s="265"/>
      <c r="H4684" s="126"/>
      <c r="I4684" s="125"/>
      <c r="J4684" s="125"/>
      <c r="K4684" s="125"/>
      <c r="L4684" s="125"/>
      <c r="M4684" s="125"/>
      <c r="N4684" s="125"/>
      <c r="O4684" s="266"/>
      <c r="P4684" s="267"/>
      <c r="Q4684" s="267"/>
      <c r="R4684" s="270"/>
      <c r="S4684" s="267"/>
      <c r="T4684" s="264"/>
      <c r="U4684" s="300"/>
      <c r="V4684" s="294" t="str">
        <f>IF(Tabela7[[#This Row],[C/V]]="c",Tabela7[[#This Row],[Preço Médio]],"")</f>
        <v/>
      </c>
      <c r="W4684" s="294" t="str">
        <f>IF(Tabela7[[#This Row],[C/V]]="v",Tabela7[[#This Row],[Preço Médio]],"")</f>
        <v/>
      </c>
      <c r="X4684" s="123" t="str">
        <f>Tabela7[[#This Row],[Código Negociação]]&amp;Tabela7[[#This Row],[C/V]]</f>
        <v/>
      </c>
    </row>
    <row r="4685" spans="3:24" ht="15" customHeight="1" x14ac:dyDescent="0.25">
      <c r="C4685" s="141"/>
      <c r="D4685" s="271"/>
      <c r="E4685" s="271"/>
      <c r="F4685" s="118"/>
      <c r="G4685" s="119"/>
      <c r="H4685" s="118"/>
      <c r="I4685" s="120"/>
      <c r="J4685" s="120"/>
      <c r="K4685" s="120"/>
      <c r="L4685" s="120"/>
      <c r="M4685" s="120"/>
      <c r="N4685" s="120"/>
      <c r="O4685" s="121"/>
      <c r="P4685" s="121"/>
      <c r="Q4685" s="117"/>
      <c r="R4685" s="122"/>
      <c r="S4685" s="117"/>
      <c r="T4685" s="123"/>
      <c r="U4685" s="299"/>
      <c r="V4685" s="294" t="str">
        <f>IF(Tabela7[[#This Row],[C/V]]="c",Tabela7[[#This Row],[Preço Médio]],"")</f>
        <v/>
      </c>
      <c r="W4685" s="294" t="str">
        <f>IF(Tabela7[[#This Row],[C/V]]="v",Tabela7[[#This Row],[Preço Médio]],"")</f>
        <v/>
      </c>
      <c r="X4685" s="123" t="str">
        <f>Tabela7[[#This Row],[Código Negociação]]&amp;Tabela7[[#This Row],[C/V]]</f>
        <v/>
      </c>
    </row>
    <row r="4686" spans="3:24" ht="15" customHeight="1" x14ac:dyDescent="0.25">
      <c r="C4686" s="262"/>
      <c r="D4686" s="272"/>
      <c r="E4686" s="272"/>
      <c r="F4686" s="264"/>
      <c r="G4686" s="265"/>
      <c r="H4686" s="126"/>
      <c r="I4686" s="125"/>
      <c r="J4686" s="125"/>
      <c r="K4686" s="125"/>
      <c r="L4686" s="125"/>
      <c r="M4686" s="125"/>
      <c r="N4686" s="125"/>
      <c r="O4686" s="266"/>
      <c r="P4686" s="267"/>
      <c r="Q4686" s="268"/>
      <c r="R4686" s="269"/>
      <c r="S4686" s="268"/>
      <c r="T4686" s="263"/>
      <c r="U4686" s="300"/>
      <c r="V4686" s="294" t="str">
        <f>IF(Tabela7[[#This Row],[C/V]]="c",Tabela7[[#This Row],[Preço Médio]],"")</f>
        <v/>
      </c>
      <c r="W4686" s="294" t="str">
        <f>IF(Tabela7[[#This Row],[C/V]]="v",Tabela7[[#This Row],[Preço Médio]],"")</f>
        <v/>
      </c>
      <c r="X4686" s="123" t="str">
        <f>Tabela7[[#This Row],[Código Negociação]]&amp;Tabela7[[#This Row],[C/V]]</f>
        <v/>
      </c>
    </row>
    <row r="4687" spans="3:24" ht="15" customHeight="1" x14ac:dyDescent="0.25">
      <c r="C4687" s="262"/>
      <c r="D4687" s="272"/>
      <c r="E4687" s="272"/>
      <c r="F4687" s="264"/>
      <c r="G4687" s="265"/>
      <c r="H4687" s="126"/>
      <c r="I4687" s="125"/>
      <c r="J4687" s="125"/>
      <c r="K4687" s="125"/>
      <c r="L4687" s="125"/>
      <c r="M4687" s="125"/>
      <c r="N4687" s="125"/>
      <c r="O4687" s="266"/>
      <c r="P4687" s="267"/>
      <c r="Q4687" s="267"/>
      <c r="R4687" s="270"/>
      <c r="S4687" s="267"/>
      <c r="T4687" s="264"/>
      <c r="U4687" s="300"/>
      <c r="V4687" s="294" t="str">
        <f>IF(Tabela7[[#This Row],[C/V]]="c",Tabela7[[#This Row],[Preço Médio]],"")</f>
        <v/>
      </c>
      <c r="W4687" s="294" t="str">
        <f>IF(Tabela7[[#This Row],[C/V]]="v",Tabela7[[#This Row],[Preço Médio]],"")</f>
        <v/>
      </c>
      <c r="X4687" s="123" t="str">
        <f>Tabela7[[#This Row],[Código Negociação]]&amp;Tabela7[[#This Row],[C/V]]</f>
        <v/>
      </c>
    </row>
    <row r="4688" spans="3:24" ht="15" customHeight="1" x14ac:dyDescent="0.25">
      <c r="C4688" s="141"/>
      <c r="D4688" s="273"/>
      <c r="E4688" s="273"/>
      <c r="F4688" s="264"/>
      <c r="G4688" s="274"/>
      <c r="H4688" s="264"/>
      <c r="I4688" s="275"/>
      <c r="J4688" s="275"/>
      <c r="K4688" s="275"/>
      <c r="L4688" s="275"/>
      <c r="M4688" s="275"/>
      <c r="N4688" s="275"/>
      <c r="O4688" s="267"/>
      <c r="P4688" s="267"/>
      <c r="Q4688" s="268"/>
      <c r="R4688" s="269"/>
      <c r="S4688" s="268"/>
      <c r="T4688" s="263"/>
      <c r="U4688" s="300"/>
      <c r="V4688" s="294" t="str">
        <f>IF(Tabela7[[#This Row],[C/V]]="c",Tabela7[[#This Row],[Preço Médio]],"")</f>
        <v/>
      </c>
      <c r="W4688" s="294" t="str">
        <f>IF(Tabela7[[#This Row],[C/V]]="v",Tabela7[[#This Row],[Preço Médio]],"")</f>
        <v/>
      </c>
      <c r="X4688" s="123" t="str">
        <f>Tabela7[[#This Row],[Código Negociação]]&amp;Tabela7[[#This Row],[C/V]]</f>
        <v/>
      </c>
    </row>
    <row r="4689" spans="3:24" ht="15" customHeight="1" x14ac:dyDescent="0.25">
      <c r="C4689" s="262"/>
      <c r="D4689" s="272"/>
      <c r="E4689" s="273"/>
      <c r="F4689" s="264"/>
      <c r="G4689" s="265"/>
      <c r="H4689" s="126"/>
      <c r="I4689" s="125"/>
      <c r="J4689" s="125"/>
      <c r="K4689" s="125"/>
      <c r="L4689" s="125"/>
      <c r="M4689" s="125"/>
      <c r="N4689" s="125"/>
      <c r="O4689" s="266"/>
      <c r="P4689" s="267"/>
      <c r="Q4689" s="268"/>
      <c r="R4689" s="269"/>
      <c r="S4689" s="268"/>
      <c r="T4689" s="263"/>
      <c r="U4689" s="300"/>
      <c r="V4689" s="294" t="str">
        <f>IF(Tabela7[[#This Row],[C/V]]="c",Tabela7[[#This Row],[Preço Médio]],"")</f>
        <v/>
      </c>
      <c r="W4689" s="294" t="str">
        <f>IF(Tabela7[[#This Row],[C/V]]="v",Tabela7[[#This Row],[Preço Médio]],"")</f>
        <v/>
      </c>
      <c r="X4689" s="123" t="str">
        <f>Tabela7[[#This Row],[Código Negociação]]&amp;Tabela7[[#This Row],[C/V]]</f>
        <v/>
      </c>
    </row>
    <row r="4690" spans="3:24" ht="15" customHeight="1" x14ac:dyDescent="0.25">
      <c r="C4690" s="262"/>
      <c r="D4690" s="272"/>
      <c r="E4690" s="273"/>
      <c r="F4690" s="264"/>
      <c r="G4690" s="265"/>
      <c r="H4690" s="126"/>
      <c r="I4690" s="125"/>
      <c r="J4690" s="125"/>
      <c r="K4690" s="125"/>
      <c r="L4690" s="125"/>
      <c r="M4690" s="125"/>
      <c r="N4690" s="125"/>
      <c r="O4690" s="266"/>
      <c r="P4690" s="267"/>
      <c r="Q4690" s="267"/>
      <c r="R4690" s="270"/>
      <c r="S4690" s="267"/>
      <c r="T4690" s="264"/>
      <c r="U4690" s="300"/>
      <c r="V4690" s="294" t="str">
        <f>IF(Tabela7[[#This Row],[C/V]]="c",Tabela7[[#This Row],[Preço Médio]],"")</f>
        <v/>
      </c>
      <c r="W4690" s="294" t="str">
        <f>IF(Tabela7[[#This Row],[C/V]]="v",Tabela7[[#This Row],[Preço Médio]],"")</f>
        <v/>
      </c>
      <c r="X4690" s="123" t="str">
        <f>Tabela7[[#This Row],[Código Negociação]]&amp;Tabela7[[#This Row],[C/V]]</f>
        <v/>
      </c>
    </row>
    <row r="4691" spans="3:24" ht="15" customHeight="1" x14ac:dyDescent="0.25">
      <c r="C4691" s="141"/>
      <c r="D4691" s="271"/>
      <c r="E4691" s="271"/>
      <c r="F4691" s="118"/>
      <c r="G4691" s="119"/>
      <c r="H4691" s="118"/>
      <c r="I4691" s="120"/>
      <c r="J4691" s="120"/>
      <c r="K4691" s="120"/>
      <c r="L4691" s="120"/>
      <c r="M4691" s="120"/>
      <c r="N4691" s="120"/>
      <c r="O4691" s="121"/>
      <c r="P4691" s="121"/>
      <c r="Q4691" s="117"/>
      <c r="R4691" s="122"/>
      <c r="S4691" s="117"/>
      <c r="T4691" s="123"/>
      <c r="U4691" s="299"/>
      <c r="V4691" s="294" t="str">
        <f>IF(Tabela7[[#This Row],[C/V]]="c",Tabela7[[#This Row],[Preço Médio]],"")</f>
        <v/>
      </c>
      <c r="W4691" s="294" t="str">
        <f>IF(Tabela7[[#This Row],[C/V]]="v",Tabela7[[#This Row],[Preço Médio]],"")</f>
        <v/>
      </c>
      <c r="X4691" s="123" t="str">
        <f>Tabela7[[#This Row],[Código Negociação]]&amp;Tabela7[[#This Row],[C/V]]</f>
        <v/>
      </c>
    </row>
    <row r="4692" spans="3:24" ht="15" customHeight="1" x14ac:dyDescent="0.25">
      <c r="C4692" s="262"/>
      <c r="D4692" s="272"/>
      <c r="E4692" s="272"/>
      <c r="F4692" s="264"/>
      <c r="G4692" s="265"/>
      <c r="H4692" s="126"/>
      <c r="I4692" s="125"/>
      <c r="J4692" s="125"/>
      <c r="K4692" s="125"/>
      <c r="L4692" s="125"/>
      <c r="M4692" s="125"/>
      <c r="N4692" s="125"/>
      <c r="O4692" s="266"/>
      <c r="P4692" s="267"/>
      <c r="Q4692" s="268"/>
      <c r="R4692" s="269"/>
      <c r="S4692" s="268"/>
      <c r="T4692" s="263"/>
      <c r="U4692" s="300"/>
      <c r="V4692" s="294" t="str">
        <f>IF(Tabela7[[#This Row],[C/V]]="c",Tabela7[[#This Row],[Preço Médio]],"")</f>
        <v/>
      </c>
      <c r="W4692" s="294" t="str">
        <f>IF(Tabela7[[#This Row],[C/V]]="v",Tabela7[[#This Row],[Preço Médio]],"")</f>
        <v/>
      </c>
      <c r="X4692" s="123" t="str">
        <f>Tabela7[[#This Row],[Código Negociação]]&amp;Tabela7[[#This Row],[C/V]]</f>
        <v/>
      </c>
    </row>
    <row r="4693" spans="3:24" ht="15" customHeight="1" x14ac:dyDescent="0.25">
      <c r="C4693" s="262"/>
      <c r="D4693" s="272"/>
      <c r="E4693" s="272"/>
      <c r="F4693" s="264"/>
      <c r="G4693" s="265"/>
      <c r="H4693" s="126"/>
      <c r="I4693" s="125"/>
      <c r="J4693" s="125"/>
      <c r="K4693" s="125"/>
      <c r="L4693" s="125"/>
      <c r="M4693" s="125"/>
      <c r="N4693" s="125"/>
      <c r="O4693" s="266"/>
      <c r="P4693" s="267"/>
      <c r="Q4693" s="267"/>
      <c r="R4693" s="270"/>
      <c r="S4693" s="267"/>
      <c r="T4693" s="264"/>
      <c r="U4693" s="300"/>
      <c r="V4693" s="294" t="str">
        <f>IF(Tabela7[[#This Row],[C/V]]="c",Tabela7[[#This Row],[Preço Médio]],"")</f>
        <v/>
      </c>
      <c r="W4693" s="294" t="str">
        <f>IF(Tabela7[[#This Row],[C/V]]="v",Tabela7[[#This Row],[Preço Médio]],"")</f>
        <v/>
      </c>
      <c r="X4693" s="123" t="str">
        <f>Tabela7[[#This Row],[Código Negociação]]&amp;Tabela7[[#This Row],[C/V]]</f>
        <v/>
      </c>
    </row>
    <row r="4694" spans="3:24" ht="15" customHeight="1" x14ac:dyDescent="0.25">
      <c r="C4694" s="141"/>
      <c r="D4694" s="273"/>
      <c r="E4694" s="273"/>
      <c r="F4694" s="264"/>
      <c r="G4694" s="274"/>
      <c r="H4694" s="264"/>
      <c r="I4694" s="275"/>
      <c r="J4694" s="275"/>
      <c r="K4694" s="275"/>
      <c r="L4694" s="275"/>
      <c r="M4694" s="275"/>
      <c r="N4694" s="275"/>
      <c r="O4694" s="267"/>
      <c r="P4694" s="267"/>
      <c r="Q4694" s="268"/>
      <c r="R4694" s="269"/>
      <c r="S4694" s="268"/>
      <c r="T4694" s="263"/>
      <c r="U4694" s="300"/>
      <c r="V4694" s="294" t="str">
        <f>IF(Tabela7[[#This Row],[C/V]]="c",Tabela7[[#This Row],[Preço Médio]],"")</f>
        <v/>
      </c>
      <c r="W4694" s="294" t="str">
        <f>IF(Tabela7[[#This Row],[C/V]]="v",Tabela7[[#This Row],[Preço Médio]],"")</f>
        <v/>
      </c>
      <c r="X4694" s="123" t="str">
        <f>Tabela7[[#This Row],[Código Negociação]]&amp;Tabela7[[#This Row],[C/V]]</f>
        <v/>
      </c>
    </row>
    <row r="4695" spans="3:24" ht="15" customHeight="1" x14ac:dyDescent="0.25">
      <c r="C4695" s="262"/>
      <c r="D4695" s="272"/>
      <c r="E4695" s="273"/>
      <c r="F4695" s="264"/>
      <c r="G4695" s="265"/>
      <c r="H4695" s="126"/>
      <c r="I4695" s="125"/>
      <c r="J4695" s="125"/>
      <c r="K4695" s="125"/>
      <c r="L4695" s="125"/>
      <c r="M4695" s="125"/>
      <c r="N4695" s="125"/>
      <c r="O4695" s="266"/>
      <c r="P4695" s="267"/>
      <c r="Q4695" s="268"/>
      <c r="R4695" s="269"/>
      <c r="S4695" s="268"/>
      <c r="T4695" s="263"/>
      <c r="U4695" s="300"/>
      <c r="V4695" s="294" t="str">
        <f>IF(Tabela7[[#This Row],[C/V]]="c",Tabela7[[#This Row],[Preço Médio]],"")</f>
        <v/>
      </c>
      <c r="W4695" s="294" t="str">
        <f>IF(Tabela7[[#This Row],[C/V]]="v",Tabela7[[#This Row],[Preço Médio]],"")</f>
        <v/>
      </c>
      <c r="X4695" s="123" t="str">
        <f>Tabela7[[#This Row],[Código Negociação]]&amp;Tabela7[[#This Row],[C/V]]</f>
        <v/>
      </c>
    </row>
    <row r="4696" spans="3:24" ht="15" customHeight="1" x14ac:dyDescent="0.25">
      <c r="C4696" s="262"/>
      <c r="D4696" s="272"/>
      <c r="E4696" s="273"/>
      <c r="F4696" s="264"/>
      <c r="G4696" s="265"/>
      <c r="H4696" s="126"/>
      <c r="I4696" s="125"/>
      <c r="J4696" s="125"/>
      <c r="K4696" s="125"/>
      <c r="L4696" s="125"/>
      <c r="M4696" s="125"/>
      <c r="N4696" s="125"/>
      <c r="O4696" s="266"/>
      <c r="P4696" s="267"/>
      <c r="Q4696" s="267"/>
      <c r="R4696" s="270"/>
      <c r="S4696" s="267"/>
      <c r="T4696" s="264"/>
      <c r="U4696" s="300"/>
      <c r="V4696" s="294" t="str">
        <f>IF(Tabela7[[#This Row],[C/V]]="c",Tabela7[[#This Row],[Preço Médio]],"")</f>
        <v/>
      </c>
      <c r="W4696" s="294" t="str">
        <f>IF(Tabela7[[#This Row],[C/V]]="v",Tabela7[[#This Row],[Preço Médio]],"")</f>
        <v/>
      </c>
      <c r="X4696" s="123" t="str">
        <f>Tabela7[[#This Row],[Código Negociação]]&amp;Tabela7[[#This Row],[C/V]]</f>
        <v/>
      </c>
    </row>
    <row r="4697" spans="3:24" ht="15" customHeight="1" x14ac:dyDescent="0.25">
      <c r="C4697" s="141"/>
      <c r="D4697" s="271"/>
      <c r="E4697" s="271"/>
      <c r="F4697" s="118"/>
      <c r="G4697" s="119"/>
      <c r="H4697" s="118"/>
      <c r="I4697" s="120"/>
      <c r="J4697" s="120"/>
      <c r="K4697" s="120"/>
      <c r="L4697" s="120"/>
      <c r="M4697" s="120"/>
      <c r="N4697" s="120"/>
      <c r="O4697" s="121"/>
      <c r="P4697" s="121"/>
      <c r="Q4697" s="117"/>
      <c r="R4697" s="122"/>
      <c r="S4697" s="117"/>
      <c r="T4697" s="123"/>
      <c r="U4697" s="299"/>
      <c r="V4697" s="294" t="str">
        <f>IF(Tabela7[[#This Row],[C/V]]="c",Tabela7[[#This Row],[Preço Médio]],"")</f>
        <v/>
      </c>
      <c r="W4697" s="294" t="str">
        <f>IF(Tabela7[[#This Row],[C/V]]="v",Tabela7[[#This Row],[Preço Médio]],"")</f>
        <v/>
      </c>
      <c r="X4697" s="123" t="str">
        <f>Tabela7[[#This Row],[Código Negociação]]&amp;Tabela7[[#This Row],[C/V]]</f>
        <v/>
      </c>
    </row>
    <row r="4698" spans="3:24" ht="15" customHeight="1" x14ac:dyDescent="0.25">
      <c r="C4698" s="262"/>
      <c r="D4698" s="272"/>
      <c r="E4698" s="272"/>
      <c r="F4698" s="264"/>
      <c r="G4698" s="265"/>
      <c r="H4698" s="126"/>
      <c r="I4698" s="125"/>
      <c r="J4698" s="125"/>
      <c r="K4698" s="125"/>
      <c r="L4698" s="125"/>
      <c r="M4698" s="125"/>
      <c r="N4698" s="125"/>
      <c r="O4698" s="266"/>
      <c r="P4698" s="267"/>
      <c r="Q4698" s="268"/>
      <c r="R4698" s="269"/>
      <c r="S4698" s="268"/>
      <c r="T4698" s="263"/>
      <c r="U4698" s="300"/>
      <c r="V4698" s="294" t="str">
        <f>IF(Tabela7[[#This Row],[C/V]]="c",Tabela7[[#This Row],[Preço Médio]],"")</f>
        <v/>
      </c>
      <c r="W4698" s="294" t="str">
        <f>IF(Tabela7[[#This Row],[C/V]]="v",Tabela7[[#This Row],[Preço Médio]],"")</f>
        <v/>
      </c>
      <c r="X4698" s="123" t="str">
        <f>Tabela7[[#This Row],[Código Negociação]]&amp;Tabela7[[#This Row],[C/V]]</f>
        <v/>
      </c>
    </row>
    <row r="4699" spans="3:24" ht="15" customHeight="1" x14ac:dyDescent="0.25">
      <c r="C4699" s="262"/>
      <c r="D4699" s="272"/>
      <c r="E4699" s="272"/>
      <c r="F4699" s="264"/>
      <c r="G4699" s="265"/>
      <c r="H4699" s="126"/>
      <c r="I4699" s="125"/>
      <c r="J4699" s="125"/>
      <c r="K4699" s="125"/>
      <c r="L4699" s="125"/>
      <c r="M4699" s="125"/>
      <c r="N4699" s="125"/>
      <c r="O4699" s="266"/>
      <c r="P4699" s="267"/>
      <c r="Q4699" s="267"/>
      <c r="R4699" s="270"/>
      <c r="S4699" s="267"/>
      <c r="T4699" s="264"/>
      <c r="U4699" s="300"/>
      <c r="V4699" s="294" t="str">
        <f>IF(Tabela7[[#This Row],[C/V]]="c",Tabela7[[#This Row],[Preço Médio]],"")</f>
        <v/>
      </c>
      <c r="W4699" s="294" t="str">
        <f>IF(Tabela7[[#This Row],[C/V]]="v",Tabela7[[#This Row],[Preço Médio]],"")</f>
        <v/>
      </c>
      <c r="X4699" s="123" t="str">
        <f>Tabela7[[#This Row],[Código Negociação]]&amp;Tabela7[[#This Row],[C/V]]</f>
        <v/>
      </c>
    </row>
    <row r="4700" spans="3:24" ht="15" customHeight="1" x14ac:dyDescent="0.25">
      <c r="C4700" s="141"/>
      <c r="D4700" s="273"/>
      <c r="E4700" s="273"/>
      <c r="F4700" s="264"/>
      <c r="G4700" s="274"/>
      <c r="H4700" s="264"/>
      <c r="I4700" s="275"/>
      <c r="J4700" s="275"/>
      <c r="K4700" s="275"/>
      <c r="L4700" s="275"/>
      <c r="M4700" s="275"/>
      <c r="N4700" s="275"/>
      <c r="O4700" s="267"/>
      <c r="P4700" s="267"/>
      <c r="Q4700" s="268"/>
      <c r="R4700" s="269"/>
      <c r="S4700" s="268"/>
      <c r="T4700" s="263"/>
      <c r="U4700" s="300"/>
      <c r="V4700" s="294" t="str">
        <f>IF(Tabela7[[#This Row],[C/V]]="c",Tabela7[[#This Row],[Preço Médio]],"")</f>
        <v/>
      </c>
      <c r="W4700" s="294" t="str">
        <f>IF(Tabela7[[#This Row],[C/V]]="v",Tabela7[[#This Row],[Preço Médio]],"")</f>
        <v/>
      </c>
      <c r="X4700" s="123" t="str">
        <f>Tabela7[[#This Row],[Código Negociação]]&amp;Tabela7[[#This Row],[C/V]]</f>
        <v/>
      </c>
    </row>
    <row r="4701" spans="3:24" ht="15" customHeight="1" x14ac:dyDescent="0.25">
      <c r="C4701" s="262"/>
      <c r="D4701" s="272"/>
      <c r="E4701" s="273"/>
      <c r="F4701" s="264"/>
      <c r="G4701" s="265"/>
      <c r="H4701" s="126"/>
      <c r="I4701" s="125"/>
      <c r="J4701" s="125"/>
      <c r="K4701" s="125"/>
      <c r="L4701" s="125"/>
      <c r="M4701" s="125"/>
      <c r="N4701" s="125"/>
      <c r="O4701" s="266"/>
      <c r="P4701" s="267"/>
      <c r="Q4701" s="268"/>
      <c r="R4701" s="269"/>
      <c r="S4701" s="268"/>
      <c r="T4701" s="263"/>
      <c r="U4701" s="300"/>
      <c r="V4701" s="294" t="str">
        <f>IF(Tabela7[[#This Row],[C/V]]="c",Tabela7[[#This Row],[Preço Médio]],"")</f>
        <v/>
      </c>
      <c r="W4701" s="294" t="str">
        <f>IF(Tabela7[[#This Row],[C/V]]="v",Tabela7[[#This Row],[Preço Médio]],"")</f>
        <v/>
      </c>
      <c r="X4701" s="123" t="str">
        <f>Tabela7[[#This Row],[Código Negociação]]&amp;Tabela7[[#This Row],[C/V]]</f>
        <v/>
      </c>
    </row>
    <row r="4702" spans="3:24" ht="15" customHeight="1" x14ac:dyDescent="0.25">
      <c r="C4702" s="262"/>
      <c r="D4702" s="272"/>
      <c r="E4702" s="273"/>
      <c r="F4702" s="264"/>
      <c r="G4702" s="265"/>
      <c r="H4702" s="126"/>
      <c r="I4702" s="125"/>
      <c r="J4702" s="125"/>
      <c r="K4702" s="125"/>
      <c r="L4702" s="125"/>
      <c r="M4702" s="125"/>
      <c r="N4702" s="125"/>
      <c r="O4702" s="266"/>
      <c r="P4702" s="267"/>
      <c r="Q4702" s="267"/>
      <c r="R4702" s="270"/>
      <c r="S4702" s="267"/>
      <c r="T4702" s="264"/>
      <c r="U4702" s="300"/>
      <c r="V4702" s="294" t="str">
        <f>IF(Tabela7[[#This Row],[C/V]]="c",Tabela7[[#This Row],[Preço Médio]],"")</f>
        <v/>
      </c>
      <c r="W4702" s="294" t="str">
        <f>IF(Tabela7[[#This Row],[C/V]]="v",Tabela7[[#This Row],[Preço Médio]],"")</f>
        <v/>
      </c>
      <c r="X4702" s="123" t="str">
        <f>Tabela7[[#This Row],[Código Negociação]]&amp;Tabela7[[#This Row],[C/V]]</f>
        <v/>
      </c>
    </row>
    <row r="4703" spans="3:24" ht="15" customHeight="1" x14ac:dyDescent="0.25">
      <c r="C4703" s="141"/>
      <c r="D4703" s="271"/>
      <c r="E4703" s="271"/>
      <c r="F4703" s="118"/>
      <c r="G4703" s="119"/>
      <c r="H4703" s="118"/>
      <c r="I4703" s="120"/>
      <c r="J4703" s="120"/>
      <c r="K4703" s="120"/>
      <c r="L4703" s="120"/>
      <c r="M4703" s="120"/>
      <c r="N4703" s="120"/>
      <c r="O4703" s="121"/>
      <c r="P4703" s="121"/>
      <c r="Q4703" s="117"/>
      <c r="R4703" s="122"/>
      <c r="S4703" s="117"/>
      <c r="T4703" s="123"/>
      <c r="U4703" s="299"/>
      <c r="V4703" s="294" t="str">
        <f>IF(Tabela7[[#This Row],[C/V]]="c",Tabela7[[#This Row],[Preço Médio]],"")</f>
        <v/>
      </c>
      <c r="W4703" s="294" t="str">
        <f>IF(Tabela7[[#This Row],[C/V]]="v",Tabela7[[#This Row],[Preço Médio]],"")</f>
        <v/>
      </c>
      <c r="X4703" s="123" t="str">
        <f>Tabela7[[#This Row],[Código Negociação]]&amp;Tabela7[[#This Row],[C/V]]</f>
        <v/>
      </c>
    </row>
    <row r="4704" spans="3:24" ht="15" customHeight="1" x14ac:dyDescent="0.25">
      <c r="C4704" s="262"/>
      <c r="D4704" s="272"/>
      <c r="E4704" s="272"/>
      <c r="F4704" s="264"/>
      <c r="G4704" s="265"/>
      <c r="H4704" s="126"/>
      <c r="I4704" s="125"/>
      <c r="J4704" s="125"/>
      <c r="K4704" s="125"/>
      <c r="L4704" s="125"/>
      <c r="M4704" s="125"/>
      <c r="N4704" s="125"/>
      <c r="O4704" s="266"/>
      <c r="P4704" s="267"/>
      <c r="Q4704" s="268"/>
      <c r="R4704" s="269"/>
      <c r="S4704" s="268"/>
      <c r="T4704" s="263"/>
      <c r="U4704" s="300"/>
      <c r="V4704" s="294" t="str">
        <f>IF(Tabela7[[#This Row],[C/V]]="c",Tabela7[[#This Row],[Preço Médio]],"")</f>
        <v/>
      </c>
      <c r="W4704" s="294" t="str">
        <f>IF(Tabela7[[#This Row],[C/V]]="v",Tabela7[[#This Row],[Preço Médio]],"")</f>
        <v/>
      </c>
      <c r="X4704" s="123" t="str">
        <f>Tabela7[[#This Row],[Código Negociação]]&amp;Tabela7[[#This Row],[C/V]]</f>
        <v/>
      </c>
    </row>
    <row r="4705" spans="3:24" ht="15" customHeight="1" x14ac:dyDescent="0.25">
      <c r="C4705" s="262"/>
      <c r="D4705" s="272"/>
      <c r="E4705" s="272"/>
      <c r="F4705" s="264"/>
      <c r="G4705" s="265"/>
      <c r="H4705" s="126"/>
      <c r="I4705" s="125"/>
      <c r="J4705" s="125"/>
      <c r="K4705" s="125"/>
      <c r="L4705" s="125"/>
      <c r="M4705" s="125"/>
      <c r="N4705" s="125"/>
      <c r="O4705" s="266"/>
      <c r="P4705" s="267"/>
      <c r="Q4705" s="267"/>
      <c r="R4705" s="270"/>
      <c r="S4705" s="267"/>
      <c r="T4705" s="264"/>
      <c r="U4705" s="300"/>
      <c r="V4705" s="294" t="str">
        <f>IF(Tabela7[[#This Row],[C/V]]="c",Tabela7[[#This Row],[Preço Médio]],"")</f>
        <v/>
      </c>
      <c r="W4705" s="294" t="str">
        <f>IF(Tabela7[[#This Row],[C/V]]="v",Tabela7[[#This Row],[Preço Médio]],"")</f>
        <v/>
      </c>
      <c r="X4705" s="123" t="str">
        <f>Tabela7[[#This Row],[Código Negociação]]&amp;Tabela7[[#This Row],[C/V]]</f>
        <v/>
      </c>
    </row>
    <row r="4706" spans="3:24" ht="15" customHeight="1" x14ac:dyDescent="0.25">
      <c r="C4706" s="141"/>
      <c r="D4706" s="273"/>
      <c r="E4706" s="273"/>
      <c r="F4706" s="264"/>
      <c r="G4706" s="274"/>
      <c r="H4706" s="264"/>
      <c r="I4706" s="275"/>
      <c r="J4706" s="275"/>
      <c r="K4706" s="275"/>
      <c r="L4706" s="275"/>
      <c r="M4706" s="275"/>
      <c r="N4706" s="275"/>
      <c r="O4706" s="267"/>
      <c r="P4706" s="267"/>
      <c r="Q4706" s="268"/>
      <c r="R4706" s="269"/>
      <c r="S4706" s="268"/>
      <c r="T4706" s="263"/>
      <c r="U4706" s="300"/>
      <c r="V4706" s="294" t="str">
        <f>IF(Tabela7[[#This Row],[C/V]]="c",Tabela7[[#This Row],[Preço Médio]],"")</f>
        <v/>
      </c>
      <c r="W4706" s="294" t="str">
        <f>IF(Tabela7[[#This Row],[C/V]]="v",Tabela7[[#This Row],[Preço Médio]],"")</f>
        <v/>
      </c>
      <c r="X4706" s="123" t="str">
        <f>Tabela7[[#This Row],[Código Negociação]]&amp;Tabela7[[#This Row],[C/V]]</f>
        <v/>
      </c>
    </row>
    <row r="4707" spans="3:24" ht="15" customHeight="1" x14ac:dyDescent="0.25">
      <c r="C4707" s="262"/>
      <c r="D4707" s="272"/>
      <c r="E4707" s="273"/>
      <c r="F4707" s="264"/>
      <c r="G4707" s="265"/>
      <c r="H4707" s="126"/>
      <c r="I4707" s="125"/>
      <c r="J4707" s="125"/>
      <c r="K4707" s="125"/>
      <c r="L4707" s="125"/>
      <c r="M4707" s="125"/>
      <c r="N4707" s="125"/>
      <c r="O4707" s="266"/>
      <c r="P4707" s="267"/>
      <c r="Q4707" s="268"/>
      <c r="R4707" s="269"/>
      <c r="S4707" s="268"/>
      <c r="T4707" s="263"/>
      <c r="U4707" s="300"/>
      <c r="V4707" s="294" t="str">
        <f>IF(Tabela7[[#This Row],[C/V]]="c",Tabela7[[#This Row],[Preço Médio]],"")</f>
        <v/>
      </c>
      <c r="W4707" s="294" t="str">
        <f>IF(Tabela7[[#This Row],[C/V]]="v",Tabela7[[#This Row],[Preço Médio]],"")</f>
        <v/>
      </c>
      <c r="X4707" s="123" t="str">
        <f>Tabela7[[#This Row],[Código Negociação]]&amp;Tabela7[[#This Row],[C/V]]</f>
        <v/>
      </c>
    </row>
    <row r="4708" spans="3:24" ht="15" customHeight="1" x14ac:dyDescent="0.25">
      <c r="C4708" s="262"/>
      <c r="D4708" s="272"/>
      <c r="E4708" s="273"/>
      <c r="F4708" s="264"/>
      <c r="G4708" s="265"/>
      <c r="H4708" s="126"/>
      <c r="I4708" s="125"/>
      <c r="J4708" s="125"/>
      <c r="K4708" s="125"/>
      <c r="L4708" s="125"/>
      <c r="M4708" s="125"/>
      <c r="N4708" s="125"/>
      <c r="O4708" s="266"/>
      <c r="P4708" s="267"/>
      <c r="Q4708" s="267"/>
      <c r="R4708" s="270"/>
      <c r="S4708" s="267"/>
      <c r="T4708" s="264"/>
      <c r="U4708" s="300"/>
      <c r="V4708" s="294" t="str">
        <f>IF(Tabela7[[#This Row],[C/V]]="c",Tabela7[[#This Row],[Preço Médio]],"")</f>
        <v/>
      </c>
      <c r="W4708" s="294" t="str">
        <f>IF(Tabela7[[#This Row],[C/V]]="v",Tabela7[[#This Row],[Preço Médio]],"")</f>
        <v/>
      </c>
      <c r="X4708" s="123" t="str">
        <f>Tabela7[[#This Row],[Código Negociação]]&amp;Tabela7[[#This Row],[C/V]]</f>
        <v/>
      </c>
    </row>
    <row r="4709" spans="3:24" ht="15" customHeight="1" x14ac:dyDescent="0.25">
      <c r="C4709" s="141"/>
      <c r="D4709" s="271"/>
      <c r="E4709" s="271"/>
      <c r="F4709" s="118"/>
      <c r="G4709" s="119"/>
      <c r="H4709" s="118"/>
      <c r="I4709" s="120"/>
      <c r="J4709" s="120"/>
      <c r="K4709" s="120"/>
      <c r="L4709" s="120"/>
      <c r="M4709" s="120"/>
      <c r="N4709" s="120"/>
      <c r="O4709" s="121"/>
      <c r="P4709" s="121"/>
      <c r="Q4709" s="117"/>
      <c r="R4709" s="122"/>
      <c r="S4709" s="117"/>
      <c r="T4709" s="123"/>
      <c r="U4709" s="299"/>
      <c r="V4709" s="294" t="str">
        <f>IF(Tabela7[[#This Row],[C/V]]="c",Tabela7[[#This Row],[Preço Médio]],"")</f>
        <v/>
      </c>
      <c r="W4709" s="294" t="str">
        <f>IF(Tabela7[[#This Row],[C/V]]="v",Tabela7[[#This Row],[Preço Médio]],"")</f>
        <v/>
      </c>
      <c r="X4709" s="123" t="str">
        <f>Tabela7[[#This Row],[Código Negociação]]&amp;Tabela7[[#This Row],[C/V]]</f>
        <v/>
      </c>
    </row>
    <row r="4710" spans="3:24" ht="15" customHeight="1" x14ac:dyDescent="0.25">
      <c r="C4710" s="262"/>
      <c r="D4710" s="272"/>
      <c r="E4710" s="272"/>
      <c r="F4710" s="264"/>
      <c r="G4710" s="265"/>
      <c r="H4710" s="126"/>
      <c r="I4710" s="125"/>
      <c r="J4710" s="125"/>
      <c r="K4710" s="125"/>
      <c r="L4710" s="125"/>
      <c r="M4710" s="125"/>
      <c r="N4710" s="125"/>
      <c r="O4710" s="266"/>
      <c r="P4710" s="267"/>
      <c r="Q4710" s="268"/>
      <c r="R4710" s="269"/>
      <c r="S4710" s="268"/>
      <c r="T4710" s="263"/>
      <c r="U4710" s="300"/>
      <c r="V4710" s="294" t="str">
        <f>IF(Tabela7[[#This Row],[C/V]]="c",Tabela7[[#This Row],[Preço Médio]],"")</f>
        <v/>
      </c>
      <c r="W4710" s="294" t="str">
        <f>IF(Tabela7[[#This Row],[C/V]]="v",Tabela7[[#This Row],[Preço Médio]],"")</f>
        <v/>
      </c>
      <c r="X4710" s="123" t="str">
        <f>Tabela7[[#This Row],[Código Negociação]]&amp;Tabela7[[#This Row],[C/V]]</f>
        <v/>
      </c>
    </row>
    <row r="4711" spans="3:24" ht="15" customHeight="1" x14ac:dyDescent="0.25">
      <c r="C4711" s="262"/>
      <c r="D4711" s="272"/>
      <c r="E4711" s="272"/>
      <c r="F4711" s="264"/>
      <c r="G4711" s="265"/>
      <c r="H4711" s="126"/>
      <c r="I4711" s="125"/>
      <c r="J4711" s="125"/>
      <c r="K4711" s="125"/>
      <c r="L4711" s="125"/>
      <c r="M4711" s="125"/>
      <c r="N4711" s="125"/>
      <c r="O4711" s="266"/>
      <c r="P4711" s="267"/>
      <c r="Q4711" s="267"/>
      <c r="R4711" s="270"/>
      <c r="S4711" s="267"/>
      <c r="T4711" s="264"/>
      <c r="U4711" s="300"/>
      <c r="V4711" s="294" t="str">
        <f>IF(Tabela7[[#This Row],[C/V]]="c",Tabela7[[#This Row],[Preço Médio]],"")</f>
        <v/>
      </c>
      <c r="W4711" s="294" t="str">
        <f>IF(Tabela7[[#This Row],[C/V]]="v",Tabela7[[#This Row],[Preço Médio]],"")</f>
        <v/>
      </c>
      <c r="X4711" s="123" t="str">
        <f>Tabela7[[#This Row],[Código Negociação]]&amp;Tabela7[[#This Row],[C/V]]</f>
        <v/>
      </c>
    </row>
    <row r="4712" spans="3:24" ht="15" customHeight="1" x14ac:dyDescent="0.25">
      <c r="C4712" s="141"/>
      <c r="D4712" s="273"/>
      <c r="E4712" s="273"/>
      <c r="F4712" s="264"/>
      <c r="G4712" s="274"/>
      <c r="H4712" s="264"/>
      <c r="I4712" s="275"/>
      <c r="J4712" s="275"/>
      <c r="K4712" s="275"/>
      <c r="L4712" s="275"/>
      <c r="M4712" s="275"/>
      <c r="N4712" s="275"/>
      <c r="O4712" s="267"/>
      <c r="P4712" s="267"/>
      <c r="Q4712" s="268"/>
      <c r="R4712" s="269"/>
      <c r="S4712" s="268"/>
      <c r="T4712" s="263"/>
      <c r="U4712" s="300"/>
      <c r="V4712" s="294" t="str">
        <f>IF(Tabela7[[#This Row],[C/V]]="c",Tabela7[[#This Row],[Preço Médio]],"")</f>
        <v/>
      </c>
      <c r="W4712" s="294" t="str">
        <f>IF(Tabela7[[#This Row],[C/V]]="v",Tabela7[[#This Row],[Preço Médio]],"")</f>
        <v/>
      </c>
      <c r="X4712" s="123" t="str">
        <f>Tabela7[[#This Row],[Código Negociação]]&amp;Tabela7[[#This Row],[C/V]]</f>
        <v/>
      </c>
    </row>
    <row r="4713" spans="3:24" ht="15" customHeight="1" x14ac:dyDescent="0.25">
      <c r="C4713" s="262"/>
      <c r="D4713" s="272"/>
      <c r="E4713" s="273"/>
      <c r="F4713" s="264"/>
      <c r="G4713" s="265"/>
      <c r="H4713" s="126"/>
      <c r="I4713" s="125"/>
      <c r="J4713" s="125"/>
      <c r="K4713" s="125"/>
      <c r="L4713" s="125"/>
      <c r="M4713" s="125"/>
      <c r="N4713" s="125"/>
      <c r="O4713" s="266"/>
      <c r="P4713" s="267"/>
      <c r="Q4713" s="268"/>
      <c r="R4713" s="269"/>
      <c r="S4713" s="268"/>
      <c r="T4713" s="263"/>
      <c r="U4713" s="300"/>
      <c r="V4713" s="294" t="str">
        <f>IF(Tabela7[[#This Row],[C/V]]="c",Tabela7[[#This Row],[Preço Médio]],"")</f>
        <v/>
      </c>
      <c r="W4713" s="294" t="str">
        <f>IF(Tabela7[[#This Row],[C/V]]="v",Tabela7[[#This Row],[Preço Médio]],"")</f>
        <v/>
      </c>
      <c r="X4713" s="123" t="str">
        <f>Tabela7[[#This Row],[Código Negociação]]&amp;Tabela7[[#This Row],[C/V]]</f>
        <v/>
      </c>
    </row>
    <row r="4714" spans="3:24" ht="15" customHeight="1" x14ac:dyDescent="0.25">
      <c r="C4714" s="262"/>
      <c r="D4714" s="272"/>
      <c r="E4714" s="273"/>
      <c r="F4714" s="264"/>
      <c r="G4714" s="265"/>
      <c r="H4714" s="126"/>
      <c r="I4714" s="125"/>
      <c r="J4714" s="125"/>
      <c r="K4714" s="125"/>
      <c r="L4714" s="125"/>
      <c r="M4714" s="125"/>
      <c r="N4714" s="125"/>
      <c r="O4714" s="266"/>
      <c r="P4714" s="267"/>
      <c r="Q4714" s="267"/>
      <c r="R4714" s="270"/>
      <c r="S4714" s="267"/>
      <c r="T4714" s="264"/>
      <c r="U4714" s="300"/>
      <c r="V4714" s="294" t="str">
        <f>IF(Tabela7[[#This Row],[C/V]]="c",Tabela7[[#This Row],[Preço Médio]],"")</f>
        <v/>
      </c>
      <c r="W4714" s="294" t="str">
        <f>IF(Tabela7[[#This Row],[C/V]]="v",Tabela7[[#This Row],[Preço Médio]],"")</f>
        <v/>
      </c>
      <c r="X4714" s="123" t="str">
        <f>Tabela7[[#This Row],[Código Negociação]]&amp;Tabela7[[#This Row],[C/V]]</f>
        <v/>
      </c>
    </row>
    <row r="4715" spans="3:24" ht="15" customHeight="1" x14ac:dyDescent="0.25">
      <c r="C4715" s="141"/>
      <c r="D4715" s="271"/>
      <c r="E4715" s="271"/>
      <c r="F4715" s="118"/>
      <c r="G4715" s="119"/>
      <c r="H4715" s="118"/>
      <c r="I4715" s="120"/>
      <c r="J4715" s="120"/>
      <c r="K4715" s="120"/>
      <c r="L4715" s="120"/>
      <c r="M4715" s="120"/>
      <c r="N4715" s="120"/>
      <c r="O4715" s="121"/>
      <c r="P4715" s="121"/>
      <c r="Q4715" s="117"/>
      <c r="R4715" s="122"/>
      <c r="S4715" s="117"/>
      <c r="T4715" s="123"/>
      <c r="U4715" s="299"/>
      <c r="V4715" s="294" t="str">
        <f>IF(Tabela7[[#This Row],[C/V]]="c",Tabela7[[#This Row],[Preço Médio]],"")</f>
        <v/>
      </c>
      <c r="W4715" s="294" t="str">
        <f>IF(Tabela7[[#This Row],[C/V]]="v",Tabela7[[#This Row],[Preço Médio]],"")</f>
        <v/>
      </c>
      <c r="X4715" s="123" t="str">
        <f>Tabela7[[#This Row],[Código Negociação]]&amp;Tabela7[[#This Row],[C/V]]</f>
        <v/>
      </c>
    </row>
    <row r="4716" spans="3:24" ht="15" customHeight="1" x14ac:dyDescent="0.25">
      <c r="C4716" s="262"/>
      <c r="D4716" s="272"/>
      <c r="E4716" s="272"/>
      <c r="F4716" s="264"/>
      <c r="G4716" s="265"/>
      <c r="H4716" s="126"/>
      <c r="I4716" s="125"/>
      <c r="J4716" s="125"/>
      <c r="K4716" s="125"/>
      <c r="L4716" s="125"/>
      <c r="M4716" s="125"/>
      <c r="N4716" s="125"/>
      <c r="O4716" s="266"/>
      <c r="P4716" s="267"/>
      <c r="Q4716" s="268"/>
      <c r="R4716" s="269"/>
      <c r="S4716" s="268"/>
      <c r="T4716" s="263"/>
      <c r="U4716" s="300"/>
      <c r="V4716" s="294" t="str">
        <f>IF(Tabela7[[#This Row],[C/V]]="c",Tabela7[[#This Row],[Preço Médio]],"")</f>
        <v/>
      </c>
      <c r="W4716" s="294" t="str">
        <f>IF(Tabela7[[#This Row],[C/V]]="v",Tabela7[[#This Row],[Preço Médio]],"")</f>
        <v/>
      </c>
      <c r="X4716" s="123" t="str">
        <f>Tabela7[[#This Row],[Código Negociação]]&amp;Tabela7[[#This Row],[C/V]]</f>
        <v/>
      </c>
    </row>
    <row r="4717" spans="3:24" ht="15" customHeight="1" x14ac:dyDescent="0.25">
      <c r="C4717" s="262"/>
      <c r="D4717" s="272"/>
      <c r="E4717" s="272"/>
      <c r="F4717" s="264"/>
      <c r="G4717" s="265"/>
      <c r="H4717" s="126"/>
      <c r="I4717" s="125"/>
      <c r="J4717" s="125"/>
      <c r="K4717" s="125"/>
      <c r="L4717" s="125"/>
      <c r="M4717" s="125"/>
      <c r="N4717" s="125"/>
      <c r="O4717" s="266"/>
      <c r="P4717" s="267"/>
      <c r="Q4717" s="267"/>
      <c r="R4717" s="270"/>
      <c r="S4717" s="267"/>
      <c r="T4717" s="264"/>
      <c r="U4717" s="300"/>
      <c r="V4717" s="294" t="str">
        <f>IF(Tabela7[[#This Row],[C/V]]="c",Tabela7[[#This Row],[Preço Médio]],"")</f>
        <v/>
      </c>
      <c r="W4717" s="294" t="str">
        <f>IF(Tabela7[[#This Row],[C/V]]="v",Tabela7[[#This Row],[Preço Médio]],"")</f>
        <v/>
      </c>
      <c r="X4717" s="123" t="str">
        <f>Tabela7[[#This Row],[Código Negociação]]&amp;Tabela7[[#This Row],[C/V]]</f>
        <v/>
      </c>
    </row>
    <row r="4718" spans="3:24" ht="15" customHeight="1" x14ac:dyDescent="0.25">
      <c r="C4718" s="141"/>
      <c r="D4718" s="273"/>
      <c r="E4718" s="273"/>
      <c r="F4718" s="264"/>
      <c r="G4718" s="274"/>
      <c r="H4718" s="264"/>
      <c r="I4718" s="275"/>
      <c r="J4718" s="275"/>
      <c r="K4718" s="275"/>
      <c r="L4718" s="275"/>
      <c r="M4718" s="275"/>
      <c r="N4718" s="275"/>
      <c r="O4718" s="267"/>
      <c r="P4718" s="267"/>
      <c r="Q4718" s="268"/>
      <c r="R4718" s="269"/>
      <c r="S4718" s="268"/>
      <c r="T4718" s="263"/>
      <c r="U4718" s="300"/>
      <c r="V4718" s="294" t="str">
        <f>IF(Tabela7[[#This Row],[C/V]]="c",Tabela7[[#This Row],[Preço Médio]],"")</f>
        <v/>
      </c>
      <c r="W4718" s="294" t="str">
        <f>IF(Tabela7[[#This Row],[C/V]]="v",Tabela7[[#This Row],[Preço Médio]],"")</f>
        <v/>
      </c>
      <c r="X4718" s="123" t="str">
        <f>Tabela7[[#This Row],[Código Negociação]]&amp;Tabela7[[#This Row],[C/V]]</f>
        <v/>
      </c>
    </row>
    <row r="4719" spans="3:24" ht="15" customHeight="1" x14ac:dyDescent="0.25">
      <c r="C4719" s="262"/>
      <c r="D4719" s="272"/>
      <c r="E4719" s="273"/>
      <c r="F4719" s="264"/>
      <c r="G4719" s="265"/>
      <c r="H4719" s="126"/>
      <c r="I4719" s="125"/>
      <c r="J4719" s="125"/>
      <c r="K4719" s="125"/>
      <c r="L4719" s="125"/>
      <c r="M4719" s="125"/>
      <c r="N4719" s="125"/>
      <c r="O4719" s="266"/>
      <c r="P4719" s="267"/>
      <c r="Q4719" s="268"/>
      <c r="R4719" s="269"/>
      <c r="S4719" s="268"/>
      <c r="T4719" s="263"/>
      <c r="U4719" s="300"/>
      <c r="V4719" s="294" t="str">
        <f>IF(Tabela7[[#This Row],[C/V]]="c",Tabela7[[#This Row],[Preço Médio]],"")</f>
        <v/>
      </c>
      <c r="W4719" s="294" t="str">
        <f>IF(Tabela7[[#This Row],[C/V]]="v",Tabela7[[#This Row],[Preço Médio]],"")</f>
        <v/>
      </c>
      <c r="X4719" s="123" t="str">
        <f>Tabela7[[#This Row],[Código Negociação]]&amp;Tabela7[[#This Row],[C/V]]</f>
        <v/>
      </c>
    </row>
    <row r="4720" spans="3:24" ht="15" customHeight="1" x14ac:dyDescent="0.25">
      <c r="C4720" s="262"/>
      <c r="D4720" s="272"/>
      <c r="E4720" s="273"/>
      <c r="F4720" s="264"/>
      <c r="G4720" s="265"/>
      <c r="H4720" s="126"/>
      <c r="I4720" s="125"/>
      <c r="J4720" s="125"/>
      <c r="K4720" s="125"/>
      <c r="L4720" s="125"/>
      <c r="M4720" s="125"/>
      <c r="N4720" s="125"/>
      <c r="O4720" s="266"/>
      <c r="P4720" s="267"/>
      <c r="Q4720" s="267"/>
      <c r="R4720" s="270"/>
      <c r="S4720" s="267"/>
      <c r="T4720" s="264"/>
      <c r="U4720" s="300"/>
      <c r="V4720" s="294" t="str">
        <f>IF(Tabela7[[#This Row],[C/V]]="c",Tabela7[[#This Row],[Preço Médio]],"")</f>
        <v/>
      </c>
      <c r="W4720" s="294" t="str">
        <f>IF(Tabela7[[#This Row],[C/V]]="v",Tabela7[[#This Row],[Preço Médio]],"")</f>
        <v/>
      </c>
      <c r="X4720" s="123" t="str">
        <f>Tabela7[[#This Row],[Código Negociação]]&amp;Tabela7[[#This Row],[C/V]]</f>
        <v/>
      </c>
    </row>
    <row r="4721" spans="3:24" ht="15" customHeight="1" x14ac:dyDescent="0.25">
      <c r="C4721" s="141"/>
      <c r="D4721" s="271"/>
      <c r="E4721" s="271"/>
      <c r="F4721" s="118"/>
      <c r="G4721" s="119"/>
      <c r="H4721" s="118"/>
      <c r="I4721" s="120"/>
      <c r="J4721" s="120"/>
      <c r="K4721" s="120"/>
      <c r="L4721" s="120"/>
      <c r="M4721" s="120"/>
      <c r="N4721" s="120"/>
      <c r="O4721" s="121"/>
      <c r="P4721" s="121"/>
      <c r="Q4721" s="117"/>
      <c r="R4721" s="122"/>
      <c r="S4721" s="117"/>
      <c r="T4721" s="123"/>
      <c r="U4721" s="299"/>
      <c r="V4721" s="294" t="str">
        <f>IF(Tabela7[[#This Row],[C/V]]="c",Tabela7[[#This Row],[Preço Médio]],"")</f>
        <v/>
      </c>
      <c r="W4721" s="294" t="str">
        <f>IF(Tabela7[[#This Row],[C/V]]="v",Tabela7[[#This Row],[Preço Médio]],"")</f>
        <v/>
      </c>
      <c r="X4721" s="123" t="str">
        <f>Tabela7[[#This Row],[Código Negociação]]&amp;Tabela7[[#This Row],[C/V]]</f>
        <v/>
      </c>
    </row>
    <row r="4722" spans="3:24" ht="15" customHeight="1" x14ac:dyDescent="0.25">
      <c r="C4722" s="262"/>
      <c r="D4722" s="272"/>
      <c r="E4722" s="272"/>
      <c r="F4722" s="264"/>
      <c r="G4722" s="265"/>
      <c r="H4722" s="126"/>
      <c r="I4722" s="125"/>
      <c r="J4722" s="125"/>
      <c r="K4722" s="125"/>
      <c r="L4722" s="125"/>
      <c r="M4722" s="125"/>
      <c r="N4722" s="125"/>
      <c r="O4722" s="266"/>
      <c r="P4722" s="267"/>
      <c r="Q4722" s="268"/>
      <c r="R4722" s="269"/>
      <c r="S4722" s="268"/>
      <c r="T4722" s="263"/>
      <c r="U4722" s="300"/>
      <c r="V4722" s="294" t="str">
        <f>IF(Tabela7[[#This Row],[C/V]]="c",Tabela7[[#This Row],[Preço Médio]],"")</f>
        <v/>
      </c>
      <c r="W4722" s="294" t="str">
        <f>IF(Tabela7[[#This Row],[C/V]]="v",Tabela7[[#This Row],[Preço Médio]],"")</f>
        <v/>
      </c>
      <c r="X4722" s="123" t="str">
        <f>Tabela7[[#This Row],[Código Negociação]]&amp;Tabela7[[#This Row],[C/V]]</f>
        <v/>
      </c>
    </row>
    <row r="4723" spans="3:24" ht="15" customHeight="1" x14ac:dyDescent="0.25">
      <c r="C4723" s="262"/>
      <c r="D4723" s="272"/>
      <c r="E4723" s="272"/>
      <c r="F4723" s="264"/>
      <c r="G4723" s="265"/>
      <c r="H4723" s="126"/>
      <c r="I4723" s="125"/>
      <c r="J4723" s="125"/>
      <c r="K4723" s="125"/>
      <c r="L4723" s="125"/>
      <c r="M4723" s="125"/>
      <c r="N4723" s="125"/>
      <c r="O4723" s="266"/>
      <c r="P4723" s="267"/>
      <c r="Q4723" s="267"/>
      <c r="R4723" s="270"/>
      <c r="S4723" s="267"/>
      <c r="T4723" s="264"/>
      <c r="U4723" s="300"/>
      <c r="V4723" s="294" t="str">
        <f>IF(Tabela7[[#This Row],[C/V]]="c",Tabela7[[#This Row],[Preço Médio]],"")</f>
        <v/>
      </c>
      <c r="W4723" s="294" t="str">
        <f>IF(Tabela7[[#This Row],[C/V]]="v",Tabela7[[#This Row],[Preço Médio]],"")</f>
        <v/>
      </c>
      <c r="X4723" s="123" t="str">
        <f>Tabela7[[#This Row],[Código Negociação]]&amp;Tabela7[[#This Row],[C/V]]</f>
        <v/>
      </c>
    </row>
    <row r="4724" spans="3:24" ht="15" customHeight="1" x14ac:dyDescent="0.25">
      <c r="C4724" s="141"/>
      <c r="D4724" s="273"/>
      <c r="E4724" s="273"/>
      <c r="F4724" s="264"/>
      <c r="G4724" s="274"/>
      <c r="H4724" s="264"/>
      <c r="I4724" s="275"/>
      <c r="J4724" s="275"/>
      <c r="K4724" s="275"/>
      <c r="L4724" s="275"/>
      <c r="M4724" s="275"/>
      <c r="N4724" s="275"/>
      <c r="O4724" s="267"/>
      <c r="P4724" s="267"/>
      <c r="Q4724" s="268"/>
      <c r="R4724" s="269"/>
      <c r="S4724" s="268"/>
      <c r="T4724" s="263"/>
      <c r="U4724" s="300"/>
      <c r="V4724" s="294" t="str">
        <f>IF(Tabela7[[#This Row],[C/V]]="c",Tabela7[[#This Row],[Preço Médio]],"")</f>
        <v/>
      </c>
      <c r="W4724" s="294" t="str">
        <f>IF(Tabela7[[#This Row],[C/V]]="v",Tabela7[[#This Row],[Preço Médio]],"")</f>
        <v/>
      </c>
      <c r="X4724" s="123" t="str">
        <f>Tabela7[[#This Row],[Código Negociação]]&amp;Tabela7[[#This Row],[C/V]]</f>
        <v/>
      </c>
    </row>
    <row r="4725" spans="3:24" ht="15" customHeight="1" x14ac:dyDescent="0.25">
      <c r="C4725" s="262"/>
      <c r="D4725" s="272"/>
      <c r="E4725" s="273"/>
      <c r="F4725" s="264"/>
      <c r="G4725" s="265"/>
      <c r="H4725" s="126"/>
      <c r="I4725" s="125"/>
      <c r="J4725" s="125"/>
      <c r="K4725" s="125"/>
      <c r="L4725" s="125"/>
      <c r="M4725" s="125"/>
      <c r="N4725" s="125"/>
      <c r="O4725" s="266"/>
      <c r="P4725" s="267"/>
      <c r="Q4725" s="268"/>
      <c r="R4725" s="269"/>
      <c r="S4725" s="268"/>
      <c r="T4725" s="263"/>
      <c r="U4725" s="300"/>
      <c r="V4725" s="294" t="str">
        <f>IF(Tabela7[[#This Row],[C/V]]="c",Tabela7[[#This Row],[Preço Médio]],"")</f>
        <v/>
      </c>
      <c r="W4725" s="294" t="str">
        <f>IF(Tabela7[[#This Row],[C/V]]="v",Tabela7[[#This Row],[Preço Médio]],"")</f>
        <v/>
      </c>
      <c r="X4725" s="123" t="str">
        <f>Tabela7[[#This Row],[Código Negociação]]&amp;Tabela7[[#This Row],[C/V]]</f>
        <v/>
      </c>
    </row>
    <row r="4726" spans="3:24" ht="15" customHeight="1" x14ac:dyDescent="0.25">
      <c r="C4726" s="262"/>
      <c r="D4726" s="272"/>
      <c r="E4726" s="273"/>
      <c r="F4726" s="264"/>
      <c r="G4726" s="265"/>
      <c r="H4726" s="126"/>
      <c r="I4726" s="125"/>
      <c r="J4726" s="125"/>
      <c r="K4726" s="125"/>
      <c r="L4726" s="125"/>
      <c r="M4726" s="125"/>
      <c r="N4726" s="125"/>
      <c r="O4726" s="266"/>
      <c r="P4726" s="267"/>
      <c r="Q4726" s="267"/>
      <c r="R4726" s="270"/>
      <c r="S4726" s="267"/>
      <c r="T4726" s="264"/>
      <c r="U4726" s="300"/>
      <c r="V4726" s="294" t="str">
        <f>IF(Tabela7[[#This Row],[C/V]]="c",Tabela7[[#This Row],[Preço Médio]],"")</f>
        <v/>
      </c>
      <c r="W4726" s="294" t="str">
        <f>IF(Tabela7[[#This Row],[C/V]]="v",Tabela7[[#This Row],[Preço Médio]],"")</f>
        <v/>
      </c>
      <c r="X4726" s="123" t="str">
        <f>Tabela7[[#This Row],[Código Negociação]]&amp;Tabela7[[#This Row],[C/V]]</f>
        <v/>
      </c>
    </row>
    <row r="4727" spans="3:24" ht="15" customHeight="1" x14ac:dyDescent="0.25">
      <c r="C4727" s="141"/>
      <c r="D4727" s="271"/>
      <c r="E4727" s="271"/>
      <c r="F4727" s="118"/>
      <c r="G4727" s="119"/>
      <c r="H4727" s="118"/>
      <c r="I4727" s="120"/>
      <c r="J4727" s="120"/>
      <c r="K4727" s="120"/>
      <c r="L4727" s="120"/>
      <c r="M4727" s="120"/>
      <c r="N4727" s="120"/>
      <c r="O4727" s="121"/>
      <c r="P4727" s="121"/>
      <c r="Q4727" s="117"/>
      <c r="R4727" s="122"/>
      <c r="S4727" s="117"/>
      <c r="T4727" s="123"/>
      <c r="U4727" s="299"/>
      <c r="V4727" s="294" t="str">
        <f>IF(Tabela7[[#This Row],[C/V]]="c",Tabela7[[#This Row],[Preço Médio]],"")</f>
        <v/>
      </c>
      <c r="W4727" s="294" t="str">
        <f>IF(Tabela7[[#This Row],[C/V]]="v",Tabela7[[#This Row],[Preço Médio]],"")</f>
        <v/>
      </c>
      <c r="X4727" s="123" t="str">
        <f>Tabela7[[#This Row],[Código Negociação]]&amp;Tabela7[[#This Row],[C/V]]</f>
        <v/>
      </c>
    </row>
    <row r="4728" spans="3:24" ht="15" customHeight="1" x14ac:dyDescent="0.25">
      <c r="C4728" s="262"/>
      <c r="D4728" s="272"/>
      <c r="E4728" s="272"/>
      <c r="F4728" s="264"/>
      <c r="G4728" s="265"/>
      <c r="H4728" s="126"/>
      <c r="I4728" s="125"/>
      <c r="J4728" s="125"/>
      <c r="K4728" s="125"/>
      <c r="L4728" s="125"/>
      <c r="M4728" s="125"/>
      <c r="N4728" s="125"/>
      <c r="O4728" s="266"/>
      <c r="P4728" s="267"/>
      <c r="Q4728" s="268"/>
      <c r="R4728" s="269"/>
      <c r="S4728" s="268"/>
      <c r="T4728" s="263"/>
      <c r="U4728" s="300"/>
      <c r="V4728" s="294" t="str">
        <f>IF(Tabela7[[#This Row],[C/V]]="c",Tabela7[[#This Row],[Preço Médio]],"")</f>
        <v/>
      </c>
      <c r="W4728" s="294" t="str">
        <f>IF(Tabela7[[#This Row],[C/V]]="v",Tabela7[[#This Row],[Preço Médio]],"")</f>
        <v/>
      </c>
      <c r="X4728" s="123" t="str">
        <f>Tabela7[[#This Row],[Código Negociação]]&amp;Tabela7[[#This Row],[C/V]]</f>
        <v/>
      </c>
    </row>
    <row r="4729" spans="3:24" ht="15" customHeight="1" x14ac:dyDescent="0.25">
      <c r="C4729" s="262"/>
      <c r="D4729" s="272"/>
      <c r="E4729" s="272"/>
      <c r="F4729" s="264"/>
      <c r="G4729" s="265"/>
      <c r="H4729" s="126"/>
      <c r="I4729" s="125"/>
      <c r="J4729" s="125"/>
      <c r="K4729" s="125"/>
      <c r="L4729" s="125"/>
      <c r="M4729" s="125"/>
      <c r="N4729" s="125"/>
      <c r="O4729" s="266"/>
      <c r="P4729" s="267"/>
      <c r="Q4729" s="267"/>
      <c r="R4729" s="270"/>
      <c r="S4729" s="267"/>
      <c r="T4729" s="264"/>
      <c r="U4729" s="300"/>
      <c r="V4729" s="294" t="str">
        <f>IF(Tabela7[[#This Row],[C/V]]="c",Tabela7[[#This Row],[Preço Médio]],"")</f>
        <v/>
      </c>
      <c r="W4729" s="294" t="str">
        <f>IF(Tabela7[[#This Row],[C/V]]="v",Tabela7[[#This Row],[Preço Médio]],"")</f>
        <v/>
      </c>
      <c r="X4729" s="123" t="str">
        <f>Tabela7[[#This Row],[Código Negociação]]&amp;Tabela7[[#This Row],[C/V]]</f>
        <v/>
      </c>
    </row>
    <row r="4730" spans="3:24" ht="15" customHeight="1" x14ac:dyDescent="0.25">
      <c r="C4730" s="141"/>
      <c r="D4730" s="273"/>
      <c r="E4730" s="273"/>
      <c r="F4730" s="264"/>
      <c r="G4730" s="274"/>
      <c r="H4730" s="264"/>
      <c r="I4730" s="275"/>
      <c r="J4730" s="275"/>
      <c r="K4730" s="275"/>
      <c r="L4730" s="275"/>
      <c r="M4730" s="275"/>
      <c r="N4730" s="275"/>
      <c r="O4730" s="267"/>
      <c r="P4730" s="267"/>
      <c r="Q4730" s="268"/>
      <c r="R4730" s="269"/>
      <c r="S4730" s="268"/>
      <c r="T4730" s="263"/>
      <c r="U4730" s="300"/>
      <c r="V4730" s="294" t="str">
        <f>IF(Tabela7[[#This Row],[C/V]]="c",Tabela7[[#This Row],[Preço Médio]],"")</f>
        <v/>
      </c>
      <c r="W4730" s="294" t="str">
        <f>IF(Tabela7[[#This Row],[C/V]]="v",Tabela7[[#This Row],[Preço Médio]],"")</f>
        <v/>
      </c>
      <c r="X4730" s="123" t="str">
        <f>Tabela7[[#This Row],[Código Negociação]]&amp;Tabela7[[#This Row],[C/V]]</f>
        <v/>
      </c>
    </row>
    <row r="4731" spans="3:24" ht="15" customHeight="1" x14ac:dyDescent="0.25">
      <c r="C4731" s="262"/>
      <c r="D4731" s="272"/>
      <c r="E4731" s="273"/>
      <c r="F4731" s="264"/>
      <c r="G4731" s="265"/>
      <c r="H4731" s="126"/>
      <c r="I4731" s="125"/>
      <c r="J4731" s="125"/>
      <c r="K4731" s="125"/>
      <c r="L4731" s="125"/>
      <c r="M4731" s="125"/>
      <c r="N4731" s="125"/>
      <c r="O4731" s="266"/>
      <c r="P4731" s="267"/>
      <c r="Q4731" s="268"/>
      <c r="R4731" s="269"/>
      <c r="S4731" s="268"/>
      <c r="T4731" s="263"/>
      <c r="U4731" s="300"/>
      <c r="V4731" s="294" t="str">
        <f>IF(Tabela7[[#This Row],[C/V]]="c",Tabela7[[#This Row],[Preço Médio]],"")</f>
        <v/>
      </c>
      <c r="W4731" s="294" t="str">
        <f>IF(Tabela7[[#This Row],[C/V]]="v",Tabela7[[#This Row],[Preço Médio]],"")</f>
        <v/>
      </c>
      <c r="X4731" s="123" t="str">
        <f>Tabela7[[#This Row],[Código Negociação]]&amp;Tabela7[[#This Row],[C/V]]</f>
        <v/>
      </c>
    </row>
    <row r="4732" spans="3:24" ht="15" customHeight="1" x14ac:dyDescent="0.25">
      <c r="C4732" s="262"/>
      <c r="D4732" s="272"/>
      <c r="E4732" s="273"/>
      <c r="F4732" s="264"/>
      <c r="G4732" s="265"/>
      <c r="H4732" s="126"/>
      <c r="I4732" s="125"/>
      <c r="J4732" s="125"/>
      <c r="K4732" s="125"/>
      <c r="L4732" s="125"/>
      <c r="M4732" s="125"/>
      <c r="N4732" s="125"/>
      <c r="O4732" s="266"/>
      <c r="P4732" s="267"/>
      <c r="Q4732" s="267"/>
      <c r="R4732" s="270"/>
      <c r="S4732" s="267"/>
      <c r="T4732" s="264"/>
      <c r="U4732" s="300"/>
      <c r="V4732" s="294" t="str">
        <f>IF(Tabela7[[#This Row],[C/V]]="c",Tabela7[[#This Row],[Preço Médio]],"")</f>
        <v/>
      </c>
      <c r="W4732" s="294" t="str">
        <f>IF(Tabela7[[#This Row],[C/V]]="v",Tabela7[[#This Row],[Preço Médio]],"")</f>
        <v/>
      </c>
      <c r="X4732" s="123" t="str">
        <f>Tabela7[[#This Row],[Código Negociação]]&amp;Tabela7[[#This Row],[C/V]]</f>
        <v/>
      </c>
    </row>
    <row r="4733" spans="3:24" ht="15" customHeight="1" x14ac:dyDescent="0.25">
      <c r="C4733" s="141"/>
      <c r="D4733" s="271"/>
      <c r="E4733" s="271"/>
      <c r="F4733" s="118"/>
      <c r="G4733" s="119"/>
      <c r="H4733" s="118"/>
      <c r="I4733" s="120"/>
      <c r="J4733" s="120"/>
      <c r="K4733" s="120"/>
      <c r="L4733" s="120"/>
      <c r="M4733" s="120"/>
      <c r="N4733" s="120"/>
      <c r="O4733" s="121"/>
      <c r="P4733" s="121"/>
      <c r="Q4733" s="117"/>
      <c r="R4733" s="122"/>
      <c r="S4733" s="117"/>
      <c r="T4733" s="123"/>
      <c r="U4733" s="299"/>
      <c r="V4733" s="294" t="str">
        <f>IF(Tabela7[[#This Row],[C/V]]="c",Tabela7[[#This Row],[Preço Médio]],"")</f>
        <v/>
      </c>
      <c r="W4733" s="294" t="str">
        <f>IF(Tabela7[[#This Row],[C/V]]="v",Tabela7[[#This Row],[Preço Médio]],"")</f>
        <v/>
      </c>
      <c r="X4733" s="123" t="str">
        <f>Tabela7[[#This Row],[Código Negociação]]&amp;Tabela7[[#This Row],[C/V]]</f>
        <v/>
      </c>
    </row>
    <row r="4734" spans="3:24" ht="15" customHeight="1" x14ac:dyDescent="0.25">
      <c r="C4734" s="262"/>
      <c r="D4734" s="272"/>
      <c r="E4734" s="272"/>
      <c r="F4734" s="264"/>
      <c r="G4734" s="265"/>
      <c r="H4734" s="126"/>
      <c r="I4734" s="125"/>
      <c r="J4734" s="125"/>
      <c r="K4734" s="125"/>
      <c r="L4734" s="125"/>
      <c r="M4734" s="125"/>
      <c r="N4734" s="125"/>
      <c r="O4734" s="266"/>
      <c r="P4734" s="267"/>
      <c r="Q4734" s="268"/>
      <c r="R4734" s="269"/>
      <c r="S4734" s="268"/>
      <c r="T4734" s="263"/>
      <c r="U4734" s="300"/>
      <c r="V4734" s="294" t="str">
        <f>IF(Tabela7[[#This Row],[C/V]]="c",Tabela7[[#This Row],[Preço Médio]],"")</f>
        <v/>
      </c>
      <c r="W4734" s="294" t="str">
        <f>IF(Tabela7[[#This Row],[C/V]]="v",Tabela7[[#This Row],[Preço Médio]],"")</f>
        <v/>
      </c>
      <c r="X4734" s="123" t="str">
        <f>Tabela7[[#This Row],[Código Negociação]]&amp;Tabela7[[#This Row],[C/V]]</f>
        <v/>
      </c>
    </row>
    <row r="4735" spans="3:24" ht="15" customHeight="1" x14ac:dyDescent="0.25">
      <c r="C4735" s="262"/>
      <c r="D4735" s="272"/>
      <c r="E4735" s="272"/>
      <c r="F4735" s="264"/>
      <c r="G4735" s="265"/>
      <c r="H4735" s="126"/>
      <c r="I4735" s="125"/>
      <c r="J4735" s="125"/>
      <c r="K4735" s="125"/>
      <c r="L4735" s="125"/>
      <c r="M4735" s="125"/>
      <c r="N4735" s="125"/>
      <c r="O4735" s="266"/>
      <c r="P4735" s="267"/>
      <c r="Q4735" s="267"/>
      <c r="R4735" s="270"/>
      <c r="S4735" s="267"/>
      <c r="T4735" s="264"/>
      <c r="U4735" s="300"/>
      <c r="V4735" s="294" t="str">
        <f>IF(Tabela7[[#This Row],[C/V]]="c",Tabela7[[#This Row],[Preço Médio]],"")</f>
        <v/>
      </c>
      <c r="W4735" s="294" t="str">
        <f>IF(Tabela7[[#This Row],[C/V]]="v",Tabela7[[#This Row],[Preço Médio]],"")</f>
        <v/>
      </c>
      <c r="X4735" s="123" t="str">
        <f>Tabela7[[#This Row],[Código Negociação]]&amp;Tabela7[[#This Row],[C/V]]</f>
        <v/>
      </c>
    </row>
    <row r="4736" spans="3:24" ht="15" customHeight="1" x14ac:dyDescent="0.25">
      <c r="C4736" s="141"/>
      <c r="D4736" s="273"/>
      <c r="E4736" s="273"/>
      <c r="F4736" s="264"/>
      <c r="G4736" s="274"/>
      <c r="H4736" s="264"/>
      <c r="I4736" s="275"/>
      <c r="J4736" s="275"/>
      <c r="K4736" s="275"/>
      <c r="L4736" s="275"/>
      <c r="M4736" s="275"/>
      <c r="N4736" s="275"/>
      <c r="O4736" s="267"/>
      <c r="P4736" s="267"/>
      <c r="Q4736" s="268"/>
      <c r="R4736" s="269"/>
      <c r="S4736" s="268"/>
      <c r="T4736" s="263"/>
      <c r="U4736" s="300"/>
      <c r="V4736" s="294" t="str">
        <f>IF(Tabela7[[#This Row],[C/V]]="c",Tabela7[[#This Row],[Preço Médio]],"")</f>
        <v/>
      </c>
      <c r="W4736" s="294" t="str">
        <f>IF(Tabela7[[#This Row],[C/V]]="v",Tabela7[[#This Row],[Preço Médio]],"")</f>
        <v/>
      </c>
      <c r="X4736" s="123" t="str">
        <f>Tabela7[[#This Row],[Código Negociação]]&amp;Tabela7[[#This Row],[C/V]]</f>
        <v/>
      </c>
    </row>
    <row r="4737" spans="3:24" ht="15" customHeight="1" x14ac:dyDescent="0.25">
      <c r="C4737" s="262"/>
      <c r="D4737" s="272"/>
      <c r="E4737" s="273"/>
      <c r="F4737" s="264"/>
      <c r="G4737" s="265"/>
      <c r="H4737" s="126"/>
      <c r="I4737" s="125"/>
      <c r="J4737" s="125"/>
      <c r="K4737" s="125"/>
      <c r="L4737" s="125"/>
      <c r="M4737" s="125"/>
      <c r="N4737" s="125"/>
      <c r="O4737" s="266"/>
      <c r="P4737" s="267"/>
      <c r="Q4737" s="268"/>
      <c r="R4737" s="269"/>
      <c r="S4737" s="268"/>
      <c r="T4737" s="263"/>
      <c r="U4737" s="300"/>
      <c r="V4737" s="294" t="str">
        <f>IF(Tabela7[[#This Row],[C/V]]="c",Tabela7[[#This Row],[Preço Médio]],"")</f>
        <v/>
      </c>
      <c r="W4737" s="294" t="str">
        <f>IF(Tabela7[[#This Row],[C/V]]="v",Tabela7[[#This Row],[Preço Médio]],"")</f>
        <v/>
      </c>
      <c r="X4737" s="123" t="str">
        <f>Tabela7[[#This Row],[Código Negociação]]&amp;Tabela7[[#This Row],[C/V]]</f>
        <v/>
      </c>
    </row>
    <row r="4738" spans="3:24" ht="15" customHeight="1" x14ac:dyDescent="0.25">
      <c r="C4738" s="262"/>
      <c r="D4738" s="272"/>
      <c r="E4738" s="273"/>
      <c r="F4738" s="264"/>
      <c r="G4738" s="265"/>
      <c r="H4738" s="126"/>
      <c r="I4738" s="125"/>
      <c r="J4738" s="125"/>
      <c r="K4738" s="125"/>
      <c r="L4738" s="125"/>
      <c r="M4738" s="125"/>
      <c r="N4738" s="125"/>
      <c r="O4738" s="266"/>
      <c r="P4738" s="267"/>
      <c r="Q4738" s="267"/>
      <c r="R4738" s="270"/>
      <c r="S4738" s="267"/>
      <c r="T4738" s="264"/>
      <c r="U4738" s="300"/>
      <c r="V4738" s="294" t="str">
        <f>IF(Tabela7[[#This Row],[C/V]]="c",Tabela7[[#This Row],[Preço Médio]],"")</f>
        <v/>
      </c>
      <c r="W4738" s="294" t="str">
        <f>IF(Tabela7[[#This Row],[C/V]]="v",Tabela7[[#This Row],[Preço Médio]],"")</f>
        <v/>
      </c>
      <c r="X4738" s="123" t="str">
        <f>Tabela7[[#This Row],[Código Negociação]]&amp;Tabela7[[#This Row],[C/V]]</f>
        <v/>
      </c>
    </row>
    <row r="4739" spans="3:24" ht="15" customHeight="1" x14ac:dyDescent="0.25">
      <c r="C4739" s="141"/>
      <c r="D4739" s="271"/>
      <c r="E4739" s="271"/>
      <c r="F4739" s="118"/>
      <c r="G4739" s="119"/>
      <c r="H4739" s="118"/>
      <c r="I4739" s="120"/>
      <c r="J4739" s="120"/>
      <c r="K4739" s="120"/>
      <c r="L4739" s="120"/>
      <c r="M4739" s="120"/>
      <c r="N4739" s="120"/>
      <c r="O4739" s="121"/>
      <c r="P4739" s="121"/>
      <c r="Q4739" s="117"/>
      <c r="R4739" s="122"/>
      <c r="S4739" s="117"/>
      <c r="T4739" s="123"/>
      <c r="U4739" s="299"/>
      <c r="V4739" s="294" t="str">
        <f>IF(Tabela7[[#This Row],[C/V]]="c",Tabela7[[#This Row],[Preço Médio]],"")</f>
        <v/>
      </c>
      <c r="W4739" s="294" t="str">
        <f>IF(Tabela7[[#This Row],[C/V]]="v",Tabela7[[#This Row],[Preço Médio]],"")</f>
        <v/>
      </c>
      <c r="X4739" s="123" t="str">
        <f>Tabela7[[#This Row],[Código Negociação]]&amp;Tabela7[[#This Row],[C/V]]</f>
        <v/>
      </c>
    </row>
    <row r="4740" spans="3:24" ht="15" customHeight="1" x14ac:dyDescent="0.25">
      <c r="C4740" s="262"/>
      <c r="D4740" s="272"/>
      <c r="E4740" s="272"/>
      <c r="F4740" s="264"/>
      <c r="G4740" s="265"/>
      <c r="H4740" s="126"/>
      <c r="I4740" s="125"/>
      <c r="J4740" s="125"/>
      <c r="K4740" s="125"/>
      <c r="L4740" s="125"/>
      <c r="M4740" s="125"/>
      <c r="N4740" s="125"/>
      <c r="O4740" s="266"/>
      <c r="P4740" s="267"/>
      <c r="Q4740" s="268"/>
      <c r="R4740" s="269"/>
      <c r="S4740" s="268"/>
      <c r="T4740" s="263"/>
      <c r="U4740" s="300"/>
      <c r="V4740" s="294" t="str">
        <f>IF(Tabela7[[#This Row],[C/V]]="c",Tabela7[[#This Row],[Preço Médio]],"")</f>
        <v/>
      </c>
      <c r="W4740" s="294" t="str">
        <f>IF(Tabela7[[#This Row],[C/V]]="v",Tabela7[[#This Row],[Preço Médio]],"")</f>
        <v/>
      </c>
      <c r="X4740" s="123" t="str">
        <f>Tabela7[[#This Row],[Código Negociação]]&amp;Tabela7[[#This Row],[C/V]]</f>
        <v/>
      </c>
    </row>
    <row r="4741" spans="3:24" ht="15" customHeight="1" x14ac:dyDescent="0.25">
      <c r="C4741" s="262"/>
      <c r="D4741" s="272"/>
      <c r="E4741" s="272"/>
      <c r="F4741" s="264"/>
      <c r="G4741" s="265"/>
      <c r="H4741" s="126"/>
      <c r="I4741" s="125"/>
      <c r="J4741" s="125"/>
      <c r="K4741" s="125"/>
      <c r="L4741" s="125"/>
      <c r="M4741" s="125"/>
      <c r="N4741" s="125"/>
      <c r="O4741" s="266"/>
      <c r="P4741" s="267"/>
      <c r="Q4741" s="267"/>
      <c r="R4741" s="270"/>
      <c r="S4741" s="267"/>
      <c r="T4741" s="264"/>
      <c r="U4741" s="300"/>
      <c r="V4741" s="294" t="str">
        <f>IF(Tabela7[[#This Row],[C/V]]="c",Tabela7[[#This Row],[Preço Médio]],"")</f>
        <v/>
      </c>
      <c r="W4741" s="294" t="str">
        <f>IF(Tabela7[[#This Row],[C/V]]="v",Tabela7[[#This Row],[Preço Médio]],"")</f>
        <v/>
      </c>
      <c r="X4741" s="123" t="str">
        <f>Tabela7[[#This Row],[Código Negociação]]&amp;Tabela7[[#This Row],[C/V]]</f>
        <v/>
      </c>
    </row>
    <row r="4742" spans="3:24" ht="15" customHeight="1" x14ac:dyDescent="0.25">
      <c r="C4742" s="141"/>
      <c r="D4742" s="273"/>
      <c r="E4742" s="273"/>
      <c r="F4742" s="264"/>
      <c r="G4742" s="274"/>
      <c r="H4742" s="264"/>
      <c r="I4742" s="275"/>
      <c r="J4742" s="275"/>
      <c r="K4742" s="275"/>
      <c r="L4742" s="275"/>
      <c r="M4742" s="275"/>
      <c r="N4742" s="275"/>
      <c r="O4742" s="267"/>
      <c r="P4742" s="267"/>
      <c r="Q4742" s="268"/>
      <c r="R4742" s="269"/>
      <c r="S4742" s="268"/>
      <c r="T4742" s="263"/>
      <c r="U4742" s="300"/>
      <c r="V4742" s="294" t="str">
        <f>IF(Tabela7[[#This Row],[C/V]]="c",Tabela7[[#This Row],[Preço Médio]],"")</f>
        <v/>
      </c>
      <c r="W4742" s="294" t="str">
        <f>IF(Tabela7[[#This Row],[C/V]]="v",Tabela7[[#This Row],[Preço Médio]],"")</f>
        <v/>
      </c>
      <c r="X4742" s="123" t="str">
        <f>Tabela7[[#This Row],[Código Negociação]]&amp;Tabela7[[#This Row],[C/V]]</f>
        <v/>
      </c>
    </row>
    <row r="4743" spans="3:24" ht="15" customHeight="1" x14ac:dyDescent="0.25">
      <c r="C4743" s="262"/>
      <c r="D4743" s="272"/>
      <c r="E4743" s="273"/>
      <c r="F4743" s="264"/>
      <c r="G4743" s="265"/>
      <c r="H4743" s="126"/>
      <c r="I4743" s="125"/>
      <c r="J4743" s="125"/>
      <c r="K4743" s="125"/>
      <c r="L4743" s="125"/>
      <c r="M4743" s="125"/>
      <c r="N4743" s="125"/>
      <c r="O4743" s="266"/>
      <c r="P4743" s="267"/>
      <c r="Q4743" s="268"/>
      <c r="R4743" s="269"/>
      <c r="S4743" s="268"/>
      <c r="T4743" s="263"/>
      <c r="U4743" s="300"/>
      <c r="V4743" s="294" t="str">
        <f>IF(Tabela7[[#This Row],[C/V]]="c",Tabela7[[#This Row],[Preço Médio]],"")</f>
        <v/>
      </c>
      <c r="W4743" s="294" t="str">
        <f>IF(Tabela7[[#This Row],[C/V]]="v",Tabela7[[#This Row],[Preço Médio]],"")</f>
        <v/>
      </c>
      <c r="X4743" s="123" t="str">
        <f>Tabela7[[#This Row],[Código Negociação]]&amp;Tabela7[[#This Row],[C/V]]</f>
        <v/>
      </c>
    </row>
    <row r="4744" spans="3:24" ht="15" customHeight="1" x14ac:dyDescent="0.25">
      <c r="C4744" s="262"/>
      <c r="D4744" s="272"/>
      <c r="E4744" s="273"/>
      <c r="F4744" s="264"/>
      <c r="G4744" s="265"/>
      <c r="H4744" s="126"/>
      <c r="I4744" s="125"/>
      <c r="J4744" s="125"/>
      <c r="K4744" s="125"/>
      <c r="L4744" s="125"/>
      <c r="M4744" s="125"/>
      <c r="N4744" s="125"/>
      <c r="O4744" s="266"/>
      <c r="P4744" s="267"/>
      <c r="Q4744" s="267"/>
      <c r="R4744" s="270"/>
      <c r="S4744" s="267"/>
      <c r="T4744" s="264"/>
      <c r="U4744" s="300"/>
      <c r="V4744" s="294" t="str">
        <f>IF(Tabela7[[#This Row],[C/V]]="c",Tabela7[[#This Row],[Preço Médio]],"")</f>
        <v/>
      </c>
      <c r="W4744" s="294" t="str">
        <f>IF(Tabela7[[#This Row],[C/V]]="v",Tabela7[[#This Row],[Preço Médio]],"")</f>
        <v/>
      </c>
      <c r="X4744" s="123" t="str">
        <f>Tabela7[[#This Row],[Código Negociação]]&amp;Tabela7[[#This Row],[C/V]]</f>
        <v/>
      </c>
    </row>
    <row r="4745" spans="3:24" ht="15" customHeight="1" x14ac:dyDescent="0.25">
      <c r="C4745" s="141"/>
      <c r="D4745" s="271"/>
      <c r="E4745" s="271"/>
      <c r="F4745" s="118"/>
      <c r="G4745" s="119"/>
      <c r="H4745" s="118"/>
      <c r="I4745" s="120"/>
      <c r="J4745" s="120"/>
      <c r="K4745" s="120"/>
      <c r="L4745" s="120"/>
      <c r="M4745" s="120"/>
      <c r="N4745" s="120"/>
      <c r="O4745" s="121"/>
      <c r="P4745" s="121"/>
      <c r="Q4745" s="117"/>
      <c r="R4745" s="122"/>
      <c r="S4745" s="117"/>
      <c r="T4745" s="123"/>
      <c r="U4745" s="299"/>
      <c r="V4745" s="294" t="str">
        <f>IF(Tabela7[[#This Row],[C/V]]="c",Tabela7[[#This Row],[Preço Médio]],"")</f>
        <v/>
      </c>
      <c r="W4745" s="294" t="str">
        <f>IF(Tabela7[[#This Row],[C/V]]="v",Tabela7[[#This Row],[Preço Médio]],"")</f>
        <v/>
      </c>
      <c r="X4745" s="123" t="str">
        <f>Tabela7[[#This Row],[Código Negociação]]&amp;Tabela7[[#This Row],[C/V]]</f>
        <v/>
      </c>
    </row>
    <row r="4746" spans="3:24" ht="15" customHeight="1" x14ac:dyDescent="0.25">
      <c r="C4746" s="262"/>
      <c r="D4746" s="272"/>
      <c r="E4746" s="272"/>
      <c r="F4746" s="264"/>
      <c r="G4746" s="265"/>
      <c r="H4746" s="126"/>
      <c r="I4746" s="125"/>
      <c r="J4746" s="125"/>
      <c r="K4746" s="125"/>
      <c r="L4746" s="125"/>
      <c r="M4746" s="125"/>
      <c r="N4746" s="125"/>
      <c r="O4746" s="266"/>
      <c r="P4746" s="267"/>
      <c r="Q4746" s="268"/>
      <c r="R4746" s="269"/>
      <c r="S4746" s="268"/>
      <c r="T4746" s="263"/>
      <c r="U4746" s="300"/>
      <c r="V4746" s="294" t="str">
        <f>IF(Tabela7[[#This Row],[C/V]]="c",Tabela7[[#This Row],[Preço Médio]],"")</f>
        <v/>
      </c>
      <c r="W4746" s="294" t="str">
        <f>IF(Tabela7[[#This Row],[C/V]]="v",Tabela7[[#This Row],[Preço Médio]],"")</f>
        <v/>
      </c>
      <c r="X4746" s="123" t="str">
        <f>Tabela7[[#This Row],[Código Negociação]]&amp;Tabela7[[#This Row],[C/V]]</f>
        <v/>
      </c>
    </row>
    <row r="4747" spans="3:24" ht="15" customHeight="1" x14ac:dyDescent="0.25">
      <c r="C4747" s="262"/>
      <c r="D4747" s="272"/>
      <c r="E4747" s="272"/>
      <c r="F4747" s="264"/>
      <c r="G4747" s="265"/>
      <c r="H4747" s="126"/>
      <c r="I4747" s="125"/>
      <c r="J4747" s="125"/>
      <c r="K4747" s="125"/>
      <c r="L4747" s="125"/>
      <c r="M4747" s="125"/>
      <c r="N4747" s="125"/>
      <c r="O4747" s="266"/>
      <c r="P4747" s="267"/>
      <c r="Q4747" s="267"/>
      <c r="R4747" s="270"/>
      <c r="S4747" s="267"/>
      <c r="T4747" s="264"/>
      <c r="U4747" s="300"/>
      <c r="V4747" s="294" t="str">
        <f>IF(Tabela7[[#This Row],[C/V]]="c",Tabela7[[#This Row],[Preço Médio]],"")</f>
        <v/>
      </c>
      <c r="W4747" s="294" t="str">
        <f>IF(Tabela7[[#This Row],[C/V]]="v",Tabela7[[#This Row],[Preço Médio]],"")</f>
        <v/>
      </c>
      <c r="X4747" s="123" t="str">
        <f>Tabela7[[#This Row],[Código Negociação]]&amp;Tabela7[[#This Row],[C/V]]</f>
        <v/>
      </c>
    </row>
    <row r="4748" spans="3:24" ht="15" customHeight="1" x14ac:dyDescent="0.25">
      <c r="C4748" s="141"/>
      <c r="D4748" s="273"/>
      <c r="E4748" s="273"/>
      <c r="F4748" s="264"/>
      <c r="G4748" s="274"/>
      <c r="H4748" s="264"/>
      <c r="I4748" s="275"/>
      <c r="J4748" s="275"/>
      <c r="K4748" s="275"/>
      <c r="L4748" s="275"/>
      <c r="M4748" s="275"/>
      <c r="N4748" s="275"/>
      <c r="O4748" s="267"/>
      <c r="P4748" s="267"/>
      <c r="Q4748" s="268"/>
      <c r="R4748" s="269"/>
      <c r="S4748" s="268"/>
      <c r="T4748" s="263"/>
      <c r="U4748" s="300"/>
      <c r="V4748" s="294" t="str">
        <f>IF(Tabela7[[#This Row],[C/V]]="c",Tabela7[[#This Row],[Preço Médio]],"")</f>
        <v/>
      </c>
      <c r="W4748" s="294" t="str">
        <f>IF(Tabela7[[#This Row],[C/V]]="v",Tabela7[[#This Row],[Preço Médio]],"")</f>
        <v/>
      </c>
      <c r="X4748" s="123" t="str">
        <f>Tabela7[[#This Row],[Código Negociação]]&amp;Tabela7[[#This Row],[C/V]]</f>
        <v/>
      </c>
    </row>
    <row r="4749" spans="3:24" ht="15" customHeight="1" x14ac:dyDescent="0.25">
      <c r="C4749" s="262"/>
      <c r="D4749" s="272"/>
      <c r="E4749" s="273"/>
      <c r="F4749" s="264"/>
      <c r="G4749" s="265"/>
      <c r="H4749" s="126"/>
      <c r="I4749" s="125"/>
      <c r="J4749" s="125"/>
      <c r="K4749" s="125"/>
      <c r="L4749" s="125"/>
      <c r="M4749" s="125"/>
      <c r="N4749" s="125"/>
      <c r="O4749" s="266"/>
      <c r="P4749" s="267"/>
      <c r="Q4749" s="268"/>
      <c r="R4749" s="269"/>
      <c r="S4749" s="268"/>
      <c r="T4749" s="263"/>
      <c r="U4749" s="300"/>
      <c r="V4749" s="294" t="str">
        <f>IF(Tabela7[[#This Row],[C/V]]="c",Tabela7[[#This Row],[Preço Médio]],"")</f>
        <v/>
      </c>
      <c r="W4749" s="294" t="str">
        <f>IF(Tabela7[[#This Row],[C/V]]="v",Tabela7[[#This Row],[Preço Médio]],"")</f>
        <v/>
      </c>
      <c r="X4749" s="123" t="str">
        <f>Tabela7[[#This Row],[Código Negociação]]&amp;Tabela7[[#This Row],[C/V]]</f>
        <v/>
      </c>
    </row>
    <row r="4750" spans="3:24" ht="15" customHeight="1" x14ac:dyDescent="0.25">
      <c r="C4750" s="262"/>
      <c r="D4750" s="272"/>
      <c r="E4750" s="273"/>
      <c r="F4750" s="264"/>
      <c r="G4750" s="265"/>
      <c r="H4750" s="126"/>
      <c r="I4750" s="125"/>
      <c r="J4750" s="125"/>
      <c r="K4750" s="125"/>
      <c r="L4750" s="125"/>
      <c r="M4750" s="125"/>
      <c r="N4750" s="125"/>
      <c r="O4750" s="266"/>
      <c r="P4750" s="267"/>
      <c r="Q4750" s="267"/>
      <c r="R4750" s="270"/>
      <c r="S4750" s="267"/>
      <c r="T4750" s="264"/>
      <c r="U4750" s="300"/>
      <c r="V4750" s="294" t="str">
        <f>IF(Tabela7[[#This Row],[C/V]]="c",Tabela7[[#This Row],[Preço Médio]],"")</f>
        <v/>
      </c>
      <c r="W4750" s="294" t="str">
        <f>IF(Tabela7[[#This Row],[C/V]]="v",Tabela7[[#This Row],[Preço Médio]],"")</f>
        <v/>
      </c>
      <c r="X4750" s="123" t="str">
        <f>Tabela7[[#This Row],[Código Negociação]]&amp;Tabela7[[#This Row],[C/V]]</f>
        <v/>
      </c>
    </row>
    <row r="4751" spans="3:24" ht="15" customHeight="1" x14ac:dyDescent="0.25">
      <c r="C4751" s="141"/>
      <c r="D4751" s="271"/>
      <c r="E4751" s="271"/>
      <c r="F4751" s="118"/>
      <c r="G4751" s="119"/>
      <c r="H4751" s="118"/>
      <c r="I4751" s="120"/>
      <c r="J4751" s="120"/>
      <c r="K4751" s="120"/>
      <c r="L4751" s="120"/>
      <c r="M4751" s="120"/>
      <c r="N4751" s="120"/>
      <c r="O4751" s="121"/>
      <c r="P4751" s="121"/>
      <c r="Q4751" s="117"/>
      <c r="R4751" s="122"/>
      <c r="S4751" s="117"/>
      <c r="T4751" s="123"/>
      <c r="U4751" s="299"/>
      <c r="V4751" s="294" t="str">
        <f>IF(Tabela7[[#This Row],[C/V]]="c",Tabela7[[#This Row],[Preço Médio]],"")</f>
        <v/>
      </c>
      <c r="W4751" s="294" t="str">
        <f>IF(Tabela7[[#This Row],[C/V]]="v",Tabela7[[#This Row],[Preço Médio]],"")</f>
        <v/>
      </c>
      <c r="X4751" s="123" t="str">
        <f>Tabela7[[#This Row],[Código Negociação]]&amp;Tabela7[[#This Row],[C/V]]</f>
        <v/>
      </c>
    </row>
    <row r="4752" spans="3:24" ht="15" customHeight="1" x14ac:dyDescent="0.25">
      <c r="C4752" s="262"/>
      <c r="D4752" s="272"/>
      <c r="E4752" s="272"/>
      <c r="F4752" s="264"/>
      <c r="G4752" s="265"/>
      <c r="H4752" s="126"/>
      <c r="I4752" s="125"/>
      <c r="J4752" s="125"/>
      <c r="K4752" s="125"/>
      <c r="L4752" s="125"/>
      <c r="M4752" s="125"/>
      <c r="N4752" s="125"/>
      <c r="O4752" s="266"/>
      <c r="P4752" s="267"/>
      <c r="Q4752" s="268"/>
      <c r="R4752" s="269"/>
      <c r="S4752" s="268"/>
      <c r="T4752" s="263"/>
      <c r="U4752" s="300"/>
      <c r="V4752" s="294" t="str">
        <f>IF(Tabela7[[#This Row],[C/V]]="c",Tabela7[[#This Row],[Preço Médio]],"")</f>
        <v/>
      </c>
      <c r="W4752" s="294" t="str">
        <f>IF(Tabela7[[#This Row],[C/V]]="v",Tabela7[[#This Row],[Preço Médio]],"")</f>
        <v/>
      </c>
      <c r="X4752" s="123" t="str">
        <f>Tabela7[[#This Row],[Código Negociação]]&amp;Tabela7[[#This Row],[C/V]]</f>
        <v/>
      </c>
    </row>
    <row r="4753" spans="3:24" ht="15" customHeight="1" x14ac:dyDescent="0.25">
      <c r="C4753" s="262"/>
      <c r="D4753" s="272"/>
      <c r="E4753" s="272"/>
      <c r="F4753" s="264"/>
      <c r="G4753" s="265"/>
      <c r="H4753" s="126"/>
      <c r="I4753" s="125"/>
      <c r="J4753" s="125"/>
      <c r="K4753" s="125"/>
      <c r="L4753" s="125"/>
      <c r="M4753" s="125"/>
      <c r="N4753" s="125"/>
      <c r="O4753" s="266"/>
      <c r="P4753" s="267"/>
      <c r="Q4753" s="267"/>
      <c r="R4753" s="270"/>
      <c r="S4753" s="267"/>
      <c r="T4753" s="264"/>
      <c r="U4753" s="300"/>
      <c r="V4753" s="294" t="str">
        <f>IF(Tabela7[[#This Row],[C/V]]="c",Tabela7[[#This Row],[Preço Médio]],"")</f>
        <v/>
      </c>
      <c r="W4753" s="294" t="str">
        <f>IF(Tabela7[[#This Row],[C/V]]="v",Tabela7[[#This Row],[Preço Médio]],"")</f>
        <v/>
      </c>
      <c r="X4753" s="123" t="str">
        <f>Tabela7[[#This Row],[Código Negociação]]&amp;Tabela7[[#This Row],[C/V]]</f>
        <v/>
      </c>
    </row>
    <row r="4754" spans="3:24" ht="15" customHeight="1" x14ac:dyDescent="0.25">
      <c r="C4754" s="141"/>
      <c r="D4754" s="273"/>
      <c r="E4754" s="273"/>
      <c r="F4754" s="264"/>
      <c r="G4754" s="274"/>
      <c r="H4754" s="264"/>
      <c r="I4754" s="275"/>
      <c r="J4754" s="275"/>
      <c r="K4754" s="275"/>
      <c r="L4754" s="275"/>
      <c r="M4754" s="275"/>
      <c r="N4754" s="275"/>
      <c r="O4754" s="267"/>
      <c r="P4754" s="267"/>
      <c r="Q4754" s="268"/>
      <c r="R4754" s="269"/>
      <c r="S4754" s="268"/>
      <c r="T4754" s="263"/>
      <c r="U4754" s="300"/>
      <c r="V4754" s="294" t="str">
        <f>IF(Tabela7[[#This Row],[C/V]]="c",Tabela7[[#This Row],[Preço Médio]],"")</f>
        <v/>
      </c>
      <c r="W4754" s="294" t="str">
        <f>IF(Tabela7[[#This Row],[C/V]]="v",Tabela7[[#This Row],[Preço Médio]],"")</f>
        <v/>
      </c>
      <c r="X4754" s="123" t="str">
        <f>Tabela7[[#This Row],[Código Negociação]]&amp;Tabela7[[#This Row],[C/V]]</f>
        <v/>
      </c>
    </row>
    <row r="4755" spans="3:24" ht="15" customHeight="1" x14ac:dyDescent="0.25">
      <c r="C4755" s="262"/>
      <c r="D4755" s="272"/>
      <c r="E4755" s="273"/>
      <c r="F4755" s="264"/>
      <c r="G4755" s="265"/>
      <c r="H4755" s="126"/>
      <c r="I4755" s="125"/>
      <c r="J4755" s="125"/>
      <c r="K4755" s="125"/>
      <c r="L4755" s="125"/>
      <c r="M4755" s="125"/>
      <c r="N4755" s="125"/>
      <c r="O4755" s="266"/>
      <c r="P4755" s="267"/>
      <c r="Q4755" s="268"/>
      <c r="R4755" s="269"/>
      <c r="S4755" s="268"/>
      <c r="T4755" s="263"/>
      <c r="U4755" s="300"/>
      <c r="V4755" s="294" t="str">
        <f>IF(Tabela7[[#This Row],[C/V]]="c",Tabela7[[#This Row],[Preço Médio]],"")</f>
        <v/>
      </c>
      <c r="W4755" s="294" t="str">
        <f>IF(Tabela7[[#This Row],[C/V]]="v",Tabela7[[#This Row],[Preço Médio]],"")</f>
        <v/>
      </c>
      <c r="X4755" s="123" t="str">
        <f>Tabela7[[#This Row],[Código Negociação]]&amp;Tabela7[[#This Row],[C/V]]</f>
        <v/>
      </c>
    </row>
    <row r="4756" spans="3:24" ht="15" customHeight="1" x14ac:dyDescent="0.25">
      <c r="C4756" s="262"/>
      <c r="D4756" s="272"/>
      <c r="E4756" s="273"/>
      <c r="F4756" s="264"/>
      <c r="G4756" s="265"/>
      <c r="H4756" s="126"/>
      <c r="I4756" s="125"/>
      <c r="J4756" s="125"/>
      <c r="K4756" s="125"/>
      <c r="L4756" s="125"/>
      <c r="M4756" s="125"/>
      <c r="N4756" s="125"/>
      <c r="O4756" s="266"/>
      <c r="P4756" s="267"/>
      <c r="Q4756" s="267"/>
      <c r="R4756" s="270"/>
      <c r="S4756" s="267"/>
      <c r="T4756" s="264"/>
      <c r="U4756" s="300"/>
      <c r="V4756" s="294" t="str">
        <f>IF(Tabela7[[#This Row],[C/V]]="c",Tabela7[[#This Row],[Preço Médio]],"")</f>
        <v/>
      </c>
      <c r="W4756" s="294" t="str">
        <f>IF(Tabela7[[#This Row],[C/V]]="v",Tabela7[[#This Row],[Preço Médio]],"")</f>
        <v/>
      </c>
      <c r="X4756" s="123" t="str">
        <f>Tabela7[[#This Row],[Código Negociação]]&amp;Tabela7[[#This Row],[C/V]]</f>
        <v/>
      </c>
    </row>
    <row r="4757" spans="3:24" ht="15" customHeight="1" x14ac:dyDescent="0.25">
      <c r="C4757" s="141"/>
      <c r="D4757" s="271"/>
      <c r="E4757" s="271"/>
      <c r="F4757" s="118"/>
      <c r="G4757" s="119"/>
      <c r="H4757" s="118"/>
      <c r="I4757" s="120"/>
      <c r="J4757" s="120"/>
      <c r="K4757" s="120"/>
      <c r="L4757" s="120"/>
      <c r="M4757" s="120"/>
      <c r="N4757" s="120"/>
      <c r="O4757" s="121"/>
      <c r="P4757" s="121"/>
      <c r="Q4757" s="117"/>
      <c r="R4757" s="122"/>
      <c r="S4757" s="117"/>
      <c r="T4757" s="123"/>
      <c r="U4757" s="299"/>
      <c r="V4757" s="294" t="str">
        <f>IF(Tabela7[[#This Row],[C/V]]="c",Tabela7[[#This Row],[Preço Médio]],"")</f>
        <v/>
      </c>
      <c r="W4757" s="294" t="str">
        <f>IF(Tabela7[[#This Row],[C/V]]="v",Tabela7[[#This Row],[Preço Médio]],"")</f>
        <v/>
      </c>
      <c r="X4757" s="123" t="str">
        <f>Tabela7[[#This Row],[Código Negociação]]&amp;Tabela7[[#This Row],[C/V]]</f>
        <v/>
      </c>
    </row>
    <row r="4758" spans="3:24" ht="15" customHeight="1" x14ac:dyDescent="0.25">
      <c r="C4758" s="262"/>
      <c r="D4758" s="272"/>
      <c r="E4758" s="272"/>
      <c r="F4758" s="264"/>
      <c r="G4758" s="265"/>
      <c r="H4758" s="126"/>
      <c r="I4758" s="125"/>
      <c r="J4758" s="125"/>
      <c r="K4758" s="125"/>
      <c r="L4758" s="125"/>
      <c r="M4758" s="125"/>
      <c r="N4758" s="125"/>
      <c r="O4758" s="266"/>
      <c r="P4758" s="267"/>
      <c r="Q4758" s="268"/>
      <c r="R4758" s="269"/>
      <c r="S4758" s="268"/>
      <c r="T4758" s="263"/>
      <c r="U4758" s="300"/>
      <c r="V4758" s="294" t="str">
        <f>IF(Tabela7[[#This Row],[C/V]]="c",Tabela7[[#This Row],[Preço Médio]],"")</f>
        <v/>
      </c>
      <c r="W4758" s="294" t="str">
        <f>IF(Tabela7[[#This Row],[C/V]]="v",Tabela7[[#This Row],[Preço Médio]],"")</f>
        <v/>
      </c>
      <c r="X4758" s="123" t="str">
        <f>Tabela7[[#This Row],[Código Negociação]]&amp;Tabela7[[#This Row],[C/V]]</f>
        <v/>
      </c>
    </row>
    <row r="4759" spans="3:24" ht="15" customHeight="1" x14ac:dyDescent="0.25">
      <c r="C4759" s="262"/>
      <c r="D4759" s="272"/>
      <c r="E4759" s="272"/>
      <c r="F4759" s="264"/>
      <c r="G4759" s="265"/>
      <c r="H4759" s="126"/>
      <c r="I4759" s="125"/>
      <c r="J4759" s="125"/>
      <c r="K4759" s="125"/>
      <c r="L4759" s="125"/>
      <c r="M4759" s="125"/>
      <c r="N4759" s="125"/>
      <c r="O4759" s="266"/>
      <c r="P4759" s="267"/>
      <c r="Q4759" s="267"/>
      <c r="R4759" s="270"/>
      <c r="S4759" s="267"/>
      <c r="T4759" s="264"/>
      <c r="U4759" s="300"/>
      <c r="V4759" s="294" t="str">
        <f>IF(Tabela7[[#This Row],[C/V]]="c",Tabela7[[#This Row],[Preço Médio]],"")</f>
        <v/>
      </c>
      <c r="W4759" s="294" t="str">
        <f>IF(Tabela7[[#This Row],[C/V]]="v",Tabela7[[#This Row],[Preço Médio]],"")</f>
        <v/>
      </c>
      <c r="X4759" s="123" t="str">
        <f>Tabela7[[#This Row],[Código Negociação]]&amp;Tabela7[[#This Row],[C/V]]</f>
        <v/>
      </c>
    </row>
    <row r="4760" spans="3:24" ht="15" customHeight="1" x14ac:dyDescent="0.25">
      <c r="C4760" s="141"/>
      <c r="D4760" s="273"/>
      <c r="E4760" s="273"/>
      <c r="F4760" s="264"/>
      <c r="G4760" s="274"/>
      <c r="H4760" s="264"/>
      <c r="I4760" s="275"/>
      <c r="J4760" s="275"/>
      <c r="K4760" s="275"/>
      <c r="L4760" s="275"/>
      <c r="M4760" s="275"/>
      <c r="N4760" s="275"/>
      <c r="O4760" s="267"/>
      <c r="P4760" s="267"/>
      <c r="Q4760" s="268"/>
      <c r="R4760" s="269"/>
      <c r="S4760" s="268"/>
      <c r="T4760" s="263"/>
      <c r="U4760" s="300"/>
      <c r="V4760" s="294" t="str">
        <f>IF(Tabela7[[#This Row],[C/V]]="c",Tabela7[[#This Row],[Preço Médio]],"")</f>
        <v/>
      </c>
      <c r="W4760" s="294" t="str">
        <f>IF(Tabela7[[#This Row],[C/V]]="v",Tabela7[[#This Row],[Preço Médio]],"")</f>
        <v/>
      </c>
      <c r="X4760" s="123" t="str">
        <f>Tabela7[[#This Row],[Código Negociação]]&amp;Tabela7[[#This Row],[C/V]]</f>
        <v/>
      </c>
    </row>
    <row r="4761" spans="3:24" ht="15" customHeight="1" x14ac:dyDescent="0.25">
      <c r="C4761" s="262"/>
      <c r="D4761" s="272"/>
      <c r="E4761" s="273"/>
      <c r="F4761" s="264"/>
      <c r="G4761" s="265"/>
      <c r="H4761" s="126"/>
      <c r="I4761" s="125"/>
      <c r="J4761" s="125"/>
      <c r="K4761" s="125"/>
      <c r="L4761" s="125"/>
      <c r="M4761" s="125"/>
      <c r="N4761" s="125"/>
      <c r="O4761" s="266"/>
      <c r="P4761" s="267"/>
      <c r="Q4761" s="268"/>
      <c r="R4761" s="269"/>
      <c r="S4761" s="268"/>
      <c r="T4761" s="263"/>
      <c r="U4761" s="300"/>
      <c r="V4761" s="294" t="str">
        <f>IF(Tabela7[[#This Row],[C/V]]="c",Tabela7[[#This Row],[Preço Médio]],"")</f>
        <v/>
      </c>
      <c r="W4761" s="294" t="str">
        <f>IF(Tabela7[[#This Row],[C/V]]="v",Tabela7[[#This Row],[Preço Médio]],"")</f>
        <v/>
      </c>
      <c r="X4761" s="123" t="str">
        <f>Tabela7[[#This Row],[Código Negociação]]&amp;Tabela7[[#This Row],[C/V]]</f>
        <v/>
      </c>
    </row>
    <row r="4762" spans="3:24" ht="15" customHeight="1" x14ac:dyDescent="0.25">
      <c r="C4762" s="262"/>
      <c r="D4762" s="272"/>
      <c r="E4762" s="273"/>
      <c r="F4762" s="264"/>
      <c r="G4762" s="265"/>
      <c r="H4762" s="126"/>
      <c r="I4762" s="125"/>
      <c r="J4762" s="125"/>
      <c r="K4762" s="125"/>
      <c r="L4762" s="125"/>
      <c r="M4762" s="125"/>
      <c r="N4762" s="125"/>
      <c r="O4762" s="266"/>
      <c r="P4762" s="267"/>
      <c r="Q4762" s="267"/>
      <c r="R4762" s="270"/>
      <c r="S4762" s="267"/>
      <c r="T4762" s="264"/>
      <c r="U4762" s="300"/>
      <c r="V4762" s="294" t="str">
        <f>IF(Tabela7[[#This Row],[C/V]]="c",Tabela7[[#This Row],[Preço Médio]],"")</f>
        <v/>
      </c>
      <c r="W4762" s="294" t="str">
        <f>IF(Tabela7[[#This Row],[C/V]]="v",Tabela7[[#This Row],[Preço Médio]],"")</f>
        <v/>
      </c>
      <c r="X4762" s="123" t="str">
        <f>Tabela7[[#This Row],[Código Negociação]]&amp;Tabela7[[#This Row],[C/V]]</f>
        <v/>
      </c>
    </row>
    <row r="4763" spans="3:24" ht="15" customHeight="1" x14ac:dyDescent="0.25">
      <c r="C4763" s="141"/>
      <c r="D4763" s="271"/>
      <c r="E4763" s="271"/>
      <c r="F4763" s="118"/>
      <c r="G4763" s="119"/>
      <c r="H4763" s="118"/>
      <c r="I4763" s="120"/>
      <c r="J4763" s="120"/>
      <c r="K4763" s="120"/>
      <c r="L4763" s="120"/>
      <c r="M4763" s="120"/>
      <c r="N4763" s="120"/>
      <c r="O4763" s="121"/>
      <c r="P4763" s="121"/>
      <c r="Q4763" s="117"/>
      <c r="R4763" s="122"/>
      <c r="S4763" s="117"/>
      <c r="T4763" s="123"/>
      <c r="U4763" s="299"/>
      <c r="V4763" s="294" t="str">
        <f>IF(Tabela7[[#This Row],[C/V]]="c",Tabela7[[#This Row],[Preço Médio]],"")</f>
        <v/>
      </c>
      <c r="W4763" s="294" t="str">
        <f>IF(Tabela7[[#This Row],[C/V]]="v",Tabela7[[#This Row],[Preço Médio]],"")</f>
        <v/>
      </c>
      <c r="X4763" s="123" t="str">
        <f>Tabela7[[#This Row],[Código Negociação]]&amp;Tabela7[[#This Row],[C/V]]</f>
        <v/>
      </c>
    </row>
    <row r="4764" spans="3:24" ht="15" customHeight="1" x14ac:dyDescent="0.25">
      <c r="C4764" s="262"/>
      <c r="D4764" s="272"/>
      <c r="E4764" s="272"/>
      <c r="F4764" s="264"/>
      <c r="G4764" s="265"/>
      <c r="H4764" s="126"/>
      <c r="I4764" s="125"/>
      <c r="J4764" s="125"/>
      <c r="K4764" s="125"/>
      <c r="L4764" s="125"/>
      <c r="M4764" s="125"/>
      <c r="N4764" s="125"/>
      <c r="O4764" s="266"/>
      <c r="P4764" s="267"/>
      <c r="Q4764" s="268"/>
      <c r="R4764" s="269"/>
      <c r="S4764" s="268"/>
      <c r="T4764" s="263"/>
      <c r="U4764" s="300"/>
      <c r="V4764" s="294" t="str">
        <f>IF(Tabela7[[#This Row],[C/V]]="c",Tabela7[[#This Row],[Preço Médio]],"")</f>
        <v/>
      </c>
      <c r="W4764" s="294" t="str">
        <f>IF(Tabela7[[#This Row],[C/V]]="v",Tabela7[[#This Row],[Preço Médio]],"")</f>
        <v/>
      </c>
      <c r="X4764" s="123" t="str">
        <f>Tabela7[[#This Row],[Código Negociação]]&amp;Tabela7[[#This Row],[C/V]]</f>
        <v/>
      </c>
    </row>
    <row r="4765" spans="3:24" ht="15" customHeight="1" x14ac:dyDescent="0.25">
      <c r="C4765" s="262"/>
      <c r="D4765" s="272"/>
      <c r="E4765" s="272"/>
      <c r="F4765" s="264"/>
      <c r="G4765" s="265"/>
      <c r="H4765" s="126"/>
      <c r="I4765" s="125"/>
      <c r="J4765" s="125"/>
      <c r="K4765" s="125"/>
      <c r="L4765" s="125"/>
      <c r="M4765" s="125"/>
      <c r="N4765" s="125"/>
      <c r="O4765" s="266"/>
      <c r="P4765" s="267"/>
      <c r="Q4765" s="267"/>
      <c r="R4765" s="270"/>
      <c r="S4765" s="267"/>
      <c r="T4765" s="264"/>
      <c r="U4765" s="300"/>
      <c r="V4765" s="294" t="str">
        <f>IF(Tabela7[[#This Row],[C/V]]="c",Tabela7[[#This Row],[Preço Médio]],"")</f>
        <v/>
      </c>
      <c r="W4765" s="294" t="str">
        <f>IF(Tabela7[[#This Row],[C/V]]="v",Tabela7[[#This Row],[Preço Médio]],"")</f>
        <v/>
      </c>
      <c r="X4765" s="123" t="str">
        <f>Tabela7[[#This Row],[Código Negociação]]&amp;Tabela7[[#This Row],[C/V]]</f>
        <v/>
      </c>
    </row>
    <row r="4766" spans="3:24" ht="15" customHeight="1" x14ac:dyDescent="0.25">
      <c r="C4766" s="141"/>
      <c r="D4766" s="273"/>
      <c r="E4766" s="273"/>
      <c r="F4766" s="264"/>
      <c r="G4766" s="274"/>
      <c r="H4766" s="264"/>
      <c r="I4766" s="275"/>
      <c r="J4766" s="275"/>
      <c r="K4766" s="275"/>
      <c r="L4766" s="275"/>
      <c r="M4766" s="275"/>
      <c r="N4766" s="275"/>
      <c r="O4766" s="267"/>
      <c r="P4766" s="267"/>
      <c r="Q4766" s="268"/>
      <c r="R4766" s="269"/>
      <c r="S4766" s="268"/>
      <c r="T4766" s="263"/>
      <c r="U4766" s="300"/>
      <c r="V4766" s="294" t="str">
        <f>IF(Tabela7[[#This Row],[C/V]]="c",Tabela7[[#This Row],[Preço Médio]],"")</f>
        <v/>
      </c>
      <c r="W4766" s="294" t="str">
        <f>IF(Tabela7[[#This Row],[C/V]]="v",Tabela7[[#This Row],[Preço Médio]],"")</f>
        <v/>
      </c>
      <c r="X4766" s="123" t="str">
        <f>Tabela7[[#This Row],[Código Negociação]]&amp;Tabela7[[#This Row],[C/V]]</f>
        <v/>
      </c>
    </row>
    <row r="4767" spans="3:24" ht="15" customHeight="1" x14ac:dyDescent="0.25">
      <c r="C4767" s="262"/>
      <c r="D4767" s="272"/>
      <c r="E4767" s="273"/>
      <c r="F4767" s="264"/>
      <c r="G4767" s="265"/>
      <c r="H4767" s="126"/>
      <c r="I4767" s="125"/>
      <c r="J4767" s="125"/>
      <c r="K4767" s="125"/>
      <c r="L4767" s="125"/>
      <c r="M4767" s="125"/>
      <c r="N4767" s="125"/>
      <c r="O4767" s="266"/>
      <c r="P4767" s="267"/>
      <c r="Q4767" s="268"/>
      <c r="R4767" s="269"/>
      <c r="S4767" s="268"/>
      <c r="T4767" s="263"/>
      <c r="U4767" s="300"/>
      <c r="V4767" s="294" t="str">
        <f>IF(Tabela7[[#This Row],[C/V]]="c",Tabela7[[#This Row],[Preço Médio]],"")</f>
        <v/>
      </c>
      <c r="W4767" s="294" t="str">
        <f>IF(Tabela7[[#This Row],[C/V]]="v",Tabela7[[#This Row],[Preço Médio]],"")</f>
        <v/>
      </c>
      <c r="X4767" s="123" t="str">
        <f>Tabela7[[#This Row],[Código Negociação]]&amp;Tabela7[[#This Row],[C/V]]</f>
        <v/>
      </c>
    </row>
    <row r="4768" spans="3:24" ht="15" customHeight="1" x14ac:dyDescent="0.25">
      <c r="C4768" s="262"/>
      <c r="D4768" s="272"/>
      <c r="E4768" s="273"/>
      <c r="F4768" s="264"/>
      <c r="G4768" s="265"/>
      <c r="H4768" s="126"/>
      <c r="I4768" s="125"/>
      <c r="J4768" s="125"/>
      <c r="K4768" s="125"/>
      <c r="L4768" s="125"/>
      <c r="M4768" s="125"/>
      <c r="N4768" s="125"/>
      <c r="O4768" s="266"/>
      <c r="P4768" s="267"/>
      <c r="Q4768" s="267"/>
      <c r="R4768" s="270"/>
      <c r="S4768" s="267"/>
      <c r="T4768" s="264"/>
      <c r="U4768" s="300"/>
      <c r="V4768" s="294" t="str">
        <f>IF(Tabela7[[#This Row],[C/V]]="c",Tabela7[[#This Row],[Preço Médio]],"")</f>
        <v/>
      </c>
      <c r="W4768" s="294" t="str">
        <f>IF(Tabela7[[#This Row],[C/V]]="v",Tabela7[[#This Row],[Preço Médio]],"")</f>
        <v/>
      </c>
      <c r="X4768" s="123" t="str">
        <f>Tabela7[[#This Row],[Código Negociação]]&amp;Tabela7[[#This Row],[C/V]]</f>
        <v/>
      </c>
    </row>
    <row r="4769" spans="3:24" ht="15" customHeight="1" x14ac:dyDescent="0.25">
      <c r="C4769" s="141"/>
      <c r="D4769" s="271"/>
      <c r="E4769" s="271"/>
      <c r="F4769" s="118"/>
      <c r="G4769" s="119"/>
      <c r="H4769" s="118"/>
      <c r="I4769" s="120"/>
      <c r="J4769" s="120"/>
      <c r="K4769" s="120"/>
      <c r="L4769" s="120"/>
      <c r="M4769" s="120"/>
      <c r="N4769" s="120"/>
      <c r="O4769" s="121"/>
      <c r="P4769" s="121"/>
      <c r="Q4769" s="117"/>
      <c r="R4769" s="122"/>
      <c r="S4769" s="117"/>
      <c r="T4769" s="123"/>
      <c r="U4769" s="299"/>
      <c r="V4769" s="294" t="str">
        <f>IF(Tabela7[[#This Row],[C/V]]="c",Tabela7[[#This Row],[Preço Médio]],"")</f>
        <v/>
      </c>
      <c r="W4769" s="294" t="str">
        <f>IF(Tabela7[[#This Row],[C/V]]="v",Tabela7[[#This Row],[Preço Médio]],"")</f>
        <v/>
      </c>
      <c r="X4769" s="123" t="str">
        <f>Tabela7[[#This Row],[Código Negociação]]&amp;Tabela7[[#This Row],[C/V]]</f>
        <v/>
      </c>
    </row>
    <row r="4770" spans="3:24" ht="15" customHeight="1" x14ac:dyDescent="0.25">
      <c r="C4770" s="262"/>
      <c r="D4770" s="272"/>
      <c r="E4770" s="272"/>
      <c r="F4770" s="264"/>
      <c r="G4770" s="265"/>
      <c r="H4770" s="126"/>
      <c r="I4770" s="125"/>
      <c r="J4770" s="125"/>
      <c r="K4770" s="125"/>
      <c r="L4770" s="125"/>
      <c r="M4770" s="125"/>
      <c r="N4770" s="125"/>
      <c r="O4770" s="266"/>
      <c r="P4770" s="267"/>
      <c r="Q4770" s="268"/>
      <c r="R4770" s="269"/>
      <c r="S4770" s="268"/>
      <c r="T4770" s="263"/>
      <c r="U4770" s="300"/>
      <c r="V4770" s="294" t="str">
        <f>IF(Tabela7[[#This Row],[C/V]]="c",Tabela7[[#This Row],[Preço Médio]],"")</f>
        <v/>
      </c>
      <c r="W4770" s="294" t="str">
        <f>IF(Tabela7[[#This Row],[C/V]]="v",Tabela7[[#This Row],[Preço Médio]],"")</f>
        <v/>
      </c>
      <c r="X4770" s="123" t="str">
        <f>Tabela7[[#This Row],[Código Negociação]]&amp;Tabela7[[#This Row],[C/V]]</f>
        <v/>
      </c>
    </row>
    <row r="4771" spans="3:24" ht="15" customHeight="1" x14ac:dyDescent="0.25">
      <c r="C4771" s="262"/>
      <c r="D4771" s="272"/>
      <c r="E4771" s="272"/>
      <c r="F4771" s="264"/>
      <c r="G4771" s="265"/>
      <c r="H4771" s="126"/>
      <c r="I4771" s="125"/>
      <c r="J4771" s="125"/>
      <c r="K4771" s="125"/>
      <c r="L4771" s="125"/>
      <c r="M4771" s="125"/>
      <c r="N4771" s="125"/>
      <c r="O4771" s="266"/>
      <c r="P4771" s="267"/>
      <c r="Q4771" s="267"/>
      <c r="R4771" s="270"/>
      <c r="S4771" s="267"/>
      <c r="T4771" s="264"/>
      <c r="U4771" s="300"/>
      <c r="V4771" s="294" t="str">
        <f>IF(Tabela7[[#This Row],[C/V]]="c",Tabela7[[#This Row],[Preço Médio]],"")</f>
        <v/>
      </c>
      <c r="W4771" s="294" t="str">
        <f>IF(Tabela7[[#This Row],[C/V]]="v",Tabela7[[#This Row],[Preço Médio]],"")</f>
        <v/>
      </c>
      <c r="X4771" s="123" t="str">
        <f>Tabela7[[#This Row],[Código Negociação]]&amp;Tabela7[[#This Row],[C/V]]</f>
        <v/>
      </c>
    </row>
    <row r="4772" spans="3:24" ht="15" customHeight="1" x14ac:dyDescent="0.25">
      <c r="C4772" s="141"/>
      <c r="D4772" s="273"/>
      <c r="E4772" s="273"/>
      <c r="F4772" s="264"/>
      <c r="G4772" s="274"/>
      <c r="H4772" s="264"/>
      <c r="I4772" s="275"/>
      <c r="J4772" s="275"/>
      <c r="K4772" s="275"/>
      <c r="L4772" s="275"/>
      <c r="M4772" s="275"/>
      <c r="N4772" s="275"/>
      <c r="O4772" s="267"/>
      <c r="P4772" s="267"/>
      <c r="Q4772" s="268"/>
      <c r="R4772" s="269"/>
      <c r="S4772" s="268"/>
      <c r="T4772" s="263"/>
      <c r="U4772" s="300"/>
      <c r="V4772" s="294" t="str">
        <f>IF(Tabela7[[#This Row],[C/V]]="c",Tabela7[[#This Row],[Preço Médio]],"")</f>
        <v/>
      </c>
      <c r="W4772" s="294" t="str">
        <f>IF(Tabela7[[#This Row],[C/V]]="v",Tabela7[[#This Row],[Preço Médio]],"")</f>
        <v/>
      </c>
      <c r="X4772" s="123" t="str">
        <f>Tabela7[[#This Row],[Código Negociação]]&amp;Tabela7[[#This Row],[C/V]]</f>
        <v/>
      </c>
    </row>
    <row r="4773" spans="3:24" ht="15" customHeight="1" x14ac:dyDescent="0.25">
      <c r="C4773" s="262"/>
      <c r="D4773" s="272"/>
      <c r="E4773" s="273"/>
      <c r="F4773" s="264"/>
      <c r="G4773" s="265"/>
      <c r="H4773" s="126"/>
      <c r="I4773" s="125"/>
      <c r="J4773" s="125"/>
      <c r="K4773" s="125"/>
      <c r="L4773" s="125"/>
      <c r="M4773" s="125"/>
      <c r="N4773" s="125"/>
      <c r="O4773" s="266"/>
      <c r="P4773" s="267"/>
      <c r="Q4773" s="268"/>
      <c r="R4773" s="269"/>
      <c r="S4773" s="268"/>
      <c r="T4773" s="263"/>
      <c r="U4773" s="300"/>
      <c r="V4773" s="294" t="str">
        <f>IF(Tabela7[[#This Row],[C/V]]="c",Tabela7[[#This Row],[Preço Médio]],"")</f>
        <v/>
      </c>
      <c r="W4773" s="294" t="str">
        <f>IF(Tabela7[[#This Row],[C/V]]="v",Tabela7[[#This Row],[Preço Médio]],"")</f>
        <v/>
      </c>
      <c r="X4773" s="123" t="str">
        <f>Tabela7[[#This Row],[Código Negociação]]&amp;Tabela7[[#This Row],[C/V]]</f>
        <v/>
      </c>
    </row>
    <row r="4774" spans="3:24" ht="15" customHeight="1" x14ac:dyDescent="0.25">
      <c r="C4774" s="262"/>
      <c r="D4774" s="272"/>
      <c r="E4774" s="273"/>
      <c r="F4774" s="264"/>
      <c r="G4774" s="265"/>
      <c r="H4774" s="126"/>
      <c r="I4774" s="125"/>
      <c r="J4774" s="125"/>
      <c r="K4774" s="125"/>
      <c r="L4774" s="125"/>
      <c r="M4774" s="125"/>
      <c r="N4774" s="125"/>
      <c r="O4774" s="266"/>
      <c r="P4774" s="267"/>
      <c r="Q4774" s="267"/>
      <c r="R4774" s="270"/>
      <c r="S4774" s="267"/>
      <c r="T4774" s="264"/>
      <c r="U4774" s="300"/>
      <c r="V4774" s="294" t="str">
        <f>IF(Tabela7[[#This Row],[C/V]]="c",Tabela7[[#This Row],[Preço Médio]],"")</f>
        <v/>
      </c>
      <c r="W4774" s="294" t="str">
        <f>IF(Tabela7[[#This Row],[C/V]]="v",Tabela7[[#This Row],[Preço Médio]],"")</f>
        <v/>
      </c>
      <c r="X4774" s="123" t="str">
        <f>Tabela7[[#This Row],[Código Negociação]]&amp;Tabela7[[#This Row],[C/V]]</f>
        <v/>
      </c>
    </row>
    <row r="4775" spans="3:24" ht="15" customHeight="1" x14ac:dyDescent="0.25">
      <c r="C4775" s="141"/>
      <c r="D4775" s="271"/>
      <c r="E4775" s="271"/>
      <c r="F4775" s="118"/>
      <c r="G4775" s="119"/>
      <c r="H4775" s="118"/>
      <c r="I4775" s="120"/>
      <c r="J4775" s="120"/>
      <c r="K4775" s="120"/>
      <c r="L4775" s="120"/>
      <c r="M4775" s="120"/>
      <c r="N4775" s="120"/>
      <c r="O4775" s="121"/>
      <c r="P4775" s="121"/>
      <c r="Q4775" s="117"/>
      <c r="R4775" s="122"/>
      <c r="S4775" s="117"/>
      <c r="T4775" s="123"/>
      <c r="U4775" s="299"/>
      <c r="V4775" s="294" t="str">
        <f>IF(Tabela7[[#This Row],[C/V]]="c",Tabela7[[#This Row],[Preço Médio]],"")</f>
        <v/>
      </c>
      <c r="W4775" s="294" t="str">
        <f>IF(Tabela7[[#This Row],[C/V]]="v",Tabela7[[#This Row],[Preço Médio]],"")</f>
        <v/>
      </c>
      <c r="X4775" s="123" t="str">
        <f>Tabela7[[#This Row],[Código Negociação]]&amp;Tabela7[[#This Row],[C/V]]</f>
        <v/>
      </c>
    </row>
    <row r="4776" spans="3:24" ht="15" customHeight="1" x14ac:dyDescent="0.25">
      <c r="C4776" s="262"/>
      <c r="D4776" s="272"/>
      <c r="E4776" s="272"/>
      <c r="F4776" s="264"/>
      <c r="G4776" s="265"/>
      <c r="H4776" s="126"/>
      <c r="I4776" s="125"/>
      <c r="J4776" s="125"/>
      <c r="K4776" s="125"/>
      <c r="L4776" s="125"/>
      <c r="M4776" s="125"/>
      <c r="N4776" s="125"/>
      <c r="O4776" s="266"/>
      <c r="P4776" s="267"/>
      <c r="Q4776" s="268"/>
      <c r="R4776" s="269"/>
      <c r="S4776" s="268"/>
      <c r="T4776" s="263"/>
      <c r="U4776" s="300"/>
      <c r="V4776" s="294" t="str">
        <f>IF(Tabela7[[#This Row],[C/V]]="c",Tabela7[[#This Row],[Preço Médio]],"")</f>
        <v/>
      </c>
      <c r="W4776" s="294" t="str">
        <f>IF(Tabela7[[#This Row],[C/V]]="v",Tabela7[[#This Row],[Preço Médio]],"")</f>
        <v/>
      </c>
      <c r="X4776" s="123" t="str">
        <f>Tabela7[[#This Row],[Código Negociação]]&amp;Tabela7[[#This Row],[C/V]]</f>
        <v/>
      </c>
    </row>
    <row r="4777" spans="3:24" ht="15" customHeight="1" x14ac:dyDescent="0.25">
      <c r="C4777" s="262"/>
      <c r="D4777" s="272"/>
      <c r="E4777" s="272"/>
      <c r="F4777" s="264"/>
      <c r="G4777" s="265"/>
      <c r="H4777" s="126"/>
      <c r="I4777" s="125"/>
      <c r="J4777" s="125"/>
      <c r="K4777" s="125"/>
      <c r="L4777" s="125"/>
      <c r="M4777" s="125"/>
      <c r="N4777" s="125"/>
      <c r="O4777" s="266"/>
      <c r="P4777" s="267"/>
      <c r="Q4777" s="267"/>
      <c r="R4777" s="270"/>
      <c r="S4777" s="267"/>
      <c r="T4777" s="264"/>
      <c r="U4777" s="300"/>
      <c r="V4777" s="294" t="str">
        <f>IF(Tabela7[[#This Row],[C/V]]="c",Tabela7[[#This Row],[Preço Médio]],"")</f>
        <v/>
      </c>
      <c r="W4777" s="294" t="str">
        <f>IF(Tabela7[[#This Row],[C/V]]="v",Tabela7[[#This Row],[Preço Médio]],"")</f>
        <v/>
      </c>
      <c r="X4777" s="123" t="str">
        <f>Tabela7[[#This Row],[Código Negociação]]&amp;Tabela7[[#This Row],[C/V]]</f>
        <v/>
      </c>
    </row>
    <row r="4778" spans="3:24" ht="15" customHeight="1" x14ac:dyDescent="0.25">
      <c r="C4778" s="141"/>
      <c r="D4778" s="273"/>
      <c r="E4778" s="273"/>
      <c r="F4778" s="264"/>
      <c r="G4778" s="274"/>
      <c r="H4778" s="264"/>
      <c r="I4778" s="275"/>
      <c r="J4778" s="275"/>
      <c r="K4778" s="275"/>
      <c r="L4778" s="275"/>
      <c r="M4778" s="275"/>
      <c r="N4778" s="275"/>
      <c r="O4778" s="267"/>
      <c r="P4778" s="267"/>
      <c r="Q4778" s="268"/>
      <c r="R4778" s="269"/>
      <c r="S4778" s="268"/>
      <c r="T4778" s="263"/>
      <c r="U4778" s="300"/>
      <c r="V4778" s="294" t="str">
        <f>IF(Tabela7[[#This Row],[C/V]]="c",Tabela7[[#This Row],[Preço Médio]],"")</f>
        <v/>
      </c>
      <c r="W4778" s="294" t="str">
        <f>IF(Tabela7[[#This Row],[C/V]]="v",Tabela7[[#This Row],[Preço Médio]],"")</f>
        <v/>
      </c>
      <c r="X4778" s="123" t="str">
        <f>Tabela7[[#This Row],[Código Negociação]]&amp;Tabela7[[#This Row],[C/V]]</f>
        <v/>
      </c>
    </row>
    <row r="4779" spans="3:24" ht="15" customHeight="1" x14ac:dyDescent="0.25">
      <c r="C4779" s="262"/>
      <c r="D4779" s="272"/>
      <c r="E4779" s="273"/>
      <c r="F4779" s="264"/>
      <c r="G4779" s="265"/>
      <c r="H4779" s="126"/>
      <c r="I4779" s="125"/>
      <c r="J4779" s="125"/>
      <c r="K4779" s="125"/>
      <c r="L4779" s="125"/>
      <c r="M4779" s="125"/>
      <c r="N4779" s="125"/>
      <c r="O4779" s="266"/>
      <c r="P4779" s="267"/>
      <c r="Q4779" s="268"/>
      <c r="R4779" s="269"/>
      <c r="S4779" s="268"/>
      <c r="T4779" s="263"/>
      <c r="U4779" s="300"/>
      <c r="V4779" s="294" t="str">
        <f>IF(Tabela7[[#This Row],[C/V]]="c",Tabela7[[#This Row],[Preço Médio]],"")</f>
        <v/>
      </c>
      <c r="W4779" s="294" t="str">
        <f>IF(Tabela7[[#This Row],[C/V]]="v",Tabela7[[#This Row],[Preço Médio]],"")</f>
        <v/>
      </c>
      <c r="X4779" s="123" t="str">
        <f>Tabela7[[#This Row],[Código Negociação]]&amp;Tabela7[[#This Row],[C/V]]</f>
        <v/>
      </c>
    </row>
    <row r="4780" spans="3:24" ht="15" customHeight="1" x14ac:dyDescent="0.25">
      <c r="C4780" s="262"/>
      <c r="D4780" s="272"/>
      <c r="E4780" s="273"/>
      <c r="F4780" s="264"/>
      <c r="G4780" s="265"/>
      <c r="H4780" s="126"/>
      <c r="I4780" s="125"/>
      <c r="J4780" s="125"/>
      <c r="K4780" s="125"/>
      <c r="L4780" s="125"/>
      <c r="M4780" s="125"/>
      <c r="N4780" s="125"/>
      <c r="O4780" s="266"/>
      <c r="P4780" s="267"/>
      <c r="Q4780" s="267"/>
      <c r="R4780" s="270"/>
      <c r="S4780" s="267"/>
      <c r="T4780" s="264"/>
      <c r="U4780" s="300"/>
      <c r="V4780" s="294" t="str">
        <f>IF(Tabela7[[#This Row],[C/V]]="c",Tabela7[[#This Row],[Preço Médio]],"")</f>
        <v/>
      </c>
      <c r="W4780" s="294" t="str">
        <f>IF(Tabela7[[#This Row],[C/V]]="v",Tabela7[[#This Row],[Preço Médio]],"")</f>
        <v/>
      </c>
      <c r="X4780" s="123" t="str">
        <f>Tabela7[[#This Row],[Código Negociação]]&amp;Tabela7[[#This Row],[C/V]]</f>
        <v/>
      </c>
    </row>
    <row r="4781" spans="3:24" ht="15" customHeight="1" x14ac:dyDescent="0.25">
      <c r="C4781" s="141"/>
      <c r="D4781" s="271"/>
      <c r="E4781" s="271"/>
      <c r="F4781" s="118"/>
      <c r="G4781" s="119"/>
      <c r="H4781" s="118"/>
      <c r="I4781" s="120"/>
      <c r="J4781" s="120"/>
      <c r="K4781" s="120"/>
      <c r="L4781" s="120"/>
      <c r="M4781" s="120"/>
      <c r="N4781" s="120"/>
      <c r="O4781" s="121"/>
      <c r="P4781" s="121"/>
      <c r="Q4781" s="117"/>
      <c r="R4781" s="122"/>
      <c r="S4781" s="117"/>
      <c r="T4781" s="123"/>
      <c r="U4781" s="299"/>
      <c r="V4781" s="294" t="str">
        <f>IF(Tabela7[[#This Row],[C/V]]="c",Tabela7[[#This Row],[Preço Médio]],"")</f>
        <v/>
      </c>
      <c r="W4781" s="294" t="str">
        <f>IF(Tabela7[[#This Row],[C/V]]="v",Tabela7[[#This Row],[Preço Médio]],"")</f>
        <v/>
      </c>
      <c r="X4781" s="123" t="str">
        <f>Tabela7[[#This Row],[Código Negociação]]&amp;Tabela7[[#This Row],[C/V]]</f>
        <v/>
      </c>
    </row>
    <row r="4782" spans="3:24" ht="15" customHeight="1" x14ac:dyDescent="0.25">
      <c r="C4782" s="262"/>
      <c r="D4782" s="272"/>
      <c r="E4782" s="272"/>
      <c r="F4782" s="264"/>
      <c r="G4782" s="265"/>
      <c r="H4782" s="126"/>
      <c r="I4782" s="125"/>
      <c r="J4782" s="125"/>
      <c r="K4782" s="125"/>
      <c r="L4782" s="125"/>
      <c r="M4782" s="125"/>
      <c r="N4782" s="125"/>
      <c r="O4782" s="266"/>
      <c r="P4782" s="267"/>
      <c r="Q4782" s="268"/>
      <c r="R4782" s="269"/>
      <c r="S4782" s="268"/>
      <c r="T4782" s="263"/>
      <c r="U4782" s="300"/>
      <c r="V4782" s="294" t="str">
        <f>IF(Tabela7[[#This Row],[C/V]]="c",Tabela7[[#This Row],[Preço Médio]],"")</f>
        <v/>
      </c>
      <c r="W4782" s="294" t="str">
        <f>IF(Tabela7[[#This Row],[C/V]]="v",Tabela7[[#This Row],[Preço Médio]],"")</f>
        <v/>
      </c>
      <c r="X4782" s="123" t="str">
        <f>Tabela7[[#This Row],[Código Negociação]]&amp;Tabela7[[#This Row],[C/V]]</f>
        <v/>
      </c>
    </row>
    <row r="4783" spans="3:24" ht="15" customHeight="1" x14ac:dyDescent="0.25">
      <c r="C4783" s="262"/>
      <c r="D4783" s="272"/>
      <c r="E4783" s="272"/>
      <c r="F4783" s="264"/>
      <c r="G4783" s="265"/>
      <c r="H4783" s="126"/>
      <c r="I4783" s="125"/>
      <c r="J4783" s="125"/>
      <c r="K4783" s="125"/>
      <c r="L4783" s="125"/>
      <c r="M4783" s="125"/>
      <c r="N4783" s="125"/>
      <c r="O4783" s="266"/>
      <c r="P4783" s="267"/>
      <c r="Q4783" s="267"/>
      <c r="R4783" s="270"/>
      <c r="S4783" s="267"/>
      <c r="T4783" s="264"/>
      <c r="U4783" s="300"/>
      <c r="V4783" s="294" t="str">
        <f>IF(Tabela7[[#This Row],[C/V]]="c",Tabela7[[#This Row],[Preço Médio]],"")</f>
        <v/>
      </c>
      <c r="W4783" s="294" t="str">
        <f>IF(Tabela7[[#This Row],[C/V]]="v",Tabela7[[#This Row],[Preço Médio]],"")</f>
        <v/>
      </c>
      <c r="X4783" s="123" t="str">
        <f>Tabela7[[#This Row],[Código Negociação]]&amp;Tabela7[[#This Row],[C/V]]</f>
        <v/>
      </c>
    </row>
    <row r="4784" spans="3:24" ht="15" customHeight="1" x14ac:dyDescent="0.25">
      <c r="C4784" s="141"/>
      <c r="D4784" s="273"/>
      <c r="E4784" s="273"/>
      <c r="F4784" s="264"/>
      <c r="G4784" s="274"/>
      <c r="H4784" s="264"/>
      <c r="I4784" s="275"/>
      <c r="J4784" s="275"/>
      <c r="K4784" s="275"/>
      <c r="L4784" s="275"/>
      <c r="M4784" s="275"/>
      <c r="N4784" s="275"/>
      <c r="O4784" s="267"/>
      <c r="P4784" s="267"/>
      <c r="Q4784" s="268"/>
      <c r="R4784" s="269"/>
      <c r="S4784" s="268"/>
      <c r="T4784" s="263"/>
      <c r="U4784" s="300"/>
      <c r="V4784" s="294" t="str">
        <f>IF(Tabela7[[#This Row],[C/V]]="c",Tabela7[[#This Row],[Preço Médio]],"")</f>
        <v/>
      </c>
      <c r="W4784" s="294" t="str">
        <f>IF(Tabela7[[#This Row],[C/V]]="v",Tabela7[[#This Row],[Preço Médio]],"")</f>
        <v/>
      </c>
      <c r="X4784" s="123" t="str">
        <f>Tabela7[[#This Row],[Código Negociação]]&amp;Tabela7[[#This Row],[C/V]]</f>
        <v/>
      </c>
    </row>
    <row r="4785" spans="3:24" ht="15" customHeight="1" x14ac:dyDescent="0.25">
      <c r="C4785" s="262"/>
      <c r="D4785" s="272"/>
      <c r="E4785" s="273"/>
      <c r="F4785" s="264"/>
      <c r="G4785" s="265"/>
      <c r="H4785" s="126"/>
      <c r="I4785" s="125"/>
      <c r="J4785" s="125"/>
      <c r="K4785" s="125"/>
      <c r="L4785" s="125"/>
      <c r="M4785" s="125"/>
      <c r="N4785" s="125"/>
      <c r="O4785" s="266"/>
      <c r="P4785" s="267"/>
      <c r="Q4785" s="268"/>
      <c r="R4785" s="269"/>
      <c r="S4785" s="268"/>
      <c r="T4785" s="263"/>
      <c r="U4785" s="300"/>
      <c r="V4785" s="294" t="str">
        <f>IF(Tabela7[[#This Row],[C/V]]="c",Tabela7[[#This Row],[Preço Médio]],"")</f>
        <v/>
      </c>
      <c r="W4785" s="294" t="str">
        <f>IF(Tabela7[[#This Row],[C/V]]="v",Tabela7[[#This Row],[Preço Médio]],"")</f>
        <v/>
      </c>
      <c r="X4785" s="123" t="str">
        <f>Tabela7[[#This Row],[Código Negociação]]&amp;Tabela7[[#This Row],[C/V]]</f>
        <v/>
      </c>
    </row>
    <row r="4786" spans="3:24" ht="15" customHeight="1" x14ac:dyDescent="0.25">
      <c r="C4786" s="262"/>
      <c r="D4786" s="272"/>
      <c r="E4786" s="273"/>
      <c r="F4786" s="264"/>
      <c r="G4786" s="265"/>
      <c r="H4786" s="126"/>
      <c r="I4786" s="125"/>
      <c r="J4786" s="125"/>
      <c r="K4786" s="125"/>
      <c r="L4786" s="125"/>
      <c r="M4786" s="125"/>
      <c r="N4786" s="125"/>
      <c r="O4786" s="266"/>
      <c r="P4786" s="267"/>
      <c r="Q4786" s="267"/>
      <c r="R4786" s="270"/>
      <c r="S4786" s="267"/>
      <c r="T4786" s="264"/>
      <c r="U4786" s="300"/>
      <c r="V4786" s="294" t="str">
        <f>IF(Tabela7[[#This Row],[C/V]]="c",Tabela7[[#This Row],[Preço Médio]],"")</f>
        <v/>
      </c>
      <c r="W4786" s="294" t="str">
        <f>IF(Tabela7[[#This Row],[C/V]]="v",Tabela7[[#This Row],[Preço Médio]],"")</f>
        <v/>
      </c>
      <c r="X4786" s="123" t="str">
        <f>Tabela7[[#This Row],[Código Negociação]]&amp;Tabela7[[#This Row],[C/V]]</f>
        <v/>
      </c>
    </row>
    <row r="4787" spans="3:24" ht="15" customHeight="1" x14ac:dyDescent="0.25">
      <c r="C4787" s="141"/>
      <c r="D4787" s="271"/>
      <c r="E4787" s="271"/>
      <c r="F4787" s="118"/>
      <c r="G4787" s="119"/>
      <c r="H4787" s="118"/>
      <c r="I4787" s="120"/>
      <c r="J4787" s="120"/>
      <c r="K4787" s="120"/>
      <c r="L4787" s="120"/>
      <c r="M4787" s="120"/>
      <c r="N4787" s="120"/>
      <c r="O4787" s="121"/>
      <c r="P4787" s="121"/>
      <c r="Q4787" s="117"/>
      <c r="R4787" s="122"/>
      <c r="S4787" s="117"/>
      <c r="T4787" s="123"/>
      <c r="U4787" s="299"/>
      <c r="V4787" s="294" t="str">
        <f>IF(Tabela7[[#This Row],[C/V]]="c",Tabela7[[#This Row],[Preço Médio]],"")</f>
        <v/>
      </c>
      <c r="W4787" s="294" t="str">
        <f>IF(Tabela7[[#This Row],[C/V]]="v",Tabela7[[#This Row],[Preço Médio]],"")</f>
        <v/>
      </c>
      <c r="X4787" s="123" t="str">
        <f>Tabela7[[#This Row],[Código Negociação]]&amp;Tabela7[[#This Row],[C/V]]</f>
        <v/>
      </c>
    </row>
    <row r="4788" spans="3:24" ht="15" customHeight="1" x14ac:dyDescent="0.25">
      <c r="C4788" s="262"/>
      <c r="D4788" s="272"/>
      <c r="E4788" s="272"/>
      <c r="F4788" s="264"/>
      <c r="G4788" s="265"/>
      <c r="H4788" s="126"/>
      <c r="I4788" s="125"/>
      <c r="J4788" s="125"/>
      <c r="K4788" s="125"/>
      <c r="L4788" s="125"/>
      <c r="M4788" s="125"/>
      <c r="N4788" s="125"/>
      <c r="O4788" s="266"/>
      <c r="P4788" s="267"/>
      <c r="Q4788" s="268"/>
      <c r="R4788" s="269"/>
      <c r="S4788" s="268"/>
      <c r="T4788" s="263"/>
      <c r="U4788" s="300"/>
      <c r="V4788" s="294" t="str">
        <f>IF(Tabela7[[#This Row],[C/V]]="c",Tabela7[[#This Row],[Preço Médio]],"")</f>
        <v/>
      </c>
      <c r="W4788" s="294" t="str">
        <f>IF(Tabela7[[#This Row],[C/V]]="v",Tabela7[[#This Row],[Preço Médio]],"")</f>
        <v/>
      </c>
      <c r="X4788" s="123" t="str">
        <f>Tabela7[[#This Row],[Código Negociação]]&amp;Tabela7[[#This Row],[C/V]]</f>
        <v/>
      </c>
    </row>
    <row r="4789" spans="3:24" ht="15" customHeight="1" x14ac:dyDescent="0.25">
      <c r="C4789" s="262"/>
      <c r="D4789" s="272"/>
      <c r="E4789" s="272"/>
      <c r="F4789" s="264"/>
      <c r="G4789" s="265"/>
      <c r="H4789" s="126"/>
      <c r="I4789" s="125"/>
      <c r="J4789" s="125"/>
      <c r="K4789" s="125"/>
      <c r="L4789" s="125"/>
      <c r="M4789" s="125"/>
      <c r="N4789" s="125"/>
      <c r="O4789" s="266"/>
      <c r="P4789" s="267"/>
      <c r="Q4789" s="267"/>
      <c r="R4789" s="270"/>
      <c r="S4789" s="267"/>
      <c r="T4789" s="264"/>
      <c r="U4789" s="300"/>
      <c r="V4789" s="294" t="str">
        <f>IF(Tabela7[[#This Row],[C/V]]="c",Tabela7[[#This Row],[Preço Médio]],"")</f>
        <v/>
      </c>
      <c r="W4789" s="294" t="str">
        <f>IF(Tabela7[[#This Row],[C/V]]="v",Tabela7[[#This Row],[Preço Médio]],"")</f>
        <v/>
      </c>
      <c r="X4789" s="123" t="str">
        <f>Tabela7[[#This Row],[Código Negociação]]&amp;Tabela7[[#This Row],[C/V]]</f>
        <v/>
      </c>
    </row>
    <row r="4790" spans="3:24" ht="15" customHeight="1" x14ac:dyDescent="0.25">
      <c r="C4790" s="141"/>
      <c r="D4790" s="273"/>
      <c r="E4790" s="273"/>
      <c r="F4790" s="264"/>
      <c r="G4790" s="274"/>
      <c r="H4790" s="264"/>
      <c r="I4790" s="275"/>
      <c r="J4790" s="275"/>
      <c r="K4790" s="275"/>
      <c r="L4790" s="275"/>
      <c r="M4790" s="275"/>
      <c r="N4790" s="275"/>
      <c r="O4790" s="267"/>
      <c r="P4790" s="267"/>
      <c r="Q4790" s="268"/>
      <c r="R4790" s="269"/>
      <c r="S4790" s="268"/>
      <c r="T4790" s="263"/>
      <c r="U4790" s="300"/>
      <c r="V4790" s="294" t="str">
        <f>IF(Tabela7[[#This Row],[C/V]]="c",Tabela7[[#This Row],[Preço Médio]],"")</f>
        <v/>
      </c>
      <c r="W4790" s="294" t="str">
        <f>IF(Tabela7[[#This Row],[C/V]]="v",Tabela7[[#This Row],[Preço Médio]],"")</f>
        <v/>
      </c>
      <c r="X4790" s="123" t="str">
        <f>Tabela7[[#This Row],[Código Negociação]]&amp;Tabela7[[#This Row],[C/V]]</f>
        <v/>
      </c>
    </row>
    <row r="4791" spans="3:24" ht="15" customHeight="1" x14ac:dyDescent="0.25">
      <c r="C4791" s="262"/>
      <c r="D4791" s="272"/>
      <c r="E4791" s="273"/>
      <c r="F4791" s="264"/>
      <c r="G4791" s="265"/>
      <c r="H4791" s="126"/>
      <c r="I4791" s="125"/>
      <c r="J4791" s="125"/>
      <c r="K4791" s="125"/>
      <c r="L4791" s="125"/>
      <c r="M4791" s="125"/>
      <c r="N4791" s="125"/>
      <c r="O4791" s="266"/>
      <c r="P4791" s="267"/>
      <c r="Q4791" s="268"/>
      <c r="R4791" s="269"/>
      <c r="S4791" s="268"/>
      <c r="T4791" s="263"/>
      <c r="U4791" s="300"/>
      <c r="V4791" s="294" t="str">
        <f>IF(Tabela7[[#This Row],[C/V]]="c",Tabela7[[#This Row],[Preço Médio]],"")</f>
        <v/>
      </c>
      <c r="W4791" s="294" t="str">
        <f>IF(Tabela7[[#This Row],[C/V]]="v",Tabela7[[#This Row],[Preço Médio]],"")</f>
        <v/>
      </c>
      <c r="X4791" s="123" t="str">
        <f>Tabela7[[#This Row],[Código Negociação]]&amp;Tabela7[[#This Row],[C/V]]</f>
        <v/>
      </c>
    </row>
    <row r="4792" spans="3:24" ht="15" customHeight="1" x14ac:dyDescent="0.25">
      <c r="C4792" s="262"/>
      <c r="D4792" s="272"/>
      <c r="E4792" s="273"/>
      <c r="F4792" s="264"/>
      <c r="G4792" s="265"/>
      <c r="H4792" s="126"/>
      <c r="I4792" s="125"/>
      <c r="J4792" s="125"/>
      <c r="K4792" s="125"/>
      <c r="L4792" s="125"/>
      <c r="M4792" s="125"/>
      <c r="N4792" s="125"/>
      <c r="O4792" s="266"/>
      <c r="P4792" s="267"/>
      <c r="Q4792" s="267"/>
      <c r="R4792" s="270"/>
      <c r="S4792" s="267"/>
      <c r="T4792" s="264"/>
      <c r="U4792" s="300"/>
      <c r="V4792" s="294" t="str">
        <f>IF(Tabela7[[#This Row],[C/V]]="c",Tabela7[[#This Row],[Preço Médio]],"")</f>
        <v/>
      </c>
      <c r="W4792" s="294" t="str">
        <f>IF(Tabela7[[#This Row],[C/V]]="v",Tabela7[[#This Row],[Preço Médio]],"")</f>
        <v/>
      </c>
      <c r="X4792" s="123" t="str">
        <f>Tabela7[[#This Row],[Código Negociação]]&amp;Tabela7[[#This Row],[C/V]]</f>
        <v/>
      </c>
    </row>
    <row r="4793" spans="3:24" ht="15" customHeight="1" x14ac:dyDescent="0.25">
      <c r="C4793" s="141"/>
      <c r="D4793" s="271"/>
      <c r="E4793" s="271"/>
      <c r="F4793" s="118"/>
      <c r="G4793" s="119"/>
      <c r="H4793" s="118"/>
      <c r="I4793" s="120"/>
      <c r="J4793" s="120"/>
      <c r="K4793" s="120"/>
      <c r="L4793" s="120"/>
      <c r="M4793" s="120"/>
      <c r="N4793" s="120"/>
      <c r="O4793" s="121"/>
      <c r="P4793" s="121"/>
      <c r="Q4793" s="117"/>
      <c r="R4793" s="122"/>
      <c r="S4793" s="117"/>
      <c r="T4793" s="123"/>
      <c r="U4793" s="299"/>
      <c r="V4793" s="294" t="str">
        <f>IF(Tabela7[[#This Row],[C/V]]="c",Tabela7[[#This Row],[Preço Médio]],"")</f>
        <v/>
      </c>
      <c r="W4793" s="294" t="str">
        <f>IF(Tabela7[[#This Row],[C/V]]="v",Tabela7[[#This Row],[Preço Médio]],"")</f>
        <v/>
      </c>
      <c r="X4793" s="123" t="str">
        <f>Tabela7[[#This Row],[Código Negociação]]&amp;Tabela7[[#This Row],[C/V]]</f>
        <v/>
      </c>
    </row>
    <row r="4794" spans="3:24" ht="15" customHeight="1" x14ac:dyDescent="0.25">
      <c r="C4794" s="262"/>
      <c r="D4794" s="272"/>
      <c r="E4794" s="272"/>
      <c r="F4794" s="264"/>
      <c r="G4794" s="265"/>
      <c r="H4794" s="126"/>
      <c r="I4794" s="125"/>
      <c r="J4794" s="125"/>
      <c r="K4794" s="125"/>
      <c r="L4794" s="125"/>
      <c r="M4794" s="125"/>
      <c r="N4794" s="125"/>
      <c r="O4794" s="266"/>
      <c r="P4794" s="267"/>
      <c r="Q4794" s="268"/>
      <c r="R4794" s="269"/>
      <c r="S4794" s="268"/>
      <c r="T4794" s="263"/>
      <c r="U4794" s="300"/>
      <c r="V4794" s="294" t="str">
        <f>IF(Tabela7[[#This Row],[C/V]]="c",Tabela7[[#This Row],[Preço Médio]],"")</f>
        <v/>
      </c>
      <c r="W4794" s="294" t="str">
        <f>IF(Tabela7[[#This Row],[C/V]]="v",Tabela7[[#This Row],[Preço Médio]],"")</f>
        <v/>
      </c>
      <c r="X4794" s="123" t="str">
        <f>Tabela7[[#This Row],[Código Negociação]]&amp;Tabela7[[#This Row],[C/V]]</f>
        <v/>
      </c>
    </row>
    <row r="4795" spans="3:24" ht="15" customHeight="1" x14ac:dyDescent="0.25">
      <c r="C4795" s="262"/>
      <c r="D4795" s="272"/>
      <c r="E4795" s="272"/>
      <c r="F4795" s="264"/>
      <c r="G4795" s="265"/>
      <c r="H4795" s="126"/>
      <c r="I4795" s="125"/>
      <c r="J4795" s="125"/>
      <c r="K4795" s="125"/>
      <c r="L4795" s="125"/>
      <c r="M4795" s="125"/>
      <c r="N4795" s="125"/>
      <c r="O4795" s="266"/>
      <c r="P4795" s="267"/>
      <c r="Q4795" s="267"/>
      <c r="R4795" s="270"/>
      <c r="S4795" s="267"/>
      <c r="T4795" s="264"/>
      <c r="U4795" s="300"/>
      <c r="V4795" s="294" t="str">
        <f>IF(Tabela7[[#This Row],[C/V]]="c",Tabela7[[#This Row],[Preço Médio]],"")</f>
        <v/>
      </c>
      <c r="W4795" s="294" t="str">
        <f>IF(Tabela7[[#This Row],[C/V]]="v",Tabela7[[#This Row],[Preço Médio]],"")</f>
        <v/>
      </c>
      <c r="X4795" s="123" t="str">
        <f>Tabela7[[#This Row],[Código Negociação]]&amp;Tabela7[[#This Row],[C/V]]</f>
        <v/>
      </c>
    </row>
    <row r="4796" spans="3:24" ht="15" customHeight="1" x14ac:dyDescent="0.25">
      <c r="C4796" s="141"/>
      <c r="D4796" s="273"/>
      <c r="E4796" s="273"/>
      <c r="F4796" s="264"/>
      <c r="G4796" s="274"/>
      <c r="H4796" s="264"/>
      <c r="I4796" s="275"/>
      <c r="J4796" s="275"/>
      <c r="K4796" s="275"/>
      <c r="L4796" s="275"/>
      <c r="M4796" s="275"/>
      <c r="N4796" s="275"/>
      <c r="O4796" s="267"/>
      <c r="P4796" s="267"/>
      <c r="Q4796" s="268"/>
      <c r="R4796" s="269"/>
      <c r="S4796" s="268"/>
      <c r="T4796" s="263"/>
      <c r="U4796" s="300"/>
      <c r="V4796" s="294" t="str">
        <f>IF(Tabela7[[#This Row],[C/V]]="c",Tabela7[[#This Row],[Preço Médio]],"")</f>
        <v/>
      </c>
      <c r="W4796" s="294" t="str">
        <f>IF(Tabela7[[#This Row],[C/V]]="v",Tabela7[[#This Row],[Preço Médio]],"")</f>
        <v/>
      </c>
      <c r="X4796" s="123" t="str">
        <f>Tabela7[[#This Row],[Código Negociação]]&amp;Tabela7[[#This Row],[C/V]]</f>
        <v/>
      </c>
    </row>
    <row r="4797" spans="3:24" ht="15" customHeight="1" x14ac:dyDescent="0.25">
      <c r="C4797" s="262"/>
      <c r="D4797" s="272"/>
      <c r="E4797" s="273"/>
      <c r="F4797" s="264"/>
      <c r="G4797" s="265"/>
      <c r="H4797" s="126"/>
      <c r="I4797" s="125"/>
      <c r="J4797" s="125"/>
      <c r="K4797" s="125"/>
      <c r="L4797" s="125"/>
      <c r="M4797" s="125"/>
      <c r="N4797" s="125"/>
      <c r="O4797" s="266"/>
      <c r="P4797" s="267"/>
      <c r="Q4797" s="268"/>
      <c r="R4797" s="269"/>
      <c r="S4797" s="268"/>
      <c r="T4797" s="263"/>
      <c r="U4797" s="300"/>
      <c r="V4797" s="294" t="str">
        <f>IF(Tabela7[[#This Row],[C/V]]="c",Tabela7[[#This Row],[Preço Médio]],"")</f>
        <v/>
      </c>
      <c r="W4797" s="294" t="str">
        <f>IF(Tabela7[[#This Row],[C/V]]="v",Tabela7[[#This Row],[Preço Médio]],"")</f>
        <v/>
      </c>
      <c r="X4797" s="123" t="str">
        <f>Tabela7[[#This Row],[Código Negociação]]&amp;Tabela7[[#This Row],[C/V]]</f>
        <v/>
      </c>
    </row>
    <row r="4798" spans="3:24" ht="15" customHeight="1" x14ac:dyDescent="0.25">
      <c r="C4798" s="262"/>
      <c r="D4798" s="272"/>
      <c r="E4798" s="273"/>
      <c r="F4798" s="264"/>
      <c r="G4798" s="265"/>
      <c r="H4798" s="126"/>
      <c r="I4798" s="125"/>
      <c r="J4798" s="125"/>
      <c r="K4798" s="125"/>
      <c r="L4798" s="125"/>
      <c r="M4798" s="125"/>
      <c r="N4798" s="125"/>
      <c r="O4798" s="266"/>
      <c r="P4798" s="267"/>
      <c r="Q4798" s="267"/>
      <c r="R4798" s="270"/>
      <c r="S4798" s="267"/>
      <c r="T4798" s="264"/>
      <c r="U4798" s="300"/>
      <c r="V4798" s="294" t="str">
        <f>IF(Tabela7[[#This Row],[C/V]]="c",Tabela7[[#This Row],[Preço Médio]],"")</f>
        <v/>
      </c>
      <c r="W4798" s="294" t="str">
        <f>IF(Tabela7[[#This Row],[C/V]]="v",Tabela7[[#This Row],[Preço Médio]],"")</f>
        <v/>
      </c>
      <c r="X4798" s="123" t="str">
        <f>Tabela7[[#This Row],[Código Negociação]]&amp;Tabela7[[#This Row],[C/V]]</f>
        <v/>
      </c>
    </row>
    <row r="4799" spans="3:24" ht="15" customHeight="1" x14ac:dyDescent="0.25">
      <c r="C4799" s="141"/>
      <c r="D4799" s="271"/>
      <c r="E4799" s="271"/>
      <c r="F4799" s="118"/>
      <c r="G4799" s="119"/>
      <c r="H4799" s="118"/>
      <c r="I4799" s="120"/>
      <c r="J4799" s="120"/>
      <c r="K4799" s="120"/>
      <c r="L4799" s="120"/>
      <c r="M4799" s="120"/>
      <c r="N4799" s="120"/>
      <c r="O4799" s="121"/>
      <c r="P4799" s="121"/>
      <c r="Q4799" s="117"/>
      <c r="R4799" s="122"/>
      <c r="S4799" s="117"/>
      <c r="T4799" s="123"/>
      <c r="U4799" s="299"/>
      <c r="V4799" s="294" t="str">
        <f>IF(Tabela7[[#This Row],[C/V]]="c",Tabela7[[#This Row],[Preço Médio]],"")</f>
        <v/>
      </c>
      <c r="W4799" s="294" t="str">
        <f>IF(Tabela7[[#This Row],[C/V]]="v",Tabela7[[#This Row],[Preço Médio]],"")</f>
        <v/>
      </c>
      <c r="X4799" s="123" t="str">
        <f>Tabela7[[#This Row],[Código Negociação]]&amp;Tabela7[[#This Row],[C/V]]</f>
        <v/>
      </c>
    </row>
    <row r="4800" spans="3:24" ht="15" customHeight="1" x14ac:dyDescent="0.25">
      <c r="C4800" s="262"/>
      <c r="D4800" s="272"/>
      <c r="E4800" s="272"/>
      <c r="F4800" s="264"/>
      <c r="G4800" s="265"/>
      <c r="H4800" s="126"/>
      <c r="I4800" s="125"/>
      <c r="J4800" s="125"/>
      <c r="K4800" s="125"/>
      <c r="L4800" s="125"/>
      <c r="M4800" s="125"/>
      <c r="N4800" s="125"/>
      <c r="O4800" s="266"/>
      <c r="P4800" s="267"/>
      <c r="Q4800" s="268"/>
      <c r="R4800" s="269"/>
      <c r="S4800" s="268"/>
      <c r="T4800" s="263"/>
      <c r="U4800" s="300"/>
      <c r="V4800" s="294" t="str">
        <f>IF(Tabela7[[#This Row],[C/V]]="c",Tabela7[[#This Row],[Preço Médio]],"")</f>
        <v/>
      </c>
      <c r="W4800" s="294" t="str">
        <f>IF(Tabela7[[#This Row],[C/V]]="v",Tabela7[[#This Row],[Preço Médio]],"")</f>
        <v/>
      </c>
      <c r="X4800" s="123" t="str">
        <f>Tabela7[[#This Row],[Código Negociação]]&amp;Tabela7[[#This Row],[C/V]]</f>
        <v/>
      </c>
    </row>
    <row r="4801" spans="3:24" ht="15" customHeight="1" x14ac:dyDescent="0.25">
      <c r="C4801" s="262"/>
      <c r="D4801" s="272"/>
      <c r="E4801" s="272"/>
      <c r="F4801" s="264"/>
      <c r="G4801" s="265"/>
      <c r="H4801" s="126"/>
      <c r="I4801" s="125"/>
      <c r="J4801" s="125"/>
      <c r="K4801" s="125"/>
      <c r="L4801" s="125"/>
      <c r="M4801" s="125"/>
      <c r="N4801" s="125"/>
      <c r="O4801" s="266"/>
      <c r="P4801" s="267"/>
      <c r="Q4801" s="267"/>
      <c r="R4801" s="270"/>
      <c r="S4801" s="267"/>
      <c r="T4801" s="264"/>
      <c r="U4801" s="300"/>
      <c r="V4801" s="294" t="str">
        <f>IF(Tabela7[[#This Row],[C/V]]="c",Tabela7[[#This Row],[Preço Médio]],"")</f>
        <v/>
      </c>
      <c r="W4801" s="294" t="str">
        <f>IF(Tabela7[[#This Row],[C/V]]="v",Tabela7[[#This Row],[Preço Médio]],"")</f>
        <v/>
      </c>
      <c r="X4801" s="123" t="str">
        <f>Tabela7[[#This Row],[Código Negociação]]&amp;Tabela7[[#This Row],[C/V]]</f>
        <v/>
      </c>
    </row>
    <row r="4802" spans="3:24" ht="15" customHeight="1" x14ac:dyDescent="0.25">
      <c r="C4802" s="141"/>
      <c r="D4802" s="273"/>
      <c r="E4802" s="273"/>
      <c r="F4802" s="264"/>
      <c r="G4802" s="274"/>
      <c r="H4802" s="264"/>
      <c r="I4802" s="275"/>
      <c r="J4802" s="275"/>
      <c r="K4802" s="275"/>
      <c r="L4802" s="275"/>
      <c r="M4802" s="275"/>
      <c r="N4802" s="275"/>
      <c r="O4802" s="267"/>
      <c r="P4802" s="267"/>
      <c r="Q4802" s="268"/>
      <c r="R4802" s="269"/>
      <c r="S4802" s="268"/>
      <c r="T4802" s="263"/>
      <c r="U4802" s="300"/>
      <c r="V4802" s="294" t="str">
        <f>IF(Tabela7[[#This Row],[C/V]]="c",Tabela7[[#This Row],[Preço Médio]],"")</f>
        <v/>
      </c>
      <c r="W4802" s="294" t="str">
        <f>IF(Tabela7[[#This Row],[C/V]]="v",Tabela7[[#This Row],[Preço Médio]],"")</f>
        <v/>
      </c>
      <c r="X4802" s="123" t="str">
        <f>Tabela7[[#This Row],[Código Negociação]]&amp;Tabela7[[#This Row],[C/V]]</f>
        <v/>
      </c>
    </row>
    <row r="4803" spans="3:24" ht="15" customHeight="1" x14ac:dyDescent="0.25">
      <c r="C4803" s="262"/>
      <c r="D4803" s="272"/>
      <c r="E4803" s="273"/>
      <c r="F4803" s="264"/>
      <c r="G4803" s="265"/>
      <c r="H4803" s="126"/>
      <c r="I4803" s="125"/>
      <c r="J4803" s="125"/>
      <c r="K4803" s="125"/>
      <c r="L4803" s="125"/>
      <c r="M4803" s="125"/>
      <c r="N4803" s="125"/>
      <c r="O4803" s="266"/>
      <c r="P4803" s="267"/>
      <c r="Q4803" s="268"/>
      <c r="R4803" s="269"/>
      <c r="S4803" s="268"/>
      <c r="T4803" s="263"/>
      <c r="U4803" s="300"/>
      <c r="V4803" s="294" t="str">
        <f>IF(Tabela7[[#This Row],[C/V]]="c",Tabela7[[#This Row],[Preço Médio]],"")</f>
        <v/>
      </c>
      <c r="W4803" s="294" t="str">
        <f>IF(Tabela7[[#This Row],[C/V]]="v",Tabela7[[#This Row],[Preço Médio]],"")</f>
        <v/>
      </c>
      <c r="X4803" s="123" t="str">
        <f>Tabela7[[#This Row],[Código Negociação]]&amp;Tabela7[[#This Row],[C/V]]</f>
        <v/>
      </c>
    </row>
    <row r="4804" spans="3:24" ht="15" customHeight="1" x14ac:dyDescent="0.25">
      <c r="C4804" s="262"/>
      <c r="D4804" s="272"/>
      <c r="E4804" s="273"/>
      <c r="F4804" s="264"/>
      <c r="G4804" s="265"/>
      <c r="H4804" s="126"/>
      <c r="I4804" s="125"/>
      <c r="J4804" s="125"/>
      <c r="K4804" s="125"/>
      <c r="L4804" s="125"/>
      <c r="M4804" s="125"/>
      <c r="N4804" s="125"/>
      <c r="O4804" s="266"/>
      <c r="P4804" s="267"/>
      <c r="Q4804" s="267"/>
      <c r="R4804" s="270"/>
      <c r="S4804" s="267"/>
      <c r="T4804" s="264"/>
      <c r="U4804" s="300"/>
      <c r="V4804" s="294" t="str">
        <f>IF(Tabela7[[#This Row],[C/V]]="c",Tabela7[[#This Row],[Preço Médio]],"")</f>
        <v/>
      </c>
      <c r="W4804" s="294" t="str">
        <f>IF(Tabela7[[#This Row],[C/V]]="v",Tabela7[[#This Row],[Preço Médio]],"")</f>
        <v/>
      </c>
      <c r="X4804" s="123" t="str">
        <f>Tabela7[[#This Row],[Código Negociação]]&amp;Tabela7[[#This Row],[C/V]]</f>
        <v/>
      </c>
    </row>
    <row r="4805" spans="3:24" ht="15" customHeight="1" x14ac:dyDescent="0.25">
      <c r="C4805" s="141"/>
      <c r="D4805" s="271"/>
      <c r="E4805" s="271"/>
      <c r="F4805" s="118"/>
      <c r="G4805" s="119"/>
      <c r="H4805" s="118"/>
      <c r="I4805" s="120"/>
      <c r="J4805" s="120"/>
      <c r="K4805" s="120"/>
      <c r="L4805" s="120"/>
      <c r="M4805" s="120"/>
      <c r="N4805" s="120"/>
      <c r="O4805" s="121"/>
      <c r="P4805" s="121"/>
      <c r="Q4805" s="117"/>
      <c r="R4805" s="122"/>
      <c r="S4805" s="117"/>
      <c r="T4805" s="123"/>
      <c r="U4805" s="299"/>
      <c r="V4805" s="294" t="str">
        <f>IF(Tabela7[[#This Row],[C/V]]="c",Tabela7[[#This Row],[Preço Médio]],"")</f>
        <v/>
      </c>
      <c r="W4805" s="294" t="str">
        <f>IF(Tabela7[[#This Row],[C/V]]="v",Tabela7[[#This Row],[Preço Médio]],"")</f>
        <v/>
      </c>
      <c r="X4805" s="123" t="str">
        <f>Tabela7[[#This Row],[Código Negociação]]&amp;Tabela7[[#This Row],[C/V]]</f>
        <v/>
      </c>
    </row>
    <row r="4806" spans="3:24" ht="15" customHeight="1" x14ac:dyDescent="0.25">
      <c r="C4806" s="262"/>
      <c r="D4806" s="272"/>
      <c r="E4806" s="272"/>
      <c r="F4806" s="264"/>
      <c r="G4806" s="265"/>
      <c r="H4806" s="126"/>
      <c r="I4806" s="125"/>
      <c r="J4806" s="125"/>
      <c r="K4806" s="125"/>
      <c r="L4806" s="125"/>
      <c r="M4806" s="125"/>
      <c r="N4806" s="125"/>
      <c r="O4806" s="266"/>
      <c r="P4806" s="267"/>
      <c r="Q4806" s="268"/>
      <c r="R4806" s="269"/>
      <c r="S4806" s="268"/>
      <c r="T4806" s="263"/>
      <c r="U4806" s="300"/>
      <c r="V4806" s="294" t="str">
        <f>IF(Tabela7[[#This Row],[C/V]]="c",Tabela7[[#This Row],[Preço Médio]],"")</f>
        <v/>
      </c>
      <c r="W4806" s="294" t="str">
        <f>IF(Tabela7[[#This Row],[C/V]]="v",Tabela7[[#This Row],[Preço Médio]],"")</f>
        <v/>
      </c>
      <c r="X4806" s="123" t="str">
        <f>Tabela7[[#This Row],[Código Negociação]]&amp;Tabela7[[#This Row],[C/V]]</f>
        <v/>
      </c>
    </row>
    <row r="4807" spans="3:24" ht="15" customHeight="1" x14ac:dyDescent="0.25">
      <c r="C4807" s="262"/>
      <c r="D4807" s="272"/>
      <c r="E4807" s="272"/>
      <c r="F4807" s="264"/>
      <c r="G4807" s="265"/>
      <c r="H4807" s="126"/>
      <c r="I4807" s="125"/>
      <c r="J4807" s="125"/>
      <c r="K4807" s="125"/>
      <c r="L4807" s="125"/>
      <c r="M4807" s="125"/>
      <c r="N4807" s="125"/>
      <c r="O4807" s="266"/>
      <c r="P4807" s="267"/>
      <c r="Q4807" s="267"/>
      <c r="R4807" s="270"/>
      <c r="S4807" s="267"/>
      <c r="T4807" s="264"/>
      <c r="U4807" s="300"/>
      <c r="V4807" s="294" t="str">
        <f>IF(Tabela7[[#This Row],[C/V]]="c",Tabela7[[#This Row],[Preço Médio]],"")</f>
        <v/>
      </c>
      <c r="W4807" s="294" t="str">
        <f>IF(Tabela7[[#This Row],[C/V]]="v",Tabela7[[#This Row],[Preço Médio]],"")</f>
        <v/>
      </c>
      <c r="X4807" s="123" t="str">
        <f>Tabela7[[#This Row],[Código Negociação]]&amp;Tabela7[[#This Row],[C/V]]</f>
        <v/>
      </c>
    </row>
    <row r="4808" spans="3:24" ht="15" customHeight="1" x14ac:dyDescent="0.25">
      <c r="C4808" s="141"/>
      <c r="D4808" s="273"/>
      <c r="E4808" s="273"/>
      <c r="F4808" s="264"/>
      <c r="G4808" s="274"/>
      <c r="H4808" s="264"/>
      <c r="I4808" s="275"/>
      <c r="J4808" s="275"/>
      <c r="K4808" s="275"/>
      <c r="L4808" s="275"/>
      <c r="M4808" s="275"/>
      <c r="N4808" s="275"/>
      <c r="O4808" s="267"/>
      <c r="P4808" s="267"/>
      <c r="Q4808" s="268"/>
      <c r="R4808" s="269"/>
      <c r="S4808" s="268"/>
      <c r="T4808" s="263"/>
      <c r="U4808" s="300"/>
      <c r="V4808" s="294" t="str">
        <f>IF(Tabela7[[#This Row],[C/V]]="c",Tabela7[[#This Row],[Preço Médio]],"")</f>
        <v/>
      </c>
      <c r="W4808" s="294" t="str">
        <f>IF(Tabela7[[#This Row],[C/V]]="v",Tabela7[[#This Row],[Preço Médio]],"")</f>
        <v/>
      </c>
      <c r="X4808" s="123" t="str">
        <f>Tabela7[[#This Row],[Código Negociação]]&amp;Tabela7[[#This Row],[C/V]]</f>
        <v/>
      </c>
    </row>
    <row r="4809" spans="3:24" ht="15" customHeight="1" x14ac:dyDescent="0.25">
      <c r="C4809" s="262"/>
      <c r="D4809" s="272"/>
      <c r="E4809" s="273"/>
      <c r="F4809" s="264"/>
      <c r="G4809" s="265"/>
      <c r="H4809" s="126"/>
      <c r="I4809" s="125"/>
      <c r="J4809" s="125"/>
      <c r="K4809" s="125"/>
      <c r="L4809" s="125"/>
      <c r="M4809" s="125"/>
      <c r="N4809" s="125"/>
      <c r="O4809" s="266"/>
      <c r="P4809" s="267"/>
      <c r="Q4809" s="268"/>
      <c r="R4809" s="269"/>
      <c r="S4809" s="268"/>
      <c r="T4809" s="263"/>
      <c r="U4809" s="300"/>
      <c r="V4809" s="294" t="str">
        <f>IF(Tabela7[[#This Row],[C/V]]="c",Tabela7[[#This Row],[Preço Médio]],"")</f>
        <v/>
      </c>
      <c r="W4809" s="294" t="str">
        <f>IF(Tabela7[[#This Row],[C/V]]="v",Tabela7[[#This Row],[Preço Médio]],"")</f>
        <v/>
      </c>
      <c r="X4809" s="123" t="str">
        <f>Tabela7[[#This Row],[Código Negociação]]&amp;Tabela7[[#This Row],[C/V]]</f>
        <v/>
      </c>
    </row>
    <row r="4810" spans="3:24" ht="15" customHeight="1" x14ac:dyDescent="0.25">
      <c r="C4810" s="262"/>
      <c r="D4810" s="272"/>
      <c r="E4810" s="273"/>
      <c r="F4810" s="264"/>
      <c r="G4810" s="265"/>
      <c r="H4810" s="126"/>
      <c r="I4810" s="125"/>
      <c r="J4810" s="125"/>
      <c r="K4810" s="125"/>
      <c r="L4810" s="125"/>
      <c r="M4810" s="125"/>
      <c r="N4810" s="125"/>
      <c r="O4810" s="266"/>
      <c r="P4810" s="267"/>
      <c r="Q4810" s="267"/>
      <c r="R4810" s="270"/>
      <c r="S4810" s="267"/>
      <c r="T4810" s="264"/>
      <c r="U4810" s="300"/>
      <c r="V4810" s="294" t="str">
        <f>IF(Tabela7[[#This Row],[C/V]]="c",Tabela7[[#This Row],[Preço Médio]],"")</f>
        <v/>
      </c>
      <c r="W4810" s="294" t="str">
        <f>IF(Tabela7[[#This Row],[C/V]]="v",Tabela7[[#This Row],[Preço Médio]],"")</f>
        <v/>
      </c>
      <c r="X4810" s="123" t="str">
        <f>Tabela7[[#This Row],[Código Negociação]]&amp;Tabela7[[#This Row],[C/V]]</f>
        <v/>
      </c>
    </row>
    <row r="4811" spans="3:24" ht="15" customHeight="1" x14ac:dyDescent="0.25">
      <c r="C4811" s="141"/>
      <c r="D4811" s="271"/>
      <c r="E4811" s="271"/>
      <c r="F4811" s="118"/>
      <c r="G4811" s="119"/>
      <c r="H4811" s="118"/>
      <c r="I4811" s="120"/>
      <c r="J4811" s="120"/>
      <c r="K4811" s="120"/>
      <c r="L4811" s="120"/>
      <c r="M4811" s="120"/>
      <c r="N4811" s="120"/>
      <c r="O4811" s="121"/>
      <c r="P4811" s="121"/>
      <c r="Q4811" s="117"/>
      <c r="R4811" s="122"/>
      <c r="S4811" s="117"/>
      <c r="T4811" s="123"/>
      <c r="U4811" s="299"/>
      <c r="V4811" s="294" t="str">
        <f>IF(Tabela7[[#This Row],[C/V]]="c",Tabela7[[#This Row],[Preço Médio]],"")</f>
        <v/>
      </c>
      <c r="W4811" s="294" t="str">
        <f>IF(Tabela7[[#This Row],[C/V]]="v",Tabela7[[#This Row],[Preço Médio]],"")</f>
        <v/>
      </c>
      <c r="X4811" s="123" t="str">
        <f>Tabela7[[#This Row],[Código Negociação]]&amp;Tabela7[[#This Row],[C/V]]</f>
        <v/>
      </c>
    </row>
    <row r="4812" spans="3:24" ht="15" customHeight="1" x14ac:dyDescent="0.25">
      <c r="C4812" s="262"/>
      <c r="D4812" s="272"/>
      <c r="E4812" s="272"/>
      <c r="F4812" s="264"/>
      <c r="G4812" s="265"/>
      <c r="H4812" s="126"/>
      <c r="I4812" s="125"/>
      <c r="J4812" s="125"/>
      <c r="K4812" s="125"/>
      <c r="L4812" s="125"/>
      <c r="M4812" s="125"/>
      <c r="N4812" s="125"/>
      <c r="O4812" s="266"/>
      <c r="P4812" s="267"/>
      <c r="Q4812" s="268"/>
      <c r="R4812" s="269"/>
      <c r="S4812" s="268"/>
      <c r="T4812" s="263"/>
      <c r="U4812" s="300"/>
      <c r="V4812" s="294" t="str">
        <f>IF(Tabela7[[#This Row],[C/V]]="c",Tabela7[[#This Row],[Preço Médio]],"")</f>
        <v/>
      </c>
      <c r="W4812" s="294" t="str">
        <f>IF(Tabela7[[#This Row],[C/V]]="v",Tabela7[[#This Row],[Preço Médio]],"")</f>
        <v/>
      </c>
      <c r="X4812" s="123" t="str">
        <f>Tabela7[[#This Row],[Código Negociação]]&amp;Tabela7[[#This Row],[C/V]]</f>
        <v/>
      </c>
    </row>
    <row r="4813" spans="3:24" ht="15" customHeight="1" x14ac:dyDescent="0.25">
      <c r="C4813" s="262"/>
      <c r="D4813" s="272"/>
      <c r="E4813" s="272"/>
      <c r="F4813" s="264"/>
      <c r="G4813" s="265"/>
      <c r="H4813" s="126"/>
      <c r="I4813" s="125"/>
      <c r="J4813" s="125"/>
      <c r="K4813" s="125"/>
      <c r="L4813" s="125"/>
      <c r="M4813" s="125"/>
      <c r="N4813" s="125"/>
      <c r="O4813" s="266"/>
      <c r="P4813" s="267"/>
      <c r="Q4813" s="267"/>
      <c r="R4813" s="270"/>
      <c r="S4813" s="267"/>
      <c r="T4813" s="264"/>
      <c r="U4813" s="300"/>
      <c r="V4813" s="294" t="str">
        <f>IF(Tabela7[[#This Row],[C/V]]="c",Tabela7[[#This Row],[Preço Médio]],"")</f>
        <v/>
      </c>
      <c r="W4813" s="294" t="str">
        <f>IF(Tabela7[[#This Row],[C/V]]="v",Tabela7[[#This Row],[Preço Médio]],"")</f>
        <v/>
      </c>
      <c r="X4813" s="123" t="str">
        <f>Tabela7[[#This Row],[Código Negociação]]&amp;Tabela7[[#This Row],[C/V]]</f>
        <v/>
      </c>
    </row>
    <row r="4814" spans="3:24" ht="15" customHeight="1" x14ac:dyDescent="0.25">
      <c r="C4814" s="141"/>
      <c r="D4814" s="273"/>
      <c r="E4814" s="273"/>
      <c r="F4814" s="264"/>
      <c r="G4814" s="274"/>
      <c r="H4814" s="264"/>
      <c r="I4814" s="275"/>
      <c r="J4814" s="275"/>
      <c r="K4814" s="275"/>
      <c r="L4814" s="275"/>
      <c r="M4814" s="275"/>
      <c r="N4814" s="275"/>
      <c r="O4814" s="267"/>
      <c r="P4814" s="267"/>
      <c r="Q4814" s="268"/>
      <c r="R4814" s="269"/>
      <c r="S4814" s="268"/>
      <c r="T4814" s="263"/>
      <c r="U4814" s="300"/>
      <c r="V4814" s="294" t="str">
        <f>IF(Tabela7[[#This Row],[C/V]]="c",Tabela7[[#This Row],[Preço Médio]],"")</f>
        <v/>
      </c>
      <c r="W4814" s="294" t="str">
        <f>IF(Tabela7[[#This Row],[C/V]]="v",Tabela7[[#This Row],[Preço Médio]],"")</f>
        <v/>
      </c>
      <c r="X4814" s="123" t="str">
        <f>Tabela7[[#This Row],[Código Negociação]]&amp;Tabela7[[#This Row],[C/V]]</f>
        <v/>
      </c>
    </row>
    <row r="4815" spans="3:24" ht="15" customHeight="1" x14ac:dyDescent="0.25">
      <c r="C4815" s="262"/>
      <c r="D4815" s="272"/>
      <c r="E4815" s="273"/>
      <c r="F4815" s="264"/>
      <c r="G4815" s="265"/>
      <c r="H4815" s="126"/>
      <c r="I4815" s="125"/>
      <c r="J4815" s="125"/>
      <c r="K4815" s="125"/>
      <c r="L4815" s="125"/>
      <c r="M4815" s="125"/>
      <c r="N4815" s="125"/>
      <c r="O4815" s="266"/>
      <c r="P4815" s="267"/>
      <c r="Q4815" s="268"/>
      <c r="R4815" s="269"/>
      <c r="S4815" s="268"/>
      <c r="T4815" s="263"/>
      <c r="U4815" s="300"/>
      <c r="V4815" s="294" t="str">
        <f>IF(Tabela7[[#This Row],[C/V]]="c",Tabela7[[#This Row],[Preço Médio]],"")</f>
        <v/>
      </c>
      <c r="W4815" s="294" t="str">
        <f>IF(Tabela7[[#This Row],[C/V]]="v",Tabela7[[#This Row],[Preço Médio]],"")</f>
        <v/>
      </c>
      <c r="X4815" s="123" t="str">
        <f>Tabela7[[#This Row],[Código Negociação]]&amp;Tabela7[[#This Row],[C/V]]</f>
        <v/>
      </c>
    </row>
    <row r="4816" spans="3:24" ht="15" customHeight="1" x14ac:dyDescent="0.25">
      <c r="C4816" s="262"/>
      <c r="D4816" s="272"/>
      <c r="E4816" s="273"/>
      <c r="F4816" s="264"/>
      <c r="G4816" s="265"/>
      <c r="H4816" s="126"/>
      <c r="I4816" s="125"/>
      <c r="J4816" s="125"/>
      <c r="K4816" s="125"/>
      <c r="L4816" s="125"/>
      <c r="M4816" s="125"/>
      <c r="N4816" s="125"/>
      <c r="O4816" s="266"/>
      <c r="P4816" s="267"/>
      <c r="Q4816" s="267"/>
      <c r="R4816" s="270"/>
      <c r="S4816" s="267"/>
      <c r="T4816" s="264"/>
      <c r="U4816" s="300"/>
      <c r="V4816" s="294" t="str">
        <f>IF(Tabela7[[#This Row],[C/V]]="c",Tabela7[[#This Row],[Preço Médio]],"")</f>
        <v/>
      </c>
      <c r="W4816" s="294" t="str">
        <f>IF(Tabela7[[#This Row],[C/V]]="v",Tabela7[[#This Row],[Preço Médio]],"")</f>
        <v/>
      </c>
      <c r="X4816" s="123" t="str">
        <f>Tabela7[[#This Row],[Código Negociação]]&amp;Tabela7[[#This Row],[C/V]]</f>
        <v/>
      </c>
    </row>
    <row r="4817" spans="3:24" ht="15" customHeight="1" x14ac:dyDescent="0.25">
      <c r="C4817" s="141"/>
      <c r="D4817" s="271"/>
      <c r="E4817" s="271"/>
      <c r="F4817" s="118"/>
      <c r="G4817" s="119"/>
      <c r="H4817" s="118"/>
      <c r="I4817" s="120"/>
      <c r="J4817" s="120"/>
      <c r="K4817" s="120"/>
      <c r="L4817" s="120"/>
      <c r="M4817" s="120"/>
      <c r="N4817" s="120"/>
      <c r="O4817" s="121"/>
      <c r="P4817" s="121"/>
      <c r="Q4817" s="117"/>
      <c r="R4817" s="122"/>
      <c r="S4817" s="117"/>
      <c r="T4817" s="123"/>
      <c r="U4817" s="299"/>
      <c r="V4817" s="294" t="str">
        <f>IF(Tabela7[[#This Row],[C/V]]="c",Tabela7[[#This Row],[Preço Médio]],"")</f>
        <v/>
      </c>
      <c r="W4817" s="294" t="str">
        <f>IF(Tabela7[[#This Row],[C/V]]="v",Tabela7[[#This Row],[Preço Médio]],"")</f>
        <v/>
      </c>
      <c r="X4817" s="123" t="str">
        <f>Tabela7[[#This Row],[Código Negociação]]&amp;Tabela7[[#This Row],[C/V]]</f>
        <v/>
      </c>
    </row>
    <row r="4818" spans="3:24" ht="15" customHeight="1" x14ac:dyDescent="0.25">
      <c r="C4818" s="262"/>
      <c r="D4818" s="272"/>
      <c r="E4818" s="272"/>
      <c r="F4818" s="264"/>
      <c r="G4818" s="265"/>
      <c r="H4818" s="126"/>
      <c r="I4818" s="125"/>
      <c r="J4818" s="125"/>
      <c r="K4818" s="125"/>
      <c r="L4818" s="125"/>
      <c r="M4818" s="125"/>
      <c r="N4818" s="125"/>
      <c r="O4818" s="266"/>
      <c r="P4818" s="267"/>
      <c r="Q4818" s="268"/>
      <c r="R4818" s="269"/>
      <c r="S4818" s="268"/>
      <c r="T4818" s="263"/>
      <c r="U4818" s="300"/>
      <c r="V4818" s="294" t="str">
        <f>IF(Tabela7[[#This Row],[C/V]]="c",Tabela7[[#This Row],[Preço Médio]],"")</f>
        <v/>
      </c>
      <c r="W4818" s="294" t="str">
        <f>IF(Tabela7[[#This Row],[C/V]]="v",Tabela7[[#This Row],[Preço Médio]],"")</f>
        <v/>
      </c>
      <c r="X4818" s="123" t="str">
        <f>Tabela7[[#This Row],[Código Negociação]]&amp;Tabela7[[#This Row],[C/V]]</f>
        <v/>
      </c>
    </row>
    <row r="4819" spans="3:24" ht="15" customHeight="1" x14ac:dyDescent="0.25">
      <c r="C4819" s="262"/>
      <c r="D4819" s="272"/>
      <c r="E4819" s="272"/>
      <c r="F4819" s="264"/>
      <c r="G4819" s="265"/>
      <c r="H4819" s="126"/>
      <c r="I4819" s="125"/>
      <c r="J4819" s="125"/>
      <c r="K4819" s="125"/>
      <c r="L4819" s="125"/>
      <c r="M4819" s="125"/>
      <c r="N4819" s="125"/>
      <c r="O4819" s="266"/>
      <c r="P4819" s="267"/>
      <c r="Q4819" s="267"/>
      <c r="R4819" s="270"/>
      <c r="S4819" s="267"/>
      <c r="T4819" s="264"/>
      <c r="U4819" s="300"/>
      <c r="V4819" s="294" t="str">
        <f>IF(Tabela7[[#This Row],[C/V]]="c",Tabela7[[#This Row],[Preço Médio]],"")</f>
        <v/>
      </c>
      <c r="W4819" s="294" t="str">
        <f>IF(Tabela7[[#This Row],[C/V]]="v",Tabela7[[#This Row],[Preço Médio]],"")</f>
        <v/>
      </c>
      <c r="X4819" s="123" t="str">
        <f>Tabela7[[#This Row],[Código Negociação]]&amp;Tabela7[[#This Row],[C/V]]</f>
        <v/>
      </c>
    </row>
    <row r="4820" spans="3:24" ht="15" customHeight="1" x14ac:dyDescent="0.25">
      <c r="C4820" s="141"/>
      <c r="D4820" s="273"/>
      <c r="E4820" s="273"/>
      <c r="F4820" s="264"/>
      <c r="G4820" s="274"/>
      <c r="H4820" s="264"/>
      <c r="I4820" s="275"/>
      <c r="J4820" s="275"/>
      <c r="K4820" s="275"/>
      <c r="L4820" s="275"/>
      <c r="M4820" s="275"/>
      <c r="N4820" s="275"/>
      <c r="O4820" s="267"/>
      <c r="P4820" s="267"/>
      <c r="Q4820" s="268"/>
      <c r="R4820" s="269"/>
      <c r="S4820" s="268"/>
      <c r="T4820" s="263"/>
      <c r="U4820" s="300"/>
      <c r="V4820" s="294" t="str">
        <f>IF(Tabela7[[#This Row],[C/V]]="c",Tabela7[[#This Row],[Preço Médio]],"")</f>
        <v/>
      </c>
      <c r="W4820" s="294" t="str">
        <f>IF(Tabela7[[#This Row],[C/V]]="v",Tabela7[[#This Row],[Preço Médio]],"")</f>
        <v/>
      </c>
      <c r="X4820" s="123" t="str">
        <f>Tabela7[[#This Row],[Código Negociação]]&amp;Tabela7[[#This Row],[C/V]]</f>
        <v/>
      </c>
    </row>
    <row r="4821" spans="3:24" ht="15" customHeight="1" x14ac:dyDescent="0.25">
      <c r="C4821" s="262"/>
      <c r="D4821" s="272"/>
      <c r="E4821" s="273"/>
      <c r="F4821" s="264"/>
      <c r="G4821" s="265"/>
      <c r="H4821" s="126"/>
      <c r="I4821" s="125"/>
      <c r="J4821" s="125"/>
      <c r="K4821" s="125"/>
      <c r="L4821" s="125"/>
      <c r="M4821" s="125"/>
      <c r="N4821" s="125"/>
      <c r="O4821" s="266"/>
      <c r="P4821" s="267"/>
      <c r="Q4821" s="268"/>
      <c r="R4821" s="269"/>
      <c r="S4821" s="268"/>
      <c r="T4821" s="263"/>
      <c r="U4821" s="300"/>
      <c r="V4821" s="294" t="str">
        <f>IF(Tabela7[[#This Row],[C/V]]="c",Tabela7[[#This Row],[Preço Médio]],"")</f>
        <v/>
      </c>
      <c r="W4821" s="294" t="str">
        <f>IF(Tabela7[[#This Row],[C/V]]="v",Tabela7[[#This Row],[Preço Médio]],"")</f>
        <v/>
      </c>
      <c r="X4821" s="123" t="str">
        <f>Tabela7[[#This Row],[Código Negociação]]&amp;Tabela7[[#This Row],[C/V]]</f>
        <v/>
      </c>
    </row>
    <row r="4822" spans="3:24" ht="15" customHeight="1" x14ac:dyDescent="0.25">
      <c r="C4822" s="262"/>
      <c r="D4822" s="272"/>
      <c r="E4822" s="273"/>
      <c r="F4822" s="264"/>
      <c r="G4822" s="265"/>
      <c r="H4822" s="126"/>
      <c r="I4822" s="125"/>
      <c r="J4822" s="125"/>
      <c r="K4822" s="125"/>
      <c r="L4822" s="125"/>
      <c r="M4822" s="125"/>
      <c r="N4822" s="125"/>
      <c r="O4822" s="266"/>
      <c r="P4822" s="267"/>
      <c r="Q4822" s="267"/>
      <c r="R4822" s="270"/>
      <c r="S4822" s="267"/>
      <c r="T4822" s="264"/>
      <c r="U4822" s="300"/>
      <c r="V4822" s="294" t="str">
        <f>IF(Tabela7[[#This Row],[C/V]]="c",Tabela7[[#This Row],[Preço Médio]],"")</f>
        <v/>
      </c>
      <c r="W4822" s="294" t="str">
        <f>IF(Tabela7[[#This Row],[C/V]]="v",Tabela7[[#This Row],[Preço Médio]],"")</f>
        <v/>
      </c>
      <c r="X4822" s="123" t="str">
        <f>Tabela7[[#This Row],[Código Negociação]]&amp;Tabela7[[#This Row],[C/V]]</f>
        <v/>
      </c>
    </row>
    <row r="4823" spans="3:24" ht="15" customHeight="1" x14ac:dyDescent="0.25">
      <c r="C4823" s="141"/>
      <c r="D4823" s="271"/>
      <c r="E4823" s="271"/>
      <c r="F4823" s="118"/>
      <c r="G4823" s="119"/>
      <c r="H4823" s="118"/>
      <c r="I4823" s="120"/>
      <c r="J4823" s="120"/>
      <c r="K4823" s="120"/>
      <c r="L4823" s="120"/>
      <c r="M4823" s="120"/>
      <c r="N4823" s="120"/>
      <c r="O4823" s="121"/>
      <c r="P4823" s="121"/>
      <c r="Q4823" s="117"/>
      <c r="R4823" s="122"/>
      <c r="S4823" s="117"/>
      <c r="T4823" s="123"/>
      <c r="U4823" s="299"/>
      <c r="V4823" s="294" t="str">
        <f>IF(Tabela7[[#This Row],[C/V]]="c",Tabela7[[#This Row],[Preço Médio]],"")</f>
        <v/>
      </c>
      <c r="W4823" s="294" t="str">
        <f>IF(Tabela7[[#This Row],[C/V]]="v",Tabela7[[#This Row],[Preço Médio]],"")</f>
        <v/>
      </c>
      <c r="X4823" s="123" t="str">
        <f>Tabela7[[#This Row],[Código Negociação]]&amp;Tabela7[[#This Row],[C/V]]</f>
        <v/>
      </c>
    </row>
    <row r="4824" spans="3:24" ht="15" customHeight="1" x14ac:dyDescent="0.25">
      <c r="C4824" s="262"/>
      <c r="D4824" s="272"/>
      <c r="E4824" s="272"/>
      <c r="F4824" s="264"/>
      <c r="G4824" s="265"/>
      <c r="H4824" s="126"/>
      <c r="I4824" s="125"/>
      <c r="J4824" s="125"/>
      <c r="K4824" s="125"/>
      <c r="L4824" s="125"/>
      <c r="M4824" s="125"/>
      <c r="N4824" s="125"/>
      <c r="O4824" s="266"/>
      <c r="P4824" s="267"/>
      <c r="Q4824" s="268"/>
      <c r="R4824" s="269"/>
      <c r="S4824" s="268"/>
      <c r="T4824" s="263"/>
      <c r="U4824" s="300"/>
      <c r="V4824" s="294" t="str">
        <f>IF(Tabela7[[#This Row],[C/V]]="c",Tabela7[[#This Row],[Preço Médio]],"")</f>
        <v/>
      </c>
      <c r="W4824" s="294" t="str">
        <f>IF(Tabela7[[#This Row],[C/V]]="v",Tabela7[[#This Row],[Preço Médio]],"")</f>
        <v/>
      </c>
      <c r="X4824" s="123" t="str">
        <f>Tabela7[[#This Row],[Código Negociação]]&amp;Tabela7[[#This Row],[C/V]]</f>
        <v/>
      </c>
    </row>
    <row r="4825" spans="3:24" ht="15" customHeight="1" x14ac:dyDescent="0.25">
      <c r="C4825" s="262"/>
      <c r="D4825" s="272"/>
      <c r="E4825" s="272"/>
      <c r="F4825" s="264"/>
      <c r="G4825" s="265"/>
      <c r="H4825" s="126"/>
      <c r="I4825" s="125"/>
      <c r="J4825" s="125"/>
      <c r="K4825" s="125"/>
      <c r="L4825" s="125"/>
      <c r="M4825" s="125"/>
      <c r="N4825" s="125"/>
      <c r="O4825" s="266"/>
      <c r="P4825" s="267"/>
      <c r="Q4825" s="267"/>
      <c r="R4825" s="270"/>
      <c r="S4825" s="267"/>
      <c r="T4825" s="264"/>
      <c r="U4825" s="300"/>
      <c r="V4825" s="294" t="str">
        <f>IF(Tabela7[[#This Row],[C/V]]="c",Tabela7[[#This Row],[Preço Médio]],"")</f>
        <v/>
      </c>
      <c r="W4825" s="294" t="str">
        <f>IF(Tabela7[[#This Row],[C/V]]="v",Tabela7[[#This Row],[Preço Médio]],"")</f>
        <v/>
      </c>
      <c r="X4825" s="123" t="str">
        <f>Tabela7[[#This Row],[Código Negociação]]&amp;Tabela7[[#This Row],[C/V]]</f>
        <v/>
      </c>
    </row>
    <row r="4826" spans="3:24" ht="15" customHeight="1" x14ac:dyDescent="0.25">
      <c r="C4826" s="141"/>
      <c r="D4826" s="273"/>
      <c r="E4826" s="273"/>
      <c r="F4826" s="264"/>
      <c r="G4826" s="274"/>
      <c r="H4826" s="264"/>
      <c r="I4826" s="275"/>
      <c r="J4826" s="275"/>
      <c r="K4826" s="275"/>
      <c r="L4826" s="275"/>
      <c r="M4826" s="275"/>
      <c r="N4826" s="275"/>
      <c r="O4826" s="267"/>
      <c r="P4826" s="267"/>
      <c r="Q4826" s="268"/>
      <c r="R4826" s="269"/>
      <c r="S4826" s="268"/>
      <c r="T4826" s="263"/>
      <c r="U4826" s="300"/>
      <c r="V4826" s="294" t="str">
        <f>IF(Tabela7[[#This Row],[C/V]]="c",Tabela7[[#This Row],[Preço Médio]],"")</f>
        <v/>
      </c>
      <c r="W4826" s="294" t="str">
        <f>IF(Tabela7[[#This Row],[C/V]]="v",Tabela7[[#This Row],[Preço Médio]],"")</f>
        <v/>
      </c>
      <c r="X4826" s="123" t="str">
        <f>Tabela7[[#This Row],[Código Negociação]]&amp;Tabela7[[#This Row],[C/V]]</f>
        <v/>
      </c>
    </row>
    <row r="4827" spans="3:24" ht="15" customHeight="1" x14ac:dyDescent="0.25">
      <c r="C4827" s="262"/>
      <c r="D4827" s="272"/>
      <c r="E4827" s="273"/>
      <c r="F4827" s="264"/>
      <c r="G4827" s="265"/>
      <c r="H4827" s="126"/>
      <c r="I4827" s="125"/>
      <c r="J4827" s="125"/>
      <c r="K4827" s="125"/>
      <c r="L4827" s="125"/>
      <c r="M4827" s="125"/>
      <c r="N4827" s="125"/>
      <c r="O4827" s="266"/>
      <c r="P4827" s="267"/>
      <c r="Q4827" s="268"/>
      <c r="R4827" s="269"/>
      <c r="S4827" s="268"/>
      <c r="T4827" s="263"/>
      <c r="U4827" s="300"/>
      <c r="V4827" s="294" t="str">
        <f>IF(Tabela7[[#This Row],[C/V]]="c",Tabela7[[#This Row],[Preço Médio]],"")</f>
        <v/>
      </c>
      <c r="W4827" s="294" t="str">
        <f>IF(Tabela7[[#This Row],[C/V]]="v",Tabela7[[#This Row],[Preço Médio]],"")</f>
        <v/>
      </c>
      <c r="X4827" s="123" t="str">
        <f>Tabela7[[#This Row],[Código Negociação]]&amp;Tabela7[[#This Row],[C/V]]</f>
        <v/>
      </c>
    </row>
    <row r="4828" spans="3:24" ht="15" customHeight="1" x14ac:dyDescent="0.25">
      <c r="C4828" s="262"/>
      <c r="D4828" s="272"/>
      <c r="E4828" s="273"/>
      <c r="F4828" s="264"/>
      <c r="G4828" s="265"/>
      <c r="H4828" s="126"/>
      <c r="I4828" s="125"/>
      <c r="J4828" s="125"/>
      <c r="K4828" s="125"/>
      <c r="L4828" s="125"/>
      <c r="M4828" s="125"/>
      <c r="N4828" s="125"/>
      <c r="O4828" s="266"/>
      <c r="P4828" s="267"/>
      <c r="Q4828" s="267"/>
      <c r="R4828" s="270"/>
      <c r="S4828" s="267"/>
      <c r="T4828" s="264"/>
      <c r="U4828" s="300"/>
      <c r="V4828" s="294" t="str">
        <f>IF(Tabela7[[#This Row],[C/V]]="c",Tabela7[[#This Row],[Preço Médio]],"")</f>
        <v/>
      </c>
      <c r="W4828" s="294" t="str">
        <f>IF(Tabela7[[#This Row],[C/V]]="v",Tabela7[[#This Row],[Preço Médio]],"")</f>
        <v/>
      </c>
      <c r="X4828" s="123" t="str">
        <f>Tabela7[[#This Row],[Código Negociação]]&amp;Tabela7[[#This Row],[C/V]]</f>
        <v/>
      </c>
    </row>
    <row r="4829" spans="3:24" ht="15" customHeight="1" x14ac:dyDescent="0.25">
      <c r="C4829" s="141"/>
      <c r="D4829" s="271"/>
      <c r="E4829" s="271"/>
      <c r="F4829" s="118"/>
      <c r="G4829" s="119"/>
      <c r="H4829" s="118"/>
      <c r="I4829" s="120"/>
      <c r="J4829" s="120"/>
      <c r="K4829" s="120"/>
      <c r="L4829" s="120"/>
      <c r="M4829" s="120"/>
      <c r="N4829" s="120"/>
      <c r="O4829" s="121"/>
      <c r="P4829" s="121"/>
      <c r="Q4829" s="117"/>
      <c r="R4829" s="122"/>
      <c r="S4829" s="117"/>
      <c r="T4829" s="123"/>
      <c r="U4829" s="299"/>
      <c r="V4829" s="294" t="str">
        <f>IF(Tabela7[[#This Row],[C/V]]="c",Tabela7[[#This Row],[Preço Médio]],"")</f>
        <v/>
      </c>
      <c r="W4829" s="294" t="str">
        <f>IF(Tabela7[[#This Row],[C/V]]="v",Tabela7[[#This Row],[Preço Médio]],"")</f>
        <v/>
      </c>
      <c r="X4829" s="123" t="str">
        <f>Tabela7[[#This Row],[Código Negociação]]&amp;Tabela7[[#This Row],[C/V]]</f>
        <v/>
      </c>
    </row>
    <row r="4830" spans="3:24" ht="15" customHeight="1" x14ac:dyDescent="0.25">
      <c r="C4830" s="262"/>
      <c r="D4830" s="272"/>
      <c r="E4830" s="272"/>
      <c r="F4830" s="264"/>
      <c r="G4830" s="265"/>
      <c r="H4830" s="126"/>
      <c r="I4830" s="125"/>
      <c r="J4830" s="125"/>
      <c r="K4830" s="125"/>
      <c r="L4830" s="125"/>
      <c r="M4830" s="125"/>
      <c r="N4830" s="125"/>
      <c r="O4830" s="266"/>
      <c r="P4830" s="267"/>
      <c r="Q4830" s="268"/>
      <c r="R4830" s="269"/>
      <c r="S4830" s="268"/>
      <c r="T4830" s="263"/>
      <c r="U4830" s="300"/>
      <c r="V4830" s="294" t="str">
        <f>IF(Tabela7[[#This Row],[C/V]]="c",Tabela7[[#This Row],[Preço Médio]],"")</f>
        <v/>
      </c>
      <c r="W4830" s="294" t="str">
        <f>IF(Tabela7[[#This Row],[C/V]]="v",Tabela7[[#This Row],[Preço Médio]],"")</f>
        <v/>
      </c>
      <c r="X4830" s="123" t="str">
        <f>Tabela7[[#This Row],[Código Negociação]]&amp;Tabela7[[#This Row],[C/V]]</f>
        <v/>
      </c>
    </row>
    <row r="4831" spans="3:24" ht="15" customHeight="1" x14ac:dyDescent="0.25">
      <c r="C4831" s="262"/>
      <c r="D4831" s="272"/>
      <c r="E4831" s="272"/>
      <c r="F4831" s="264"/>
      <c r="G4831" s="265"/>
      <c r="H4831" s="126"/>
      <c r="I4831" s="125"/>
      <c r="J4831" s="125"/>
      <c r="K4831" s="125"/>
      <c r="L4831" s="125"/>
      <c r="M4831" s="125"/>
      <c r="N4831" s="125"/>
      <c r="O4831" s="266"/>
      <c r="P4831" s="267"/>
      <c r="Q4831" s="267"/>
      <c r="R4831" s="270"/>
      <c r="S4831" s="267"/>
      <c r="T4831" s="264"/>
      <c r="U4831" s="300"/>
      <c r="V4831" s="294" t="str">
        <f>IF(Tabela7[[#This Row],[C/V]]="c",Tabela7[[#This Row],[Preço Médio]],"")</f>
        <v/>
      </c>
      <c r="W4831" s="294" t="str">
        <f>IF(Tabela7[[#This Row],[C/V]]="v",Tabela7[[#This Row],[Preço Médio]],"")</f>
        <v/>
      </c>
      <c r="X4831" s="123" t="str">
        <f>Tabela7[[#This Row],[Código Negociação]]&amp;Tabela7[[#This Row],[C/V]]</f>
        <v/>
      </c>
    </row>
    <row r="4832" spans="3:24" ht="15" customHeight="1" x14ac:dyDescent="0.25">
      <c r="C4832" s="141"/>
      <c r="D4832" s="273"/>
      <c r="E4832" s="273"/>
      <c r="F4832" s="264"/>
      <c r="G4832" s="274"/>
      <c r="H4832" s="264"/>
      <c r="I4832" s="275"/>
      <c r="J4832" s="275"/>
      <c r="K4832" s="275"/>
      <c r="L4832" s="275"/>
      <c r="M4832" s="275"/>
      <c r="N4832" s="275"/>
      <c r="O4832" s="267"/>
      <c r="P4832" s="267"/>
      <c r="Q4832" s="268"/>
      <c r="R4832" s="269"/>
      <c r="S4832" s="268"/>
      <c r="T4832" s="263"/>
      <c r="U4832" s="300"/>
      <c r="V4832" s="294" t="str">
        <f>IF(Tabela7[[#This Row],[C/V]]="c",Tabela7[[#This Row],[Preço Médio]],"")</f>
        <v/>
      </c>
      <c r="W4832" s="294" t="str">
        <f>IF(Tabela7[[#This Row],[C/V]]="v",Tabela7[[#This Row],[Preço Médio]],"")</f>
        <v/>
      </c>
      <c r="X4832" s="123" t="str">
        <f>Tabela7[[#This Row],[Código Negociação]]&amp;Tabela7[[#This Row],[C/V]]</f>
        <v/>
      </c>
    </row>
    <row r="4833" spans="3:24" ht="15" customHeight="1" x14ac:dyDescent="0.25">
      <c r="C4833" s="262"/>
      <c r="D4833" s="272"/>
      <c r="E4833" s="273"/>
      <c r="F4833" s="264"/>
      <c r="G4833" s="265"/>
      <c r="H4833" s="126"/>
      <c r="I4833" s="125"/>
      <c r="J4833" s="125"/>
      <c r="K4833" s="125"/>
      <c r="L4833" s="125"/>
      <c r="M4833" s="125"/>
      <c r="N4833" s="125"/>
      <c r="O4833" s="266"/>
      <c r="P4833" s="267"/>
      <c r="Q4833" s="268"/>
      <c r="R4833" s="269"/>
      <c r="S4833" s="268"/>
      <c r="T4833" s="263"/>
      <c r="U4833" s="300"/>
      <c r="V4833" s="294" t="str">
        <f>IF(Tabela7[[#This Row],[C/V]]="c",Tabela7[[#This Row],[Preço Médio]],"")</f>
        <v/>
      </c>
      <c r="W4833" s="294" t="str">
        <f>IF(Tabela7[[#This Row],[C/V]]="v",Tabela7[[#This Row],[Preço Médio]],"")</f>
        <v/>
      </c>
      <c r="X4833" s="123" t="str">
        <f>Tabela7[[#This Row],[Código Negociação]]&amp;Tabela7[[#This Row],[C/V]]</f>
        <v/>
      </c>
    </row>
    <row r="4834" spans="3:24" ht="15" customHeight="1" x14ac:dyDescent="0.25">
      <c r="C4834" s="262"/>
      <c r="D4834" s="272"/>
      <c r="E4834" s="273"/>
      <c r="F4834" s="264"/>
      <c r="G4834" s="265"/>
      <c r="H4834" s="126"/>
      <c r="I4834" s="125"/>
      <c r="J4834" s="125"/>
      <c r="K4834" s="125"/>
      <c r="L4834" s="125"/>
      <c r="M4834" s="125"/>
      <c r="N4834" s="125"/>
      <c r="O4834" s="266"/>
      <c r="P4834" s="267"/>
      <c r="Q4834" s="267"/>
      <c r="R4834" s="270"/>
      <c r="S4834" s="267"/>
      <c r="T4834" s="264"/>
      <c r="U4834" s="300"/>
      <c r="V4834" s="294" t="str">
        <f>IF(Tabela7[[#This Row],[C/V]]="c",Tabela7[[#This Row],[Preço Médio]],"")</f>
        <v/>
      </c>
      <c r="W4834" s="294" t="str">
        <f>IF(Tabela7[[#This Row],[C/V]]="v",Tabela7[[#This Row],[Preço Médio]],"")</f>
        <v/>
      </c>
      <c r="X4834" s="123" t="str">
        <f>Tabela7[[#This Row],[Código Negociação]]&amp;Tabela7[[#This Row],[C/V]]</f>
        <v/>
      </c>
    </row>
    <row r="4835" spans="3:24" ht="15" customHeight="1" x14ac:dyDescent="0.25">
      <c r="C4835" s="141"/>
      <c r="D4835" s="271"/>
      <c r="E4835" s="271"/>
      <c r="F4835" s="118"/>
      <c r="G4835" s="119"/>
      <c r="H4835" s="118"/>
      <c r="I4835" s="120"/>
      <c r="J4835" s="120"/>
      <c r="K4835" s="120"/>
      <c r="L4835" s="120"/>
      <c r="M4835" s="120"/>
      <c r="N4835" s="120"/>
      <c r="O4835" s="121"/>
      <c r="P4835" s="121"/>
      <c r="Q4835" s="117"/>
      <c r="R4835" s="122"/>
      <c r="S4835" s="117"/>
      <c r="T4835" s="123"/>
      <c r="U4835" s="299"/>
      <c r="V4835" s="294" t="str">
        <f>IF(Tabela7[[#This Row],[C/V]]="c",Tabela7[[#This Row],[Preço Médio]],"")</f>
        <v/>
      </c>
      <c r="W4835" s="294" t="str">
        <f>IF(Tabela7[[#This Row],[C/V]]="v",Tabela7[[#This Row],[Preço Médio]],"")</f>
        <v/>
      </c>
      <c r="X4835" s="123" t="str">
        <f>Tabela7[[#This Row],[Código Negociação]]&amp;Tabela7[[#This Row],[C/V]]</f>
        <v/>
      </c>
    </row>
    <row r="4836" spans="3:24" ht="15" customHeight="1" x14ac:dyDescent="0.25">
      <c r="C4836" s="262"/>
      <c r="D4836" s="272"/>
      <c r="E4836" s="272"/>
      <c r="F4836" s="264"/>
      <c r="G4836" s="265"/>
      <c r="H4836" s="126"/>
      <c r="I4836" s="125"/>
      <c r="J4836" s="125"/>
      <c r="K4836" s="125"/>
      <c r="L4836" s="125"/>
      <c r="M4836" s="125"/>
      <c r="N4836" s="125"/>
      <c r="O4836" s="266"/>
      <c r="P4836" s="267"/>
      <c r="Q4836" s="268"/>
      <c r="R4836" s="269"/>
      <c r="S4836" s="268"/>
      <c r="T4836" s="263"/>
      <c r="U4836" s="300"/>
      <c r="V4836" s="294" t="str">
        <f>IF(Tabela7[[#This Row],[C/V]]="c",Tabela7[[#This Row],[Preço Médio]],"")</f>
        <v/>
      </c>
      <c r="W4836" s="294" t="str">
        <f>IF(Tabela7[[#This Row],[C/V]]="v",Tabela7[[#This Row],[Preço Médio]],"")</f>
        <v/>
      </c>
      <c r="X4836" s="123" t="str">
        <f>Tabela7[[#This Row],[Código Negociação]]&amp;Tabela7[[#This Row],[C/V]]</f>
        <v/>
      </c>
    </row>
    <row r="4837" spans="3:24" ht="15" customHeight="1" x14ac:dyDescent="0.25">
      <c r="C4837" s="262"/>
      <c r="D4837" s="272"/>
      <c r="E4837" s="272"/>
      <c r="F4837" s="264"/>
      <c r="G4837" s="265"/>
      <c r="H4837" s="126"/>
      <c r="I4837" s="125"/>
      <c r="J4837" s="125"/>
      <c r="K4837" s="125"/>
      <c r="L4837" s="125"/>
      <c r="M4837" s="125"/>
      <c r="N4837" s="125"/>
      <c r="O4837" s="266"/>
      <c r="P4837" s="267"/>
      <c r="Q4837" s="267"/>
      <c r="R4837" s="270"/>
      <c r="S4837" s="267"/>
      <c r="T4837" s="264"/>
      <c r="U4837" s="300"/>
      <c r="V4837" s="294" t="str">
        <f>IF(Tabela7[[#This Row],[C/V]]="c",Tabela7[[#This Row],[Preço Médio]],"")</f>
        <v/>
      </c>
      <c r="W4837" s="294" t="str">
        <f>IF(Tabela7[[#This Row],[C/V]]="v",Tabela7[[#This Row],[Preço Médio]],"")</f>
        <v/>
      </c>
      <c r="X4837" s="123" t="str">
        <f>Tabela7[[#This Row],[Código Negociação]]&amp;Tabela7[[#This Row],[C/V]]</f>
        <v/>
      </c>
    </row>
    <row r="4838" spans="3:24" ht="15" customHeight="1" x14ac:dyDescent="0.25">
      <c r="C4838" s="141"/>
      <c r="D4838" s="273"/>
      <c r="E4838" s="273"/>
      <c r="F4838" s="264"/>
      <c r="G4838" s="274"/>
      <c r="H4838" s="264"/>
      <c r="I4838" s="275"/>
      <c r="J4838" s="275"/>
      <c r="K4838" s="275"/>
      <c r="L4838" s="275"/>
      <c r="M4838" s="275"/>
      <c r="N4838" s="275"/>
      <c r="O4838" s="267"/>
      <c r="P4838" s="267"/>
      <c r="Q4838" s="268"/>
      <c r="R4838" s="269"/>
      <c r="S4838" s="268"/>
      <c r="T4838" s="263"/>
      <c r="U4838" s="300"/>
      <c r="V4838" s="294" t="str">
        <f>IF(Tabela7[[#This Row],[C/V]]="c",Tabela7[[#This Row],[Preço Médio]],"")</f>
        <v/>
      </c>
      <c r="W4838" s="294" t="str">
        <f>IF(Tabela7[[#This Row],[C/V]]="v",Tabela7[[#This Row],[Preço Médio]],"")</f>
        <v/>
      </c>
      <c r="X4838" s="123" t="str">
        <f>Tabela7[[#This Row],[Código Negociação]]&amp;Tabela7[[#This Row],[C/V]]</f>
        <v/>
      </c>
    </row>
    <row r="4839" spans="3:24" ht="15" customHeight="1" x14ac:dyDescent="0.25">
      <c r="C4839" s="262"/>
      <c r="D4839" s="272"/>
      <c r="E4839" s="273"/>
      <c r="F4839" s="264"/>
      <c r="G4839" s="265"/>
      <c r="H4839" s="126"/>
      <c r="I4839" s="125"/>
      <c r="J4839" s="125"/>
      <c r="K4839" s="125"/>
      <c r="L4839" s="125"/>
      <c r="M4839" s="125"/>
      <c r="N4839" s="125"/>
      <c r="O4839" s="266"/>
      <c r="P4839" s="267"/>
      <c r="Q4839" s="268"/>
      <c r="R4839" s="269"/>
      <c r="S4839" s="268"/>
      <c r="T4839" s="263"/>
      <c r="U4839" s="300"/>
      <c r="V4839" s="294" t="str">
        <f>IF(Tabela7[[#This Row],[C/V]]="c",Tabela7[[#This Row],[Preço Médio]],"")</f>
        <v/>
      </c>
      <c r="W4839" s="294" t="str">
        <f>IF(Tabela7[[#This Row],[C/V]]="v",Tabela7[[#This Row],[Preço Médio]],"")</f>
        <v/>
      </c>
      <c r="X4839" s="123" t="str">
        <f>Tabela7[[#This Row],[Código Negociação]]&amp;Tabela7[[#This Row],[C/V]]</f>
        <v/>
      </c>
    </row>
    <row r="4840" spans="3:24" ht="15" customHeight="1" x14ac:dyDescent="0.25">
      <c r="C4840" s="262"/>
      <c r="D4840" s="272"/>
      <c r="E4840" s="273"/>
      <c r="F4840" s="264"/>
      <c r="G4840" s="265"/>
      <c r="H4840" s="126"/>
      <c r="I4840" s="125"/>
      <c r="J4840" s="125"/>
      <c r="K4840" s="125"/>
      <c r="L4840" s="125"/>
      <c r="M4840" s="125"/>
      <c r="N4840" s="125"/>
      <c r="O4840" s="266"/>
      <c r="P4840" s="267"/>
      <c r="Q4840" s="267"/>
      <c r="R4840" s="270"/>
      <c r="S4840" s="267"/>
      <c r="T4840" s="264"/>
      <c r="U4840" s="300"/>
      <c r="V4840" s="294" t="str">
        <f>IF(Tabela7[[#This Row],[C/V]]="c",Tabela7[[#This Row],[Preço Médio]],"")</f>
        <v/>
      </c>
      <c r="W4840" s="294" t="str">
        <f>IF(Tabela7[[#This Row],[C/V]]="v",Tabela7[[#This Row],[Preço Médio]],"")</f>
        <v/>
      </c>
      <c r="X4840" s="123" t="str">
        <f>Tabela7[[#This Row],[Código Negociação]]&amp;Tabela7[[#This Row],[C/V]]</f>
        <v/>
      </c>
    </row>
    <row r="4841" spans="3:24" ht="15" customHeight="1" x14ac:dyDescent="0.25">
      <c r="C4841" s="141"/>
      <c r="D4841" s="271"/>
      <c r="E4841" s="271"/>
      <c r="F4841" s="118"/>
      <c r="G4841" s="119"/>
      <c r="H4841" s="118"/>
      <c r="I4841" s="120"/>
      <c r="J4841" s="120"/>
      <c r="K4841" s="120"/>
      <c r="L4841" s="120"/>
      <c r="M4841" s="120"/>
      <c r="N4841" s="120"/>
      <c r="O4841" s="121"/>
      <c r="P4841" s="121"/>
      <c r="Q4841" s="117"/>
      <c r="R4841" s="122"/>
      <c r="S4841" s="117"/>
      <c r="T4841" s="123"/>
      <c r="U4841" s="299"/>
      <c r="V4841" s="294" t="str">
        <f>IF(Tabela7[[#This Row],[C/V]]="c",Tabela7[[#This Row],[Preço Médio]],"")</f>
        <v/>
      </c>
      <c r="W4841" s="294" t="str">
        <f>IF(Tabela7[[#This Row],[C/V]]="v",Tabela7[[#This Row],[Preço Médio]],"")</f>
        <v/>
      </c>
      <c r="X4841" s="123" t="str">
        <f>Tabela7[[#This Row],[Código Negociação]]&amp;Tabela7[[#This Row],[C/V]]</f>
        <v/>
      </c>
    </row>
    <row r="4842" spans="3:24" ht="15" customHeight="1" x14ac:dyDescent="0.25">
      <c r="C4842" s="262"/>
      <c r="D4842" s="272"/>
      <c r="E4842" s="272"/>
      <c r="F4842" s="264"/>
      <c r="G4842" s="265"/>
      <c r="H4842" s="126"/>
      <c r="I4842" s="125"/>
      <c r="J4842" s="125"/>
      <c r="K4842" s="125"/>
      <c r="L4842" s="125"/>
      <c r="M4842" s="125"/>
      <c r="N4842" s="125"/>
      <c r="O4842" s="266"/>
      <c r="P4842" s="267"/>
      <c r="Q4842" s="268"/>
      <c r="R4842" s="269"/>
      <c r="S4842" s="268"/>
      <c r="T4842" s="263"/>
      <c r="U4842" s="300"/>
      <c r="V4842" s="294" t="str">
        <f>IF(Tabela7[[#This Row],[C/V]]="c",Tabela7[[#This Row],[Preço Médio]],"")</f>
        <v/>
      </c>
      <c r="W4842" s="294" t="str">
        <f>IF(Tabela7[[#This Row],[C/V]]="v",Tabela7[[#This Row],[Preço Médio]],"")</f>
        <v/>
      </c>
      <c r="X4842" s="123" t="str">
        <f>Tabela7[[#This Row],[Código Negociação]]&amp;Tabela7[[#This Row],[C/V]]</f>
        <v/>
      </c>
    </row>
    <row r="4843" spans="3:24" ht="15" customHeight="1" x14ac:dyDescent="0.25">
      <c r="C4843" s="262"/>
      <c r="D4843" s="272"/>
      <c r="E4843" s="272"/>
      <c r="F4843" s="264"/>
      <c r="G4843" s="265"/>
      <c r="H4843" s="126"/>
      <c r="I4843" s="125"/>
      <c r="J4843" s="125"/>
      <c r="K4843" s="125"/>
      <c r="L4843" s="125"/>
      <c r="M4843" s="125"/>
      <c r="N4843" s="125"/>
      <c r="O4843" s="266"/>
      <c r="P4843" s="267"/>
      <c r="Q4843" s="267"/>
      <c r="R4843" s="270"/>
      <c r="S4843" s="267"/>
      <c r="T4843" s="264"/>
      <c r="U4843" s="300"/>
      <c r="V4843" s="294" t="str">
        <f>IF(Tabela7[[#This Row],[C/V]]="c",Tabela7[[#This Row],[Preço Médio]],"")</f>
        <v/>
      </c>
      <c r="W4843" s="294" t="str">
        <f>IF(Tabela7[[#This Row],[C/V]]="v",Tabela7[[#This Row],[Preço Médio]],"")</f>
        <v/>
      </c>
      <c r="X4843" s="123" t="str">
        <f>Tabela7[[#This Row],[Código Negociação]]&amp;Tabela7[[#This Row],[C/V]]</f>
        <v/>
      </c>
    </row>
    <row r="4844" spans="3:24" ht="15" customHeight="1" x14ac:dyDescent="0.25">
      <c r="C4844" s="141"/>
      <c r="D4844" s="273"/>
      <c r="E4844" s="273"/>
      <c r="F4844" s="264"/>
      <c r="G4844" s="274"/>
      <c r="H4844" s="264"/>
      <c r="I4844" s="275"/>
      <c r="J4844" s="275"/>
      <c r="K4844" s="275"/>
      <c r="L4844" s="275"/>
      <c r="M4844" s="275"/>
      <c r="N4844" s="275"/>
      <c r="O4844" s="267"/>
      <c r="P4844" s="267"/>
      <c r="Q4844" s="268"/>
      <c r="R4844" s="269"/>
      <c r="S4844" s="268"/>
      <c r="T4844" s="263"/>
      <c r="U4844" s="300"/>
      <c r="V4844" s="294" t="str">
        <f>IF(Tabela7[[#This Row],[C/V]]="c",Tabela7[[#This Row],[Preço Médio]],"")</f>
        <v/>
      </c>
      <c r="W4844" s="294" t="str">
        <f>IF(Tabela7[[#This Row],[C/V]]="v",Tabela7[[#This Row],[Preço Médio]],"")</f>
        <v/>
      </c>
      <c r="X4844" s="123" t="str">
        <f>Tabela7[[#This Row],[Código Negociação]]&amp;Tabela7[[#This Row],[C/V]]</f>
        <v/>
      </c>
    </row>
    <row r="4845" spans="3:24" ht="15" customHeight="1" x14ac:dyDescent="0.25">
      <c r="C4845" s="262"/>
      <c r="D4845" s="272"/>
      <c r="E4845" s="273"/>
      <c r="F4845" s="264"/>
      <c r="G4845" s="265"/>
      <c r="H4845" s="126"/>
      <c r="I4845" s="125"/>
      <c r="J4845" s="125"/>
      <c r="K4845" s="125"/>
      <c r="L4845" s="125"/>
      <c r="M4845" s="125"/>
      <c r="N4845" s="125"/>
      <c r="O4845" s="266"/>
      <c r="P4845" s="267"/>
      <c r="Q4845" s="268"/>
      <c r="R4845" s="269"/>
      <c r="S4845" s="268"/>
      <c r="T4845" s="263"/>
      <c r="U4845" s="300"/>
      <c r="V4845" s="294" t="str">
        <f>IF(Tabela7[[#This Row],[C/V]]="c",Tabela7[[#This Row],[Preço Médio]],"")</f>
        <v/>
      </c>
      <c r="W4845" s="294" t="str">
        <f>IF(Tabela7[[#This Row],[C/V]]="v",Tabela7[[#This Row],[Preço Médio]],"")</f>
        <v/>
      </c>
      <c r="X4845" s="123" t="str">
        <f>Tabela7[[#This Row],[Código Negociação]]&amp;Tabela7[[#This Row],[C/V]]</f>
        <v/>
      </c>
    </row>
    <row r="4846" spans="3:24" ht="15" customHeight="1" x14ac:dyDescent="0.25">
      <c r="C4846" s="262"/>
      <c r="D4846" s="272"/>
      <c r="E4846" s="273"/>
      <c r="F4846" s="264"/>
      <c r="G4846" s="265"/>
      <c r="H4846" s="126"/>
      <c r="I4846" s="125"/>
      <c r="J4846" s="125"/>
      <c r="K4846" s="125"/>
      <c r="L4846" s="125"/>
      <c r="M4846" s="125"/>
      <c r="N4846" s="125"/>
      <c r="O4846" s="266"/>
      <c r="P4846" s="267"/>
      <c r="Q4846" s="267"/>
      <c r="R4846" s="270"/>
      <c r="S4846" s="267"/>
      <c r="T4846" s="264"/>
      <c r="U4846" s="300"/>
      <c r="V4846" s="294" t="str">
        <f>IF(Tabela7[[#This Row],[C/V]]="c",Tabela7[[#This Row],[Preço Médio]],"")</f>
        <v/>
      </c>
      <c r="W4846" s="294" t="str">
        <f>IF(Tabela7[[#This Row],[C/V]]="v",Tabela7[[#This Row],[Preço Médio]],"")</f>
        <v/>
      </c>
      <c r="X4846" s="123" t="str">
        <f>Tabela7[[#This Row],[Código Negociação]]&amp;Tabela7[[#This Row],[C/V]]</f>
        <v/>
      </c>
    </row>
    <row r="4847" spans="3:24" ht="15" customHeight="1" x14ac:dyDescent="0.25">
      <c r="C4847" s="141"/>
      <c r="D4847" s="271"/>
      <c r="E4847" s="271"/>
      <c r="F4847" s="118"/>
      <c r="G4847" s="119"/>
      <c r="H4847" s="118"/>
      <c r="I4847" s="120"/>
      <c r="J4847" s="120"/>
      <c r="K4847" s="120"/>
      <c r="L4847" s="120"/>
      <c r="M4847" s="120"/>
      <c r="N4847" s="120"/>
      <c r="O4847" s="121"/>
      <c r="P4847" s="121"/>
      <c r="Q4847" s="117"/>
      <c r="R4847" s="122"/>
      <c r="S4847" s="117"/>
      <c r="T4847" s="123"/>
      <c r="U4847" s="299"/>
      <c r="V4847" s="294" t="str">
        <f>IF(Tabela7[[#This Row],[C/V]]="c",Tabela7[[#This Row],[Preço Médio]],"")</f>
        <v/>
      </c>
      <c r="W4847" s="294" t="str">
        <f>IF(Tabela7[[#This Row],[C/V]]="v",Tabela7[[#This Row],[Preço Médio]],"")</f>
        <v/>
      </c>
      <c r="X4847" s="123" t="str">
        <f>Tabela7[[#This Row],[Código Negociação]]&amp;Tabela7[[#This Row],[C/V]]</f>
        <v/>
      </c>
    </row>
    <row r="4848" spans="3:24" ht="15" customHeight="1" x14ac:dyDescent="0.25">
      <c r="C4848" s="262"/>
      <c r="D4848" s="272"/>
      <c r="E4848" s="272"/>
      <c r="F4848" s="264"/>
      <c r="G4848" s="265"/>
      <c r="H4848" s="126"/>
      <c r="I4848" s="125"/>
      <c r="J4848" s="125"/>
      <c r="K4848" s="125"/>
      <c r="L4848" s="125"/>
      <c r="M4848" s="125"/>
      <c r="N4848" s="125"/>
      <c r="O4848" s="266"/>
      <c r="P4848" s="267"/>
      <c r="Q4848" s="268"/>
      <c r="R4848" s="269"/>
      <c r="S4848" s="268"/>
      <c r="T4848" s="263"/>
      <c r="U4848" s="300"/>
      <c r="V4848" s="294" t="str">
        <f>IF(Tabela7[[#This Row],[C/V]]="c",Tabela7[[#This Row],[Preço Médio]],"")</f>
        <v/>
      </c>
      <c r="W4848" s="294" t="str">
        <f>IF(Tabela7[[#This Row],[C/V]]="v",Tabela7[[#This Row],[Preço Médio]],"")</f>
        <v/>
      </c>
      <c r="X4848" s="123" t="str">
        <f>Tabela7[[#This Row],[Código Negociação]]&amp;Tabela7[[#This Row],[C/V]]</f>
        <v/>
      </c>
    </row>
    <row r="4849" spans="3:24" ht="15" customHeight="1" x14ac:dyDescent="0.25">
      <c r="C4849" s="262"/>
      <c r="D4849" s="272"/>
      <c r="E4849" s="272"/>
      <c r="F4849" s="264"/>
      <c r="G4849" s="265"/>
      <c r="H4849" s="126"/>
      <c r="I4849" s="125"/>
      <c r="J4849" s="125"/>
      <c r="K4849" s="125"/>
      <c r="L4849" s="125"/>
      <c r="M4849" s="125"/>
      <c r="N4849" s="125"/>
      <c r="O4849" s="266"/>
      <c r="P4849" s="267"/>
      <c r="Q4849" s="267"/>
      <c r="R4849" s="270"/>
      <c r="S4849" s="267"/>
      <c r="T4849" s="264"/>
      <c r="U4849" s="300"/>
      <c r="V4849" s="294" t="str">
        <f>IF(Tabela7[[#This Row],[C/V]]="c",Tabela7[[#This Row],[Preço Médio]],"")</f>
        <v/>
      </c>
      <c r="W4849" s="294" t="str">
        <f>IF(Tabela7[[#This Row],[C/V]]="v",Tabela7[[#This Row],[Preço Médio]],"")</f>
        <v/>
      </c>
      <c r="X4849" s="123" t="str">
        <f>Tabela7[[#This Row],[Código Negociação]]&amp;Tabela7[[#This Row],[C/V]]</f>
        <v/>
      </c>
    </row>
    <row r="4850" spans="3:24" ht="15" customHeight="1" x14ac:dyDescent="0.25">
      <c r="C4850" s="141"/>
      <c r="D4850" s="273"/>
      <c r="E4850" s="273"/>
      <c r="F4850" s="264"/>
      <c r="G4850" s="274"/>
      <c r="H4850" s="264"/>
      <c r="I4850" s="275"/>
      <c r="J4850" s="275"/>
      <c r="K4850" s="275"/>
      <c r="L4850" s="275"/>
      <c r="M4850" s="275"/>
      <c r="N4850" s="275"/>
      <c r="O4850" s="267"/>
      <c r="P4850" s="267"/>
      <c r="Q4850" s="268"/>
      <c r="R4850" s="269"/>
      <c r="S4850" s="268"/>
      <c r="T4850" s="263"/>
      <c r="U4850" s="300"/>
      <c r="V4850" s="294" t="str">
        <f>IF(Tabela7[[#This Row],[C/V]]="c",Tabela7[[#This Row],[Preço Médio]],"")</f>
        <v/>
      </c>
      <c r="W4850" s="294" t="str">
        <f>IF(Tabela7[[#This Row],[C/V]]="v",Tabela7[[#This Row],[Preço Médio]],"")</f>
        <v/>
      </c>
      <c r="X4850" s="123" t="str">
        <f>Tabela7[[#This Row],[Código Negociação]]&amp;Tabela7[[#This Row],[C/V]]</f>
        <v/>
      </c>
    </row>
    <row r="4851" spans="3:24" ht="15" customHeight="1" x14ac:dyDescent="0.25">
      <c r="C4851" s="262"/>
      <c r="D4851" s="272"/>
      <c r="E4851" s="273"/>
      <c r="F4851" s="264"/>
      <c r="G4851" s="265"/>
      <c r="H4851" s="126"/>
      <c r="I4851" s="125"/>
      <c r="J4851" s="125"/>
      <c r="K4851" s="125"/>
      <c r="L4851" s="125"/>
      <c r="M4851" s="125"/>
      <c r="N4851" s="125"/>
      <c r="O4851" s="266"/>
      <c r="P4851" s="267"/>
      <c r="Q4851" s="268"/>
      <c r="R4851" s="269"/>
      <c r="S4851" s="268"/>
      <c r="T4851" s="263"/>
      <c r="U4851" s="300"/>
      <c r="V4851" s="294" t="str">
        <f>IF(Tabela7[[#This Row],[C/V]]="c",Tabela7[[#This Row],[Preço Médio]],"")</f>
        <v/>
      </c>
      <c r="W4851" s="294" t="str">
        <f>IF(Tabela7[[#This Row],[C/V]]="v",Tabela7[[#This Row],[Preço Médio]],"")</f>
        <v/>
      </c>
      <c r="X4851" s="123" t="str">
        <f>Tabela7[[#This Row],[Código Negociação]]&amp;Tabela7[[#This Row],[C/V]]</f>
        <v/>
      </c>
    </row>
    <row r="4852" spans="3:24" ht="15" customHeight="1" x14ac:dyDescent="0.25">
      <c r="C4852" s="262"/>
      <c r="D4852" s="272"/>
      <c r="E4852" s="273"/>
      <c r="F4852" s="264"/>
      <c r="G4852" s="265"/>
      <c r="H4852" s="126"/>
      <c r="I4852" s="125"/>
      <c r="J4852" s="125"/>
      <c r="K4852" s="125"/>
      <c r="L4852" s="125"/>
      <c r="M4852" s="125"/>
      <c r="N4852" s="125"/>
      <c r="O4852" s="266"/>
      <c r="P4852" s="267"/>
      <c r="Q4852" s="267"/>
      <c r="R4852" s="270"/>
      <c r="S4852" s="267"/>
      <c r="T4852" s="264"/>
      <c r="U4852" s="300"/>
      <c r="V4852" s="294" t="str">
        <f>IF(Tabela7[[#This Row],[C/V]]="c",Tabela7[[#This Row],[Preço Médio]],"")</f>
        <v/>
      </c>
      <c r="W4852" s="294" t="str">
        <f>IF(Tabela7[[#This Row],[C/V]]="v",Tabela7[[#This Row],[Preço Médio]],"")</f>
        <v/>
      </c>
      <c r="X4852" s="123" t="str">
        <f>Tabela7[[#This Row],[Código Negociação]]&amp;Tabela7[[#This Row],[C/V]]</f>
        <v/>
      </c>
    </row>
    <row r="4853" spans="3:24" ht="15" customHeight="1" x14ac:dyDescent="0.25">
      <c r="C4853" s="141"/>
      <c r="D4853" s="271"/>
      <c r="E4853" s="271"/>
      <c r="F4853" s="118"/>
      <c r="G4853" s="119"/>
      <c r="H4853" s="118"/>
      <c r="I4853" s="120"/>
      <c r="J4853" s="120"/>
      <c r="K4853" s="120"/>
      <c r="L4853" s="120"/>
      <c r="M4853" s="120"/>
      <c r="N4853" s="120"/>
      <c r="O4853" s="121"/>
      <c r="P4853" s="121"/>
      <c r="Q4853" s="117"/>
      <c r="R4853" s="122"/>
      <c r="S4853" s="117"/>
      <c r="T4853" s="123"/>
      <c r="U4853" s="299"/>
      <c r="V4853" s="294" t="str">
        <f>IF(Tabela7[[#This Row],[C/V]]="c",Tabela7[[#This Row],[Preço Médio]],"")</f>
        <v/>
      </c>
      <c r="W4853" s="294" t="str">
        <f>IF(Tabela7[[#This Row],[C/V]]="v",Tabela7[[#This Row],[Preço Médio]],"")</f>
        <v/>
      </c>
      <c r="X4853" s="123" t="str">
        <f>Tabela7[[#This Row],[Código Negociação]]&amp;Tabela7[[#This Row],[C/V]]</f>
        <v/>
      </c>
    </row>
    <row r="4854" spans="3:24" ht="15" customHeight="1" x14ac:dyDescent="0.25">
      <c r="C4854" s="262"/>
      <c r="D4854" s="272"/>
      <c r="E4854" s="272"/>
      <c r="F4854" s="264"/>
      <c r="G4854" s="265"/>
      <c r="H4854" s="126"/>
      <c r="I4854" s="125"/>
      <c r="J4854" s="125"/>
      <c r="K4854" s="125"/>
      <c r="L4854" s="125"/>
      <c r="M4854" s="125"/>
      <c r="N4854" s="125"/>
      <c r="O4854" s="266"/>
      <c r="P4854" s="267"/>
      <c r="Q4854" s="268"/>
      <c r="R4854" s="269"/>
      <c r="S4854" s="268"/>
      <c r="T4854" s="263"/>
      <c r="U4854" s="300"/>
      <c r="V4854" s="294" t="str">
        <f>IF(Tabela7[[#This Row],[C/V]]="c",Tabela7[[#This Row],[Preço Médio]],"")</f>
        <v/>
      </c>
      <c r="W4854" s="294" t="str">
        <f>IF(Tabela7[[#This Row],[C/V]]="v",Tabela7[[#This Row],[Preço Médio]],"")</f>
        <v/>
      </c>
      <c r="X4854" s="123" t="str">
        <f>Tabela7[[#This Row],[Código Negociação]]&amp;Tabela7[[#This Row],[C/V]]</f>
        <v/>
      </c>
    </row>
    <row r="4855" spans="3:24" ht="15" customHeight="1" x14ac:dyDescent="0.25">
      <c r="C4855" s="262"/>
      <c r="D4855" s="272"/>
      <c r="E4855" s="272"/>
      <c r="F4855" s="264"/>
      <c r="G4855" s="265"/>
      <c r="H4855" s="126"/>
      <c r="I4855" s="125"/>
      <c r="J4855" s="125"/>
      <c r="K4855" s="125"/>
      <c r="L4855" s="125"/>
      <c r="M4855" s="125"/>
      <c r="N4855" s="125"/>
      <c r="O4855" s="266"/>
      <c r="P4855" s="267"/>
      <c r="Q4855" s="267"/>
      <c r="R4855" s="270"/>
      <c r="S4855" s="267"/>
      <c r="T4855" s="264"/>
      <c r="U4855" s="300"/>
      <c r="V4855" s="294" t="str">
        <f>IF(Tabela7[[#This Row],[C/V]]="c",Tabela7[[#This Row],[Preço Médio]],"")</f>
        <v/>
      </c>
      <c r="W4855" s="294" t="str">
        <f>IF(Tabela7[[#This Row],[C/V]]="v",Tabela7[[#This Row],[Preço Médio]],"")</f>
        <v/>
      </c>
      <c r="X4855" s="123" t="str">
        <f>Tabela7[[#This Row],[Código Negociação]]&amp;Tabela7[[#This Row],[C/V]]</f>
        <v/>
      </c>
    </row>
    <row r="4856" spans="3:24" ht="15" customHeight="1" x14ac:dyDescent="0.25">
      <c r="C4856" s="141"/>
      <c r="D4856" s="273"/>
      <c r="E4856" s="273"/>
      <c r="F4856" s="264"/>
      <c r="G4856" s="274"/>
      <c r="H4856" s="264"/>
      <c r="I4856" s="275"/>
      <c r="J4856" s="275"/>
      <c r="K4856" s="275"/>
      <c r="L4856" s="275"/>
      <c r="M4856" s="275"/>
      <c r="N4856" s="275"/>
      <c r="O4856" s="267"/>
      <c r="P4856" s="267"/>
      <c r="Q4856" s="268"/>
      <c r="R4856" s="269"/>
      <c r="S4856" s="268"/>
      <c r="T4856" s="263"/>
      <c r="U4856" s="300"/>
      <c r="V4856" s="294" t="str">
        <f>IF(Tabela7[[#This Row],[C/V]]="c",Tabela7[[#This Row],[Preço Médio]],"")</f>
        <v/>
      </c>
      <c r="W4856" s="294" t="str">
        <f>IF(Tabela7[[#This Row],[C/V]]="v",Tabela7[[#This Row],[Preço Médio]],"")</f>
        <v/>
      </c>
      <c r="X4856" s="123" t="str">
        <f>Tabela7[[#This Row],[Código Negociação]]&amp;Tabela7[[#This Row],[C/V]]</f>
        <v/>
      </c>
    </row>
    <row r="4857" spans="3:24" ht="15" customHeight="1" x14ac:dyDescent="0.25">
      <c r="C4857" s="262"/>
      <c r="D4857" s="272"/>
      <c r="E4857" s="273"/>
      <c r="F4857" s="264"/>
      <c r="G4857" s="265"/>
      <c r="H4857" s="126"/>
      <c r="I4857" s="125"/>
      <c r="J4857" s="125"/>
      <c r="K4857" s="125"/>
      <c r="L4857" s="125"/>
      <c r="M4857" s="125"/>
      <c r="N4857" s="125"/>
      <c r="O4857" s="266"/>
      <c r="P4857" s="267"/>
      <c r="Q4857" s="268"/>
      <c r="R4857" s="269"/>
      <c r="S4857" s="268"/>
      <c r="T4857" s="263"/>
      <c r="U4857" s="300"/>
      <c r="V4857" s="294" t="str">
        <f>IF(Tabela7[[#This Row],[C/V]]="c",Tabela7[[#This Row],[Preço Médio]],"")</f>
        <v/>
      </c>
      <c r="W4857" s="294" t="str">
        <f>IF(Tabela7[[#This Row],[C/V]]="v",Tabela7[[#This Row],[Preço Médio]],"")</f>
        <v/>
      </c>
      <c r="X4857" s="123" t="str">
        <f>Tabela7[[#This Row],[Código Negociação]]&amp;Tabela7[[#This Row],[C/V]]</f>
        <v/>
      </c>
    </row>
    <row r="4858" spans="3:24" ht="15" customHeight="1" x14ac:dyDescent="0.25">
      <c r="C4858" s="262"/>
      <c r="D4858" s="272"/>
      <c r="E4858" s="273"/>
      <c r="F4858" s="264"/>
      <c r="G4858" s="265"/>
      <c r="H4858" s="126"/>
      <c r="I4858" s="125"/>
      <c r="J4858" s="125"/>
      <c r="K4858" s="125"/>
      <c r="L4858" s="125"/>
      <c r="M4858" s="125"/>
      <c r="N4858" s="125"/>
      <c r="O4858" s="266"/>
      <c r="P4858" s="267"/>
      <c r="Q4858" s="267"/>
      <c r="R4858" s="270"/>
      <c r="S4858" s="267"/>
      <c r="T4858" s="264"/>
      <c r="U4858" s="300"/>
      <c r="V4858" s="294" t="str">
        <f>IF(Tabela7[[#This Row],[C/V]]="c",Tabela7[[#This Row],[Preço Médio]],"")</f>
        <v/>
      </c>
      <c r="W4858" s="294" t="str">
        <f>IF(Tabela7[[#This Row],[C/V]]="v",Tabela7[[#This Row],[Preço Médio]],"")</f>
        <v/>
      </c>
      <c r="X4858" s="123" t="str">
        <f>Tabela7[[#This Row],[Código Negociação]]&amp;Tabela7[[#This Row],[C/V]]</f>
        <v/>
      </c>
    </row>
    <row r="4859" spans="3:24" ht="15" customHeight="1" x14ac:dyDescent="0.25">
      <c r="C4859" s="141"/>
      <c r="D4859" s="271"/>
      <c r="E4859" s="271"/>
      <c r="F4859" s="118"/>
      <c r="G4859" s="119"/>
      <c r="H4859" s="118"/>
      <c r="I4859" s="120"/>
      <c r="J4859" s="120"/>
      <c r="K4859" s="120"/>
      <c r="L4859" s="120"/>
      <c r="M4859" s="120"/>
      <c r="N4859" s="120"/>
      <c r="O4859" s="121"/>
      <c r="P4859" s="121"/>
      <c r="Q4859" s="117"/>
      <c r="R4859" s="122"/>
      <c r="S4859" s="117"/>
      <c r="T4859" s="123"/>
      <c r="U4859" s="299"/>
      <c r="V4859" s="294" t="str">
        <f>IF(Tabela7[[#This Row],[C/V]]="c",Tabela7[[#This Row],[Preço Médio]],"")</f>
        <v/>
      </c>
      <c r="W4859" s="294" t="str">
        <f>IF(Tabela7[[#This Row],[C/V]]="v",Tabela7[[#This Row],[Preço Médio]],"")</f>
        <v/>
      </c>
      <c r="X4859" s="123" t="str">
        <f>Tabela7[[#This Row],[Código Negociação]]&amp;Tabela7[[#This Row],[C/V]]</f>
        <v/>
      </c>
    </row>
    <row r="4860" spans="3:24" ht="15" customHeight="1" x14ac:dyDescent="0.25">
      <c r="C4860" s="262"/>
      <c r="D4860" s="272"/>
      <c r="E4860" s="272"/>
      <c r="F4860" s="264"/>
      <c r="G4860" s="265"/>
      <c r="H4860" s="126"/>
      <c r="I4860" s="125"/>
      <c r="J4860" s="125"/>
      <c r="K4860" s="125"/>
      <c r="L4860" s="125"/>
      <c r="M4860" s="125"/>
      <c r="N4860" s="125"/>
      <c r="O4860" s="266"/>
      <c r="P4860" s="267"/>
      <c r="Q4860" s="268"/>
      <c r="R4860" s="269"/>
      <c r="S4860" s="268"/>
      <c r="T4860" s="263"/>
      <c r="U4860" s="300"/>
      <c r="V4860" s="294" t="str">
        <f>IF(Tabela7[[#This Row],[C/V]]="c",Tabela7[[#This Row],[Preço Médio]],"")</f>
        <v/>
      </c>
      <c r="W4860" s="294" t="str">
        <f>IF(Tabela7[[#This Row],[C/V]]="v",Tabela7[[#This Row],[Preço Médio]],"")</f>
        <v/>
      </c>
      <c r="X4860" s="123" t="str">
        <f>Tabela7[[#This Row],[Código Negociação]]&amp;Tabela7[[#This Row],[C/V]]</f>
        <v/>
      </c>
    </row>
    <row r="4861" spans="3:24" ht="15" customHeight="1" x14ac:dyDescent="0.25">
      <c r="C4861" s="262"/>
      <c r="D4861" s="272"/>
      <c r="E4861" s="272"/>
      <c r="F4861" s="264"/>
      <c r="G4861" s="265"/>
      <c r="H4861" s="126"/>
      <c r="I4861" s="125"/>
      <c r="J4861" s="125"/>
      <c r="K4861" s="125"/>
      <c r="L4861" s="125"/>
      <c r="M4861" s="125"/>
      <c r="N4861" s="125"/>
      <c r="O4861" s="266"/>
      <c r="P4861" s="267"/>
      <c r="Q4861" s="267"/>
      <c r="R4861" s="270"/>
      <c r="S4861" s="267"/>
      <c r="T4861" s="264"/>
      <c r="U4861" s="300"/>
      <c r="V4861" s="294" t="str">
        <f>IF(Tabela7[[#This Row],[C/V]]="c",Tabela7[[#This Row],[Preço Médio]],"")</f>
        <v/>
      </c>
      <c r="W4861" s="294" t="str">
        <f>IF(Tabela7[[#This Row],[C/V]]="v",Tabela7[[#This Row],[Preço Médio]],"")</f>
        <v/>
      </c>
      <c r="X4861" s="123" t="str">
        <f>Tabela7[[#This Row],[Código Negociação]]&amp;Tabela7[[#This Row],[C/V]]</f>
        <v/>
      </c>
    </row>
    <row r="4862" spans="3:24" ht="15" customHeight="1" x14ac:dyDescent="0.25">
      <c r="C4862" s="141"/>
      <c r="D4862" s="273"/>
      <c r="E4862" s="273"/>
      <c r="F4862" s="264"/>
      <c r="G4862" s="274"/>
      <c r="H4862" s="264"/>
      <c r="I4862" s="275"/>
      <c r="J4862" s="275"/>
      <c r="K4862" s="275"/>
      <c r="L4862" s="275"/>
      <c r="M4862" s="275"/>
      <c r="N4862" s="275"/>
      <c r="O4862" s="267"/>
      <c r="P4862" s="267"/>
      <c r="Q4862" s="268"/>
      <c r="R4862" s="269"/>
      <c r="S4862" s="268"/>
      <c r="T4862" s="263"/>
      <c r="U4862" s="300"/>
      <c r="V4862" s="294" t="str">
        <f>IF(Tabela7[[#This Row],[C/V]]="c",Tabela7[[#This Row],[Preço Médio]],"")</f>
        <v/>
      </c>
      <c r="W4862" s="294" t="str">
        <f>IF(Tabela7[[#This Row],[C/V]]="v",Tabela7[[#This Row],[Preço Médio]],"")</f>
        <v/>
      </c>
      <c r="X4862" s="123" t="str">
        <f>Tabela7[[#This Row],[Código Negociação]]&amp;Tabela7[[#This Row],[C/V]]</f>
        <v/>
      </c>
    </row>
    <row r="4863" spans="3:24" ht="15" customHeight="1" x14ac:dyDescent="0.25">
      <c r="C4863" s="262"/>
      <c r="D4863" s="272"/>
      <c r="E4863" s="273"/>
      <c r="F4863" s="264"/>
      <c r="G4863" s="265"/>
      <c r="H4863" s="126"/>
      <c r="I4863" s="125"/>
      <c r="J4863" s="125"/>
      <c r="K4863" s="125"/>
      <c r="L4863" s="125"/>
      <c r="M4863" s="125"/>
      <c r="N4863" s="125"/>
      <c r="O4863" s="266"/>
      <c r="P4863" s="267"/>
      <c r="Q4863" s="268"/>
      <c r="R4863" s="269"/>
      <c r="S4863" s="268"/>
      <c r="T4863" s="263"/>
      <c r="U4863" s="300"/>
      <c r="V4863" s="294" t="str">
        <f>IF(Tabela7[[#This Row],[C/V]]="c",Tabela7[[#This Row],[Preço Médio]],"")</f>
        <v/>
      </c>
      <c r="W4863" s="294" t="str">
        <f>IF(Tabela7[[#This Row],[C/V]]="v",Tabela7[[#This Row],[Preço Médio]],"")</f>
        <v/>
      </c>
      <c r="X4863" s="123" t="str">
        <f>Tabela7[[#This Row],[Código Negociação]]&amp;Tabela7[[#This Row],[C/V]]</f>
        <v/>
      </c>
    </row>
    <row r="4864" spans="3:24" ht="15" customHeight="1" x14ac:dyDescent="0.25">
      <c r="C4864" s="262"/>
      <c r="D4864" s="272"/>
      <c r="E4864" s="273"/>
      <c r="F4864" s="264"/>
      <c r="G4864" s="265"/>
      <c r="H4864" s="126"/>
      <c r="I4864" s="125"/>
      <c r="J4864" s="125"/>
      <c r="K4864" s="125"/>
      <c r="L4864" s="125"/>
      <c r="M4864" s="125"/>
      <c r="N4864" s="125"/>
      <c r="O4864" s="266"/>
      <c r="P4864" s="267"/>
      <c r="Q4864" s="267"/>
      <c r="R4864" s="270"/>
      <c r="S4864" s="267"/>
      <c r="T4864" s="264"/>
      <c r="U4864" s="300"/>
      <c r="V4864" s="294" t="str">
        <f>IF(Tabela7[[#This Row],[C/V]]="c",Tabela7[[#This Row],[Preço Médio]],"")</f>
        <v/>
      </c>
      <c r="W4864" s="294" t="str">
        <f>IF(Tabela7[[#This Row],[C/V]]="v",Tabela7[[#This Row],[Preço Médio]],"")</f>
        <v/>
      </c>
      <c r="X4864" s="123" t="str">
        <f>Tabela7[[#This Row],[Código Negociação]]&amp;Tabela7[[#This Row],[C/V]]</f>
        <v/>
      </c>
    </row>
    <row r="4865" spans="3:24" ht="15" customHeight="1" x14ac:dyDescent="0.25">
      <c r="C4865" s="141"/>
      <c r="D4865" s="271"/>
      <c r="E4865" s="271"/>
      <c r="F4865" s="118"/>
      <c r="G4865" s="119"/>
      <c r="H4865" s="118"/>
      <c r="I4865" s="120"/>
      <c r="J4865" s="120"/>
      <c r="K4865" s="120"/>
      <c r="L4865" s="120"/>
      <c r="M4865" s="120"/>
      <c r="N4865" s="120"/>
      <c r="O4865" s="121"/>
      <c r="P4865" s="121"/>
      <c r="Q4865" s="117"/>
      <c r="R4865" s="122"/>
      <c r="S4865" s="117"/>
      <c r="T4865" s="123"/>
      <c r="U4865" s="299"/>
      <c r="V4865" s="294" t="str">
        <f>IF(Tabela7[[#This Row],[C/V]]="c",Tabela7[[#This Row],[Preço Médio]],"")</f>
        <v/>
      </c>
      <c r="W4865" s="294" t="str">
        <f>IF(Tabela7[[#This Row],[C/V]]="v",Tabela7[[#This Row],[Preço Médio]],"")</f>
        <v/>
      </c>
      <c r="X4865" s="123" t="str">
        <f>Tabela7[[#This Row],[Código Negociação]]&amp;Tabela7[[#This Row],[C/V]]</f>
        <v/>
      </c>
    </row>
    <row r="4866" spans="3:24" ht="15" customHeight="1" x14ac:dyDescent="0.25">
      <c r="C4866" s="262"/>
      <c r="D4866" s="272"/>
      <c r="E4866" s="272"/>
      <c r="F4866" s="264"/>
      <c r="G4866" s="265"/>
      <c r="H4866" s="126"/>
      <c r="I4866" s="125"/>
      <c r="J4866" s="125"/>
      <c r="K4866" s="125"/>
      <c r="L4866" s="125"/>
      <c r="M4866" s="125"/>
      <c r="N4866" s="125"/>
      <c r="O4866" s="266"/>
      <c r="P4866" s="267"/>
      <c r="Q4866" s="268"/>
      <c r="R4866" s="269"/>
      <c r="S4866" s="268"/>
      <c r="T4866" s="263"/>
      <c r="U4866" s="300"/>
      <c r="V4866" s="294" t="str">
        <f>IF(Tabela7[[#This Row],[C/V]]="c",Tabela7[[#This Row],[Preço Médio]],"")</f>
        <v/>
      </c>
      <c r="W4866" s="294" t="str">
        <f>IF(Tabela7[[#This Row],[C/V]]="v",Tabela7[[#This Row],[Preço Médio]],"")</f>
        <v/>
      </c>
      <c r="X4866" s="123" t="str">
        <f>Tabela7[[#This Row],[Código Negociação]]&amp;Tabela7[[#This Row],[C/V]]</f>
        <v/>
      </c>
    </row>
    <row r="4867" spans="3:24" ht="15" customHeight="1" x14ac:dyDescent="0.25">
      <c r="C4867" s="262"/>
      <c r="D4867" s="272"/>
      <c r="E4867" s="272"/>
      <c r="F4867" s="264"/>
      <c r="G4867" s="265"/>
      <c r="H4867" s="126"/>
      <c r="I4867" s="125"/>
      <c r="J4867" s="125"/>
      <c r="K4867" s="125"/>
      <c r="L4867" s="125"/>
      <c r="M4867" s="125"/>
      <c r="N4867" s="125"/>
      <c r="O4867" s="266"/>
      <c r="P4867" s="267"/>
      <c r="Q4867" s="267"/>
      <c r="R4867" s="270"/>
      <c r="S4867" s="267"/>
      <c r="T4867" s="264"/>
      <c r="U4867" s="300"/>
      <c r="V4867" s="294" t="str">
        <f>IF(Tabela7[[#This Row],[C/V]]="c",Tabela7[[#This Row],[Preço Médio]],"")</f>
        <v/>
      </c>
      <c r="W4867" s="294" t="str">
        <f>IF(Tabela7[[#This Row],[C/V]]="v",Tabela7[[#This Row],[Preço Médio]],"")</f>
        <v/>
      </c>
      <c r="X4867" s="123" t="str">
        <f>Tabela7[[#This Row],[Código Negociação]]&amp;Tabela7[[#This Row],[C/V]]</f>
        <v/>
      </c>
    </row>
    <row r="4868" spans="3:24" ht="15" customHeight="1" x14ac:dyDescent="0.25">
      <c r="C4868" s="141"/>
      <c r="D4868" s="273"/>
      <c r="E4868" s="273"/>
      <c r="F4868" s="264"/>
      <c r="G4868" s="274"/>
      <c r="H4868" s="264"/>
      <c r="I4868" s="275"/>
      <c r="J4868" s="275"/>
      <c r="K4868" s="275"/>
      <c r="L4868" s="275"/>
      <c r="M4868" s="275"/>
      <c r="N4868" s="275"/>
      <c r="O4868" s="267"/>
      <c r="P4868" s="267"/>
      <c r="Q4868" s="268"/>
      <c r="R4868" s="269"/>
      <c r="S4868" s="268"/>
      <c r="T4868" s="263"/>
      <c r="U4868" s="300"/>
      <c r="V4868" s="294" t="str">
        <f>IF(Tabela7[[#This Row],[C/V]]="c",Tabela7[[#This Row],[Preço Médio]],"")</f>
        <v/>
      </c>
      <c r="W4868" s="294" t="str">
        <f>IF(Tabela7[[#This Row],[C/V]]="v",Tabela7[[#This Row],[Preço Médio]],"")</f>
        <v/>
      </c>
      <c r="X4868" s="123" t="str">
        <f>Tabela7[[#This Row],[Código Negociação]]&amp;Tabela7[[#This Row],[C/V]]</f>
        <v/>
      </c>
    </row>
    <row r="4869" spans="3:24" ht="15" customHeight="1" x14ac:dyDescent="0.25">
      <c r="C4869" s="262"/>
      <c r="D4869" s="272"/>
      <c r="E4869" s="273"/>
      <c r="F4869" s="264"/>
      <c r="G4869" s="265"/>
      <c r="H4869" s="126"/>
      <c r="I4869" s="125"/>
      <c r="J4869" s="125"/>
      <c r="K4869" s="125"/>
      <c r="L4869" s="125"/>
      <c r="M4869" s="125"/>
      <c r="N4869" s="125"/>
      <c r="O4869" s="266"/>
      <c r="P4869" s="267"/>
      <c r="Q4869" s="268"/>
      <c r="R4869" s="269"/>
      <c r="S4869" s="268"/>
      <c r="T4869" s="263"/>
      <c r="U4869" s="300"/>
      <c r="V4869" s="294" t="str">
        <f>IF(Tabela7[[#This Row],[C/V]]="c",Tabela7[[#This Row],[Preço Médio]],"")</f>
        <v/>
      </c>
      <c r="W4869" s="294" t="str">
        <f>IF(Tabela7[[#This Row],[C/V]]="v",Tabela7[[#This Row],[Preço Médio]],"")</f>
        <v/>
      </c>
      <c r="X4869" s="123" t="str">
        <f>Tabela7[[#This Row],[Código Negociação]]&amp;Tabela7[[#This Row],[C/V]]</f>
        <v/>
      </c>
    </row>
    <row r="4870" spans="3:24" ht="15" customHeight="1" x14ac:dyDescent="0.25">
      <c r="C4870" s="262"/>
      <c r="D4870" s="272"/>
      <c r="E4870" s="273"/>
      <c r="F4870" s="264"/>
      <c r="G4870" s="265"/>
      <c r="H4870" s="126"/>
      <c r="I4870" s="125"/>
      <c r="J4870" s="125"/>
      <c r="K4870" s="125"/>
      <c r="L4870" s="125"/>
      <c r="M4870" s="125"/>
      <c r="N4870" s="125"/>
      <c r="O4870" s="266"/>
      <c r="P4870" s="267"/>
      <c r="Q4870" s="267"/>
      <c r="R4870" s="270"/>
      <c r="S4870" s="267"/>
      <c r="T4870" s="264"/>
      <c r="U4870" s="300"/>
      <c r="V4870" s="294" t="str">
        <f>IF(Tabela7[[#This Row],[C/V]]="c",Tabela7[[#This Row],[Preço Médio]],"")</f>
        <v/>
      </c>
      <c r="W4870" s="294" t="str">
        <f>IF(Tabela7[[#This Row],[C/V]]="v",Tabela7[[#This Row],[Preço Médio]],"")</f>
        <v/>
      </c>
      <c r="X4870" s="123" t="str">
        <f>Tabela7[[#This Row],[Código Negociação]]&amp;Tabela7[[#This Row],[C/V]]</f>
        <v/>
      </c>
    </row>
    <row r="4871" spans="3:24" ht="15" customHeight="1" x14ac:dyDescent="0.25">
      <c r="C4871" s="141"/>
      <c r="D4871" s="271"/>
      <c r="E4871" s="271"/>
      <c r="F4871" s="118"/>
      <c r="G4871" s="119"/>
      <c r="H4871" s="118"/>
      <c r="I4871" s="120"/>
      <c r="J4871" s="120"/>
      <c r="K4871" s="120"/>
      <c r="L4871" s="120"/>
      <c r="M4871" s="120"/>
      <c r="N4871" s="120"/>
      <c r="O4871" s="121"/>
      <c r="P4871" s="121"/>
      <c r="Q4871" s="117"/>
      <c r="R4871" s="122"/>
      <c r="S4871" s="117"/>
      <c r="T4871" s="123"/>
      <c r="U4871" s="299"/>
      <c r="V4871" s="294" t="str">
        <f>IF(Tabela7[[#This Row],[C/V]]="c",Tabela7[[#This Row],[Preço Médio]],"")</f>
        <v/>
      </c>
      <c r="W4871" s="294" t="str">
        <f>IF(Tabela7[[#This Row],[C/V]]="v",Tabela7[[#This Row],[Preço Médio]],"")</f>
        <v/>
      </c>
      <c r="X4871" s="123" t="str">
        <f>Tabela7[[#This Row],[Código Negociação]]&amp;Tabela7[[#This Row],[C/V]]</f>
        <v/>
      </c>
    </row>
    <row r="4872" spans="3:24" ht="15" customHeight="1" x14ac:dyDescent="0.25">
      <c r="C4872" s="262"/>
      <c r="D4872" s="272"/>
      <c r="E4872" s="272"/>
      <c r="F4872" s="264"/>
      <c r="G4872" s="265"/>
      <c r="H4872" s="126"/>
      <c r="I4872" s="125"/>
      <c r="J4872" s="125"/>
      <c r="K4872" s="125"/>
      <c r="L4872" s="125"/>
      <c r="M4872" s="125"/>
      <c r="N4872" s="125"/>
      <c r="O4872" s="266"/>
      <c r="P4872" s="267"/>
      <c r="Q4872" s="268"/>
      <c r="R4872" s="269"/>
      <c r="S4872" s="268"/>
      <c r="T4872" s="263"/>
      <c r="U4872" s="300"/>
      <c r="V4872" s="294" t="str">
        <f>IF(Tabela7[[#This Row],[C/V]]="c",Tabela7[[#This Row],[Preço Médio]],"")</f>
        <v/>
      </c>
      <c r="W4872" s="294" t="str">
        <f>IF(Tabela7[[#This Row],[C/V]]="v",Tabela7[[#This Row],[Preço Médio]],"")</f>
        <v/>
      </c>
      <c r="X4872" s="123" t="str">
        <f>Tabela7[[#This Row],[Código Negociação]]&amp;Tabela7[[#This Row],[C/V]]</f>
        <v/>
      </c>
    </row>
    <row r="4873" spans="3:24" ht="15" customHeight="1" x14ac:dyDescent="0.25">
      <c r="C4873" s="262"/>
      <c r="D4873" s="272"/>
      <c r="E4873" s="272"/>
      <c r="F4873" s="264"/>
      <c r="G4873" s="265"/>
      <c r="H4873" s="126"/>
      <c r="I4873" s="125"/>
      <c r="J4873" s="125"/>
      <c r="K4873" s="125"/>
      <c r="L4873" s="125"/>
      <c r="M4873" s="125"/>
      <c r="N4873" s="125"/>
      <c r="O4873" s="266"/>
      <c r="P4873" s="267"/>
      <c r="Q4873" s="267"/>
      <c r="R4873" s="270"/>
      <c r="S4873" s="267"/>
      <c r="T4873" s="264"/>
      <c r="U4873" s="300"/>
      <c r="V4873" s="294" t="str">
        <f>IF(Tabela7[[#This Row],[C/V]]="c",Tabela7[[#This Row],[Preço Médio]],"")</f>
        <v/>
      </c>
      <c r="W4873" s="294" t="str">
        <f>IF(Tabela7[[#This Row],[C/V]]="v",Tabela7[[#This Row],[Preço Médio]],"")</f>
        <v/>
      </c>
      <c r="X4873" s="123" t="str">
        <f>Tabela7[[#This Row],[Código Negociação]]&amp;Tabela7[[#This Row],[C/V]]</f>
        <v/>
      </c>
    </row>
    <row r="4874" spans="3:24" ht="15" customHeight="1" x14ac:dyDescent="0.25">
      <c r="C4874" s="141"/>
      <c r="D4874" s="273"/>
      <c r="E4874" s="273"/>
      <c r="F4874" s="264"/>
      <c r="G4874" s="274"/>
      <c r="H4874" s="264"/>
      <c r="I4874" s="275"/>
      <c r="J4874" s="275"/>
      <c r="K4874" s="275"/>
      <c r="L4874" s="275"/>
      <c r="M4874" s="275"/>
      <c r="N4874" s="275"/>
      <c r="O4874" s="267"/>
      <c r="P4874" s="267"/>
      <c r="Q4874" s="268"/>
      <c r="R4874" s="269"/>
      <c r="S4874" s="268"/>
      <c r="T4874" s="263"/>
      <c r="U4874" s="300"/>
      <c r="V4874" s="294" t="str">
        <f>IF(Tabela7[[#This Row],[C/V]]="c",Tabela7[[#This Row],[Preço Médio]],"")</f>
        <v/>
      </c>
      <c r="W4874" s="294" t="str">
        <f>IF(Tabela7[[#This Row],[C/V]]="v",Tabela7[[#This Row],[Preço Médio]],"")</f>
        <v/>
      </c>
      <c r="X4874" s="123" t="str">
        <f>Tabela7[[#This Row],[Código Negociação]]&amp;Tabela7[[#This Row],[C/V]]</f>
        <v/>
      </c>
    </row>
    <row r="4875" spans="3:24" ht="15" customHeight="1" x14ac:dyDescent="0.25">
      <c r="C4875" s="262"/>
      <c r="D4875" s="272"/>
      <c r="E4875" s="273"/>
      <c r="F4875" s="264"/>
      <c r="G4875" s="265"/>
      <c r="H4875" s="126"/>
      <c r="I4875" s="125"/>
      <c r="J4875" s="125"/>
      <c r="K4875" s="125"/>
      <c r="L4875" s="125"/>
      <c r="M4875" s="125"/>
      <c r="N4875" s="125"/>
      <c r="O4875" s="266"/>
      <c r="P4875" s="267"/>
      <c r="Q4875" s="268"/>
      <c r="R4875" s="269"/>
      <c r="S4875" s="268"/>
      <c r="T4875" s="263"/>
      <c r="U4875" s="300"/>
      <c r="V4875" s="294" t="str">
        <f>IF(Tabela7[[#This Row],[C/V]]="c",Tabela7[[#This Row],[Preço Médio]],"")</f>
        <v/>
      </c>
      <c r="W4875" s="294" t="str">
        <f>IF(Tabela7[[#This Row],[C/V]]="v",Tabela7[[#This Row],[Preço Médio]],"")</f>
        <v/>
      </c>
      <c r="X4875" s="123" t="str">
        <f>Tabela7[[#This Row],[Código Negociação]]&amp;Tabela7[[#This Row],[C/V]]</f>
        <v/>
      </c>
    </row>
    <row r="4876" spans="3:24" ht="15" customHeight="1" x14ac:dyDescent="0.25">
      <c r="C4876" s="262"/>
      <c r="D4876" s="272"/>
      <c r="E4876" s="273"/>
      <c r="F4876" s="264"/>
      <c r="G4876" s="265"/>
      <c r="H4876" s="126"/>
      <c r="I4876" s="125"/>
      <c r="J4876" s="125"/>
      <c r="K4876" s="125"/>
      <c r="L4876" s="125"/>
      <c r="M4876" s="125"/>
      <c r="N4876" s="125"/>
      <c r="O4876" s="266"/>
      <c r="P4876" s="267"/>
      <c r="Q4876" s="267"/>
      <c r="R4876" s="270"/>
      <c r="S4876" s="267"/>
      <c r="T4876" s="264"/>
      <c r="U4876" s="300"/>
      <c r="V4876" s="294" t="str">
        <f>IF(Tabela7[[#This Row],[C/V]]="c",Tabela7[[#This Row],[Preço Médio]],"")</f>
        <v/>
      </c>
      <c r="W4876" s="294" t="str">
        <f>IF(Tabela7[[#This Row],[C/V]]="v",Tabela7[[#This Row],[Preço Médio]],"")</f>
        <v/>
      </c>
      <c r="X4876" s="123" t="str">
        <f>Tabela7[[#This Row],[Código Negociação]]&amp;Tabela7[[#This Row],[C/V]]</f>
        <v/>
      </c>
    </row>
    <row r="4877" spans="3:24" ht="15" customHeight="1" x14ac:dyDescent="0.25">
      <c r="C4877" s="141"/>
      <c r="D4877" s="271"/>
      <c r="E4877" s="271"/>
      <c r="F4877" s="118"/>
      <c r="G4877" s="119"/>
      <c r="H4877" s="118"/>
      <c r="I4877" s="120"/>
      <c r="J4877" s="120"/>
      <c r="K4877" s="120"/>
      <c r="L4877" s="120"/>
      <c r="M4877" s="120"/>
      <c r="N4877" s="120"/>
      <c r="O4877" s="121"/>
      <c r="P4877" s="121"/>
      <c r="Q4877" s="117"/>
      <c r="R4877" s="122"/>
      <c r="S4877" s="117"/>
      <c r="T4877" s="123"/>
      <c r="U4877" s="299"/>
      <c r="V4877" s="294" t="str">
        <f>IF(Tabela7[[#This Row],[C/V]]="c",Tabela7[[#This Row],[Preço Médio]],"")</f>
        <v/>
      </c>
      <c r="W4877" s="294" t="str">
        <f>IF(Tabela7[[#This Row],[C/V]]="v",Tabela7[[#This Row],[Preço Médio]],"")</f>
        <v/>
      </c>
      <c r="X4877" s="123" t="str">
        <f>Tabela7[[#This Row],[Código Negociação]]&amp;Tabela7[[#This Row],[C/V]]</f>
        <v/>
      </c>
    </row>
    <row r="4878" spans="3:24" ht="15" customHeight="1" x14ac:dyDescent="0.25">
      <c r="C4878" s="262"/>
      <c r="D4878" s="272"/>
      <c r="E4878" s="272"/>
      <c r="F4878" s="264"/>
      <c r="G4878" s="265"/>
      <c r="H4878" s="126"/>
      <c r="I4878" s="125"/>
      <c r="J4878" s="125"/>
      <c r="K4878" s="125"/>
      <c r="L4878" s="125"/>
      <c r="M4878" s="125"/>
      <c r="N4878" s="125"/>
      <c r="O4878" s="266"/>
      <c r="P4878" s="267"/>
      <c r="Q4878" s="268"/>
      <c r="R4878" s="269"/>
      <c r="S4878" s="268"/>
      <c r="T4878" s="263"/>
      <c r="U4878" s="300"/>
      <c r="V4878" s="294" t="str">
        <f>IF(Tabela7[[#This Row],[C/V]]="c",Tabela7[[#This Row],[Preço Médio]],"")</f>
        <v/>
      </c>
      <c r="W4878" s="294" t="str">
        <f>IF(Tabela7[[#This Row],[C/V]]="v",Tabela7[[#This Row],[Preço Médio]],"")</f>
        <v/>
      </c>
      <c r="X4878" s="123" t="str">
        <f>Tabela7[[#This Row],[Código Negociação]]&amp;Tabela7[[#This Row],[C/V]]</f>
        <v/>
      </c>
    </row>
    <row r="4879" spans="3:24" ht="15" customHeight="1" x14ac:dyDescent="0.25">
      <c r="C4879" s="262"/>
      <c r="D4879" s="272"/>
      <c r="E4879" s="272"/>
      <c r="F4879" s="264"/>
      <c r="G4879" s="265"/>
      <c r="H4879" s="126"/>
      <c r="I4879" s="125"/>
      <c r="J4879" s="125"/>
      <c r="K4879" s="125"/>
      <c r="L4879" s="125"/>
      <c r="M4879" s="125"/>
      <c r="N4879" s="125"/>
      <c r="O4879" s="266"/>
      <c r="P4879" s="267"/>
      <c r="Q4879" s="267"/>
      <c r="R4879" s="270"/>
      <c r="S4879" s="267"/>
      <c r="T4879" s="264"/>
      <c r="U4879" s="300"/>
      <c r="V4879" s="294" t="str">
        <f>IF(Tabela7[[#This Row],[C/V]]="c",Tabela7[[#This Row],[Preço Médio]],"")</f>
        <v/>
      </c>
      <c r="W4879" s="294" t="str">
        <f>IF(Tabela7[[#This Row],[C/V]]="v",Tabela7[[#This Row],[Preço Médio]],"")</f>
        <v/>
      </c>
      <c r="X4879" s="123" t="str">
        <f>Tabela7[[#This Row],[Código Negociação]]&amp;Tabela7[[#This Row],[C/V]]</f>
        <v/>
      </c>
    </row>
    <row r="4880" spans="3:24" ht="15" customHeight="1" x14ac:dyDescent="0.25">
      <c r="C4880" s="141"/>
      <c r="D4880" s="273"/>
      <c r="E4880" s="273"/>
      <c r="F4880" s="264"/>
      <c r="G4880" s="274"/>
      <c r="H4880" s="264"/>
      <c r="I4880" s="275"/>
      <c r="J4880" s="275"/>
      <c r="K4880" s="275"/>
      <c r="L4880" s="275"/>
      <c r="M4880" s="275"/>
      <c r="N4880" s="275"/>
      <c r="O4880" s="267"/>
      <c r="P4880" s="267"/>
      <c r="Q4880" s="268"/>
      <c r="R4880" s="269"/>
      <c r="S4880" s="268"/>
      <c r="T4880" s="263"/>
      <c r="U4880" s="300"/>
      <c r="V4880" s="294" t="str">
        <f>IF(Tabela7[[#This Row],[C/V]]="c",Tabela7[[#This Row],[Preço Médio]],"")</f>
        <v/>
      </c>
      <c r="W4880" s="294" t="str">
        <f>IF(Tabela7[[#This Row],[C/V]]="v",Tabela7[[#This Row],[Preço Médio]],"")</f>
        <v/>
      </c>
      <c r="X4880" s="123" t="str">
        <f>Tabela7[[#This Row],[Código Negociação]]&amp;Tabela7[[#This Row],[C/V]]</f>
        <v/>
      </c>
    </row>
    <row r="4881" spans="3:24" ht="15" customHeight="1" x14ac:dyDescent="0.25">
      <c r="C4881" s="262"/>
      <c r="D4881" s="272"/>
      <c r="E4881" s="273"/>
      <c r="F4881" s="264"/>
      <c r="G4881" s="265"/>
      <c r="H4881" s="126"/>
      <c r="I4881" s="125"/>
      <c r="J4881" s="125"/>
      <c r="K4881" s="125"/>
      <c r="L4881" s="125"/>
      <c r="M4881" s="125"/>
      <c r="N4881" s="125"/>
      <c r="O4881" s="266"/>
      <c r="P4881" s="267"/>
      <c r="Q4881" s="268"/>
      <c r="R4881" s="269"/>
      <c r="S4881" s="268"/>
      <c r="T4881" s="263"/>
      <c r="U4881" s="300"/>
      <c r="V4881" s="294" t="str">
        <f>IF(Tabela7[[#This Row],[C/V]]="c",Tabela7[[#This Row],[Preço Médio]],"")</f>
        <v/>
      </c>
      <c r="W4881" s="294" t="str">
        <f>IF(Tabela7[[#This Row],[C/V]]="v",Tabela7[[#This Row],[Preço Médio]],"")</f>
        <v/>
      </c>
      <c r="X4881" s="123" t="str">
        <f>Tabela7[[#This Row],[Código Negociação]]&amp;Tabela7[[#This Row],[C/V]]</f>
        <v/>
      </c>
    </row>
    <row r="4882" spans="3:24" ht="15" customHeight="1" x14ac:dyDescent="0.25">
      <c r="C4882" s="262"/>
      <c r="D4882" s="272"/>
      <c r="E4882" s="273"/>
      <c r="F4882" s="264"/>
      <c r="G4882" s="265"/>
      <c r="H4882" s="126"/>
      <c r="I4882" s="125"/>
      <c r="J4882" s="125"/>
      <c r="K4882" s="125"/>
      <c r="L4882" s="125"/>
      <c r="M4882" s="125"/>
      <c r="N4882" s="125"/>
      <c r="O4882" s="266"/>
      <c r="P4882" s="267"/>
      <c r="Q4882" s="267"/>
      <c r="R4882" s="270"/>
      <c r="S4882" s="267"/>
      <c r="T4882" s="264"/>
      <c r="U4882" s="300"/>
      <c r="V4882" s="294" t="str">
        <f>IF(Tabela7[[#This Row],[C/V]]="c",Tabela7[[#This Row],[Preço Médio]],"")</f>
        <v/>
      </c>
      <c r="W4882" s="294" t="str">
        <f>IF(Tabela7[[#This Row],[C/V]]="v",Tabela7[[#This Row],[Preço Médio]],"")</f>
        <v/>
      </c>
      <c r="X4882" s="123" t="str">
        <f>Tabela7[[#This Row],[Código Negociação]]&amp;Tabela7[[#This Row],[C/V]]</f>
        <v/>
      </c>
    </row>
    <row r="4883" spans="3:24" ht="15" customHeight="1" x14ac:dyDescent="0.25">
      <c r="C4883" s="141"/>
      <c r="D4883" s="271"/>
      <c r="E4883" s="271"/>
      <c r="F4883" s="118"/>
      <c r="G4883" s="119"/>
      <c r="H4883" s="118"/>
      <c r="I4883" s="120"/>
      <c r="J4883" s="120"/>
      <c r="K4883" s="120"/>
      <c r="L4883" s="120"/>
      <c r="M4883" s="120"/>
      <c r="N4883" s="120"/>
      <c r="O4883" s="121"/>
      <c r="P4883" s="121"/>
      <c r="Q4883" s="117"/>
      <c r="R4883" s="122"/>
      <c r="S4883" s="117"/>
      <c r="T4883" s="123"/>
      <c r="U4883" s="299"/>
      <c r="V4883" s="294" t="str">
        <f>IF(Tabela7[[#This Row],[C/V]]="c",Tabela7[[#This Row],[Preço Médio]],"")</f>
        <v/>
      </c>
      <c r="W4883" s="294" t="str">
        <f>IF(Tabela7[[#This Row],[C/V]]="v",Tabela7[[#This Row],[Preço Médio]],"")</f>
        <v/>
      </c>
      <c r="X4883" s="123" t="str">
        <f>Tabela7[[#This Row],[Código Negociação]]&amp;Tabela7[[#This Row],[C/V]]</f>
        <v/>
      </c>
    </row>
    <row r="4884" spans="3:24" ht="15" customHeight="1" x14ac:dyDescent="0.25">
      <c r="C4884" s="262"/>
      <c r="D4884" s="272"/>
      <c r="E4884" s="272"/>
      <c r="F4884" s="264"/>
      <c r="G4884" s="265"/>
      <c r="H4884" s="126"/>
      <c r="I4884" s="125"/>
      <c r="J4884" s="125"/>
      <c r="K4884" s="125"/>
      <c r="L4884" s="125"/>
      <c r="M4884" s="125"/>
      <c r="N4884" s="125"/>
      <c r="O4884" s="266"/>
      <c r="P4884" s="267"/>
      <c r="Q4884" s="268"/>
      <c r="R4884" s="269"/>
      <c r="S4884" s="268"/>
      <c r="T4884" s="263"/>
      <c r="U4884" s="300"/>
      <c r="V4884" s="294" t="str">
        <f>IF(Tabela7[[#This Row],[C/V]]="c",Tabela7[[#This Row],[Preço Médio]],"")</f>
        <v/>
      </c>
      <c r="W4884" s="294" t="str">
        <f>IF(Tabela7[[#This Row],[C/V]]="v",Tabela7[[#This Row],[Preço Médio]],"")</f>
        <v/>
      </c>
      <c r="X4884" s="123" t="str">
        <f>Tabela7[[#This Row],[Código Negociação]]&amp;Tabela7[[#This Row],[C/V]]</f>
        <v/>
      </c>
    </row>
    <row r="4885" spans="3:24" ht="15" customHeight="1" x14ac:dyDescent="0.25">
      <c r="C4885" s="262"/>
      <c r="D4885" s="272"/>
      <c r="E4885" s="272"/>
      <c r="F4885" s="264"/>
      <c r="G4885" s="265"/>
      <c r="H4885" s="126"/>
      <c r="I4885" s="125"/>
      <c r="J4885" s="125"/>
      <c r="K4885" s="125"/>
      <c r="L4885" s="125"/>
      <c r="M4885" s="125"/>
      <c r="N4885" s="125"/>
      <c r="O4885" s="266"/>
      <c r="P4885" s="267"/>
      <c r="Q4885" s="267"/>
      <c r="R4885" s="270"/>
      <c r="S4885" s="267"/>
      <c r="T4885" s="264"/>
      <c r="U4885" s="300"/>
      <c r="V4885" s="294" t="str">
        <f>IF(Tabela7[[#This Row],[C/V]]="c",Tabela7[[#This Row],[Preço Médio]],"")</f>
        <v/>
      </c>
      <c r="W4885" s="294" t="str">
        <f>IF(Tabela7[[#This Row],[C/V]]="v",Tabela7[[#This Row],[Preço Médio]],"")</f>
        <v/>
      </c>
      <c r="X4885" s="123" t="str">
        <f>Tabela7[[#This Row],[Código Negociação]]&amp;Tabela7[[#This Row],[C/V]]</f>
        <v/>
      </c>
    </row>
    <row r="4886" spans="3:24" ht="15" customHeight="1" x14ac:dyDescent="0.25">
      <c r="C4886" s="141"/>
      <c r="D4886" s="273"/>
      <c r="E4886" s="273"/>
      <c r="F4886" s="264"/>
      <c r="G4886" s="274"/>
      <c r="H4886" s="264"/>
      <c r="I4886" s="275"/>
      <c r="J4886" s="275"/>
      <c r="K4886" s="275"/>
      <c r="L4886" s="275"/>
      <c r="M4886" s="275"/>
      <c r="N4886" s="275"/>
      <c r="O4886" s="267"/>
      <c r="P4886" s="267"/>
      <c r="Q4886" s="268"/>
      <c r="R4886" s="269"/>
      <c r="S4886" s="268"/>
      <c r="T4886" s="263"/>
      <c r="U4886" s="300"/>
      <c r="V4886" s="294" t="str">
        <f>IF(Tabela7[[#This Row],[C/V]]="c",Tabela7[[#This Row],[Preço Médio]],"")</f>
        <v/>
      </c>
      <c r="W4886" s="294" t="str">
        <f>IF(Tabela7[[#This Row],[C/V]]="v",Tabela7[[#This Row],[Preço Médio]],"")</f>
        <v/>
      </c>
      <c r="X4886" s="123" t="str">
        <f>Tabela7[[#This Row],[Código Negociação]]&amp;Tabela7[[#This Row],[C/V]]</f>
        <v/>
      </c>
    </row>
    <row r="4887" spans="3:24" ht="15" customHeight="1" x14ac:dyDescent="0.25">
      <c r="C4887" s="262"/>
      <c r="D4887" s="272"/>
      <c r="E4887" s="273"/>
      <c r="F4887" s="264"/>
      <c r="G4887" s="265"/>
      <c r="H4887" s="126"/>
      <c r="I4887" s="125"/>
      <c r="J4887" s="125"/>
      <c r="K4887" s="125"/>
      <c r="L4887" s="125"/>
      <c r="M4887" s="125"/>
      <c r="N4887" s="125"/>
      <c r="O4887" s="266"/>
      <c r="P4887" s="267"/>
      <c r="Q4887" s="268"/>
      <c r="R4887" s="269"/>
      <c r="S4887" s="268"/>
      <c r="T4887" s="263"/>
      <c r="U4887" s="300"/>
      <c r="V4887" s="294" t="str">
        <f>IF(Tabela7[[#This Row],[C/V]]="c",Tabela7[[#This Row],[Preço Médio]],"")</f>
        <v/>
      </c>
      <c r="W4887" s="294" t="str">
        <f>IF(Tabela7[[#This Row],[C/V]]="v",Tabela7[[#This Row],[Preço Médio]],"")</f>
        <v/>
      </c>
      <c r="X4887" s="123" t="str">
        <f>Tabela7[[#This Row],[Código Negociação]]&amp;Tabela7[[#This Row],[C/V]]</f>
        <v/>
      </c>
    </row>
    <row r="4888" spans="3:24" ht="15" customHeight="1" x14ac:dyDescent="0.25">
      <c r="C4888" s="262"/>
      <c r="D4888" s="272"/>
      <c r="E4888" s="273"/>
      <c r="F4888" s="264"/>
      <c r="G4888" s="265"/>
      <c r="H4888" s="126"/>
      <c r="I4888" s="125"/>
      <c r="J4888" s="125"/>
      <c r="K4888" s="125"/>
      <c r="L4888" s="125"/>
      <c r="M4888" s="125"/>
      <c r="N4888" s="125"/>
      <c r="O4888" s="266"/>
      <c r="P4888" s="267"/>
      <c r="Q4888" s="267"/>
      <c r="R4888" s="270"/>
      <c r="S4888" s="267"/>
      <c r="T4888" s="264"/>
      <c r="U4888" s="300"/>
      <c r="V4888" s="294" t="str">
        <f>IF(Tabela7[[#This Row],[C/V]]="c",Tabela7[[#This Row],[Preço Médio]],"")</f>
        <v/>
      </c>
      <c r="W4888" s="294" t="str">
        <f>IF(Tabela7[[#This Row],[C/V]]="v",Tabela7[[#This Row],[Preço Médio]],"")</f>
        <v/>
      </c>
      <c r="X4888" s="123" t="str">
        <f>Tabela7[[#This Row],[Código Negociação]]&amp;Tabela7[[#This Row],[C/V]]</f>
        <v/>
      </c>
    </row>
    <row r="4889" spans="3:24" ht="15" customHeight="1" x14ac:dyDescent="0.25">
      <c r="C4889" s="141"/>
      <c r="D4889" s="271"/>
      <c r="E4889" s="271"/>
      <c r="F4889" s="118"/>
      <c r="G4889" s="119"/>
      <c r="H4889" s="118"/>
      <c r="I4889" s="120"/>
      <c r="J4889" s="120"/>
      <c r="K4889" s="120"/>
      <c r="L4889" s="120"/>
      <c r="M4889" s="120"/>
      <c r="N4889" s="120"/>
      <c r="O4889" s="121"/>
      <c r="P4889" s="121"/>
      <c r="Q4889" s="117"/>
      <c r="R4889" s="122"/>
      <c r="S4889" s="117"/>
      <c r="T4889" s="123"/>
      <c r="U4889" s="299"/>
      <c r="V4889" s="294" t="str">
        <f>IF(Tabela7[[#This Row],[C/V]]="c",Tabela7[[#This Row],[Preço Médio]],"")</f>
        <v/>
      </c>
      <c r="W4889" s="294" t="str">
        <f>IF(Tabela7[[#This Row],[C/V]]="v",Tabela7[[#This Row],[Preço Médio]],"")</f>
        <v/>
      </c>
      <c r="X4889" s="123" t="str">
        <f>Tabela7[[#This Row],[Código Negociação]]&amp;Tabela7[[#This Row],[C/V]]</f>
        <v/>
      </c>
    </row>
    <row r="4890" spans="3:24" ht="15" customHeight="1" x14ac:dyDescent="0.25">
      <c r="C4890" s="262"/>
      <c r="D4890" s="272"/>
      <c r="E4890" s="272"/>
      <c r="F4890" s="264"/>
      <c r="G4890" s="265"/>
      <c r="H4890" s="126"/>
      <c r="I4890" s="125"/>
      <c r="J4890" s="125"/>
      <c r="K4890" s="125"/>
      <c r="L4890" s="125"/>
      <c r="M4890" s="125"/>
      <c r="N4890" s="125"/>
      <c r="O4890" s="266"/>
      <c r="P4890" s="267"/>
      <c r="Q4890" s="268"/>
      <c r="R4890" s="269"/>
      <c r="S4890" s="268"/>
      <c r="T4890" s="263"/>
      <c r="U4890" s="300"/>
      <c r="V4890" s="294" t="str">
        <f>IF(Tabela7[[#This Row],[C/V]]="c",Tabela7[[#This Row],[Preço Médio]],"")</f>
        <v/>
      </c>
      <c r="W4890" s="294" t="str">
        <f>IF(Tabela7[[#This Row],[C/V]]="v",Tabela7[[#This Row],[Preço Médio]],"")</f>
        <v/>
      </c>
      <c r="X4890" s="123" t="str">
        <f>Tabela7[[#This Row],[Código Negociação]]&amp;Tabela7[[#This Row],[C/V]]</f>
        <v/>
      </c>
    </row>
    <row r="4891" spans="3:24" ht="15" customHeight="1" x14ac:dyDescent="0.25">
      <c r="C4891" s="262"/>
      <c r="D4891" s="272"/>
      <c r="E4891" s="272"/>
      <c r="F4891" s="264"/>
      <c r="G4891" s="265"/>
      <c r="H4891" s="126"/>
      <c r="I4891" s="125"/>
      <c r="J4891" s="125"/>
      <c r="K4891" s="125"/>
      <c r="L4891" s="125"/>
      <c r="M4891" s="125"/>
      <c r="N4891" s="125"/>
      <c r="O4891" s="266"/>
      <c r="P4891" s="267"/>
      <c r="Q4891" s="267"/>
      <c r="R4891" s="270"/>
      <c r="S4891" s="267"/>
      <c r="T4891" s="264"/>
      <c r="U4891" s="300"/>
      <c r="V4891" s="294" t="str">
        <f>IF(Tabela7[[#This Row],[C/V]]="c",Tabela7[[#This Row],[Preço Médio]],"")</f>
        <v/>
      </c>
      <c r="W4891" s="294" t="str">
        <f>IF(Tabela7[[#This Row],[C/V]]="v",Tabela7[[#This Row],[Preço Médio]],"")</f>
        <v/>
      </c>
      <c r="X4891" s="123" t="str">
        <f>Tabela7[[#This Row],[Código Negociação]]&amp;Tabela7[[#This Row],[C/V]]</f>
        <v/>
      </c>
    </row>
    <row r="4892" spans="3:24" ht="15" customHeight="1" x14ac:dyDescent="0.25">
      <c r="C4892" s="141"/>
      <c r="D4892" s="273"/>
      <c r="E4892" s="273"/>
      <c r="F4892" s="264"/>
      <c r="G4892" s="274"/>
      <c r="H4892" s="264"/>
      <c r="I4892" s="275"/>
      <c r="J4892" s="275"/>
      <c r="K4892" s="275"/>
      <c r="L4892" s="275"/>
      <c r="M4892" s="275"/>
      <c r="N4892" s="275"/>
      <c r="O4892" s="267"/>
      <c r="P4892" s="267"/>
      <c r="Q4892" s="268"/>
      <c r="R4892" s="269"/>
      <c r="S4892" s="268"/>
      <c r="T4892" s="263"/>
      <c r="U4892" s="300"/>
      <c r="V4892" s="294" t="str">
        <f>IF(Tabela7[[#This Row],[C/V]]="c",Tabela7[[#This Row],[Preço Médio]],"")</f>
        <v/>
      </c>
      <c r="W4892" s="294" t="str">
        <f>IF(Tabela7[[#This Row],[C/V]]="v",Tabela7[[#This Row],[Preço Médio]],"")</f>
        <v/>
      </c>
      <c r="X4892" s="123" t="str">
        <f>Tabela7[[#This Row],[Código Negociação]]&amp;Tabela7[[#This Row],[C/V]]</f>
        <v/>
      </c>
    </row>
    <row r="4893" spans="3:24" ht="15" customHeight="1" x14ac:dyDescent="0.25">
      <c r="C4893" s="262"/>
      <c r="D4893" s="272"/>
      <c r="E4893" s="273"/>
      <c r="F4893" s="264"/>
      <c r="G4893" s="265"/>
      <c r="H4893" s="126"/>
      <c r="I4893" s="125"/>
      <c r="J4893" s="125"/>
      <c r="K4893" s="125"/>
      <c r="L4893" s="125"/>
      <c r="M4893" s="125"/>
      <c r="N4893" s="125"/>
      <c r="O4893" s="266"/>
      <c r="P4893" s="267"/>
      <c r="Q4893" s="268"/>
      <c r="R4893" s="269"/>
      <c r="S4893" s="268"/>
      <c r="T4893" s="263"/>
      <c r="U4893" s="300"/>
      <c r="V4893" s="294" t="str">
        <f>IF(Tabela7[[#This Row],[C/V]]="c",Tabela7[[#This Row],[Preço Médio]],"")</f>
        <v/>
      </c>
      <c r="W4893" s="294" t="str">
        <f>IF(Tabela7[[#This Row],[C/V]]="v",Tabela7[[#This Row],[Preço Médio]],"")</f>
        <v/>
      </c>
      <c r="X4893" s="123" t="str">
        <f>Tabela7[[#This Row],[Código Negociação]]&amp;Tabela7[[#This Row],[C/V]]</f>
        <v/>
      </c>
    </row>
    <row r="4894" spans="3:24" ht="15" customHeight="1" x14ac:dyDescent="0.25">
      <c r="C4894" s="262"/>
      <c r="D4894" s="272"/>
      <c r="E4894" s="273"/>
      <c r="F4894" s="264"/>
      <c r="G4894" s="265"/>
      <c r="H4894" s="126"/>
      <c r="I4894" s="125"/>
      <c r="J4894" s="125"/>
      <c r="K4894" s="125"/>
      <c r="L4894" s="125"/>
      <c r="M4894" s="125"/>
      <c r="N4894" s="125"/>
      <c r="O4894" s="266"/>
      <c r="P4894" s="267"/>
      <c r="Q4894" s="267"/>
      <c r="R4894" s="270"/>
      <c r="S4894" s="267"/>
      <c r="T4894" s="264"/>
      <c r="U4894" s="300"/>
      <c r="V4894" s="294" t="str">
        <f>IF(Tabela7[[#This Row],[C/V]]="c",Tabela7[[#This Row],[Preço Médio]],"")</f>
        <v/>
      </c>
      <c r="W4894" s="294" t="str">
        <f>IF(Tabela7[[#This Row],[C/V]]="v",Tabela7[[#This Row],[Preço Médio]],"")</f>
        <v/>
      </c>
      <c r="X4894" s="123" t="str">
        <f>Tabela7[[#This Row],[Código Negociação]]&amp;Tabela7[[#This Row],[C/V]]</f>
        <v/>
      </c>
    </row>
    <row r="4895" spans="3:24" ht="15" customHeight="1" x14ac:dyDescent="0.25">
      <c r="C4895" s="141"/>
      <c r="D4895" s="271"/>
      <c r="E4895" s="271"/>
      <c r="F4895" s="118"/>
      <c r="G4895" s="119"/>
      <c r="H4895" s="118"/>
      <c r="I4895" s="120"/>
      <c r="J4895" s="120"/>
      <c r="K4895" s="120"/>
      <c r="L4895" s="120"/>
      <c r="M4895" s="120"/>
      <c r="N4895" s="120"/>
      <c r="O4895" s="121"/>
      <c r="P4895" s="121"/>
      <c r="Q4895" s="117"/>
      <c r="R4895" s="122"/>
      <c r="S4895" s="117"/>
      <c r="T4895" s="123"/>
      <c r="U4895" s="299"/>
      <c r="V4895" s="294" t="str">
        <f>IF(Tabela7[[#This Row],[C/V]]="c",Tabela7[[#This Row],[Preço Médio]],"")</f>
        <v/>
      </c>
      <c r="W4895" s="294" t="str">
        <f>IF(Tabela7[[#This Row],[C/V]]="v",Tabela7[[#This Row],[Preço Médio]],"")</f>
        <v/>
      </c>
      <c r="X4895" s="123" t="str">
        <f>Tabela7[[#This Row],[Código Negociação]]&amp;Tabela7[[#This Row],[C/V]]</f>
        <v/>
      </c>
    </row>
    <row r="4896" spans="3:24" ht="15" customHeight="1" x14ac:dyDescent="0.25">
      <c r="C4896" s="262"/>
      <c r="D4896" s="272"/>
      <c r="E4896" s="272"/>
      <c r="F4896" s="264"/>
      <c r="G4896" s="265"/>
      <c r="H4896" s="126"/>
      <c r="I4896" s="125"/>
      <c r="J4896" s="125"/>
      <c r="K4896" s="125"/>
      <c r="L4896" s="125"/>
      <c r="M4896" s="125"/>
      <c r="N4896" s="125"/>
      <c r="O4896" s="266"/>
      <c r="P4896" s="267"/>
      <c r="Q4896" s="268"/>
      <c r="R4896" s="269"/>
      <c r="S4896" s="268"/>
      <c r="T4896" s="263"/>
      <c r="U4896" s="300"/>
      <c r="V4896" s="294" t="str">
        <f>IF(Tabela7[[#This Row],[C/V]]="c",Tabela7[[#This Row],[Preço Médio]],"")</f>
        <v/>
      </c>
      <c r="W4896" s="294" t="str">
        <f>IF(Tabela7[[#This Row],[C/V]]="v",Tabela7[[#This Row],[Preço Médio]],"")</f>
        <v/>
      </c>
      <c r="X4896" s="123" t="str">
        <f>Tabela7[[#This Row],[Código Negociação]]&amp;Tabela7[[#This Row],[C/V]]</f>
        <v/>
      </c>
    </row>
    <row r="4897" spans="3:24" ht="15" customHeight="1" x14ac:dyDescent="0.25">
      <c r="C4897" s="262"/>
      <c r="D4897" s="272"/>
      <c r="E4897" s="272"/>
      <c r="F4897" s="264"/>
      <c r="G4897" s="265"/>
      <c r="H4897" s="126"/>
      <c r="I4897" s="125"/>
      <c r="J4897" s="125"/>
      <c r="K4897" s="125"/>
      <c r="L4897" s="125"/>
      <c r="M4897" s="125"/>
      <c r="N4897" s="125"/>
      <c r="O4897" s="266"/>
      <c r="P4897" s="267"/>
      <c r="Q4897" s="267"/>
      <c r="R4897" s="270"/>
      <c r="S4897" s="267"/>
      <c r="T4897" s="264"/>
      <c r="U4897" s="300"/>
      <c r="V4897" s="294" t="str">
        <f>IF(Tabela7[[#This Row],[C/V]]="c",Tabela7[[#This Row],[Preço Médio]],"")</f>
        <v/>
      </c>
      <c r="W4897" s="294" t="str">
        <f>IF(Tabela7[[#This Row],[C/V]]="v",Tabela7[[#This Row],[Preço Médio]],"")</f>
        <v/>
      </c>
      <c r="X4897" s="123" t="str">
        <f>Tabela7[[#This Row],[Código Negociação]]&amp;Tabela7[[#This Row],[C/V]]</f>
        <v/>
      </c>
    </row>
    <row r="4898" spans="3:24" ht="15" customHeight="1" x14ac:dyDescent="0.25">
      <c r="C4898" s="141"/>
      <c r="D4898" s="273"/>
      <c r="E4898" s="273"/>
      <c r="F4898" s="264"/>
      <c r="G4898" s="274"/>
      <c r="H4898" s="264"/>
      <c r="I4898" s="275"/>
      <c r="J4898" s="275"/>
      <c r="K4898" s="275"/>
      <c r="L4898" s="275"/>
      <c r="M4898" s="275"/>
      <c r="N4898" s="275"/>
      <c r="O4898" s="267"/>
      <c r="P4898" s="267"/>
      <c r="Q4898" s="268"/>
      <c r="R4898" s="269"/>
      <c r="S4898" s="268"/>
      <c r="T4898" s="263"/>
      <c r="U4898" s="300"/>
      <c r="V4898" s="294" t="str">
        <f>IF(Tabela7[[#This Row],[C/V]]="c",Tabela7[[#This Row],[Preço Médio]],"")</f>
        <v/>
      </c>
      <c r="W4898" s="294" t="str">
        <f>IF(Tabela7[[#This Row],[C/V]]="v",Tabela7[[#This Row],[Preço Médio]],"")</f>
        <v/>
      </c>
      <c r="X4898" s="123" t="str">
        <f>Tabela7[[#This Row],[Código Negociação]]&amp;Tabela7[[#This Row],[C/V]]</f>
        <v/>
      </c>
    </row>
    <row r="4899" spans="3:24" ht="15" customHeight="1" x14ac:dyDescent="0.25">
      <c r="C4899" s="262"/>
      <c r="D4899" s="272"/>
      <c r="E4899" s="273"/>
      <c r="F4899" s="264"/>
      <c r="G4899" s="265"/>
      <c r="H4899" s="126"/>
      <c r="I4899" s="125"/>
      <c r="J4899" s="125"/>
      <c r="K4899" s="125"/>
      <c r="L4899" s="125"/>
      <c r="M4899" s="125"/>
      <c r="N4899" s="125"/>
      <c r="O4899" s="266"/>
      <c r="P4899" s="267"/>
      <c r="Q4899" s="268"/>
      <c r="R4899" s="269"/>
      <c r="S4899" s="268"/>
      <c r="T4899" s="263"/>
      <c r="U4899" s="300"/>
      <c r="V4899" s="294" t="str">
        <f>IF(Tabela7[[#This Row],[C/V]]="c",Tabela7[[#This Row],[Preço Médio]],"")</f>
        <v/>
      </c>
      <c r="W4899" s="294" t="str">
        <f>IF(Tabela7[[#This Row],[C/V]]="v",Tabela7[[#This Row],[Preço Médio]],"")</f>
        <v/>
      </c>
      <c r="X4899" s="123" t="str">
        <f>Tabela7[[#This Row],[Código Negociação]]&amp;Tabela7[[#This Row],[C/V]]</f>
        <v/>
      </c>
    </row>
    <row r="4900" spans="3:24" ht="15" customHeight="1" x14ac:dyDescent="0.25">
      <c r="C4900" s="262"/>
      <c r="D4900" s="272"/>
      <c r="E4900" s="273"/>
      <c r="F4900" s="264"/>
      <c r="G4900" s="265"/>
      <c r="H4900" s="126"/>
      <c r="I4900" s="125"/>
      <c r="J4900" s="125"/>
      <c r="K4900" s="125"/>
      <c r="L4900" s="125"/>
      <c r="M4900" s="125"/>
      <c r="N4900" s="125"/>
      <c r="O4900" s="266"/>
      <c r="P4900" s="267"/>
      <c r="Q4900" s="267"/>
      <c r="R4900" s="270"/>
      <c r="S4900" s="267"/>
      <c r="T4900" s="264"/>
      <c r="U4900" s="300"/>
      <c r="V4900" s="294" t="str">
        <f>IF(Tabela7[[#This Row],[C/V]]="c",Tabela7[[#This Row],[Preço Médio]],"")</f>
        <v/>
      </c>
      <c r="W4900" s="294" t="str">
        <f>IF(Tabela7[[#This Row],[C/V]]="v",Tabela7[[#This Row],[Preço Médio]],"")</f>
        <v/>
      </c>
      <c r="X4900" s="123" t="str">
        <f>Tabela7[[#This Row],[Código Negociação]]&amp;Tabela7[[#This Row],[C/V]]</f>
        <v/>
      </c>
    </row>
    <row r="4901" spans="3:24" ht="15" customHeight="1" x14ac:dyDescent="0.25">
      <c r="C4901" s="141"/>
      <c r="D4901" s="271"/>
      <c r="E4901" s="271"/>
      <c r="F4901" s="118"/>
      <c r="G4901" s="119"/>
      <c r="H4901" s="118"/>
      <c r="I4901" s="120"/>
      <c r="J4901" s="120"/>
      <c r="K4901" s="120"/>
      <c r="L4901" s="120"/>
      <c r="M4901" s="120"/>
      <c r="N4901" s="120"/>
      <c r="O4901" s="121"/>
      <c r="P4901" s="121"/>
      <c r="Q4901" s="117"/>
      <c r="R4901" s="122"/>
      <c r="S4901" s="117"/>
      <c r="T4901" s="123"/>
      <c r="U4901" s="299"/>
      <c r="V4901" s="294" t="str">
        <f>IF(Tabela7[[#This Row],[C/V]]="c",Tabela7[[#This Row],[Preço Médio]],"")</f>
        <v/>
      </c>
      <c r="W4901" s="294" t="str">
        <f>IF(Tabela7[[#This Row],[C/V]]="v",Tabela7[[#This Row],[Preço Médio]],"")</f>
        <v/>
      </c>
      <c r="X4901" s="123" t="str">
        <f>Tabela7[[#This Row],[Código Negociação]]&amp;Tabela7[[#This Row],[C/V]]</f>
        <v/>
      </c>
    </row>
    <row r="4902" spans="3:24" ht="15" customHeight="1" x14ac:dyDescent="0.25">
      <c r="C4902" s="262"/>
      <c r="D4902" s="272"/>
      <c r="E4902" s="272"/>
      <c r="F4902" s="264"/>
      <c r="G4902" s="265"/>
      <c r="H4902" s="126"/>
      <c r="I4902" s="125"/>
      <c r="J4902" s="125"/>
      <c r="K4902" s="125"/>
      <c r="L4902" s="125"/>
      <c r="M4902" s="125"/>
      <c r="N4902" s="125"/>
      <c r="O4902" s="266"/>
      <c r="P4902" s="267"/>
      <c r="Q4902" s="268"/>
      <c r="R4902" s="269"/>
      <c r="S4902" s="268"/>
      <c r="T4902" s="263"/>
      <c r="U4902" s="300"/>
      <c r="V4902" s="294" t="str">
        <f>IF(Tabela7[[#This Row],[C/V]]="c",Tabela7[[#This Row],[Preço Médio]],"")</f>
        <v/>
      </c>
      <c r="W4902" s="294" t="str">
        <f>IF(Tabela7[[#This Row],[C/V]]="v",Tabela7[[#This Row],[Preço Médio]],"")</f>
        <v/>
      </c>
      <c r="X4902" s="123" t="str">
        <f>Tabela7[[#This Row],[Código Negociação]]&amp;Tabela7[[#This Row],[C/V]]</f>
        <v/>
      </c>
    </row>
    <row r="4903" spans="3:24" ht="15" customHeight="1" x14ac:dyDescent="0.25">
      <c r="C4903" s="262"/>
      <c r="D4903" s="272"/>
      <c r="E4903" s="272"/>
      <c r="F4903" s="264"/>
      <c r="G4903" s="265"/>
      <c r="H4903" s="126"/>
      <c r="I4903" s="125"/>
      <c r="J4903" s="125"/>
      <c r="K4903" s="125"/>
      <c r="L4903" s="125"/>
      <c r="M4903" s="125"/>
      <c r="N4903" s="125"/>
      <c r="O4903" s="266"/>
      <c r="P4903" s="267"/>
      <c r="Q4903" s="267"/>
      <c r="R4903" s="270"/>
      <c r="S4903" s="267"/>
      <c r="T4903" s="264"/>
      <c r="U4903" s="300"/>
      <c r="V4903" s="294" t="str">
        <f>IF(Tabela7[[#This Row],[C/V]]="c",Tabela7[[#This Row],[Preço Médio]],"")</f>
        <v/>
      </c>
      <c r="W4903" s="294" t="str">
        <f>IF(Tabela7[[#This Row],[C/V]]="v",Tabela7[[#This Row],[Preço Médio]],"")</f>
        <v/>
      </c>
      <c r="X4903" s="123" t="str">
        <f>Tabela7[[#This Row],[Código Negociação]]&amp;Tabela7[[#This Row],[C/V]]</f>
        <v/>
      </c>
    </row>
    <row r="4904" spans="3:24" ht="15" customHeight="1" x14ac:dyDescent="0.25">
      <c r="C4904" s="141"/>
      <c r="D4904" s="273"/>
      <c r="E4904" s="273"/>
      <c r="F4904" s="264"/>
      <c r="G4904" s="274"/>
      <c r="H4904" s="264"/>
      <c r="I4904" s="275"/>
      <c r="J4904" s="275"/>
      <c r="K4904" s="275"/>
      <c r="L4904" s="275"/>
      <c r="M4904" s="275"/>
      <c r="N4904" s="275"/>
      <c r="O4904" s="267"/>
      <c r="P4904" s="267"/>
      <c r="Q4904" s="268"/>
      <c r="R4904" s="269"/>
      <c r="S4904" s="268"/>
      <c r="T4904" s="263"/>
      <c r="U4904" s="300"/>
      <c r="V4904" s="294" t="str">
        <f>IF(Tabela7[[#This Row],[C/V]]="c",Tabela7[[#This Row],[Preço Médio]],"")</f>
        <v/>
      </c>
      <c r="W4904" s="294" t="str">
        <f>IF(Tabela7[[#This Row],[C/V]]="v",Tabela7[[#This Row],[Preço Médio]],"")</f>
        <v/>
      </c>
      <c r="X4904" s="123" t="str">
        <f>Tabela7[[#This Row],[Código Negociação]]&amp;Tabela7[[#This Row],[C/V]]</f>
        <v/>
      </c>
    </row>
    <row r="4905" spans="3:24" ht="15" customHeight="1" x14ac:dyDescent="0.25">
      <c r="C4905" s="262"/>
      <c r="D4905" s="272"/>
      <c r="E4905" s="273"/>
      <c r="F4905" s="264"/>
      <c r="G4905" s="265"/>
      <c r="H4905" s="126"/>
      <c r="I4905" s="125"/>
      <c r="J4905" s="125"/>
      <c r="K4905" s="125"/>
      <c r="L4905" s="125"/>
      <c r="M4905" s="125"/>
      <c r="N4905" s="125"/>
      <c r="O4905" s="266"/>
      <c r="P4905" s="267"/>
      <c r="Q4905" s="268"/>
      <c r="R4905" s="269"/>
      <c r="S4905" s="268"/>
      <c r="T4905" s="263"/>
      <c r="U4905" s="300"/>
      <c r="V4905" s="294" t="str">
        <f>IF(Tabela7[[#This Row],[C/V]]="c",Tabela7[[#This Row],[Preço Médio]],"")</f>
        <v/>
      </c>
      <c r="W4905" s="294" t="str">
        <f>IF(Tabela7[[#This Row],[C/V]]="v",Tabela7[[#This Row],[Preço Médio]],"")</f>
        <v/>
      </c>
      <c r="X4905" s="123" t="str">
        <f>Tabela7[[#This Row],[Código Negociação]]&amp;Tabela7[[#This Row],[C/V]]</f>
        <v/>
      </c>
    </row>
    <row r="4906" spans="3:24" ht="15" customHeight="1" x14ac:dyDescent="0.25">
      <c r="C4906" s="262"/>
      <c r="D4906" s="272"/>
      <c r="E4906" s="273"/>
      <c r="F4906" s="264"/>
      <c r="G4906" s="265"/>
      <c r="H4906" s="126"/>
      <c r="I4906" s="125"/>
      <c r="J4906" s="125"/>
      <c r="K4906" s="125"/>
      <c r="L4906" s="125"/>
      <c r="M4906" s="125"/>
      <c r="N4906" s="125"/>
      <c r="O4906" s="266"/>
      <c r="P4906" s="267"/>
      <c r="Q4906" s="267"/>
      <c r="R4906" s="270"/>
      <c r="S4906" s="267"/>
      <c r="T4906" s="264"/>
      <c r="U4906" s="300"/>
      <c r="V4906" s="294" t="str">
        <f>IF(Tabela7[[#This Row],[C/V]]="c",Tabela7[[#This Row],[Preço Médio]],"")</f>
        <v/>
      </c>
      <c r="W4906" s="294" t="str">
        <f>IF(Tabela7[[#This Row],[C/V]]="v",Tabela7[[#This Row],[Preço Médio]],"")</f>
        <v/>
      </c>
      <c r="X4906" s="123" t="str">
        <f>Tabela7[[#This Row],[Código Negociação]]&amp;Tabela7[[#This Row],[C/V]]</f>
        <v/>
      </c>
    </row>
    <row r="4907" spans="3:24" ht="15" customHeight="1" x14ac:dyDescent="0.25">
      <c r="C4907" s="141"/>
      <c r="D4907" s="271"/>
      <c r="E4907" s="271"/>
      <c r="F4907" s="118"/>
      <c r="G4907" s="119"/>
      <c r="H4907" s="118"/>
      <c r="I4907" s="120"/>
      <c r="J4907" s="120"/>
      <c r="K4907" s="120"/>
      <c r="L4907" s="120"/>
      <c r="M4907" s="120"/>
      <c r="N4907" s="120"/>
      <c r="O4907" s="121"/>
      <c r="P4907" s="121"/>
      <c r="Q4907" s="117"/>
      <c r="R4907" s="122"/>
      <c r="S4907" s="117"/>
      <c r="T4907" s="123"/>
      <c r="U4907" s="299"/>
      <c r="V4907" s="294" t="str">
        <f>IF(Tabela7[[#This Row],[C/V]]="c",Tabela7[[#This Row],[Preço Médio]],"")</f>
        <v/>
      </c>
      <c r="W4907" s="294" t="str">
        <f>IF(Tabela7[[#This Row],[C/V]]="v",Tabela7[[#This Row],[Preço Médio]],"")</f>
        <v/>
      </c>
      <c r="X4907" s="123" t="str">
        <f>Tabela7[[#This Row],[Código Negociação]]&amp;Tabela7[[#This Row],[C/V]]</f>
        <v/>
      </c>
    </row>
    <row r="4908" spans="3:24" ht="15" customHeight="1" x14ac:dyDescent="0.25">
      <c r="C4908" s="262"/>
      <c r="D4908" s="272"/>
      <c r="E4908" s="272"/>
      <c r="F4908" s="264"/>
      <c r="G4908" s="265"/>
      <c r="H4908" s="126"/>
      <c r="I4908" s="125"/>
      <c r="J4908" s="125"/>
      <c r="K4908" s="125"/>
      <c r="L4908" s="125"/>
      <c r="M4908" s="125"/>
      <c r="N4908" s="125"/>
      <c r="O4908" s="266"/>
      <c r="P4908" s="267"/>
      <c r="Q4908" s="268"/>
      <c r="R4908" s="269"/>
      <c r="S4908" s="268"/>
      <c r="T4908" s="263"/>
      <c r="U4908" s="300"/>
      <c r="V4908" s="294" t="str">
        <f>IF(Tabela7[[#This Row],[C/V]]="c",Tabela7[[#This Row],[Preço Médio]],"")</f>
        <v/>
      </c>
      <c r="W4908" s="294" t="str">
        <f>IF(Tabela7[[#This Row],[C/V]]="v",Tabela7[[#This Row],[Preço Médio]],"")</f>
        <v/>
      </c>
      <c r="X4908" s="123" t="str">
        <f>Tabela7[[#This Row],[Código Negociação]]&amp;Tabela7[[#This Row],[C/V]]</f>
        <v/>
      </c>
    </row>
    <row r="4909" spans="3:24" ht="15" customHeight="1" x14ac:dyDescent="0.25">
      <c r="C4909" s="262"/>
      <c r="D4909" s="272"/>
      <c r="E4909" s="272"/>
      <c r="F4909" s="264"/>
      <c r="G4909" s="265"/>
      <c r="H4909" s="126"/>
      <c r="I4909" s="125"/>
      <c r="J4909" s="125"/>
      <c r="K4909" s="125"/>
      <c r="L4909" s="125"/>
      <c r="M4909" s="125"/>
      <c r="N4909" s="125"/>
      <c r="O4909" s="266"/>
      <c r="P4909" s="267"/>
      <c r="Q4909" s="267"/>
      <c r="R4909" s="270"/>
      <c r="S4909" s="267"/>
      <c r="T4909" s="264"/>
      <c r="U4909" s="300"/>
      <c r="V4909" s="294" t="str">
        <f>IF(Tabela7[[#This Row],[C/V]]="c",Tabela7[[#This Row],[Preço Médio]],"")</f>
        <v/>
      </c>
      <c r="W4909" s="294" t="str">
        <f>IF(Tabela7[[#This Row],[C/V]]="v",Tabela7[[#This Row],[Preço Médio]],"")</f>
        <v/>
      </c>
      <c r="X4909" s="123" t="str">
        <f>Tabela7[[#This Row],[Código Negociação]]&amp;Tabela7[[#This Row],[C/V]]</f>
        <v/>
      </c>
    </row>
    <row r="4910" spans="3:24" ht="15" customHeight="1" x14ac:dyDescent="0.25">
      <c r="C4910" s="141"/>
      <c r="D4910" s="273"/>
      <c r="E4910" s="273"/>
      <c r="F4910" s="264"/>
      <c r="G4910" s="274"/>
      <c r="H4910" s="264"/>
      <c r="I4910" s="275"/>
      <c r="J4910" s="275"/>
      <c r="K4910" s="275"/>
      <c r="L4910" s="275"/>
      <c r="M4910" s="275"/>
      <c r="N4910" s="275"/>
      <c r="O4910" s="267"/>
      <c r="P4910" s="267"/>
      <c r="Q4910" s="268"/>
      <c r="R4910" s="269"/>
      <c r="S4910" s="268"/>
      <c r="T4910" s="263"/>
      <c r="U4910" s="300"/>
      <c r="V4910" s="294" t="str">
        <f>IF(Tabela7[[#This Row],[C/V]]="c",Tabela7[[#This Row],[Preço Médio]],"")</f>
        <v/>
      </c>
      <c r="W4910" s="294" t="str">
        <f>IF(Tabela7[[#This Row],[C/V]]="v",Tabela7[[#This Row],[Preço Médio]],"")</f>
        <v/>
      </c>
      <c r="X4910" s="123" t="str">
        <f>Tabela7[[#This Row],[Código Negociação]]&amp;Tabela7[[#This Row],[C/V]]</f>
        <v/>
      </c>
    </row>
    <row r="4911" spans="3:24" ht="15" customHeight="1" x14ac:dyDescent="0.25">
      <c r="C4911" s="262"/>
      <c r="D4911" s="272"/>
      <c r="E4911" s="273"/>
      <c r="F4911" s="264"/>
      <c r="G4911" s="265"/>
      <c r="H4911" s="126"/>
      <c r="I4911" s="125"/>
      <c r="J4911" s="125"/>
      <c r="K4911" s="125"/>
      <c r="L4911" s="125"/>
      <c r="M4911" s="125"/>
      <c r="N4911" s="125"/>
      <c r="O4911" s="266"/>
      <c r="P4911" s="267"/>
      <c r="Q4911" s="268"/>
      <c r="R4911" s="269"/>
      <c r="S4911" s="268"/>
      <c r="T4911" s="263"/>
      <c r="U4911" s="300"/>
      <c r="V4911" s="294" t="str">
        <f>IF(Tabela7[[#This Row],[C/V]]="c",Tabela7[[#This Row],[Preço Médio]],"")</f>
        <v/>
      </c>
      <c r="W4911" s="294" t="str">
        <f>IF(Tabela7[[#This Row],[C/V]]="v",Tabela7[[#This Row],[Preço Médio]],"")</f>
        <v/>
      </c>
      <c r="X4911" s="123" t="str">
        <f>Tabela7[[#This Row],[Código Negociação]]&amp;Tabela7[[#This Row],[C/V]]</f>
        <v/>
      </c>
    </row>
    <row r="4912" spans="3:24" ht="15" customHeight="1" x14ac:dyDescent="0.25">
      <c r="C4912" s="262"/>
      <c r="D4912" s="272"/>
      <c r="E4912" s="273"/>
      <c r="F4912" s="264"/>
      <c r="G4912" s="265"/>
      <c r="H4912" s="126"/>
      <c r="I4912" s="125"/>
      <c r="J4912" s="125"/>
      <c r="K4912" s="125"/>
      <c r="L4912" s="125"/>
      <c r="M4912" s="125"/>
      <c r="N4912" s="125"/>
      <c r="O4912" s="266"/>
      <c r="P4912" s="267"/>
      <c r="Q4912" s="267"/>
      <c r="R4912" s="270"/>
      <c r="S4912" s="267"/>
      <c r="T4912" s="264"/>
      <c r="U4912" s="300"/>
      <c r="V4912" s="294" t="str">
        <f>IF(Tabela7[[#This Row],[C/V]]="c",Tabela7[[#This Row],[Preço Médio]],"")</f>
        <v/>
      </c>
      <c r="W4912" s="294" t="str">
        <f>IF(Tabela7[[#This Row],[C/V]]="v",Tabela7[[#This Row],[Preço Médio]],"")</f>
        <v/>
      </c>
      <c r="X4912" s="123" t="str">
        <f>Tabela7[[#This Row],[Código Negociação]]&amp;Tabela7[[#This Row],[C/V]]</f>
        <v/>
      </c>
    </row>
    <row r="4913" spans="3:24" ht="15" customHeight="1" x14ac:dyDescent="0.25">
      <c r="C4913" s="141"/>
      <c r="D4913" s="271"/>
      <c r="E4913" s="271"/>
      <c r="F4913" s="118"/>
      <c r="G4913" s="119"/>
      <c r="H4913" s="118"/>
      <c r="I4913" s="120"/>
      <c r="J4913" s="120"/>
      <c r="K4913" s="120"/>
      <c r="L4913" s="120"/>
      <c r="M4913" s="120"/>
      <c r="N4913" s="120"/>
      <c r="O4913" s="121"/>
      <c r="P4913" s="121"/>
      <c r="Q4913" s="117"/>
      <c r="R4913" s="122"/>
      <c r="S4913" s="117"/>
      <c r="T4913" s="123"/>
      <c r="U4913" s="299"/>
      <c r="V4913" s="294" t="str">
        <f>IF(Tabela7[[#This Row],[C/V]]="c",Tabela7[[#This Row],[Preço Médio]],"")</f>
        <v/>
      </c>
      <c r="W4913" s="294" t="str">
        <f>IF(Tabela7[[#This Row],[C/V]]="v",Tabela7[[#This Row],[Preço Médio]],"")</f>
        <v/>
      </c>
      <c r="X4913" s="123" t="str">
        <f>Tabela7[[#This Row],[Código Negociação]]&amp;Tabela7[[#This Row],[C/V]]</f>
        <v/>
      </c>
    </row>
    <row r="4914" spans="3:24" ht="15" customHeight="1" x14ac:dyDescent="0.25">
      <c r="C4914" s="262"/>
      <c r="D4914" s="272"/>
      <c r="E4914" s="272"/>
      <c r="F4914" s="264"/>
      <c r="G4914" s="265"/>
      <c r="H4914" s="126"/>
      <c r="I4914" s="125"/>
      <c r="J4914" s="125"/>
      <c r="K4914" s="125"/>
      <c r="L4914" s="125"/>
      <c r="M4914" s="125"/>
      <c r="N4914" s="125"/>
      <c r="O4914" s="266"/>
      <c r="P4914" s="267"/>
      <c r="Q4914" s="268"/>
      <c r="R4914" s="269"/>
      <c r="S4914" s="268"/>
      <c r="T4914" s="263"/>
      <c r="U4914" s="300"/>
      <c r="V4914" s="294" t="str">
        <f>IF(Tabela7[[#This Row],[C/V]]="c",Tabela7[[#This Row],[Preço Médio]],"")</f>
        <v/>
      </c>
      <c r="W4914" s="294" t="str">
        <f>IF(Tabela7[[#This Row],[C/V]]="v",Tabela7[[#This Row],[Preço Médio]],"")</f>
        <v/>
      </c>
      <c r="X4914" s="123" t="str">
        <f>Tabela7[[#This Row],[Código Negociação]]&amp;Tabela7[[#This Row],[C/V]]</f>
        <v/>
      </c>
    </row>
    <row r="4915" spans="3:24" ht="15" customHeight="1" x14ac:dyDescent="0.25">
      <c r="C4915" s="262"/>
      <c r="D4915" s="272"/>
      <c r="E4915" s="272"/>
      <c r="F4915" s="264"/>
      <c r="G4915" s="265"/>
      <c r="H4915" s="126"/>
      <c r="I4915" s="125"/>
      <c r="J4915" s="125"/>
      <c r="K4915" s="125"/>
      <c r="L4915" s="125"/>
      <c r="M4915" s="125"/>
      <c r="N4915" s="125"/>
      <c r="O4915" s="266"/>
      <c r="P4915" s="267"/>
      <c r="Q4915" s="267"/>
      <c r="R4915" s="270"/>
      <c r="S4915" s="267"/>
      <c r="T4915" s="264"/>
      <c r="U4915" s="300"/>
      <c r="V4915" s="294" t="str">
        <f>IF(Tabela7[[#This Row],[C/V]]="c",Tabela7[[#This Row],[Preço Médio]],"")</f>
        <v/>
      </c>
      <c r="W4915" s="294" t="str">
        <f>IF(Tabela7[[#This Row],[C/V]]="v",Tabela7[[#This Row],[Preço Médio]],"")</f>
        <v/>
      </c>
      <c r="X4915" s="123" t="str">
        <f>Tabela7[[#This Row],[Código Negociação]]&amp;Tabela7[[#This Row],[C/V]]</f>
        <v/>
      </c>
    </row>
    <row r="4916" spans="3:24" ht="15" customHeight="1" x14ac:dyDescent="0.25">
      <c r="C4916" s="141"/>
      <c r="D4916" s="273"/>
      <c r="E4916" s="273"/>
      <c r="F4916" s="264"/>
      <c r="G4916" s="274"/>
      <c r="H4916" s="264"/>
      <c r="I4916" s="275"/>
      <c r="J4916" s="275"/>
      <c r="K4916" s="275"/>
      <c r="L4916" s="275"/>
      <c r="M4916" s="275"/>
      <c r="N4916" s="275"/>
      <c r="O4916" s="267"/>
      <c r="P4916" s="267"/>
      <c r="Q4916" s="268"/>
      <c r="R4916" s="269"/>
      <c r="S4916" s="268"/>
      <c r="T4916" s="263"/>
      <c r="U4916" s="300"/>
      <c r="V4916" s="294" t="str">
        <f>IF(Tabela7[[#This Row],[C/V]]="c",Tabela7[[#This Row],[Preço Médio]],"")</f>
        <v/>
      </c>
      <c r="W4916" s="294" t="str">
        <f>IF(Tabela7[[#This Row],[C/V]]="v",Tabela7[[#This Row],[Preço Médio]],"")</f>
        <v/>
      </c>
      <c r="X4916" s="123" t="str">
        <f>Tabela7[[#This Row],[Código Negociação]]&amp;Tabela7[[#This Row],[C/V]]</f>
        <v/>
      </c>
    </row>
    <row r="4917" spans="3:24" ht="15" customHeight="1" x14ac:dyDescent="0.25">
      <c r="C4917" s="262"/>
      <c r="D4917" s="272"/>
      <c r="E4917" s="273"/>
      <c r="F4917" s="264"/>
      <c r="G4917" s="265"/>
      <c r="H4917" s="126"/>
      <c r="I4917" s="125"/>
      <c r="J4917" s="125"/>
      <c r="K4917" s="125"/>
      <c r="L4917" s="125"/>
      <c r="M4917" s="125"/>
      <c r="N4917" s="125"/>
      <c r="O4917" s="266"/>
      <c r="P4917" s="267"/>
      <c r="Q4917" s="268"/>
      <c r="R4917" s="269"/>
      <c r="S4917" s="268"/>
      <c r="T4917" s="263"/>
      <c r="U4917" s="300"/>
      <c r="V4917" s="294" t="str">
        <f>IF(Tabela7[[#This Row],[C/V]]="c",Tabela7[[#This Row],[Preço Médio]],"")</f>
        <v/>
      </c>
      <c r="W4917" s="294" t="str">
        <f>IF(Tabela7[[#This Row],[C/V]]="v",Tabela7[[#This Row],[Preço Médio]],"")</f>
        <v/>
      </c>
      <c r="X4917" s="123" t="str">
        <f>Tabela7[[#This Row],[Código Negociação]]&amp;Tabela7[[#This Row],[C/V]]</f>
        <v/>
      </c>
    </row>
    <row r="4918" spans="3:24" ht="15" customHeight="1" x14ac:dyDescent="0.25">
      <c r="C4918" s="262"/>
      <c r="D4918" s="272"/>
      <c r="E4918" s="273"/>
      <c r="F4918" s="264"/>
      <c r="G4918" s="265"/>
      <c r="H4918" s="126"/>
      <c r="I4918" s="125"/>
      <c r="J4918" s="125"/>
      <c r="K4918" s="125"/>
      <c r="L4918" s="125"/>
      <c r="M4918" s="125"/>
      <c r="N4918" s="125"/>
      <c r="O4918" s="266"/>
      <c r="P4918" s="267"/>
      <c r="Q4918" s="267"/>
      <c r="R4918" s="270"/>
      <c r="S4918" s="267"/>
      <c r="T4918" s="264"/>
      <c r="U4918" s="300"/>
      <c r="V4918" s="294" t="str">
        <f>IF(Tabela7[[#This Row],[C/V]]="c",Tabela7[[#This Row],[Preço Médio]],"")</f>
        <v/>
      </c>
      <c r="W4918" s="294" t="str">
        <f>IF(Tabela7[[#This Row],[C/V]]="v",Tabela7[[#This Row],[Preço Médio]],"")</f>
        <v/>
      </c>
      <c r="X4918" s="123" t="str">
        <f>Tabela7[[#This Row],[Código Negociação]]&amp;Tabela7[[#This Row],[C/V]]</f>
        <v/>
      </c>
    </row>
    <row r="4919" spans="3:24" ht="15" customHeight="1" x14ac:dyDescent="0.25">
      <c r="C4919" s="141"/>
      <c r="D4919" s="271"/>
      <c r="E4919" s="271"/>
      <c r="F4919" s="118"/>
      <c r="G4919" s="119"/>
      <c r="H4919" s="118"/>
      <c r="I4919" s="120"/>
      <c r="J4919" s="120"/>
      <c r="K4919" s="120"/>
      <c r="L4919" s="120"/>
      <c r="M4919" s="120"/>
      <c r="N4919" s="120"/>
      <c r="O4919" s="121"/>
      <c r="P4919" s="121"/>
      <c r="Q4919" s="117"/>
      <c r="R4919" s="122"/>
      <c r="S4919" s="117"/>
      <c r="T4919" s="123"/>
      <c r="U4919" s="299"/>
      <c r="V4919" s="294" t="str">
        <f>IF(Tabela7[[#This Row],[C/V]]="c",Tabela7[[#This Row],[Preço Médio]],"")</f>
        <v/>
      </c>
      <c r="W4919" s="294" t="str">
        <f>IF(Tabela7[[#This Row],[C/V]]="v",Tabela7[[#This Row],[Preço Médio]],"")</f>
        <v/>
      </c>
      <c r="X4919" s="123" t="str">
        <f>Tabela7[[#This Row],[Código Negociação]]&amp;Tabela7[[#This Row],[C/V]]</f>
        <v/>
      </c>
    </row>
    <row r="4920" spans="3:24" ht="15" customHeight="1" x14ac:dyDescent="0.25">
      <c r="C4920" s="262"/>
      <c r="D4920" s="272"/>
      <c r="E4920" s="272"/>
      <c r="F4920" s="264"/>
      <c r="G4920" s="265"/>
      <c r="H4920" s="126"/>
      <c r="I4920" s="125"/>
      <c r="J4920" s="125"/>
      <c r="K4920" s="125"/>
      <c r="L4920" s="125"/>
      <c r="M4920" s="125"/>
      <c r="N4920" s="125"/>
      <c r="O4920" s="266"/>
      <c r="P4920" s="267"/>
      <c r="Q4920" s="268"/>
      <c r="R4920" s="269"/>
      <c r="S4920" s="268"/>
      <c r="T4920" s="263"/>
      <c r="U4920" s="300"/>
      <c r="V4920" s="294" t="str">
        <f>IF(Tabela7[[#This Row],[C/V]]="c",Tabela7[[#This Row],[Preço Médio]],"")</f>
        <v/>
      </c>
      <c r="W4920" s="294" t="str">
        <f>IF(Tabela7[[#This Row],[C/V]]="v",Tabela7[[#This Row],[Preço Médio]],"")</f>
        <v/>
      </c>
      <c r="X4920" s="123" t="str">
        <f>Tabela7[[#This Row],[Código Negociação]]&amp;Tabela7[[#This Row],[C/V]]</f>
        <v/>
      </c>
    </row>
    <row r="4921" spans="3:24" ht="15" customHeight="1" x14ac:dyDescent="0.25">
      <c r="C4921" s="262"/>
      <c r="D4921" s="272"/>
      <c r="E4921" s="272"/>
      <c r="F4921" s="264"/>
      <c r="G4921" s="265"/>
      <c r="H4921" s="126"/>
      <c r="I4921" s="125"/>
      <c r="J4921" s="125"/>
      <c r="K4921" s="125"/>
      <c r="L4921" s="125"/>
      <c r="M4921" s="125"/>
      <c r="N4921" s="125"/>
      <c r="O4921" s="266"/>
      <c r="P4921" s="267"/>
      <c r="Q4921" s="267"/>
      <c r="R4921" s="270"/>
      <c r="S4921" s="267"/>
      <c r="T4921" s="264"/>
      <c r="U4921" s="300"/>
      <c r="V4921" s="294" t="str">
        <f>IF(Tabela7[[#This Row],[C/V]]="c",Tabela7[[#This Row],[Preço Médio]],"")</f>
        <v/>
      </c>
      <c r="W4921" s="294" t="str">
        <f>IF(Tabela7[[#This Row],[C/V]]="v",Tabela7[[#This Row],[Preço Médio]],"")</f>
        <v/>
      </c>
      <c r="X4921" s="123" t="str">
        <f>Tabela7[[#This Row],[Código Negociação]]&amp;Tabela7[[#This Row],[C/V]]</f>
        <v/>
      </c>
    </row>
    <row r="4922" spans="3:24" ht="15" customHeight="1" x14ac:dyDescent="0.25">
      <c r="C4922" s="141"/>
      <c r="D4922" s="273"/>
      <c r="E4922" s="273"/>
      <c r="F4922" s="264"/>
      <c r="G4922" s="274"/>
      <c r="H4922" s="264"/>
      <c r="I4922" s="275"/>
      <c r="J4922" s="275"/>
      <c r="K4922" s="275"/>
      <c r="L4922" s="275"/>
      <c r="M4922" s="275"/>
      <c r="N4922" s="275"/>
      <c r="O4922" s="267"/>
      <c r="P4922" s="267"/>
      <c r="Q4922" s="268"/>
      <c r="R4922" s="269"/>
      <c r="S4922" s="268"/>
      <c r="T4922" s="263"/>
      <c r="U4922" s="300"/>
      <c r="V4922" s="294" t="str">
        <f>IF(Tabela7[[#This Row],[C/V]]="c",Tabela7[[#This Row],[Preço Médio]],"")</f>
        <v/>
      </c>
      <c r="W4922" s="294" t="str">
        <f>IF(Tabela7[[#This Row],[C/V]]="v",Tabela7[[#This Row],[Preço Médio]],"")</f>
        <v/>
      </c>
      <c r="X4922" s="123" t="str">
        <f>Tabela7[[#This Row],[Código Negociação]]&amp;Tabela7[[#This Row],[C/V]]</f>
        <v/>
      </c>
    </row>
    <row r="4923" spans="3:24" ht="15" customHeight="1" x14ac:dyDescent="0.25">
      <c r="C4923" s="262"/>
      <c r="D4923" s="272"/>
      <c r="E4923" s="273"/>
      <c r="F4923" s="264"/>
      <c r="G4923" s="265"/>
      <c r="H4923" s="126"/>
      <c r="I4923" s="125"/>
      <c r="J4923" s="125"/>
      <c r="K4923" s="125"/>
      <c r="L4923" s="125"/>
      <c r="M4923" s="125"/>
      <c r="N4923" s="125"/>
      <c r="O4923" s="266"/>
      <c r="P4923" s="267"/>
      <c r="Q4923" s="268"/>
      <c r="R4923" s="269"/>
      <c r="S4923" s="268"/>
      <c r="T4923" s="263"/>
      <c r="U4923" s="300"/>
      <c r="V4923" s="294" t="str">
        <f>IF(Tabela7[[#This Row],[C/V]]="c",Tabela7[[#This Row],[Preço Médio]],"")</f>
        <v/>
      </c>
      <c r="W4923" s="294" t="str">
        <f>IF(Tabela7[[#This Row],[C/V]]="v",Tabela7[[#This Row],[Preço Médio]],"")</f>
        <v/>
      </c>
      <c r="X4923" s="123" t="str">
        <f>Tabela7[[#This Row],[Código Negociação]]&amp;Tabela7[[#This Row],[C/V]]</f>
        <v/>
      </c>
    </row>
    <row r="4924" spans="3:24" ht="15" customHeight="1" x14ac:dyDescent="0.25">
      <c r="C4924" s="262"/>
      <c r="D4924" s="272"/>
      <c r="E4924" s="273"/>
      <c r="F4924" s="264"/>
      <c r="G4924" s="265"/>
      <c r="H4924" s="126"/>
      <c r="I4924" s="125"/>
      <c r="J4924" s="125"/>
      <c r="K4924" s="125"/>
      <c r="L4924" s="125"/>
      <c r="M4924" s="125"/>
      <c r="N4924" s="125"/>
      <c r="O4924" s="266"/>
      <c r="P4924" s="267"/>
      <c r="Q4924" s="267"/>
      <c r="R4924" s="270"/>
      <c r="S4924" s="267"/>
      <c r="T4924" s="264"/>
      <c r="U4924" s="300"/>
      <c r="V4924" s="294" t="str">
        <f>IF(Tabela7[[#This Row],[C/V]]="c",Tabela7[[#This Row],[Preço Médio]],"")</f>
        <v/>
      </c>
      <c r="W4924" s="294" t="str">
        <f>IF(Tabela7[[#This Row],[C/V]]="v",Tabela7[[#This Row],[Preço Médio]],"")</f>
        <v/>
      </c>
      <c r="X4924" s="123" t="str">
        <f>Tabela7[[#This Row],[Código Negociação]]&amp;Tabela7[[#This Row],[C/V]]</f>
        <v/>
      </c>
    </row>
    <row r="4925" spans="3:24" ht="15" customHeight="1" x14ac:dyDescent="0.25">
      <c r="C4925" s="141"/>
      <c r="D4925" s="271"/>
      <c r="E4925" s="271"/>
      <c r="F4925" s="118"/>
      <c r="G4925" s="119"/>
      <c r="H4925" s="118"/>
      <c r="I4925" s="120"/>
      <c r="J4925" s="120"/>
      <c r="K4925" s="120"/>
      <c r="L4925" s="120"/>
      <c r="M4925" s="120"/>
      <c r="N4925" s="120"/>
      <c r="O4925" s="121"/>
      <c r="P4925" s="121"/>
      <c r="Q4925" s="117"/>
      <c r="R4925" s="122"/>
      <c r="S4925" s="117"/>
      <c r="T4925" s="123"/>
      <c r="U4925" s="299"/>
      <c r="V4925" s="294" t="str">
        <f>IF(Tabela7[[#This Row],[C/V]]="c",Tabela7[[#This Row],[Preço Médio]],"")</f>
        <v/>
      </c>
      <c r="W4925" s="294" t="str">
        <f>IF(Tabela7[[#This Row],[C/V]]="v",Tabela7[[#This Row],[Preço Médio]],"")</f>
        <v/>
      </c>
      <c r="X4925" s="123" t="str">
        <f>Tabela7[[#This Row],[Código Negociação]]&amp;Tabela7[[#This Row],[C/V]]</f>
        <v/>
      </c>
    </row>
    <row r="4926" spans="3:24" ht="15" customHeight="1" x14ac:dyDescent="0.25">
      <c r="C4926" s="262"/>
      <c r="D4926" s="272"/>
      <c r="E4926" s="272"/>
      <c r="F4926" s="264"/>
      <c r="G4926" s="265"/>
      <c r="H4926" s="126"/>
      <c r="I4926" s="125"/>
      <c r="J4926" s="125"/>
      <c r="K4926" s="125"/>
      <c r="L4926" s="125"/>
      <c r="M4926" s="125"/>
      <c r="N4926" s="125"/>
      <c r="O4926" s="266"/>
      <c r="P4926" s="267"/>
      <c r="Q4926" s="268"/>
      <c r="R4926" s="269"/>
      <c r="S4926" s="268"/>
      <c r="T4926" s="263"/>
      <c r="U4926" s="300"/>
      <c r="V4926" s="294" t="str">
        <f>IF(Tabela7[[#This Row],[C/V]]="c",Tabela7[[#This Row],[Preço Médio]],"")</f>
        <v/>
      </c>
      <c r="W4926" s="294" t="str">
        <f>IF(Tabela7[[#This Row],[C/V]]="v",Tabela7[[#This Row],[Preço Médio]],"")</f>
        <v/>
      </c>
      <c r="X4926" s="123" t="str">
        <f>Tabela7[[#This Row],[Código Negociação]]&amp;Tabela7[[#This Row],[C/V]]</f>
        <v/>
      </c>
    </row>
    <row r="4927" spans="3:24" ht="15" customHeight="1" x14ac:dyDescent="0.25">
      <c r="C4927" s="262"/>
      <c r="D4927" s="272"/>
      <c r="E4927" s="272"/>
      <c r="F4927" s="264"/>
      <c r="G4927" s="265"/>
      <c r="H4927" s="126"/>
      <c r="I4927" s="125"/>
      <c r="J4927" s="125"/>
      <c r="K4927" s="125"/>
      <c r="L4927" s="125"/>
      <c r="M4927" s="125"/>
      <c r="N4927" s="125"/>
      <c r="O4927" s="266"/>
      <c r="P4927" s="267"/>
      <c r="Q4927" s="267"/>
      <c r="R4927" s="270"/>
      <c r="S4927" s="267"/>
      <c r="T4927" s="264"/>
      <c r="U4927" s="300"/>
      <c r="V4927" s="294" t="str">
        <f>IF(Tabela7[[#This Row],[C/V]]="c",Tabela7[[#This Row],[Preço Médio]],"")</f>
        <v/>
      </c>
      <c r="W4927" s="294" t="str">
        <f>IF(Tabela7[[#This Row],[C/V]]="v",Tabela7[[#This Row],[Preço Médio]],"")</f>
        <v/>
      </c>
      <c r="X4927" s="123" t="str">
        <f>Tabela7[[#This Row],[Código Negociação]]&amp;Tabela7[[#This Row],[C/V]]</f>
        <v/>
      </c>
    </row>
    <row r="4928" spans="3:24" ht="15" customHeight="1" x14ac:dyDescent="0.25">
      <c r="C4928" s="141"/>
      <c r="D4928" s="273"/>
      <c r="E4928" s="273"/>
      <c r="F4928" s="264"/>
      <c r="G4928" s="274"/>
      <c r="H4928" s="264"/>
      <c r="I4928" s="275"/>
      <c r="J4928" s="275"/>
      <c r="K4928" s="275"/>
      <c r="L4928" s="275"/>
      <c r="M4928" s="275"/>
      <c r="N4928" s="275"/>
      <c r="O4928" s="267"/>
      <c r="P4928" s="267"/>
      <c r="Q4928" s="268"/>
      <c r="R4928" s="269"/>
      <c r="S4928" s="268"/>
      <c r="T4928" s="263"/>
      <c r="U4928" s="300"/>
      <c r="V4928" s="294" t="str">
        <f>IF(Tabela7[[#This Row],[C/V]]="c",Tabela7[[#This Row],[Preço Médio]],"")</f>
        <v/>
      </c>
      <c r="W4928" s="294" t="str">
        <f>IF(Tabela7[[#This Row],[C/V]]="v",Tabela7[[#This Row],[Preço Médio]],"")</f>
        <v/>
      </c>
      <c r="X4928" s="123" t="str">
        <f>Tabela7[[#This Row],[Código Negociação]]&amp;Tabela7[[#This Row],[C/V]]</f>
        <v/>
      </c>
    </row>
    <row r="4929" spans="3:24" ht="15" customHeight="1" x14ac:dyDescent="0.25">
      <c r="C4929" s="262"/>
      <c r="D4929" s="272"/>
      <c r="E4929" s="273"/>
      <c r="F4929" s="264"/>
      <c r="G4929" s="265"/>
      <c r="H4929" s="126"/>
      <c r="I4929" s="125"/>
      <c r="J4929" s="125"/>
      <c r="K4929" s="125"/>
      <c r="L4929" s="125"/>
      <c r="M4929" s="125"/>
      <c r="N4929" s="125"/>
      <c r="O4929" s="266"/>
      <c r="P4929" s="267"/>
      <c r="Q4929" s="268"/>
      <c r="R4929" s="269"/>
      <c r="S4929" s="268"/>
      <c r="T4929" s="263"/>
      <c r="U4929" s="300"/>
      <c r="V4929" s="294" t="str">
        <f>IF(Tabela7[[#This Row],[C/V]]="c",Tabela7[[#This Row],[Preço Médio]],"")</f>
        <v/>
      </c>
      <c r="W4929" s="294" t="str">
        <f>IF(Tabela7[[#This Row],[C/V]]="v",Tabela7[[#This Row],[Preço Médio]],"")</f>
        <v/>
      </c>
      <c r="X4929" s="123" t="str">
        <f>Tabela7[[#This Row],[Código Negociação]]&amp;Tabela7[[#This Row],[C/V]]</f>
        <v/>
      </c>
    </row>
    <row r="4930" spans="3:24" ht="15" customHeight="1" x14ac:dyDescent="0.25">
      <c r="C4930" s="262"/>
      <c r="D4930" s="272"/>
      <c r="E4930" s="273"/>
      <c r="F4930" s="264"/>
      <c r="G4930" s="265"/>
      <c r="H4930" s="126"/>
      <c r="I4930" s="125"/>
      <c r="J4930" s="125"/>
      <c r="K4930" s="125"/>
      <c r="L4930" s="125"/>
      <c r="M4930" s="125"/>
      <c r="N4930" s="125"/>
      <c r="O4930" s="266"/>
      <c r="P4930" s="267"/>
      <c r="Q4930" s="267"/>
      <c r="R4930" s="270"/>
      <c r="S4930" s="267"/>
      <c r="T4930" s="264"/>
      <c r="U4930" s="300"/>
      <c r="V4930" s="294" t="str">
        <f>IF(Tabela7[[#This Row],[C/V]]="c",Tabela7[[#This Row],[Preço Médio]],"")</f>
        <v/>
      </c>
      <c r="W4930" s="294" t="str">
        <f>IF(Tabela7[[#This Row],[C/V]]="v",Tabela7[[#This Row],[Preço Médio]],"")</f>
        <v/>
      </c>
      <c r="X4930" s="123" t="str">
        <f>Tabela7[[#This Row],[Código Negociação]]&amp;Tabela7[[#This Row],[C/V]]</f>
        <v/>
      </c>
    </row>
    <row r="4931" spans="3:24" ht="15" customHeight="1" x14ac:dyDescent="0.25">
      <c r="C4931" s="141"/>
      <c r="D4931" s="271"/>
      <c r="E4931" s="271"/>
      <c r="F4931" s="118"/>
      <c r="G4931" s="119"/>
      <c r="H4931" s="118"/>
      <c r="I4931" s="120"/>
      <c r="J4931" s="120"/>
      <c r="K4931" s="120"/>
      <c r="L4931" s="120"/>
      <c r="M4931" s="120"/>
      <c r="N4931" s="120"/>
      <c r="O4931" s="121"/>
      <c r="P4931" s="121"/>
      <c r="Q4931" s="117"/>
      <c r="R4931" s="122"/>
      <c r="S4931" s="117"/>
      <c r="T4931" s="123"/>
      <c r="U4931" s="299"/>
      <c r="V4931" s="294" t="str">
        <f>IF(Tabela7[[#This Row],[C/V]]="c",Tabela7[[#This Row],[Preço Médio]],"")</f>
        <v/>
      </c>
      <c r="W4931" s="294" t="str">
        <f>IF(Tabela7[[#This Row],[C/V]]="v",Tabela7[[#This Row],[Preço Médio]],"")</f>
        <v/>
      </c>
      <c r="X4931" s="123" t="str">
        <f>Tabela7[[#This Row],[Código Negociação]]&amp;Tabela7[[#This Row],[C/V]]</f>
        <v/>
      </c>
    </row>
    <row r="4932" spans="3:24" ht="15" customHeight="1" x14ac:dyDescent="0.25">
      <c r="C4932" s="262"/>
      <c r="D4932" s="272"/>
      <c r="E4932" s="272"/>
      <c r="F4932" s="264"/>
      <c r="G4932" s="265"/>
      <c r="H4932" s="126"/>
      <c r="I4932" s="125"/>
      <c r="J4932" s="125"/>
      <c r="K4932" s="125"/>
      <c r="L4932" s="125"/>
      <c r="M4932" s="125"/>
      <c r="N4932" s="125"/>
      <c r="O4932" s="266"/>
      <c r="P4932" s="267"/>
      <c r="Q4932" s="268"/>
      <c r="R4932" s="269"/>
      <c r="S4932" s="268"/>
      <c r="T4932" s="263"/>
      <c r="U4932" s="300"/>
      <c r="V4932" s="294" t="str">
        <f>IF(Tabela7[[#This Row],[C/V]]="c",Tabela7[[#This Row],[Preço Médio]],"")</f>
        <v/>
      </c>
      <c r="W4932" s="294" t="str">
        <f>IF(Tabela7[[#This Row],[C/V]]="v",Tabela7[[#This Row],[Preço Médio]],"")</f>
        <v/>
      </c>
      <c r="X4932" s="123" t="str">
        <f>Tabela7[[#This Row],[Código Negociação]]&amp;Tabela7[[#This Row],[C/V]]</f>
        <v/>
      </c>
    </row>
    <row r="4933" spans="3:24" ht="15" customHeight="1" x14ac:dyDescent="0.25">
      <c r="C4933" s="262"/>
      <c r="D4933" s="272"/>
      <c r="E4933" s="272"/>
      <c r="F4933" s="264"/>
      <c r="G4933" s="265"/>
      <c r="H4933" s="126"/>
      <c r="I4933" s="125"/>
      <c r="J4933" s="125"/>
      <c r="K4933" s="125"/>
      <c r="L4933" s="125"/>
      <c r="M4933" s="125"/>
      <c r="N4933" s="125"/>
      <c r="O4933" s="266"/>
      <c r="P4933" s="267"/>
      <c r="Q4933" s="267"/>
      <c r="R4933" s="270"/>
      <c r="S4933" s="267"/>
      <c r="T4933" s="264"/>
      <c r="U4933" s="300"/>
      <c r="V4933" s="294" t="str">
        <f>IF(Tabela7[[#This Row],[C/V]]="c",Tabela7[[#This Row],[Preço Médio]],"")</f>
        <v/>
      </c>
      <c r="W4933" s="294" t="str">
        <f>IF(Tabela7[[#This Row],[C/V]]="v",Tabela7[[#This Row],[Preço Médio]],"")</f>
        <v/>
      </c>
      <c r="X4933" s="123" t="str">
        <f>Tabela7[[#This Row],[Código Negociação]]&amp;Tabela7[[#This Row],[C/V]]</f>
        <v/>
      </c>
    </row>
    <row r="4934" spans="3:24" ht="15" customHeight="1" x14ac:dyDescent="0.25">
      <c r="C4934" s="141"/>
      <c r="D4934" s="273"/>
      <c r="E4934" s="273"/>
      <c r="F4934" s="264"/>
      <c r="G4934" s="274"/>
      <c r="H4934" s="264"/>
      <c r="I4934" s="275"/>
      <c r="J4934" s="275"/>
      <c r="K4934" s="275"/>
      <c r="L4934" s="275"/>
      <c r="M4934" s="275"/>
      <c r="N4934" s="275"/>
      <c r="O4934" s="267"/>
      <c r="P4934" s="267"/>
      <c r="Q4934" s="268"/>
      <c r="R4934" s="269"/>
      <c r="S4934" s="268"/>
      <c r="T4934" s="263"/>
      <c r="U4934" s="300"/>
      <c r="V4934" s="294" t="str">
        <f>IF(Tabela7[[#This Row],[C/V]]="c",Tabela7[[#This Row],[Preço Médio]],"")</f>
        <v/>
      </c>
      <c r="W4934" s="294" t="str">
        <f>IF(Tabela7[[#This Row],[C/V]]="v",Tabela7[[#This Row],[Preço Médio]],"")</f>
        <v/>
      </c>
      <c r="X4934" s="123" t="str">
        <f>Tabela7[[#This Row],[Código Negociação]]&amp;Tabela7[[#This Row],[C/V]]</f>
        <v/>
      </c>
    </row>
    <row r="4935" spans="3:24" ht="15" customHeight="1" x14ac:dyDescent="0.25">
      <c r="C4935" s="262"/>
      <c r="D4935" s="272"/>
      <c r="E4935" s="273"/>
      <c r="F4935" s="264"/>
      <c r="G4935" s="265"/>
      <c r="H4935" s="126"/>
      <c r="I4935" s="125"/>
      <c r="J4935" s="125"/>
      <c r="K4935" s="125"/>
      <c r="L4935" s="125"/>
      <c r="M4935" s="125"/>
      <c r="N4935" s="125"/>
      <c r="O4935" s="266"/>
      <c r="P4935" s="267"/>
      <c r="Q4935" s="268"/>
      <c r="R4935" s="269"/>
      <c r="S4935" s="268"/>
      <c r="T4935" s="263"/>
      <c r="U4935" s="300"/>
      <c r="V4935" s="294" t="str">
        <f>IF(Tabela7[[#This Row],[C/V]]="c",Tabela7[[#This Row],[Preço Médio]],"")</f>
        <v/>
      </c>
      <c r="W4935" s="294" t="str">
        <f>IF(Tabela7[[#This Row],[C/V]]="v",Tabela7[[#This Row],[Preço Médio]],"")</f>
        <v/>
      </c>
      <c r="X4935" s="123" t="str">
        <f>Tabela7[[#This Row],[Código Negociação]]&amp;Tabela7[[#This Row],[C/V]]</f>
        <v/>
      </c>
    </row>
    <row r="4936" spans="3:24" ht="15" customHeight="1" x14ac:dyDescent="0.25">
      <c r="C4936" s="262"/>
      <c r="D4936" s="272"/>
      <c r="E4936" s="273"/>
      <c r="F4936" s="264"/>
      <c r="G4936" s="265"/>
      <c r="H4936" s="126"/>
      <c r="I4936" s="125"/>
      <c r="J4936" s="125"/>
      <c r="K4936" s="125"/>
      <c r="L4936" s="125"/>
      <c r="M4936" s="125"/>
      <c r="N4936" s="125"/>
      <c r="O4936" s="266"/>
      <c r="P4936" s="267"/>
      <c r="Q4936" s="267"/>
      <c r="R4936" s="270"/>
      <c r="S4936" s="267"/>
      <c r="T4936" s="264"/>
      <c r="U4936" s="300"/>
      <c r="V4936" s="294" t="str">
        <f>IF(Tabela7[[#This Row],[C/V]]="c",Tabela7[[#This Row],[Preço Médio]],"")</f>
        <v/>
      </c>
      <c r="W4936" s="294" t="str">
        <f>IF(Tabela7[[#This Row],[C/V]]="v",Tabela7[[#This Row],[Preço Médio]],"")</f>
        <v/>
      </c>
      <c r="X4936" s="123" t="str">
        <f>Tabela7[[#This Row],[Código Negociação]]&amp;Tabela7[[#This Row],[C/V]]</f>
        <v/>
      </c>
    </row>
    <row r="4937" spans="3:24" ht="15" customHeight="1" x14ac:dyDescent="0.25">
      <c r="C4937" s="141"/>
      <c r="D4937" s="271"/>
      <c r="E4937" s="271"/>
      <c r="F4937" s="118"/>
      <c r="G4937" s="119"/>
      <c r="H4937" s="118"/>
      <c r="I4937" s="120"/>
      <c r="J4937" s="120"/>
      <c r="K4937" s="120"/>
      <c r="L4937" s="120"/>
      <c r="M4937" s="120"/>
      <c r="N4937" s="120"/>
      <c r="O4937" s="121"/>
      <c r="P4937" s="121"/>
      <c r="Q4937" s="117"/>
      <c r="R4937" s="122"/>
      <c r="S4937" s="117"/>
      <c r="T4937" s="123"/>
      <c r="U4937" s="299"/>
      <c r="V4937" s="294" t="str">
        <f>IF(Tabela7[[#This Row],[C/V]]="c",Tabela7[[#This Row],[Preço Médio]],"")</f>
        <v/>
      </c>
      <c r="W4937" s="294" t="str">
        <f>IF(Tabela7[[#This Row],[C/V]]="v",Tabela7[[#This Row],[Preço Médio]],"")</f>
        <v/>
      </c>
      <c r="X4937" s="123" t="str">
        <f>Tabela7[[#This Row],[Código Negociação]]&amp;Tabela7[[#This Row],[C/V]]</f>
        <v/>
      </c>
    </row>
    <row r="4938" spans="3:24" ht="15" customHeight="1" x14ac:dyDescent="0.25">
      <c r="C4938" s="262"/>
      <c r="D4938" s="272"/>
      <c r="E4938" s="272"/>
      <c r="F4938" s="264"/>
      <c r="G4938" s="265"/>
      <c r="H4938" s="126"/>
      <c r="I4938" s="125"/>
      <c r="J4938" s="125"/>
      <c r="K4938" s="125"/>
      <c r="L4938" s="125"/>
      <c r="M4938" s="125"/>
      <c r="N4938" s="125"/>
      <c r="O4938" s="266"/>
      <c r="P4938" s="267"/>
      <c r="Q4938" s="268"/>
      <c r="R4938" s="269"/>
      <c r="S4938" s="268"/>
      <c r="T4938" s="263"/>
      <c r="U4938" s="300"/>
      <c r="V4938" s="294" t="str">
        <f>IF(Tabela7[[#This Row],[C/V]]="c",Tabela7[[#This Row],[Preço Médio]],"")</f>
        <v/>
      </c>
      <c r="W4938" s="294" t="str">
        <f>IF(Tabela7[[#This Row],[C/V]]="v",Tabela7[[#This Row],[Preço Médio]],"")</f>
        <v/>
      </c>
      <c r="X4938" s="123" t="str">
        <f>Tabela7[[#This Row],[Código Negociação]]&amp;Tabela7[[#This Row],[C/V]]</f>
        <v/>
      </c>
    </row>
    <row r="4939" spans="3:24" ht="15" customHeight="1" x14ac:dyDescent="0.25">
      <c r="C4939" s="262"/>
      <c r="D4939" s="272"/>
      <c r="E4939" s="272"/>
      <c r="F4939" s="264"/>
      <c r="G4939" s="265"/>
      <c r="H4939" s="126"/>
      <c r="I4939" s="125"/>
      <c r="J4939" s="125"/>
      <c r="K4939" s="125"/>
      <c r="L4939" s="125"/>
      <c r="M4939" s="125"/>
      <c r="N4939" s="125"/>
      <c r="O4939" s="266"/>
      <c r="P4939" s="267"/>
      <c r="Q4939" s="267"/>
      <c r="R4939" s="270"/>
      <c r="S4939" s="267"/>
      <c r="T4939" s="264"/>
      <c r="U4939" s="300"/>
      <c r="V4939" s="294" t="str">
        <f>IF(Tabela7[[#This Row],[C/V]]="c",Tabela7[[#This Row],[Preço Médio]],"")</f>
        <v/>
      </c>
      <c r="W4939" s="294" t="str">
        <f>IF(Tabela7[[#This Row],[C/V]]="v",Tabela7[[#This Row],[Preço Médio]],"")</f>
        <v/>
      </c>
      <c r="X4939" s="123" t="str">
        <f>Tabela7[[#This Row],[Código Negociação]]&amp;Tabela7[[#This Row],[C/V]]</f>
        <v/>
      </c>
    </row>
    <row r="4940" spans="3:24" ht="15" customHeight="1" x14ac:dyDescent="0.25">
      <c r="C4940" s="141"/>
      <c r="D4940" s="273"/>
      <c r="E4940" s="273"/>
      <c r="F4940" s="264"/>
      <c r="G4940" s="274"/>
      <c r="H4940" s="264"/>
      <c r="I4940" s="275"/>
      <c r="J4940" s="275"/>
      <c r="K4940" s="275"/>
      <c r="L4940" s="275"/>
      <c r="M4940" s="275"/>
      <c r="N4940" s="275"/>
      <c r="O4940" s="267"/>
      <c r="P4940" s="267"/>
      <c r="Q4940" s="268"/>
      <c r="R4940" s="269"/>
      <c r="S4940" s="268"/>
      <c r="T4940" s="263"/>
      <c r="U4940" s="300"/>
      <c r="V4940" s="294" t="str">
        <f>IF(Tabela7[[#This Row],[C/V]]="c",Tabela7[[#This Row],[Preço Médio]],"")</f>
        <v/>
      </c>
      <c r="W4940" s="294" t="str">
        <f>IF(Tabela7[[#This Row],[C/V]]="v",Tabela7[[#This Row],[Preço Médio]],"")</f>
        <v/>
      </c>
      <c r="X4940" s="123" t="str">
        <f>Tabela7[[#This Row],[Código Negociação]]&amp;Tabela7[[#This Row],[C/V]]</f>
        <v/>
      </c>
    </row>
    <row r="4941" spans="3:24" ht="15" customHeight="1" x14ac:dyDescent="0.25">
      <c r="C4941" s="262"/>
      <c r="D4941" s="272"/>
      <c r="E4941" s="273"/>
      <c r="F4941" s="264"/>
      <c r="G4941" s="265"/>
      <c r="H4941" s="126"/>
      <c r="I4941" s="125"/>
      <c r="J4941" s="125"/>
      <c r="K4941" s="125"/>
      <c r="L4941" s="125"/>
      <c r="M4941" s="125"/>
      <c r="N4941" s="125"/>
      <c r="O4941" s="266"/>
      <c r="P4941" s="267"/>
      <c r="Q4941" s="268"/>
      <c r="R4941" s="269"/>
      <c r="S4941" s="268"/>
      <c r="T4941" s="263"/>
      <c r="U4941" s="300"/>
      <c r="V4941" s="294" t="str">
        <f>IF(Tabela7[[#This Row],[C/V]]="c",Tabela7[[#This Row],[Preço Médio]],"")</f>
        <v/>
      </c>
      <c r="W4941" s="294" t="str">
        <f>IF(Tabela7[[#This Row],[C/V]]="v",Tabela7[[#This Row],[Preço Médio]],"")</f>
        <v/>
      </c>
      <c r="X4941" s="123" t="str">
        <f>Tabela7[[#This Row],[Código Negociação]]&amp;Tabela7[[#This Row],[C/V]]</f>
        <v/>
      </c>
    </row>
    <row r="4942" spans="3:24" ht="15" customHeight="1" x14ac:dyDescent="0.25">
      <c r="C4942" s="262"/>
      <c r="D4942" s="272"/>
      <c r="E4942" s="273"/>
      <c r="F4942" s="264"/>
      <c r="G4942" s="265"/>
      <c r="H4942" s="126"/>
      <c r="I4942" s="125"/>
      <c r="J4942" s="125"/>
      <c r="K4942" s="125"/>
      <c r="L4942" s="125"/>
      <c r="M4942" s="125"/>
      <c r="N4942" s="125"/>
      <c r="O4942" s="266"/>
      <c r="P4942" s="267"/>
      <c r="Q4942" s="267"/>
      <c r="R4942" s="270"/>
      <c r="S4942" s="267"/>
      <c r="T4942" s="264"/>
      <c r="U4942" s="300"/>
      <c r="V4942" s="294" t="str">
        <f>IF(Tabela7[[#This Row],[C/V]]="c",Tabela7[[#This Row],[Preço Médio]],"")</f>
        <v/>
      </c>
      <c r="W4942" s="294" t="str">
        <f>IF(Tabela7[[#This Row],[C/V]]="v",Tabela7[[#This Row],[Preço Médio]],"")</f>
        <v/>
      </c>
      <c r="X4942" s="123" t="str">
        <f>Tabela7[[#This Row],[Código Negociação]]&amp;Tabela7[[#This Row],[C/V]]</f>
        <v/>
      </c>
    </row>
    <row r="4943" spans="3:24" ht="15" customHeight="1" x14ac:dyDescent="0.25">
      <c r="C4943" s="141"/>
      <c r="D4943" s="271"/>
      <c r="E4943" s="271"/>
      <c r="F4943" s="118"/>
      <c r="G4943" s="119"/>
      <c r="H4943" s="118"/>
      <c r="I4943" s="120"/>
      <c r="J4943" s="120"/>
      <c r="K4943" s="120"/>
      <c r="L4943" s="120"/>
      <c r="M4943" s="120"/>
      <c r="N4943" s="120"/>
      <c r="O4943" s="121"/>
      <c r="P4943" s="121"/>
      <c r="Q4943" s="117"/>
      <c r="R4943" s="122"/>
      <c r="S4943" s="117"/>
      <c r="T4943" s="123"/>
      <c r="U4943" s="299"/>
      <c r="V4943" s="294" t="str">
        <f>IF(Tabela7[[#This Row],[C/V]]="c",Tabela7[[#This Row],[Preço Médio]],"")</f>
        <v/>
      </c>
      <c r="W4943" s="294" t="str">
        <f>IF(Tabela7[[#This Row],[C/V]]="v",Tabela7[[#This Row],[Preço Médio]],"")</f>
        <v/>
      </c>
      <c r="X4943" s="123" t="str">
        <f>Tabela7[[#This Row],[Código Negociação]]&amp;Tabela7[[#This Row],[C/V]]</f>
        <v/>
      </c>
    </row>
    <row r="4944" spans="3:24" ht="15" customHeight="1" x14ac:dyDescent="0.25">
      <c r="C4944" s="262"/>
      <c r="D4944" s="272"/>
      <c r="E4944" s="272"/>
      <c r="F4944" s="264"/>
      <c r="G4944" s="265"/>
      <c r="H4944" s="126"/>
      <c r="I4944" s="125"/>
      <c r="J4944" s="125"/>
      <c r="K4944" s="125"/>
      <c r="L4944" s="125"/>
      <c r="M4944" s="125"/>
      <c r="N4944" s="125"/>
      <c r="O4944" s="266"/>
      <c r="P4944" s="267"/>
      <c r="Q4944" s="268"/>
      <c r="R4944" s="269"/>
      <c r="S4944" s="268"/>
      <c r="T4944" s="263"/>
      <c r="U4944" s="300"/>
      <c r="V4944" s="294" t="str">
        <f>IF(Tabela7[[#This Row],[C/V]]="c",Tabela7[[#This Row],[Preço Médio]],"")</f>
        <v/>
      </c>
      <c r="W4944" s="294" t="str">
        <f>IF(Tabela7[[#This Row],[C/V]]="v",Tabela7[[#This Row],[Preço Médio]],"")</f>
        <v/>
      </c>
      <c r="X4944" s="123" t="str">
        <f>Tabela7[[#This Row],[Código Negociação]]&amp;Tabela7[[#This Row],[C/V]]</f>
        <v/>
      </c>
    </row>
    <row r="4945" spans="3:24" ht="15" customHeight="1" x14ac:dyDescent="0.25">
      <c r="C4945" s="262"/>
      <c r="D4945" s="272"/>
      <c r="E4945" s="272"/>
      <c r="F4945" s="264"/>
      <c r="G4945" s="265"/>
      <c r="H4945" s="126"/>
      <c r="I4945" s="125"/>
      <c r="J4945" s="125"/>
      <c r="K4945" s="125"/>
      <c r="L4945" s="125"/>
      <c r="M4945" s="125"/>
      <c r="N4945" s="125"/>
      <c r="O4945" s="266"/>
      <c r="P4945" s="267"/>
      <c r="Q4945" s="267"/>
      <c r="R4945" s="270"/>
      <c r="S4945" s="267"/>
      <c r="T4945" s="264"/>
      <c r="U4945" s="300"/>
      <c r="V4945" s="294" t="str">
        <f>IF(Tabela7[[#This Row],[C/V]]="c",Tabela7[[#This Row],[Preço Médio]],"")</f>
        <v/>
      </c>
      <c r="W4945" s="294" t="str">
        <f>IF(Tabela7[[#This Row],[C/V]]="v",Tabela7[[#This Row],[Preço Médio]],"")</f>
        <v/>
      </c>
      <c r="X4945" s="123" t="str">
        <f>Tabela7[[#This Row],[Código Negociação]]&amp;Tabela7[[#This Row],[C/V]]</f>
        <v/>
      </c>
    </row>
    <row r="4946" spans="3:24" ht="15" customHeight="1" x14ac:dyDescent="0.25">
      <c r="C4946" s="141"/>
      <c r="D4946" s="273"/>
      <c r="E4946" s="273"/>
      <c r="F4946" s="264"/>
      <c r="G4946" s="274"/>
      <c r="H4946" s="264"/>
      <c r="I4946" s="275"/>
      <c r="J4946" s="275"/>
      <c r="K4946" s="275"/>
      <c r="L4946" s="275"/>
      <c r="M4946" s="275"/>
      <c r="N4946" s="275"/>
      <c r="O4946" s="267"/>
      <c r="P4946" s="267"/>
      <c r="Q4946" s="268"/>
      <c r="R4946" s="269"/>
      <c r="S4946" s="268"/>
      <c r="T4946" s="263"/>
      <c r="U4946" s="300"/>
      <c r="V4946" s="294" t="str">
        <f>IF(Tabela7[[#This Row],[C/V]]="c",Tabela7[[#This Row],[Preço Médio]],"")</f>
        <v/>
      </c>
      <c r="W4946" s="294" t="str">
        <f>IF(Tabela7[[#This Row],[C/V]]="v",Tabela7[[#This Row],[Preço Médio]],"")</f>
        <v/>
      </c>
      <c r="X4946" s="123" t="str">
        <f>Tabela7[[#This Row],[Código Negociação]]&amp;Tabela7[[#This Row],[C/V]]</f>
        <v/>
      </c>
    </row>
    <row r="4947" spans="3:24" ht="15" customHeight="1" x14ac:dyDescent="0.25">
      <c r="C4947" s="262"/>
      <c r="D4947" s="272"/>
      <c r="E4947" s="273"/>
      <c r="F4947" s="264"/>
      <c r="G4947" s="265"/>
      <c r="H4947" s="126"/>
      <c r="I4947" s="125"/>
      <c r="J4947" s="125"/>
      <c r="K4947" s="125"/>
      <c r="L4947" s="125"/>
      <c r="M4947" s="125"/>
      <c r="N4947" s="125"/>
      <c r="O4947" s="266"/>
      <c r="P4947" s="267"/>
      <c r="Q4947" s="268"/>
      <c r="R4947" s="269"/>
      <c r="S4947" s="268"/>
      <c r="T4947" s="263"/>
      <c r="U4947" s="300"/>
      <c r="V4947" s="294" t="str">
        <f>IF(Tabela7[[#This Row],[C/V]]="c",Tabela7[[#This Row],[Preço Médio]],"")</f>
        <v/>
      </c>
      <c r="W4947" s="294" t="str">
        <f>IF(Tabela7[[#This Row],[C/V]]="v",Tabela7[[#This Row],[Preço Médio]],"")</f>
        <v/>
      </c>
      <c r="X4947" s="123" t="str">
        <f>Tabela7[[#This Row],[Código Negociação]]&amp;Tabela7[[#This Row],[C/V]]</f>
        <v/>
      </c>
    </row>
    <row r="4948" spans="3:24" ht="15" customHeight="1" x14ac:dyDescent="0.25">
      <c r="C4948" s="262"/>
      <c r="D4948" s="272"/>
      <c r="E4948" s="273"/>
      <c r="F4948" s="264"/>
      <c r="G4948" s="265"/>
      <c r="H4948" s="126"/>
      <c r="I4948" s="125"/>
      <c r="J4948" s="125"/>
      <c r="K4948" s="125"/>
      <c r="L4948" s="125"/>
      <c r="M4948" s="125"/>
      <c r="N4948" s="125"/>
      <c r="O4948" s="266"/>
      <c r="P4948" s="267"/>
      <c r="Q4948" s="267"/>
      <c r="R4948" s="270"/>
      <c r="S4948" s="267"/>
      <c r="T4948" s="264"/>
      <c r="U4948" s="300"/>
      <c r="V4948" s="294" t="str">
        <f>IF(Tabela7[[#This Row],[C/V]]="c",Tabela7[[#This Row],[Preço Médio]],"")</f>
        <v/>
      </c>
      <c r="W4948" s="294" t="str">
        <f>IF(Tabela7[[#This Row],[C/V]]="v",Tabela7[[#This Row],[Preço Médio]],"")</f>
        <v/>
      </c>
      <c r="X4948" s="123" t="str">
        <f>Tabela7[[#This Row],[Código Negociação]]&amp;Tabela7[[#This Row],[C/V]]</f>
        <v/>
      </c>
    </row>
    <row r="4949" spans="3:24" ht="15" customHeight="1" x14ac:dyDescent="0.25">
      <c r="C4949" s="141"/>
      <c r="D4949" s="271"/>
      <c r="E4949" s="271"/>
      <c r="F4949" s="118"/>
      <c r="G4949" s="119"/>
      <c r="H4949" s="118"/>
      <c r="I4949" s="120"/>
      <c r="J4949" s="120"/>
      <c r="K4949" s="120"/>
      <c r="L4949" s="120"/>
      <c r="M4949" s="120"/>
      <c r="N4949" s="120"/>
      <c r="O4949" s="121"/>
      <c r="P4949" s="121"/>
      <c r="Q4949" s="117"/>
      <c r="R4949" s="122"/>
      <c r="S4949" s="117"/>
      <c r="T4949" s="123"/>
      <c r="U4949" s="299"/>
      <c r="V4949" s="294" t="str">
        <f>IF(Tabela7[[#This Row],[C/V]]="c",Tabela7[[#This Row],[Preço Médio]],"")</f>
        <v/>
      </c>
      <c r="W4949" s="294" t="str">
        <f>IF(Tabela7[[#This Row],[C/V]]="v",Tabela7[[#This Row],[Preço Médio]],"")</f>
        <v/>
      </c>
      <c r="X4949" s="123" t="str">
        <f>Tabela7[[#This Row],[Código Negociação]]&amp;Tabela7[[#This Row],[C/V]]</f>
        <v/>
      </c>
    </row>
    <row r="4950" spans="3:24" ht="15" customHeight="1" x14ac:dyDescent="0.25">
      <c r="C4950" s="262"/>
      <c r="D4950" s="272"/>
      <c r="E4950" s="272"/>
      <c r="F4950" s="264"/>
      <c r="G4950" s="265"/>
      <c r="H4950" s="126"/>
      <c r="I4950" s="125"/>
      <c r="J4950" s="125"/>
      <c r="K4950" s="125"/>
      <c r="L4950" s="125"/>
      <c r="M4950" s="125"/>
      <c r="N4950" s="125"/>
      <c r="O4950" s="266"/>
      <c r="P4950" s="267"/>
      <c r="Q4950" s="268"/>
      <c r="R4950" s="269"/>
      <c r="S4950" s="268"/>
      <c r="T4950" s="263"/>
      <c r="U4950" s="300"/>
      <c r="V4950" s="294" t="str">
        <f>IF(Tabela7[[#This Row],[C/V]]="c",Tabela7[[#This Row],[Preço Médio]],"")</f>
        <v/>
      </c>
      <c r="W4950" s="294" t="str">
        <f>IF(Tabela7[[#This Row],[C/V]]="v",Tabela7[[#This Row],[Preço Médio]],"")</f>
        <v/>
      </c>
      <c r="X4950" s="123" t="str">
        <f>Tabela7[[#This Row],[Código Negociação]]&amp;Tabela7[[#This Row],[C/V]]</f>
        <v/>
      </c>
    </row>
    <row r="4951" spans="3:24" ht="15" customHeight="1" x14ac:dyDescent="0.25">
      <c r="C4951" s="262"/>
      <c r="D4951" s="272"/>
      <c r="E4951" s="272"/>
      <c r="F4951" s="264"/>
      <c r="G4951" s="265"/>
      <c r="H4951" s="126"/>
      <c r="I4951" s="125"/>
      <c r="J4951" s="125"/>
      <c r="K4951" s="125"/>
      <c r="L4951" s="125"/>
      <c r="M4951" s="125"/>
      <c r="N4951" s="125"/>
      <c r="O4951" s="266"/>
      <c r="P4951" s="267"/>
      <c r="Q4951" s="267"/>
      <c r="R4951" s="270"/>
      <c r="S4951" s="267"/>
      <c r="T4951" s="264"/>
      <c r="U4951" s="300"/>
      <c r="V4951" s="294" t="str">
        <f>IF(Tabela7[[#This Row],[C/V]]="c",Tabela7[[#This Row],[Preço Médio]],"")</f>
        <v/>
      </c>
      <c r="W4951" s="294" t="str">
        <f>IF(Tabela7[[#This Row],[C/V]]="v",Tabela7[[#This Row],[Preço Médio]],"")</f>
        <v/>
      </c>
      <c r="X4951" s="123" t="str">
        <f>Tabela7[[#This Row],[Código Negociação]]&amp;Tabela7[[#This Row],[C/V]]</f>
        <v/>
      </c>
    </row>
    <row r="4952" spans="3:24" ht="15" customHeight="1" x14ac:dyDescent="0.25">
      <c r="C4952" s="141"/>
      <c r="D4952" s="273"/>
      <c r="E4952" s="273"/>
      <c r="F4952" s="264"/>
      <c r="G4952" s="274"/>
      <c r="H4952" s="264"/>
      <c r="I4952" s="275"/>
      <c r="J4952" s="275"/>
      <c r="K4952" s="275"/>
      <c r="L4952" s="275"/>
      <c r="M4952" s="275"/>
      <c r="N4952" s="275"/>
      <c r="O4952" s="267"/>
      <c r="P4952" s="267"/>
      <c r="Q4952" s="268"/>
      <c r="R4952" s="269"/>
      <c r="S4952" s="268"/>
      <c r="T4952" s="263"/>
      <c r="U4952" s="300"/>
      <c r="V4952" s="294" t="str">
        <f>IF(Tabela7[[#This Row],[C/V]]="c",Tabela7[[#This Row],[Preço Médio]],"")</f>
        <v/>
      </c>
      <c r="W4952" s="294" t="str">
        <f>IF(Tabela7[[#This Row],[C/V]]="v",Tabela7[[#This Row],[Preço Médio]],"")</f>
        <v/>
      </c>
      <c r="X4952" s="123" t="str">
        <f>Tabela7[[#This Row],[Código Negociação]]&amp;Tabela7[[#This Row],[C/V]]</f>
        <v/>
      </c>
    </row>
    <row r="4953" spans="3:24" ht="15" customHeight="1" x14ac:dyDescent="0.25">
      <c r="C4953" s="262"/>
      <c r="D4953" s="272"/>
      <c r="E4953" s="273"/>
      <c r="F4953" s="264"/>
      <c r="G4953" s="265"/>
      <c r="H4953" s="126"/>
      <c r="I4953" s="125"/>
      <c r="J4953" s="125"/>
      <c r="K4953" s="125"/>
      <c r="L4953" s="125"/>
      <c r="M4953" s="125"/>
      <c r="N4953" s="125"/>
      <c r="O4953" s="266"/>
      <c r="P4953" s="267"/>
      <c r="Q4953" s="268"/>
      <c r="R4953" s="269"/>
      <c r="S4953" s="268"/>
      <c r="T4953" s="263"/>
      <c r="U4953" s="300"/>
      <c r="V4953" s="294" t="str">
        <f>IF(Tabela7[[#This Row],[C/V]]="c",Tabela7[[#This Row],[Preço Médio]],"")</f>
        <v/>
      </c>
      <c r="W4953" s="294" t="str">
        <f>IF(Tabela7[[#This Row],[C/V]]="v",Tabela7[[#This Row],[Preço Médio]],"")</f>
        <v/>
      </c>
      <c r="X4953" s="123" t="str">
        <f>Tabela7[[#This Row],[Código Negociação]]&amp;Tabela7[[#This Row],[C/V]]</f>
        <v/>
      </c>
    </row>
    <row r="4954" spans="3:24" ht="15" customHeight="1" x14ac:dyDescent="0.25">
      <c r="C4954" s="262"/>
      <c r="D4954" s="272"/>
      <c r="E4954" s="273"/>
      <c r="F4954" s="264"/>
      <c r="G4954" s="265"/>
      <c r="H4954" s="126"/>
      <c r="I4954" s="125"/>
      <c r="J4954" s="125"/>
      <c r="K4954" s="125"/>
      <c r="L4954" s="125"/>
      <c r="M4954" s="125"/>
      <c r="N4954" s="125"/>
      <c r="O4954" s="266"/>
      <c r="P4954" s="267"/>
      <c r="Q4954" s="267"/>
      <c r="R4954" s="270"/>
      <c r="S4954" s="267"/>
      <c r="T4954" s="264"/>
      <c r="U4954" s="300"/>
      <c r="V4954" s="294" t="str">
        <f>IF(Tabela7[[#This Row],[C/V]]="c",Tabela7[[#This Row],[Preço Médio]],"")</f>
        <v/>
      </c>
      <c r="W4954" s="294" t="str">
        <f>IF(Tabela7[[#This Row],[C/V]]="v",Tabela7[[#This Row],[Preço Médio]],"")</f>
        <v/>
      </c>
      <c r="X4954" s="123" t="str">
        <f>Tabela7[[#This Row],[Código Negociação]]&amp;Tabela7[[#This Row],[C/V]]</f>
        <v/>
      </c>
    </row>
    <row r="4955" spans="3:24" ht="15" customHeight="1" x14ac:dyDescent="0.25">
      <c r="C4955" s="141"/>
      <c r="D4955" s="271"/>
      <c r="E4955" s="271"/>
      <c r="F4955" s="118"/>
      <c r="G4955" s="119"/>
      <c r="H4955" s="118"/>
      <c r="I4955" s="120"/>
      <c r="J4955" s="120"/>
      <c r="K4955" s="120"/>
      <c r="L4955" s="120"/>
      <c r="M4955" s="120"/>
      <c r="N4955" s="120"/>
      <c r="O4955" s="121"/>
      <c r="P4955" s="121"/>
      <c r="Q4955" s="117"/>
      <c r="R4955" s="122"/>
      <c r="S4955" s="117"/>
      <c r="T4955" s="123"/>
      <c r="U4955" s="299"/>
      <c r="V4955" s="294" t="str">
        <f>IF(Tabela7[[#This Row],[C/V]]="c",Tabela7[[#This Row],[Preço Médio]],"")</f>
        <v/>
      </c>
      <c r="W4955" s="294" t="str">
        <f>IF(Tabela7[[#This Row],[C/V]]="v",Tabela7[[#This Row],[Preço Médio]],"")</f>
        <v/>
      </c>
      <c r="X4955" s="123" t="str">
        <f>Tabela7[[#This Row],[Código Negociação]]&amp;Tabela7[[#This Row],[C/V]]</f>
        <v/>
      </c>
    </row>
    <row r="4956" spans="3:24" ht="15" customHeight="1" x14ac:dyDescent="0.25">
      <c r="C4956" s="262"/>
      <c r="D4956" s="272"/>
      <c r="E4956" s="272"/>
      <c r="F4956" s="264"/>
      <c r="G4956" s="265"/>
      <c r="H4956" s="126"/>
      <c r="I4956" s="125"/>
      <c r="J4956" s="125"/>
      <c r="K4956" s="125"/>
      <c r="L4956" s="125"/>
      <c r="M4956" s="125"/>
      <c r="N4956" s="125"/>
      <c r="O4956" s="266"/>
      <c r="P4956" s="267"/>
      <c r="Q4956" s="268"/>
      <c r="R4956" s="269"/>
      <c r="S4956" s="268"/>
      <c r="T4956" s="263"/>
      <c r="U4956" s="300"/>
      <c r="V4956" s="294" t="str">
        <f>IF(Tabela7[[#This Row],[C/V]]="c",Tabela7[[#This Row],[Preço Médio]],"")</f>
        <v/>
      </c>
      <c r="W4956" s="294" t="str">
        <f>IF(Tabela7[[#This Row],[C/V]]="v",Tabela7[[#This Row],[Preço Médio]],"")</f>
        <v/>
      </c>
      <c r="X4956" s="123" t="str">
        <f>Tabela7[[#This Row],[Código Negociação]]&amp;Tabela7[[#This Row],[C/V]]</f>
        <v/>
      </c>
    </row>
    <row r="4957" spans="3:24" ht="15" customHeight="1" x14ac:dyDescent="0.25">
      <c r="C4957" s="262"/>
      <c r="D4957" s="272"/>
      <c r="E4957" s="272"/>
      <c r="F4957" s="264"/>
      <c r="G4957" s="265"/>
      <c r="H4957" s="126"/>
      <c r="I4957" s="125"/>
      <c r="J4957" s="125"/>
      <c r="K4957" s="125"/>
      <c r="L4957" s="125"/>
      <c r="M4957" s="125"/>
      <c r="N4957" s="125"/>
      <c r="O4957" s="266"/>
      <c r="P4957" s="267"/>
      <c r="Q4957" s="267"/>
      <c r="R4957" s="270"/>
      <c r="S4957" s="267"/>
      <c r="T4957" s="264"/>
      <c r="U4957" s="300"/>
      <c r="V4957" s="294" t="str">
        <f>IF(Tabela7[[#This Row],[C/V]]="c",Tabela7[[#This Row],[Preço Médio]],"")</f>
        <v/>
      </c>
      <c r="W4957" s="294" t="str">
        <f>IF(Tabela7[[#This Row],[C/V]]="v",Tabela7[[#This Row],[Preço Médio]],"")</f>
        <v/>
      </c>
      <c r="X4957" s="123" t="str">
        <f>Tabela7[[#This Row],[Código Negociação]]&amp;Tabela7[[#This Row],[C/V]]</f>
        <v/>
      </c>
    </row>
    <row r="4958" spans="3:24" ht="15" customHeight="1" x14ac:dyDescent="0.25">
      <c r="C4958" s="141"/>
      <c r="D4958" s="273"/>
      <c r="E4958" s="273"/>
      <c r="F4958" s="264"/>
      <c r="G4958" s="274"/>
      <c r="H4958" s="264"/>
      <c r="I4958" s="275"/>
      <c r="J4958" s="275"/>
      <c r="K4958" s="275"/>
      <c r="L4958" s="275"/>
      <c r="M4958" s="275"/>
      <c r="N4958" s="275"/>
      <c r="O4958" s="267"/>
      <c r="P4958" s="267"/>
      <c r="Q4958" s="268"/>
      <c r="R4958" s="269"/>
      <c r="S4958" s="268"/>
      <c r="T4958" s="263"/>
      <c r="U4958" s="300"/>
      <c r="V4958" s="294" t="str">
        <f>IF(Tabela7[[#This Row],[C/V]]="c",Tabela7[[#This Row],[Preço Médio]],"")</f>
        <v/>
      </c>
      <c r="W4958" s="294" t="str">
        <f>IF(Tabela7[[#This Row],[C/V]]="v",Tabela7[[#This Row],[Preço Médio]],"")</f>
        <v/>
      </c>
      <c r="X4958" s="123" t="str">
        <f>Tabela7[[#This Row],[Código Negociação]]&amp;Tabela7[[#This Row],[C/V]]</f>
        <v/>
      </c>
    </row>
    <row r="4959" spans="3:24" ht="15" customHeight="1" x14ac:dyDescent="0.25">
      <c r="C4959" s="262"/>
      <c r="D4959" s="272"/>
      <c r="E4959" s="273"/>
      <c r="F4959" s="264"/>
      <c r="G4959" s="265"/>
      <c r="H4959" s="126"/>
      <c r="I4959" s="125"/>
      <c r="J4959" s="125"/>
      <c r="K4959" s="125"/>
      <c r="L4959" s="125"/>
      <c r="M4959" s="125"/>
      <c r="N4959" s="125"/>
      <c r="O4959" s="266"/>
      <c r="P4959" s="267"/>
      <c r="Q4959" s="268"/>
      <c r="R4959" s="269"/>
      <c r="S4959" s="268"/>
      <c r="T4959" s="263"/>
      <c r="U4959" s="300"/>
      <c r="V4959" s="294" t="str">
        <f>IF(Tabela7[[#This Row],[C/V]]="c",Tabela7[[#This Row],[Preço Médio]],"")</f>
        <v/>
      </c>
      <c r="W4959" s="294" t="str">
        <f>IF(Tabela7[[#This Row],[C/V]]="v",Tabela7[[#This Row],[Preço Médio]],"")</f>
        <v/>
      </c>
      <c r="X4959" s="123" t="str">
        <f>Tabela7[[#This Row],[Código Negociação]]&amp;Tabela7[[#This Row],[C/V]]</f>
        <v/>
      </c>
    </row>
    <row r="4960" spans="3:24" ht="15" customHeight="1" x14ac:dyDescent="0.25">
      <c r="C4960" s="262"/>
      <c r="D4960" s="272"/>
      <c r="E4960" s="273"/>
      <c r="F4960" s="264"/>
      <c r="G4960" s="265"/>
      <c r="H4960" s="126"/>
      <c r="I4960" s="125"/>
      <c r="J4960" s="125"/>
      <c r="K4960" s="125"/>
      <c r="L4960" s="125"/>
      <c r="M4960" s="125"/>
      <c r="N4960" s="125"/>
      <c r="O4960" s="266"/>
      <c r="P4960" s="267"/>
      <c r="Q4960" s="267"/>
      <c r="R4960" s="270"/>
      <c r="S4960" s="267"/>
      <c r="T4960" s="264"/>
      <c r="U4960" s="300"/>
      <c r="V4960" s="294" t="str">
        <f>IF(Tabela7[[#This Row],[C/V]]="c",Tabela7[[#This Row],[Preço Médio]],"")</f>
        <v/>
      </c>
      <c r="W4960" s="294" t="str">
        <f>IF(Tabela7[[#This Row],[C/V]]="v",Tabela7[[#This Row],[Preço Médio]],"")</f>
        <v/>
      </c>
      <c r="X4960" s="123" t="str">
        <f>Tabela7[[#This Row],[Código Negociação]]&amp;Tabela7[[#This Row],[C/V]]</f>
        <v/>
      </c>
    </row>
    <row r="4961" spans="3:24" ht="15" customHeight="1" x14ac:dyDescent="0.25">
      <c r="C4961" s="141"/>
      <c r="D4961" s="271"/>
      <c r="E4961" s="271"/>
      <c r="F4961" s="118"/>
      <c r="G4961" s="119"/>
      <c r="H4961" s="118"/>
      <c r="I4961" s="120"/>
      <c r="J4961" s="120"/>
      <c r="K4961" s="120"/>
      <c r="L4961" s="120"/>
      <c r="M4961" s="120"/>
      <c r="N4961" s="120"/>
      <c r="O4961" s="121"/>
      <c r="P4961" s="121"/>
      <c r="Q4961" s="117"/>
      <c r="R4961" s="122"/>
      <c r="S4961" s="117"/>
      <c r="T4961" s="123"/>
      <c r="U4961" s="299"/>
      <c r="V4961" s="294" t="str">
        <f>IF(Tabela7[[#This Row],[C/V]]="c",Tabela7[[#This Row],[Preço Médio]],"")</f>
        <v/>
      </c>
      <c r="W4961" s="294" t="str">
        <f>IF(Tabela7[[#This Row],[C/V]]="v",Tabela7[[#This Row],[Preço Médio]],"")</f>
        <v/>
      </c>
      <c r="X4961" s="123" t="str">
        <f>Tabela7[[#This Row],[Código Negociação]]&amp;Tabela7[[#This Row],[C/V]]</f>
        <v/>
      </c>
    </row>
    <row r="4962" spans="3:24" ht="15" customHeight="1" x14ac:dyDescent="0.25">
      <c r="C4962" s="262"/>
      <c r="D4962" s="272"/>
      <c r="E4962" s="272"/>
      <c r="F4962" s="264"/>
      <c r="G4962" s="265"/>
      <c r="H4962" s="126"/>
      <c r="I4962" s="125"/>
      <c r="J4962" s="125"/>
      <c r="K4962" s="125"/>
      <c r="L4962" s="125"/>
      <c r="M4962" s="125"/>
      <c r="N4962" s="125"/>
      <c r="O4962" s="266"/>
      <c r="P4962" s="267"/>
      <c r="Q4962" s="268"/>
      <c r="R4962" s="269"/>
      <c r="S4962" s="268"/>
      <c r="T4962" s="263"/>
      <c r="U4962" s="300"/>
      <c r="V4962" s="294" t="str">
        <f>IF(Tabela7[[#This Row],[C/V]]="c",Tabela7[[#This Row],[Preço Médio]],"")</f>
        <v/>
      </c>
      <c r="W4962" s="294" t="str">
        <f>IF(Tabela7[[#This Row],[C/V]]="v",Tabela7[[#This Row],[Preço Médio]],"")</f>
        <v/>
      </c>
      <c r="X4962" s="123" t="str">
        <f>Tabela7[[#This Row],[Código Negociação]]&amp;Tabela7[[#This Row],[C/V]]</f>
        <v/>
      </c>
    </row>
    <row r="4963" spans="3:24" ht="15" customHeight="1" x14ac:dyDescent="0.25">
      <c r="C4963" s="262"/>
      <c r="D4963" s="272"/>
      <c r="E4963" s="272"/>
      <c r="F4963" s="264"/>
      <c r="G4963" s="265"/>
      <c r="H4963" s="126"/>
      <c r="I4963" s="125"/>
      <c r="J4963" s="125"/>
      <c r="K4963" s="125"/>
      <c r="L4963" s="125"/>
      <c r="M4963" s="125"/>
      <c r="N4963" s="125"/>
      <c r="O4963" s="266"/>
      <c r="P4963" s="267"/>
      <c r="Q4963" s="267"/>
      <c r="R4963" s="270"/>
      <c r="S4963" s="267"/>
      <c r="T4963" s="264"/>
      <c r="U4963" s="300"/>
      <c r="V4963" s="294" t="str">
        <f>IF(Tabela7[[#This Row],[C/V]]="c",Tabela7[[#This Row],[Preço Médio]],"")</f>
        <v/>
      </c>
      <c r="W4963" s="294" t="str">
        <f>IF(Tabela7[[#This Row],[C/V]]="v",Tabela7[[#This Row],[Preço Médio]],"")</f>
        <v/>
      </c>
      <c r="X4963" s="123" t="str">
        <f>Tabela7[[#This Row],[Código Negociação]]&amp;Tabela7[[#This Row],[C/V]]</f>
        <v/>
      </c>
    </row>
    <row r="4964" spans="3:24" ht="15" customHeight="1" x14ac:dyDescent="0.25">
      <c r="C4964" s="141"/>
      <c r="D4964" s="273"/>
      <c r="E4964" s="273"/>
      <c r="F4964" s="264"/>
      <c r="G4964" s="274"/>
      <c r="H4964" s="264"/>
      <c r="I4964" s="275"/>
      <c r="J4964" s="275"/>
      <c r="K4964" s="275"/>
      <c r="L4964" s="275"/>
      <c r="M4964" s="275"/>
      <c r="N4964" s="275"/>
      <c r="O4964" s="267"/>
      <c r="P4964" s="267"/>
      <c r="Q4964" s="268"/>
      <c r="R4964" s="269"/>
      <c r="S4964" s="268"/>
      <c r="T4964" s="263"/>
      <c r="U4964" s="300"/>
      <c r="V4964" s="294" t="str">
        <f>IF(Tabela7[[#This Row],[C/V]]="c",Tabela7[[#This Row],[Preço Médio]],"")</f>
        <v/>
      </c>
      <c r="W4964" s="294" t="str">
        <f>IF(Tabela7[[#This Row],[C/V]]="v",Tabela7[[#This Row],[Preço Médio]],"")</f>
        <v/>
      </c>
      <c r="X4964" s="123" t="str">
        <f>Tabela7[[#This Row],[Código Negociação]]&amp;Tabela7[[#This Row],[C/V]]</f>
        <v/>
      </c>
    </row>
    <row r="4965" spans="3:24" ht="15" customHeight="1" x14ac:dyDescent="0.25">
      <c r="C4965" s="262"/>
      <c r="D4965" s="272"/>
      <c r="E4965" s="273"/>
      <c r="F4965" s="264"/>
      <c r="G4965" s="265"/>
      <c r="H4965" s="126"/>
      <c r="I4965" s="125"/>
      <c r="J4965" s="125"/>
      <c r="K4965" s="125"/>
      <c r="L4965" s="125"/>
      <c r="M4965" s="125"/>
      <c r="N4965" s="125"/>
      <c r="O4965" s="266"/>
      <c r="P4965" s="267"/>
      <c r="Q4965" s="268"/>
      <c r="R4965" s="269"/>
      <c r="S4965" s="268"/>
      <c r="T4965" s="263"/>
      <c r="U4965" s="300"/>
      <c r="V4965" s="294" t="str">
        <f>IF(Tabela7[[#This Row],[C/V]]="c",Tabela7[[#This Row],[Preço Médio]],"")</f>
        <v/>
      </c>
      <c r="W4965" s="294" t="str">
        <f>IF(Tabela7[[#This Row],[C/V]]="v",Tabela7[[#This Row],[Preço Médio]],"")</f>
        <v/>
      </c>
      <c r="X4965" s="123" t="str">
        <f>Tabela7[[#This Row],[Código Negociação]]&amp;Tabela7[[#This Row],[C/V]]</f>
        <v/>
      </c>
    </row>
    <row r="4966" spans="3:24" ht="15" customHeight="1" x14ac:dyDescent="0.25">
      <c r="C4966" s="262"/>
      <c r="D4966" s="272"/>
      <c r="E4966" s="273"/>
      <c r="F4966" s="264"/>
      <c r="G4966" s="265"/>
      <c r="H4966" s="126"/>
      <c r="I4966" s="125"/>
      <c r="J4966" s="125"/>
      <c r="K4966" s="125"/>
      <c r="L4966" s="125"/>
      <c r="M4966" s="125"/>
      <c r="N4966" s="125"/>
      <c r="O4966" s="266"/>
      <c r="P4966" s="267"/>
      <c r="Q4966" s="267"/>
      <c r="R4966" s="270"/>
      <c r="S4966" s="267"/>
      <c r="T4966" s="264"/>
      <c r="U4966" s="300"/>
      <c r="V4966" s="294" t="str">
        <f>IF(Tabela7[[#This Row],[C/V]]="c",Tabela7[[#This Row],[Preço Médio]],"")</f>
        <v/>
      </c>
      <c r="W4966" s="294" t="str">
        <f>IF(Tabela7[[#This Row],[C/V]]="v",Tabela7[[#This Row],[Preço Médio]],"")</f>
        <v/>
      </c>
      <c r="X4966" s="123" t="str">
        <f>Tabela7[[#This Row],[Código Negociação]]&amp;Tabela7[[#This Row],[C/V]]</f>
        <v/>
      </c>
    </row>
    <row r="4967" spans="3:24" ht="15" customHeight="1" x14ac:dyDescent="0.25">
      <c r="C4967" s="141"/>
      <c r="D4967" s="271"/>
      <c r="E4967" s="271"/>
      <c r="F4967" s="118"/>
      <c r="G4967" s="119"/>
      <c r="H4967" s="118"/>
      <c r="I4967" s="120"/>
      <c r="J4967" s="120"/>
      <c r="K4967" s="120"/>
      <c r="L4967" s="120"/>
      <c r="M4967" s="120"/>
      <c r="N4967" s="120"/>
      <c r="O4967" s="121"/>
      <c r="P4967" s="121"/>
      <c r="Q4967" s="117"/>
      <c r="R4967" s="122"/>
      <c r="S4967" s="117"/>
      <c r="T4967" s="123"/>
      <c r="U4967" s="299"/>
      <c r="V4967" s="294" t="str">
        <f>IF(Tabela7[[#This Row],[C/V]]="c",Tabela7[[#This Row],[Preço Médio]],"")</f>
        <v/>
      </c>
      <c r="W4967" s="294" t="str">
        <f>IF(Tabela7[[#This Row],[C/V]]="v",Tabela7[[#This Row],[Preço Médio]],"")</f>
        <v/>
      </c>
      <c r="X4967" s="123" t="str">
        <f>Tabela7[[#This Row],[Código Negociação]]&amp;Tabela7[[#This Row],[C/V]]</f>
        <v/>
      </c>
    </row>
    <row r="4968" spans="3:24" ht="15" customHeight="1" x14ac:dyDescent="0.25">
      <c r="C4968" s="262"/>
      <c r="D4968" s="272"/>
      <c r="E4968" s="272"/>
      <c r="F4968" s="264"/>
      <c r="G4968" s="265"/>
      <c r="H4968" s="126"/>
      <c r="I4968" s="125"/>
      <c r="J4968" s="125"/>
      <c r="K4968" s="125"/>
      <c r="L4968" s="125"/>
      <c r="M4968" s="125"/>
      <c r="N4968" s="125"/>
      <c r="O4968" s="266"/>
      <c r="P4968" s="267"/>
      <c r="Q4968" s="268"/>
      <c r="R4968" s="269"/>
      <c r="S4968" s="268"/>
      <c r="T4968" s="263"/>
      <c r="U4968" s="300"/>
      <c r="V4968" s="294" t="str">
        <f>IF(Tabela7[[#This Row],[C/V]]="c",Tabela7[[#This Row],[Preço Médio]],"")</f>
        <v/>
      </c>
      <c r="W4968" s="294" t="str">
        <f>IF(Tabela7[[#This Row],[C/V]]="v",Tabela7[[#This Row],[Preço Médio]],"")</f>
        <v/>
      </c>
      <c r="X4968" s="123" t="str">
        <f>Tabela7[[#This Row],[Código Negociação]]&amp;Tabela7[[#This Row],[C/V]]</f>
        <v/>
      </c>
    </row>
    <row r="4969" spans="3:24" ht="15" customHeight="1" x14ac:dyDescent="0.25">
      <c r="C4969" s="262"/>
      <c r="D4969" s="272"/>
      <c r="E4969" s="272"/>
      <c r="F4969" s="264"/>
      <c r="G4969" s="265"/>
      <c r="H4969" s="126"/>
      <c r="I4969" s="125"/>
      <c r="J4969" s="125"/>
      <c r="K4969" s="125"/>
      <c r="L4969" s="125"/>
      <c r="M4969" s="125"/>
      <c r="N4969" s="125"/>
      <c r="O4969" s="266"/>
      <c r="P4969" s="267"/>
      <c r="Q4969" s="267"/>
      <c r="R4969" s="270"/>
      <c r="S4969" s="267"/>
      <c r="T4969" s="264"/>
      <c r="U4969" s="300"/>
      <c r="V4969" s="294" t="str">
        <f>IF(Tabela7[[#This Row],[C/V]]="c",Tabela7[[#This Row],[Preço Médio]],"")</f>
        <v/>
      </c>
      <c r="W4969" s="294" t="str">
        <f>IF(Tabela7[[#This Row],[C/V]]="v",Tabela7[[#This Row],[Preço Médio]],"")</f>
        <v/>
      </c>
      <c r="X4969" s="123" t="str">
        <f>Tabela7[[#This Row],[Código Negociação]]&amp;Tabela7[[#This Row],[C/V]]</f>
        <v/>
      </c>
    </row>
    <row r="4970" spans="3:24" ht="15" customHeight="1" x14ac:dyDescent="0.25">
      <c r="C4970" s="141"/>
      <c r="D4970" s="273"/>
      <c r="E4970" s="273"/>
      <c r="F4970" s="264"/>
      <c r="G4970" s="274"/>
      <c r="H4970" s="264"/>
      <c r="I4970" s="275"/>
      <c r="J4970" s="275"/>
      <c r="K4970" s="275"/>
      <c r="L4970" s="275"/>
      <c r="M4970" s="275"/>
      <c r="N4970" s="275"/>
      <c r="O4970" s="267"/>
      <c r="P4970" s="267"/>
      <c r="Q4970" s="268"/>
      <c r="R4970" s="269"/>
      <c r="S4970" s="268"/>
      <c r="T4970" s="263"/>
      <c r="U4970" s="300"/>
      <c r="V4970" s="294" t="str">
        <f>IF(Tabela7[[#This Row],[C/V]]="c",Tabela7[[#This Row],[Preço Médio]],"")</f>
        <v/>
      </c>
      <c r="W4970" s="294" t="str">
        <f>IF(Tabela7[[#This Row],[C/V]]="v",Tabela7[[#This Row],[Preço Médio]],"")</f>
        <v/>
      </c>
      <c r="X4970" s="123" t="str">
        <f>Tabela7[[#This Row],[Código Negociação]]&amp;Tabela7[[#This Row],[C/V]]</f>
        <v/>
      </c>
    </row>
    <row r="4971" spans="3:24" ht="15" customHeight="1" x14ac:dyDescent="0.25">
      <c r="C4971" s="262"/>
      <c r="D4971" s="272"/>
      <c r="E4971" s="273"/>
      <c r="F4971" s="264"/>
      <c r="G4971" s="265"/>
      <c r="H4971" s="126"/>
      <c r="I4971" s="125"/>
      <c r="J4971" s="125"/>
      <c r="K4971" s="125"/>
      <c r="L4971" s="125"/>
      <c r="M4971" s="125"/>
      <c r="N4971" s="125"/>
      <c r="O4971" s="266"/>
      <c r="P4971" s="267"/>
      <c r="Q4971" s="268"/>
      <c r="R4971" s="269"/>
      <c r="S4971" s="268"/>
      <c r="T4971" s="263"/>
      <c r="U4971" s="300"/>
      <c r="V4971" s="294" t="str">
        <f>IF(Tabela7[[#This Row],[C/V]]="c",Tabela7[[#This Row],[Preço Médio]],"")</f>
        <v/>
      </c>
      <c r="W4971" s="294" t="str">
        <f>IF(Tabela7[[#This Row],[C/V]]="v",Tabela7[[#This Row],[Preço Médio]],"")</f>
        <v/>
      </c>
      <c r="X4971" s="123" t="str">
        <f>Tabela7[[#This Row],[Código Negociação]]&amp;Tabela7[[#This Row],[C/V]]</f>
        <v/>
      </c>
    </row>
    <row r="4972" spans="3:24" ht="15" customHeight="1" x14ac:dyDescent="0.25">
      <c r="C4972" s="262"/>
      <c r="D4972" s="272"/>
      <c r="E4972" s="273"/>
      <c r="F4972" s="264"/>
      <c r="G4972" s="265"/>
      <c r="H4972" s="126"/>
      <c r="I4972" s="125"/>
      <c r="J4972" s="125"/>
      <c r="K4972" s="125"/>
      <c r="L4972" s="125"/>
      <c r="M4972" s="125"/>
      <c r="N4972" s="125"/>
      <c r="O4972" s="266"/>
      <c r="P4972" s="267"/>
      <c r="Q4972" s="267"/>
      <c r="R4972" s="270"/>
      <c r="S4972" s="267"/>
      <c r="T4972" s="264"/>
      <c r="U4972" s="300"/>
      <c r="V4972" s="294" t="str">
        <f>IF(Tabela7[[#This Row],[C/V]]="c",Tabela7[[#This Row],[Preço Médio]],"")</f>
        <v/>
      </c>
      <c r="W4972" s="294" t="str">
        <f>IF(Tabela7[[#This Row],[C/V]]="v",Tabela7[[#This Row],[Preço Médio]],"")</f>
        <v/>
      </c>
      <c r="X4972" s="123" t="str">
        <f>Tabela7[[#This Row],[Código Negociação]]&amp;Tabela7[[#This Row],[C/V]]</f>
        <v/>
      </c>
    </row>
    <row r="4973" spans="3:24" ht="15" customHeight="1" x14ac:dyDescent="0.25">
      <c r="C4973" s="141"/>
      <c r="D4973" s="271"/>
      <c r="E4973" s="271"/>
      <c r="F4973" s="118"/>
      <c r="G4973" s="119"/>
      <c r="H4973" s="118"/>
      <c r="I4973" s="120"/>
      <c r="J4973" s="120"/>
      <c r="K4973" s="120"/>
      <c r="L4973" s="120"/>
      <c r="M4973" s="120"/>
      <c r="N4973" s="120"/>
      <c r="O4973" s="121"/>
      <c r="P4973" s="121"/>
      <c r="Q4973" s="117"/>
      <c r="R4973" s="122"/>
      <c r="S4973" s="117"/>
      <c r="T4973" s="123"/>
      <c r="U4973" s="299"/>
      <c r="V4973" s="294" t="str">
        <f>IF(Tabela7[[#This Row],[C/V]]="c",Tabela7[[#This Row],[Preço Médio]],"")</f>
        <v/>
      </c>
      <c r="W4973" s="294" t="str">
        <f>IF(Tabela7[[#This Row],[C/V]]="v",Tabela7[[#This Row],[Preço Médio]],"")</f>
        <v/>
      </c>
      <c r="X4973" s="123" t="str">
        <f>Tabela7[[#This Row],[Código Negociação]]&amp;Tabela7[[#This Row],[C/V]]</f>
        <v/>
      </c>
    </row>
    <row r="4974" spans="3:24" ht="15" customHeight="1" x14ac:dyDescent="0.25">
      <c r="C4974" s="262"/>
      <c r="D4974" s="272"/>
      <c r="E4974" s="272"/>
      <c r="F4974" s="264"/>
      <c r="G4974" s="265"/>
      <c r="H4974" s="126"/>
      <c r="I4974" s="125"/>
      <c r="J4974" s="125"/>
      <c r="K4974" s="125"/>
      <c r="L4974" s="125"/>
      <c r="M4974" s="125"/>
      <c r="N4974" s="125"/>
      <c r="O4974" s="266"/>
      <c r="P4974" s="267"/>
      <c r="Q4974" s="268"/>
      <c r="R4974" s="269"/>
      <c r="S4974" s="268"/>
      <c r="T4974" s="263"/>
      <c r="U4974" s="300"/>
      <c r="V4974" s="294" t="str">
        <f>IF(Tabela7[[#This Row],[C/V]]="c",Tabela7[[#This Row],[Preço Médio]],"")</f>
        <v/>
      </c>
      <c r="W4974" s="294" t="str">
        <f>IF(Tabela7[[#This Row],[C/V]]="v",Tabela7[[#This Row],[Preço Médio]],"")</f>
        <v/>
      </c>
      <c r="X4974" s="123" t="str">
        <f>Tabela7[[#This Row],[Código Negociação]]&amp;Tabela7[[#This Row],[C/V]]</f>
        <v/>
      </c>
    </row>
    <row r="4975" spans="3:24" ht="15" customHeight="1" x14ac:dyDescent="0.25">
      <c r="C4975" s="262"/>
      <c r="D4975" s="272"/>
      <c r="E4975" s="272"/>
      <c r="F4975" s="264"/>
      <c r="G4975" s="265"/>
      <c r="H4975" s="126"/>
      <c r="I4975" s="125"/>
      <c r="J4975" s="125"/>
      <c r="K4975" s="125"/>
      <c r="L4975" s="125"/>
      <c r="M4975" s="125"/>
      <c r="N4975" s="125"/>
      <c r="O4975" s="266"/>
      <c r="P4975" s="267"/>
      <c r="Q4975" s="267"/>
      <c r="R4975" s="270"/>
      <c r="S4975" s="267"/>
      <c r="T4975" s="264"/>
      <c r="U4975" s="300"/>
      <c r="V4975" s="294" t="str">
        <f>IF(Tabela7[[#This Row],[C/V]]="c",Tabela7[[#This Row],[Preço Médio]],"")</f>
        <v/>
      </c>
      <c r="W4975" s="294" t="str">
        <f>IF(Tabela7[[#This Row],[C/V]]="v",Tabela7[[#This Row],[Preço Médio]],"")</f>
        <v/>
      </c>
      <c r="X4975" s="123" t="str">
        <f>Tabela7[[#This Row],[Código Negociação]]&amp;Tabela7[[#This Row],[C/V]]</f>
        <v/>
      </c>
    </row>
    <row r="4976" spans="3:24" ht="15" customHeight="1" x14ac:dyDescent="0.25">
      <c r="C4976" s="141"/>
      <c r="D4976" s="273"/>
      <c r="E4976" s="273"/>
      <c r="F4976" s="264"/>
      <c r="G4976" s="274"/>
      <c r="H4976" s="264"/>
      <c r="I4976" s="275"/>
      <c r="J4976" s="275"/>
      <c r="K4976" s="275"/>
      <c r="L4976" s="275"/>
      <c r="M4976" s="275"/>
      <c r="N4976" s="275"/>
      <c r="O4976" s="267"/>
      <c r="P4976" s="267"/>
      <c r="Q4976" s="268"/>
      <c r="R4976" s="269"/>
      <c r="S4976" s="268"/>
      <c r="T4976" s="263"/>
      <c r="U4976" s="300"/>
      <c r="V4976" s="294" t="str">
        <f>IF(Tabela7[[#This Row],[C/V]]="c",Tabela7[[#This Row],[Preço Médio]],"")</f>
        <v/>
      </c>
      <c r="W4976" s="294" t="str">
        <f>IF(Tabela7[[#This Row],[C/V]]="v",Tabela7[[#This Row],[Preço Médio]],"")</f>
        <v/>
      </c>
      <c r="X4976" s="123" t="str">
        <f>Tabela7[[#This Row],[Código Negociação]]&amp;Tabela7[[#This Row],[C/V]]</f>
        <v/>
      </c>
    </row>
    <row r="4977" spans="3:24" ht="15" customHeight="1" x14ac:dyDescent="0.25">
      <c r="C4977" s="262"/>
      <c r="D4977" s="272"/>
      <c r="E4977" s="273"/>
      <c r="F4977" s="264"/>
      <c r="G4977" s="265"/>
      <c r="H4977" s="126"/>
      <c r="I4977" s="125"/>
      <c r="J4977" s="125"/>
      <c r="K4977" s="125"/>
      <c r="L4977" s="125"/>
      <c r="M4977" s="125"/>
      <c r="N4977" s="125"/>
      <c r="O4977" s="266"/>
      <c r="P4977" s="267"/>
      <c r="Q4977" s="268"/>
      <c r="R4977" s="269"/>
      <c r="S4977" s="268"/>
      <c r="T4977" s="263"/>
      <c r="U4977" s="300"/>
      <c r="V4977" s="294" t="str">
        <f>IF(Tabela7[[#This Row],[C/V]]="c",Tabela7[[#This Row],[Preço Médio]],"")</f>
        <v/>
      </c>
      <c r="W4977" s="294" t="str">
        <f>IF(Tabela7[[#This Row],[C/V]]="v",Tabela7[[#This Row],[Preço Médio]],"")</f>
        <v/>
      </c>
      <c r="X4977" s="123" t="str">
        <f>Tabela7[[#This Row],[Código Negociação]]&amp;Tabela7[[#This Row],[C/V]]</f>
        <v/>
      </c>
    </row>
    <row r="4978" spans="3:24" ht="15" customHeight="1" x14ac:dyDescent="0.25">
      <c r="C4978" s="262"/>
      <c r="D4978" s="272"/>
      <c r="E4978" s="273"/>
      <c r="F4978" s="264"/>
      <c r="G4978" s="265"/>
      <c r="H4978" s="126"/>
      <c r="I4978" s="125"/>
      <c r="J4978" s="125"/>
      <c r="K4978" s="125"/>
      <c r="L4978" s="125"/>
      <c r="M4978" s="125"/>
      <c r="N4978" s="125"/>
      <c r="O4978" s="266"/>
      <c r="P4978" s="267"/>
      <c r="Q4978" s="267"/>
      <c r="R4978" s="270"/>
      <c r="S4978" s="267"/>
      <c r="T4978" s="264"/>
      <c r="U4978" s="300"/>
      <c r="V4978" s="294" t="str">
        <f>IF(Tabela7[[#This Row],[C/V]]="c",Tabela7[[#This Row],[Preço Médio]],"")</f>
        <v/>
      </c>
      <c r="W4978" s="294" t="str">
        <f>IF(Tabela7[[#This Row],[C/V]]="v",Tabela7[[#This Row],[Preço Médio]],"")</f>
        <v/>
      </c>
      <c r="X4978" s="123" t="str">
        <f>Tabela7[[#This Row],[Código Negociação]]&amp;Tabela7[[#This Row],[C/V]]</f>
        <v/>
      </c>
    </row>
    <row r="4979" spans="3:24" ht="15" customHeight="1" x14ac:dyDescent="0.25">
      <c r="C4979" s="141"/>
      <c r="D4979" s="271"/>
      <c r="E4979" s="271"/>
      <c r="F4979" s="118"/>
      <c r="G4979" s="119"/>
      <c r="H4979" s="118"/>
      <c r="I4979" s="120"/>
      <c r="J4979" s="120"/>
      <c r="K4979" s="120"/>
      <c r="L4979" s="120"/>
      <c r="M4979" s="120"/>
      <c r="N4979" s="120"/>
      <c r="O4979" s="121"/>
      <c r="P4979" s="121"/>
      <c r="Q4979" s="117"/>
      <c r="R4979" s="122"/>
      <c r="S4979" s="117"/>
      <c r="T4979" s="123"/>
      <c r="U4979" s="299"/>
      <c r="V4979" s="294" t="str">
        <f>IF(Tabela7[[#This Row],[C/V]]="c",Tabela7[[#This Row],[Preço Médio]],"")</f>
        <v/>
      </c>
      <c r="W4979" s="294" t="str">
        <f>IF(Tabela7[[#This Row],[C/V]]="v",Tabela7[[#This Row],[Preço Médio]],"")</f>
        <v/>
      </c>
      <c r="X4979" s="123" t="str">
        <f>Tabela7[[#This Row],[Código Negociação]]&amp;Tabela7[[#This Row],[C/V]]</f>
        <v/>
      </c>
    </row>
    <row r="4980" spans="3:24" ht="15" customHeight="1" x14ac:dyDescent="0.25">
      <c r="C4980" s="262"/>
      <c r="D4980" s="272"/>
      <c r="E4980" s="272"/>
      <c r="F4980" s="264"/>
      <c r="G4980" s="265"/>
      <c r="H4980" s="126"/>
      <c r="I4980" s="125"/>
      <c r="J4980" s="125"/>
      <c r="K4980" s="125"/>
      <c r="L4980" s="125"/>
      <c r="M4980" s="125"/>
      <c r="N4980" s="125"/>
      <c r="O4980" s="266"/>
      <c r="P4980" s="267"/>
      <c r="Q4980" s="268"/>
      <c r="R4980" s="269"/>
      <c r="S4980" s="268"/>
      <c r="T4980" s="263"/>
      <c r="U4980" s="300"/>
      <c r="V4980" s="294" t="str">
        <f>IF(Tabela7[[#This Row],[C/V]]="c",Tabela7[[#This Row],[Preço Médio]],"")</f>
        <v/>
      </c>
      <c r="W4980" s="294" t="str">
        <f>IF(Tabela7[[#This Row],[C/V]]="v",Tabela7[[#This Row],[Preço Médio]],"")</f>
        <v/>
      </c>
      <c r="X4980" s="123" t="str">
        <f>Tabela7[[#This Row],[Código Negociação]]&amp;Tabela7[[#This Row],[C/V]]</f>
        <v/>
      </c>
    </row>
    <row r="4981" spans="3:24" ht="15" customHeight="1" x14ac:dyDescent="0.25">
      <c r="C4981" s="262"/>
      <c r="D4981" s="272"/>
      <c r="E4981" s="272"/>
      <c r="F4981" s="264"/>
      <c r="G4981" s="265"/>
      <c r="H4981" s="126"/>
      <c r="I4981" s="125"/>
      <c r="J4981" s="125"/>
      <c r="K4981" s="125"/>
      <c r="L4981" s="125"/>
      <c r="M4981" s="125"/>
      <c r="N4981" s="125"/>
      <c r="O4981" s="266"/>
      <c r="P4981" s="267"/>
      <c r="Q4981" s="267"/>
      <c r="R4981" s="270"/>
      <c r="S4981" s="267"/>
      <c r="T4981" s="264"/>
      <c r="U4981" s="300"/>
      <c r="V4981" s="294" t="str">
        <f>IF(Tabela7[[#This Row],[C/V]]="c",Tabela7[[#This Row],[Preço Médio]],"")</f>
        <v/>
      </c>
      <c r="W4981" s="294" t="str">
        <f>IF(Tabela7[[#This Row],[C/V]]="v",Tabela7[[#This Row],[Preço Médio]],"")</f>
        <v/>
      </c>
      <c r="X4981" s="123" t="str">
        <f>Tabela7[[#This Row],[Código Negociação]]&amp;Tabela7[[#This Row],[C/V]]</f>
        <v/>
      </c>
    </row>
    <row r="4982" spans="3:24" ht="15" customHeight="1" x14ac:dyDescent="0.25">
      <c r="C4982" s="141"/>
      <c r="D4982" s="273"/>
      <c r="E4982" s="273"/>
      <c r="F4982" s="264"/>
      <c r="G4982" s="274"/>
      <c r="H4982" s="264"/>
      <c r="I4982" s="275"/>
      <c r="J4982" s="275"/>
      <c r="K4982" s="275"/>
      <c r="L4982" s="275"/>
      <c r="M4982" s="275"/>
      <c r="N4982" s="275"/>
      <c r="O4982" s="267"/>
      <c r="P4982" s="267"/>
      <c r="Q4982" s="268"/>
      <c r="R4982" s="269"/>
      <c r="S4982" s="268"/>
      <c r="T4982" s="263"/>
      <c r="U4982" s="300"/>
      <c r="V4982" s="294" t="str">
        <f>IF(Tabela7[[#This Row],[C/V]]="c",Tabela7[[#This Row],[Preço Médio]],"")</f>
        <v/>
      </c>
      <c r="W4982" s="294" t="str">
        <f>IF(Tabela7[[#This Row],[C/V]]="v",Tabela7[[#This Row],[Preço Médio]],"")</f>
        <v/>
      </c>
      <c r="X4982" s="123" t="str">
        <f>Tabela7[[#This Row],[Código Negociação]]&amp;Tabela7[[#This Row],[C/V]]</f>
        <v/>
      </c>
    </row>
    <row r="4983" spans="3:24" ht="15" customHeight="1" x14ac:dyDescent="0.25">
      <c r="C4983" s="262"/>
      <c r="D4983" s="272"/>
      <c r="E4983" s="273"/>
      <c r="F4983" s="264"/>
      <c r="G4983" s="265"/>
      <c r="H4983" s="126"/>
      <c r="I4983" s="125"/>
      <c r="J4983" s="125"/>
      <c r="K4983" s="125"/>
      <c r="L4983" s="125"/>
      <c r="M4983" s="125"/>
      <c r="N4983" s="125"/>
      <c r="O4983" s="266"/>
      <c r="P4983" s="267"/>
      <c r="Q4983" s="268"/>
      <c r="R4983" s="269"/>
      <c r="S4983" s="268"/>
      <c r="T4983" s="263"/>
      <c r="U4983" s="300"/>
      <c r="V4983" s="294" t="str">
        <f>IF(Tabela7[[#This Row],[C/V]]="c",Tabela7[[#This Row],[Preço Médio]],"")</f>
        <v/>
      </c>
      <c r="W4983" s="294" t="str">
        <f>IF(Tabela7[[#This Row],[C/V]]="v",Tabela7[[#This Row],[Preço Médio]],"")</f>
        <v/>
      </c>
      <c r="X4983" s="123" t="str">
        <f>Tabela7[[#This Row],[Código Negociação]]&amp;Tabela7[[#This Row],[C/V]]</f>
        <v/>
      </c>
    </row>
    <row r="4984" spans="3:24" ht="15" customHeight="1" x14ac:dyDescent="0.25">
      <c r="C4984" s="262"/>
      <c r="D4984" s="272"/>
      <c r="E4984" s="273"/>
      <c r="F4984" s="264"/>
      <c r="G4984" s="265"/>
      <c r="H4984" s="126"/>
      <c r="I4984" s="125"/>
      <c r="J4984" s="125"/>
      <c r="K4984" s="125"/>
      <c r="L4984" s="125"/>
      <c r="M4984" s="125"/>
      <c r="N4984" s="125"/>
      <c r="O4984" s="266"/>
      <c r="P4984" s="267"/>
      <c r="Q4984" s="267"/>
      <c r="R4984" s="270"/>
      <c r="S4984" s="267"/>
      <c r="T4984" s="264"/>
      <c r="U4984" s="300"/>
      <c r="V4984" s="294" t="str">
        <f>IF(Tabela7[[#This Row],[C/V]]="c",Tabela7[[#This Row],[Preço Médio]],"")</f>
        <v/>
      </c>
      <c r="W4984" s="294" t="str">
        <f>IF(Tabela7[[#This Row],[C/V]]="v",Tabela7[[#This Row],[Preço Médio]],"")</f>
        <v/>
      </c>
      <c r="X4984" s="123" t="str">
        <f>Tabela7[[#This Row],[Código Negociação]]&amp;Tabela7[[#This Row],[C/V]]</f>
        <v/>
      </c>
    </row>
    <row r="4985" spans="3:24" ht="15" customHeight="1" x14ac:dyDescent="0.25">
      <c r="C4985" s="141"/>
      <c r="D4985" s="271"/>
      <c r="E4985" s="271"/>
      <c r="F4985" s="118"/>
      <c r="G4985" s="119"/>
      <c r="H4985" s="118"/>
      <c r="I4985" s="120"/>
      <c r="J4985" s="120"/>
      <c r="K4985" s="120"/>
      <c r="L4985" s="120"/>
      <c r="M4985" s="120"/>
      <c r="N4985" s="120"/>
      <c r="O4985" s="121"/>
      <c r="P4985" s="121"/>
      <c r="Q4985" s="117"/>
      <c r="R4985" s="122"/>
      <c r="S4985" s="117"/>
      <c r="T4985" s="123"/>
      <c r="U4985" s="299"/>
      <c r="V4985" s="294" t="str">
        <f>IF(Tabela7[[#This Row],[C/V]]="c",Tabela7[[#This Row],[Preço Médio]],"")</f>
        <v/>
      </c>
      <c r="W4985" s="294" t="str">
        <f>IF(Tabela7[[#This Row],[C/V]]="v",Tabela7[[#This Row],[Preço Médio]],"")</f>
        <v/>
      </c>
      <c r="X4985" s="123" t="str">
        <f>Tabela7[[#This Row],[Código Negociação]]&amp;Tabela7[[#This Row],[C/V]]</f>
        <v/>
      </c>
    </row>
    <row r="4986" spans="3:24" ht="15" customHeight="1" x14ac:dyDescent="0.25">
      <c r="C4986" s="262"/>
      <c r="D4986" s="272"/>
      <c r="E4986" s="272"/>
      <c r="F4986" s="264"/>
      <c r="G4986" s="265"/>
      <c r="H4986" s="126"/>
      <c r="I4986" s="125"/>
      <c r="J4986" s="125"/>
      <c r="K4986" s="125"/>
      <c r="L4986" s="125"/>
      <c r="M4986" s="125"/>
      <c r="N4986" s="125"/>
      <c r="O4986" s="266"/>
      <c r="P4986" s="267"/>
      <c r="Q4986" s="268"/>
      <c r="R4986" s="269"/>
      <c r="S4986" s="268"/>
      <c r="T4986" s="263"/>
      <c r="U4986" s="300"/>
      <c r="V4986" s="294" t="str">
        <f>IF(Tabela7[[#This Row],[C/V]]="c",Tabela7[[#This Row],[Preço Médio]],"")</f>
        <v/>
      </c>
      <c r="W4986" s="294" t="str">
        <f>IF(Tabela7[[#This Row],[C/V]]="v",Tabela7[[#This Row],[Preço Médio]],"")</f>
        <v/>
      </c>
      <c r="X4986" s="123" t="str">
        <f>Tabela7[[#This Row],[Código Negociação]]&amp;Tabela7[[#This Row],[C/V]]</f>
        <v/>
      </c>
    </row>
    <row r="4987" spans="3:24" ht="15" customHeight="1" x14ac:dyDescent="0.25">
      <c r="C4987" s="262"/>
      <c r="D4987" s="272"/>
      <c r="E4987" s="272"/>
      <c r="F4987" s="264"/>
      <c r="G4987" s="265"/>
      <c r="H4987" s="126"/>
      <c r="I4987" s="125"/>
      <c r="J4987" s="125"/>
      <c r="K4987" s="125"/>
      <c r="L4987" s="125"/>
      <c r="M4987" s="125"/>
      <c r="N4987" s="125"/>
      <c r="O4987" s="266"/>
      <c r="P4987" s="267"/>
      <c r="Q4987" s="267"/>
      <c r="R4987" s="270"/>
      <c r="S4987" s="267"/>
      <c r="T4987" s="264"/>
      <c r="U4987" s="300"/>
      <c r="V4987" s="294" t="str">
        <f>IF(Tabela7[[#This Row],[C/V]]="c",Tabela7[[#This Row],[Preço Médio]],"")</f>
        <v/>
      </c>
      <c r="W4987" s="294" t="str">
        <f>IF(Tabela7[[#This Row],[C/V]]="v",Tabela7[[#This Row],[Preço Médio]],"")</f>
        <v/>
      </c>
      <c r="X4987" s="123" t="str">
        <f>Tabela7[[#This Row],[Código Negociação]]&amp;Tabela7[[#This Row],[C/V]]</f>
        <v/>
      </c>
    </row>
    <row r="4988" spans="3:24" ht="15" customHeight="1" x14ac:dyDescent="0.25">
      <c r="C4988" s="141"/>
      <c r="D4988" s="273"/>
      <c r="E4988" s="273"/>
      <c r="F4988" s="264"/>
      <c r="G4988" s="274"/>
      <c r="H4988" s="264"/>
      <c r="I4988" s="275"/>
      <c r="J4988" s="275"/>
      <c r="K4988" s="275"/>
      <c r="L4988" s="275"/>
      <c r="M4988" s="275"/>
      <c r="N4988" s="275"/>
      <c r="O4988" s="267"/>
      <c r="P4988" s="267"/>
      <c r="Q4988" s="268"/>
      <c r="R4988" s="269"/>
      <c r="S4988" s="268"/>
      <c r="T4988" s="263"/>
      <c r="U4988" s="300"/>
      <c r="V4988" s="294" t="str">
        <f>IF(Tabela7[[#This Row],[C/V]]="c",Tabela7[[#This Row],[Preço Médio]],"")</f>
        <v/>
      </c>
      <c r="W4988" s="294" t="str">
        <f>IF(Tabela7[[#This Row],[C/V]]="v",Tabela7[[#This Row],[Preço Médio]],"")</f>
        <v/>
      </c>
      <c r="X4988" s="123" t="str">
        <f>Tabela7[[#This Row],[Código Negociação]]&amp;Tabela7[[#This Row],[C/V]]</f>
        <v/>
      </c>
    </row>
    <row r="4989" spans="3:24" ht="15" customHeight="1" x14ac:dyDescent="0.25">
      <c r="C4989" s="262"/>
      <c r="D4989" s="272"/>
      <c r="E4989" s="273"/>
      <c r="F4989" s="264"/>
      <c r="G4989" s="265"/>
      <c r="H4989" s="126"/>
      <c r="I4989" s="125"/>
      <c r="J4989" s="125"/>
      <c r="K4989" s="125"/>
      <c r="L4989" s="125"/>
      <c r="M4989" s="125"/>
      <c r="N4989" s="125"/>
      <c r="O4989" s="266"/>
      <c r="P4989" s="267"/>
      <c r="Q4989" s="268"/>
      <c r="R4989" s="269"/>
      <c r="S4989" s="268"/>
      <c r="T4989" s="263"/>
      <c r="U4989" s="300"/>
      <c r="V4989" s="294" t="str">
        <f>IF(Tabela7[[#This Row],[C/V]]="c",Tabela7[[#This Row],[Preço Médio]],"")</f>
        <v/>
      </c>
      <c r="W4989" s="294" t="str">
        <f>IF(Tabela7[[#This Row],[C/V]]="v",Tabela7[[#This Row],[Preço Médio]],"")</f>
        <v/>
      </c>
      <c r="X4989" s="123" t="str">
        <f>Tabela7[[#This Row],[Código Negociação]]&amp;Tabela7[[#This Row],[C/V]]</f>
        <v/>
      </c>
    </row>
    <row r="4990" spans="3:24" ht="15" customHeight="1" x14ac:dyDescent="0.25">
      <c r="C4990" s="262"/>
      <c r="D4990" s="272"/>
      <c r="E4990" s="273"/>
      <c r="F4990" s="264"/>
      <c r="G4990" s="265"/>
      <c r="H4990" s="126"/>
      <c r="I4990" s="125"/>
      <c r="J4990" s="125"/>
      <c r="K4990" s="125"/>
      <c r="L4990" s="125"/>
      <c r="M4990" s="125"/>
      <c r="N4990" s="125"/>
      <c r="O4990" s="266"/>
      <c r="P4990" s="267"/>
      <c r="Q4990" s="267"/>
      <c r="R4990" s="270"/>
      <c r="S4990" s="267"/>
      <c r="T4990" s="264"/>
      <c r="U4990" s="300"/>
      <c r="V4990" s="294" t="str">
        <f>IF(Tabela7[[#This Row],[C/V]]="c",Tabela7[[#This Row],[Preço Médio]],"")</f>
        <v/>
      </c>
      <c r="W4990" s="294" t="str">
        <f>IF(Tabela7[[#This Row],[C/V]]="v",Tabela7[[#This Row],[Preço Médio]],"")</f>
        <v/>
      </c>
      <c r="X4990" s="123" t="str">
        <f>Tabela7[[#This Row],[Código Negociação]]&amp;Tabela7[[#This Row],[C/V]]</f>
        <v/>
      </c>
    </row>
    <row r="4991" spans="3:24" ht="15" customHeight="1" x14ac:dyDescent="0.25">
      <c r="C4991" s="141"/>
      <c r="D4991" s="271"/>
      <c r="E4991" s="271"/>
      <c r="F4991" s="118"/>
      <c r="G4991" s="119"/>
      <c r="H4991" s="118"/>
      <c r="I4991" s="120"/>
      <c r="J4991" s="120"/>
      <c r="K4991" s="120"/>
      <c r="L4991" s="120"/>
      <c r="M4991" s="120"/>
      <c r="N4991" s="120"/>
      <c r="O4991" s="121"/>
      <c r="P4991" s="121"/>
      <c r="Q4991" s="117"/>
      <c r="R4991" s="122"/>
      <c r="S4991" s="117"/>
      <c r="T4991" s="123"/>
      <c r="U4991" s="299"/>
      <c r="V4991" s="294" t="str">
        <f>IF(Tabela7[[#This Row],[C/V]]="c",Tabela7[[#This Row],[Preço Médio]],"")</f>
        <v/>
      </c>
      <c r="W4991" s="294" t="str">
        <f>IF(Tabela7[[#This Row],[C/V]]="v",Tabela7[[#This Row],[Preço Médio]],"")</f>
        <v/>
      </c>
      <c r="X4991" s="123" t="str">
        <f>Tabela7[[#This Row],[Código Negociação]]&amp;Tabela7[[#This Row],[C/V]]</f>
        <v/>
      </c>
    </row>
    <row r="4992" spans="3:24" ht="15" customHeight="1" x14ac:dyDescent="0.25">
      <c r="C4992" s="262"/>
      <c r="D4992" s="272"/>
      <c r="E4992" s="272"/>
      <c r="F4992" s="264"/>
      <c r="G4992" s="265"/>
      <c r="H4992" s="126"/>
      <c r="I4992" s="125"/>
      <c r="J4992" s="125"/>
      <c r="K4992" s="125"/>
      <c r="L4992" s="125"/>
      <c r="M4992" s="125"/>
      <c r="N4992" s="125"/>
      <c r="O4992" s="266"/>
      <c r="P4992" s="267"/>
      <c r="Q4992" s="268"/>
      <c r="R4992" s="269"/>
      <c r="S4992" s="268"/>
      <c r="T4992" s="263"/>
      <c r="U4992" s="300"/>
      <c r="V4992" s="294" t="str">
        <f>IF(Tabela7[[#This Row],[C/V]]="c",Tabela7[[#This Row],[Preço Médio]],"")</f>
        <v/>
      </c>
      <c r="W4992" s="294" t="str">
        <f>IF(Tabela7[[#This Row],[C/V]]="v",Tabela7[[#This Row],[Preço Médio]],"")</f>
        <v/>
      </c>
      <c r="X4992" s="123" t="str">
        <f>Tabela7[[#This Row],[Código Negociação]]&amp;Tabela7[[#This Row],[C/V]]</f>
        <v/>
      </c>
    </row>
    <row r="4993" spans="3:24" ht="15" customHeight="1" x14ac:dyDescent="0.25">
      <c r="C4993" s="262"/>
      <c r="D4993" s="272"/>
      <c r="E4993" s="272"/>
      <c r="F4993" s="264"/>
      <c r="G4993" s="265"/>
      <c r="H4993" s="126"/>
      <c r="I4993" s="125"/>
      <c r="J4993" s="125"/>
      <c r="K4993" s="125"/>
      <c r="L4993" s="125"/>
      <c r="M4993" s="125"/>
      <c r="N4993" s="125"/>
      <c r="O4993" s="266"/>
      <c r="P4993" s="267"/>
      <c r="Q4993" s="267"/>
      <c r="R4993" s="270"/>
      <c r="S4993" s="267"/>
      <c r="T4993" s="264"/>
      <c r="U4993" s="300"/>
      <c r="V4993" s="294" t="str">
        <f>IF(Tabela7[[#This Row],[C/V]]="c",Tabela7[[#This Row],[Preço Médio]],"")</f>
        <v/>
      </c>
      <c r="W4993" s="294" t="str">
        <f>IF(Tabela7[[#This Row],[C/V]]="v",Tabela7[[#This Row],[Preço Médio]],"")</f>
        <v/>
      </c>
      <c r="X4993" s="123" t="str">
        <f>Tabela7[[#This Row],[Código Negociação]]&amp;Tabela7[[#This Row],[C/V]]</f>
        <v/>
      </c>
    </row>
    <row r="4994" spans="3:24" ht="15" customHeight="1" x14ac:dyDescent="0.25">
      <c r="C4994" s="141"/>
      <c r="D4994" s="273"/>
      <c r="E4994" s="273"/>
      <c r="F4994" s="264"/>
      <c r="G4994" s="274"/>
      <c r="H4994" s="264"/>
      <c r="I4994" s="275"/>
      <c r="J4994" s="275"/>
      <c r="K4994" s="275"/>
      <c r="L4994" s="275"/>
      <c r="M4994" s="275"/>
      <c r="N4994" s="275"/>
      <c r="O4994" s="267"/>
      <c r="P4994" s="267"/>
      <c r="Q4994" s="268"/>
      <c r="R4994" s="269"/>
      <c r="S4994" s="268"/>
      <c r="T4994" s="263"/>
      <c r="U4994" s="300"/>
      <c r="V4994" s="294" t="str">
        <f>IF(Tabela7[[#This Row],[C/V]]="c",Tabela7[[#This Row],[Preço Médio]],"")</f>
        <v/>
      </c>
      <c r="W4994" s="294" t="str">
        <f>IF(Tabela7[[#This Row],[C/V]]="v",Tabela7[[#This Row],[Preço Médio]],"")</f>
        <v/>
      </c>
      <c r="X4994" s="123" t="str">
        <f>Tabela7[[#This Row],[Código Negociação]]&amp;Tabela7[[#This Row],[C/V]]</f>
        <v/>
      </c>
    </row>
    <row r="4995" spans="3:24" ht="15" customHeight="1" x14ac:dyDescent="0.25">
      <c r="C4995" s="262"/>
      <c r="D4995" s="272"/>
      <c r="E4995" s="273"/>
      <c r="F4995" s="264"/>
      <c r="G4995" s="265"/>
      <c r="H4995" s="126"/>
      <c r="I4995" s="125"/>
      <c r="J4995" s="125"/>
      <c r="K4995" s="125"/>
      <c r="L4995" s="125"/>
      <c r="M4995" s="125"/>
      <c r="N4995" s="125"/>
      <c r="O4995" s="266"/>
      <c r="P4995" s="267"/>
      <c r="Q4995" s="268"/>
      <c r="R4995" s="269"/>
      <c r="S4995" s="268"/>
      <c r="T4995" s="263"/>
      <c r="U4995" s="300"/>
      <c r="V4995" s="294" t="str">
        <f>IF(Tabela7[[#This Row],[C/V]]="c",Tabela7[[#This Row],[Preço Médio]],"")</f>
        <v/>
      </c>
      <c r="W4995" s="294" t="str">
        <f>IF(Tabela7[[#This Row],[C/V]]="v",Tabela7[[#This Row],[Preço Médio]],"")</f>
        <v/>
      </c>
      <c r="X4995" s="123" t="str">
        <f>Tabela7[[#This Row],[Código Negociação]]&amp;Tabela7[[#This Row],[C/V]]</f>
        <v/>
      </c>
    </row>
    <row r="4996" spans="3:24" ht="15" customHeight="1" x14ac:dyDescent="0.25">
      <c r="C4996" s="262"/>
      <c r="D4996" s="272"/>
      <c r="E4996" s="273"/>
      <c r="F4996" s="264"/>
      <c r="G4996" s="265"/>
      <c r="H4996" s="126"/>
      <c r="I4996" s="125"/>
      <c r="J4996" s="125"/>
      <c r="K4996" s="125"/>
      <c r="L4996" s="125"/>
      <c r="M4996" s="125"/>
      <c r="N4996" s="125"/>
      <c r="O4996" s="266"/>
      <c r="P4996" s="267"/>
      <c r="Q4996" s="267"/>
      <c r="R4996" s="270"/>
      <c r="S4996" s="267"/>
      <c r="T4996" s="264"/>
      <c r="U4996" s="300"/>
      <c r="V4996" s="294" t="str">
        <f>IF(Tabela7[[#This Row],[C/V]]="c",Tabela7[[#This Row],[Preço Médio]],"")</f>
        <v/>
      </c>
      <c r="W4996" s="294" t="str">
        <f>IF(Tabela7[[#This Row],[C/V]]="v",Tabela7[[#This Row],[Preço Médio]],"")</f>
        <v/>
      </c>
      <c r="X4996" s="123" t="str">
        <f>Tabela7[[#This Row],[Código Negociação]]&amp;Tabela7[[#This Row],[C/V]]</f>
        <v/>
      </c>
    </row>
    <row r="4997" spans="3:24" ht="15" customHeight="1" x14ac:dyDescent="0.25">
      <c r="C4997" s="141"/>
      <c r="D4997" s="271"/>
      <c r="E4997" s="271"/>
      <c r="F4997" s="118"/>
      <c r="G4997" s="119"/>
      <c r="H4997" s="118"/>
      <c r="I4997" s="120"/>
      <c r="J4997" s="120"/>
      <c r="K4997" s="120"/>
      <c r="L4997" s="120"/>
      <c r="M4997" s="120"/>
      <c r="N4997" s="120"/>
      <c r="O4997" s="121"/>
      <c r="P4997" s="121"/>
      <c r="Q4997" s="117"/>
      <c r="R4997" s="122"/>
      <c r="S4997" s="117"/>
      <c r="T4997" s="123"/>
      <c r="U4997" s="299"/>
      <c r="V4997" s="294" t="str">
        <f>IF(Tabela7[[#This Row],[C/V]]="c",Tabela7[[#This Row],[Preço Médio]],"")</f>
        <v/>
      </c>
      <c r="W4997" s="294" t="str">
        <f>IF(Tabela7[[#This Row],[C/V]]="v",Tabela7[[#This Row],[Preço Médio]],"")</f>
        <v/>
      </c>
      <c r="X4997" s="123" t="str">
        <f>Tabela7[[#This Row],[Código Negociação]]&amp;Tabela7[[#This Row],[C/V]]</f>
        <v/>
      </c>
    </row>
    <row r="4998" spans="3:24" ht="15" customHeight="1" x14ac:dyDescent="0.25">
      <c r="C4998" s="262"/>
      <c r="D4998" s="272"/>
      <c r="E4998" s="272"/>
      <c r="F4998" s="264"/>
      <c r="G4998" s="265"/>
      <c r="H4998" s="126"/>
      <c r="I4998" s="125"/>
      <c r="J4998" s="125"/>
      <c r="K4998" s="125"/>
      <c r="L4998" s="125"/>
      <c r="M4998" s="125"/>
      <c r="N4998" s="125"/>
      <c r="O4998" s="266"/>
      <c r="P4998" s="267"/>
      <c r="Q4998" s="268"/>
      <c r="R4998" s="269"/>
      <c r="S4998" s="268"/>
      <c r="T4998" s="263"/>
      <c r="U4998" s="300"/>
      <c r="V4998" s="294" t="str">
        <f>IF(Tabela7[[#This Row],[C/V]]="c",Tabela7[[#This Row],[Preço Médio]],"")</f>
        <v/>
      </c>
      <c r="W4998" s="294" t="str">
        <f>IF(Tabela7[[#This Row],[C/V]]="v",Tabela7[[#This Row],[Preço Médio]],"")</f>
        <v/>
      </c>
      <c r="X4998" s="123" t="str">
        <f>Tabela7[[#This Row],[Código Negociação]]&amp;Tabela7[[#This Row],[C/V]]</f>
        <v/>
      </c>
    </row>
    <row r="4999" spans="3:24" ht="15" customHeight="1" x14ac:dyDescent="0.25">
      <c r="C4999" s="262"/>
      <c r="D4999" s="272"/>
      <c r="E4999" s="272"/>
      <c r="F4999" s="264"/>
      <c r="G4999" s="265"/>
      <c r="H4999" s="126"/>
      <c r="I4999" s="125"/>
      <c r="J4999" s="125"/>
      <c r="K4999" s="125"/>
      <c r="L4999" s="125"/>
      <c r="M4999" s="125"/>
      <c r="N4999" s="125"/>
      <c r="O4999" s="266"/>
      <c r="P4999" s="267"/>
      <c r="Q4999" s="267"/>
      <c r="R4999" s="270"/>
      <c r="S4999" s="267"/>
      <c r="T4999" s="264"/>
      <c r="U4999" s="300"/>
      <c r="V4999" s="294" t="str">
        <f>IF(Tabela7[[#This Row],[C/V]]="c",Tabela7[[#This Row],[Preço Médio]],"")</f>
        <v/>
      </c>
      <c r="W4999" s="294" t="str">
        <f>IF(Tabela7[[#This Row],[C/V]]="v",Tabela7[[#This Row],[Preço Médio]],"")</f>
        <v/>
      </c>
      <c r="X4999" s="123" t="str">
        <f>Tabela7[[#This Row],[Código Negociação]]&amp;Tabela7[[#This Row],[C/V]]</f>
        <v/>
      </c>
    </row>
    <row r="5000" spans="3:24" ht="15" customHeight="1" x14ac:dyDescent="0.25">
      <c r="C5000" s="141"/>
      <c r="D5000" s="273"/>
      <c r="E5000" s="273"/>
      <c r="F5000" s="264"/>
      <c r="G5000" s="274"/>
      <c r="H5000" s="264"/>
      <c r="I5000" s="275"/>
      <c r="J5000" s="275"/>
      <c r="K5000" s="275"/>
      <c r="L5000" s="275"/>
      <c r="M5000" s="275"/>
      <c r="N5000" s="275"/>
      <c r="O5000" s="267"/>
      <c r="P5000" s="267"/>
      <c r="Q5000" s="268"/>
      <c r="R5000" s="269"/>
      <c r="S5000" s="268"/>
      <c r="T5000" s="263"/>
      <c r="U5000" s="300"/>
      <c r="V5000" s="294" t="str">
        <f>IF(Tabela7[[#This Row],[C/V]]="c",Tabela7[[#This Row],[Preço Médio]],"")</f>
        <v/>
      </c>
      <c r="W5000" s="294" t="str">
        <f>IF(Tabela7[[#This Row],[C/V]]="v",Tabela7[[#This Row],[Preço Médio]],"")</f>
        <v/>
      </c>
      <c r="X5000" s="123" t="str">
        <f>Tabela7[[#This Row],[Código Negociação]]&amp;Tabela7[[#This Row],[C/V]]</f>
        <v/>
      </c>
    </row>
    <row r="5001" spans="3:24" ht="15" customHeight="1" x14ac:dyDescent="0.25">
      <c r="C5001" s="262"/>
      <c r="D5001" s="272"/>
      <c r="E5001" s="273"/>
      <c r="F5001" s="264"/>
      <c r="G5001" s="265"/>
      <c r="H5001" s="126"/>
      <c r="I5001" s="125"/>
      <c r="J5001" s="125"/>
      <c r="K5001" s="125"/>
      <c r="L5001" s="125"/>
      <c r="M5001" s="125"/>
      <c r="N5001" s="125"/>
      <c r="O5001" s="266"/>
      <c r="P5001" s="267"/>
      <c r="Q5001" s="268"/>
      <c r="R5001" s="269"/>
      <c r="S5001" s="268"/>
      <c r="T5001" s="263"/>
      <c r="U5001" s="300"/>
      <c r="V5001" s="294" t="str">
        <f>IF(Tabela7[[#This Row],[C/V]]="c",Tabela7[[#This Row],[Preço Médio]],"")</f>
        <v/>
      </c>
      <c r="W5001" s="294" t="str">
        <f>IF(Tabela7[[#This Row],[C/V]]="v",Tabela7[[#This Row],[Preço Médio]],"")</f>
        <v/>
      </c>
      <c r="X5001" s="123" t="str">
        <f>Tabela7[[#This Row],[Código Negociação]]&amp;Tabela7[[#This Row],[C/V]]</f>
        <v/>
      </c>
    </row>
    <row r="5002" spans="3:24" ht="15" customHeight="1" x14ac:dyDescent="0.25">
      <c r="C5002" s="262"/>
      <c r="D5002" s="272"/>
      <c r="E5002" s="273"/>
      <c r="F5002" s="264"/>
      <c r="G5002" s="265"/>
      <c r="H5002" s="126"/>
      <c r="I5002" s="125"/>
      <c r="J5002" s="125"/>
      <c r="K5002" s="125"/>
      <c r="L5002" s="125"/>
      <c r="M5002" s="125"/>
      <c r="N5002" s="125"/>
      <c r="O5002" s="266"/>
      <c r="P5002" s="267"/>
      <c r="Q5002" s="267"/>
      <c r="R5002" s="270"/>
      <c r="S5002" s="267"/>
      <c r="T5002" s="264"/>
      <c r="U5002" s="300"/>
      <c r="V5002" s="294" t="str">
        <f>IF(Tabela7[[#This Row],[C/V]]="c",Tabela7[[#This Row],[Preço Médio]],"")</f>
        <v/>
      </c>
      <c r="W5002" s="294" t="str">
        <f>IF(Tabela7[[#This Row],[C/V]]="v",Tabela7[[#This Row],[Preço Médio]],"")</f>
        <v/>
      </c>
      <c r="X5002" s="123" t="str">
        <f>Tabela7[[#This Row],[Código Negociação]]&amp;Tabela7[[#This Row],[C/V]]</f>
        <v/>
      </c>
    </row>
    <row r="5003" spans="3:24" ht="15" customHeight="1" x14ac:dyDescent="0.25">
      <c r="C5003" s="141"/>
      <c r="D5003" s="271"/>
      <c r="E5003" s="271"/>
      <c r="F5003" s="118"/>
      <c r="G5003" s="119"/>
      <c r="H5003" s="118"/>
      <c r="I5003" s="120"/>
      <c r="J5003" s="120"/>
      <c r="K5003" s="120"/>
      <c r="L5003" s="120"/>
      <c r="M5003" s="120"/>
      <c r="N5003" s="120"/>
      <c r="O5003" s="121"/>
      <c r="P5003" s="121"/>
      <c r="Q5003" s="117"/>
      <c r="R5003" s="122"/>
      <c r="S5003" s="117"/>
      <c r="T5003" s="123"/>
      <c r="U5003" s="299"/>
      <c r="V5003" s="294" t="str">
        <f>IF(Tabela7[[#This Row],[C/V]]="c",Tabela7[[#This Row],[Preço Médio]],"")</f>
        <v/>
      </c>
      <c r="W5003" s="294" t="str">
        <f>IF(Tabela7[[#This Row],[C/V]]="v",Tabela7[[#This Row],[Preço Médio]],"")</f>
        <v/>
      </c>
      <c r="X5003" s="123" t="str">
        <f>Tabela7[[#This Row],[Código Negociação]]&amp;Tabela7[[#This Row],[C/V]]</f>
        <v/>
      </c>
    </row>
    <row r="5004" spans="3:24" ht="15" customHeight="1" x14ac:dyDescent="0.25">
      <c r="C5004" s="262"/>
      <c r="D5004" s="272"/>
      <c r="E5004" s="272"/>
      <c r="F5004" s="264"/>
      <c r="G5004" s="265"/>
      <c r="H5004" s="126"/>
      <c r="I5004" s="125"/>
      <c r="J5004" s="125"/>
      <c r="K5004" s="125"/>
      <c r="L5004" s="125"/>
      <c r="M5004" s="125"/>
      <c r="N5004" s="125"/>
      <c r="O5004" s="266"/>
      <c r="P5004" s="267"/>
      <c r="Q5004" s="268"/>
      <c r="R5004" s="269"/>
      <c r="S5004" s="268"/>
      <c r="T5004" s="263"/>
      <c r="U5004" s="300"/>
      <c r="V5004" s="294" t="str">
        <f>IF(Tabela7[[#This Row],[C/V]]="c",Tabela7[[#This Row],[Preço Médio]],"")</f>
        <v/>
      </c>
      <c r="W5004" s="294" t="str">
        <f>IF(Tabela7[[#This Row],[C/V]]="v",Tabela7[[#This Row],[Preço Médio]],"")</f>
        <v/>
      </c>
      <c r="X5004" s="123" t="str">
        <f>Tabela7[[#This Row],[Código Negociação]]&amp;Tabela7[[#This Row],[C/V]]</f>
        <v/>
      </c>
    </row>
    <row r="5005" spans="3:24" ht="15" customHeight="1" x14ac:dyDescent="0.25">
      <c r="C5005" s="262"/>
      <c r="D5005" s="272"/>
      <c r="E5005" s="272"/>
      <c r="F5005" s="264"/>
      <c r="G5005" s="265"/>
      <c r="H5005" s="126"/>
      <c r="I5005" s="125"/>
      <c r="J5005" s="125"/>
      <c r="K5005" s="125"/>
      <c r="L5005" s="125"/>
      <c r="M5005" s="125"/>
      <c r="N5005" s="125"/>
      <c r="O5005" s="266"/>
      <c r="P5005" s="267"/>
      <c r="Q5005" s="267"/>
      <c r="R5005" s="270"/>
      <c r="S5005" s="267"/>
      <c r="T5005" s="264"/>
      <c r="U5005" s="300"/>
      <c r="V5005" s="294" t="str">
        <f>IF(Tabela7[[#This Row],[C/V]]="c",Tabela7[[#This Row],[Preço Médio]],"")</f>
        <v/>
      </c>
      <c r="W5005" s="294" t="str">
        <f>IF(Tabela7[[#This Row],[C/V]]="v",Tabela7[[#This Row],[Preço Médio]],"")</f>
        <v/>
      </c>
      <c r="X5005" s="123" t="str">
        <f>Tabela7[[#This Row],[Código Negociação]]&amp;Tabela7[[#This Row],[C/V]]</f>
        <v/>
      </c>
    </row>
    <row r="5006" spans="3:24" ht="15" customHeight="1" x14ac:dyDescent="0.25">
      <c r="C5006" s="141"/>
      <c r="D5006" s="273"/>
      <c r="E5006" s="273"/>
      <c r="F5006" s="264"/>
      <c r="G5006" s="274"/>
      <c r="H5006" s="264"/>
      <c r="I5006" s="275"/>
      <c r="J5006" s="275"/>
      <c r="K5006" s="275"/>
      <c r="L5006" s="275"/>
      <c r="M5006" s="275"/>
      <c r="N5006" s="275"/>
      <c r="O5006" s="267"/>
      <c r="P5006" s="267"/>
      <c r="Q5006" s="268"/>
      <c r="R5006" s="269"/>
      <c r="S5006" s="268"/>
      <c r="T5006" s="263"/>
      <c r="U5006" s="300"/>
      <c r="V5006" s="294" t="str">
        <f>IF(Tabela7[[#This Row],[C/V]]="c",Tabela7[[#This Row],[Preço Médio]],"")</f>
        <v/>
      </c>
      <c r="W5006" s="294" t="str">
        <f>IF(Tabela7[[#This Row],[C/V]]="v",Tabela7[[#This Row],[Preço Médio]],"")</f>
        <v/>
      </c>
      <c r="X5006" s="123" t="str">
        <f>Tabela7[[#This Row],[Código Negociação]]&amp;Tabela7[[#This Row],[C/V]]</f>
        <v/>
      </c>
    </row>
    <row r="5007" spans="3:24" ht="15" customHeight="1" x14ac:dyDescent="0.25">
      <c r="C5007" s="262"/>
      <c r="D5007" s="272"/>
      <c r="E5007" s="273"/>
      <c r="F5007" s="264"/>
      <c r="G5007" s="265"/>
      <c r="H5007" s="126"/>
      <c r="I5007" s="125"/>
      <c r="J5007" s="125"/>
      <c r="K5007" s="125"/>
      <c r="L5007" s="125"/>
      <c r="M5007" s="125"/>
      <c r="N5007" s="125"/>
      <c r="O5007" s="266"/>
      <c r="P5007" s="267"/>
      <c r="Q5007" s="268"/>
      <c r="R5007" s="269"/>
      <c r="S5007" s="268"/>
      <c r="T5007" s="263"/>
      <c r="U5007" s="300"/>
      <c r="V5007" s="294" t="str">
        <f>IF(Tabela7[[#This Row],[C/V]]="c",Tabela7[[#This Row],[Preço Médio]],"")</f>
        <v/>
      </c>
      <c r="W5007" s="294" t="str">
        <f>IF(Tabela7[[#This Row],[C/V]]="v",Tabela7[[#This Row],[Preço Médio]],"")</f>
        <v/>
      </c>
      <c r="X5007" s="123" t="str">
        <f>Tabela7[[#This Row],[Código Negociação]]&amp;Tabela7[[#This Row],[C/V]]</f>
        <v/>
      </c>
    </row>
    <row r="5008" spans="3:24" ht="15" customHeight="1" x14ac:dyDescent="0.25">
      <c r="C5008" s="262"/>
      <c r="D5008" s="272"/>
      <c r="E5008" s="273"/>
      <c r="F5008" s="264"/>
      <c r="G5008" s="265"/>
      <c r="H5008" s="126"/>
      <c r="I5008" s="125"/>
      <c r="J5008" s="125"/>
      <c r="K5008" s="125"/>
      <c r="L5008" s="125"/>
      <c r="M5008" s="125"/>
      <c r="N5008" s="125"/>
      <c r="O5008" s="266"/>
      <c r="P5008" s="267"/>
      <c r="Q5008" s="267"/>
      <c r="R5008" s="270"/>
      <c r="S5008" s="267"/>
      <c r="T5008" s="264"/>
      <c r="U5008" s="300"/>
      <c r="V5008" s="294" t="str">
        <f>IF(Tabela7[[#This Row],[C/V]]="c",Tabela7[[#This Row],[Preço Médio]],"")</f>
        <v/>
      </c>
      <c r="W5008" s="294" t="str">
        <f>IF(Tabela7[[#This Row],[C/V]]="v",Tabela7[[#This Row],[Preço Médio]],"")</f>
        <v/>
      </c>
      <c r="X5008" s="123" t="str">
        <f>Tabela7[[#This Row],[Código Negociação]]&amp;Tabela7[[#This Row],[C/V]]</f>
        <v/>
      </c>
    </row>
    <row r="5009" spans="3:24" ht="15" customHeight="1" x14ac:dyDescent="0.25">
      <c r="C5009" s="141"/>
      <c r="D5009" s="271"/>
      <c r="E5009" s="271"/>
      <c r="F5009" s="118"/>
      <c r="G5009" s="119"/>
      <c r="H5009" s="118"/>
      <c r="I5009" s="120"/>
      <c r="J5009" s="120"/>
      <c r="K5009" s="120"/>
      <c r="L5009" s="120"/>
      <c r="M5009" s="120"/>
      <c r="N5009" s="120"/>
      <c r="O5009" s="121"/>
      <c r="P5009" s="121"/>
      <c r="Q5009" s="117"/>
      <c r="R5009" s="122"/>
      <c r="S5009" s="117"/>
      <c r="T5009" s="123"/>
      <c r="U5009" s="299"/>
      <c r="V5009" s="294" t="str">
        <f>IF(Tabela7[[#This Row],[C/V]]="c",Tabela7[[#This Row],[Preço Médio]],"")</f>
        <v/>
      </c>
      <c r="W5009" s="294" t="str">
        <f>IF(Tabela7[[#This Row],[C/V]]="v",Tabela7[[#This Row],[Preço Médio]],"")</f>
        <v/>
      </c>
      <c r="X5009" s="123" t="str">
        <f>Tabela7[[#This Row],[Código Negociação]]&amp;Tabela7[[#This Row],[C/V]]</f>
        <v/>
      </c>
    </row>
    <row r="5010" spans="3:24" ht="15" customHeight="1" x14ac:dyDescent="0.25">
      <c r="C5010" s="262"/>
      <c r="D5010" s="272"/>
      <c r="E5010" s="272"/>
      <c r="F5010" s="264"/>
      <c r="G5010" s="265"/>
      <c r="H5010" s="126"/>
      <c r="I5010" s="125"/>
      <c r="J5010" s="125"/>
      <c r="K5010" s="125"/>
      <c r="L5010" s="125"/>
      <c r="M5010" s="125"/>
      <c r="N5010" s="125"/>
      <c r="O5010" s="266"/>
      <c r="P5010" s="267"/>
      <c r="Q5010" s="268"/>
      <c r="R5010" s="269"/>
      <c r="S5010" s="268"/>
      <c r="T5010" s="263"/>
      <c r="U5010" s="300"/>
      <c r="V5010" s="294" t="str">
        <f>IF(Tabela7[[#This Row],[C/V]]="c",Tabela7[[#This Row],[Preço Médio]],"")</f>
        <v/>
      </c>
      <c r="W5010" s="294" t="str">
        <f>IF(Tabela7[[#This Row],[C/V]]="v",Tabela7[[#This Row],[Preço Médio]],"")</f>
        <v/>
      </c>
      <c r="X5010" s="123" t="str">
        <f>Tabela7[[#This Row],[Código Negociação]]&amp;Tabela7[[#This Row],[C/V]]</f>
        <v/>
      </c>
    </row>
    <row r="5011" spans="3:24" ht="15" customHeight="1" x14ac:dyDescent="0.25">
      <c r="C5011" s="262"/>
      <c r="D5011" s="272"/>
      <c r="E5011" s="272"/>
      <c r="F5011" s="264"/>
      <c r="G5011" s="265"/>
      <c r="H5011" s="126"/>
      <c r="I5011" s="125"/>
      <c r="J5011" s="125"/>
      <c r="K5011" s="125"/>
      <c r="L5011" s="125"/>
      <c r="M5011" s="125"/>
      <c r="N5011" s="125"/>
      <c r="O5011" s="266"/>
      <c r="P5011" s="267"/>
      <c r="Q5011" s="267"/>
      <c r="R5011" s="270"/>
      <c r="S5011" s="267"/>
      <c r="T5011" s="264"/>
      <c r="U5011" s="300"/>
      <c r="V5011" s="294" t="str">
        <f>IF(Tabela7[[#This Row],[C/V]]="c",Tabela7[[#This Row],[Preço Médio]],"")</f>
        <v/>
      </c>
      <c r="W5011" s="294" t="str">
        <f>IF(Tabela7[[#This Row],[C/V]]="v",Tabela7[[#This Row],[Preço Médio]],"")</f>
        <v/>
      </c>
      <c r="X5011" s="123" t="str">
        <f>Tabela7[[#This Row],[Código Negociação]]&amp;Tabela7[[#This Row],[C/V]]</f>
        <v/>
      </c>
    </row>
    <row r="5012" spans="3:24" ht="15" customHeight="1" x14ac:dyDescent="0.25">
      <c r="C5012" s="141"/>
      <c r="D5012" s="273"/>
      <c r="E5012" s="273"/>
      <c r="F5012" s="264"/>
      <c r="G5012" s="274"/>
      <c r="H5012" s="264"/>
      <c r="I5012" s="275"/>
      <c r="J5012" s="275"/>
      <c r="K5012" s="275"/>
      <c r="L5012" s="275"/>
      <c r="M5012" s="275"/>
      <c r="N5012" s="275"/>
      <c r="O5012" s="267"/>
      <c r="P5012" s="267"/>
      <c r="Q5012" s="268"/>
      <c r="R5012" s="269"/>
      <c r="S5012" s="268"/>
      <c r="T5012" s="263"/>
      <c r="U5012" s="300"/>
      <c r="V5012" s="294" t="str">
        <f>IF(Tabela7[[#This Row],[C/V]]="c",Tabela7[[#This Row],[Preço Médio]],"")</f>
        <v/>
      </c>
      <c r="W5012" s="294" t="str">
        <f>IF(Tabela7[[#This Row],[C/V]]="v",Tabela7[[#This Row],[Preço Médio]],"")</f>
        <v/>
      </c>
      <c r="X5012" s="123" t="str">
        <f>Tabela7[[#This Row],[Código Negociação]]&amp;Tabela7[[#This Row],[C/V]]</f>
        <v/>
      </c>
    </row>
    <row r="5013" spans="3:24" ht="15" customHeight="1" x14ac:dyDescent="0.25">
      <c r="C5013" s="262"/>
      <c r="D5013" s="272"/>
      <c r="E5013" s="273"/>
      <c r="F5013" s="264"/>
      <c r="G5013" s="265"/>
      <c r="H5013" s="126"/>
      <c r="I5013" s="125"/>
      <c r="J5013" s="125"/>
      <c r="K5013" s="125"/>
      <c r="L5013" s="125"/>
      <c r="M5013" s="125"/>
      <c r="N5013" s="125"/>
      <c r="O5013" s="266"/>
      <c r="P5013" s="267"/>
      <c r="Q5013" s="268"/>
      <c r="R5013" s="269"/>
      <c r="S5013" s="268"/>
      <c r="T5013" s="263"/>
      <c r="U5013" s="300"/>
      <c r="V5013" s="294" t="str">
        <f>IF(Tabela7[[#This Row],[C/V]]="c",Tabela7[[#This Row],[Preço Médio]],"")</f>
        <v/>
      </c>
      <c r="W5013" s="294" t="str">
        <f>IF(Tabela7[[#This Row],[C/V]]="v",Tabela7[[#This Row],[Preço Médio]],"")</f>
        <v/>
      </c>
      <c r="X5013" s="123" t="str">
        <f>Tabela7[[#This Row],[Código Negociação]]&amp;Tabela7[[#This Row],[C/V]]</f>
        <v/>
      </c>
    </row>
    <row r="5014" spans="3:24" ht="15" customHeight="1" x14ac:dyDescent="0.25">
      <c r="C5014" s="262"/>
      <c r="D5014" s="272"/>
      <c r="E5014" s="273"/>
      <c r="F5014" s="264"/>
      <c r="G5014" s="265"/>
      <c r="H5014" s="126"/>
      <c r="I5014" s="125"/>
      <c r="J5014" s="125"/>
      <c r="K5014" s="125"/>
      <c r="L5014" s="125"/>
      <c r="M5014" s="125"/>
      <c r="N5014" s="125"/>
      <c r="O5014" s="266"/>
      <c r="P5014" s="267"/>
      <c r="Q5014" s="267"/>
      <c r="R5014" s="270"/>
      <c r="S5014" s="267"/>
      <c r="T5014" s="264"/>
      <c r="U5014" s="300"/>
      <c r="V5014" s="294" t="str">
        <f>IF(Tabela7[[#This Row],[C/V]]="c",Tabela7[[#This Row],[Preço Médio]],"")</f>
        <v/>
      </c>
      <c r="W5014" s="294" t="str">
        <f>IF(Tabela7[[#This Row],[C/V]]="v",Tabela7[[#This Row],[Preço Médio]],"")</f>
        <v/>
      </c>
      <c r="X5014" s="123" t="str">
        <f>Tabela7[[#This Row],[Código Negociação]]&amp;Tabela7[[#This Row],[C/V]]</f>
        <v/>
      </c>
    </row>
    <row r="5015" spans="3:24" ht="15" customHeight="1" x14ac:dyDescent="0.25">
      <c r="C5015" s="141"/>
      <c r="D5015" s="271"/>
      <c r="E5015" s="271"/>
      <c r="F5015" s="118"/>
      <c r="G5015" s="119"/>
      <c r="H5015" s="118"/>
      <c r="I5015" s="120"/>
      <c r="J5015" s="120"/>
      <c r="K5015" s="120"/>
      <c r="L5015" s="120"/>
      <c r="M5015" s="120"/>
      <c r="N5015" s="120"/>
      <c r="O5015" s="121"/>
      <c r="P5015" s="121"/>
      <c r="Q5015" s="117"/>
      <c r="R5015" s="122"/>
      <c r="S5015" s="117"/>
      <c r="T5015" s="123"/>
      <c r="U5015" s="299"/>
      <c r="V5015" s="294" t="str">
        <f>IF(Tabela7[[#This Row],[C/V]]="c",Tabela7[[#This Row],[Preço Médio]],"")</f>
        <v/>
      </c>
      <c r="W5015" s="294" t="str">
        <f>IF(Tabela7[[#This Row],[C/V]]="v",Tabela7[[#This Row],[Preço Médio]],"")</f>
        <v/>
      </c>
      <c r="X5015" s="123" t="str">
        <f>Tabela7[[#This Row],[Código Negociação]]&amp;Tabela7[[#This Row],[C/V]]</f>
        <v/>
      </c>
    </row>
    <row r="5016" spans="3:24" ht="15" customHeight="1" x14ac:dyDescent="0.25">
      <c r="C5016" s="262"/>
      <c r="D5016" s="272"/>
      <c r="E5016" s="272"/>
      <c r="F5016" s="264"/>
      <c r="G5016" s="265"/>
      <c r="H5016" s="126"/>
      <c r="I5016" s="125"/>
      <c r="J5016" s="125"/>
      <c r="K5016" s="125"/>
      <c r="L5016" s="125"/>
      <c r="M5016" s="125"/>
      <c r="N5016" s="125"/>
      <c r="O5016" s="266"/>
      <c r="P5016" s="267"/>
      <c r="Q5016" s="268"/>
      <c r="R5016" s="269"/>
      <c r="S5016" s="268"/>
      <c r="T5016" s="263"/>
      <c r="U5016" s="300"/>
      <c r="V5016" s="294" t="str">
        <f>IF(Tabela7[[#This Row],[C/V]]="c",Tabela7[[#This Row],[Preço Médio]],"")</f>
        <v/>
      </c>
      <c r="W5016" s="294" t="str">
        <f>IF(Tabela7[[#This Row],[C/V]]="v",Tabela7[[#This Row],[Preço Médio]],"")</f>
        <v/>
      </c>
      <c r="X5016" s="123" t="str">
        <f>Tabela7[[#This Row],[Código Negociação]]&amp;Tabela7[[#This Row],[C/V]]</f>
        <v/>
      </c>
    </row>
    <row r="5017" spans="3:24" ht="15" customHeight="1" x14ac:dyDescent="0.25">
      <c r="C5017" s="262"/>
      <c r="D5017" s="272"/>
      <c r="E5017" s="272"/>
      <c r="F5017" s="264"/>
      <c r="G5017" s="265"/>
      <c r="H5017" s="126"/>
      <c r="I5017" s="125"/>
      <c r="J5017" s="125"/>
      <c r="K5017" s="125"/>
      <c r="L5017" s="125"/>
      <c r="M5017" s="125"/>
      <c r="N5017" s="125"/>
      <c r="O5017" s="266"/>
      <c r="P5017" s="267"/>
      <c r="Q5017" s="267"/>
      <c r="R5017" s="270"/>
      <c r="S5017" s="267"/>
      <c r="T5017" s="264"/>
      <c r="U5017" s="300"/>
      <c r="V5017" s="294" t="str">
        <f>IF(Tabela7[[#This Row],[C/V]]="c",Tabela7[[#This Row],[Preço Médio]],"")</f>
        <v/>
      </c>
      <c r="W5017" s="294" t="str">
        <f>IF(Tabela7[[#This Row],[C/V]]="v",Tabela7[[#This Row],[Preço Médio]],"")</f>
        <v/>
      </c>
      <c r="X5017" s="123" t="str">
        <f>Tabela7[[#This Row],[Código Negociação]]&amp;Tabela7[[#This Row],[C/V]]</f>
        <v/>
      </c>
    </row>
    <row r="5018" spans="3:24" ht="15" customHeight="1" x14ac:dyDescent="0.25">
      <c r="C5018" s="141"/>
      <c r="D5018" s="273"/>
      <c r="E5018" s="273"/>
      <c r="F5018" s="264"/>
      <c r="G5018" s="274"/>
      <c r="H5018" s="264"/>
      <c r="I5018" s="275"/>
      <c r="J5018" s="275"/>
      <c r="K5018" s="275"/>
      <c r="L5018" s="275"/>
      <c r="M5018" s="275"/>
      <c r="N5018" s="275"/>
      <c r="O5018" s="267"/>
      <c r="P5018" s="267"/>
      <c r="Q5018" s="268"/>
      <c r="R5018" s="269"/>
      <c r="S5018" s="268"/>
      <c r="T5018" s="263"/>
      <c r="U5018" s="300"/>
      <c r="V5018" s="294" t="str">
        <f>IF(Tabela7[[#This Row],[C/V]]="c",Tabela7[[#This Row],[Preço Médio]],"")</f>
        <v/>
      </c>
      <c r="W5018" s="294" t="str">
        <f>IF(Tabela7[[#This Row],[C/V]]="v",Tabela7[[#This Row],[Preço Médio]],"")</f>
        <v/>
      </c>
      <c r="X5018" s="123" t="str">
        <f>Tabela7[[#This Row],[Código Negociação]]&amp;Tabela7[[#This Row],[C/V]]</f>
        <v/>
      </c>
    </row>
    <row r="5019" spans="3:24" ht="15" customHeight="1" x14ac:dyDescent="0.25">
      <c r="C5019" s="262"/>
      <c r="D5019" s="272"/>
      <c r="E5019" s="273"/>
      <c r="F5019" s="264"/>
      <c r="G5019" s="265"/>
      <c r="H5019" s="126"/>
      <c r="I5019" s="125"/>
      <c r="J5019" s="125"/>
      <c r="K5019" s="125"/>
      <c r="L5019" s="125"/>
      <c r="M5019" s="125"/>
      <c r="N5019" s="125"/>
      <c r="O5019" s="266"/>
      <c r="P5019" s="267"/>
      <c r="Q5019" s="268"/>
      <c r="R5019" s="269"/>
      <c r="S5019" s="268"/>
      <c r="T5019" s="263"/>
      <c r="U5019" s="300"/>
      <c r="V5019" s="294" t="str">
        <f>IF(Tabela7[[#This Row],[C/V]]="c",Tabela7[[#This Row],[Preço Médio]],"")</f>
        <v/>
      </c>
      <c r="W5019" s="294" t="str">
        <f>IF(Tabela7[[#This Row],[C/V]]="v",Tabela7[[#This Row],[Preço Médio]],"")</f>
        <v/>
      </c>
      <c r="X5019" s="123" t="str">
        <f>Tabela7[[#This Row],[Código Negociação]]&amp;Tabela7[[#This Row],[C/V]]</f>
        <v/>
      </c>
    </row>
    <row r="5020" spans="3:24" ht="15" customHeight="1" x14ac:dyDescent="0.25">
      <c r="C5020" s="262"/>
      <c r="D5020" s="272"/>
      <c r="E5020" s="273"/>
      <c r="F5020" s="264"/>
      <c r="G5020" s="265"/>
      <c r="H5020" s="126"/>
      <c r="I5020" s="125"/>
      <c r="J5020" s="125"/>
      <c r="K5020" s="125"/>
      <c r="L5020" s="125"/>
      <c r="M5020" s="125"/>
      <c r="N5020" s="125"/>
      <c r="O5020" s="266"/>
      <c r="P5020" s="267"/>
      <c r="Q5020" s="267"/>
      <c r="R5020" s="270"/>
      <c r="S5020" s="267"/>
      <c r="T5020" s="264"/>
      <c r="U5020" s="300"/>
      <c r="V5020" s="294" t="str">
        <f>IF(Tabela7[[#This Row],[C/V]]="c",Tabela7[[#This Row],[Preço Médio]],"")</f>
        <v/>
      </c>
      <c r="W5020" s="294" t="str">
        <f>IF(Tabela7[[#This Row],[C/V]]="v",Tabela7[[#This Row],[Preço Médio]],"")</f>
        <v/>
      </c>
      <c r="X5020" s="123" t="str">
        <f>Tabela7[[#This Row],[Código Negociação]]&amp;Tabela7[[#This Row],[C/V]]</f>
        <v/>
      </c>
    </row>
    <row r="5021" spans="3:24" ht="15" customHeight="1" x14ac:dyDescent="0.25">
      <c r="C5021" s="141"/>
      <c r="D5021" s="271"/>
      <c r="E5021" s="271"/>
      <c r="F5021" s="118"/>
      <c r="G5021" s="119"/>
      <c r="H5021" s="118"/>
      <c r="I5021" s="120"/>
      <c r="J5021" s="120"/>
      <c r="K5021" s="120"/>
      <c r="L5021" s="120"/>
      <c r="M5021" s="120"/>
      <c r="N5021" s="120"/>
      <c r="O5021" s="121"/>
      <c r="P5021" s="121"/>
      <c r="Q5021" s="117"/>
      <c r="R5021" s="122"/>
      <c r="S5021" s="117"/>
      <c r="T5021" s="123"/>
      <c r="U5021" s="299"/>
      <c r="V5021" s="294" t="str">
        <f>IF(Tabela7[[#This Row],[C/V]]="c",Tabela7[[#This Row],[Preço Médio]],"")</f>
        <v/>
      </c>
      <c r="W5021" s="294" t="str">
        <f>IF(Tabela7[[#This Row],[C/V]]="v",Tabela7[[#This Row],[Preço Médio]],"")</f>
        <v/>
      </c>
      <c r="X5021" s="123" t="str">
        <f>Tabela7[[#This Row],[Código Negociação]]&amp;Tabela7[[#This Row],[C/V]]</f>
        <v/>
      </c>
    </row>
    <row r="5022" spans="3:24" ht="15" customHeight="1" x14ac:dyDescent="0.25">
      <c r="C5022" s="262"/>
      <c r="D5022" s="272"/>
      <c r="E5022" s="272"/>
      <c r="F5022" s="264"/>
      <c r="G5022" s="265"/>
      <c r="H5022" s="126"/>
      <c r="I5022" s="125"/>
      <c r="J5022" s="125"/>
      <c r="K5022" s="125"/>
      <c r="L5022" s="125"/>
      <c r="M5022" s="125"/>
      <c r="N5022" s="125"/>
      <c r="O5022" s="266"/>
      <c r="P5022" s="267"/>
      <c r="Q5022" s="268"/>
      <c r="R5022" s="269"/>
      <c r="S5022" s="268"/>
      <c r="T5022" s="263"/>
      <c r="U5022" s="300"/>
      <c r="V5022" s="294" t="str">
        <f>IF(Tabela7[[#This Row],[C/V]]="c",Tabela7[[#This Row],[Preço Médio]],"")</f>
        <v/>
      </c>
      <c r="W5022" s="294" t="str">
        <f>IF(Tabela7[[#This Row],[C/V]]="v",Tabela7[[#This Row],[Preço Médio]],"")</f>
        <v/>
      </c>
      <c r="X5022" s="123" t="str">
        <f>Tabela7[[#This Row],[Código Negociação]]&amp;Tabela7[[#This Row],[C/V]]</f>
        <v/>
      </c>
    </row>
    <row r="5023" spans="3:24" ht="15" customHeight="1" x14ac:dyDescent="0.25">
      <c r="C5023" s="262"/>
      <c r="D5023" s="272"/>
      <c r="E5023" s="272"/>
      <c r="F5023" s="264"/>
      <c r="G5023" s="265"/>
      <c r="H5023" s="126"/>
      <c r="I5023" s="125"/>
      <c r="J5023" s="125"/>
      <c r="K5023" s="125"/>
      <c r="L5023" s="125"/>
      <c r="M5023" s="125"/>
      <c r="N5023" s="125"/>
      <c r="O5023" s="266"/>
      <c r="P5023" s="267"/>
      <c r="Q5023" s="267"/>
      <c r="R5023" s="270"/>
      <c r="S5023" s="267"/>
      <c r="T5023" s="264"/>
      <c r="U5023" s="300"/>
      <c r="V5023" s="294" t="str">
        <f>IF(Tabela7[[#This Row],[C/V]]="c",Tabela7[[#This Row],[Preço Médio]],"")</f>
        <v/>
      </c>
      <c r="W5023" s="294" t="str">
        <f>IF(Tabela7[[#This Row],[C/V]]="v",Tabela7[[#This Row],[Preço Médio]],"")</f>
        <v/>
      </c>
      <c r="X5023" s="123" t="str">
        <f>Tabela7[[#This Row],[Código Negociação]]&amp;Tabela7[[#This Row],[C/V]]</f>
        <v/>
      </c>
    </row>
    <row r="5024" spans="3:24" ht="15" customHeight="1" x14ac:dyDescent="0.25">
      <c r="C5024" s="141"/>
      <c r="D5024" s="273"/>
      <c r="E5024" s="273"/>
      <c r="F5024" s="264"/>
      <c r="G5024" s="274"/>
      <c r="H5024" s="264"/>
      <c r="I5024" s="275"/>
      <c r="J5024" s="275"/>
      <c r="K5024" s="275"/>
      <c r="L5024" s="275"/>
      <c r="M5024" s="275"/>
      <c r="N5024" s="275"/>
      <c r="O5024" s="267"/>
      <c r="P5024" s="267"/>
      <c r="Q5024" s="268"/>
      <c r="R5024" s="269"/>
      <c r="S5024" s="268"/>
      <c r="T5024" s="263"/>
      <c r="U5024" s="300"/>
      <c r="V5024" s="294" t="str">
        <f>IF(Tabela7[[#This Row],[C/V]]="c",Tabela7[[#This Row],[Preço Médio]],"")</f>
        <v/>
      </c>
      <c r="W5024" s="294" t="str">
        <f>IF(Tabela7[[#This Row],[C/V]]="v",Tabela7[[#This Row],[Preço Médio]],"")</f>
        <v/>
      </c>
      <c r="X5024" s="123" t="str">
        <f>Tabela7[[#This Row],[Código Negociação]]&amp;Tabela7[[#This Row],[C/V]]</f>
        <v/>
      </c>
    </row>
    <row r="5025" spans="3:24" ht="15" customHeight="1" x14ac:dyDescent="0.25">
      <c r="C5025" s="262"/>
      <c r="D5025" s="272"/>
      <c r="E5025" s="273"/>
      <c r="F5025" s="264"/>
      <c r="G5025" s="265"/>
      <c r="H5025" s="126"/>
      <c r="I5025" s="125"/>
      <c r="J5025" s="125"/>
      <c r="K5025" s="125"/>
      <c r="L5025" s="125"/>
      <c r="M5025" s="125"/>
      <c r="N5025" s="125"/>
      <c r="O5025" s="266"/>
      <c r="P5025" s="267"/>
      <c r="Q5025" s="268"/>
      <c r="R5025" s="269"/>
      <c r="S5025" s="268"/>
      <c r="T5025" s="263"/>
      <c r="U5025" s="300"/>
      <c r="V5025" s="294" t="str">
        <f>IF(Tabela7[[#This Row],[C/V]]="c",Tabela7[[#This Row],[Preço Médio]],"")</f>
        <v/>
      </c>
      <c r="W5025" s="294" t="str">
        <f>IF(Tabela7[[#This Row],[C/V]]="v",Tabela7[[#This Row],[Preço Médio]],"")</f>
        <v/>
      </c>
      <c r="X5025" s="123" t="str">
        <f>Tabela7[[#This Row],[Código Negociação]]&amp;Tabela7[[#This Row],[C/V]]</f>
        <v/>
      </c>
    </row>
    <row r="5026" spans="3:24" ht="15" customHeight="1" x14ac:dyDescent="0.25">
      <c r="C5026" s="262"/>
      <c r="D5026" s="272"/>
      <c r="E5026" s="273"/>
      <c r="F5026" s="264"/>
      <c r="G5026" s="265"/>
      <c r="H5026" s="126"/>
      <c r="I5026" s="125"/>
      <c r="J5026" s="125"/>
      <c r="K5026" s="125"/>
      <c r="L5026" s="125"/>
      <c r="M5026" s="125"/>
      <c r="N5026" s="125"/>
      <c r="O5026" s="266"/>
      <c r="P5026" s="267"/>
      <c r="Q5026" s="267"/>
      <c r="R5026" s="270"/>
      <c r="S5026" s="267"/>
      <c r="T5026" s="264"/>
      <c r="U5026" s="300"/>
      <c r="V5026" s="294" t="str">
        <f>IF(Tabela7[[#This Row],[C/V]]="c",Tabela7[[#This Row],[Preço Médio]],"")</f>
        <v/>
      </c>
      <c r="W5026" s="294" t="str">
        <f>IF(Tabela7[[#This Row],[C/V]]="v",Tabela7[[#This Row],[Preço Médio]],"")</f>
        <v/>
      </c>
      <c r="X5026" s="123" t="str">
        <f>Tabela7[[#This Row],[Código Negociação]]&amp;Tabela7[[#This Row],[C/V]]</f>
        <v/>
      </c>
    </row>
    <row r="5027" spans="3:24" ht="15" customHeight="1" x14ac:dyDescent="0.25">
      <c r="C5027" s="141"/>
      <c r="D5027" s="271"/>
      <c r="E5027" s="271"/>
      <c r="F5027" s="118"/>
      <c r="G5027" s="119"/>
      <c r="H5027" s="118"/>
      <c r="I5027" s="120"/>
      <c r="J5027" s="120"/>
      <c r="K5027" s="120"/>
      <c r="L5027" s="120"/>
      <c r="M5027" s="120"/>
      <c r="N5027" s="120"/>
      <c r="O5027" s="121"/>
      <c r="P5027" s="121"/>
      <c r="Q5027" s="117"/>
      <c r="R5027" s="122"/>
      <c r="S5027" s="117"/>
      <c r="T5027" s="123"/>
      <c r="U5027" s="299"/>
      <c r="V5027" s="294" t="str">
        <f>IF(Tabela7[[#This Row],[C/V]]="c",Tabela7[[#This Row],[Preço Médio]],"")</f>
        <v/>
      </c>
      <c r="W5027" s="294" t="str">
        <f>IF(Tabela7[[#This Row],[C/V]]="v",Tabela7[[#This Row],[Preço Médio]],"")</f>
        <v/>
      </c>
      <c r="X5027" s="123" t="str">
        <f>Tabela7[[#This Row],[Código Negociação]]&amp;Tabela7[[#This Row],[C/V]]</f>
        <v/>
      </c>
    </row>
    <row r="5028" spans="3:24" ht="15" customHeight="1" x14ac:dyDescent="0.25">
      <c r="C5028" s="262"/>
      <c r="D5028" s="272"/>
      <c r="E5028" s="272"/>
      <c r="F5028" s="264"/>
      <c r="G5028" s="265"/>
      <c r="H5028" s="126"/>
      <c r="I5028" s="125"/>
      <c r="J5028" s="125"/>
      <c r="K5028" s="125"/>
      <c r="L5028" s="125"/>
      <c r="M5028" s="125"/>
      <c r="N5028" s="125"/>
      <c r="O5028" s="266"/>
      <c r="P5028" s="267"/>
      <c r="Q5028" s="268"/>
      <c r="R5028" s="269"/>
      <c r="S5028" s="268"/>
      <c r="T5028" s="263"/>
      <c r="U5028" s="300"/>
      <c r="V5028" s="294" t="str">
        <f>IF(Tabela7[[#This Row],[C/V]]="c",Tabela7[[#This Row],[Preço Médio]],"")</f>
        <v/>
      </c>
      <c r="W5028" s="294" t="str">
        <f>IF(Tabela7[[#This Row],[C/V]]="v",Tabela7[[#This Row],[Preço Médio]],"")</f>
        <v/>
      </c>
      <c r="X5028" s="123" t="str">
        <f>Tabela7[[#This Row],[Código Negociação]]&amp;Tabela7[[#This Row],[C/V]]</f>
        <v/>
      </c>
    </row>
    <row r="5029" spans="3:24" ht="15" customHeight="1" x14ac:dyDescent="0.25">
      <c r="C5029" s="262"/>
      <c r="D5029" s="272"/>
      <c r="E5029" s="272"/>
      <c r="F5029" s="264"/>
      <c r="G5029" s="265"/>
      <c r="H5029" s="126"/>
      <c r="I5029" s="125"/>
      <c r="J5029" s="125"/>
      <c r="K5029" s="125"/>
      <c r="L5029" s="125"/>
      <c r="M5029" s="125"/>
      <c r="N5029" s="125"/>
      <c r="O5029" s="266"/>
      <c r="P5029" s="267"/>
      <c r="Q5029" s="267"/>
      <c r="R5029" s="270"/>
      <c r="S5029" s="267"/>
      <c r="T5029" s="264"/>
      <c r="U5029" s="300"/>
      <c r="V5029" s="294" t="str">
        <f>IF(Tabela7[[#This Row],[C/V]]="c",Tabela7[[#This Row],[Preço Médio]],"")</f>
        <v/>
      </c>
      <c r="W5029" s="294" t="str">
        <f>IF(Tabela7[[#This Row],[C/V]]="v",Tabela7[[#This Row],[Preço Médio]],"")</f>
        <v/>
      </c>
      <c r="X5029" s="123" t="str">
        <f>Tabela7[[#This Row],[Código Negociação]]&amp;Tabela7[[#This Row],[C/V]]</f>
        <v/>
      </c>
    </row>
    <row r="5030" spans="3:24" ht="15" customHeight="1" x14ac:dyDescent="0.25">
      <c r="C5030" s="141"/>
      <c r="D5030" s="273"/>
      <c r="E5030" s="273"/>
      <c r="F5030" s="264"/>
      <c r="G5030" s="274"/>
      <c r="H5030" s="264"/>
      <c r="I5030" s="275"/>
      <c r="J5030" s="275"/>
      <c r="K5030" s="275"/>
      <c r="L5030" s="275"/>
      <c r="M5030" s="275"/>
      <c r="N5030" s="275"/>
      <c r="O5030" s="267"/>
      <c r="P5030" s="267"/>
      <c r="Q5030" s="268"/>
      <c r="R5030" s="269"/>
      <c r="S5030" s="268"/>
      <c r="T5030" s="263"/>
      <c r="U5030" s="300"/>
      <c r="V5030" s="294" t="str">
        <f>IF(Tabela7[[#This Row],[C/V]]="c",Tabela7[[#This Row],[Preço Médio]],"")</f>
        <v/>
      </c>
      <c r="W5030" s="294" t="str">
        <f>IF(Tabela7[[#This Row],[C/V]]="v",Tabela7[[#This Row],[Preço Médio]],"")</f>
        <v/>
      </c>
      <c r="X5030" s="123" t="str">
        <f>Tabela7[[#This Row],[Código Negociação]]&amp;Tabela7[[#This Row],[C/V]]</f>
        <v/>
      </c>
    </row>
    <row r="5031" spans="3:24" ht="15" customHeight="1" x14ac:dyDescent="0.25">
      <c r="C5031" s="262"/>
      <c r="D5031" s="272"/>
      <c r="E5031" s="273"/>
      <c r="F5031" s="264"/>
      <c r="G5031" s="265"/>
      <c r="H5031" s="126"/>
      <c r="I5031" s="125"/>
      <c r="J5031" s="125"/>
      <c r="K5031" s="125"/>
      <c r="L5031" s="125"/>
      <c r="M5031" s="125"/>
      <c r="N5031" s="125"/>
      <c r="O5031" s="266"/>
      <c r="P5031" s="267"/>
      <c r="Q5031" s="268"/>
      <c r="R5031" s="269"/>
      <c r="S5031" s="268"/>
      <c r="T5031" s="263"/>
      <c r="U5031" s="300"/>
      <c r="V5031" s="294" t="str">
        <f>IF(Tabela7[[#This Row],[C/V]]="c",Tabela7[[#This Row],[Preço Médio]],"")</f>
        <v/>
      </c>
      <c r="W5031" s="294" t="str">
        <f>IF(Tabela7[[#This Row],[C/V]]="v",Tabela7[[#This Row],[Preço Médio]],"")</f>
        <v/>
      </c>
      <c r="X5031" s="123" t="str">
        <f>Tabela7[[#This Row],[Código Negociação]]&amp;Tabela7[[#This Row],[C/V]]</f>
        <v/>
      </c>
    </row>
    <row r="5032" spans="3:24" ht="15" customHeight="1" x14ac:dyDescent="0.25">
      <c r="C5032" s="262"/>
      <c r="D5032" s="272"/>
      <c r="E5032" s="273"/>
      <c r="F5032" s="264"/>
      <c r="G5032" s="265"/>
      <c r="H5032" s="126"/>
      <c r="I5032" s="125"/>
      <c r="J5032" s="125"/>
      <c r="K5032" s="125"/>
      <c r="L5032" s="125"/>
      <c r="M5032" s="125"/>
      <c r="N5032" s="125"/>
      <c r="O5032" s="266"/>
      <c r="P5032" s="267"/>
      <c r="Q5032" s="267"/>
      <c r="R5032" s="270"/>
      <c r="S5032" s="267"/>
      <c r="T5032" s="264"/>
      <c r="U5032" s="300"/>
      <c r="V5032" s="294" t="str">
        <f>IF(Tabela7[[#This Row],[C/V]]="c",Tabela7[[#This Row],[Preço Médio]],"")</f>
        <v/>
      </c>
      <c r="W5032" s="294" t="str">
        <f>IF(Tabela7[[#This Row],[C/V]]="v",Tabela7[[#This Row],[Preço Médio]],"")</f>
        <v/>
      </c>
      <c r="X5032" s="123" t="str">
        <f>Tabela7[[#This Row],[Código Negociação]]&amp;Tabela7[[#This Row],[C/V]]</f>
        <v/>
      </c>
    </row>
    <row r="5033" spans="3:24" ht="15" customHeight="1" x14ac:dyDescent="0.25">
      <c r="C5033" s="141"/>
      <c r="D5033" s="271"/>
      <c r="E5033" s="271"/>
      <c r="F5033" s="118"/>
      <c r="G5033" s="119"/>
      <c r="H5033" s="118"/>
      <c r="I5033" s="120"/>
      <c r="J5033" s="120"/>
      <c r="K5033" s="120"/>
      <c r="L5033" s="120"/>
      <c r="M5033" s="120"/>
      <c r="N5033" s="120"/>
      <c r="O5033" s="121"/>
      <c r="P5033" s="121"/>
      <c r="Q5033" s="117"/>
      <c r="R5033" s="122"/>
      <c r="S5033" s="117"/>
      <c r="T5033" s="123"/>
      <c r="U5033" s="299"/>
      <c r="V5033" s="294" t="str">
        <f>IF(Tabela7[[#This Row],[C/V]]="c",Tabela7[[#This Row],[Preço Médio]],"")</f>
        <v/>
      </c>
      <c r="W5033" s="294" t="str">
        <f>IF(Tabela7[[#This Row],[C/V]]="v",Tabela7[[#This Row],[Preço Médio]],"")</f>
        <v/>
      </c>
      <c r="X5033" s="123" t="str">
        <f>Tabela7[[#This Row],[Código Negociação]]&amp;Tabela7[[#This Row],[C/V]]</f>
        <v/>
      </c>
    </row>
    <row r="5034" spans="3:24" ht="15" customHeight="1" x14ac:dyDescent="0.25">
      <c r="C5034" s="262"/>
      <c r="D5034" s="272"/>
      <c r="E5034" s="272"/>
      <c r="F5034" s="264"/>
      <c r="G5034" s="265"/>
      <c r="H5034" s="126"/>
      <c r="I5034" s="125"/>
      <c r="J5034" s="125"/>
      <c r="K5034" s="125"/>
      <c r="L5034" s="125"/>
      <c r="M5034" s="125"/>
      <c r="N5034" s="125"/>
      <c r="O5034" s="266"/>
      <c r="P5034" s="267"/>
      <c r="Q5034" s="268"/>
      <c r="R5034" s="269"/>
      <c r="S5034" s="268"/>
      <c r="T5034" s="263"/>
      <c r="U5034" s="300"/>
      <c r="V5034" s="294" t="str">
        <f>IF(Tabela7[[#This Row],[C/V]]="c",Tabela7[[#This Row],[Preço Médio]],"")</f>
        <v/>
      </c>
      <c r="W5034" s="294" t="str">
        <f>IF(Tabela7[[#This Row],[C/V]]="v",Tabela7[[#This Row],[Preço Médio]],"")</f>
        <v/>
      </c>
      <c r="X5034" s="123" t="str">
        <f>Tabela7[[#This Row],[Código Negociação]]&amp;Tabela7[[#This Row],[C/V]]</f>
        <v/>
      </c>
    </row>
    <row r="5035" spans="3:24" ht="15" customHeight="1" x14ac:dyDescent="0.25">
      <c r="C5035" s="262"/>
      <c r="D5035" s="272"/>
      <c r="E5035" s="272"/>
      <c r="F5035" s="264"/>
      <c r="G5035" s="265"/>
      <c r="H5035" s="126"/>
      <c r="I5035" s="125"/>
      <c r="J5035" s="125"/>
      <c r="K5035" s="125"/>
      <c r="L5035" s="125"/>
      <c r="M5035" s="125"/>
      <c r="N5035" s="125"/>
      <c r="O5035" s="266"/>
      <c r="P5035" s="267"/>
      <c r="Q5035" s="267"/>
      <c r="R5035" s="270"/>
      <c r="S5035" s="267"/>
      <c r="T5035" s="264"/>
      <c r="U5035" s="300"/>
      <c r="V5035" s="294" t="str">
        <f>IF(Tabela7[[#This Row],[C/V]]="c",Tabela7[[#This Row],[Preço Médio]],"")</f>
        <v/>
      </c>
      <c r="W5035" s="294" t="str">
        <f>IF(Tabela7[[#This Row],[C/V]]="v",Tabela7[[#This Row],[Preço Médio]],"")</f>
        <v/>
      </c>
      <c r="X5035" s="123" t="str">
        <f>Tabela7[[#This Row],[Código Negociação]]&amp;Tabela7[[#This Row],[C/V]]</f>
        <v/>
      </c>
    </row>
    <row r="5036" spans="3:24" ht="15" customHeight="1" x14ac:dyDescent="0.25">
      <c r="C5036" s="141"/>
      <c r="D5036" s="273"/>
      <c r="E5036" s="273"/>
      <c r="F5036" s="264"/>
      <c r="G5036" s="274"/>
      <c r="H5036" s="264"/>
      <c r="I5036" s="275"/>
      <c r="J5036" s="275"/>
      <c r="K5036" s="275"/>
      <c r="L5036" s="275"/>
      <c r="M5036" s="275"/>
      <c r="N5036" s="275"/>
      <c r="O5036" s="267"/>
      <c r="P5036" s="267"/>
      <c r="Q5036" s="268"/>
      <c r="R5036" s="269"/>
      <c r="S5036" s="268"/>
      <c r="T5036" s="263"/>
      <c r="U5036" s="300"/>
      <c r="V5036" s="294" t="str">
        <f>IF(Tabela7[[#This Row],[C/V]]="c",Tabela7[[#This Row],[Preço Médio]],"")</f>
        <v/>
      </c>
      <c r="W5036" s="294" t="str">
        <f>IF(Tabela7[[#This Row],[C/V]]="v",Tabela7[[#This Row],[Preço Médio]],"")</f>
        <v/>
      </c>
      <c r="X5036" s="123" t="str">
        <f>Tabela7[[#This Row],[Código Negociação]]&amp;Tabela7[[#This Row],[C/V]]</f>
        <v/>
      </c>
    </row>
    <row r="5037" spans="3:24" ht="15" customHeight="1" x14ac:dyDescent="0.25">
      <c r="C5037" s="262"/>
      <c r="D5037" s="272"/>
      <c r="E5037" s="273"/>
      <c r="F5037" s="264"/>
      <c r="G5037" s="265"/>
      <c r="H5037" s="126"/>
      <c r="I5037" s="125"/>
      <c r="J5037" s="125"/>
      <c r="K5037" s="125"/>
      <c r="L5037" s="125"/>
      <c r="M5037" s="125"/>
      <c r="N5037" s="125"/>
      <c r="O5037" s="266"/>
      <c r="P5037" s="267"/>
      <c r="Q5037" s="268"/>
      <c r="R5037" s="269"/>
      <c r="S5037" s="268"/>
      <c r="T5037" s="263"/>
      <c r="U5037" s="300"/>
      <c r="V5037" s="294" t="str">
        <f>IF(Tabela7[[#This Row],[C/V]]="c",Tabela7[[#This Row],[Preço Médio]],"")</f>
        <v/>
      </c>
      <c r="W5037" s="294" t="str">
        <f>IF(Tabela7[[#This Row],[C/V]]="v",Tabela7[[#This Row],[Preço Médio]],"")</f>
        <v/>
      </c>
      <c r="X5037" s="123" t="str">
        <f>Tabela7[[#This Row],[Código Negociação]]&amp;Tabela7[[#This Row],[C/V]]</f>
        <v/>
      </c>
    </row>
    <row r="5038" spans="3:24" ht="15" customHeight="1" x14ac:dyDescent="0.25">
      <c r="C5038" s="262"/>
      <c r="D5038" s="272"/>
      <c r="E5038" s="273"/>
      <c r="F5038" s="264"/>
      <c r="G5038" s="265"/>
      <c r="H5038" s="126"/>
      <c r="I5038" s="125"/>
      <c r="J5038" s="125"/>
      <c r="K5038" s="125"/>
      <c r="L5038" s="125"/>
      <c r="M5038" s="125"/>
      <c r="N5038" s="125"/>
      <c r="O5038" s="266"/>
      <c r="P5038" s="267"/>
      <c r="Q5038" s="267"/>
      <c r="R5038" s="270"/>
      <c r="S5038" s="267"/>
      <c r="T5038" s="264"/>
      <c r="U5038" s="300"/>
      <c r="V5038" s="294" t="str">
        <f>IF(Tabela7[[#This Row],[C/V]]="c",Tabela7[[#This Row],[Preço Médio]],"")</f>
        <v/>
      </c>
      <c r="W5038" s="294" t="str">
        <f>IF(Tabela7[[#This Row],[C/V]]="v",Tabela7[[#This Row],[Preço Médio]],"")</f>
        <v/>
      </c>
      <c r="X5038" s="123" t="str">
        <f>Tabela7[[#This Row],[Código Negociação]]&amp;Tabela7[[#This Row],[C/V]]</f>
        <v/>
      </c>
    </row>
    <row r="5039" spans="3:24" ht="15" customHeight="1" x14ac:dyDescent="0.25">
      <c r="C5039" s="141"/>
      <c r="D5039" s="271"/>
      <c r="E5039" s="271"/>
      <c r="F5039" s="118"/>
      <c r="G5039" s="119"/>
      <c r="H5039" s="118"/>
      <c r="I5039" s="120"/>
      <c r="J5039" s="120"/>
      <c r="K5039" s="120"/>
      <c r="L5039" s="120"/>
      <c r="M5039" s="120"/>
      <c r="N5039" s="120"/>
      <c r="O5039" s="121"/>
      <c r="P5039" s="121"/>
      <c r="Q5039" s="117"/>
      <c r="R5039" s="122"/>
      <c r="S5039" s="117"/>
      <c r="T5039" s="123"/>
      <c r="U5039" s="299"/>
      <c r="V5039" s="294" t="str">
        <f>IF(Tabela7[[#This Row],[C/V]]="c",Tabela7[[#This Row],[Preço Médio]],"")</f>
        <v/>
      </c>
      <c r="W5039" s="294" t="str">
        <f>IF(Tabela7[[#This Row],[C/V]]="v",Tabela7[[#This Row],[Preço Médio]],"")</f>
        <v/>
      </c>
      <c r="X5039" s="123" t="str">
        <f>Tabela7[[#This Row],[Código Negociação]]&amp;Tabela7[[#This Row],[C/V]]</f>
        <v/>
      </c>
    </row>
    <row r="5040" spans="3:24" ht="15" customHeight="1" x14ac:dyDescent="0.25">
      <c r="C5040" s="262"/>
      <c r="D5040" s="272"/>
      <c r="E5040" s="272"/>
      <c r="F5040" s="264"/>
      <c r="G5040" s="265"/>
      <c r="H5040" s="126"/>
      <c r="I5040" s="125"/>
      <c r="J5040" s="125"/>
      <c r="K5040" s="125"/>
      <c r="L5040" s="125"/>
      <c r="M5040" s="125"/>
      <c r="N5040" s="125"/>
      <c r="O5040" s="266"/>
      <c r="P5040" s="267"/>
      <c r="Q5040" s="268"/>
      <c r="R5040" s="269"/>
      <c r="S5040" s="268"/>
      <c r="T5040" s="263"/>
      <c r="U5040" s="300"/>
      <c r="V5040" s="294" t="str">
        <f>IF(Tabela7[[#This Row],[C/V]]="c",Tabela7[[#This Row],[Preço Médio]],"")</f>
        <v/>
      </c>
      <c r="W5040" s="294" t="str">
        <f>IF(Tabela7[[#This Row],[C/V]]="v",Tabela7[[#This Row],[Preço Médio]],"")</f>
        <v/>
      </c>
      <c r="X5040" s="123" t="str">
        <f>Tabela7[[#This Row],[Código Negociação]]&amp;Tabela7[[#This Row],[C/V]]</f>
        <v/>
      </c>
    </row>
    <row r="5041" spans="3:24" ht="15" customHeight="1" x14ac:dyDescent="0.25">
      <c r="C5041" s="262"/>
      <c r="D5041" s="272"/>
      <c r="E5041" s="272"/>
      <c r="F5041" s="264"/>
      <c r="G5041" s="265"/>
      <c r="H5041" s="126"/>
      <c r="I5041" s="125"/>
      <c r="J5041" s="125"/>
      <c r="K5041" s="125"/>
      <c r="L5041" s="125"/>
      <c r="M5041" s="125"/>
      <c r="N5041" s="125"/>
      <c r="O5041" s="266"/>
      <c r="P5041" s="267"/>
      <c r="Q5041" s="267"/>
      <c r="R5041" s="270"/>
      <c r="S5041" s="267"/>
      <c r="T5041" s="264"/>
      <c r="U5041" s="300"/>
      <c r="V5041" s="294" t="str">
        <f>IF(Tabela7[[#This Row],[C/V]]="c",Tabela7[[#This Row],[Preço Médio]],"")</f>
        <v/>
      </c>
      <c r="W5041" s="294" t="str">
        <f>IF(Tabela7[[#This Row],[C/V]]="v",Tabela7[[#This Row],[Preço Médio]],"")</f>
        <v/>
      </c>
      <c r="X5041" s="123" t="str">
        <f>Tabela7[[#This Row],[Código Negociação]]&amp;Tabela7[[#This Row],[C/V]]</f>
        <v/>
      </c>
    </row>
    <row r="5042" spans="3:24" ht="15" customHeight="1" x14ac:dyDescent="0.25">
      <c r="C5042" s="141"/>
      <c r="D5042" s="273"/>
      <c r="E5042" s="273"/>
      <c r="F5042" s="264"/>
      <c r="G5042" s="274"/>
      <c r="H5042" s="264"/>
      <c r="I5042" s="275"/>
      <c r="J5042" s="275"/>
      <c r="K5042" s="275"/>
      <c r="L5042" s="275"/>
      <c r="M5042" s="275"/>
      <c r="N5042" s="275"/>
      <c r="O5042" s="267"/>
      <c r="P5042" s="267"/>
      <c r="Q5042" s="268"/>
      <c r="R5042" s="269"/>
      <c r="S5042" s="268"/>
      <c r="T5042" s="263"/>
      <c r="U5042" s="300"/>
      <c r="V5042" s="294" t="str">
        <f>IF(Tabela7[[#This Row],[C/V]]="c",Tabela7[[#This Row],[Preço Médio]],"")</f>
        <v/>
      </c>
      <c r="W5042" s="294" t="str">
        <f>IF(Tabela7[[#This Row],[C/V]]="v",Tabela7[[#This Row],[Preço Médio]],"")</f>
        <v/>
      </c>
      <c r="X5042" s="123" t="str">
        <f>Tabela7[[#This Row],[Código Negociação]]&amp;Tabela7[[#This Row],[C/V]]</f>
        <v/>
      </c>
    </row>
    <row r="5043" spans="3:24" ht="15" customHeight="1" x14ac:dyDescent="0.25">
      <c r="C5043" s="262"/>
      <c r="D5043" s="272"/>
      <c r="E5043" s="273"/>
      <c r="F5043" s="264"/>
      <c r="G5043" s="265"/>
      <c r="H5043" s="126"/>
      <c r="I5043" s="125"/>
      <c r="J5043" s="125"/>
      <c r="K5043" s="125"/>
      <c r="L5043" s="125"/>
      <c r="M5043" s="125"/>
      <c r="N5043" s="125"/>
      <c r="O5043" s="266"/>
      <c r="P5043" s="267"/>
      <c r="Q5043" s="268"/>
      <c r="R5043" s="269"/>
      <c r="S5043" s="268"/>
      <c r="T5043" s="263"/>
      <c r="U5043" s="300"/>
      <c r="V5043" s="294" t="str">
        <f>IF(Tabela7[[#This Row],[C/V]]="c",Tabela7[[#This Row],[Preço Médio]],"")</f>
        <v/>
      </c>
      <c r="W5043" s="294" t="str">
        <f>IF(Tabela7[[#This Row],[C/V]]="v",Tabela7[[#This Row],[Preço Médio]],"")</f>
        <v/>
      </c>
      <c r="X5043" s="123" t="str">
        <f>Tabela7[[#This Row],[Código Negociação]]&amp;Tabela7[[#This Row],[C/V]]</f>
        <v/>
      </c>
    </row>
    <row r="5044" spans="3:24" ht="15" customHeight="1" x14ac:dyDescent="0.25">
      <c r="C5044" s="262"/>
      <c r="D5044" s="272"/>
      <c r="E5044" s="273"/>
      <c r="F5044" s="264"/>
      <c r="G5044" s="265"/>
      <c r="H5044" s="126"/>
      <c r="I5044" s="125"/>
      <c r="J5044" s="125"/>
      <c r="K5044" s="125"/>
      <c r="L5044" s="125"/>
      <c r="M5044" s="125"/>
      <c r="N5044" s="125"/>
      <c r="O5044" s="266"/>
      <c r="P5044" s="267"/>
      <c r="Q5044" s="267"/>
      <c r="R5044" s="270"/>
      <c r="S5044" s="267"/>
      <c r="T5044" s="264"/>
      <c r="U5044" s="300"/>
      <c r="V5044" s="294" t="str">
        <f>IF(Tabela7[[#This Row],[C/V]]="c",Tabela7[[#This Row],[Preço Médio]],"")</f>
        <v/>
      </c>
      <c r="W5044" s="294" t="str">
        <f>IF(Tabela7[[#This Row],[C/V]]="v",Tabela7[[#This Row],[Preço Médio]],"")</f>
        <v/>
      </c>
      <c r="X5044" s="123" t="str">
        <f>Tabela7[[#This Row],[Código Negociação]]&amp;Tabela7[[#This Row],[C/V]]</f>
        <v/>
      </c>
    </row>
    <row r="5045" spans="3:24" ht="15" customHeight="1" x14ac:dyDescent="0.25">
      <c r="C5045" s="141"/>
      <c r="D5045" s="271"/>
      <c r="E5045" s="271"/>
      <c r="F5045" s="118"/>
      <c r="G5045" s="119"/>
      <c r="H5045" s="118"/>
      <c r="I5045" s="120"/>
      <c r="J5045" s="120"/>
      <c r="K5045" s="120"/>
      <c r="L5045" s="120"/>
      <c r="M5045" s="120"/>
      <c r="N5045" s="120"/>
      <c r="O5045" s="121"/>
      <c r="P5045" s="121"/>
      <c r="Q5045" s="117"/>
      <c r="R5045" s="122"/>
      <c r="S5045" s="117"/>
      <c r="T5045" s="123"/>
      <c r="U5045" s="299"/>
      <c r="V5045" s="294" t="str">
        <f>IF(Tabela7[[#This Row],[C/V]]="c",Tabela7[[#This Row],[Preço Médio]],"")</f>
        <v/>
      </c>
      <c r="W5045" s="294" t="str">
        <f>IF(Tabela7[[#This Row],[C/V]]="v",Tabela7[[#This Row],[Preço Médio]],"")</f>
        <v/>
      </c>
      <c r="X5045" s="123" t="str">
        <f>Tabela7[[#This Row],[Código Negociação]]&amp;Tabela7[[#This Row],[C/V]]</f>
        <v/>
      </c>
    </row>
    <row r="5046" spans="3:24" ht="15" customHeight="1" x14ac:dyDescent="0.25">
      <c r="C5046" s="262"/>
      <c r="D5046" s="272"/>
      <c r="E5046" s="272"/>
      <c r="F5046" s="264"/>
      <c r="G5046" s="265"/>
      <c r="H5046" s="126"/>
      <c r="I5046" s="125"/>
      <c r="J5046" s="125"/>
      <c r="K5046" s="125"/>
      <c r="L5046" s="125"/>
      <c r="M5046" s="125"/>
      <c r="N5046" s="125"/>
      <c r="O5046" s="266"/>
      <c r="P5046" s="267"/>
      <c r="Q5046" s="268"/>
      <c r="R5046" s="269"/>
      <c r="S5046" s="268"/>
      <c r="T5046" s="263"/>
      <c r="U5046" s="300"/>
      <c r="V5046" s="294" t="str">
        <f>IF(Tabela7[[#This Row],[C/V]]="c",Tabela7[[#This Row],[Preço Médio]],"")</f>
        <v/>
      </c>
      <c r="W5046" s="294" t="str">
        <f>IF(Tabela7[[#This Row],[C/V]]="v",Tabela7[[#This Row],[Preço Médio]],"")</f>
        <v/>
      </c>
      <c r="X5046" s="123" t="str">
        <f>Tabela7[[#This Row],[Código Negociação]]&amp;Tabela7[[#This Row],[C/V]]</f>
        <v/>
      </c>
    </row>
    <row r="5047" spans="3:24" ht="15" customHeight="1" x14ac:dyDescent="0.25">
      <c r="C5047" s="262"/>
      <c r="D5047" s="272"/>
      <c r="E5047" s="272"/>
      <c r="F5047" s="264"/>
      <c r="G5047" s="265"/>
      <c r="H5047" s="126"/>
      <c r="I5047" s="125"/>
      <c r="J5047" s="125"/>
      <c r="K5047" s="125"/>
      <c r="L5047" s="125"/>
      <c r="M5047" s="125"/>
      <c r="N5047" s="125"/>
      <c r="O5047" s="266"/>
      <c r="P5047" s="267"/>
      <c r="Q5047" s="267"/>
      <c r="R5047" s="270"/>
      <c r="S5047" s="267"/>
      <c r="T5047" s="264"/>
      <c r="U5047" s="300"/>
      <c r="V5047" s="294" t="str">
        <f>IF(Tabela7[[#This Row],[C/V]]="c",Tabela7[[#This Row],[Preço Médio]],"")</f>
        <v/>
      </c>
      <c r="W5047" s="294" t="str">
        <f>IF(Tabela7[[#This Row],[C/V]]="v",Tabela7[[#This Row],[Preço Médio]],"")</f>
        <v/>
      </c>
      <c r="X5047" s="123" t="str">
        <f>Tabela7[[#This Row],[Código Negociação]]&amp;Tabela7[[#This Row],[C/V]]</f>
        <v/>
      </c>
    </row>
    <row r="5048" spans="3:24" ht="15" customHeight="1" x14ac:dyDescent="0.25">
      <c r="C5048" s="141"/>
      <c r="D5048" s="273"/>
      <c r="E5048" s="273"/>
      <c r="F5048" s="264"/>
      <c r="G5048" s="274"/>
      <c r="H5048" s="264"/>
      <c r="I5048" s="275"/>
      <c r="J5048" s="275"/>
      <c r="K5048" s="275"/>
      <c r="L5048" s="275"/>
      <c r="M5048" s="275"/>
      <c r="N5048" s="275"/>
      <c r="O5048" s="267"/>
      <c r="P5048" s="267"/>
      <c r="Q5048" s="268"/>
      <c r="R5048" s="269"/>
      <c r="S5048" s="268"/>
      <c r="T5048" s="263"/>
      <c r="U5048" s="300"/>
      <c r="V5048" s="294" t="str">
        <f>IF(Tabela7[[#This Row],[C/V]]="c",Tabela7[[#This Row],[Preço Médio]],"")</f>
        <v/>
      </c>
      <c r="W5048" s="294" t="str">
        <f>IF(Tabela7[[#This Row],[C/V]]="v",Tabela7[[#This Row],[Preço Médio]],"")</f>
        <v/>
      </c>
      <c r="X5048" s="123" t="str">
        <f>Tabela7[[#This Row],[Código Negociação]]&amp;Tabela7[[#This Row],[C/V]]</f>
        <v/>
      </c>
    </row>
    <row r="5049" spans="3:24" ht="15" customHeight="1" x14ac:dyDescent="0.25">
      <c r="C5049" s="262"/>
      <c r="D5049" s="272"/>
      <c r="E5049" s="273"/>
      <c r="F5049" s="264"/>
      <c r="G5049" s="265"/>
      <c r="H5049" s="126"/>
      <c r="I5049" s="125"/>
      <c r="J5049" s="125"/>
      <c r="K5049" s="125"/>
      <c r="L5049" s="125"/>
      <c r="M5049" s="125"/>
      <c r="N5049" s="125"/>
      <c r="O5049" s="266"/>
      <c r="P5049" s="267"/>
      <c r="Q5049" s="268"/>
      <c r="R5049" s="269"/>
      <c r="S5049" s="268"/>
      <c r="T5049" s="263"/>
      <c r="U5049" s="300"/>
      <c r="V5049" s="294" t="str">
        <f>IF(Tabela7[[#This Row],[C/V]]="c",Tabela7[[#This Row],[Preço Médio]],"")</f>
        <v/>
      </c>
      <c r="W5049" s="294" t="str">
        <f>IF(Tabela7[[#This Row],[C/V]]="v",Tabela7[[#This Row],[Preço Médio]],"")</f>
        <v/>
      </c>
      <c r="X5049" s="123" t="str">
        <f>Tabela7[[#This Row],[Código Negociação]]&amp;Tabela7[[#This Row],[C/V]]</f>
        <v/>
      </c>
    </row>
    <row r="5050" spans="3:24" ht="15" customHeight="1" x14ac:dyDescent="0.25">
      <c r="C5050" s="262"/>
      <c r="D5050" s="272"/>
      <c r="E5050" s="273"/>
      <c r="F5050" s="264"/>
      <c r="G5050" s="265"/>
      <c r="H5050" s="126"/>
      <c r="I5050" s="125"/>
      <c r="J5050" s="125"/>
      <c r="K5050" s="125"/>
      <c r="L5050" s="125"/>
      <c r="M5050" s="125"/>
      <c r="N5050" s="125"/>
      <c r="O5050" s="266"/>
      <c r="P5050" s="267"/>
      <c r="Q5050" s="267"/>
      <c r="R5050" s="270"/>
      <c r="S5050" s="267"/>
      <c r="T5050" s="264"/>
      <c r="U5050" s="300"/>
      <c r="V5050" s="294" t="str">
        <f>IF(Tabela7[[#This Row],[C/V]]="c",Tabela7[[#This Row],[Preço Médio]],"")</f>
        <v/>
      </c>
      <c r="W5050" s="294" t="str">
        <f>IF(Tabela7[[#This Row],[C/V]]="v",Tabela7[[#This Row],[Preço Médio]],"")</f>
        <v/>
      </c>
      <c r="X5050" s="123" t="str">
        <f>Tabela7[[#This Row],[Código Negociação]]&amp;Tabela7[[#This Row],[C/V]]</f>
        <v/>
      </c>
    </row>
    <row r="5051" spans="3:24" ht="15" customHeight="1" x14ac:dyDescent="0.25">
      <c r="C5051" s="141"/>
      <c r="D5051" s="271"/>
      <c r="E5051" s="271"/>
      <c r="F5051" s="118"/>
      <c r="G5051" s="119"/>
      <c r="H5051" s="118"/>
      <c r="I5051" s="120"/>
      <c r="J5051" s="120"/>
      <c r="K5051" s="120"/>
      <c r="L5051" s="120"/>
      <c r="M5051" s="120"/>
      <c r="N5051" s="120"/>
      <c r="O5051" s="121"/>
      <c r="P5051" s="121"/>
      <c r="Q5051" s="117"/>
      <c r="R5051" s="122"/>
      <c r="S5051" s="117"/>
      <c r="T5051" s="123"/>
      <c r="U5051" s="299"/>
      <c r="V5051" s="294" t="str">
        <f>IF(Tabela7[[#This Row],[C/V]]="c",Tabela7[[#This Row],[Preço Médio]],"")</f>
        <v/>
      </c>
      <c r="W5051" s="294" t="str">
        <f>IF(Tabela7[[#This Row],[C/V]]="v",Tabela7[[#This Row],[Preço Médio]],"")</f>
        <v/>
      </c>
      <c r="X5051" s="123" t="str">
        <f>Tabela7[[#This Row],[Código Negociação]]&amp;Tabela7[[#This Row],[C/V]]</f>
        <v/>
      </c>
    </row>
    <row r="5052" spans="3:24" ht="15" customHeight="1" x14ac:dyDescent="0.25">
      <c r="C5052" s="262"/>
      <c r="D5052" s="272"/>
      <c r="E5052" s="272"/>
      <c r="F5052" s="264"/>
      <c r="G5052" s="265"/>
      <c r="H5052" s="126"/>
      <c r="I5052" s="125"/>
      <c r="J5052" s="125"/>
      <c r="K5052" s="125"/>
      <c r="L5052" s="125"/>
      <c r="M5052" s="125"/>
      <c r="N5052" s="125"/>
      <c r="O5052" s="266"/>
      <c r="P5052" s="267"/>
      <c r="Q5052" s="268"/>
      <c r="R5052" s="269"/>
      <c r="S5052" s="268"/>
      <c r="T5052" s="263"/>
      <c r="U5052" s="300"/>
      <c r="V5052" s="294" t="str">
        <f>IF(Tabela7[[#This Row],[C/V]]="c",Tabela7[[#This Row],[Preço Médio]],"")</f>
        <v/>
      </c>
      <c r="W5052" s="294" t="str">
        <f>IF(Tabela7[[#This Row],[C/V]]="v",Tabela7[[#This Row],[Preço Médio]],"")</f>
        <v/>
      </c>
      <c r="X5052" s="123" t="str">
        <f>Tabela7[[#This Row],[Código Negociação]]&amp;Tabela7[[#This Row],[C/V]]</f>
        <v/>
      </c>
    </row>
    <row r="5053" spans="3:24" ht="15" customHeight="1" x14ac:dyDescent="0.25">
      <c r="C5053" s="262"/>
      <c r="D5053" s="272"/>
      <c r="E5053" s="272"/>
      <c r="F5053" s="264"/>
      <c r="G5053" s="265"/>
      <c r="H5053" s="126"/>
      <c r="I5053" s="125"/>
      <c r="J5053" s="125"/>
      <c r="K5053" s="125"/>
      <c r="L5053" s="125"/>
      <c r="M5053" s="125"/>
      <c r="N5053" s="125"/>
      <c r="O5053" s="266"/>
      <c r="P5053" s="267"/>
      <c r="Q5053" s="267"/>
      <c r="R5053" s="270"/>
      <c r="S5053" s="267"/>
      <c r="T5053" s="264"/>
      <c r="U5053" s="300"/>
      <c r="V5053" s="294" t="str">
        <f>IF(Tabela7[[#This Row],[C/V]]="c",Tabela7[[#This Row],[Preço Médio]],"")</f>
        <v/>
      </c>
      <c r="W5053" s="294" t="str">
        <f>IF(Tabela7[[#This Row],[C/V]]="v",Tabela7[[#This Row],[Preço Médio]],"")</f>
        <v/>
      </c>
      <c r="X5053" s="123" t="str">
        <f>Tabela7[[#This Row],[Código Negociação]]&amp;Tabela7[[#This Row],[C/V]]</f>
        <v/>
      </c>
    </row>
    <row r="5054" spans="3:24" ht="15" customHeight="1" x14ac:dyDescent="0.25">
      <c r="C5054" s="141"/>
      <c r="D5054" s="273"/>
      <c r="E5054" s="273"/>
      <c r="F5054" s="264"/>
      <c r="G5054" s="274"/>
      <c r="H5054" s="264"/>
      <c r="I5054" s="275"/>
      <c r="J5054" s="275"/>
      <c r="K5054" s="275"/>
      <c r="L5054" s="275"/>
      <c r="M5054" s="275"/>
      <c r="N5054" s="275"/>
      <c r="O5054" s="267"/>
      <c r="P5054" s="267"/>
      <c r="Q5054" s="268"/>
      <c r="R5054" s="269"/>
      <c r="S5054" s="268"/>
      <c r="T5054" s="263"/>
      <c r="U5054" s="300"/>
      <c r="V5054" s="294" t="str">
        <f>IF(Tabela7[[#This Row],[C/V]]="c",Tabela7[[#This Row],[Preço Médio]],"")</f>
        <v/>
      </c>
      <c r="W5054" s="294" t="str">
        <f>IF(Tabela7[[#This Row],[C/V]]="v",Tabela7[[#This Row],[Preço Médio]],"")</f>
        <v/>
      </c>
      <c r="X5054" s="123" t="str">
        <f>Tabela7[[#This Row],[Código Negociação]]&amp;Tabela7[[#This Row],[C/V]]</f>
        <v/>
      </c>
    </row>
    <row r="5055" spans="3:24" ht="15" customHeight="1" x14ac:dyDescent="0.25">
      <c r="C5055" s="262"/>
      <c r="D5055" s="272"/>
      <c r="E5055" s="273"/>
      <c r="F5055" s="264"/>
      <c r="G5055" s="265"/>
      <c r="H5055" s="126"/>
      <c r="I5055" s="125"/>
      <c r="J5055" s="125"/>
      <c r="K5055" s="125"/>
      <c r="L5055" s="125"/>
      <c r="M5055" s="125"/>
      <c r="N5055" s="125"/>
      <c r="O5055" s="266"/>
      <c r="P5055" s="267"/>
      <c r="Q5055" s="268"/>
      <c r="R5055" s="269"/>
      <c r="S5055" s="268"/>
      <c r="T5055" s="263"/>
      <c r="U5055" s="300"/>
      <c r="V5055" s="294" t="str">
        <f>IF(Tabela7[[#This Row],[C/V]]="c",Tabela7[[#This Row],[Preço Médio]],"")</f>
        <v/>
      </c>
      <c r="W5055" s="294" t="str">
        <f>IF(Tabela7[[#This Row],[C/V]]="v",Tabela7[[#This Row],[Preço Médio]],"")</f>
        <v/>
      </c>
      <c r="X5055" s="123" t="str">
        <f>Tabela7[[#This Row],[Código Negociação]]&amp;Tabela7[[#This Row],[C/V]]</f>
        <v/>
      </c>
    </row>
    <row r="5056" spans="3:24" ht="15" customHeight="1" x14ac:dyDescent="0.25">
      <c r="C5056" s="262"/>
      <c r="D5056" s="272"/>
      <c r="E5056" s="273"/>
      <c r="F5056" s="264"/>
      <c r="G5056" s="265"/>
      <c r="H5056" s="126"/>
      <c r="I5056" s="125"/>
      <c r="J5056" s="125"/>
      <c r="K5056" s="125"/>
      <c r="L5056" s="125"/>
      <c r="M5056" s="125"/>
      <c r="N5056" s="125"/>
      <c r="O5056" s="266"/>
      <c r="P5056" s="267"/>
      <c r="Q5056" s="267"/>
      <c r="R5056" s="270"/>
      <c r="S5056" s="267"/>
      <c r="T5056" s="264"/>
      <c r="U5056" s="300"/>
      <c r="V5056" s="294" t="str">
        <f>IF(Tabela7[[#This Row],[C/V]]="c",Tabela7[[#This Row],[Preço Médio]],"")</f>
        <v/>
      </c>
      <c r="W5056" s="294" t="str">
        <f>IF(Tabela7[[#This Row],[C/V]]="v",Tabela7[[#This Row],[Preço Médio]],"")</f>
        <v/>
      </c>
      <c r="X5056" s="123" t="str">
        <f>Tabela7[[#This Row],[Código Negociação]]&amp;Tabela7[[#This Row],[C/V]]</f>
        <v/>
      </c>
    </row>
    <row r="5057" spans="3:24" ht="15" customHeight="1" x14ac:dyDescent="0.25">
      <c r="C5057" s="141"/>
      <c r="D5057" s="271"/>
      <c r="E5057" s="271"/>
      <c r="F5057" s="118"/>
      <c r="G5057" s="119"/>
      <c r="H5057" s="118"/>
      <c r="I5057" s="120"/>
      <c r="J5057" s="120"/>
      <c r="K5057" s="120"/>
      <c r="L5057" s="120"/>
      <c r="M5057" s="120"/>
      <c r="N5057" s="120"/>
      <c r="O5057" s="121"/>
      <c r="P5057" s="121"/>
      <c r="Q5057" s="117"/>
      <c r="R5057" s="122"/>
      <c r="S5057" s="117"/>
      <c r="T5057" s="123"/>
      <c r="U5057" s="299"/>
      <c r="V5057" s="294" t="str">
        <f>IF(Tabela7[[#This Row],[C/V]]="c",Tabela7[[#This Row],[Preço Médio]],"")</f>
        <v/>
      </c>
      <c r="W5057" s="294" t="str">
        <f>IF(Tabela7[[#This Row],[C/V]]="v",Tabela7[[#This Row],[Preço Médio]],"")</f>
        <v/>
      </c>
      <c r="X5057" s="123" t="str">
        <f>Tabela7[[#This Row],[Código Negociação]]&amp;Tabela7[[#This Row],[C/V]]</f>
        <v/>
      </c>
    </row>
    <row r="5058" spans="3:24" ht="15" customHeight="1" x14ac:dyDescent="0.25">
      <c r="C5058" s="262"/>
      <c r="D5058" s="272"/>
      <c r="E5058" s="272"/>
      <c r="F5058" s="264"/>
      <c r="G5058" s="265"/>
      <c r="H5058" s="126"/>
      <c r="I5058" s="125"/>
      <c r="J5058" s="125"/>
      <c r="K5058" s="125"/>
      <c r="L5058" s="125"/>
      <c r="M5058" s="125"/>
      <c r="N5058" s="125"/>
      <c r="O5058" s="266"/>
      <c r="P5058" s="267"/>
      <c r="Q5058" s="268"/>
      <c r="R5058" s="269"/>
      <c r="S5058" s="268"/>
      <c r="T5058" s="263"/>
      <c r="U5058" s="300"/>
      <c r="V5058" s="294" t="str">
        <f>IF(Tabela7[[#This Row],[C/V]]="c",Tabela7[[#This Row],[Preço Médio]],"")</f>
        <v/>
      </c>
      <c r="W5058" s="294" t="str">
        <f>IF(Tabela7[[#This Row],[C/V]]="v",Tabela7[[#This Row],[Preço Médio]],"")</f>
        <v/>
      </c>
      <c r="X5058" s="123" t="str">
        <f>Tabela7[[#This Row],[Código Negociação]]&amp;Tabela7[[#This Row],[C/V]]</f>
        <v/>
      </c>
    </row>
    <row r="5059" spans="3:24" ht="15" customHeight="1" x14ac:dyDescent="0.25">
      <c r="C5059" s="262"/>
      <c r="D5059" s="272"/>
      <c r="E5059" s="272"/>
      <c r="F5059" s="264"/>
      <c r="G5059" s="265"/>
      <c r="H5059" s="126"/>
      <c r="I5059" s="125"/>
      <c r="J5059" s="125"/>
      <c r="K5059" s="125"/>
      <c r="L5059" s="125"/>
      <c r="M5059" s="125"/>
      <c r="N5059" s="125"/>
      <c r="O5059" s="266"/>
      <c r="P5059" s="267"/>
      <c r="Q5059" s="267"/>
      <c r="R5059" s="270"/>
      <c r="S5059" s="267"/>
      <c r="T5059" s="264"/>
      <c r="U5059" s="300"/>
      <c r="V5059" s="294" t="str">
        <f>IF(Tabela7[[#This Row],[C/V]]="c",Tabela7[[#This Row],[Preço Médio]],"")</f>
        <v/>
      </c>
      <c r="W5059" s="294" t="str">
        <f>IF(Tabela7[[#This Row],[C/V]]="v",Tabela7[[#This Row],[Preço Médio]],"")</f>
        <v/>
      </c>
      <c r="X5059" s="123" t="str">
        <f>Tabela7[[#This Row],[Código Negociação]]&amp;Tabela7[[#This Row],[C/V]]</f>
        <v/>
      </c>
    </row>
    <row r="5060" spans="3:24" ht="15" customHeight="1" x14ac:dyDescent="0.25">
      <c r="C5060" s="141"/>
      <c r="D5060" s="273"/>
      <c r="E5060" s="273"/>
      <c r="F5060" s="264"/>
      <c r="G5060" s="274"/>
      <c r="H5060" s="264"/>
      <c r="I5060" s="275"/>
      <c r="J5060" s="275"/>
      <c r="K5060" s="275"/>
      <c r="L5060" s="275"/>
      <c r="M5060" s="275"/>
      <c r="N5060" s="275"/>
      <c r="O5060" s="267"/>
      <c r="P5060" s="267"/>
      <c r="Q5060" s="268"/>
      <c r="R5060" s="269"/>
      <c r="S5060" s="268"/>
      <c r="T5060" s="263"/>
      <c r="U5060" s="300"/>
      <c r="V5060" s="294" t="str">
        <f>IF(Tabela7[[#This Row],[C/V]]="c",Tabela7[[#This Row],[Preço Médio]],"")</f>
        <v/>
      </c>
      <c r="W5060" s="294" t="str">
        <f>IF(Tabela7[[#This Row],[C/V]]="v",Tabela7[[#This Row],[Preço Médio]],"")</f>
        <v/>
      </c>
      <c r="X5060" s="123" t="str">
        <f>Tabela7[[#This Row],[Código Negociação]]&amp;Tabela7[[#This Row],[C/V]]</f>
        <v/>
      </c>
    </row>
    <row r="5061" spans="3:24" ht="15" customHeight="1" x14ac:dyDescent="0.25">
      <c r="C5061" s="262"/>
      <c r="D5061" s="272"/>
      <c r="E5061" s="273"/>
      <c r="F5061" s="264"/>
      <c r="G5061" s="265"/>
      <c r="H5061" s="126"/>
      <c r="I5061" s="125"/>
      <c r="J5061" s="125"/>
      <c r="K5061" s="125"/>
      <c r="L5061" s="125"/>
      <c r="M5061" s="125"/>
      <c r="N5061" s="125"/>
      <c r="O5061" s="266"/>
      <c r="P5061" s="267"/>
      <c r="Q5061" s="268"/>
      <c r="R5061" s="269"/>
      <c r="S5061" s="268"/>
      <c r="T5061" s="263"/>
      <c r="U5061" s="300"/>
      <c r="V5061" s="294" t="str">
        <f>IF(Tabela7[[#This Row],[C/V]]="c",Tabela7[[#This Row],[Preço Médio]],"")</f>
        <v/>
      </c>
      <c r="W5061" s="294" t="str">
        <f>IF(Tabela7[[#This Row],[C/V]]="v",Tabela7[[#This Row],[Preço Médio]],"")</f>
        <v/>
      </c>
      <c r="X5061" s="123" t="str">
        <f>Tabela7[[#This Row],[Código Negociação]]&amp;Tabela7[[#This Row],[C/V]]</f>
        <v/>
      </c>
    </row>
    <row r="5062" spans="3:24" ht="15" customHeight="1" x14ac:dyDescent="0.25">
      <c r="C5062" s="262"/>
      <c r="D5062" s="272"/>
      <c r="E5062" s="273"/>
      <c r="F5062" s="264"/>
      <c r="G5062" s="265"/>
      <c r="H5062" s="126"/>
      <c r="I5062" s="125"/>
      <c r="J5062" s="125"/>
      <c r="K5062" s="125"/>
      <c r="L5062" s="125"/>
      <c r="M5062" s="125"/>
      <c r="N5062" s="125"/>
      <c r="O5062" s="266"/>
      <c r="P5062" s="267"/>
      <c r="Q5062" s="267"/>
      <c r="R5062" s="270"/>
      <c r="S5062" s="267"/>
      <c r="T5062" s="264"/>
      <c r="U5062" s="300"/>
      <c r="V5062" s="294" t="str">
        <f>IF(Tabela7[[#This Row],[C/V]]="c",Tabela7[[#This Row],[Preço Médio]],"")</f>
        <v/>
      </c>
      <c r="W5062" s="294" t="str">
        <f>IF(Tabela7[[#This Row],[C/V]]="v",Tabela7[[#This Row],[Preço Médio]],"")</f>
        <v/>
      </c>
      <c r="X5062" s="123" t="str">
        <f>Tabela7[[#This Row],[Código Negociação]]&amp;Tabela7[[#This Row],[C/V]]</f>
        <v/>
      </c>
    </row>
    <row r="5063" spans="3:24" ht="15" customHeight="1" x14ac:dyDescent="0.25">
      <c r="C5063" s="141"/>
      <c r="D5063" s="271"/>
      <c r="E5063" s="271"/>
      <c r="F5063" s="118"/>
      <c r="G5063" s="119"/>
      <c r="H5063" s="118"/>
      <c r="I5063" s="120"/>
      <c r="J5063" s="120"/>
      <c r="K5063" s="120"/>
      <c r="L5063" s="120"/>
      <c r="M5063" s="120"/>
      <c r="N5063" s="120"/>
      <c r="O5063" s="121"/>
      <c r="P5063" s="121"/>
      <c r="Q5063" s="117"/>
      <c r="R5063" s="122"/>
      <c r="S5063" s="117"/>
      <c r="T5063" s="123"/>
      <c r="U5063" s="299"/>
      <c r="V5063" s="294" t="str">
        <f>IF(Tabela7[[#This Row],[C/V]]="c",Tabela7[[#This Row],[Preço Médio]],"")</f>
        <v/>
      </c>
      <c r="W5063" s="294" t="str">
        <f>IF(Tabela7[[#This Row],[C/V]]="v",Tabela7[[#This Row],[Preço Médio]],"")</f>
        <v/>
      </c>
      <c r="X5063" s="123" t="str">
        <f>Tabela7[[#This Row],[Código Negociação]]&amp;Tabela7[[#This Row],[C/V]]</f>
        <v/>
      </c>
    </row>
    <row r="5064" spans="3:24" ht="15" customHeight="1" x14ac:dyDescent="0.25">
      <c r="C5064" s="262"/>
      <c r="D5064" s="272"/>
      <c r="E5064" s="272"/>
      <c r="F5064" s="264"/>
      <c r="G5064" s="265"/>
      <c r="H5064" s="126"/>
      <c r="I5064" s="125"/>
      <c r="J5064" s="125"/>
      <c r="K5064" s="125"/>
      <c r="L5064" s="125"/>
      <c r="M5064" s="125"/>
      <c r="N5064" s="125"/>
      <c r="O5064" s="266"/>
      <c r="P5064" s="267"/>
      <c r="Q5064" s="268"/>
      <c r="R5064" s="269"/>
      <c r="S5064" s="268"/>
      <c r="T5064" s="263"/>
      <c r="U5064" s="300"/>
      <c r="V5064" s="294" t="str">
        <f>IF(Tabela7[[#This Row],[C/V]]="c",Tabela7[[#This Row],[Preço Médio]],"")</f>
        <v/>
      </c>
      <c r="W5064" s="294" t="str">
        <f>IF(Tabela7[[#This Row],[C/V]]="v",Tabela7[[#This Row],[Preço Médio]],"")</f>
        <v/>
      </c>
      <c r="X5064" s="123" t="str">
        <f>Tabela7[[#This Row],[Código Negociação]]&amp;Tabela7[[#This Row],[C/V]]</f>
        <v/>
      </c>
    </row>
    <row r="5065" spans="3:24" ht="15" customHeight="1" x14ac:dyDescent="0.25">
      <c r="C5065" s="262"/>
      <c r="D5065" s="272"/>
      <c r="E5065" s="272"/>
      <c r="F5065" s="264"/>
      <c r="G5065" s="265"/>
      <c r="H5065" s="126"/>
      <c r="I5065" s="125"/>
      <c r="J5065" s="125"/>
      <c r="K5065" s="125"/>
      <c r="L5065" s="125"/>
      <c r="M5065" s="125"/>
      <c r="N5065" s="125"/>
      <c r="O5065" s="266"/>
      <c r="P5065" s="267"/>
      <c r="Q5065" s="267"/>
      <c r="R5065" s="270"/>
      <c r="S5065" s="267"/>
      <c r="T5065" s="264"/>
      <c r="U5065" s="300"/>
      <c r="V5065" s="294" t="str">
        <f>IF(Tabela7[[#This Row],[C/V]]="c",Tabela7[[#This Row],[Preço Médio]],"")</f>
        <v/>
      </c>
      <c r="W5065" s="294" t="str">
        <f>IF(Tabela7[[#This Row],[C/V]]="v",Tabela7[[#This Row],[Preço Médio]],"")</f>
        <v/>
      </c>
      <c r="X5065" s="123" t="str">
        <f>Tabela7[[#This Row],[Código Negociação]]&amp;Tabela7[[#This Row],[C/V]]</f>
        <v/>
      </c>
    </row>
    <row r="5066" spans="3:24" ht="15" customHeight="1" x14ac:dyDescent="0.25">
      <c r="C5066" s="141"/>
      <c r="D5066" s="273"/>
      <c r="E5066" s="273"/>
      <c r="F5066" s="264"/>
      <c r="G5066" s="274"/>
      <c r="H5066" s="264"/>
      <c r="I5066" s="275"/>
      <c r="J5066" s="275"/>
      <c r="K5066" s="275"/>
      <c r="L5066" s="275"/>
      <c r="M5066" s="275"/>
      <c r="N5066" s="275"/>
      <c r="O5066" s="267"/>
      <c r="P5066" s="267"/>
      <c r="Q5066" s="268"/>
      <c r="R5066" s="269"/>
      <c r="S5066" s="268"/>
      <c r="T5066" s="263"/>
      <c r="U5066" s="300"/>
      <c r="V5066" s="294" t="str">
        <f>IF(Tabela7[[#This Row],[C/V]]="c",Tabela7[[#This Row],[Preço Médio]],"")</f>
        <v/>
      </c>
      <c r="W5066" s="294" t="str">
        <f>IF(Tabela7[[#This Row],[C/V]]="v",Tabela7[[#This Row],[Preço Médio]],"")</f>
        <v/>
      </c>
      <c r="X5066" s="123" t="str">
        <f>Tabela7[[#This Row],[Código Negociação]]&amp;Tabela7[[#This Row],[C/V]]</f>
        <v/>
      </c>
    </row>
    <row r="5067" spans="3:24" ht="15" customHeight="1" x14ac:dyDescent="0.25">
      <c r="C5067" s="262"/>
      <c r="D5067" s="272"/>
      <c r="E5067" s="273"/>
      <c r="F5067" s="264"/>
      <c r="G5067" s="265"/>
      <c r="H5067" s="126"/>
      <c r="I5067" s="125"/>
      <c r="J5067" s="125"/>
      <c r="K5067" s="125"/>
      <c r="L5067" s="125"/>
      <c r="M5067" s="125"/>
      <c r="N5067" s="125"/>
      <c r="O5067" s="266"/>
      <c r="P5067" s="267"/>
      <c r="Q5067" s="268"/>
      <c r="R5067" s="269"/>
      <c r="S5067" s="268"/>
      <c r="T5067" s="263"/>
      <c r="U5067" s="300"/>
      <c r="V5067" s="294" t="str">
        <f>IF(Tabela7[[#This Row],[C/V]]="c",Tabela7[[#This Row],[Preço Médio]],"")</f>
        <v/>
      </c>
      <c r="W5067" s="294" t="str">
        <f>IF(Tabela7[[#This Row],[C/V]]="v",Tabela7[[#This Row],[Preço Médio]],"")</f>
        <v/>
      </c>
      <c r="X5067" s="123" t="str">
        <f>Tabela7[[#This Row],[Código Negociação]]&amp;Tabela7[[#This Row],[C/V]]</f>
        <v/>
      </c>
    </row>
    <row r="5068" spans="3:24" ht="15" customHeight="1" x14ac:dyDescent="0.25">
      <c r="C5068" s="262"/>
      <c r="D5068" s="272"/>
      <c r="E5068" s="273"/>
      <c r="F5068" s="264"/>
      <c r="G5068" s="265"/>
      <c r="H5068" s="126"/>
      <c r="I5068" s="125"/>
      <c r="J5068" s="125"/>
      <c r="K5068" s="125"/>
      <c r="L5068" s="125"/>
      <c r="M5068" s="125"/>
      <c r="N5068" s="125"/>
      <c r="O5068" s="266"/>
      <c r="P5068" s="267"/>
      <c r="Q5068" s="267"/>
      <c r="R5068" s="270"/>
      <c r="S5068" s="267"/>
      <c r="T5068" s="264"/>
      <c r="U5068" s="300"/>
      <c r="V5068" s="294" t="str">
        <f>IF(Tabela7[[#This Row],[C/V]]="c",Tabela7[[#This Row],[Preço Médio]],"")</f>
        <v/>
      </c>
      <c r="W5068" s="294" t="str">
        <f>IF(Tabela7[[#This Row],[C/V]]="v",Tabela7[[#This Row],[Preço Médio]],"")</f>
        <v/>
      </c>
      <c r="X5068" s="123" t="str">
        <f>Tabela7[[#This Row],[Código Negociação]]&amp;Tabela7[[#This Row],[C/V]]</f>
        <v/>
      </c>
    </row>
    <row r="5069" spans="3:24" ht="15" customHeight="1" x14ac:dyDescent="0.25">
      <c r="C5069" s="141"/>
      <c r="D5069" s="271"/>
      <c r="E5069" s="271"/>
      <c r="F5069" s="118"/>
      <c r="G5069" s="119"/>
      <c r="H5069" s="118"/>
      <c r="I5069" s="120"/>
      <c r="J5069" s="120"/>
      <c r="K5069" s="120"/>
      <c r="L5069" s="120"/>
      <c r="M5069" s="120"/>
      <c r="N5069" s="120"/>
      <c r="O5069" s="121"/>
      <c r="P5069" s="121"/>
      <c r="Q5069" s="117"/>
      <c r="R5069" s="122"/>
      <c r="S5069" s="117"/>
      <c r="T5069" s="123"/>
      <c r="U5069" s="299"/>
      <c r="V5069" s="294" t="str">
        <f>IF(Tabela7[[#This Row],[C/V]]="c",Tabela7[[#This Row],[Preço Médio]],"")</f>
        <v/>
      </c>
      <c r="W5069" s="294" t="str">
        <f>IF(Tabela7[[#This Row],[C/V]]="v",Tabela7[[#This Row],[Preço Médio]],"")</f>
        <v/>
      </c>
      <c r="X5069" s="123" t="str">
        <f>Tabela7[[#This Row],[Código Negociação]]&amp;Tabela7[[#This Row],[C/V]]</f>
        <v/>
      </c>
    </row>
    <row r="5070" spans="3:24" ht="15" customHeight="1" x14ac:dyDescent="0.25">
      <c r="C5070" s="262"/>
      <c r="D5070" s="272"/>
      <c r="E5070" s="272"/>
      <c r="F5070" s="264"/>
      <c r="G5070" s="265"/>
      <c r="H5070" s="126"/>
      <c r="I5070" s="125"/>
      <c r="J5070" s="125"/>
      <c r="K5070" s="125"/>
      <c r="L5070" s="125"/>
      <c r="M5070" s="125"/>
      <c r="N5070" s="125"/>
      <c r="O5070" s="266"/>
      <c r="P5070" s="267"/>
      <c r="Q5070" s="268"/>
      <c r="R5070" s="269"/>
      <c r="S5070" s="268"/>
      <c r="T5070" s="263"/>
      <c r="U5070" s="300"/>
      <c r="V5070" s="294" t="str">
        <f>IF(Tabela7[[#This Row],[C/V]]="c",Tabela7[[#This Row],[Preço Médio]],"")</f>
        <v/>
      </c>
      <c r="W5070" s="294" t="str">
        <f>IF(Tabela7[[#This Row],[C/V]]="v",Tabela7[[#This Row],[Preço Médio]],"")</f>
        <v/>
      </c>
      <c r="X5070" s="123" t="str">
        <f>Tabela7[[#This Row],[Código Negociação]]&amp;Tabela7[[#This Row],[C/V]]</f>
        <v/>
      </c>
    </row>
    <row r="5071" spans="3:24" ht="15" customHeight="1" x14ac:dyDescent="0.25">
      <c r="C5071" s="262"/>
      <c r="D5071" s="272"/>
      <c r="E5071" s="272"/>
      <c r="F5071" s="264"/>
      <c r="G5071" s="265"/>
      <c r="H5071" s="126"/>
      <c r="I5071" s="125"/>
      <c r="J5071" s="125"/>
      <c r="K5071" s="125"/>
      <c r="L5071" s="125"/>
      <c r="M5071" s="125"/>
      <c r="N5071" s="125"/>
      <c r="O5071" s="266"/>
      <c r="P5071" s="267"/>
      <c r="Q5071" s="267"/>
      <c r="R5071" s="270"/>
      <c r="S5071" s="267"/>
      <c r="T5071" s="264"/>
      <c r="U5071" s="300"/>
      <c r="V5071" s="294" t="str">
        <f>IF(Tabela7[[#This Row],[C/V]]="c",Tabela7[[#This Row],[Preço Médio]],"")</f>
        <v/>
      </c>
      <c r="W5071" s="294" t="str">
        <f>IF(Tabela7[[#This Row],[C/V]]="v",Tabela7[[#This Row],[Preço Médio]],"")</f>
        <v/>
      </c>
      <c r="X5071" s="123" t="str">
        <f>Tabela7[[#This Row],[Código Negociação]]&amp;Tabela7[[#This Row],[C/V]]</f>
        <v/>
      </c>
    </row>
    <row r="5072" spans="3:24" ht="15" customHeight="1" x14ac:dyDescent="0.25">
      <c r="C5072" s="141"/>
      <c r="D5072" s="273"/>
      <c r="E5072" s="273"/>
      <c r="F5072" s="264"/>
      <c r="G5072" s="274"/>
      <c r="H5072" s="264"/>
      <c r="I5072" s="275"/>
      <c r="J5072" s="275"/>
      <c r="K5072" s="275"/>
      <c r="L5072" s="275"/>
      <c r="M5072" s="275"/>
      <c r="N5072" s="275"/>
      <c r="O5072" s="267"/>
      <c r="P5072" s="267"/>
      <c r="Q5072" s="268"/>
      <c r="R5072" s="269"/>
      <c r="S5072" s="268"/>
      <c r="T5072" s="263"/>
      <c r="U5072" s="300"/>
      <c r="V5072" s="294" t="str">
        <f>IF(Tabela7[[#This Row],[C/V]]="c",Tabela7[[#This Row],[Preço Médio]],"")</f>
        <v/>
      </c>
      <c r="W5072" s="294" t="str">
        <f>IF(Tabela7[[#This Row],[C/V]]="v",Tabela7[[#This Row],[Preço Médio]],"")</f>
        <v/>
      </c>
      <c r="X5072" s="123" t="str">
        <f>Tabela7[[#This Row],[Código Negociação]]&amp;Tabela7[[#This Row],[C/V]]</f>
        <v/>
      </c>
    </row>
    <row r="5073" spans="3:24" ht="15" customHeight="1" x14ac:dyDescent="0.25">
      <c r="C5073" s="262"/>
      <c r="D5073" s="272"/>
      <c r="E5073" s="273"/>
      <c r="F5073" s="264"/>
      <c r="G5073" s="265"/>
      <c r="H5073" s="126"/>
      <c r="I5073" s="125"/>
      <c r="J5073" s="125"/>
      <c r="K5073" s="125"/>
      <c r="L5073" s="125"/>
      <c r="M5073" s="125"/>
      <c r="N5073" s="125"/>
      <c r="O5073" s="266"/>
      <c r="P5073" s="267"/>
      <c r="Q5073" s="268"/>
      <c r="R5073" s="269"/>
      <c r="S5073" s="268"/>
      <c r="T5073" s="263"/>
      <c r="U5073" s="300"/>
      <c r="V5073" s="294" t="str">
        <f>IF(Tabela7[[#This Row],[C/V]]="c",Tabela7[[#This Row],[Preço Médio]],"")</f>
        <v/>
      </c>
      <c r="W5073" s="294" t="str">
        <f>IF(Tabela7[[#This Row],[C/V]]="v",Tabela7[[#This Row],[Preço Médio]],"")</f>
        <v/>
      </c>
      <c r="X5073" s="123" t="str">
        <f>Tabela7[[#This Row],[Código Negociação]]&amp;Tabela7[[#This Row],[C/V]]</f>
        <v/>
      </c>
    </row>
    <row r="5074" spans="3:24" ht="15" customHeight="1" x14ac:dyDescent="0.25">
      <c r="C5074" s="262"/>
      <c r="D5074" s="272"/>
      <c r="E5074" s="273"/>
      <c r="F5074" s="264"/>
      <c r="G5074" s="265"/>
      <c r="H5074" s="126"/>
      <c r="I5074" s="125"/>
      <c r="J5074" s="125"/>
      <c r="K5074" s="125"/>
      <c r="L5074" s="125"/>
      <c r="M5074" s="125"/>
      <c r="N5074" s="125"/>
      <c r="O5074" s="266"/>
      <c r="P5074" s="267"/>
      <c r="Q5074" s="267"/>
      <c r="R5074" s="270"/>
      <c r="S5074" s="267"/>
      <c r="T5074" s="264"/>
      <c r="U5074" s="300"/>
      <c r="V5074" s="294" t="str">
        <f>IF(Tabela7[[#This Row],[C/V]]="c",Tabela7[[#This Row],[Preço Médio]],"")</f>
        <v/>
      </c>
      <c r="W5074" s="294" t="str">
        <f>IF(Tabela7[[#This Row],[C/V]]="v",Tabela7[[#This Row],[Preço Médio]],"")</f>
        <v/>
      </c>
      <c r="X5074" s="123" t="str">
        <f>Tabela7[[#This Row],[Código Negociação]]&amp;Tabela7[[#This Row],[C/V]]</f>
        <v/>
      </c>
    </row>
    <row r="5075" spans="3:24" ht="15" customHeight="1" x14ac:dyDescent="0.25">
      <c r="C5075" s="141"/>
      <c r="D5075" s="271"/>
      <c r="E5075" s="271"/>
      <c r="F5075" s="118"/>
      <c r="G5075" s="119"/>
      <c r="H5075" s="118"/>
      <c r="I5075" s="120"/>
      <c r="J5075" s="120"/>
      <c r="K5075" s="120"/>
      <c r="L5075" s="120"/>
      <c r="M5075" s="120"/>
      <c r="N5075" s="120"/>
      <c r="O5075" s="121"/>
      <c r="P5075" s="121"/>
      <c r="Q5075" s="117"/>
      <c r="R5075" s="122"/>
      <c r="S5075" s="117"/>
      <c r="T5075" s="123"/>
      <c r="U5075" s="299"/>
      <c r="V5075" s="294" t="str">
        <f>IF(Tabela7[[#This Row],[C/V]]="c",Tabela7[[#This Row],[Preço Médio]],"")</f>
        <v/>
      </c>
      <c r="W5075" s="294" t="str">
        <f>IF(Tabela7[[#This Row],[C/V]]="v",Tabela7[[#This Row],[Preço Médio]],"")</f>
        <v/>
      </c>
      <c r="X5075" s="123" t="str">
        <f>Tabela7[[#This Row],[Código Negociação]]&amp;Tabela7[[#This Row],[C/V]]</f>
        <v/>
      </c>
    </row>
    <row r="5076" spans="3:24" ht="15" customHeight="1" x14ac:dyDescent="0.25">
      <c r="C5076" s="262"/>
      <c r="D5076" s="272"/>
      <c r="E5076" s="272"/>
      <c r="F5076" s="264"/>
      <c r="G5076" s="265"/>
      <c r="H5076" s="126"/>
      <c r="I5076" s="125"/>
      <c r="J5076" s="125"/>
      <c r="K5076" s="125"/>
      <c r="L5076" s="125"/>
      <c r="M5076" s="125"/>
      <c r="N5076" s="125"/>
      <c r="O5076" s="266"/>
      <c r="P5076" s="267"/>
      <c r="Q5076" s="268"/>
      <c r="R5076" s="269"/>
      <c r="S5076" s="268"/>
      <c r="T5076" s="263"/>
      <c r="U5076" s="300"/>
      <c r="V5076" s="294" t="str">
        <f>IF(Tabela7[[#This Row],[C/V]]="c",Tabela7[[#This Row],[Preço Médio]],"")</f>
        <v/>
      </c>
      <c r="W5076" s="294" t="str">
        <f>IF(Tabela7[[#This Row],[C/V]]="v",Tabela7[[#This Row],[Preço Médio]],"")</f>
        <v/>
      </c>
      <c r="X5076" s="123" t="str">
        <f>Tabela7[[#This Row],[Código Negociação]]&amp;Tabela7[[#This Row],[C/V]]</f>
        <v/>
      </c>
    </row>
    <row r="5077" spans="3:24" ht="15" customHeight="1" x14ac:dyDescent="0.25">
      <c r="C5077" s="262"/>
      <c r="D5077" s="272"/>
      <c r="E5077" s="272"/>
      <c r="F5077" s="264"/>
      <c r="G5077" s="265"/>
      <c r="H5077" s="126"/>
      <c r="I5077" s="125"/>
      <c r="J5077" s="125"/>
      <c r="K5077" s="125"/>
      <c r="L5077" s="125"/>
      <c r="M5077" s="125"/>
      <c r="N5077" s="125"/>
      <c r="O5077" s="266"/>
      <c r="P5077" s="267"/>
      <c r="Q5077" s="267"/>
      <c r="R5077" s="270"/>
      <c r="S5077" s="267"/>
      <c r="T5077" s="264"/>
      <c r="U5077" s="300"/>
      <c r="V5077" s="294" t="str">
        <f>IF(Tabela7[[#This Row],[C/V]]="c",Tabela7[[#This Row],[Preço Médio]],"")</f>
        <v/>
      </c>
      <c r="W5077" s="294" t="str">
        <f>IF(Tabela7[[#This Row],[C/V]]="v",Tabela7[[#This Row],[Preço Médio]],"")</f>
        <v/>
      </c>
      <c r="X5077" s="123" t="str">
        <f>Tabela7[[#This Row],[Código Negociação]]&amp;Tabela7[[#This Row],[C/V]]</f>
        <v/>
      </c>
    </row>
    <row r="5078" spans="3:24" ht="15" customHeight="1" x14ac:dyDescent="0.25">
      <c r="C5078" s="141"/>
      <c r="D5078" s="273"/>
      <c r="E5078" s="273"/>
      <c r="F5078" s="264"/>
      <c r="G5078" s="274"/>
      <c r="H5078" s="264"/>
      <c r="I5078" s="275"/>
      <c r="J5078" s="275"/>
      <c r="K5078" s="275"/>
      <c r="L5078" s="275"/>
      <c r="M5078" s="275"/>
      <c r="N5078" s="275"/>
      <c r="O5078" s="267"/>
      <c r="P5078" s="267"/>
      <c r="Q5078" s="268"/>
      <c r="R5078" s="269"/>
      <c r="S5078" s="268"/>
      <c r="T5078" s="263"/>
      <c r="U5078" s="300"/>
      <c r="V5078" s="294" t="str">
        <f>IF(Tabela7[[#This Row],[C/V]]="c",Tabela7[[#This Row],[Preço Médio]],"")</f>
        <v/>
      </c>
      <c r="W5078" s="294" t="str">
        <f>IF(Tabela7[[#This Row],[C/V]]="v",Tabela7[[#This Row],[Preço Médio]],"")</f>
        <v/>
      </c>
      <c r="X5078" s="123" t="str">
        <f>Tabela7[[#This Row],[Código Negociação]]&amp;Tabela7[[#This Row],[C/V]]</f>
        <v/>
      </c>
    </row>
    <row r="5079" spans="3:24" ht="15" customHeight="1" x14ac:dyDescent="0.25">
      <c r="C5079" s="262"/>
      <c r="D5079" s="272"/>
      <c r="E5079" s="273"/>
      <c r="F5079" s="264"/>
      <c r="G5079" s="265"/>
      <c r="H5079" s="126"/>
      <c r="I5079" s="125"/>
      <c r="J5079" s="125"/>
      <c r="K5079" s="125"/>
      <c r="L5079" s="125"/>
      <c r="M5079" s="125"/>
      <c r="N5079" s="125"/>
      <c r="O5079" s="266"/>
      <c r="P5079" s="267"/>
      <c r="Q5079" s="268"/>
      <c r="R5079" s="269"/>
      <c r="S5079" s="268"/>
      <c r="T5079" s="263"/>
      <c r="U5079" s="300"/>
      <c r="V5079" s="294" t="str">
        <f>IF(Tabela7[[#This Row],[C/V]]="c",Tabela7[[#This Row],[Preço Médio]],"")</f>
        <v/>
      </c>
      <c r="W5079" s="294" t="str">
        <f>IF(Tabela7[[#This Row],[C/V]]="v",Tabela7[[#This Row],[Preço Médio]],"")</f>
        <v/>
      </c>
      <c r="X5079" s="123" t="str">
        <f>Tabela7[[#This Row],[Código Negociação]]&amp;Tabela7[[#This Row],[C/V]]</f>
        <v/>
      </c>
    </row>
    <row r="5080" spans="3:24" ht="15" customHeight="1" x14ac:dyDescent="0.25">
      <c r="C5080" s="262"/>
      <c r="D5080" s="272"/>
      <c r="E5080" s="273"/>
      <c r="F5080" s="264"/>
      <c r="G5080" s="265"/>
      <c r="H5080" s="126"/>
      <c r="I5080" s="125"/>
      <c r="J5080" s="125"/>
      <c r="K5080" s="125"/>
      <c r="L5080" s="125"/>
      <c r="M5080" s="125"/>
      <c r="N5080" s="125"/>
      <c r="O5080" s="266"/>
      <c r="P5080" s="267"/>
      <c r="Q5080" s="267"/>
      <c r="R5080" s="270"/>
      <c r="S5080" s="267"/>
      <c r="T5080" s="264"/>
      <c r="U5080" s="300"/>
      <c r="V5080" s="294" t="str">
        <f>IF(Tabela7[[#This Row],[C/V]]="c",Tabela7[[#This Row],[Preço Médio]],"")</f>
        <v/>
      </c>
      <c r="W5080" s="294" t="str">
        <f>IF(Tabela7[[#This Row],[C/V]]="v",Tabela7[[#This Row],[Preço Médio]],"")</f>
        <v/>
      </c>
      <c r="X5080" s="123" t="str">
        <f>Tabela7[[#This Row],[Código Negociação]]&amp;Tabela7[[#This Row],[C/V]]</f>
        <v/>
      </c>
    </row>
    <row r="5081" spans="3:24" ht="15" customHeight="1" x14ac:dyDescent="0.25">
      <c r="C5081" s="141"/>
      <c r="D5081" s="271"/>
      <c r="E5081" s="271"/>
      <c r="F5081" s="118"/>
      <c r="G5081" s="119"/>
      <c r="H5081" s="118"/>
      <c r="I5081" s="120"/>
      <c r="J5081" s="120"/>
      <c r="K5081" s="120"/>
      <c r="L5081" s="120"/>
      <c r="M5081" s="120"/>
      <c r="N5081" s="120"/>
      <c r="O5081" s="121"/>
      <c r="P5081" s="121"/>
      <c r="Q5081" s="117"/>
      <c r="R5081" s="122"/>
      <c r="S5081" s="117"/>
      <c r="T5081" s="123"/>
      <c r="U5081" s="299"/>
      <c r="V5081" s="294" t="str">
        <f>IF(Tabela7[[#This Row],[C/V]]="c",Tabela7[[#This Row],[Preço Médio]],"")</f>
        <v/>
      </c>
      <c r="W5081" s="294" t="str">
        <f>IF(Tabela7[[#This Row],[C/V]]="v",Tabela7[[#This Row],[Preço Médio]],"")</f>
        <v/>
      </c>
      <c r="X5081" s="123" t="str">
        <f>Tabela7[[#This Row],[Código Negociação]]&amp;Tabela7[[#This Row],[C/V]]</f>
        <v/>
      </c>
    </row>
    <row r="5082" spans="3:24" ht="15" customHeight="1" x14ac:dyDescent="0.25">
      <c r="C5082" s="262"/>
      <c r="D5082" s="272"/>
      <c r="E5082" s="272"/>
      <c r="F5082" s="264"/>
      <c r="G5082" s="265"/>
      <c r="H5082" s="126"/>
      <c r="I5082" s="125"/>
      <c r="J5082" s="125"/>
      <c r="K5082" s="125"/>
      <c r="L5082" s="125"/>
      <c r="M5082" s="125"/>
      <c r="N5082" s="125"/>
      <c r="O5082" s="266"/>
      <c r="P5082" s="267"/>
      <c r="Q5082" s="268"/>
      <c r="R5082" s="269"/>
      <c r="S5082" s="268"/>
      <c r="T5082" s="263"/>
      <c r="U5082" s="300"/>
      <c r="V5082" s="294" t="str">
        <f>IF(Tabela7[[#This Row],[C/V]]="c",Tabela7[[#This Row],[Preço Médio]],"")</f>
        <v/>
      </c>
      <c r="W5082" s="294" t="str">
        <f>IF(Tabela7[[#This Row],[C/V]]="v",Tabela7[[#This Row],[Preço Médio]],"")</f>
        <v/>
      </c>
      <c r="X5082" s="123" t="str">
        <f>Tabela7[[#This Row],[Código Negociação]]&amp;Tabela7[[#This Row],[C/V]]</f>
        <v/>
      </c>
    </row>
    <row r="5083" spans="3:24" ht="15" customHeight="1" x14ac:dyDescent="0.25">
      <c r="C5083" s="262"/>
      <c r="D5083" s="272"/>
      <c r="E5083" s="272"/>
      <c r="F5083" s="264"/>
      <c r="G5083" s="265"/>
      <c r="H5083" s="126"/>
      <c r="I5083" s="125"/>
      <c r="J5083" s="125"/>
      <c r="K5083" s="125"/>
      <c r="L5083" s="125"/>
      <c r="M5083" s="125"/>
      <c r="N5083" s="125"/>
      <c r="O5083" s="266"/>
      <c r="P5083" s="267"/>
      <c r="Q5083" s="267"/>
      <c r="R5083" s="270"/>
      <c r="S5083" s="267"/>
      <c r="T5083" s="264"/>
      <c r="U5083" s="300"/>
      <c r="V5083" s="294" t="str">
        <f>IF(Tabela7[[#This Row],[C/V]]="c",Tabela7[[#This Row],[Preço Médio]],"")</f>
        <v/>
      </c>
      <c r="W5083" s="294" t="str">
        <f>IF(Tabela7[[#This Row],[C/V]]="v",Tabela7[[#This Row],[Preço Médio]],"")</f>
        <v/>
      </c>
      <c r="X5083" s="123" t="str">
        <f>Tabela7[[#This Row],[Código Negociação]]&amp;Tabela7[[#This Row],[C/V]]</f>
        <v/>
      </c>
    </row>
    <row r="5084" spans="3:24" ht="15" customHeight="1" x14ac:dyDescent="0.25">
      <c r="C5084" s="141"/>
      <c r="D5084" s="273"/>
      <c r="E5084" s="273"/>
      <c r="F5084" s="264"/>
      <c r="G5084" s="274"/>
      <c r="H5084" s="264"/>
      <c r="I5084" s="275"/>
      <c r="J5084" s="275"/>
      <c r="K5084" s="275"/>
      <c r="L5084" s="275"/>
      <c r="M5084" s="275"/>
      <c r="N5084" s="275"/>
      <c r="O5084" s="267"/>
      <c r="P5084" s="267"/>
      <c r="Q5084" s="268"/>
      <c r="R5084" s="269"/>
      <c r="S5084" s="268"/>
      <c r="T5084" s="263"/>
      <c r="U5084" s="300"/>
      <c r="V5084" s="294" t="str">
        <f>IF(Tabela7[[#This Row],[C/V]]="c",Tabela7[[#This Row],[Preço Médio]],"")</f>
        <v/>
      </c>
      <c r="W5084" s="294" t="str">
        <f>IF(Tabela7[[#This Row],[C/V]]="v",Tabela7[[#This Row],[Preço Médio]],"")</f>
        <v/>
      </c>
      <c r="X5084" s="123" t="str">
        <f>Tabela7[[#This Row],[Código Negociação]]&amp;Tabela7[[#This Row],[C/V]]</f>
        <v/>
      </c>
    </row>
    <row r="5085" spans="3:24" ht="15" customHeight="1" x14ac:dyDescent="0.25">
      <c r="C5085" s="262"/>
      <c r="D5085" s="272"/>
      <c r="E5085" s="273"/>
      <c r="F5085" s="264"/>
      <c r="G5085" s="265"/>
      <c r="H5085" s="126"/>
      <c r="I5085" s="125"/>
      <c r="J5085" s="125"/>
      <c r="K5085" s="125"/>
      <c r="L5085" s="125"/>
      <c r="M5085" s="125"/>
      <c r="N5085" s="125"/>
      <c r="O5085" s="266"/>
      <c r="P5085" s="267"/>
      <c r="Q5085" s="268"/>
      <c r="R5085" s="269"/>
      <c r="S5085" s="268"/>
      <c r="T5085" s="263"/>
      <c r="U5085" s="300"/>
      <c r="V5085" s="294" t="str">
        <f>IF(Tabela7[[#This Row],[C/V]]="c",Tabela7[[#This Row],[Preço Médio]],"")</f>
        <v/>
      </c>
      <c r="W5085" s="294" t="str">
        <f>IF(Tabela7[[#This Row],[C/V]]="v",Tabela7[[#This Row],[Preço Médio]],"")</f>
        <v/>
      </c>
      <c r="X5085" s="123" t="str">
        <f>Tabela7[[#This Row],[Código Negociação]]&amp;Tabela7[[#This Row],[C/V]]</f>
        <v/>
      </c>
    </row>
    <row r="5086" spans="3:24" ht="15" customHeight="1" x14ac:dyDescent="0.25">
      <c r="C5086" s="262"/>
      <c r="D5086" s="272"/>
      <c r="E5086" s="273"/>
      <c r="F5086" s="264"/>
      <c r="G5086" s="265"/>
      <c r="H5086" s="126"/>
      <c r="I5086" s="125"/>
      <c r="J5086" s="125"/>
      <c r="K5086" s="125"/>
      <c r="L5086" s="125"/>
      <c r="M5086" s="125"/>
      <c r="N5086" s="125"/>
      <c r="O5086" s="266"/>
      <c r="P5086" s="267"/>
      <c r="Q5086" s="267"/>
      <c r="R5086" s="270"/>
      <c r="S5086" s="267"/>
      <c r="T5086" s="264"/>
      <c r="U5086" s="300"/>
      <c r="V5086" s="294" t="str">
        <f>IF(Tabela7[[#This Row],[C/V]]="c",Tabela7[[#This Row],[Preço Médio]],"")</f>
        <v/>
      </c>
      <c r="W5086" s="294" t="str">
        <f>IF(Tabela7[[#This Row],[C/V]]="v",Tabela7[[#This Row],[Preço Médio]],"")</f>
        <v/>
      </c>
      <c r="X5086" s="123" t="str">
        <f>Tabela7[[#This Row],[Código Negociação]]&amp;Tabela7[[#This Row],[C/V]]</f>
        <v/>
      </c>
    </row>
    <row r="5087" spans="3:24" ht="15" customHeight="1" x14ac:dyDescent="0.25">
      <c r="C5087" s="141"/>
      <c r="D5087" s="271"/>
      <c r="E5087" s="271"/>
      <c r="F5087" s="118"/>
      <c r="G5087" s="119"/>
      <c r="H5087" s="118"/>
      <c r="I5087" s="120"/>
      <c r="J5087" s="120"/>
      <c r="K5087" s="120"/>
      <c r="L5087" s="120"/>
      <c r="M5087" s="120"/>
      <c r="N5087" s="120"/>
      <c r="O5087" s="121"/>
      <c r="P5087" s="121"/>
      <c r="Q5087" s="117"/>
      <c r="R5087" s="122"/>
      <c r="S5087" s="117"/>
      <c r="T5087" s="123"/>
      <c r="U5087" s="299"/>
      <c r="V5087" s="294" t="str">
        <f>IF(Tabela7[[#This Row],[C/V]]="c",Tabela7[[#This Row],[Preço Médio]],"")</f>
        <v/>
      </c>
      <c r="W5087" s="294" t="str">
        <f>IF(Tabela7[[#This Row],[C/V]]="v",Tabela7[[#This Row],[Preço Médio]],"")</f>
        <v/>
      </c>
      <c r="X5087" s="123" t="str">
        <f>Tabela7[[#This Row],[Código Negociação]]&amp;Tabela7[[#This Row],[C/V]]</f>
        <v/>
      </c>
    </row>
    <row r="5088" spans="3:24" ht="15" customHeight="1" x14ac:dyDescent="0.25">
      <c r="C5088" s="262"/>
      <c r="D5088" s="272"/>
      <c r="E5088" s="272"/>
      <c r="F5088" s="264"/>
      <c r="G5088" s="265"/>
      <c r="H5088" s="126"/>
      <c r="I5088" s="125"/>
      <c r="J5088" s="125"/>
      <c r="K5088" s="125"/>
      <c r="L5088" s="125"/>
      <c r="M5088" s="125"/>
      <c r="N5088" s="125"/>
      <c r="O5088" s="266"/>
      <c r="P5088" s="267"/>
      <c r="Q5088" s="268"/>
      <c r="R5088" s="269"/>
      <c r="S5088" s="268"/>
      <c r="T5088" s="263"/>
      <c r="U5088" s="300"/>
      <c r="V5088" s="294" t="str">
        <f>IF(Tabela7[[#This Row],[C/V]]="c",Tabela7[[#This Row],[Preço Médio]],"")</f>
        <v/>
      </c>
      <c r="W5088" s="294" t="str">
        <f>IF(Tabela7[[#This Row],[C/V]]="v",Tabela7[[#This Row],[Preço Médio]],"")</f>
        <v/>
      </c>
      <c r="X5088" s="123" t="str">
        <f>Tabela7[[#This Row],[Código Negociação]]&amp;Tabela7[[#This Row],[C/V]]</f>
        <v/>
      </c>
    </row>
    <row r="5089" spans="3:24" ht="15" customHeight="1" x14ac:dyDescent="0.25">
      <c r="C5089" s="262"/>
      <c r="D5089" s="272"/>
      <c r="E5089" s="272"/>
      <c r="F5089" s="264"/>
      <c r="G5089" s="265"/>
      <c r="H5089" s="126"/>
      <c r="I5089" s="125"/>
      <c r="J5089" s="125"/>
      <c r="K5089" s="125"/>
      <c r="L5089" s="125"/>
      <c r="M5089" s="125"/>
      <c r="N5089" s="125"/>
      <c r="O5089" s="266"/>
      <c r="P5089" s="267"/>
      <c r="Q5089" s="267"/>
      <c r="R5089" s="270"/>
      <c r="S5089" s="267"/>
      <c r="T5089" s="264"/>
      <c r="U5089" s="300"/>
      <c r="V5089" s="294" t="str">
        <f>IF(Tabela7[[#This Row],[C/V]]="c",Tabela7[[#This Row],[Preço Médio]],"")</f>
        <v/>
      </c>
      <c r="W5089" s="294" t="str">
        <f>IF(Tabela7[[#This Row],[C/V]]="v",Tabela7[[#This Row],[Preço Médio]],"")</f>
        <v/>
      </c>
      <c r="X5089" s="123" t="str">
        <f>Tabela7[[#This Row],[Código Negociação]]&amp;Tabela7[[#This Row],[C/V]]</f>
        <v/>
      </c>
    </row>
    <row r="5090" spans="3:24" ht="15" customHeight="1" x14ac:dyDescent="0.25">
      <c r="C5090" s="141"/>
      <c r="D5090" s="273"/>
      <c r="E5090" s="273"/>
      <c r="F5090" s="264"/>
      <c r="G5090" s="274"/>
      <c r="H5090" s="264"/>
      <c r="I5090" s="275"/>
      <c r="J5090" s="275"/>
      <c r="K5090" s="275"/>
      <c r="L5090" s="275"/>
      <c r="M5090" s="275"/>
      <c r="N5090" s="275"/>
      <c r="O5090" s="267"/>
      <c r="P5090" s="267"/>
      <c r="Q5090" s="268"/>
      <c r="R5090" s="269"/>
      <c r="S5090" s="268"/>
      <c r="T5090" s="263"/>
      <c r="U5090" s="300"/>
      <c r="V5090" s="294" t="str">
        <f>IF(Tabela7[[#This Row],[C/V]]="c",Tabela7[[#This Row],[Preço Médio]],"")</f>
        <v/>
      </c>
      <c r="W5090" s="294" t="str">
        <f>IF(Tabela7[[#This Row],[C/V]]="v",Tabela7[[#This Row],[Preço Médio]],"")</f>
        <v/>
      </c>
      <c r="X5090" s="123" t="str">
        <f>Tabela7[[#This Row],[Código Negociação]]&amp;Tabela7[[#This Row],[C/V]]</f>
        <v/>
      </c>
    </row>
    <row r="5091" spans="3:24" ht="15" customHeight="1" x14ac:dyDescent="0.25">
      <c r="C5091" s="262"/>
      <c r="D5091" s="272"/>
      <c r="E5091" s="273"/>
      <c r="F5091" s="264"/>
      <c r="G5091" s="265"/>
      <c r="H5091" s="126"/>
      <c r="I5091" s="125"/>
      <c r="J5091" s="125"/>
      <c r="K5091" s="125"/>
      <c r="L5091" s="125"/>
      <c r="M5091" s="125"/>
      <c r="N5091" s="125"/>
      <c r="O5091" s="266"/>
      <c r="P5091" s="267"/>
      <c r="Q5091" s="268"/>
      <c r="R5091" s="269"/>
      <c r="S5091" s="268"/>
      <c r="T5091" s="263"/>
      <c r="U5091" s="300"/>
      <c r="V5091" s="294" t="str">
        <f>IF(Tabela7[[#This Row],[C/V]]="c",Tabela7[[#This Row],[Preço Médio]],"")</f>
        <v/>
      </c>
      <c r="W5091" s="294" t="str">
        <f>IF(Tabela7[[#This Row],[C/V]]="v",Tabela7[[#This Row],[Preço Médio]],"")</f>
        <v/>
      </c>
      <c r="X5091" s="123" t="str">
        <f>Tabela7[[#This Row],[Código Negociação]]&amp;Tabela7[[#This Row],[C/V]]</f>
        <v/>
      </c>
    </row>
    <row r="5092" spans="3:24" ht="15" customHeight="1" x14ac:dyDescent="0.25">
      <c r="C5092" s="262"/>
      <c r="D5092" s="272"/>
      <c r="E5092" s="273"/>
      <c r="F5092" s="264"/>
      <c r="G5092" s="265"/>
      <c r="H5092" s="126"/>
      <c r="I5092" s="125"/>
      <c r="J5092" s="125"/>
      <c r="K5092" s="125"/>
      <c r="L5092" s="125"/>
      <c r="M5092" s="125"/>
      <c r="N5092" s="125"/>
      <c r="O5092" s="266"/>
      <c r="P5092" s="267"/>
      <c r="Q5092" s="267"/>
      <c r="R5092" s="270"/>
      <c r="S5092" s="267"/>
      <c r="T5092" s="264"/>
      <c r="U5092" s="300"/>
      <c r="V5092" s="294" t="str">
        <f>IF(Tabela7[[#This Row],[C/V]]="c",Tabela7[[#This Row],[Preço Médio]],"")</f>
        <v/>
      </c>
      <c r="W5092" s="294" t="str">
        <f>IF(Tabela7[[#This Row],[C/V]]="v",Tabela7[[#This Row],[Preço Médio]],"")</f>
        <v/>
      </c>
      <c r="X5092" s="123" t="str">
        <f>Tabela7[[#This Row],[Código Negociação]]&amp;Tabela7[[#This Row],[C/V]]</f>
        <v/>
      </c>
    </row>
    <row r="5093" spans="3:24" ht="15" customHeight="1" x14ac:dyDescent="0.25">
      <c r="C5093" s="141"/>
      <c r="D5093" s="271"/>
      <c r="E5093" s="271"/>
      <c r="F5093" s="118"/>
      <c r="G5093" s="119"/>
      <c r="H5093" s="118"/>
      <c r="I5093" s="120"/>
      <c r="J5093" s="120"/>
      <c r="K5093" s="120"/>
      <c r="L5093" s="120"/>
      <c r="M5093" s="120"/>
      <c r="N5093" s="120"/>
      <c r="O5093" s="121"/>
      <c r="P5093" s="121"/>
      <c r="Q5093" s="117"/>
      <c r="R5093" s="122"/>
      <c r="S5093" s="117"/>
      <c r="T5093" s="123"/>
      <c r="U5093" s="299"/>
      <c r="V5093" s="294" t="str">
        <f>IF(Tabela7[[#This Row],[C/V]]="c",Tabela7[[#This Row],[Preço Médio]],"")</f>
        <v/>
      </c>
      <c r="W5093" s="294" t="str">
        <f>IF(Tabela7[[#This Row],[C/V]]="v",Tabela7[[#This Row],[Preço Médio]],"")</f>
        <v/>
      </c>
      <c r="X5093" s="123" t="str">
        <f>Tabela7[[#This Row],[Código Negociação]]&amp;Tabela7[[#This Row],[C/V]]</f>
        <v/>
      </c>
    </row>
    <row r="5094" spans="3:24" ht="15" customHeight="1" x14ac:dyDescent="0.25">
      <c r="C5094" s="262"/>
      <c r="D5094" s="272"/>
      <c r="E5094" s="272"/>
      <c r="F5094" s="264"/>
      <c r="G5094" s="265"/>
      <c r="H5094" s="126"/>
      <c r="I5094" s="125"/>
      <c r="J5094" s="125"/>
      <c r="K5094" s="125"/>
      <c r="L5094" s="125"/>
      <c r="M5094" s="125"/>
      <c r="N5094" s="125"/>
      <c r="O5094" s="266"/>
      <c r="P5094" s="267"/>
      <c r="Q5094" s="268"/>
      <c r="R5094" s="269"/>
      <c r="S5094" s="268"/>
      <c r="T5094" s="263"/>
      <c r="U5094" s="300"/>
      <c r="V5094" s="294" t="str">
        <f>IF(Tabela7[[#This Row],[C/V]]="c",Tabela7[[#This Row],[Preço Médio]],"")</f>
        <v/>
      </c>
      <c r="W5094" s="294" t="str">
        <f>IF(Tabela7[[#This Row],[C/V]]="v",Tabela7[[#This Row],[Preço Médio]],"")</f>
        <v/>
      </c>
      <c r="X5094" s="123" t="str">
        <f>Tabela7[[#This Row],[Código Negociação]]&amp;Tabela7[[#This Row],[C/V]]</f>
        <v/>
      </c>
    </row>
    <row r="5095" spans="3:24" ht="15" customHeight="1" x14ac:dyDescent="0.25">
      <c r="C5095" s="262"/>
      <c r="D5095" s="272"/>
      <c r="E5095" s="272"/>
      <c r="F5095" s="264"/>
      <c r="G5095" s="265"/>
      <c r="H5095" s="126"/>
      <c r="I5095" s="125"/>
      <c r="J5095" s="125"/>
      <c r="K5095" s="125"/>
      <c r="L5095" s="125"/>
      <c r="M5095" s="125"/>
      <c r="N5095" s="125"/>
      <c r="O5095" s="266"/>
      <c r="P5095" s="267"/>
      <c r="Q5095" s="267"/>
      <c r="R5095" s="270"/>
      <c r="S5095" s="267"/>
      <c r="T5095" s="264"/>
      <c r="U5095" s="300"/>
      <c r="V5095" s="294" t="str">
        <f>IF(Tabela7[[#This Row],[C/V]]="c",Tabela7[[#This Row],[Preço Médio]],"")</f>
        <v/>
      </c>
      <c r="W5095" s="294" t="str">
        <f>IF(Tabela7[[#This Row],[C/V]]="v",Tabela7[[#This Row],[Preço Médio]],"")</f>
        <v/>
      </c>
      <c r="X5095" s="123" t="str">
        <f>Tabela7[[#This Row],[Código Negociação]]&amp;Tabela7[[#This Row],[C/V]]</f>
        <v/>
      </c>
    </row>
    <row r="5096" spans="3:24" ht="15" customHeight="1" x14ac:dyDescent="0.25">
      <c r="C5096" s="141"/>
      <c r="D5096" s="273"/>
      <c r="E5096" s="273"/>
      <c r="F5096" s="264"/>
      <c r="G5096" s="274"/>
      <c r="H5096" s="264"/>
      <c r="I5096" s="275"/>
      <c r="J5096" s="275"/>
      <c r="K5096" s="275"/>
      <c r="L5096" s="275"/>
      <c r="M5096" s="275"/>
      <c r="N5096" s="275"/>
      <c r="O5096" s="267"/>
      <c r="P5096" s="267"/>
      <c r="Q5096" s="268"/>
      <c r="R5096" s="269"/>
      <c r="S5096" s="268"/>
      <c r="T5096" s="263"/>
      <c r="U5096" s="300"/>
      <c r="V5096" s="294" t="str">
        <f>IF(Tabela7[[#This Row],[C/V]]="c",Tabela7[[#This Row],[Preço Médio]],"")</f>
        <v/>
      </c>
      <c r="W5096" s="294" t="str">
        <f>IF(Tabela7[[#This Row],[C/V]]="v",Tabela7[[#This Row],[Preço Médio]],"")</f>
        <v/>
      </c>
      <c r="X5096" s="123" t="str">
        <f>Tabela7[[#This Row],[Código Negociação]]&amp;Tabela7[[#This Row],[C/V]]</f>
        <v/>
      </c>
    </row>
    <row r="5097" spans="3:24" ht="15" customHeight="1" x14ac:dyDescent="0.25">
      <c r="C5097" s="262"/>
      <c r="D5097" s="272"/>
      <c r="E5097" s="273"/>
      <c r="F5097" s="264"/>
      <c r="G5097" s="265"/>
      <c r="H5097" s="126"/>
      <c r="I5097" s="125"/>
      <c r="J5097" s="125"/>
      <c r="K5097" s="125"/>
      <c r="L5097" s="125"/>
      <c r="M5097" s="125"/>
      <c r="N5097" s="125"/>
      <c r="O5097" s="266"/>
      <c r="P5097" s="267"/>
      <c r="Q5097" s="268"/>
      <c r="R5097" s="269"/>
      <c r="S5097" s="268"/>
      <c r="T5097" s="263"/>
      <c r="U5097" s="300"/>
      <c r="V5097" s="294" t="str">
        <f>IF(Tabela7[[#This Row],[C/V]]="c",Tabela7[[#This Row],[Preço Médio]],"")</f>
        <v/>
      </c>
      <c r="W5097" s="294" t="str">
        <f>IF(Tabela7[[#This Row],[C/V]]="v",Tabela7[[#This Row],[Preço Médio]],"")</f>
        <v/>
      </c>
      <c r="X5097" s="123" t="str">
        <f>Tabela7[[#This Row],[Código Negociação]]&amp;Tabela7[[#This Row],[C/V]]</f>
        <v/>
      </c>
    </row>
    <row r="5098" spans="3:24" ht="15" customHeight="1" x14ac:dyDescent="0.25">
      <c r="C5098" s="262"/>
      <c r="D5098" s="272"/>
      <c r="E5098" s="273"/>
      <c r="F5098" s="264"/>
      <c r="G5098" s="265"/>
      <c r="H5098" s="126"/>
      <c r="I5098" s="125"/>
      <c r="J5098" s="125"/>
      <c r="K5098" s="125"/>
      <c r="L5098" s="125"/>
      <c r="M5098" s="125"/>
      <c r="N5098" s="125"/>
      <c r="O5098" s="266"/>
      <c r="P5098" s="267"/>
      <c r="Q5098" s="267"/>
      <c r="R5098" s="270"/>
      <c r="S5098" s="267"/>
      <c r="T5098" s="264"/>
      <c r="U5098" s="300"/>
      <c r="V5098" s="294" t="str">
        <f>IF(Tabela7[[#This Row],[C/V]]="c",Tabela7[[#This Row],[Preço Médio]],"")</f>
        <v/>
      </c>
      <c r="W5098" s="294" t="str">
        <f>IF(Tabela7[[#This Row],[C/V]]="v",Tabela7[[#This Row],[Preço Médio]],"")</f>
        <v/>
      </c>
      <c r="X5098" s="123" t="str">
        <f>Tabela7[[#This Row],[Código Negociação]]&amp;Tabela7[[#This Row],[C/V]]</f>
        <v/>
      </c>
    </row>
    <row r="5099" spans="3:24" ht="15" customHeight="1" x14ac:dyDescent="0.25">
      <c r="C5099" s="141"/>
      <c r="D5099" s="271"/>
      <c r="E5099" s="271"/>
      <c r="F5099" s="118"/>
      <c r="G5099" s="119"/>
      <c r="H5099" s="118"/>
      <c r="I5099" s="120"/>
      <c r="J5099" s="120"/>
      <c r="K5099" s="120"/>
      <c r="L5099" s="120"/>
      <c r="M5099" s="120"/>
      <c r="N5099" s="120"/>
      <c r="O5099" s="121"/>
      <c r="P5099" s="121"/>
      <c r="Q5099" s="117"/>
      <c r="R5099" s="122"/>
      <c r="S5099" s="117"/>
      <c r="T5099" s="123"/>
      <c r="U5099" s="299"/>
      <c r="V5099" s="294" t="str">
        <f>IF(Tabela7[[#This Row],[C/V]]="c",Tabela7[[#This Row],[Preço Médio]],"")</f>
        <v/>
      </c>
      <c r="W5099" s="294" t="str">
        <f>IF(Tabela7[[#This Row],[C/V]]="v",Tabela7[[#This Row],[Preço Médio]],"")</f>
        <v/>
      </c>
      <c r="X5099" s="123" t="str">
        <f>Tabela7[[#This Row],[Código Negociação]]&amp;Tabela7[[#This Row],[C/V]]</f>
        <v/>
      </c>
    </row>
    <row r="5100" spans="3:24" ht="15" customHeight="1" x14ac:dyDescent="0.25">
      <c r="C5100" s="262"/>
      <c r="D5100" s="272"/>
      <c r="E5100" s="272"/>
      <c r="F5100" s="264"/>
      <c r="G5100" s="265"/>
      <c r="H5100" s="126"/>
      <c r="I5100" s="125"/>
      <c r="J5100" s="125"/>
      <c r="K5100" s="125"/>
      <c r="L5100" s="125"/>
      <c r="M5100" s="125"/>
      <c r="N5100" s="125"/>
      <c r="O5100" s="266"/>
      <c r="P5100" s="267"/>
      <c r="Q5100" s="268"/>
      <c r="R5100" s="269"/>
      <c r="S5100" s="268"/>
      <c r="T5100" s="263"/>
      <c r="U5100" s="300"/>
      <c r="V5100" s="294" t="str">
        <f>IF(Tabela7[[#This Row],[C/V]]="c",Tabela7[[#This Row],[Preço Médio]],"")</f>
        <v/>
      </c>
      <c r="W5100" s="294" t="str">
        <f>IF(Tabela7[[#This Row],[C/V]]="v",Tabela7[[#This Row],[Preço Médio]],"")</f>
        <v/>
      </c>
      <c r="X5100" s="123" t="str">
        <f>Tabela7[[#This Row],[Código Negociação]]&amp;Tabela7[[#This Row],[C/V]]</f>
        <v/>
      </c>
    </row>
    <row r="5101" spans="3:24" ht="15" customHeight="1" x14ac:dyDescent="0.25">
      <c r="C5101" s="262"/>
      <c r="D5101" s="272"/>
      <c r="E5101" s="272"/>
      <c r="F5101" s="264"/>
      <c r="G5101" s="265"/>
      <c r="H5101" s="126"/>
      <c r="I5101" s="125"/>
      <c r="J5101" s="125"/>
      <c r="K5101" s="125"/>
      <c r="L5101" s="125"/>
      <c r="M5101" s="125"/>
      <c r="N5101" s="125"/>
      <c r="O5101" s="266"/>
      <c r="P5101" s="267"/>
      <c r="Q5101" s="267"/>
      <c r="R5101" s="270"/>
      <c r="S5101" s="267"/>
      <c r="T5101" s="264"/>
      <c r="U5101" s="300"/>
      <c r="V5101" s="294" t="str">
        <f>IF(Tabela7[[#This Row],[C/V]]="c",Tabela7[[#This Row],[Preço Médio]],"")</f>
        <v/>
      </c>
      <c r="W5101" s="294" t="str">
        <f>IF(Tabela7[[#This Row],[C/V]]="v",Tabela7[[#This Row],[Preço Médio]],"")</f>
        <v/>
      </c>
      <c r="X5101" s="123" t="str">
        <f>Tabela7[[#This Row],[Código Negociação]]&amp;Tabela7[[#This Row],[C/V]]</f>
        <v/>
      </c>
    </row>
    <row r="5102" spans="3:24" ht="15" customHeight="1" x14ac:dyDescent="0.25">
      <c r="C5102" s="141"/>
      <c r="D5102" s="273"/>
      <c r="E5102" s="273"/>
      <c r="F5102" s="264"/>
      <c r="G5102" s="274"/>
      <c r="H5102" s="264"/>
      <c r="I5102" s="275"/>
      <c r="J5102" s="275"/>
      <c r="K5102" s="275"/>
      <c r="L5102" s="275"/>
      <c r="M5102" s="275"/>
      <c r="N5102" s="275"/>
      <c r="O5102" s="267"/>
      <c r="P5102" s="267"/>
      <c r="Q5102" s="268"/>
      <c r="R5102" s="269"/>
      <c r="S5102" s="268"/>
      <c r="T5102" s="263"/>
      <c r="U5102" s="300"/>
      <c r="V5102" s="294" t="str">
        <f>IF(Tabela7[[#This Row],[C/V]]="c",Tabela7[[#This Row],[Preço Médio]],"")</f>
        <v/>
      </c>
      <c r="W5102" s="294" t="str">
        <f>IF(Tabela7[[#This Row],[C/V]]="v",Tabela7[[#This Row],[Preço Médio]],"")</f>
        <v/>
      </c>
      <c r="X5102" s="123" t="str">
        <f>Tabela7[[#This Row],[Código Negociação]]&amp;Tabela7[[#This Row],[C/V]]</f>
        <v/>
      </c>
    </row>
    <row r="5103" spans="3:24" ht="15" customHeight="1" x14ac:dyDescent="0.25">
      <c r="C5103" s="262"/>
      <c r="D5103" s="272"/>
      <c r="E5103" s="273"/>
      <c r="F5103" s="264"/>
      <c r="G5103" s="265"/>
      <c r="H5103" s="126"/>
      <c r="I5103" s="125"/>
      <c r="J5103" s="125"/>
      <c r="K5103" s="125"/>
      <c r="L5103" s="125"/>
      <c r="M5103" s="125"/>
      <c r="N5103" s="125"/>
      <c r="O5103" s="266"/>
      <c r="P5103" s="267"/>
      <c r="Q5103" s="268"/>
      <c r="R5103" s="269"/>
      <c r="S5103" s="268"/>
      <c r="T5103" s="263"/>
      <c r="U5103" s="300"/>
      <c r="V5103" s="294" t="str">
        <f>IF(Tabela7[[#This Row],[C/V]]="c",Tabela7[[#This Row],[Preço Médio]],"")</f>
        <v/>
      </c>
      <c r="W5103" s="294" t="str">
        <f>IF(Tabela7[[#This Row],[C/V]]="v",Tabela7[[#This Row],[Preço Médio]],"")</f>
        <v/>
      </c>
      <c r="X5103" s="123" t="str">
        <f>Tabela7[[#This Row],[Código Negociação]]&amp;Tabela7[[#This Row],[C/V]]</f>
        <v/>
      </c>
    </row>
    <row r="5104" spans="3:24" ht="15" customHeight="1" x14ac:dyDescent="0.25">
      <c r="C5104" s="262"/>
      <c r="D5104" s="272"/>
      <c r="E5104" s="273"/>
      <c r="F5104" s="264"/>
      <c r="G5104" s="265"/>
      <c r="H5104" s="126"/>
      <c r="I5104" s="125"/>
      <c r="J5104" s="125"/>
      <c r="K5104" s="125"/>
      <c r="L5104" s="125"/>
      <c r="M5104" s="125"/>
      <c r="N5104" s="125"/>
      <c r="O5104" s="266"/>
      <c r="P5104" s="267"/>
      <c r="Q5104" s="267"/>
      <c r="R5104" s="270"/>
      <c r="S5104" s="267"/>
      <c r="T5104" s="264"/>
      <c r="U5104" s="300"/>
      <c r="V5104" s="294" t="str">
        <f>IF(Tabela7[[#This Row],[C/V]]="c",Tabela7[[#This Row],[Preço Médio]],"")</f>
        <v/>
      </c>
      <c r="W5104" s="294" t="str">
        <f>IF(Tabela7[[#This Row],[C/V]]="v",Tabela7[[#This Row],[Preço Médio]],"")</f>
        <v/>
      </c>
      <c r="X5104" s="123" t="str">
        <f>Tabela7[[#This Row],[Código Negociação]]&amp;Tabela7[[#This Row],[C/V]]</f>
        <v/>
      </c>
    </row>
    <row r="5105" spans="3:24" ht="15" customHeight="1" x14ac:dyDescent="0.25">
      <c r="C5105" s="141"/>
      <c r="D5105" s="271"/>
      <c r="E5105" s="271"/>
      <c r="F5105" s="118"/>
      <c r="G5105" s="119"/>
      <c r="H5105" s="118"/>
      <c r="I5105" s="120"/>
      <c r="J5105" s="120"/>
      <c r="K5105" s="120"/>
      <c r="L5105" s="120"/>
      <c r="M5105" s="120"/>
      <c r="N5105" s="120"/>
      <c r="O5105" s="121"/>
      <c r="P5105" s="121"/>
      <c r="Q5105" s="117"/>
      <c r="R5105" s="122"/>
      <c r="S5105" s="117"/>
      <c r="T5105" s="123"/>
      <c r="U5105" s="299"/>
      <c r="V5105" s="294" t="str">
        <f>IF(Tabela7[[#This Row],[C/V]]="c",Tabela7[[#This Row],[Preço Médio]],"")</f>
        <v/>
      </c>
      <c r="W5105" s="294" t="str">
        <f>IF(Tabela7[[#This Row],[C/V]]="v",Tabela7[[#This Row],[Preço Médio]],"")</f>
        <v/>
      </c>
      <c r="X5105" s="123" t="str">
        <f>Tabela7[[#This Row],[Código Negociação]]&amp;Tabela7[[#This Row],[C/V]]</f>
        <v/>
      </c>
    </row>
    <row r="5106" spans="3:24" ht="15" customHeight="1" x14ac:dyDescent="0.25">
      <c r="C5106" s="262"/>
      <c r="D5106" s="272"/>
      <c r="E5106" s="272"/>
      <c r="F5106" s="264"/>
      <c r="G5106" s="265"/>
      <c r="H5106" s="126"/>
      <c r="I5106" s="125"/>
      <c r="J5106" s="125"/>
      <c r="K5106" s="125"/>
      <c r="L5106" s="125"/>
      <c r="M5106" s="125"/>
      <c r="N5106" s="125"/>
      <c r="O5106" s="266"/>
      <c r="P5106" s="267"/>
      <c r="Q5106" s="268"/>
      <c r="R5106" s="269"/>
      <c r="S5106" s="268"/>
      <c r="T5106" s="263"/>
      <c r="U5106" s="300"/>
      <c r="V5106" s="294" t="str">
        <f>IF(Tabela7[[#This Row],[C/V]]="c",Tabela7[[#This Row],[Preço Médio]],"")</f>
        <v/>
      </c>
      <c r="W5106" s="294" t="str">
        <f>IF(Tabela7[[#This Row],[C/V]]="v",Tabela7[[#This Row],[Preço Médio]],"")</f>
        <v/>
      </c>
      <c r="X5106" s="123" t="str">
        <f>Tabela7[[#This Row],[Código Negociação]]&amp;Tabela7[[#This Row],[C/V]]</f>
        <v/>
      </c>
    </row>
    <row r="5107" spans="3:24" ht="15" customHeight="1" x14ac:dyDescent="0.25">
      <c r="C5107" s="262"/>
      <c r="D5107" s="272"/>
      <c r="E5107" s="272"/>
      <c r="F5107" s="264"/>
      <c r="G5107" s="265"/>
      <c r="H5107" s="126"/>
      <c r="I5107" s="125"/>
      <c r="J5107" s="125"/>
      <c r="K5107" s="125"/>
      <c r="L5107" s="125"/>
      <c r="M5107" s="125"/>
      <c r="N5107" s="125"/>
      <c r="O5107" s="266"/>
      <c r="P5107" s="267"/>
      <c r="Q5107" s="267"/>
      <c r="R5107" s="270"/>
      <c r="S5107" s="267"/>
      <c r="T5107" s="264"/>
      <c r="U5107" s="300"/>
      <c r="V5107" s="294" t="str">
        <f>IF(Tabela7[[#This Row],[C/V]]="c",Tabela7[[#This Row],[Preço Médio]],"")</f>
        <v/>
      </c>
      <c r="W5107" s="294" t="str">
        <f>IF(Tabela7[[#This Row],[C/V]]="v",Tabela7[[#This Row],[Preço Médio]],"")</f>
        <v/>
      </c>
      <c r="X5107" s="123" t="str">
        <f>Tabela7[[#This Row],[Código Negociação]]&amp;Tabela7[[#This Row],[C/V]]</f>
        <v/>
      </c>
    </row>
    <row r="5108" spans="3:24" ht="15" customHeight="1" x14ac:dyDescent="0.25">
      <c r="C5108" s="141"/>
      <c r="D5108" s="273"/>
      <c r="E5108" s="273"/>
      <c r="F5108" s="264"/>
      <c r="G5108" s="274"/>
      <c r="H5108" s="264"/>
      <c r="I5108" s="275"/>
      <c r="J5108" s="275"/>
      <c r="K5108" s="275"/>
      <c r="L5108" s="275"/>
      <c r="M5108" s="275"/>
      <c r="N5108" s="275"/>
      <c r="O5108" s="267"/>
      <c r="P5108" s="267"/>
      <c r="Q5108" s="268"/>
      <c r="R5108" s="269"/>
      <c r="S5108" s="268"/>
      <c r="T5108" s="263"/>
      <c r="U5108" s="300"/>
      <c r="V5108" s="294" t="str">
        <f>IF(Tabela7[[#This Row],[C/V]]="c",Tabela7[[#This Row],[Preço Médio]],"")</f>
        <v/>
      </c>
      <c r="W5108" s="294" t="str">
        <f>IF(Tabela7[[#This Row],[C/V]]="v",Tabela7[[#This Row],[Preço Médio]],"")</f>
        <v/>
      </c>
      <c r="X5108" s="123" t="str">
        <f>Tabela7[[#This Row],[Código Negociação]]&amp;Tabela7[[#This Row],[C/V]]</f>
        <v/>
      </c>
    </row>
    <row r="5109" spans="3:24" ht="15" customHeight="1" x14ac:dyDescent="0.25">
      <c r="C5109" s="262"/>
      <c r="D5109" s="272"/>
      <c r="E5109" s="273"/>
      <c r="F5109" s="264"/>
      <c r="G5109" s="265"/>
      <c r="H5109" s="126"/>
      <c r="I5109" s="125"/>
      <c r="J5109" s="125"/>
      <c r="K5109" s="125"/>
      <c r="L5109" s="125"/>
      <c r="M5109" s="125"/>
      <c r="N5109" s="125"/>
      <c r="O5109" s="266"/>
      <c r="P5109" s="267"/>
      <c r="Q5109" s="268"/>
      <c r="R5109" s="269"/>
      <c r="S5109" s="268"/>
      <c r="T5109" s="263"/>
      <c r="U5109" s="300"/>
      <c r="V5109" s="294" t="str">
        <f>IF(Tabela7[[#This Row],[C/V]]="c",Tabela7[[#This Row],[Preço Médio]],"")</f>
        <v/>
      </c>
      <c r="W5109" s="294" t="str">
        <f>IF(Tabela7[[#This Row],[C/V]]="v",Tabela7[[#This Row],[Preço Médio]],"")</f>
        <v/>
      </c>
      <c r="X5109" s="123" t="str">
        <f>Tabela7[[#This Row],[Código Negociação]]&amp;Tabela7[[#This Row],[C/V]]</f>
        <v/>
      </c>
    </row>
    <row r="5110" spans="3:24" ht="15" customHeight="1" x14ac:dyDescent="0.25">
      <c r="C5110" s="262"/>
      <c r="D5110" s="272"/>
      <c r="E5110" s="273"/>
      <c r="F5110" s="264"/>
      <c r="G5110" s="265"/>
      <c r="H5110" s="126"/>
      <c r="I5110" s="125"/>
      <c r="J5110" s="125"/>
      <c r="K5110" s="125"/>
      <c r="L5110" s="125"/>
      <c r="M5110" s="125"/>
      <c r="N5110" s="125"/>
      <c r="O5110" s="266"/>
      <c r="P5110" s="267"/>
      <c r="Q5110" s="267"/>
      <c r="R5110" s="270"/>
      <c r="S5110" s="267"/>
      <c r="T5110" s="264"/>
      <c r="U5110" s="300"/>
      <c r="V5110" s="294" t="str">
        <f>IF(Tabela7[[#This Row],[C/V]]="c",Tabela7[[#This Row],[Preço Médio]],"")</f>
        <v/>
      </c>
      <c r="W5110" s="294" t="str">
        <f>IF(Tabela7[[#This Row],[C/V]]="v",Tabela7[[#This Row],[Preço Médio]],"")</f>
        <v/>
      </c>
      <c r="X5110" s="123" t="str">
        <f>Tabela7[[#This Row],[Código Negociação]]&amp;Tabela7[[#This Row],[C/V]]</f>
        <v/>
      </c>
    </row>
    <row r="5111" spans="3:24" ht="15" customHeight="1" x14ac:dyDescent="0.25">
      <c r="C5111" s="141"/>
      <c r="D5111" s="271"/>
      <c r="E5111" s="271"/>
      <c r="F5111" s="118"/>
      <c r="G5111" s="119"/>
      <c r="H5111" s="118"/>
      <c r="I5111" s="120"/>
      <c r="J5111" s="120"/>
      <c r="K5111" s="120"/>
      <c r="L5111" s="120"/>
      <c r="M5111" s="120"/>
      <c r="N5111" s="120"/>
      <c r="O5111" s="121"/>
      <c r="P5111" s="121"/>
      <c r="Q5111" s="117"/>
      <c r="R5111" s="122"/>
      <c r="S5111" s="117"/>
      <c r="T5111" s="123"/>
      <c r="U5111" s="299"/>
      <c r="V5111" s="294" t="str">
        <f>IF(Tabela7[[#This Row],[C/V]]="c",Tabela7[[#This Row],[Preço Médio]],"")</f>
        <v/>
      </c>
      <c r="W5111" s="294" t="str">
        <f>IF(Tabela7[[#This Row],[C/V]]="v",Tabela7[[#This Row],[Preço Médio]],"")</f>
        <v/>
      </c>
      <c r="X5111" s="123" t="str">
        <f>Tabela7[[#This Row],[Código Negociação]]&amp;Tabela7[[#This Row],[C/V]]</f>
        <v/>
      </c>
    </row>
    <row r="5112" spans="3:24" ht="15" customHeight="1" x14ac:dyDescent="0.25">
      <c r="C5112" s="262"/>
      <c r="D5112" s="272"/>
      <c r="E5112" s="272"/>
      <c r="F5112" s="264"/>
      <c r="G5112" s="265"/>
      <c r="H5112" s="126"/>
      <c r="I5112" s="125"/>
      <c r="J5112" s="125"/>
      <c r="K5112" s="125"/>
      <c r="L5112" s="125"/>
      <c r="M5112" s="125"/>
      <c r="N5112" s="125"/>
      <c r="O5112" s="266"/>
      <c r="P5112" s="267"/>
      <c r="Q5112" s="268"/>
      <c r="R5112" s="269"/>
      <c r="S5112" s="268"/>
      <c r="T5112" s="263"/>
      <c r="U5112" s="300"/>
      <c r="V5112" s="294" t="str">
        <f>IF(Tabela7[[#This Row],[C/V]]="c",Tabela7[[#This Row],[Preço Médio]],"")</f>
        <v/>
      </c>
      <c r="W5112" s="294" t="str">
        <f>IF(Tabela7[[#This Row],[C/V]]="v",Tabela7[[#This Row],[Preço Médio]],"")</f>
        <v/>
      </c>
      <c r="X5112" s="123" t="str">
        <f>Tabela7[[#This Row],[Código Negociação]]&amp;Tabela7[[#This Row],[C/V]]</f>
        <v/>
      </c>
    </row>
    <row r="5113" spans="3:24" ht="15" customHeight="1" x14ac:dyDescent="0.25">
      <c r="C5113" s="262"/>
      <c r="D5113" s="272"/>
      <c r="E5113" s="272"/>
      <c r="F5113" s="264"/>
      <c r="G5113" s="265"/>
      <c r="H5113" s="126"/>
      <c r="I5113" s="125"/>
      <c r="J5113" s="125"/>
      <c r="K5113" s="125"/>
      <c r="L5113" s="125"/>
      <c r="M5113" s="125"/>
      <c r="N5113" s="125"/>
      <c r="O5113" s="266"/>
      <c r="P5113" s="267"/>
      <c r="Q5113" s="267"/>
      <c r="R5113" s="270"/>
      <c r="S5113" s="267"/>
      <c r="T5113" s="264"/>
      <c r="U5113" s="300"/>
      <c r="V5113" s="294" t="str">
        <f>IF(Tabela7[[#This Row],[C/V]]="c",Tabela7[[#This Row],[Preço Médio]],"")</f>
        <v/>
      </c>
      <c r="W5113" s="294" t="str">
        <f>IF(Tabela7[[#This Row],[C/V]]="v",Tabela7[[#This Row],[Preço Médio]],"")</f>
        <v/>
      </c>
      <c r="X5113" s="123" t="str">
        <f>Tabela7[[#This Row],[Código Negociação]]&amp;Tabela7[[#This Row],[C/V]]</f>
        <v/>
      </c>
    </row>
    <row r="5114" spans="3:24" ht="15" customHeight="1" x14ac:dyDescent="0.25">
      <c r="C5114" s="141"/>
      <c r="D5114" s="273"/>
      <c r="E5114" s="273"/>
      <c r="F5114" s="264"/>
      <c r="G5114" s="274"/>
      <c r="H5114" s="264"/>
      <c r="I5114" s="275"/>
      <c r="J5114" s="275"/>
      <c r="K5114" s="275"/>
      <c r="L5114" s="275"/>
      <c r="M5114" s="275"/>
      <c r="N5114" s="275"/>
      <c r="O5114" s="267"/>
      <c r="P5114" s="267"/>
      <c r="Q5114" s="268"/>
      <c r="R5114" s="269"/>
      <c r="S5114" s="268"/>
      <c r="T5114" s="263"/>
      <c r="U5114" s="300"/>
      <c r="V5114" s="294" t="str">
        <f>IF(Tabela7[[#This Row],[C/V]]="c",Tabela7[[#This Row],[Preço Médio]],"")</f>
        <v/>
      </c>
      <c r="W5114" s="294" t="str">
        <f>IF(Tabela7[[#This Row],[C/V]]="v",Tabela7[[#This Row],[Preço Médio]],"")</f>
        <v/>
      </c>
      <c r="X5114" s="123" t="str">
        <f>Tabela7[[#This Row],[Código Negociação]]&amp;Tabela7[[#This Row],[C/V]]</f>
        <v/>
      </c>
    </row>
    <row r="5115" spans="3:24" ht="15" customHeight="1" x14ac:dyDescent="0.25">
      <c r="C5115" s="262"/>
      <c r="D5115" s="272"/>
      <c r="E5115" s="273"/>
      <c r="F5115" s="264"/>
      <c r="G5115" s="265"/>
      <c r="H5115" s="126"/>
      <c r="I5115" s="125"/>
      <c r="J5115" s="125"/>
      <c r="K5115" s="125"/>
      <c r="L5115" s="125"/>
      <c r="M5115" s="125"/>
      <c r="N5115" s="125"/>
      <c r="O5115" s="266"/>
      <c r="P5115" s="267"/>
      <c r="Q5115" s="268"/>
      <c r="R5115" s="269"/>
      <c r="S5115" s="268"/>
      <c r="T5115" s="263"/>
      <c r="U5115" s="300"/>
      <c r="V5115" s="294" t="str">
        <f>IF(Tabela7[[#This Row],[C/V]]="c",Tabela7[[#This Row],[Preço Médio]],"")</f>
        <v/>
      </c>
      <c r="W5115" s="294" t="str">
        <f>IF(Tabela7[[#This Row],[C/V]]="v",Tabela7[[#This Row],[Preço Médio]],"")</f>
        <v/>
      </c>
      <c r="X5115" s="123" t="str">
        <f>Tabela7[[#This Row],[Código Negociação]]&amp;Tabela7[[#This Row],[C/V]]</f>
        <v/>
      </c>
    </row>
    <row r="5116" spans="3:24" ht="15" customHeight="1" x14ac:dyDescent="0.25">
      <c r="C5116" s="262"/>
      <c r="D5116" s="272"/>
      <c r="E5116" s="273"/>
      <c r="F5116" s="264"/>
      <c r="G5116" s="265"/>
      <c r="H5116" s="126"/>
      <c r="I5116" s="125"/>
      <c r="J5116" s="125"/>
      <c r="K5116" s="125"/>
      <c r="L5116" s="125"/>
      <c r="M5116" s="125"/>
      <c r="N5116" s="125"/>
      <c r="O5116" s="266"/>
      <c r="P5116" s="267"/>
      <c r="Q5116" s="267"/>
      <c r="R5116" s="270"/>
      <c r="S5116" s="267"/>
      <c r="T5116" s="264"/>
      <c r="U5116" s="300"/>
      <c r="V5116" s="294" t="str">
        <f>IF(Tabela7[[#This Row],[C/V]]="c",Tabela7[[#This Row],[Preço Médio]],"")</f>
        <v/>
      </c>
      <c r="W5116" s="294" t="str">
        <f>IF(Tabela7[[#This Row],[C/V]]="v",Tabela7[[#This Row],[Preço Médio]],"")</f>
        <v/>
      </c>
      <c r="X5116" s="123" t="str">
        <f>Tabela7[[#This Row],[Código Negociação]]&amp;Tabela7[[#This Row],[C/V]]</f>
        <v/>
      </c>
    </row>
    <row r="5117" spans="3:24" ht="15" customHeight="1" x14ac:dyDescent="0.25">
      <c r="C5117" s="141"/>
      <c r="D5117" s="271"/>
      <c r="E5117" s="271"/>
      <c r="F5117" s="118"/>
      <c r="G5117" s="119"/>
      <c r="H5117" s="118"/>
      <c r="I5117" s="120"/>
      <c r="J5117" s="120"/>
      <c r="K5117" s="120"/>
      <c r="L5117" s="120"/>
      <c r="M5117" s="120"/>
      <c r="N5117" s="120"/>
      <c r="O5117" s="121"/>
      <c r="P5117" s="121"/>
      <c r="Q5117" s="117"/>
      <c r="R5117" s="122"/>
      <c r="S5117" s="117"/>
      <c r="T5117" s="123"/>
      <c r="U5117" s="299"/>
      <c r="V5117" s="294" t="str">
        <f>IF(Tabela7[[#This Row],[C/V]]="c",Tabela7[[#This Row],[Preço Médio]],"")</f>
        <v/>
      </c>
      <c r="W5117" s="294" t="str">
        <f>IF(Tabela7[[#This Row],[C/V]]="v",Tabela7[[#This Row],[Preço Médio]],"")</f>
        <v/>
      </c>
      <c r="X5117" s="123" t="str">
        <f>Tabela7[[#This Row],[Código Negociação]]&amp;Tabela7[[#This Row],[C/V]]</f>
        <v/>
      </c>
    </row>
    <row r="5118" spans="3:24" ht="15" customHeight="1" x14ac:dyDescent="0.25">
      <c r="C5118" s="262"/>
      <c r="D5118" s="272"/>
      <c r="E5118" s="272"/>
      <c r="F5118" s="264"/>
      <c r="G5118" s="265"/>
      <c r="H5118" s="126"/>
      <c r="I5118" s="125"/>
      <c r="J5118" s="125"/>
      <c r="K5118" s="125"/>
      <c r="L5118" s="125"/>
      <c r="M5118" s="125"/>
      <c r="N5118" s="125"/>
      <c r="O5118" s="266"/>
      <c r="P5118" s="267"/>
      <c r="Q5118" s="268"/>
      <c r="R5118" s="269"/>
      <c r="S5118" s="268"/>
      <c r="T5118" s="263"/>
      <c r="U5118" s="300"/>
      <c r="V5118" s="294" t="str">
        <f>IF(Tabela7[[#This Row],[C/V]]="c",Tabela7[[#This Row],[Preço Médio]],"")</f>
        <v/>
      </c>
      <c r="W5118" s="294" t="str">
        <f>IF(Tabela7[[#This Row],[C/V]]="v",Tabela7[[#This Row],[Preço Médio]],"")</f>
        <v/>
      </c>
      <c r="X5118" s="123" t="str">
        <f>Tabela7[[#This Row],[Código Negociação]]&amp;Tabela7[[#This Row],[C/V]]</f>
        <v/>
      </c>
    </row>
    <row r="5119" spans="3:24" ht="15" customHeight="1" x14ac:dyDescent="0.25">
      <c r="C5119" s="262"/>
      <c r="D5119" s="272"/>
      <c r="E5119" s="272"/>
      <c r="F5119" s="264"/>
      <c r="G5119" s="265"/>
      <c r="H5119" s="126"/>
      <c r="I5119" s="125"/>
      <c r="J5119" s="125"/>
      <c r="K5119" s="125"/>
      <c r="L5119" s="125"/>
      <c r="M5119" s="125"/>
      <c r="N5119" s="125"/>
      <c r="O5119" s="266"/>
      <c r="P5119" s="267"/>
      <c r="Q5119" s="267"/>
      <c r="R5119" s="270"/>
      <c r="S5119" s="267"/>
      <c r="T5119" s="264"/>
      <c r="U5119" s="300"/>
      <c r="V5119" s="294" t="str">
        <f>IF(Tabela7[[#This Row],[C/V]]="c",Tabela7[[#This Row],[Preço Médio]],"")</f>
        <v/>
      </c>
      <c r="W5119" s="294" t="str">
        <f>IF(Tabela7[[#This Row],[C/V]]="v",Tabela7[[#This Row],[Preço Médio]],"")</f>
        <v/>
      </c>
      <c r="X5119" s="123" t="str">
        <f>Tabela7[[#This Row],[Código Negociação]]&amp;Tabela7[[#This Row],[C/V]]</f>
        <v/>
      </c>
    </row>
    <row r="5120" spans="3:24" ht="15" customHeight="1" x14ac:dyDescent="0.25">
      <c r="C5120" s="141"/>
      <c r="D5120" s="273"/>
      <c r="E5120" s="273"/>
      <c r="F5120" s="264"/>
      <c r="G5120" s="274"/>
      <c r="H5120" s="264"/>
      <c r="I5120" s="275"/>
      <c r="J5120" s="275"/>
      <c r="K5120" s="275"/>
      <c r="L5120" s="275"/>
      <c r="M5120" s="275"/>
      <c r="N5120" s="275"/>
      <c r="O5120" s="267"/>
      <c r="P5120" s="267"/>
      <c r="Q5120" s="268"/>
      <c r="R5120" s="269"/>
      <c r="S5120" s="268"/>
      <c r="T5120" s="263"/>
      <c r="U5120" s="300"/>
      <c r="V5120" s="294" t="str">
        <f>IF(Tabela7[[#This Row],[C/V]]="c",Tabela7[[#This Row],[Preço Médio]],"")</f>
        <v/>
      </c>
      <c r="W5120" s="294" t="str">
        <f>IF(Tabela7[[#This Row],[C/V]]="v",Tabela7[[#This Row],[Preço Médio]],"")</f>
        <v/>
      </c>
      <c r="X5120" s="123" t="str">
        <f>Tabela7[[#This Row],[Código Negociação]]&amp;Tabela7[[#This Row],[C/V]]</f>
        <v/>
      </c>
    </row>
    <row r="5121" spans="3:24" ht="15" customHeight="1" x14ac:dyDescent="0.25">
      <c r="C5121" s="262"/>
      <c r="D5121" s="272"/>
      <c r="E5121" s="273"/>
      <c r="F5121" s="264"/>
      <c r="G5121" s="265"/>
      <c r="H5121" s="126"/>
      <c r="I5121" s="125"/>
      <c r="J5121" s="125"/>
      <c r="K5121" s="125"/>
      <c r="L5121" s="125"/>
      <c r="M5121" s="125"/>
      <c r="N5121" s="125"/>
      <c r="O5121" s="266"/>
      <c r="P5121" s="267"/>
      <c r="Q5121" s="268"/>
      <c r="R5121" s="269"/>
      <c r="S5121" s="268"/>
      <c r="T5121" s="263"/>
      <c r="U5121" s="300"/>
      <c r="V5121" s="294" t="str">
        <f>IF(Tabela7[[#This Row],[C/V]]="c",Tabela7[[#This Row],[Preço Médio]],"")</f>
        <v/>
      </c>
      <c r="W5121" s="294" t="str">
        <f>IF(Tabela7[[#This Row],[C/V]]="v",Tabela7[[#This Row],[Preço Médio]],"")</f>
        <v/>
      </c>
      <c r="X5121" s="123" t="str">
        <f>Tabela7[[#This Row],[Código Negociação]]&amp;Tabela7[[#This Row],[C/V]]</f>
        <v/>
      </c>
    </row>
    <row r="5122" spans="3:24" ht="15" customHeight="1" x14ac:dyDescent="0.25">
      <c r="C5122" s="262"/>
      <c r="D5122" s="272"/>
      <c r="E5122" s="273"/>
      <c r="F5122" s="264"/>
      <c r="G5122" s="265"/>
      <c r="H5122" s="126"/>
      <c r="I5122" s="125"/>
      <c r="J5122" s="125"/>
      <c r="K5122" s="125"/>
      <c r="L5122" s="125"/>
      <c r="M5122" s="125"/>
      <c r="N5122" s="125"/>
      <c r="O5122" s="266"/>
      <c r="P5122" s="267"/>
      <c r="Q5122" s="267"/>
      <c r="R5122" s="270"/>
      <c r="S5122" s="267"/>
      <c r="T5122" s="264"/>
      <c r="U5122" s="300"/>
      <c r="V5122" s="294" t="str">
        <f>IF(Tabela7[[#This Row],[C/V]]="c",Tabela7[[#This Row],[Preço Médio]],"")</f>
        <v/>
      </c>
      <c r="W5122" s="294" t="str">
        <f>IF(Tabela7[[#This Row],[C/V]]="v",Tabela7[[#This Row],[Preço Médio]],"")</f>
        <v/>
      </c>
      <c r="X5122" s="123" t="str">
        <f>Tabela7[[#This Row],[Código Negociação]]&amp;Tabela7[[#This Row],[C/V]]</f>
        <v/>
      </c>
    </row>
    <row r="5123" spans="3:24" ht="15" customHeight="1" x14ac:dyDescent="0.25">
      <c r="C5123" s="141"/>
      <c r="D5123" s="271"/>
      <c r="E5123" s="271"/>
      <c r="F5123" s="118"/>
      <c r="G5123" s="119"/>
      <c r="H5123" s="118"/>
      <c r="I5123" s="120"/>
      <c r="J5123" s="120"/>
      <c r="K5123" s="120"/>
      <c r="L5123" s="120"/>
      <c r="M5123" s="120"/>
      <c r="N5123" s="120"/>
      <c r="O5123" s="121"/>
      <c r="P5123" s="121"/>
      <c r="Q5123" s="117"/>
      <c r="R5123" s="122"/>
      <c r="S5123" s="117"/>
      <c r="T5123" s="123"/>
      <c r="U5123" s="299"/>
      <c r="V5123" s="294" t="str">
        <f>IF(Tabela7[[#This Row],[C/V]]="c",Tabela7[[#This Row],[Preço Médio]],"")</f>
        <v/>
      </c>
      <c r="W5123" s="294" t="str">
        <f>IF(Tabela7[[#This Row],[C/V]]="v",Tabela7[[#This Row],[Preço Médio]],"")</f>
        <v/>
      </c>
      <c r="X5123" s="123" t="str">
        <f>Tabela7[[#This Row],[Código Negociação]]&amp;Tabela7[[#This Row],[C/V]]</f>
        <v/>
      </c>
    </row>
    <row r="5124" spans="3:24" ht="15" customHeight="1" x14ac:dyDescent="0.25">
      <c r="C5124" s="262"/>
      <c r="D5124" s="272"/>
      <c r="E5124" s="272"/>
      <c r="F5124" s="264"/>
      <c r="G5124" s="265"/>
      <c r="H5124" s="126"/>
      <c r="I5124" s="125"/>
      <c r="J5124" s="125"/>
      <c r="K5124" s="125"/>
      <c r="L5124" s="125"/>
      <c r="M5124" s="125"/>
      <c r="N5124" s="125"/>
      <c r="O5124" s="266"/>
      <c r="P5124" s="267"/>
      <c r="Q5124" s="268"/>
      <c r="R5124" s="269"/>
      <c r="S5124" s="268"/>
      <c r="T5124" s="263"/>
      <c r="U5124" s="300"/>
      <c r="V5124" s="294" t="str">
        <f>IF(Tabela7[[#This Row],[C/V]]="c",Tabela7[[#This Row],[Preço Médio]],"")</f>
        <v/>
      </c>
      <c r="W5124" s="294" t="str">
        <f>IF(Tabela7[[#This Row],[C/V]]="v",Tabela7[[#This Row],[Preço Médio]],"")</f>
        <v/>
      </c>
      <c r="X5124" s="123" t="str">
        <f>Tabela7[[#This Row],[Código Negociação]]&amp;Tabela7[[#This Row],[C/V]]</f>
        <v/>
      </c>
    </row>
    <row r="5125" spans="3:24" ht="15" customHeight="1" x14ac:dyDescent="0.25">
      <c r="C5125" s="262"/>
      <c r="D5125" s="272"/>
      <c r="E5125" s="272"/>
      <c r="F5125" s="264"/>
      <c r="G5125" s="265"/>
      <c r="H5125" s="126"/>
      <c r="I5125" s="125"/>
      <c r="J5125" s="125"/>
      <c r="K5125" s="125"/>
      <c r="L5125" s="125"/>
      <c r="M5125" s="125"/>
      <c r="N5125" s="125"/>
      <c r="O5125" s="266"/>
      <c r="P5125" s="267"/>
      <c r="Q5125" s="267"/>
      <c r="R5125" s="270"/>
      <c r="S5125" s="267"/>
      <c r="T5125" s="264"/>
      <c r="U5125" s="300"/>
      <c r="V5125" s="294" t="str">
        <f>IF(Tabela7[[#This Row],[C/V]]="c",Tabela7[[#This Row],[Preço Médio]],"")</f>
        <v/>
      </c>
      <c r="W5125" s="294" t="str">
        <f>IF(Tabela7[[#This Row],[C/V]]="v",Tabela7[[#This Row],[Preço Médio]],"")</f>
        <v/>
      </c>
      <c r="X5125" s="123" t="str">
        <f>Tabela7[[#This Row],[Código Negociação]]&amp;Tabela7[[#This Row],[C/V]]</f>
        <v/>
      </c>
    </row>
    <row r="5126" spans="3:24" ht="15" customHeight="1" x14ac:dyDescent="0.25">
      <c r="C5126" s="141"/>
      <c r="D5126" s="273"/>
      <c r="E5126" s="273"/>
      <c r="F5126" s="264"/>
      <c r="G5126" s="274"/>
      <c r="H5126" s="264"/>
      <c r="I5126" s="275"/>
      <c r="J5126" s="275"/>
      <c r="K5126" s="275"/>
      <c r="L5126" s="275"/>
      <c r="M5126" s="275"/>
      <c r="N5126" s="275"/>
      <c r="O5126" s="267"/>
      <c r="P5126" s="267"/>
      <c r="Q5126" s="268"/>
      <c r="R5126" s="269"/>
      <c r="S5126" s="268"/>
      <c r="T5126" s="263"/>
      <c r="U5126" s="300"/>
      <c r="V5126" s="294" t="str">
        <f>IF(Tabela7[[#This Row],[C/V]]="c",Tabela7[[#This Row],[Preço Médio]],"")</f>
        <v/>
      </c>
      <c r="W5126" s="294" t="str">
        <f>IF(Tabela7[[#This Row],[C/V]]="v",Tabela7[[#This Row],[Preço Médio]],"")</f>
        <v/>
      </c>
      <c r="X5126" s="123" t="str">
        <f>Tabela7[[#This Row],[Código Negociação]]&amp;Tabela7[[#This Row],[C/V]]</f>
        <v/>
      </c>
    </row>
    <row r="5127" spans="3:24" ht="15" customHeight="1" x14ac:dyDescent="0.25">
      <c r="C5127" s="262"/>
      <c r="D5127" s="272"/>
      <c r="E5127" s="273"/>
      <c r="F5127" s="264"/>
      <c r="G5127" s="265"/>
      <c r="H5127" s="126"/>
      <c r="I5127" s="125"/>
      <c r="J5127" s="125"/>
      <c r="K5127" s="125"/>
      <c r="L5127" s="125"/>
      <c r="M5127" s="125"/>
      <c r="N5127" s="125"/>
      <c r="O5127" s="266"/>
      <c r="P5127" s="267"/>
      <c r="Q5127" s="268"/>
      <c r="R5127" s="269"/>
      <c r="S5127" s="268"/>
      <c r="T5127" s="263"/>
      <c r="U5127" s="300"/>
      <c r="V5127" s="294" t="str">
        <f>IF(Tabela7[[#This Row],[C/V]]="c",Tabela7[[#This Row],[Preço Médio]],"")</f>
        <v/>
      </c>
      <c r="W5127" s="294" t="str">
        <f>IF(Tabela7[[#This Row],[C/V]]="v",Tabela7[[#This Row],[Preço Médio]],"")</f>
        <v/>
      </c>
      <c r="X5127" s="123" t="str">
        <f>Tabela7[[#This Row],[Código Negociação]]&amp;Tabela7[[#This Row],[C/V]]</f>
        <v/>
      </c>
    </row>
    <row r="5128" spans="3:24" ht="15" customHeight="1" x14ac:dyDescent="0.25">
      <c r="C5128" s="262"/>
      <c r="D5128" s="272"/>
      <c r="E5128" s="273"/>
      <c r="F5128" s="264"/>
      <c r="G5128" s="265"/>
      <c r="H5128" s="126"/>
      <c r="I5128" s="125"/>
      <c r="J5128" s="125"/>
      <c r="K5128" s="125"/>
      <c r="L5128" s="125"/>
      <c r="M5128" s="125"/>
      <c r="N5128" s="125"/>
      <c r="O5128" s="266"/>
      <c r="P5128" s="267"/>
      <c r="Q5128" s="267"/>
      <c r="R5128" s="270"/>
      <c r="S5128" s="267"/>
      <c r="T5128" s="264"/>
      <c r="U5128" s="300"/>
      <c r="V5128" s="294" t="str">
        <f>IF(Tabela7[[#This Row],[C/V]]="c",Tabela7[[#This Row],[Preço Médio]],"")</f>
        <v/>
      </c>
      <c r="W5128" s="294" t="str">
        <f>IF(Tabela7[[#This Row],[C/V]]="v",Tabela7[[#This Row],[Preço Médio]],"")</f>
        <v/>
      </c>
      <c r="X5128" s="123" t="str">
        <f>Tabela7[[#This Row],[Código Negociação]]&amp;Tabela7[[#This Row],[C/V]]</f>
        <v/>
      </c>
    </row>
    <row r="5129" spans="3:24" ht="15" customHeight="1" x14ac:dyDescent="0.25">
      <c r="C5129" s="141"/>
      <c r="D5129" s="271"/>
      <c r="E5129" s="271"/>
      <c r="F5129" s="118"/>
      <c r="G5129" s="119"/>
      <c r="H5129" s="118"/>
      <c r="I5129" s="120"/>
      <c r="J5129" s="120"/>
      <c r="K5129" s="120"/>
      <c r="L5129" s="120"/>
      <c r="M5129" s="120"/>
      <c r="N5129" s="120"/>
      <c r="O5129" s="121"/>
      <c r="P5129" s="121"/>
      <c r="Q5129" s="117"/>
      <c r="R5129" s="122"/>
      <c r="S5129" s="117"/>
      <c r="T5129" s="123"/>
      <c r="U5129" s="299"/>
      <c r="V5129" s="294" t="str">
        <f>IF(Tabela7[[#This Row],[C/V]]="c",Tabela7[[#This Row],[Preço Médio]],"")</f>
        <v/>
      </c>
      <c r="W5129" s="294" t="str">
        <f>IF(Tabela7[[#This Row],[C/V]]="v",Tabela7[[#This Row],[Preço Médio]],"")</f>
        <v/>
      </c>
      <c r="X5129" s="123" t="str">
        <f>Tabela7[[#This Row],[Código Negociação]]&amp;Tabela7[[#This Row],[C/V]]</f>
        <v/>
      </c>
    </row>
    <row r="5130" spans="3:24" ht="15" customHeight="1" x14ac:dyDescent="0.25">
      <c r="C5130" s="262"/>
      <c r="D5130" s="272"/>
      <c r="E5130" s="272"/>
      <c r="F5130" s="264"/>
      <c r="G5130" s="265"/>
      <c r="H5130" s="126"/>
      <c r="I5130" s="125"/>
      <c r="J5130" s="125"/>
      <c r="K5130" s="125"/>
      <c r="L5130" s="125"/>
      <c r="M5130" s="125"/>
      <c r="N5130" s="125"/>
      <c r="O5130" s="266"/>
      <c r="P5130" s="267"/>
      <c r="Q5130" s="268"/>
      <c r="R5130" s="269"/>
      <c r="S5130" s="268"/>
      <c r="T5130" s="263"/>
      <c r="U5130" s="300"/>
      <c r="V5130" s="294" t="str">
        <f>IF(Tabela7[[#This Row],[C/V]]="c",Tabela7[[#This Row],[Preço Médio]],"")</f>
        <v/>
      </c>
      <c r="W5130" s="294" t="str">
        <f>IF(Tabela7[[#This Row],[C/V]]="v",Tabela7[[#This Row],[Preço Médio]],"")</f>
        <v/>
      </c>
      <c r="X5130" s="123" t="str">
        <f>Tabela7[[#This Row],[Código Negociação]]&amp;Tabela7[[#This Row],[C/V]]</f>
        <v/>
      </c>
    </row>
    <row r="5131" spans="3:24" ht="15" customHeight="1" x14ac:dyDescent="0.25">
      <c r="C5131" s="262"/>
      <c r="D5131" s="272"/>
      <c r="E5131" s="272"/>
      <c r="F5131" s="264"/>
      <c r="G5131" s="265"/>
      <c r="H5131" s="126"/>
      <c r="I5131" s="125"/>
      <c r="J5131" s="125"/>
      <c r="K5131" s="125"/>
      <c r="L5131" s="125"/>
      <c r="M5131" s="125"/>
      <c r="N5131" s="125"/>
      <c r="O5131" s="266"/>
      <c r="P5131" s="267"/>
      <c r="Q5131" s="267"/>
      <c r="R5131" s="270"/>
      <c r="S5131" s="267"/>
      <c r="T5131" s="264"/>
      <c r="U5131" s="300"/>
      <c r="V5131" s="294" t="str">
        <f>IF(Tabela7[[#This Row],[C/V]]="c",Tabela7[[#This Row],[Preço Médio]],"")</f>
        <v/>
      </c>
      <c r="W5131" s="294" t="str">
        <f>IF(Tabela7[[#This Row],[C/V]]="v",Tabela7[[#This Row],[Preço Médio]],"")</f>
        <v/>
      </c>
      <c r="X5131" s="123" t="str">
        <f>Tabela7[[#This Row],[Código Negociação]]&amp;Tabela7[[#This Row],[C/V]]</f>
        <v/>
      </c>
    </row>
    <row r="5132" spans="3:24" ht="15" customHeight="1" x14ac:dyDescent="0.25">
      <c r="C5132" s="141"/>
      <c r="D5132" s="273"/>
      <c r="E5132" s="273"/>
      <c r="F5132" s="264"/>
      <c r="G5132" s="274"/>
      <c r="H5132" s="264"/>
      <c r="I5132" s="275"/>
      <c r="J5132" s="275"/>
      <c r="K5132" s="275"/>
      <c r="L5132" s="275"/>
      <c r="M5132" s="275"/>
      <c r="N5132" s="275"/>
      <c r="O5132" s="267"/>
      <c r="P5132" s="267"/>
      <c r="Q5132" s="268"/>
      <c r="R5132" s="269"/>
      <c r="S5132" s="268"/>
      <c r="T5132" s="263"/>
      <c r="U5132" s="300"/>
      <c r="V5132" s="294" t="str">
        <f>IF(Tabela7[[#This Row],[C/V]]="c",Tabela7[[#This Row],[Preço Médio]],"")</f>
        <v/>
      </c>
      <c r="W5132" s="294" t="str">
        <f>IF(Tabela7[[#This Row],[C/V]]="v",Tabela7[[#This Row],[Preço Médio]],"")</f>
        <v/>
      </c>
      <c r="X5132" s="123" t="str">
        <f>Tabela7[[#This Row],[Código Negociação]]&amp;Tabela7[[#This Row],[C/V]]</f>
        <v/>
      </c>
    </row>
    <row r="5133" spans="3:24" ht="15" customHeight="1" x14ac:dyDescent="0.25">
      <c r="C5133" s="262"/>
      <c r="D5133" s="272"/>
      <c r="E5133" s="273"/>
      <c r="F5133" s="264"/>
      <c r="G5133" s="265"/>
      <c r="H5133" s="126"/>
      <c r="I5133" s="125"/>
      <c r="J5133" s="125"/>
      <c r="K5133" s="125"/>
      <c r="L5133" s="125"/>
      <c r="M5133" s="125"/>
      <c r="N5133" s="125"/>
      <c r="O5133" s="266"/>
      <c r="P5133" s="267"/>
      <c r="Q5133" s="268"/>
      <c r="R5133" s="269"/>
      <c r="S5133" s="268"/>
      <c r="T5133" s="263"/>
      <c r="U5133" s="300"/>
      <c r="V5133" s="294" t="str">
        <f>IF(Tabela7[[#This Row],[C/V]]="c",Tabela7[[#This Row],[Preço Médio]],"")</f>
        <v/>
      </c>
      <c r="W5133" s="294" t="str">
        <f>IF(Tabela7[[#This Row],[C/V]]="v",Tabela7[[#This Row],[Preço Médio]],"")</f>
        <v/>
      </c>
      <c r="X5133" s="123" t="str">
        <f>Tabela7[[#This Row],[Código Negociação]]&amp;Tabela7[[#This Row],[C/V]]</f>
        <v/>
      </c>
    </row>
    <row r="5134" spans="3:24" ht="15" customHeight="1" x14ac:dyDescent="0.25">
      <c r="C5134" s="262"/>
      <c r="D5134" s="272"/>
      <c r="E5134" s="273"/>
      <c r="F5134" s="264"/>
      <c r="G5134" s="265"/>
      <c r="H5134" s="126"/>
      <c r="I5134" s="125"/>
      <c r="J5134" s="125"/>
      <c r="K5134" s="125"/>
      <c r="L5134" s="125"/>
      <c r="M5134" s="125"/>
      <c r="N5134" s="125"/>
      <c r="O5134" s="266"/>
      <c r="P5134" s="267"/>
      <c r="Q5134" s="267"/>
      <c r="R5134" s="270"/>
      <c r="S5134" s="267"/>
      <c r="T5134" s="264"/>
      <c r="U5134" s="300"/>
      <c r="V5134" s="294" t="str">
        <f>IF(Tabela7[[#This Row],[C/V]]="c",Tabela7[[#This Row],[Preço Médio]],"")</f>
        <v/>
      </c>
      <c r="W5134" s="294" t="str">
        <f>IF(Tabela7[[#This Row],[C/V]]="v",Tabela7[[#This Row],[Preço Médio]],"")</f>
        <v/>
      </c>
      <c r="X5134" s="123" t="str">
        <f>Tabela7[[#This Row],[Código Negociação]]&amp;Tabela7[[#This Row],[C/V]]</f>
        <v/>
      </c>
    </row>
    <row r="5135" spans="3:24" ht="15" customHeight="1" x14ac:dyDescent="0.25">
      <c r="C5135" s="141"/>
      <c r="D5135" s="271"/>
      <c r="E5135" s="271"/>
      <c r="F5135" s="118"/>
      <c r="G5135" s="119"/>
      <c r="H5135" s="118"/>
      <c r="I5135" s="120"/>
      <c r="J5135" s="120"/>
      <c r="K5135" s="120"/>
      <c r="L5135" s="120"/>
      <c r="M5135" s="120"/>
      <c r="N5135" s="120"/>
      <c r="O5135" s="121"/>
      <c r="P5135" s="121"/>
      <c r="Q5135" s="117"/>
      <c r="R5135" s="122"/>
      <c r="S5135" s="117"/>
      <c r="T5135" s="123"/>
      <c r="U5135" s="299"/>
      <c r="V5135" s="294" t="str">
        <f>IF(Tabela7[[#This Row],[C/V]]="c",Tabela7[[#This Row],[Preço Médio]],"")</f>
        <v/>
      </c>
      <c r="W5135" s="294" t="str">
        <f>IF(Tabela7[[#This Row],[C/V]]="v",Tabela7[[#This Row],[Preço Médio]],"")</f>
        <v/>
      </c>
      <c r="X5135" s="123" t="str">
        <f>Tabela7[[#This Row],[Código Negociação]]&amp;Tabela7[[#This Row],[C/V]]</f>
        <v/>
      </c>
    </row>
    <row r="5136" spans="3:24" ht="15" customHeight="1" x14ac:dyDescent="0.25">
      <c r="C5136" s="262"/>
      <c r="D5136" s="272"/>
      <c r="E5136" s="272"/>
      <c r="F5136" s="264"/>
      <c r="G5136" s="265"/>
      <c r="H5136" s="126"/>
      <c r="I5136" s="125"/>
      <c r="J5136" s="125"/>
      <c r="K5136" s="125"/>
      <c r="L5136" s="125"/>
      <c r="M5136" s="125"/>
      <c r="N5136" s="125"/>
      <c r="O5136" s="266"/>
      <c r="P5136" s="267"/>
      <c r="Q5136" s="268"/>
      <c r="R5136" s="269"/>
      <c r="S5136" s="268"/>
      <c r="T5136" s="263"/>
      <c r="U5136" s="300"/>
      <c r="V5136" s="294" t="str">
        <f>IF(Tabela7[[#This Row],[C/V]]="c",Tabela7[[#This Row],[Preço Médio]],"")</f>
        <v/>
      </c>
      <c r="W5136" s="294" t="str">
        <f>IF(Tabela7[[#This Row],[C/V]]="v",Tabela7[[#This Row],[Preço Médio]],"")</f>
        <v/>
      </c>
      <c r="X5136" s="123" t="str">
        <f>Tabela7[[#This Row],[Código Negociação]]&amp;Tabela7[[#This Row],[C/V]]</f>
        <v/>
      </c>
    </row>
    <row r="5137" spans="3:24" ht="15" customHeight="1" x14ac:dyDescent="0.25">
      <c r="C5137" s="262"/>
      <c r="D5137" s="272"/>
      <c r="E5137" s="272"/>
      <c r="F5137" s="264"/>
      <c r="G5137" s="265"/>
      <c r="H5137" s="126"/>
      <c r="I5137" s="125"/>
      <c r="J5137" s="125"/>
      <c r="K5137" s="125"/>
      <c r="L5137" s="125"/>
      <c r="M5137" s="125"/>
      <c r="N5137" s="125"/>
      <c r="O5137" s="266"/>
      <c r="P5137" s="267"/>
      <c r="Q5137" s="267"/>
      <c r="R5137" s="270"/>
      <c r="S5137" s="267"/>
      <c r="T5137" s="264"/>
      <c r="U5137" s="300"/>
      <c r="V5137" s="294" t="str">
        <f>IF(Tabela7[[#This Row],[C/V]]="c",Tabela7[[#This Row],[Preço Médio]],"")</f>
        <v/>
      </c>
      <c r="W5137" s="294" t="str">
        <f>IF(Tabela7[[#This Row],[C/V]]="v",Tabela7[[#This Row],[Preço Médio]],"")</f>
        <v/>
      </c>
      <c r="X5137" s="123" t="str">
        <f>Tabela7[[#This Row],[Código Negociação]]&amp;Tabela7[[#This Row],[C/V]]</f>
        <v/>
      </c>
    </row>
    <row r="5138" spans="3:24" ht="15" customHeight="1" x14ac:dyDescent="0.25">
      <c r="C5138" s="141"/>
      <c r="D5138" s="273"/>
      <c r="E5138" s="273"/>
      <c r="F5138" s="264"/>
      <c r="G5138" s="274"/>
      <c r="H5138" s="264"/>
      <c r="I5138" s="275"/>
      <c r="J5138" s="275"/>
      <c r="K5138" s="275"/>
      <c r="L5138" s="275"/>
      <c r="M5138" s="275"/>
      <c r="N5138" s="275"/>
      <c r="O5138" s="267"/>
      <c r="P5138" s="267"/>
      <c r="Q5138" s="268"/>
      <c r="R5138" s="269"/>
      <c r="S5138" s="268"/>
      <c r="T5138" s="263"/>
      <c r="U5138" s="300"/>
      <c r="V5138" s="294" t="str">
        <f>IF(Tabela7[[#This Row],[C/V]]="c",Tabela7[[#This Row],[Preço Médio]],"")</f>
        <v/>
      </c>
      <c r="W5138" s="294" t="str">
        <f>IF(Tabela7[[#This Row],[C/V]]="v",Tabela7[[#This Row],[Preço Médio]],"")</f>
        <v/>
      </c>
      <c r="X5138" s="123" t="str">
        <f>Tabela7[[#This Row],[Código Negociação]]&amp;Tabela7[[#This Row],[C/V]]</f>
        <v/>
      </c>
    </row>
    <row r="5139" spans="3:24" ht="15" customHeight="1" x14ac:dyDescent="0.25">
      <c r="C5139" s="262"/>
      <c r="D5139" s="272"/>
      <c r="E5139" s="273"/>
      <c r="F5139" s="264"/>
      <c r="G5139" s="265"/>
      <c r="H5139" s="126"/>
      <c r="I5139" s="125"/>
      <c r="J5139" s="125"/>
      <c r="K5139" s="125"/>
      <c r="L5139" s="125"/>
      <c r="M5139" s="125"/>
      <c r="N5139" s="125"/>
      <c r="O5139" s="266"/>
      <c r="P5139" s="267"/>
      <c r="Q5139" s="268"/>
      <c r="R5139" s="269"/>
      <c r="S5139" s="268"/>
      <c r="T5139" s="263"/>
      <c r="U5139" s="300"/>
      <c r="V5139" s="294" t="str">
        <f>IF(Tabela7[[#This Row],[C/V]]="c",Tabela7[[#This Row],[Preço Médio]],"")</f>
        <v/>
      </c>
      <c r="W5139" s="294" t="str">
        <f>IF(Tabela7[[#This Row],[C/V]]="v",Tabela7[[#This Row],[Preço Médio]],"")</f>
        <v/>
      </c>
      <c r="X5139" s="123" t="str">
        <f>Tabela7[[#This Row],[Código Negociação]]&amp;Tabela7[[#This Row],[C/V]]</f>
        <v/>
      </c>
    </row>
    <row r="5140" spans="3:24" ht="15" customHeight="1" x14ac:dyDescent="0.25">
      <c r="C5140" s="262"/>
      <c r="D5140" s="272"/>
      <c r="E5140" s="273"/>
      <c r="F5140" s="264"/>
      <c r="G5140" s="265"/>
      <c r="H5140" s="126"/>
      <c r="I5140" s="125"/>
      <c r="J5140" s="125"/>
      <c r="K5140" s="125"/>
      <c r="L5140" s="125"/>
      <c r="M5140" s="125"/>
      <c r="N5140" s="125"/>
      <c r="O5140" s="266"/>
      <c r="P5140" s="267"/>
      <c r="Q5140" s="267"/>
      <c r="R5140" s="270"/>
      <c r="S5140" s="267"/>
      <c r="T5140" s="264"/>
      <c r="U5140" s="300"/>
      <c r="V5140" s="294" t="str">
        <f>IF(Tabela7[[#This Row],[C/V]]="c",Tabela7[[#This Row],[Preço Médio]],"")</f>
        <v/>
      </c>
      <c r="W5140" s="294" t="str">
        <f>IF(Tabela7[[#This Row],[C/V]]="v",Tabela7[[#This Row],[Preço Médio]],"")</f>
        <v/>
      </c>
      <c r="X5140" s="123" t="str">
        <f>Tabela7[[#This Row],[Código Negociação]]&amp;Tabela7[[#This Row],[C/V]]</f>
        <v/>
      </c>
    </row>
    <row r="5141" spans="3:24" ht="15" customHeight="1" x14ac:dyDescent="0.25">
      <c r="C5141" s="141"/>
      <c r="D5141" s="271"/>
      <c r="E5141" s="271"/>
      <c r="F5141" s="118"/>
      <c r="G5141" s="119"/>
      <c r="H5141" s="118"/>
      <c r="I5141" s="120"/>
      <c r="J5141" s="120"/>
      <c r="K5141" s="120"/>
      <c r="L5141" s="120"/>
      <c r="M5141" s="120"/>
      <c r="N5141" s="120"/>
      <c r="O5141" s="121"/>
      <c r="P5141" s="121"/>
      <c r="Q5141" s="117"/>
      <c r="R5141" s="122"/>
      <c r="S5141" s="117"/>
      <c r="T5141" s="123"/>
      <c r="U5141" s="299"/>
      <c r="V5141" s="294" t="str">
        <f>IF(Tabela7[[#This Row],[C/V]]="c",Tabela7[[#This Row],[Preço Médio]],"")</f>
        <v/>
      </c>
      <c r="W5141" s="294" t="str">
        <f>IF(Tabela7[[#This Row],[C/V]]="v",Tabela7[[#This Row],[Preço Médio]],"")</f>
        <v/>
      </c>
      <c r="X5141" s="123" t="str">
        <f>Tabela7[[#This Row],[Código Negociação]]&amp;Tabela7[[#This Row],[C/V]]</f>
        <v/>
      </c>
    </row>
    <row r="5142" spans="3:24" ht="15" customHeight="1" x14ac:dyDescent="0.25">
      <c r="C5142" s="262"/>
      <c r="D5142" s="272"/>
      <c r="E5142" s="272"/>
      <c r="F5142" s="264"/>
      <c r="G5142" s="265"/>
      <c r="H5142" s="126"/>
      <c r="I5142" s="125"/>
      <c r="J5142" s="125"/>
      <c r="K5142" s="125"/>
      <c r="L5142" s="125"/>
      <c r="M5142" s="125"/>
      <c r="N5142" s="125"/>
      <c r="O5142" s="266"/>
      <c r="P5142" s="267"/>
      <c r="Q5142" s="268"/>
      <c r="R5142" s="269"/>
      <c r="S5142" s="268"/>
      <c r="T5142" s="263"/>
      <c r="U5142" s="300"/>
      <c r="V5142" s="294" t="str">
        <f>IF(Tabela7[[#This Row],[C/V]]="c",Tabela7[[#This Row],[Preço Médio]],"")</f>
        <v/>
      </c>
      <c r="W5142" s="294" t="str">
        <f>IF(Tabela7[[#This Row],[C/V]]="v",Tabela7[[#This Row],[Preço Médio]],"")</f>
        <v/>
      </c>
      <c r="X5142" s="123" t="str">
        <f>Tabela7[[#This Row],[Código Negociação]]&amp;Tabela7[[#This Row],[C/V]]</f>
        <v/>
      </c>
    </row>
    <row r="5143" spans="3:24" ht="15" customHeight="1" x14ac:dyDescent="0.25">
      <c r="C5143" s="262"/>
      <c r="D5143" s="272"/>
      <c r="E5143" s="272"/>
      <c r="F5143" s="264"/>
      <c r="G5143" s="265"/>
      <c r="H5143" s="126"/>
      <c r="I5143" s="125"/>
      <c r="J5143" s="125"/>
      <c r="K5143" s="125"/>
      <c r="L5143" s="125"/>
      <c r="M5143" s="125"/>
      <c r="N5143" s="125"/>
      <c r="O5143" s="266"/>
      <c r="P5143" s="267"/>
      <c r="Q5143" s="267"/>
      <c r="R5143" s="270"/>
      <c r="S5143" s="267"/>
      <c r="T5143" s="264"/>
      <c r="U5143" s="300"/>
      <c r="V5143" s="294" t="str">
        <f>IF(Tabela7[[#This Row],[C/V]]="c",Tabela7[[#This Row],[Preço Médio]],"")</f>
        <v/>
      </c>
      <c r="W5143" s="294" t="str">
        <f>IF(Tabela7[[#This Row],[C/V]]="v",Tabela7[[#This Row],[Preço Médio]],"")</f>
        <v/>
      </c>
      <c r="X5143" s="123" t="str">
        <f>Tabela7[[#This Row],[Código Negociação]]&amp;Tabela7[[#This Row],[C/V]]</f>
        <v/>
      </c>
    </row>
    <row r="5144" spans="3:24" ht="15" customHeight="1" x14ac:dyDescent="0.25">
      <c r="C5144" s="141"/>
      <c r="D5144" s="273"/>
      <c r="E5144" s="273"/>
      <c r="F5144" s="264"/>
      <c r="G5144" s="274"/>
      <c r="H5144" s="264"/>
      <c r="I5144" s="275"/>
      <c r="J5144" s="275"/>
      <c r="K5144" s="275"/>
      <c r="L5144" s="275"/>
      <c r="M5144" s="275"/>
      <c r="N5144" s="275"/>
      <c r="O5144" s="267"/>
      <c r="P5144" s="267"/>
      <c r="Q5144" s="268"/>
      <c r="R5144" s="269"/>
      <c r="S5144" s="268"/>
      <c r="T5144" s="263"/>
      <c r="U5144" s="300"/>
      <c r="V5144" s="294" t="str">
        <f>IF(Tabela7[[#This Row],[C/V]]="c",Tabela7[[#This Row],[Preço Médio]],"")</f>
        <v/>
      </c>
      <c r="W5144" s="294" t="str">
        <f>IF(Tabela7[[#This Row],[C/V]]="v",Tabela7[[#This Row],[Preço Médio]],"")</f>
        <v/>
      </c>
      <c r="X5144" s="123" t="str">
        <f>Tabela7[[#This Row],[Código Negociação]]&amp;Tabela7[[#This Row],[C/V]]</f>
        <v/>
      </c>
    </row>
    <row r="5145" spans="3:24" ht="15" customHeight="1" x14ac:dyDescent="0.25">
      <c r="C5145" s="262"/>
      <c r="D5145" s="272"/>
      <c r="E5145" s="273"/>
      <c r="F5145" s="264"/>
      <c r="G5145" s="265"/>
      <c r="H5145" s="126"/>
      <c r="I5145" s="125"/>
      <c r="J5145" s="125"/>
      <c r="K5145" s="125"/>
      <c r="L5145" s="125"/>
      <c r="M5145" s="125"/>
      <c r="N5145" s="125"/>
      <c r="O5145" s="266"/>
      <c r="P5145" s="267"/>
      <c r="Q5145" s="268"/>
      <c r="R5145" s="269"/>
      <c r="S5145" s="268"/>
      <c r="T5145" s="263"/>
      <c r="U5145" s="300"/>
      <c r="V5145" s="294" t="str">
        <f>IF(Tabela7[[#This Row],[C/V]]="c",Tabela7[[#This Row],[Preço Médio]],"")</f>
        <v/>
      </c>
      <c r="W5145" s="294" t="str">
        <f>IF(Tabela7[[#This Row],[C/V]]="v",Tabela7[[#This Row],[Preço Médio]],"")</f>
        <v/>
      </c>
      <c r="X5145" s="123" t="str">
        <f>Tabela7[[#This Row],[Código Negociação]]&amp;Tabela7[[#This Row],[C/V]]</f>
        <v/>
      </c>
    </row>
    <row r="5146" spans="3:24" ht="15" customHeight="1" x14ac:dyDescent="0.25">
      <c r="C5146" s="262"/>
      <c r="D5146" s="272"/>
      <c r="E5146" s="273"/>
      <c r="F5146" s="264"/>
      <c r="G5146" s="265"/>
      <c r="H5146" s="126"/>
      <c r="I5146" s="125"/>
      <c r="J5146" s="125"/>
      <c r="K5146" s="125"/>
      <c r="L5146" s="125"/>
      <c r="M5146" s="125"/>
      <c r="N5146" s="125"/>
      <c r="O5146" s="266"/>
      <c r="P5146" s="267"/>
      <c r="Q5146" s="267"/>
      <c r="R5146" s="270"/>
      <c r="S5146" s="267"/>
      <c r="T5146" s="264"/>
      <c r="U5146" s="300"/>
      <c r="V5146" s="294" t="str">
        <f>IF(Tabela7[[#This Row],[C/V]]="c",Tabela7[[#This Row],[Preço Médio]],"")</f>
        <v/>
      </c>
      <c r="W5146" s="294" t="str">
        <f>IF(Tabela7[[#This Row],[C/V]]="v",Tabela7[[#This Row],[Preço Médio]],"")</f>
        <v/>
      </c>
      <c r="X5146" s="123" t="str">
        <f>Tabela7[[#This Row],[Código Negociação]]&amp;Tabela7[[#This Row],[C/V]]</f>
        <v/>
      </c>
    </row>
    <row r="5147" spans="3:24" ht="15" customHeight="1" x14ac:dyDescent="0.25">
      <c r="C5147" s="141"/>
      <c r="D5147" s="271"/>
      <c r="E5147" s="271"/>
      <c r="F5147" s="118"/>
      <c r="G5147" s="119"/>
      <c r="H5147" s="118"/>
      <c r="I5147" s="120"/>
      <c r="J5147" s="120"/>
      <c r="K5147" s="120"/>
      <c r="L5147" s="120"/>
      <c r="M5147" s="120"/>
      <c r="N5147" s="120"/>
      <c r="O5147" s="121"/>
      <c r="P5147" s="121"/>
      <c r="Q5147" s="117"/>
      <c r="R5147" s="122"/>
      <c r="S5147" s="117"/>
      <c r="T5147" s="123"/>
      <c r="U5147" s="299"/>
      <c r="V5147" s="294" t="str">
        <f>IF(Tabela7[[#This Row],[C/V]]="c",Tabela7[[#This Row],[Preço Médio]],"")</f>
        <v/>
      </c>
      <c r="W5147" s="294" t="str">
        <f>IF(Tabela7[[#This Row],[C/V]]="v",Tabela7[[#This Row],[Preço Médio]],"")</f>
        <v/>
      </c>
      <c r="X5147" s="123" t="str">
        <f>Tabela7[[#This Row],[Código Negociação]]&amp;Tabela7[[#This Row],[C/V]]</f>
        <v/>
      </c>
    </row>
    <row r="5148" spans="3:24" ht="15" customHeight="1" x14ac:dyDescent="0.25">
      <c r="C5148" s="262"/>
      <c r="D5148" s="272"/>
      <c r="E5148" s="272"/>
      <c r="F5148" s="264"/>
      <c r="G5148" s="265"/>
      <c r="H5148" s="126"/>
      <c r="I5148" s="125"/>
      <c r="J5148" s="125"/>
      <c r="K5148" s="125"/>
      <c r="L5148" s="125"/>
      <c r="M5148" s="125"/>
      <c r="N5148" s="125"/>
      <c r="O5148" s="266"/>
      <c r="P5148" s="267"/>
      <c r="Q5148" s="268"/>
      <c r="R5148" s="269"/>
      <c r="S5148" s="268"/>
      <c r="T5148" s="263"/>
      <c r="U5148" s="300"/>
      <c r="V5148" s="294" t="str">
        <f>IF(Tabela7[[#This Row],[C/V]]="c",Tabela7[[#This Row],[Preço Médio]],"")</f>
        <v/>
      </c>
      <c r="W5148" s="294" t="str">
        <f>IF(Tabela7[[#This Row],[C/V]]="v",Tabela7[[#This Row],[Preço Médio]],"")</f>
        <v/>
      </c>
      <c r="X5148" s="123" t="str">
        <f>Tabela7[[#This Row],[Código Negociação]]&amp;Tabela7[[#This Row],[C/V]]</f>
        <v/>
      </c>
    </row>
    <row r="5149" spans="3:24" ht="15" customHeight="1" x14ac:dyDescent="0.25">
      <c r="C5149" s="262"/>
      <c r="D5149" s="272"/>
      <c r="E5149" s="272"/>
      <c r="F5149" s="264"/>
      <c r="G5149" s="265"/>
      <c r="H5149" s="126"/>
      <c r="I5149" s="125"/>
      <c r="J5149" s="125"/>
      <c r="K5149" s="125"/>
      <c r="L5149" s="125"/>
      <c r="M5149" s="125"/>
      <c r="N5149" s="125"/>
      <c r="O5149" s="266"/>
      <c r="P5149" s="267"/>
      <c r="Q5149" s="267"/>
      <c r="R5149" s="270"/>
      <c r="S5149" s="267"/>
      <c r="T5149" s="264"/>
      <c r="U5149" s="300"/>
      <c r="V5149" s="294" t="str">
        <f>IF(Tabela7[[#This Row],[C/V]]="c",Tabela7[[#This Row],[Preço Médio]],"")</f>
        <v/>
      </c>
      <c r="W5149" s="294" t="str">
        <f>IF(Tabela7[[#This Row],[C/V]]="v",Tabela7[[#This Row],[Preço Médio]],"")</f>
        <v/>
      </c>
      <c r="X5149" s="123" t="str">
        <f>Tabela7[[#This Row],[Código Negociação]]&amp;Tabela7[[#This Row],[C/V]]</f>
        <v/>
      </c>
    </row>
    <row r="5150" spans="3:24" ht="15" customHeight="1" x14ac:dyDescent="0.25">
      <c r="C5150" s="141"/>
      <c r="D5150" s="273"/>
      <c r="E5150" s="273"/>
      <c r="F5150" s="264"/>
      <c r="G5150" s="274"/>
      <c r="H5150" s="264"/>
      <c r="I5150" s="275"/>
      <c r="J5150" s="275"/>
      <c r="K5150" s="275"/>
      <c r="L5150" s="275"/>
      <c r="M5150" s="275"/>
      <c r="N5150" s="275"/>
      <c r="O5150" s="267"/>
      <c r="P5150" s="267"/>
      <c r="Q5150" s="268"/>
      <c r="R5150" s="269"/>
      <c r="S5150" s="268"/>
      <c r="T5150" s="263"/>
      <c r="U5150" s="300"/>
      <c r="V5150" s="294" t="str">
        <f>IF(Tabela7[[#This Row],[C/V]]="c",Tabela7[[#This Row],[Preço Médio]],"")</f>
        <v/>
      </c>
      <c r="W5150" s="294" t="str">
        <f>IF(Tabela7[[#This Row],[C/V]]="v",Tabela7[[#This Row],[Preço Médio]],"")</f>
        <v/>
      </c>
      <c r="X5150" s="123" t="str">
        <f>Tabela7[[#This Row],[Código Negociação]]&amp;Tabela7[[#This Row],[C/V]]</f>
        <v/>
      </c>
    </row>
    <row r="5151" spans="3:24" ht="15" customHeight="1" x14ac:dyDescent="0.25">
      <c r="C5151" s="262"/>
      <c r="D5151" s="272"/>
      <c r="E5151" s="273"/>
      <c r="F5151" s="264"/>
      <c r="G5151" s="265"/>
      <c r="H5151" s="126"/>
      <c r="I5151" s="125"/>
      <c r="J5151" s="125"/>
      <c r="K5151" s="125"/>
      <c r="L5151" s="125"/>
      <c r="M5151" s="125"/>
      <c r="N5151" s="125"/>
      <c r="O5151" s="266"/>
      <c r="P5151" s="267"/>
      <c r="Q5151" s="268"/>
      <c r="R5151" s="269"/>
      <c r="S5151" s="268"/>
      <c r="T5151" s="263"/>
      <c r="U5151" s="300"/>
      <c r="V5151" s="294" t="str">
        <f>IF(Tabela7[[#This Row],[C/V]]="c",Tabela7[[#This Row],[Preço Médio]],"")</f>
        <v/>
      </c>
      <c r="W5151" s="294" t="str">
        <f>IF(Tabela7[[#This Row],[C/V]]="v",Tabela7[[#This Row],[Preço Médio]],"")</f>
        <v/>
      </c>
      <c r="X5151" s="123" t="str">
        <f>Tabela7[[#This Row],[Código Negociação]]&amp;Tabela7[[#This Row],[C/V]]</f>
        <v/>
      </c>
    </row>
    <row r="5152" spans="3:24" ht="15" customHeight="1" x14ac:dyDescent="0.25">
      <c r="C5152" s="262"/>
      <c r="D5152" s="272"/>
      <c r="E5152" s="273"/>
      <c r="F5152" s="264"/>
      <c r="G5152" s="265"/>
      <c r="H5152" s="126"/>
      <c r="I5152" s="125"/>
      <c r="J5152" s="125"/>
      <c r="K5152" s="125"/>
      <c r="L5152" s="125"/>
      <c r="M5152" s="125"/>
      <c r="N5152" s="125"/>
      <c r="O5152" s="266"/>
      <c r="P5152" s="267"/>
      <c r="Q5152" s="267"/>
      <c r="R5152" s="270"/>
      <c r="S5152" s="267"/>
      <c r="T5152" s="264"/>
      <c r="U5152" s="300"/>
      <c r="V5152" s="294" t="str">
        <f>IF(Tabela7[[#This Row],[C/V]]="c",Tabela7[[#This Row],[Preço Médio]],"")</f>
        <v/>
      </c>
      <c r="W5152" s="294" t="str">
        <f>IF(Tabela7[[#This Row],[C/V]]="v",Tabela7[[#This Row],[Preço Médio]],"")</f>
        <v/>
      </c>
      <c r="X5152" s="123" t="str">
        <f>Tabela7[[#This Row],[Código Negociação]]&amp;Tabela7[[#This Row],[C/V]]</f>
        <v/>
      </c>
    </row>
    <row r="5153" spans="3:24" ht="15" customHeight="1" x14ac:dyDescent="0.25">
      <c r="C5153" s="141"/>
      <c r="D5153" s="271"/>
      <c r="E5153" s="271"/>
      <c r="F5153" s="118"/>
      <c r="G5153" s="119"/>
      <c r="H5153" s="118"/>
      <c r="I5153" s="120"/>
      <c r="J5153" s="120"/>
      <c r="K5153" s="120"/>
      <c r="L5153" s="120"/>
      <c r="M5153" s="120"/>
      <c r="N5153" s="120"/>
      <c r="O5153" s="121"/>
      <c r="P5153" s="121"/>
      <c r="Q5153" s="117"/>
      <c r="R5153" s="122"/>
      <c r="S5153" s="117"/>
      <c r="T5153" s="123"/>
      <c r="U5153" s="299"/>
      <c r="V5153" s="294" t="str">
        <f>IF(Tabela7[[#This Row],[C/V]]="c",Tabela7[[#This Row],[Preço Médio]],"")</f>
        <v/>
      </c>
      <c r="W5153" s="294" t="str">
        <f>IF(Tabela7[[#This Row],[C/V]]="v",Tabela7[[#This Row],[Preço Médio]],"")</f>
        <v/>
      </c>
      <c r="X5153" s="123" t="str">
        <f>Tabela7[[#This Row],[Código Negociação]]&amp;Tabela7[[#This Row],[C/V]]</f>
        <v/>
      </c>
    </row>
    <row r="5154" spans="3:24" ht="15" customHeight="1" x14ac:dyDescent="0.25">
      <c r="C5154" s="262"/>
      <c r="D5154" s="272"/>
      <c r="E5154" s="272"/>
      <c r="F5154" s="264"/>
      <c r="G5154" s="265"/>
      <c r="H5154" s="126"/>
      <c r="I5154" s="125"/>
      <c r="J5154" s="125"/>
      <c r="K5154" s="125"/>
      <c r="L5154" s="125"/>
      <c r="M5154" s="125"/>
      <c r="N5154" s="125"/>
      <c r="O5154" s="266"/>
      <c r="P5154" s="267"/>
      <c r="Q5154" s="268"/>
      <c r="R5154" s="269"/>
      <c r="S5154" s="268"/>
      <c r="T5154" s="263"/>
      <c r="U5154" s="300"/>
      <c r="V5154" s="294" t="str">
        <f>IF(Tabela7[[#This Row],[C/V]]="c",Tabela7[[#This Row],[Preço Médio]],"")</f>
        <v/>
      </c>
      <c r="W5154" s="294" t="str">
        <f>IF(Tabela7[[#This Row],[C/V]]="v",Tabela7[[#This Row],[Preço Médio]],"")</f>
        <v/>
      </c>
      <c r="X5154" s="123" t="str">
        <f>Tabela7[[#This Row],[Código Negociação]]&amp;Tabela7[[#This Row],[C/V]]</f>
        <v/>
      </c>
    </row>
    <row r="5155" spans="3:24" ht="15" customHeight="1" x14ac:dyDescent="0.25">
      <c r="C5155" s="262"/>
      <c r="D5155" s="272"/>
      <c r="E5155" s="272"/>
      <c r="F5155" s="264"/>
      <c r="G5155" s="265"/>
      <c r="H5155" s="126"/>
      <c r="I5155" s="125"/>
      <c r="J5155" s="125"/>
      <c r="K5155" s="125"/>
      <c r="L5155" s="125"/>
      <c r="M5155" s="125"/>
      <c r="N5155" s="125"/>
      <c r="O5155" s="266"/>
      <c r="P5155" s="267"/>
      <c r="Q5155" s="267"/>
      <c r="R5155" s="270"/>
      <c r="S5155" s="267"/>
      <c r="T5155" s="264"/>
      <c r="U5155" s="300"/>
      <c r="V5155" s="294" t="str">
        <f>IF(Tabela7[[#This Row],[C/V]]="c",Tabela7[[#This Row],[Preço Médio]],"")</f>
        <v/>
      </c>
      <c r="W5155" s="294" t="str">
        <f>IF(Tabela7[[#This Row],[C/V]]="v",Tabela7[[#This Row],[Preço Médio]],"")</f>
        <v/>
      </c>
      <c r="X5155" s="123" t="str">
        <f>Tabela7[[#This Row],[Código Negociação]]&amp;Tabela7[[#This Row],[C/V]]</f>
        <v/>
      </c>
    </row>
    <row r="5156" spans="3:24" ht="15" customHeight="1" x14ac:dyDescent="0.25">
      <c r="C5156" s="141"/>
      <c r="D5156" s="273"/>
      <c r="E5156" s="273"/>
      <c r="F5156" s="264"/>
      <c r="G5156" s="274"/>
      <c r="H5156" s="264"/>
      <c r="I5156" s="275"/>
      <c r="J5156" s="275"/>
      <c r="K5156" s="275"/>
      <c r="L5156" s="275"/>
      <c r="M5156" s="275"/>
      <c r="N5156" s="275"/>
      <c r="O5156" s="267"/>
      <c r="P5156" s="267"/>
      <c r="Q5156" s="268"/>
      <c r="R5156" s="269"/>
      <c r="S5156" s="268"/>
      <c r="T5156" s="263"/>
      <c r="U5156" s="300"/>
      <c r="V5156" s="294" t="str">
        <f>IF(Tabela7[[#This Row],[C/V]]="c",Tabela7[[#This Row],[Preço Médio]],"")</f>
        <v/>
      </c>
      <c r="W5156" s="294" t="str">
        <f>IF(Tabela7[[#This Row],[C/V]]="v",Tabela7[[#This Row],[Preço Médio]],"")</f>
        <v/>
      </c>
      <c r="X5156" s="123" t="str">
        <f>Tabela7[[#This Row],[Código Negociação]]&amp;Tabela7[[#This Row],[C/V]]</f>
        <v/>
      </c>
    </row>
    <row r="5157" spans="3:24" ht="15" customHeight="1" x14ac:dyDescent="0.25">
      <c r="C5157" s="262"/>
      <c r="D5157" s="272"/>
      <c r="E5157" s="273"/>
      <c r="F5157" s="264"/>
      <c r="G5157" s="265"/>
      <c r="H5157" s="126"/>
      <c r="I5157" s="125"/>
      <c r="J5157" s="125"/>
      <c r="K5157" s="125"/>
      <c r="L5157" s="125"/>
      <c r="M5157" s="125"/>
      <c r="N5157" s="125"/>
      <c r="O5157" s="266"/>
      <c r="P5157" s="267"/>
      <c r="Q5157" s="268"/>
      <c r="R5157" s="269"/>
      <c r="S5157" s="268"/>
      <c r="T5157" s="263"/>
      <c r="U5157" s="300"/>
      <c r="V5157" s="294" t="str">
        <f>IF(Tabela7[[#This Row],[C/V]]="c",Tabela7[[#This Row],[Preço Médio]],"")</f>
        <v/>
      </c>
      <c r="W5157" s="294" t="str">
        <f>IF(Tabela7[[#This Row],[C/V]]="v",Tabela7[[#This Row],[Preço Médio]],"")</f>
        <v/>
      </c>
      <c r="X5157" s="123" t="str">
        <f>Tabela7[[#This Row],[Código Negociação]]&amp;Tabela7[[#This Row],[C/V]]</f>
        <v/>
      </c>
    </row>
    <row r="5158" spans="3:24" ht="15" customHeight="1" x14ac:dyDescent="0.25">
      <c r="C5158" s="262"/>
      <c r="D5158" s="272"/>
      <c r="E5158" s="273"/>
      <c r="F5158" s="264"/>
      <c r="G5158" s="265"/>
      <c r="H5158" s="126"/>
      <c r="I5158" s="125"/>
      <c r="J5158" s="125"/>
      <c r="K5158" s="125"/>
      <c r="L5158" s="125"/>
      <c r="M5158" s="125"/>
      <c r="N5158" s="125"/>
      <c r="O5158" s="266"/>
      <c r="P5158" s="267"/>
      <c r="Q5158" s="267"/>
      <c r="R5158" s="270"/>
      <c r="S5158" s="267"/>
      <c r="T5158" s="264"/>
      <c r="U5158" s="300"/>
      <c r="V5158" s="294" t="str">
        <f>IF(Tabela7[[#This Row],[C/V]]="c",Tabela7[[#This Row],[Preço Médio]],"")</f>
        <v/>
      </c>
      <c r="W5158" s="294" t="str">
        <f>IF(Tabela7[[#This Row],[C/V]]="v",Tabela7[[#This Row],[Preço Médio]],"")</f>
        <v/>
      </c>
      <c r="X5158" s="123" t="str">
        <f>Tabela7[[#This Row],[Código Negociação]]&amp;Tabela7[[#This Row],[C/V]]</f>
        <v/>
      </c>
    </row>
    <row r="5159" spans="3:24" ht="15" customHeight="1" x14ac:dyDescent="0.25">
      <c r="C5159" s="141"/>
      <c r="D5159" s="271"/>
      <c r="E5159" s="271"/>
      <c r="F5159" s="118"/>
      <c r="G5159" s="119"/>
      <c r="H5159" s="118"/>
      <c r="I5159" s="120"/>
      <c r="J5159" s="120"/>
      <c r="K5159" s="120"/>
      <c r="L5159" s="120"/>
      <c r="M5159" s="120"/>
      <c r="N5159" s="120"/>
      <c r="O5159" s="121"/>
      <c r="P5159" s="121"/>
      <c r="Q5159" s="117"/>
      <c r="R5159" s="122"/>
      <c r="S5159" s="117"/>
      <c r="T5159" s="123"/>
      <c r="U5159" s="299"/>
      <c r="V5159" s="294" t="str">
        <f>IF(Tabela7[[#This Row],[C/V]]="c",Tabela7[[#This Row],[Preço Médio]],"")</f>
        <v/>
      </c>
      <c r="W5159" s="294" t="str">
        <f>IF(Tabela7[[#This Row],[C/V]]="v",Tabela7[[#This Row],[Preço Médio]],"")</f>
        <v/>
      </c>
      <c r="X5159" s="123" t="str">
        <f>Tabela7[[#This Row],[Código Negociação]]&amp;Tabela7[[#This Row],[C/V]]</f>
        <v/>
      </c>
    </row>
    <row r="5160" spans="3:24" ht="15" customHeight="1" x14ac:dyDescent="0.25">
      <c r="C5160" s="262"/>
      <c r="D5160" s="272"/>
      <c r="E5160" s="272"/>
      <c r="F5160" s="264"/>
      <c r="G5160" s="265"/>
      <c r="H5160" s="126"/>
      <c r="I5160" s="125"/>
      <c r="J5160" s="125"/>
      <c r="K5160" s="125"/>
      <c r="L5160" s="125"/>
      <c r="M5160" s="125"/>
      <c r="N5160" s="125"/>
      <c r="O5160" s="266"/>
      <c r="P5160" s="267"/>
      <c r="Q5160" s="268"/>
      <c r="R5160" s="269"/>
      <c r="S5160" s="268"/>
      <c r="T5160" s="263"/>
      <c r="U5160" s="300"/>
      <c r="V5160" s="294" t="str">
        <f>IF(Tabela7[[#This Row],[C/V]]="c",Tabela7[[#This Row],[Preço Médio]],"")</f>
        <v/>
      </c>
      <c r="W5160" s="294" t="str">
        <f>IF(Tabela7[[#This Row],[C/V]]="v",Tabela7[[#This Row],[Preço Médio]],"")</f>
        <v/>
      </c>
      <c r="X5160" s="123" t="str">
        <f>Tabela7[[#This Row],[Código Negociação]]&amp;Tabela7[[#This Row],[C/V]]</f>
        <v/>
      </c>
    </row>
    <row r="5161" spans="3:24" ht="15" customHeight="1" x14ac:dyDescent="0.25">
      <c r="C5161" s="262"/>
      <c r="D5161" s="272"/>
      <c r="E5161" s="272"/>
      <c r="F5161" s="264"/>
      <c r="G5161" s="265"/>
      <c r="H5161" s="126"/>
      <c r="I5161" s="125"/>
      <c r="J5161" s="125"/>
      <c r="K5161" s="125"/>
      <c r="L5161" s="125"/>
      <c r="M5161" s="125"/>
      <c r="N5161" s="125"/>
      <c r="O5161" s="266"/>
      <c r="P5161" s="267"/>
      <c r="Q5161" s="267"/>
      <c r="R5161" s="270"/>
      <c r="S5161" s="267"/>
      <c r="T5161" s="264"/>
      <c r="U5161" s="300"/>
      <c r="V5161" s="294" t="str">
        <f>IF(Tabela7[[#This Row],[C/V]]="c",Tabela7[[#This Row],[Preço Médio]],"")</f>
        <v/>
      </c>
      <c r="W5161" s="294" t="str">
        <f>IF(Tabela7[[#This Row],[C/V]]="v",Tabela7[[#This Row],[Preço Médio]],"")</f>
        <v/>
      </c>
      <c r="X5161" s="123" t="str">
        <f>Tabela7[[#This Row],[Código Negociação]]&amp;Tabela7[[#This Row],[C/V]]</f>
        <v/>
      </c>
    </row>
    <row r="5162" spans="3:24" ht="15" customHeight="1" x14ac:dyDescent="0.25">
      <c r="C5162" s="141"/>
      <c r="D5162" s="273"/>
      <c r="E5162" s="273"/>
      <c r="F5162" s="264"/>
      <c r="G5162" s="274"/>
      <c r="H5162" s="264"/>
      <c r="I5162" s="275"/>
      <c r="J5162" s="275"/>
      <c r="K5162" s="275"/>
      <c r="L5162" s="275"/>
      <c r="M5162" s="275"/>
      <c r="N5162" s="275"/>
      <c r="O5162" s="267"/>
      <c r="P5162" s="267"/>
      <c r="Q5162" s="268"/>
      <c r="R5162" s="269"/>
      <c r="S5162" s="268"/>
      <c r="T5162" s="263"/>
      <c r="U5162" s="300"/>
      <c r="V5162" s="294" t="str">
        <f>IF(Tabela7[[#This Row],[C/V]]="c",Tabela7[[#This Row],[Preço Médio]],"")</f>
        <v/>
      </c>
      <c r="W5162" s="294" t="str">
        <f>IF(Tabela7[[#This Row],[C/V]]="v",Tabela7[[#This Row],[Preço Médio]],"")</f>
        <v/>
      </c>
      <c r="X5162" s="123" t="str">
        <f>Tabela7[[#This Row],[Código Negociação]]&amp;Tabela7[[#This Row],[C/V]]</f>
        <v/>
      </c>
    </row>
    <row r="5163" spans="3:24" ht="15" customHeight="1" x14ac:dyDescent="0.25">
      <c r="C5163" s="262"/>
      <c r="D5163" s="272"/>
      <c r="E5163" s="273"/>
      <c r="F5163" s="264"/>
      <c r="G5163" s="265"/>
      <c r="H5163" s="126"/>
      <c r="I5163" s="125"/>
      <c r="J5163" s="125"/>
      <c r="K5163" s="125"/>
      <c r="L5163" s="125"/>
      <c r="M5163" s="125"/>
      <c r="N5163" s="125"/>
      <c r="O5163" s="266"/>
      <c r="P5163" s="267"/>
      <c r="Q5163" s="268"/>
      <c r="R5163" s="269"/>
      <c r="S5163" s="268"/>
      <c r="T5163" s="263"/>
      <c r="U5163" s="300"/>
      <c r="V5163" s="294" t="str">
        <f>IF(Tabela7[[#This Row],[C/V]]="c",Tabela7[[#This Row],[Preço Médio]],"")</f>
        <v/>
      </c>
      <c r="W5163" s="294" t="str">
        <f>IF(Tabela7[[#This Row],[C/V]]="v",Tabela7[[#This Row],[Preço Médio]],"")</f>
        <v/>
      </c>
      <c r="X5163" s="123" t="str">
        <f>Tabela7[[#This Row],[Código Negociação]]&amp;Tabela7[[#This Row],[C/V]]</f>
        <v/>
      </c>
    </row>
    <row r="5164" spans="3:24" ht="15" customHeight="1" x14ac:dyDescent="0.25">
      <c r="C5164" s="262"/>
      <c r="D5164" s="272"/>
      <c r="E5164" s="273"/>
      <c r="F5164" s="264"/>
      <c r="G5164" s="265"/>
      <c r="H5164" s="126"/>
      <c r="I5164" s="125"/>
      <c r="J5164" s="125"/>
      <c r="K5164" s="125"/>
      <c r="L5164" s="125"/>
      <c r="M5164" s="125"/>
      <c r="N5164" s="125"/>
      <c r="O5164" s="266"/>
      <c r="P5164" s="267"/>
      <c r="Q5164" s="267"/>
      <c r="R5164" s="270"/>
      <c r="S5164" s="267"/>
      <c r="T5164" s="264"/>
      <c r="U5164" s="300"/>
      <c r="V5164" s="294" t="str">
        <f>IF(Tabela7[[#This Row],[C/V]]="c",Tabela7[[#This Row],[Preço Médio]],"")</f>
        <v/>
      </c>
      <c r="W5164" s="294" t="str">
        <f>IF(Tabela7[[#This Row],[C/V]]="v",Tabela7[[#This Row],[Preço Médio]],"")</f>
        <v/>
      </c>
      <c r="X5164" s="123" t="str">
        <f>Tabela7[[#This Row],[Código Negociação]]&amp;Tabela7[[#This Row],[C/V]]</f>
        <v/>
      </c>
    </row>
    <row r="5165" spans="3:24" ht="15" customHeight="1" x14ac:dyDescent="0.25">
      <c r="C5165" s="141"/>
      <c r="D5165" s="271"/>
      <c r="E5165" s="271"/>
      <c r="F5165" s="118"/>
      <c r="G5165" s="119"/>
      <c r="H5165" s="118"/>
      <c r="I5165" s="120"/>
      <c r="J5165" s="120"/>
      <c r="K5165" s="120"/>
      <c r="L5165" s="120"/>
      <c r="M5165" s="120"/>
      <c r="N5165" s="120"/>
      <c r="O5165" s="121"/>
      <c r="P5165" s="121"/>
      <c r="Q5165" s="117"/>
      <c r="R5165" s="122"/>
      <c r="S5165" s="117"/>
      <c r="T5165" s="123"/>
      <c r="U5165" s="299"/>
      <c r="V5165" s="294" t="str">
        <f>IF(Tabela7[[#This Row],[C/V]]="c",Tabela7[[#This Row],[Preço Médio]],"")</f>
        <v/>
      </c>
      <c r="W5165" s="294" t="str">
        <f>IF(Tabela7[[#This Row],[C/V]]="v",Tabela7[[#This Row],[Preço Médio]],"")</f>
        <v/>
      </c>
      <c r="X5165" s="123" t="str">
        <f>Tabela7[[#This Row],[Código Negociação]]&amp;Tabela7[[#This Row],[C/V]]</f>
        <v/>
      </c>
    </row>
    <row r="5166" spans="3:24" ht="15" customHeight="1" x14ac:dyDescent="0.25">
      <c r="C5166" s="262"/>
      <c r="D5166" s="272"/>
      <c r="E5166" s="272"/>
      <c r="F5166" s="264"/>
      <c r="G5166" s="265"/>
      <c r="H5166" s="126"/>
      <c r="I5166" s="125"/>
      <c r="J5166" s="125"/>
      <c r="K5166" s="125"/>
      <c r="L5166" s="125"/>
      <c r="M5166" s="125"/>
      <c r="N5166" s="125"/>
      <c r="O5166" s="266"/>
      <c r="P5166" s="267"/>
      <c r="Q5166" s="268"/>
      <c r="R5166" s="269"/>
      <c r="S5166" s="268"/>
      <c r="T5166" s="263"/>
      <c r="U5166" s="300"/>
      <c r="V5166" s="294" t="str">
        <f>IF(Tabela7[[#This Row],[C/V]]="c",Tabela7[[#This Row],[Preço Médio]],"")</f>
        <v/>
      </c>
      <c r="W5166" s="294" t="str">
        <f>IF(Tabela7[[#This Row],[C/V]]="v",Tabela7[[#This Row],[Preço Médio]],"")</f>
        <v/>
      </c>
      <c r="X5166" s="123" t="str">
        <f>Tabela7[[#This Row],[Código Negociação]]&amp;Tabela7[[#This Row],[C/V]]</f>
        <v/>
      </c>
    </row>
    <row r="5167" spans="3:24" ht="15" customHeight="1" x14ac:dyDescent="0.25">
      <c r="C5167" s="262"/>
      <c r="D5167" s="272"/>
      <c r="E5167" s="272"/>
      <c r="F5167" s="264"/>
      <c r="G5167" s="265"/>
      <c r="H5167" s="126"/>
      <c r="I5167" s="125"/>
      <c r="J5167" s="125"/>
      <c r="K5167" s="125"/>
      <c r="L5167" s="125"/>
      <c r="M5167" s="125"/>
      <c r="N5167" s="125"/>
      <c r="O5167" s="266"/>
      <c r="P5167" s="267"/>
      <c r="Q5167" s="267"/>
      <c r="R5167" s="270"/>
      <c r="S5167" s="267"/>
      <c r="T5167" s="264"/>
      <c r="U5167" s="300"/>
      <c r="V5167" s="294" t="str">
        <f>IF(Tabela7[[#This Row],[C/V]]="c",Tabela7[[#This Row],[Preço Médio]],"")</f>
        <v/>
      </c>
      <c r="W5167" s="294" t="str">
        <f>IF(Tabela7[[#This Row],[C/V]]="v",Tabela7[[#This Row],[Preço Médio]],"")</f>
        <v/>
      </c>
      <c r="X5167" s="123" t="str">
        <f>Tabela7[[#This Row],[Código Negociação]]&amp;Tabela7[[#This Row],[C/V]]</f>
        <v/>
      </c>
    </row>
    <row r="5168" spans="3:24" ht="15" customHeight="1" x14ac:dyDescent="0.25">
      <c r="C5168" s="141"/>
      <c r="D5168" s="273"/>
      <c r="E5168" s="273"/>
      <c r="F5168" s="264"/>
      <c r="G5168" s="274"/>
      <c r="H5168" s="264"/>
      <c r="I5168" s="275"/>
      <c r="J5168" s="275"/>
      <c r="K5168" s="275"/>
      <c r="L5168" s="275"/>
      <c r="M5168" s="275"/>
      <c r="N5168" s="275"/>
      <c r="O5168" s="267"/>
      <c r="P5168" s="267"/>
      <c r="Q5168" s="268"/>
      <c r="R5168" s="269"/>
      <c r="S5168" s="268"/>
      <c r="T5168" s="263"/>
      <c r="U5168" s="300"/>
      <c r="V5168" s="294" t="str">
        <f>IF(Tabela7[[#This Row],[C/V]]="c",Tabela7[[#This Row],[Preço Médio]],"")</f>
        <v/>
      </c>
      <c r="W5168" s="294" t="str">
        <f>IF(Tabela7[[#This Row],[C/V]]="v",Tabela7[[#This Row],[Preço Médio]],"")</f>
        <v/>
      </c>
      <c r="X5168" s="123" t="str">
        <f>Tabela7[[#This Row],[Código Negociação]]&amp;Tabela7[[#This Row],[C/V]]</f>
        <v/>
      </c>
    </row>
    <row r="5169" spans="3:24" ht="15" customHeight="1" x14ac:dyDescent="0.25">
      <c r="C5169" s="262"/>
      <c r="D5169" s="272"/>
      <c r="E5169" s="273"/>
      <c r="F5169" s="264"/>
      <c r="G5169" s="265"/>
      <c r="H5169" s="126"/>
      <c r="I5169" s="125"/>
      <c r="J5169" s="125"/>
      <c r="K5169" s="125"/>
      <c r="L5169" s="125"/>
      <c r="M5169" s="125"/>
      <c r="N5169" s="125"/>
      <c r="O5169" s="266"/>
      <c r="P5169" s="267"/>
      <c r="Q5169" s="268"/>
      <c r="R5169" s="269"/>
      <c r="S5169" s="268"/>
      <c r="T5169" s="263"/>
      <c r="U5169" s="300"/>
      <c r="V5169" s="294" t="str">
        <f>IF(Tabela7[[#This Row],[C/V]]="c",Tabela7[[#This Row],[Preço Médio]],"")</f>
        <v/>
      </c>
      <c r="W5169" s="294" t="str">
        <f>IF(Tabela7[[#This Row],[C/V]]="v",Tabela7[[#This Row],[Preço Médio]],"")</f>
        <v/>
      </c>
      <c r="X5169" s="123" t="str">
        <f>Tabela7[[#This Row],[Código Negociação]]&amp;Tabela7[[#This Row],[C/V]]</f>
        <v/>
      </c>
    </row>
    <row r="5170" spans="3:24" ht="15" customHeight="1" x14ac:dyDescent="0.25">
      <c r="C5170" s="262"/>
      <c r="D5170" s="272"/>
      <c r="E5170" s="273"/>
      <c r="F5170" s="264"/>
      <c r="G5170" s="265"/>
      <c r="H5170" s="126"/>
      <c r="I5170" s="125"/>
      <c r="J5170" s="125"/>
      <c r="K5170" s="125"/>
      <c r="L5170" s="125"/>
      <c r="M5170" s="125"/>
      <c r="N5170" s="125"/>
      <c r="O5170" s="266"/>
      <c r="P5170" s="267"/>
      <c r="Q5170" s="267"/>
      <c r="R5170" s="270"/>
      <c r="S5170" s="267"/>
      <c r="T5170" s="264"/>
      <c r="U5170" s="300"/>
      <c r="V5170" s="294" t="str">
        <f>IF(Tabela7[[#This Row],[C/V]]="c",Tabela7[[#This Row],[Preço Médio]],"")</f>
        <v/>
      </c>
      <c r="W5170" s="294" t="str">
        <f>IF(Tabela7[[#This Row],[C/V]]="v",Tabela7[[#This Row],[Preço Médio]],"")</f>
        <v/>
      </c>
      <c r="X5170" s="123" t="str">
        <f>Tabela7[[#This Row],[Código Negociação]]&amp;Tabela7[[#This Row],[C/V]]</f>
        <v/>
      </c>
    </row>
    <row r="5171" spans="3:24" ht="15" customHeight="1" x14ac:dyDescent="0.25">
      <c r="C5171" s="141"/>
      <c r="D5171" s="271"/>
      <c r="E5171" s="271"/>
      <c r="F5171" s="118"/>
      <c r="G5171" s="119"/>
      <c r="H5171" s="118"/>
      <c r="I5171" s="120"/>
      <c r="J5171" s="120"/>
      <c r="K5171" s="120"/>
      <c r="L5171" s="120"/>
      <c r="M5171" s="120"/>
      <c r="N5171" s="120"/>
      <c r="O5171" s="121"/>
      <c r="P5171" s="121"/>
      <c r="Q5171" s="117"/>
      <c r="R5171" s="122"/>
      <c r="S5171" s="117"/>
      <c r="T5171" s="123"/>
      <c r="U5171" s="299"/>
      <c r="V5171" s="294" t="str">
        <f>IF(Tabela7[[#This Row],[C/V]]="c",Tabela7[[#This Row],[Preço Médio]],"")</f>
        <v/>
      </c>
      <c r="W5171" s="294" t="str">
        <f>IF(Tabela7[[#This Row],[C/V]]="v",Tabela7[[#This Row],[Preço Médio]],"")</f>
        <v/>
      </c>
      <c r="X5171" s="123" t="str">
        <f>Tabela7[[#This Row],[Código Negociação]]&amp;Tabela7[[#This Row],[C/V]]</f>
        <v/>
      </c>
    </row>
    <row r="5172" spans="3:24" ht="15" customHeight="1" x14ac:dyDescent="0.25">
      <c r="C5172" s="262"/>
      <c r="D5172" s="272"/>
      <c r="E5172" s="272"/>
      <c r="F5172" s="264"/>
      <c r="G5172" s="265"/>
      <c r="H5172" s="126"/>
      <c r="I5172" s="125"/>
      <c r="J5172" s="125"/>
      <c r="K5172" s="125"/>
      <c r="L5172" s="125"/>
      <c r="M5172" s="125"/>
      <c r="N5172" s="125"/>
      <c r="O5172" s="266"/>
      <c r="P5172" s="267"/>
      <c r="Q5172" s="268"/>
      <c r="R5172" s="269"/>
      <c r="S5172" s="268"/>
      <c r="T5172" s="263"/>
      <c r="U5172" s="300"/>
      <c r="V5172" s="294" t="str">
        <f>IF(Tabela7[[#This Row],[C/V]]="c",Tabela7[[#This Row],[Preço Médio]],"")</f>
        <v/>
      </c>
      <c r="W5172" s="294" t="str">
        <f>IF(Tabela7[[#This Row],[C/V]]="v",Tabela7[[#This Row],[Preço Médio]],"")</f>
        <v/>
      </c>
      <c r="X5172" s="123" t="str">
        <f>Tabela7[[#This Row],[Código Negociação]]&amp;Tabela7[[#This Row],[C/V]]</f>
        <v/>
      </c>
    </row>
    <row r="5173" spans="3:24" ht="15" customHeight="1" x14ac:dyDescent="0.25">
      <c r="C5173" s="262"/>
      <c r="D5173" s="272"/>
      <c r="E5173" s="272"/>
      <c r="F5173" s="264"/>
      <c r="G5173" s="265"/>
      <c r="H5173" s="126"/>
      <c r="I5173" s="125"/>
      <c r="J5173" s="125"/>
      <c r="K5173" s="125"/>
      <c r="L5173" s="125"/>
      <c r="M5173" s="125"/>
      <c r="N5173" s="125"/>
      <c r="O5173" s="266"/>
      <c r="P5173" s="267"/>
      <c r="Q5173" s="267"/>
      <c r="R5173" s="270"/>
      <c r="S5173" s="267"/>
      <c r="T5173" s="264"/>
      <c r="U5173" s="300"/>
      <c r="V5173" s="294" t="str">
        <f>IF(Tabela7[[#This Row],[C/V]]="c",Tabela7[[#This Row],[Preço Médio]],"")</f>
        <v/>
      </c>
      <c r="W5173" s="294" t="str">
        <f>IF(Tabela7[[#This Row],[C/V]]="v",Tabela7[[#This Row],[Preço Médio]],"")</f>
        <v/>
      </c>
      <c r="X5173" s="123" t="str">
        <f>Tabela7[[#This Row],[Código Negociação]]&amp;Tabela7[[#This Row],[C/V]]</f>
        <v/>
      </c>
    </row>
    <row r="5174" spans="3:24" ht="15" customHeight="1" x14ac:dyDescent="0.25">
      <c r="C5174" s="141"/>
      <c r="D5174" s="273"/>
      <c r="E5174" s="273"/>
      <c r="F5174" s="264"/>
      <c r="G5174" s="274"/>
      <c r="H5174" s="264"/>
      <c r="I5174" s="275"/>
      <c r="J5174" s="275"/>
      <c r="K5174" s="275"/>
      <c r="L5174" s="275"/>
      <c r="M5174" s="275"/>
      <c r="N5174" s="275"/>
      <c r="O5174" s="267"/>
      <c r="P5174" s="267"/>
      <c r="Q5174" s="268"/>
      <c r="R5174" s="269"/>
      <c r="S5174" s="268"/>
      <c r="T5174" s="263"/>
      <c r="U5174" s="300"/>
      <c r="V5174" s="294" t="str">
        <f>IF(Tabela7[[#This Row],[C/V]]="c",Tabela7[[#This Row],[Preço Médio]],"")</f>
        <v/>
      </c>
      <c r="W5174" s="294" t="str">
        <f>IF(Tabela7[[#This Row],[C/V]]="v",Tabela7[[#This Row],[Preço Médio]],"")</f>
        <v/>
      </c>
      <c r="X5174" s="123" t="str">
        <f>Tabela7[[#This Row],[Código Negociação]]&amp;Tabela7[[#This Row],[C/V]]</f>
        <v/>
      </c>
    </row>
    <row r="5175" spans="3:24" ht="15" customHeight="1" x14ac:dyDescent="0.25">
      <c r="C5175" s="262"/>
      <c r="D5175" s="272"/>
      <c r="E5175" s="273"/>
      <c r="F5175" s="264"/>
      <c r="G5175" s="265"/>
      <c r="H5175" s="126"/>
      <c r="I5175" s="125"/>
      <c r="J5175" s="125"/>
      <c r="K5175" s="125"/>
      <c r="L5175" s="125"/>
      <c r="M5175" s="125"/>
      <c r="N5175" s="125"/>
      <c r="O5175" s="266"/>
      <c r="P5175" s="267"/>
      <c r="Q5175" s="268"/>
      <c r="R5175" s="269"/>
      <c r="S5175" s="268"/>
      <c r="T5175" s="263"/>
      <c r="U5175" s="300"/>
      <c r="V5175" s="294" t="str">
        <f>IF(Tabela7[[#This Row],[C/V]]="c",Tabela7[[#This Row],[Preço Médio]],"")</f>
        <v/>
      </c>
      <c r="W5175" s="294" t="str">
        <f>IF(Tabela7[[#This Row],[C/V]]="v",Tabela7[[#This Row],[Preço Médio]],"")</f>
        <v/>
      </c>
      <c r="X5175" s="123" t="str">
        <f>Tabela7[[#This Row],[Código Negociação]]&amp;Tabela7[[#This Row],[C/V]]</f>
        <v/>
      </c>
    </row>
    <row r="5176" spans="3:24" ht="15" customHeight="1" x14ac:dyDescent="0.25">
      <c r="C5176" s="262"/>
      <c r="D5176" s="272"/>
      <c r="E5176" s="273"/>
      <c r="F5176" s="264"/>
      <c r="G5176" s="265"/>
      <c r="H5176" s="126"/>
      <c r="I5176" s="125"/>
      <c r="J5176" s="125"/>
      <c r="K5176" s="125"/>
      <c r="L5176" s="125"/>
      <c r="M5176" s="125"/>
      <c r="N5176" s="125"/>
      <c r="O5176" s="266"/>
      <c r="P5176" s="267"/>
      <c r="Q5176" s="267"/>
      <c r="R5176" s="270"/>
      <c r="S5176" s="267"/>
      <c r="T5176" s="264"/>
      <c r="U5176" s="300"/>
      <c r="V5176" s="294" t="str">
        <f>IF(Tabela7[[#This Row],[C/V]]="c",Tabela7[[#This Row],[Preço Médio]],"")</f>
        <v/>
      </c>
      <c r="W5176" s="294" t="str">
        <f>IF(Tabela7[[#This Row],[C/V]]="v",Tabela7[[#This Row],[Preço Médio]],"")</f>
        <v/>
      </c>
      <c r="X5176" s="123" t="str">
        <f>Tabela7[[#This Row],[Código Negociação]]&amp;Tabela7[[#This Row],[C/V]]</f>
        <v/>
      </c>
    </row>
    <row r="5177" spans="3:24" ht="15" customHeight="1" x14ac:dyDescent="0.25">
      <c r="C5177" s="141"/>
      <c r="D5177" s="271"/>
      <c r="E5177" s="271"/>
      <c r="F5177" s="118"/>
      <c r="G5177" s="119"/>
      <c r="H5177" s="118"/>
      <c r="I5177" s="120"/>
      <c r="J5177" s="120"/>
      <c r="K5177" s="120"/>
      <c r="L5177" s="120"/>
      <c r="M5177" s="120"/>
      <c r="N5177" s="120"/>
      <c r="O5177" s="121"/>
      <c r="P5177" s="121"/>
      <c r="Q5177" s="117"/>
      <c r="R5177" s="122"/>
      <c r="S5177" s="117"/>
      <c r="T5177" s="123"/>
      <c r="U5177" s="299"/>
      <c r="V5177" s="294" t="str">
        <f>IF(Tabela7[[#This Row],[C/V]]="c",Tabela7[[#This Row],[Preço Médio]],"")</f>
        <v/>
      </c>
      <c r="W5177" s="294" t="str">
        <f>IF(Tabela7[[#This Row],[C/V]]="v",Tabela7[[#This Row],[Preço Médio]],"")</f>
        <v/>
      </c>
      <c r="X5177" s="123" t="str">
        <f>Tabela7[[#This Row],[Código Negociação]]&amp;Tabela7[[#This Row],[C/V]]</f>
        <v/>
      </c>
    </row>
    <row r="5178" spans="3:24" ht="15" customHeight="1" x14ac:dyDescent="0.25">
      <c r="C5178" s="262"/>
      <c r="D5178" s="272"/>
      <c r="E5178" s="272"/>
      <c r="F5178" s="264"/>
      <c r="G5178" s="265"/>
      <c r="H5178" s="126"/>
      <c r="I5178" s="125"/>
      <c r="J5178" s="125"/>
      <c r="K5178" s="125"/>
      <c r="L5178" s="125"/>
      <c r="M5178" s="125"/>
      <c r="N5178" s="125"/>
      <c r="O5178" s="266"/>
      <c r="P5178" s="267"/>
      <c r="Q5178" s="268"/>
      <c r="R5178" s="269"/>
      <c r="S5178" s="268"/>
      <c r="T5178" s="263"/>
      <c r="U5178" s="300"/>
      <c r="V5178" s="294" t="str">
        <f>IF(Tabela7[[#This Row],[C/V]]="c",Tabela7[[#This Row],[Preço Médio]],"")</f>
        <v/>
      </c>
      <c r="W5178" s="294" t="str">
        <f>IF(Tabela7[[#This Row],[C/V]]="v",Tabela7[[#This Row],[Preço Médio]],"")</f>
        <v/>
      </c>
      <c r="X5178" s="123" t="str">
        <f>Tabela7[[#This Row],[Código Negociação]]&amp;Tabela7[[#This Row],[C/V]]</f>
        <v/>
      </c>
    </row>
    <row r="5179" spans="3:24" ht="15" customHeight="1" x14ac:dyDescent="0.25">
      <c r="C5179" s="262"/>
      <c r="D5179" s="272"/>
      <c r="E5179" s="272"/>
      <c r="F5179" s="264"/>
      <c r="G5179" s="265"/>
      <c r="H5179" s="126"/>
      <c r="I5179" s="125"/>
      <c r="J5179" s="125"/>
      <c r="K5179" s="125"/>
      <c r="L5179" s="125"/>
      <c r="M5179" s="125"/>
      <c r="N5179" s="125"/>
      <c r="O5179" s="266"/>
      <c r="P5179" s="267"/>
      <c r="Q5179" s="267"/>
      <c r="R5179" s="270"/>
      <c r="S5179" s="267"/>
      <c r="T5179" s="264"/>
      <c r="U5179" s="300"/>
      <c r="V5179" s="294" t="str">
        <f>IF(Tabela7[[#This Row],[C/V]]="c",Tabela7[[#This Row],[Preço Médio]],"")</f>
        <v/>
      </c>
      <c r="W5179" s="294" t="str">
        <f>IF(Tabela7[[#This Row],[C/V]]="v",Tabela7[[#This Row],[Preço Médio]],"")</f>
        <v/>
      </c>
      <c r="X5179" s="123" t="str">
        <f>Tabela7[[#This Row],[Código Negociação]]&amp;Tabela7[[#This Row],[C/V]]</f>
        <v/>
      </c>
    </row>
    <row r="5180" spans="3:24" ht="15" customHeight="1" x14ac:dyDescent="0.25">
      <c r="C5180" s="141"/>
      <c r="D5180" s="273"/>
      <c r="E5180" s="273"/>
      <c r="F5180" s="264"/>
      <c r="G5180" s="274"/>
      <c r="H5180" s="264"/>
      <c r="I5180" s="275"/>
      <c r="J5180" s="275"/>
      <c r="K5180" s="275"/>
      <c r="L5180" s="275"/>
      <c r="M5180" s="275"/>
      <c r="N5180" s="275"/>
      <c r="O5180" s="267"/>
      <c r="P5180" s="267"/>
      <c r="Q5180" s="268"/>
      <c r="R5180" s="269"/>
      <c r="S5180" s="268"/>
      <c r="T5180" s="263"/>
      <c r="U5180" s="300"/>
      <c r="V5180" s="294" t="str">
        <f>IF(Tabela7[[#This Row],[C/V]]="c",Tabela7[[#This Row],[Preço Médio]],"")</f>
        <v/>
      </c>
      <c r="W5180" s="294" t="str">
        <f>IF(Tabela7[[#This Row],[C/V]]="v",Tabela7[[#This Row],[Preço Médio]],"")</f>
        <v/>
      </c>
      <c r="X5180" s="123" t="str">
        <f>Tabela7[[#This Row],[Código Negociação]]&amp;Tabela7[[#This Row],[C/V]]</f>
        <v/>
      </c>
    </row>
    <row r="5181" spans="3:24" ht="15" customHeight="1" x14ac:dyDescent="0.25">
      <c r="C5181" s="262"/>
      <c r="D5181" s="272"/>
      <c r="E5181" s="273"/>
      <c r="F5181" s="264"/>
      <c r="G5181" s="265"/>
      <c r="H5181" s="126"/>
      <c r="I5181" s="125"/>
      <c r="J5181" s="125"/>
      <c r="K5181" s="125"/>
      <c r="L5181" s="125"/>
      <c r="M5181" s="125"/>
      <c r="N5181" s="125"/>
      <c r="O5181" s="266"/>
      <c r="P5181" s="267"/>
      <c r="Q5181" s="268"/>
      <c r="R5181" s="269"/>
      <c r="S5181" s="268"/>
      <c r="T5181" s="263"/>
      <c r="U5181" s="300"/>
      <c r="V5181" s="294" t="str">
        <f>IF(Tabela7[[#This Row],[C/V]]="c",Tabela7[[#This Row],[Preço Médio]],"")</f>
        <v/>
      </c>
      <c r="W5181" s="294" t="str">
        <f>IF(Tabela7[[#This Row],[C/V]]="v",Tabela7[[#This Row],[Preço Médio]],"")</f>
        <v/>
      </c>
      <c r="X5181" s="123" t="str">
        <f>Tabela7[[#This Row],[Código Negociação]]&amp;Tabela7[[#This Row],[C/V]]</f>
        <v/>
      </c>
    </row>
    <row r="5182" spans="3:24" ht="15" customHeight="1" x14ac:dyDescent="0.25">
      <c r="C5182" s="262"/>
      <c r="D5182" s="272"/>
      <c r="E5182" s="273"/>
      <c r="F5182" s="264"/>
      <c r="G5182" s="265"/>
      <c r="H5182" s="126"/>
      <c r="I5182" s="125"/>
      <c r="J5182" s="125"/>
      <c r="K5182" s="125"/>
      <c r="L5182" s="125"/>
      <c r="M5182" s="125"/>
      <c r="N5182" s="125"/>
      <c r="O5182" s="266"/>
      <c r="P5182" s="267"/>
      <c r="Q5182" s="267"/>
      <c r="R5182" s="270"/>
      <c r="S5182" s="267"/>
      <c r="T5182" s="264"/>
      <c r="U5182" s="300"/>
      <c r="V5182" s="294" t="str">
        <f>IF(Tabela7[[#This Row],[C/V]]="c",Tabela7[[#This Row],[Preço Médio]],"")</f>
        <v/>
      </c>
      <c r="W5182" s="294" t="str">
        <f>IF(Tabela7[[#This Row],[C/V]]="v",Tabela7[[#This Row],[Preço Médio]],"")</f>
        <v/>
      </c>
      <c r="X5182" s="123" t="str">
        <f>Tabela7[[#This Row],[Código Negociação]]&amp;Tabela7[[#This Row],[C/V]]</f>
        <v/>
      </c>
    </row>
    <row r="5183" spans="3:24" ht="15" customHeight="1" x14ac:dyDescent="0.25">
      <c r="C5183" s="141"/>
      <c r="D5183" s="271"/>
      <c r="E5183" s="271"/>
      <c r="F5183" s="118"/>
      <c r="G5183" s="119"/>
      <c r="H5183" s="118"/>
      <c r="I5183" s="120"/>
      <c r="J5183" s="120"/>
      <c r="K5183" s="120"/>
      <c r="L5183" s="120"/>
      <c r="M5183" s="120"/>
      <c r="N5183" s="120"/>
      <c r="O5183" s="121"/>
      <c r="P5183" s="121"/>
      <c r="Q5183" s="117"/>
      <c r="R5183" s="122"/>
      <c r="S5183" s="117"/>
      <c r="T5183" s="123"/>
      <c r="U5183" s="299"/>
      <c r="V5183" s="294" t="str">
        <f>IF(Tabela7[[#This Row],[C/V]]="c",Tabela7[[#This Row],[Preço Médio]],"")</f>
        <v/>
      </c>
      <c r="W5183" s="294" t="str">
        <f>IF(Tabela7[[#This Row],[C/V]]="v",Tabela7[[#This Row],[Preço Médio]],"")</f>
        <v/>
      </c>
      <c r="X5183" s="123" t="str">
        <f>Tabela7[[#This Row],[Código Negociação]]&amp;Tabela7[[#This Row],[C/V]]</f>
        <v/>
      </c>
    </row>
    <row r="5184" spans="3:24" ht="15" customHeight="1" x14ac:dyDescent="0.25">
      <c r="C5184" s="262"/>
      <c r="D5184" s="272"/>
      <c r="E5184" s="272"/>
      <c r="F5184" s="264"/>
      <c r="G5184" s="265"/>
      <c r="H5184" s="126"/>
      <c r="I5184" s="125"/>
      <c r="J5184" s="125"/>
      <c r="K5184" s="125"/>
      <c r="L5184" s="125"/>
      <c r="M5184" s="125"/>
      <c r="N5184" s="125"/>
      <c r="O5184" s="266"/>
      <c r="P5184" s="267"/>
      <c r="Q5184" s="268"/>
      <c r="R5184" s="269"/>
      <c r="S5184" s="268"/>
      <c r="T5184" s="263"/>
      <c r="U5184" s="300"/>
      <c r="V5184" s="294" t="str">
        <f>IF(Tabela7[[#This Row],[C/V]]="c",Tabela7[[#This Row],[Preço Médio]],"")</f>
        <v/>
      </c>
      <c r="W5184" s="294" t="str">
        <f>IF(Tabela7[[#This Row],[C/V]]="v",Tabela7[[#This Row],[Preço Médio]],"")</f>
        <v/>
      </c>
      <c r="X5184" s="123" t="str">
        <f>Tabela7[[#This Row],[Código Negociação]]&amp;Tabela7[[#This Row],[C/V]]</f>
        <v/>
      </c>
    </row>
    <row r="5185" spans="3:24" ht="15" customHeight="1" x14ac:dyDescent="0.25">
      <c r="C5185" s="262"/>
      <c r="D5185" s="272"/>
      <c r="E5185" s="272"/>
      <c r="F5185" s="264"/>
      <c r="G5185" s="265"/>
      <c r="H5185" s="126"/>
      <c r="I5185" s="125"/>
      <c r="J5185" s="125"/>
      <c r="K5185" s="125"/>
      <c r="L5185" s="125"/>
      <c r="M5185" s="125"/>
      <c r="N5185" s="125"/>
      <c r="O5185" s="266"/>
      <c r="P5185" s="267"/>
      <c r="Q5185" s="267"/>
      <c r="R5185" s="270"/>
      <c r="S5185" s="267"/>
      <c r="T5185" s="264"/>
      <c r="U5185" s="300"/>
      <c r="V5185" s="294" t="str">
        <f>IF(Tabela7[[#This Row],[C/V]]="c",Tabela7[[#This Row],[Preço Médio]],"")</f>
        <v/>
      </c>
      <c r="W5185" s="294" t="str">
        <f>IF(Tabela7[[#This Row],[C/V]]="v",Tabela7[[#This Row],[Preço Médio]],"")</f>
        <v/>
      </c>
      <c r="X5185" s="123" t="str">
        <f>Tabela7[[#This Row],[Código Negociação]]&amp;Tabela7[[#This Row],[C/V]]</f>
        <v/>
      </c>
    </row>
    <row r="5186" spans="3:24" ht="15" customHeight="1" x14ac:dyDescent="0.25">
      <c r="C5186" s="141"/>
      <c r="D5186" s="273"/>
      <c r="E5186" s="273"/>
      <c r="F5186" s="264"/>
      <c r="G5186" s="274"/>
      <c r="H5186" s="264"/>
      <c r="I5186" s="275"/>
      <c r="J5186" s="275"/>
      <c r="K5186" s="275"/>
      <c r="L5186" s="275"/>
      <c r="M5186" s="275"/>
      <c r="N5186" s="275"/>
      <c r="O5186" s="267"/>
      <c r="P5186" s="267"/>
      <c r="Q5186" s="268"/>
      <c r="R5186" s="269"/>
      <c r="S5186" s="268"/>
      <c r="T5186" s="263"/>
      <c r="U5186" s="300"/>
      <c r="V5186" s="294" t="str">
        <f>IF(Tabela7[[#This Row],[C/V]]="c",Tabela7[[#This Row],[Preço Médio]],"")</f>
        <v/>
      </c>
      <c r="W5186" s="294" t="str">
        <f>IF(Tabela7[[#This Row],[C/V]]="v",Tabela7[[#This Row],[Preço Médio]],"")</f>
        <v/>
      </c>
      <c r="X5186" s="123" t="str">
        <f>Tabela7[[#This Row],[Código Negociação]]&amp;Tabela7[[#This Row],[C/V]]</f>
        <v/>
      </c>
    </row>
    <row r="5187" spans="3:24" ht="15" customHeight="1" x14ac:dyDescent="0.25">
      <c r="C5187" s="262"/>
      <c r="D5187" s="272"/>
      <c r="E5187" s="273"/>
      <c r="F5187" s="264"/>
      <c r="G5187" s="265"/>
      <c r="H5187" s="126"/>
      <c r="I5187" s="125"/>
      <c r="J5187" s="125"/>
      <c r="K5187" s="125"/>
      <c r="L5187" s="125"/>
      <c r="M5187" s="125"/>
      <c r="N5187" s="125"/>
      <c r="O5187" s="266"/>
      <c r="P5187" s="267"/>
      <c r="Q5187" s="268"/>
      <c r="R5187" s="269"/>
      <c r="S5187" s="268"/>
      <c r="T5187" s="263"/>
      <c r="U5187" s="300"/>
      <c r="V5187" s="294" t="str">
        <f>IF(Tabela7[[#This Row],[C/V]]="c",Tabela7[[#This Row],[Preço Médio]],"")</f>
        <v/>
      </c>
      <c r="W5187" s="294" t="str">
        <f>IF(Tabela7[[#This Row],[C/V]]="v",Tabela7[[#This Row],[Preço Médio]],"")</f>
        <v/>
      </c>
      <c r="X5187" s="123" t="str">
        <f>Tabela7[[#This Row],[Código Negociação]]&amp;Tabela7[[#This Row],[C/V]]</f>
        <v/>
      </c>
    </row>
    <row r="5188" spans="3:24" ht="15" customHeight="1" x14ac:dyDescent="0.25">
      <c r="C5188" s="262"/>
      <c r="D5188" s="272"/>
      <c r="E5188" s="273"/>
      <c r="F5188" s="264"/>
      <c r="G5188" s="265"/>
      <c r="H5188" s="126"/>
      <c r="I5188" s="125"/>
      <c r="J5188" s="125"/>
      <c r="K5188" s="125"/>
      <c r="L5188" s="125"/>
      <c r="M5188" s="125"/>
      <c r="N5188" s="125"/>
      <c r="O5188" s="266"/>
      <c r="P5188" s="267"/>
      <c r="Q5188" s="267"/>
      <c r="R5188" s="270"/>
      <c r="S5188" s="267"/>
      <c r="T5188" s="264"/>
      <c r="U5188" s="300"/>
      <c r="V5188" s="294" t="str">
        <f>IF(Tabela7[[#This Row],[C/V]]="c",Tabela7[[#This Row],[Preço Médio]],"")</f>
        <v/>
      </c>
      <c r="W5188" s="294" t="str">
        <f>IF(Tabela7[[#This Row],[C/V]]="v",Tabela7[[#This Row],[Preço Médio]],"")</f>
        <v/>
      </c>
      <c r="X5188" s="123" t="str">
        <f>Tabela7[[#This Row],[Código Negociação]]&amp;Tabela7[[#This Row],[C/V]]</f>
        <v/>
      </c>
    </row>
    <row r="5189" spans="3:24" ht="15" customHeight="1" x14ac:dyDescent="0.25">
      <c r="C5189" s="141"/>
      <c r="D5189" s="271"/>
      <c r="E5189" s="271"/>
      <c r="F5189" s="118"/>
      <c r="G5189" s="119"/>
      <c r="H5189" s="118"/>
      <c r="I5189" s="120"/>
      <c r="J5189" s="120"/>
      <c r="K5189" s="120"/>
      <c r="L5189" s="120"/>
      <c r="M5189" s="120"/>
      <c r="N5189" s="120"/>
      <c r="O5189" s="121"/>
      <c r="P5189" s="121"/>
      <c r="Q5189" s="117"/>
      <c r="R5189" s="122"/>
      <c r="S5189" s="117"/>
      <c r="T5189" s="123"/>
      <c r="U5189" s="299"/>
      <c r="V5189" s="294" t="str">
        <f>IF(Tabela7[[#This Row],[C/V]]="c",Tabela7[[#This Row],[Preço Médio]],"")</f>
        <v/>
      </c>
      <c r="W5189" s="294" t="str">
        <f>IF(Tabela7[[#This Row],[C/V]]="v",Tabela7[[#This Row],[Preço Médio]],"")</f>
        <v/>
      </c>
      <c r="X5189" s="123" t="str">
        <f>Tabela7[[#This Row],[Código Negociação]]&amp;Tabela7[[#This Row],[C/V]]</f>
        <v/>
      </c>
    </row>
    <row r="5190" spans="3:24" ht="15" customHeight="1" x14ac:dyDescent="0.25">
      <c r="C5190" s="262"/>
      <c r="D5190" s="272"/>
      <c r="E5190" s="272"/>
      <c r="F5190" s="264"/>
      <c r="G5190" s="265"/>
      <c r="H5190" s="126"/>
      <c r="I5190" s="125"/>
      <c r="J5190" s="125"/>
      <c r="K5190" s="125"/>
      <c r="L5190" s="125"/>
      <c r="M5190" s="125"/>
      <c r="N5190" s="125"/>
      <c r="O5190" s="266"/>
      <c r="P5190" s="267"/>
      <c r="Q5190" s="268"/>
      <c r="R5190" s="269"/>
      <c r="S5190" s="268"/>
      <c r="T5190" s="263"/>
      <c r="U5190" s="300"/>
      <c r="V5190" s="294" t="str">
        <f>IF(Tabela7[[#This Row],[C/V]]="c",Tabela7[[#This Row],[Preço Médio]],"")</f>
        <v/>
      </c>
      <c r="W5190" s="294" t="str">
        <f>IF(Tabela7[[#This Row],[C/V]]="v",Tabela7[[#This Row],[Preço Médio]],"")</f>
        <v/>
      </c>
      <c r="X5190" s="123" t="str">
        <f>Tabela7[[#This Row],[Código Negociação]]&amp;Tabela7[[#This Row],[C/V]]</f>
        <v/>
      </c>
    </row>
    <row r="5191" spans="3:24" ht="15" customHeight="1" x14ac:dyDescent="0.25">
      <c r="C5191" s="262"/>
      <c r="D5191" s="272"/>
      <c r="E5191" s="272"/>
      <c r="F5191" s="264"/>
      <c r="G5191" s="265"/>
      <c r="H5191" s="126"/>
      <c r="I5191" s="125"/>
      <c r="J5191" s="125"/>
      <c r="K5191" s="125"/>
      <c r="L5191" s="125"/>
      <c r="M5191" s="125"/>
      <c r="N5191" s="125"/>
      <c r="O5191" s="266"/>
      <c r="P5191" s="267"/>
      <c r="Q5191" s="267"/>
      <c r="R5191" s="270"/>
      <c r="S5191" s="267"/>
      <c r="T5191" s="264"/>
      <c r="U5191" s="300"/>
      <c r="V5191" s="294" t="str">
        <f>IF(Tabela7[[#This Row],[C/V]]="c",Tabela7[[#This Row],[Preço Médio]],"")</f>
        <v/>
      </c>
      <c r="W5191" s="294" t="str">
        <f>IF(Tabela7[[#This Row],[C/V]]="v",Tabela7[[#This Row],[Preço Médio]],"")</f>
        <v/>
      </c>
      <c r="X5191" s="123" t="str">
        <f>Tabela7[[#This Row],[Código Negociação]]&amp;Tabela7[[#This Row],[C/V]]</f>
        <v/>
      </c>
    </row>
    <row r="5192" spans="3:24" ht="15" customHeight="1" x14ac:dyDescent="0.25">
      <c r="C5192" s="141"/>
      <c r="D5192" s="273"/>
      <c r="E5192" s="273"/>
      <c r="F5192" s="264"/>
      <c r="G5192" s="274"/>
      <c r="H5192" s="264"/>
      <c r="I5192" s="275"/>
      <c r="J5192" s="275"/>
      <c r="K5192" s="275"/>
      <c r="L5192" s="275"/>
      <c r="M5192" s="275"/>
      <c r="N5192" s="275"/>
      <c r="O5192" s="267"/>
      <c r="P5192" s="267"/>
      <c r="Q5192" s="268"/>
      <c r="R5192" s="269"/>
      <c r="S5192" s="268"/>
      <c r="T5192" s="263"/>
      <c r="U5192" s="300"/>
      <c r="V5192" s="294" t="str">
        <f>IF(Tabela7[[#This Row],[C/V]]="c",Tabela7[[#This Row],[Preço Médio]],"")</f>
        <v/>
      </c>
      <c r="W5192" s="294" t="str">
        <f>IF(Tabela7[[#This Row],[C/V]]="v",Tabela7[[#This Row],[Preço Médio]],"")</f>
        <v/>
      </c>
      <c r="X5192" s="123" t="str">
        <f>Tabela7[[#This Row],[Código Negociação]]&amp;Tabela7[[#This Row],[C/V]]</f>
        <v/>
      </c>
    </row>
    <row r="5193" spans="3:24" ht="15" customHeight="1" x14ac:dyDescent="0.25">
      <c r="C5193" s="262"/>
      <c r="D5193" s="272"/>
      <c r="E5193" s="273"/>
      <c r="F5193" s="264"/>
      <c r="G5193" s="265"/>
      <c r="H5193" s="126"/>
      <c r="I5193" s="125"/>
      <c r="J5193" s="125"/>
      <c r="K5193" s="125"/>
      <c r="L5193" s="125"/>
      <c r="M5193" s="125"/>
      <c r="N5193" s="125"/>
      <c r="O5193" s="266"/>
      <c r="P5193" s="267"/>
      <c r="Q5193" s="268"/>
      <c r="R5193" s="269"/>
      <c r="S5193" s="268"/>
      <c r="T5193" s="263"/>
      <c r="U5193" s="300"/>
      <c r="V5193" s="294" t="str">
        <f>IF(Tabela7[[#This Row],[C/V]]="c",Tabela7[[#This Row],[Preço Médio]],"")</f>
        <v/>
      </c>
      <c r="W5193" s="294" t="str">
        <f>IF(Tabela7[[#This Row],[C/V]]="v",Tabela7[[#This Row],[Preço Médio]],"")</f>
        <v/>
      </c>
      <c r="X5193" s="123" t="str">
        <f>Tabela7[[#This Row],[Código Negociação]]&amp;Tabela7[[#This Row],[C/V]]</f>
        <v/>
      </c>
    </row>
    <row r="5194" spans="3:24" ht="15" customHeight="1" x14ac:dyDescent="0.25">
      <c r="C5194" s="262"/>
      <c r="D5194" s="272"/>
      <c r="E5194" s="273"/>
      <c r="F5194" s="264"/>
      <c r="G5194" s="265"/>
      <c r="H5194" s="126"/>
      <c r="I5194" s="125"/>
      <c r="J5194" s="125"/>
      <c r="K5194" s="125"/>
      <c r="L5194" s="125"/>
      <c r="M5194" s="125"/>
      <c r="N5194" s="125"/>
      <c r="O5194" s="266"/>
      <c r="P5194" s="267"/>
      <c r="Q5194" s="267"/>
      <c r="R5194" s="270"/>
      <c r="S5194" s="267"/>
      <c r="T5194" s="264"/>
      <c r="U5194" s="300"/>
      <c r="V5194" s="294" t="str">
        <f>IF(Tabela7[[#This Row],[C/V]]="c",Tabela7[[#This Row],[Preço Médio]],"")</f>
        <v/>
      </c>
      <c r="W5194" s="294" t="str">
        <f>IF(Tabela7[[#This Row],[C/V]]="v",Tabela7[[#This Row],[Preço Médio]],"")</f>
        <v/>
      </c>
      <c r="X5194" s="123" t="str">
        <f>Tabela7[[#This Row],[Código Negociação]]&amp;Tabela7[[#This Row],[C/V]]</f>
        <v/>
      </c>
    </row>
    <row r="5195" spans="3:24" ht="15" customHeight="1" x14ac:dyDescent="0.25">
      <c r="C5195" s="141"/>
      <c r="D5195" s="271"/>
      <c r="E5195" s="271"/>
      <c r="F5195" s="118"/>
      <c r="G5195" s="119"/>
      <c r="H5195" s="118"/>
      <c r="I5195" s="120"/>
      <c r="J5195" s="120"/>
      <c r="K5195" s="120"/>
      <c r="L5195" s="120"/>
      <c r="M5195" s="120"/>
      <c r="N5195" s="120"/>
      <c r="O5195" s="121"/>
      <c r="P5195" s="121"/>
      <c r="Q5195" s="117"/>
      <c r="R5195" s="122"/>
      <c r="S5195" s="117"/>
      <c r="T5195" s="123"/>
      <c r="U5195" s="299"/>
      <c r="V5195" s="294" t="str">
        <f>IF(Tabela7[[#This Row],[C/V]]="c",Tabela7[[#This Row],[Preço Médio]],"")</f>
        <v/>
      </c>
      <c r="W5195" s="294" t="str">
        <f>IF(Tabela7[[#This Row],[C/V]]="v",Tabela7[[#This Row],[Preço Médio]],"")</f>
        <v/>
      </c>
      <c r="X5195" s="123" t="str">
        <f>Tabela7[[#This Row],[Código Negociação]]&amp;Tabela7[[#This Row],[C/V]]</f>
        <v/>
      </c>
    </row>
    <row r="5196" spans="3:24" ht="15" customHeight="1" x14ac:dyDescent="0.25">
      <c r="C5196" s="262"/>
      <c r="D5196" s="272"/>
      <c r="E5196" s="272"/>
      <c r="F5196" s="264"/>
      <c r="G5196" s="265"/>
      <c r="H5196" s="126"/>
      <c r="I5196" s="125"/>
      <c r="J5196" s="125"/>
      <c r="K5196" s="125"/>
      <c r="L5196" s="125"/>
      <c r="M5196" s="125"/>
      <c r="N5196" s="125"/>
      <c r="O5196" s="266"/>
      <c r="P5196" s="267"/>
      <c r="Q5196" s="268"/>
      <c r="R5196" s="269"/>
      <c r="S5196" s="268"/>
      <c r="T5196" s="263"/>
      <c r="U5196" s="300"/>
      <c r="V5196" s="294" t="str">
        <f>IF(Tabela7[[#This Row],[C/V]]="c",Tabela7[[#This Row],[Preço Médio]],"")</f>
        <v/>
      </c>
      <c r="W5196" s="294" t="str">
        <f>IF(Tabela7[[#This Row],[C/V]]="v",Tabela7[[#This Row],[Preço Médio]],"")</f>
        <v/>
      </c>
      <c r="X5196" s="123" t="str">
        <f>Tabela7[[#This Row],[Código Negociação]]&amp;Tabela7[[#This Row],[C/V]]</f>
        <v/>
      </c>
    </row>
    <row r="5197" spans="3:24" ht="15" customHeight="1" x14ac:dyDescent="0.25">
      <c r="C5197" s="262"/>
      <c r="D5197" s="272"/>
      <c r="E5197" s="272"/>
      <c r="F5197" s="264"/>
      <c r="G5197" s="265"/>
      <c r="H5197" s="126"/>
      <c r="I5197" s="125"/>
      <c r="J5197" s="125"/>
      <c r="K5197" s="125"/>
      <c r="L5197" s="125"/>
      <c r="M5197" s="125"/>
      <c r="N5197" s="125"/>
      <c r="O5197" s="266"/>
      <c r="P5197" s="267"/>
      <c r="Q5197" s="267"/>
      <c r="R5197" s="270"/>
      <c r="S5197" s="267"/>
      <c r="T5197" s="264"/>
      <c r="U5197" s="300"/>
      <c r="V5197" s="294" t="str">
        <f>IF(Tabela7[[#This Row],[C/V]]="c",Tabela7[[#This Row],[Preço Médio]],"")</f>
        <v/>
      </c>
      <c r="W5197" s="294" t="str">
        <f>IF(Tabela7[[#This Row],[C/V]]="v",Tabela7[[#This Row],[Preço Médio]],"")</f>
        <v/>
      </c>
      <c r="X5197" s="123" t="str">
        <f>Tabela7[[#This Row],[Código Negociação]]&amp;Tabela7[[#This Row],[C/V]]</f>
        <v/>
      </c>
    </row>
    <row r="5198" spans="3:24" ht="15" customHeight="1" x14ac:dyDescent="0.25">
      <c r="C5198" s="141"/>
      <c r="D5198" s="273"/>
      <c r="E5198" s="273"/>
      <c r="F5198" s="264"/>
      <c r="G5198" s="274"/>
      <c r="H5198" s="264"/>
      <c r="I5198" s="275"/>
      <c r="J5198" s="275"/>
      <c r="K5198" s="275"/>
      <c r="L5198" s="275"/>
      <c r="M5198" s="275"/>
      <c r="N5198" s="275"/>
      <c r="O5198" s="267"/>
      <c r="P5198" s="267"/>
      <c r="Q5198" s="268"/>
      <c r="R5198" s="269"/>
      <c r="S5198" s="268"/>
      <c r="T5198" s="263"/>
      <c r="U5198" s="300"/>
      <c r="V5198" s="294" t="str">
        <f>IF(Tabela7[[#This Row],[C/V]]="c",Tabela7[[#This Row],[Preço Médio]],"")</f>
        <v/>
      </c>
      <c r="W5198" s="294" t="str">
        <f>IF(Tabela7[[#This Row],[C/V]]="v",Tabela7[[#This Row],[Preço Médio]],"")</f>
        <v/>
      </c>
      <c r="X5198" s="123" t="str">
        <f>Tabela7[[#This Row],[Código Negociação]]&amp;Tabela7[[#This Row],[C/V]]</f>
        <v/>
      </c>
    </row>
    <row r="5199" spans="3:24" ht="15" customHeight="1" x14ac:dyDescent="0.25">
      <c r="C5199" s="262"/>
      <c r="D5199" s="272"/>
      <c r="E5199" s="273"/>
      <c r="F5199" s="264"/>
      <c r="G5199" s="265"/>
      <c r="H5199" s="126"/>
      <c r="I5199" s="125"/>
      <c r="J5199" s="125"/>
      <c r="K5199" s="125"/>
      <c r="L5199" s="125"/>
      <c r="M5199" s="125"/>
      <c r="N5199" s="125"/>
      <c r="O5199" s="266"/>
      <c r="P5199" s="267"/>
      <c r="Q5199" s="268"/>
      <c r="R5199" s="269"/>
      <c r="S5199" s="268"/>
      <c r="T5199" s="263"/>
      <c r="U5199" s="300"/>
      <c r="V5199" s="294" t="str">
        <f>IF(Tabela7[[#This Row],[C/V]]="c",Tabela7[[#This Row],[Preço Médio]],"")</f>
        <v/>
      </c>
      <c r="W5199" s="294" t="str">
        <f>IF(Tabela7[[#This Row],[C/V]]="v",Tabela7[[#This Row],[Preço Médio]],"")</f>
        <v/>
      </c>
      <c r="X5199" s="123" t="str">
        <f>Tabela7[[#This Row],[Código Negociação]]&amp;Tabela7[[#This Row],[C/V]]</f>
        <v/>
      </c>
    </row>
    <row r="5200" spans="3:24" ht="15" customHeight="1" x14ac:dyDescent="0.25">
      <c r="C5200" s="262"/>
      <c r="D5200" s="272"/>
      <c r="E5200" s="273"/>
      <c r="F5200" s="264"/>
      <c r="G5200" s="265"/>
      <c r="H5200" s="126"/>
      <c r="I5200" s="125"/>
      <c r="J5200" s="125"/>
      <c r="K5200" s="125"/>
      <c r="L5200" s="125"/>
      <c r="M5200" s="125"/>
      <c r="N5200" s="125"/>
      <c r="O5200" s="266"/>
      <c r="P5200" s="267"/>
      <c r="Q5200" s="267"/>
      <c r="R5200" s="270"/>
      <c r="S5200" s="267"/>
      <c r="T5200" s="264"/>
      <c r="U5200" s="300"/>
      <c r="V5200" s="294" t="str">
        <f>IF(Tabela7[[#This Row],[C/V]]="c",Tabela7[[#This Row],[Preço Médio]],"")</f>
        <v/>
      </c>
      <c r="W5200" s="294" t="str">
        <f>IF(Tabela7[[#This Row],[C/V]]="v",Tabela7[[#This Row],[Preço Médio]],"")</f>
        <v/>
      </c>
      <c r="X5200" s="123" t="str">
        <f>Tabela7[[#This Row],[Código Negociação]]&amp;Tabela7[[#This Row],[C/V]]</f>
        <v/>
      </c>
    </row>
    <row r="5201" spans="3:24" ht="15" customHeight="1" x14ac:dyDescent="0.25">
      <c r="C5201" s="141"/>
      <c r="D5201" s="271"/>
      <c r="E5201" s="271"/>
      <c r="F5201" s="118"/>
      <c r="G5201" s="119"/>
      <c r="H5201" s="118"/>
      <c r="I5201" s="120"/>
      <c r="J5201" s="120"/>
      <c r="K5201" s="120"/>
      <c r="L5201" s="120"/>
      <c r="M5201" s="120"/>
      <c r="N5201" s="120"/>
      <c r="O5201" s="121"/>
      <c r="P5201" s="121"/>
      <c r="Q5201" s="117"/>
      <c r="R5201" s="122"/>
      <c r="S5201" s="117"/>
      <c r="T5201" s="123"/>
      <c r="U5201" s="299"/>
      <c r="V5201" s="294" t="str">
        <f>IF(Tabela7[[#This Row],[C/V]]="c",Tabela7[[#This Row],[Preço Médio]],"")</f>
        <v/>
      </c>
      <c r="W5201" s="294" t="str">
        <f>IF(Tabela7[[#This Row],[C/V]]="v",Tabela7[[#This Row],[Preço Médio]],"")</f>
        <v/>
      </c>
      <c r="X5201" s="123" t="str">
        <f>Tabela7[[#This Row],[Código Negociação]]&amp;Tabela7[[#This Row],[C/V]]</f>
        <v/>
      </c>
    </row>
    <row r="5202" spans="3:24" ht="15" customHeight="1" x14ac:dyDescent="0.25">
      <c r="C5202" s="262"/>
      <c r="D5202" s="272"/>
      <c r="E5202" s="272"/>
      <c r="F5202" s="264"/>
      <c r="G5202" s="265"/>
      <c r="H5202" s="126"/>
      <c r="I5202" s="125"/>
      <c r="J5202" s="125"/>
      <c r="K5202" s="125"/>
      <c r="L5202" s="125"/>
      <c r="M5202" s="125"/>
      <c r="N5202" s="125"/>
      <c r="O5202" s="266"/>
      <c r="P5202" s="267"/>
      <c r="Q5202" s="268"/>
      <c r="R5202" s="269"/>
      <c r="S5202" s="268"/>
      <c r="T5202" s="263"/>
      <c r="U5202" s="300"/>
      <c r="V5202" s="294" t="str">
        <f>IF(Tabela7[[#This Row],[C/V]]="c",Tabela7[[#This Row],[Preço Médio]],"")</f>
        <v/>
      </c>
      <c r="W5202" s="294" t="str">
        <f>IF(Tabela7[[#This Row],[C/V]]="v",Tabela7[[#This Row],[Preço Médio]],"")</f>
        <v/>
      </c>
      <c r="X5202" s="123" t="str">
        <f>Tabela7[[#This Row],[Código Negociação]]&amp;Tabela7[[#This Row],[C/V]]</f>
        <v/>
      </c>
    </row>
    <row r="5203" spans="3:24" ht="15" customHeight="1" x14ac:dyDescent="0.25">
      <c r="C5203" s="262"/>
      <c r="D5203" s="272"/>
      <c r="E5203" s="272"/>
      <c r="F5203" s="264"/>
      <c r="G5203" s="265"/>
      <c r="H5203" s="126"/>
      <c r="I5203" s="125"/>
      <c r="J5203" s="125"/>
      <c r="K5203" s="125"/>
      <c r="L5203" s="125"/>
      <c r="M5203" s="125"/>
      <c r="N5203" s="125"/>
      <c r="O5203" s="266"/>
      <c r="P5203" s="267"/>
      <c r="Q5203" s="267"/>
      <c r="R5203" s="270"/>
      <c r="S5203" s="267"/>
      <c r="T5203" s="264"/>
      <c r="U5203" s="300"/>
      <c r="V5203" s="294" t="str">
        <f>IF(Tabela7[[#This Row],[C/V]]="c",Tabela7[[#This Row],[Preço Médio]],"")</f>
        <v/>
      </c>
      <c r="W5203" s="294" t="str">
        <f>IF(Tabela7[[#This Row],[C/V]]="v",Tabela7[[#This Row],[Preço Médio]],"")</f>
        <v/>
      </c>
      <c r="X5203" s="123" t="str">
        <f>Tabela7[[#This Row],[Código Negociação]]&amp;Tabela7[[#This Row],[C/V]]</f>
        <v/>
      </c>
    </row>
    <row r="5204" spans="3:24" ht="15" customHeight="1" x14ac:dyDescent="0.25">
      <c r="C5204" s="141"/>
      <c r="D5204" s="273"/>
      <c r="E5204" s="273"/>
      <c r="F5204" s="264"/>
      <c r="G5204" s="274"/>
      <c r="H5204" s="264"/>
      <c r="I5204" s="275"/>
      <c r="J5204" s="275"/>
      <c r="K5204" s="275"/>
      <c r="L5204" s="275"/>
      <c r="M5204" s="275"/>
      <c r="N5204" s="275"/>
      <c r="O5204" s="267"/>
      <c r="P5204" s="267"/>
      <c r="Q5204" s="268"/>
      <c r="R5204" s="269"/>
      <c r="S5204" s="268"/>
      <c r="T5204" s="263"/>
      <c r="U5204" s="300"/>
      <c r="V5204" s="294" t="str">
        <f>IF(Tabela7[[#This Row],[C/V]]="c",Tabela7[[#This Row],[Preço Médio]],"")</f>
        <v/>
      </c>
      <c r="W5204" s="294" t="str">
        <f>IF(Tabela7[[#This Row],[C/V]]="v",Tabela7[[#This Row],[Preço Médio]],"")</f>
        <v/>
      </c>
      <c r="X5204" s="123" t="str">
        <f>Tabela7[[#This Row],[Código Negociação]]&amp;Tabela7[[#This Row],[C/V]]</f>
        <v/>
      </c>
    </row>
    <row r="5205" spans="3:24" ht="15" customHeight="1" x14ac:dyDescent="0.25">
      <c r="C5205" s="262"/>
      <c r="D5205" s="272"/>
      <c r="E5205" s="273"/>
      <c r="F5205" s="264"/>
      <c r="G5205" s="265"/>
      <c r="H5205" s="126"/>
      <c r="I5205" s="125"/>
      <c r="J5205" s="125"/>
      <c r="K5205" s="125"/>
      <c r="L5205" s="125"/>
      <c r="M5205" s="125"/>
      <c r="N5205" s="125"/>
      <c r="O5205" s="266"/>
      <c r="P5205" s="267"/>
      <c r="Q5205" s="268"/>
      <c r="R5205" s="269"/>
      <c r="S5205" s="268"/>
      <c r="T5205" s="263"/>
      <c r="U5205" s="300"/>
      <c r="V5205" s="294" t="str">
        <f>IF(Tabela7[[#This Row],[C/V]]="c",Tabela7[[#This Row],[Preço Médio]],"")</f>
        <v/>
      </c>
      <c r="W5205" s="294" t="str">
        <f>IF(Tabela7[[#This Row],[C/V]]="v",Tabela7[[#This Row],[Preço Médio]],"")</f>
        <v/>
      </c>
      <c r="X5205" s="123" t="str">
        <f>Tabela7[[#This Row],[Código Negociação]]&amp;Tabela7[[#This Row],[C/V]]</f>
        <v/>
      </c>
    </row>
    <row r="5206" spans="3:24" ht="15" customHeight="1" x14ac:dyDescent="0.25">
      <c r="C5206" s="262"/>
      <c r="D5206" s="272"/>
      <c r="E5206" s="273"/>
      <c r="F5206" s="264"/>
      <c r="G5206" s="265"/>
      <c r="H5206" s="126"/>
      <c r="I5206" s="125"/>
      <c r="J5206" s="125"/>
      <c r="K5206" s="125"/>
      <c r="L5206" s="125"/>
      <c r="M5206" s="125"/>
      <c r="N5206" s="125"/>
      <c r="O5206" s="266"/>
      <c r="P5206" s="267"/>
      <c r="Q5206" s="267"/>
      <c r="R5206" s="270"/>
      <c r="S5206" s="267"/>
      <c r="T5206" s="264"/>
      <c r="U5206" s="300"/>
      <c r="V5206" s="294" t="str">
        <f>IF(Tabela7[[#This Row],[C/V]]="c",Tabela7[[#This Row],[Preço Médio]],"")</f>
        <v/>
      </c>
      <c r="W5206" s="294" t="str">
        <f>IF(Tabela7[[#This Row],[C/V]]="v",Tabela7[[#This Row],[Preço Médio]],"")</f>
        <v/>
      </c>
      <c r="X5206" s="123" t="str">
        <f>Tabela7[[#This Row],[Código Negociação]]&amp;Tabela7[[#This Row],[C/V]]</f>
        <v/>
      </c>
    </row>
    <row r="5207" spans="3:24" ht="15" customHeight="1" x14ac:dyDescent="0.25">
      <c r="C5207" s="141"/>
      <c r="D5207" s="271"/>
      <c r="E5207" s="271"/>
      <c r="F5207" s="118"/>
      <c r="G5207" s="119"/>
      <c r="H5207" s="118"/>
      <c r="I5207" s="120"/>
      <c r="J5207" s="120"/>
      <c r="K5207" s="120"/>
      <c r="L5207" s="120"/>
      <c r="M5207" s="120"/>
      <c r="N5207" s="120"/>
      <c r="O5207" s="121"/>
      <c r="P5207" s="121"/>
      <c r="Q5207" s="117"/>
      <c r="R5207" s="122"/>
      <c r="S5207" s="117"/>
      <c r="T5207" s="123"/>
      <c r="U5207" s="299"/>
      <c r="V5207" s="294" t="str">
        <f>IF(Tabela7[[#This Row],[C/V]]="c",Tabela7[[#This Row],[Preço Médio]],"")</f>
        <v/>
      </c>
      <c r="W5207" s="294" t="str">
        <f>IF(Tabela7[[#This Row],[C/V]]="v",Tabela7[[#This Row],[Preço Médio]],"")</f>
        <v/>
      </c>
      <c r="X5207" s="123" t="str">
        <f>Tabela7[[#This Row],[Código Negociação]]&amp;Tabela7[[#This Row],[C/V]]</f>
        <v/>
      </c>
    </row>
    <row r="5208" spans="3:24" ht="15" customHeight="1" x14ac:dyDescent="0.25">
      <c r="C5208" s="262"/>
      <c r="D5208" s="272"/>
      <c r="E5208" s="272"/>
      <c r="F5208" s="264"/>
      <c r="G5208" s="265"/>
      <c r="H5208" s="126"/>
      <c r="I5208" s="125"/>
      <c r="J5208" s="125"/>
      <c r="K5208" s="125"/>
      <c r="L5208" s="125"/>
      <c r="M5208" s="125"/>
      <c r="N5208" s="125"/>
      <c r="O5208" s="266"/>
      <c r="P5208" s="267"/>
      <c r="Q5208" s="268"/>
      <c r="R5208" s="269"/>
      <c r="S5208" s="268"/>
      <c r="T5208" s="263"/>
      <c r="U5208" s="300"/>
      <c r="V5208" s="294" t="str">
        <f>IF(Tabela7[[#This Row],[C/V]]="c",Tabela7[[#This Row],[Preço Médio]],"")</f>
        <v/>
      </c>
      <c r="W5208" s="294" t="str">
        <f>IF(Tabela7[[#This Row],[C/V]]="v",Tabela7[[#This Row],[Preço Médio]],"")</f>
        <v/>
      </c>
      <c r="X5208" s="123" t="str">
        <f>Tabela7[[#This Row],[Código Negociação]]&amp;Tabela7[[#This Row],[C/V]]</f>
        <v/>
      </c>
    </row>
    <row r="5209" spans="3:24" ht="15" customHeight="1" x14ac:dyDescent="0.25">
      <c r="C5209" s="262"/>
      <c r="D5209" s="272"/>
      <c r="E5209" s="272"/>
      <c r="F5209" s="264"/>
      <c r="G5209" s="265"/>
      <c r="H5209" s="126"/>
      <c r="I5209" s="125"/>
      <c r="J5209" s="125"/>
      <c r="K5209" s="125"/>
      <c r="L5209" s="125"/>
      <c r="M5209" s="125"/>
      <c r="N5209" s="125"/>
      <c r="O5209" s="266"/>
      <c r="P5209" s="267"/>
      <c r="Q5209" s="267"/>
      <c r="R5209" s="270"/>
      <c r="S5209" s="267"/>
      <c r="T5209" s="264"/>
      <c r="U5209" s="300"/>
      <c r="V5209" s="294" t="str">
        <f>IF(Tabela7[[#This Row],[C/V]]="c",Tabela7[[#This Row],[Preço Médio]],"")</f>
        <v/>
      </c>
      <c r="W5209" s="294" t="str">
        <f>IF(Tabela7[[#This Row],[C/V]]="v",Tabela7[[#This Row],[Preço Médio]],"")</f>
        <v/>
      </c>
      <c r="X5209" s="123" t="str">
        <f>Tabela7[[#This Row],[Código Negociação]]&amp;Tabela7[[#This Row],[C/V]]</f>
        <v/>
      </c>
    </row>
    <row r="5210" spans="3:24" ht="15" customHeight="1" x14ac:dyDescent="0.25">
      <c r="C5210" s="141"/>
      <c r="D5210" s="273"/>
      <c r="E5210" s="273"/>
      <c r="F5210" s="264"/>
      <c r="G5210" s="274"/>
      <c r="H5210" s="264"/>
      <c r="I5210" s="275"/>
      <c r="J5210" s="275"/>
      <c r="K5210" s="275"/>
      <c r="L5210" s="275"/>
      <c r="M5210" s="275"/>
      <c r="N5210" s="275"/>
      <c r="O5210" s="267"/>
      <c r="P5210" s="267"/>
      <c r="Q5210" s="268"/>
      <c r="R5210" s="269"/>
      <c r="S5210" s="268"/>
      <c r="T5210" s="263"/>
      <c r="U5210" s="300"/>
      <c r="V5210" s="294" t="str">
        <f>IF(Tabela7[[#This Row],[C/V]]="c",Tabela7[[#This Row],[Preço Médio]],"")</f>
        <v/>
      </c>
      <c r="W5210" s="294" t="str">
        <f>IF(Tabela7[[#This Row],[C/V]]="v",Tabela7[[#This Row],[Preço Médio]],"")</f>
        <v/>
      </c>
      <c r="X5210" s="123" t="str">
        <f>Tabela7[[#This Row],[Código Negociação]]&amp;Tabela7[[#This Row],[C/V]]</f>
        <v/>
      </c>
    </row>
    <row r="5211" spans="3:24" ht="15" customHeight="1" x14ac:dyDescent="0.25">
      <c r="C5211" s="262"/>
      <c r="D5211" s="272"/>
      <c r="E5211" s="273"/>
      <c r="F5211" s="264"/>
      <c r="G5211" s="265"/>
      <c r="H5211" s="126"/>
      <c r="I5211" s="125"/>
      <c r="J5211" s="125"/>
      <c r="K5211" s="125"/>
      <c r="L5211" s="125"/>
      <c r="M5211" s="125"/>
      <c r="N5211" s="125"/>
      <c r="O5211" s="266"/>
      <c r="P5211" s="267"/>
      <c r="Q5211" s="268"/>
      <c r="R5211" s="269"/>
      <c r="S5211" s="268"/>
      <c r="T5211" s="263"/>
      <c r="U5211" s="300"/>
      <c r="V5211" s="294" t="str">
        <f>IF(Tabela7[[#This Row],[C/V]]="c",Tabela7[[#This Row],[Preço Médio]],"")</f>
        <v/>
      </c>
      <c r="W5211" s="294" t="str">
        <f>IF(Tabela7[[#This Row],[C/V]]="v",Tabela7[[#This Row],[Preço Médio]],"")</f>
        <v/>
      </c>
      <c r="X5211" s="123" t="str">
        <f>Tabela7[[#This Row],[Código Negociação]]&amp;Tabela7[[#This Row],[C/V]]</f>
        <v/>
      </c>
    </row>
    <row r="5212" spans="3:24" ht="15" customHeight="1" x14ac:dyDescent="0.25">
      <c r="C5212" s="262"/>
      <c r="D5212" s="272"/>
      <c r="E5212" s="273"/>
      <c r="F5212" s="264"/>
      <c r="G5212" s="265"/>
      <c r="H5212" s="126"/>
      <c r="I5212" s="125"/>
      <c r="J5212" s="125"/>
      <c r="K5212" s="125"/>
      <c r="L5212" s="125"/>
      <c r="M5212" s="125"/>
      <c r="N5212" s="125"/>
      <c r="O5212" s="266"/>
      <c r="P5212" s="267"/>
      <c r="Q5212" s="267"/>
      <c r="R5212" s="270"/>
      <c r="S5212" s="267"/>
      <c r="T5212" s="264"/>
      <c r="U5212" s="300"/>
      <c r="V5212" s="294" t="str">
        <f>IF(Tabela7[[#This Row],[C/V]]="c",Tabela7[[#This Row],[Preço Médio]],"")</f>
        <v/>
      </c>
      <c r="W5212" s="294" t="str">
        <f>IF(Tabela7[[#This Row],[C/V]]="v",Tabela7[[#This Row],[Preço Médio]],"")</f>
        <v/>
      </c>
      <c r="X5212" s="123" t="str">
        <f>Tabela7[[#This Row],[Código Negociação]]&amp;Tabela7[[#This Row],[C/V]]</f>
        <v/>
      </c>
    </row>
    <row r="5213" spans="3:24" ht="15" customHeight="1" x14ac:dyDescent="0.25">
      <c r="C5213" s="141"/>
      <c r="D5213" s="271"/>
      <c r="E5213" s="271"/>
      <c r="F5213" s="118"/>
      <c r="G5213" s="119"/>
      <c r="H5213" s="118"/>
      <c r="I5213" s="120"/>
      <c r="J5213" s="120"/>
      <c r="K5213" s="120"/>
      <c r="L5213" s="120"/>
      <c r="M5213" s="120"/>
      <c r="N5213" s="120"/>
      <c r="O5213" s="121"/>
      <c r="P5213" s="121"/>
      <c r="Q5213" s="117"/>
      <c r="R5213" s="122"/>
      <c r="S5213" s="117"/>
      <c r="T5213" s="123"/>
      <c r="U5213" s="299"/>
      <c r="V5213" s="294" t="str">
        <f>IF(Tabela7[[#This Row],[C/V]]="c",Tabela7[[#This Row],[Preço Médio]],"")</f>
        <v/>
      </c>
      <c r="W5213" s="294" t="str">
        <f>IF(Tabela7[[#This Row],[C/V]]="v",Tabela7[[#This Row],[Preço Médio]],"")</f>
        <v/>
      </c>
      <c r="X5213" s="123" t="str">
        <f>Tabela7[[#This Row],[Código Negociação]]&amp;Tabela7[[#This Row],[C/V]]</f>
        <v/>
      </c>
    </row>
    <row r="5214" spans="3:24" ht="15" customHeight="1" x14ac:dyDescent="0.25">
      <c r="C5214" s="262"/>
      <c r="D5214" s="272"/>
      <c r="E5214" s="272"/>
      <c r="F5214" s="264"/>
      <c r="G5214" s="265"/>
      <c r="H5214" s="126"/>
      <c r="I5214" s="125"/>
      <c r="J5214" s="125"/>
      <c r="K5214" s="125"/>
      <c r="L5214" s="125"/>
      <c r="M5214" s="125"/>
      <c r="N5214" s="125"/>
      <c r="O5214" s="266"/>
      <c r="P5214" s="267"/>
      <c r="Q5214" s="268"/>
      <c r="R5214" s="269"/>
      <c r="S5214" s="268"/>
      <c r="T5214" s="263"/>
      <c r="U5214" s="300"/>
      <c r="V5214" s="294" t="str">
        <f>IF(Tabela7[[#This Row],[C/V]]="c",Tabela7[[#This Row],[Preço Médio]],"")</f>
        <v/>
      </c>
      <c r="W5214" s="294" t="str">
        <f>IF(Tabela7[[#This Row],[C/V]]="v",Tabela7[[#This Row],[Preço Médio]],"")</f>
        <v/>
      </c>
      <c r="X5214" s="123" t="str">
        <f>Tabela7[[#This Row],[Código Negociação]]&amp;Tabela7[[#This Row],[C/V]]</f>
        <v/>
      </c>
    </row>
    <row r="5215" spans="3:24" ht="15" customHeight="1" x14ac:dyDescent="0.25">
      <c r="C5215" s="262"/>
      <c r="D5215" s="272"/>
      <c r="E5215" s="272"/>
      <c r="F5215" s="264"/>
      <c r="G5215" s="265"/>
      <c r="H5215" s="126"/>
      <c r="I5215" s="125"/>
      <c r="J5215" s="125"/>
      <c r="K5215" s="125"/>
      <c r="L5215" s="125"/>
      <c r="M5215" s="125"/>
      <c r="N5215" s="125"/>
      <c r="O5215" s="266"/>
      <c r="P5215" s="267"/>
      <c r="Q5215" s="267"/>
      <c r="R5215" s="270"/>
      <c r="S5215" s="267"/>
      <c r="T5215" s="264"/>
      <c r="U5215" s="300"/>
      <c r="V5215" s="294" t="str">
        <f>IF(Tabela7[[#This Row],[C/V]]="c",Tabela7[[#This Row],[Preço Médio]],"")</f>
        <v/>
      </c>
      <c r="W5215" s="294" t="str">
        <f>IF(Tabela7[[#This Row],[C/V]]="v",Tabela7[[#This Row],[Preço Médio]],"")</f>
        <v/>
      </c>
      <c r="X5215" s="123" t="str">
        <f>Tabela7[[#This Row],[Código Negociação]]&amp;Tabela7[[#This Row],[C/V]]</f>
        <v/>
      </c>
    </row>
    <row r="5216" spans="3:24" ht="15" customHeight="1" x14ac:dyDescent="0.25">
      <c r="C5216" s="141"/>
      <c r="D5216" s="273"/>
      <c r="E5216" s="273"/>
      <c r="F5216" s="264"/>
      <c r="G5216" s="274"/>
      <c r="H5216" s="264"/>
      <c r="I5216" s="275"/>
      <c r="J5216" s="275"/>
      <c r="K5216" s="275"/>
      <c r="L5216" s="275"/>
      <c r="M5216" s="275"/>
      <c r="N5216" s="275"/>
      <c r="O5216" s="267"/>
      <c r="P5216" s="267"/>
      <c r="Q5216" s="268"/>
      <c r="R5216" s="269"/>
      <c r="S5216" s="268"/>
      <c r="T5216" s="263"/>
      <c r="U5216" s="300"/>
      <c r="V5216" s="294" t="str">
        <f>IF(Tabela7[[#This Row],[C/V]]="c",Tabela7[[#This Row],[Preço Médio]],"")</f>
        <v/>
      </c>
      <c r="W5216" s="294" t="str">
        <f>IF(Tabela7[[#This Row],[C/V]]="v",Tabela7[[#This Row],[Preço Médio]],"")</f>
        <v/>
      </c>
      <c r="X5216" s="123" t="str">
        <f>Tabela7[[#This Row],[Código Negociação]]&amp;Tabela7[[#This Row],[C/V]]</f>
        <v/>
      </c>
    </row>
    <row r="5217" spans="3:24" ht="15" customHeight="1" x14ac:dyDescent="0.25">
      <c r="C5217" s="262"/>
      <c r="D5217" s="272"/>
      <c r="E5217" s="273"/>
      <c r="F5217" s="264"/>
      <c r="G5217" s="265"/>
      <c r="H5217" s="126"/>
      <c r="I5217" s="125"/>
      <c r="J5217" s="125"/>
      <c r="K5217" s="125"/>
      <c r="L5217" s="125"/>
      <c r="M5217" s="125"/>
      <c r="N5217" s="125"/>
      <c r="O5217" s="266"/>
      <c r="P5217" s="267"/>
      <c r="Q5217" s="268"/>
      <c r="R5217" s="269"/>
      <c r="S5217" s="268"/>
      <c r="T5217" s="263"/>
      <c r="U5217" s="300"/>
      <c r="V5217" s="294" t="str">
        <f>IF(Tabela7[[#This Row],[C/V]]="c",Tabela7[[#This Row],[Preço Médio]],"")</f>
        <v/>
      </c>
      <c r="W5217" s="294" t="str">
        <f>IF(Tabela7[[#This Row],[C/V]]="v",Tabela7[[#This Row],[Preço Médio]],"")</f>
        <v/>
      </c>
      <c r="X5217" s="123" t="str">
        <f>Tabela7[[#This Row],[Código Negociação]]&amp;Tabela7[[#This Row],[C/V]]</f>
        <v/>
      </c>
    </row>
    <row r="5218" spans="3:24" ht="15" customHeight="1" x14ac:dyDescent="0.25">
      <c r="C5218" s="262"/>
      <c r="D5218" s="272"/>
      <c r="E5218" s="273"/>
      <c r="F5218" s="264"/>
      <c r="G5218" s="265"/>
      <c r="H5218" s="126"/>
      <c r="I5218" s="125"/>
      <c r="J5218" s="125"/>
      <c r="K5218" s="125"/>
      <c r="L5218" s="125"/>
      <c r="M5218" s="125"/>
      <c r="N5218" s="125"/>
      <c r="O5218" s="266"/>
      <c r="P5218" s="267"/>
      <c r="Q5218" s="267"/>
      <c r="R5218" s="270"/>
      <c r="S5218" s="267"/>
      <c r="T5218" s="264"/>
      <c r="U5218" s="300"/>
      <c r="V5218" s="294" t="str">
        <f>IF(Tabela7[[#This Row],[C/V]]="c",Tabela7[[#This Row],[Preço Médio]],"")</f>
        <v/>
      </c>
      <c r="W5218" s="294" t="str">
        <f>IF(Tabela7[[#This Row],[C/V]]="v",Tabela7[[#This Row],[Preço Médio]],"")</f>
        <v/>
      </c>
      <c r="X5218" s="123" t="str">
        <f>Tabela7[[#This Row],[Código Negociação]]&amp;Tabela7[[#This Row],[C/V]]</f>
        <v/>
      </c>
    </row>
    <row r="5219" spans="3:24" ht="15" customHeight="1" x14ac:dyDescent="0.25">
      <c r="C5219" s="141"/>
      <c r="D5219" s="271"/>
      <c r="E5219" s="271"/>
      <c r="F5219" s="118"/>
      <c r="G5219" s="119"/>
      <c r="H5219" s="118"/>
      <c r="I5219" s="120"/>
      <c r="J5219" s="120"/>
      <c r="K5219" s="120"/>
      <c r="L5219" s="120"/>
      <c r="M5219" s="120"/>
      <c r="N5219" s="120"/>
      <c r="O5219" s="121"/>
      <c r="P5219" s="121"/>
      <c r="Q5219" s="117"/>
      <c r="R5219" s="122"/>
      <c r="S5219" s="117"/>
      <c r="T5219" s="123"/>
      <c r="U5219" s="299"/>
      <c r="V5219" s="294" t="str">
        <f>IF(Tabela7[[#This Row],[C/V]]="c",Tabela7[[#This Row],[Preço Médio]],"")</f>
        <v/>
      </c>
      <c r="W5219" s="294" t="str">
        <f>IF(Tabela7[[#This Row],[C/V]]="v",Tabela7[[#This Row],[Preço Médio]],"")</f>
        <v/>
      </c>
      <c r="X5219" s="123" t="str">
        <f>Tabela7[[#This Row],[Código Negociação]]&amp;Tabela7[[#This Row],[C/V]]</f>
        <v/>
      </c>
    </row>
    <row r="5220" spans="3:24" ht="15" customHeight="1" x14ac:dyDescent="0.25">
      <c r="C5220" s="262"/>
      <c r="D5220" s="272"/>
      <c r="E5220" s="272"/>
      <c r="F5220" s="264"/>
      <c r="G5220" s="265"/>
      <c r="H5220" s="126"/>
      <c r="I5220" s="125"/>
      <c r="J5220" s="125"/>
      <c r="K5220" s="125"/>
      <c r="L5220" s="125"/>
      <c r="M5220" s="125"/>
      <c r="N5220" s="125"/>
      <c r="O5220" s="266"/>
      <c r="P5220" s="267"/>
      <c r="Q5220" s="268"/>
      <c r="R5220" s="269"/>
      <c r="S5220" s="268"/>
      <c r="T5220" s="263"/>
      <c r="U5220" s="300"/>
      <c r="V5220" s="294" t="str">
        <f>IF(Tabela7[[#This Row],[C/V]]="c",Tabela7[[#This Row],[Preço Médio]],"")</f>
        <v/>
      </c>
      <c r="W5220" s="294" t="str">
        <f>IF(Tabela7[[#This Row],[C/V]]="v",Tabela7[[#This Row],[Preço Médio]],"")</f>
        <v/>
      </c>
      <c r="X5220" s="123" t="str">
        <f>Tabela7[[#This Row],[Código Negociação]]&amp;Tabela7[[#This Row],[C/V]]</f>
        <v/>
      </c>
    </row>
    <row r="5221" spans="3:24" ht="15" customHeight="1" x14ac:dyDescent="0.25">
      <c r="C5221" s="262"/>
      <c r="D5221" s="272"/>
      <c r="E5221" s="272"/>
      <c r="F5221" s="264"/>
      <c r="G5221" s="265"/>
      <c r="H5221" s="126"/>
      <c r="I5221" s="125"/>
      <c r="J5221" s="125"/>
      <c r="K5221" s="125"/>
      <c r="L5221" s="125"/>
      <c r="M5221" s="125"/>
      <c r="N5221" s="125"/>
      <c r="O5221" s="266"/>
      <c r="P5221" s="267"/>
      <c r="Q5221" s="267"/>
      <c r="R5221" s="270"/>
      <c r="S5221" s="267"/>
      <c r="T5221" s="264"/>
      <c r="U5221" s="300"/>
      <c r="V5221" s="294" t="str">
        <f>IF(Tabela7[[#This Row],[C/V]]="c",Tabela7[[#This Row],[Preço Médio]],"")</f>
        <v/>
      </c>
      <c r="W5221" s="294" t="str">
        <f>IF(Tabela7[[#This Row],[C/V]]="v",Tabela7[[#This Row],[Preço Médio]],"")</f>
        <v/>
      </c>
      <c r="X5221" s="123" t="str">
        <f>Tabela7[[#This Row],[Código Negociação]]&amp;Tabela7[[#This Row],[C/V]]</f>
        <v/>
      </c>
    </row>
    <row r="5222" spans="3:24" ht="15" customHeight="1" x14ac:dyDescent="0.25">
      <c r="C5222" s="141"/>
      <c r="D5222" s="273"/>
      <c r="E5222" s="273"/>
      <c r="F5222" s="264"/>
      <c r="G5222" s="274"/>
      <c r="H5222" s="264"/>
      <c r="I5222" s="275"/>
      <c r="J5222" s="275"/>
      <c r="K5222" s="275"/>
      <c r="L5222" s="275"/>
      <c r="M5222" s="275"/>
      <c r="N5222" s="275"/>
      <c r="O5222" s="267"/>
      <c r="P5222" s="267"/>
      <c r="Q5222" s="268"/>
      <c r="R5222" s="269"/>
      <c r="S5222" s="268"/>
      <c r="T5222" s="263"/>
      <c r="U5222" s="300"/>
      <c r="V5222" s="294" t="str">
        <f>IF(Tabela7[[#This Row],[C/V]]="c",Tabela7[[#This Row],[Preço Médio]],"")</f>
        <v/>
      </c>
      <c r="W5222" s="294" t="str">
        <f>IF(Tabela7[[#This Row],[C/V]]="v",Tabela7[[#This Row],[Preço Médio]],"")</f>
        <v/>
      </c>
      <c r="X5222" s="123" t="str">
        <f>Tabela7[[#This Row],[Código Negociação]]&amp;Tabela7[[#This Row],[C/V]]</f>
        <v/>
      </c>
    </row>
    <row r="5223" spans="3:24" ht="15" customHeight="1" x14ac:dyDescent="0.25">
      <c r="C5223" s="262"/>
      <c r="D5223" s="272"/>
      <c r="E5223" s="273"/>
      <c r="F5223" s="264"/>
      <c r="G5223" s="265"/>
      <c r="H5223" s="126"/>
      <c r="I5223" s="125"/>
      <c r="J5223" s="125"/>
      <c r="K5223" s="125"/>
      <c r="L5223" s="125"/>
      <c r="M5223" s="125"/>
      <c r="N5223" s="125"/>
      <c r="O5223" s="266"/>
      <c r="P5223" s="267"/>
      <c r="Q5223" s="268"/>
      <c r="R5223" s="269"/>
      <c r="S5223" s="268"/>
      <c r="T5223" s="263"/>
      <c r="U5223" s="300"/>
      <c r="V5223" s="294" t="str">
        <f>IF(Tabela7[[#This Row],[C/V]]="c",Tabela7[[#This Row],[Preço Médio]],"")</f>
        <v/>
      </c>
      <c r="W5223" s="294" t="str">
        <f>IF(Tabela7[[#This Row],[C/V]]="v",Tabela7[[#This Row],[Preço Médio]],"")</f>
        <v/>
      </c>
      <c r="X5223" s="123" t="str">
        <f>Tabela7[[#This Row],[Código Negociação]]&amp;Tabela7[[#This Row],[C/V]]</f>
        <v/>
      </c>
    </row>
    <row r="5224" spans="3:24" ht="15" customHeight="1" x14ac:dyDescent="0.25">
      <c r="C5224" s="262"/>
      <c r="D5224" s="272"/>
      <c r="E5224" s="273"/>
      <c r="F5224" s="264"/>
      <c r="G5224" s="265"/>
      <c r="H5224" s="126"/>
      <c r="I5224" s="125"/>
      <c r="J5224" s="125"/>
      <c r="K5224" s="125"/>
      <c r="L5224" s="125"/>
      <c r="M5224" s="125"/>
      <c r="N5224" s="125"/>
      <c r="O5224" s="266"/>
      <c r="P5224" s="267"/>
      <c r="Q5224" s="267"/>
      <c r="R5224" s="270"/>
      <c r="S5224" s="267"/>
      <c r="T5224" s="264"/>
      <c r="U5224" s="300"/>
      <c r="V5224" s="294" t="str">
        <f>IF(Tabela7[[#This Row],[C/V]]="c",Tabela7[[#This Row],[Preço Médio]],"")</f>
        <v/>
      </c>
      <c r="W5224" s="294" t="str">
        <f>IF(Tabela7[[#This Row],[C/V]]="v",Tabela7[[#This Row],[Preço Médio]],"")</f>
        <v/>
      </c>
      <c r="X5224" s="123" t="str">
        <f>Tabela7[[#This Row],[Código Negociação]]&amp;Tabela7[[#This Row],[C/V]]</f>
        <v/>
      </c>
    </row>
    <row r="5225" spans="3:24" ht="15" customHeight="1" x14ac:dyDescent="0.25">
      <c r="C5225" s="141"/>
      <c r="D5225" s="271"/>
      <c r="E5225" s="271"/>
      <c r="F5225" s="118"/>
      <c r="G5225" s="119"/>
      <c r="H5225" s="118"/>
      <c r="I5225" s="120"/>
      <c r="J5225" s="120"/>
      <c r="K5225" s="120"/>
      <c r="L5225" s="120"/>
      <c r="M5225" s="120"/>
      <c r="N5225" s="120"/>
      <c r="O5225" s="121"/>
      <c r="P5225" s="121"/>
      <c r="Q5225" s="117"/>
      <c r="R5225" s="122"/>
      <c r="S5225" s="117"/>
      <c r="T5225" s="123"/>
      <c r="U5225" s="299"/>
      <c r="V5225" s="294" t="str">
        <f>IF(Tabela7[[#This Row],[C/V]]="c",Tabela7[[#This Row],[Preço Médio]],"")</f>
        <v/>
      </c>
      <c r="W5225" s="294" t="str">
        <f>IF(Tabela7[[#This Row],[C/V]]="v",Tabela7[[#This Row],[Preço Médio]],"")</f>
        <v/>
      </c>
      <c r="X5225" s="123" t="str">
        <f>Tabela7[[#This Row],[Código Negociação]]&amp;Tabela7[[#This Row],[C/V]]</f>
        <v/>
      </c>
    </row>
    <row r="5226" spans="3:24" ht="15" customHeight="1" x14ac:dyDescent="0.25">
      <c r="C5226" s="262"/>
      <c r="D5226" s="272"/>
      <c r="E5226" s="272"/>
      <c r="F5226" s="264"/>
      <c r="G5226" s="265"/>
      <c r="H5226" s="126"/>
      <c r="I5226" s="125"/>
      <c r="J5226" s="125"/>
      <c r="K5226" s="125"/>
      <c r="L5226" s="125"/>
      <c r="M5226" s="125"/>
      <c r="N5226" s="125"/>
      <c r="O5226" s="266"/>
      <c r="P5226" s="267"/>
      <c r="Q5226" s="268"/>
      <c r="R5226" s="269"/>
      <c r="S5226" s="268"/>
      <c r="T5226" s="263"/>
      <c r="U5226" s="300"/>
      <c r="V5226" s="294" t="str">
        <f>IF(Tabela7[[#This Row],[C/V]]="c",Tabela7[[#This Row],[Preço Médio]],"")</f>
        <v/>
      </c>
      <c r="W5226" s="294" t="str">
        <f>IF(Tabela7[[#This Row],[C/V]]="v",Tabela7[[#This Row],[Preço Médio]],"")</f>
        <v/>
      </c>
      <c r="X5226" s="123" t="str">
        <f>Tabela7[[#This Row],[Código Negociação]]&amp;Tabela7[[#This Row],[C/V]]</f>
        <v/>
      </c>
    </row>
    <row r="5227" spans="3:24" ht="15" customHeight="1" x14ac:dyDescent="0.25">
      <c r="C5227" s="262"/>
      <c r="D5227" s="272"/>
      <c r="E5227" s="272"/>
      <c r="F5227" s="264"/>
      <c r="G5227" s="265"/>
      <c r="H5227" s="126"/>
      <c r="I5227" s="125"/>
      <c r="J5227" s="125"/>
      <c r="K5227" s="125"/>
      <c r="L5227" s="125"/>
      <c r="M5227" s="125"/>
      <c r="N5227" s="125"/>
      <c r="O5227" s="266"/>
      <c r="P5227" s="267"/>
      <c r="Q5227" s="267"/>
      <c r="R5227" s="270"/>
      <c r="S5227" s="267"/>
      <c r="T5227" s="264"/>
      <c r="U5227" s="300"/>
      <c r="V5227" s="294" t="str">
        <f>IF(Tabela7[[#This Row],[C/V]]="c",Tabela7[[#This Row],[Preço Médio]],"")</f>
        <v/>
      </c>
      <c r="W5227" s="294" t="str">
        <f>IF(Tabela7[[#This Row],[C/V]]="v",Tabela7[[#This Row],[Preço Médio]],"")</f>
        <v/>
      </c>
      <c r="X5227" s="123" t="str">
        <f>Tabela7[[#This Row],[Código Negociação]]&amp;Tabela7[[#This Row],[C/V]]</f>
        <v/>
      </c>
    </row>
    <row r="5228" spans="3:24" ht="15" customHeight="1" x14ac:dyDescent="0.25">
      <c r="C5228" s="141"/>
      <c r="D5228" s="273"/>
      <c r="E5228" s="273"/>
      <c r="F5228" s="264"/>
      <c r="G5228" s="274"/>
      <c r="H5228" s="264"/>
      <c r="I5228" s="275"/>
      <c r="J5228" s="275"/>
      <c r="K5228" s="275"/>
      <c r="L5228" s="275"/>
      <c r="M5228" s="275"/>
      <c r="N5228" s="275"/>
      <c r="O5228" s="267"/>
      <c r="P5228" s="267"/>
      <c r="Q5228" s="268"/>
      <c r="R5228" s="269"/>
      <c r="S5228" s="268"/>
      <c r="T5228" s="263"/>
      <c r="U5228" s="300"/>
      <c r="V5228" s="294" t="str">
        <f>IF(Tabela7[[#This Row],[C/V]]="c",Tabela7[[#This Row],[Preço Médio]],"")</f>
        <v/>
      </c>
      <c r="W5228" s="294" t="str">
        <f>IF(Tabela7[[#This Row],[C/V]]="v",Tabela7[[#This Row],[Preço Médio]],"")</f>
        <v/>
      </c>
      <c r="X5228" s="123" t="str">
        <f>Tabela7[[#This Row],[Código Negociação]]&amp;Tabela7[[#This Row],[C/V]]</f>
        <v/>
      </c>
    </row>
    <row r="5229" spans="3:24" ht="15" customHeight="1" x14ac:dyDescent="0.25">
      <c r="C5229" s="262"/>
      <c r="D5229" s="272"/>
      <c r="E5229" s="273"/>
      <c r="F5229" s="264"/>
      <c r="G5229" s="265"/>
      <c r="H5229" s="126"/>
      <c r="I5229" s="125"/>
      <c r="J5229" s="125"/>
      <c r="K5229" s="125"/>
      <c r="L5229" s="125"/>
      <c r="M5229" s="125"/>
      <c r="N5229" s="125"/>
      <c r="O5229" s="266"/>
      <c r="P5229" s="267"/>
      <c r="Q5229" s="268"/>
      <c r="R5229" s="269"/>
      <c r="S5229" s="268"/>
      <c r="T5229" s="263"/>
      <c r="U5229" s="300"/>
      <c r="V5229" s="294" t="str">
        <f>IF(Tabela7[[#This Row],[C/V]]="c",Tabela7[[#This Row],[Preço Médio]],"")</f>
        <v/>
      </c>
      <c r="W5229" s="294" t="str">
        <f>IF(Tabela7[[#This Row],[C/V]]="v",Tabela7[[#This Row],[Preço Médio]],"")</f>
        <v/>
      </c>
      <c r="X5229" s="123" t="str">
        <f>Tabela7[[#This Row],[Código Negociação]]&amp;Tabela7[[#This Row],[C/V]]</f>
        <v/>
      </c>
    </row>
    <row r="5230" spans="3:24" ht="15" customHeight="1" x14ac:dyDescent="0.25">
      <c r="C5230" s="262"/>
      <c r="D5230" s="272"/>
      <c r="E5230" s="273"/>
      <c r="F5230" s="264"/>
      <c r="G5230" s="265"/>
      <c r="H5230" s="126"/>
      <c r="I5230" s="125"/>
      <c r="J5230" s="125"/>
      <c r="K5230" s="125"/>
      <c r="L5230" s="125"/>
      <c r="M5230" s="125"/>
      <c r="N5230" s="125"/>
      <c r="O5230" s="266"/>
      <c r="P5230" s="267"/>
      <c r="Q5230" s="267"/>
      <c r="R5230" s="270"/>
      <c r="S5230" s="267"/>
      <c r="T5230" s="264"/>
      <c r="U5230" s="300"/>
      <c r="V5230" s="294" t="str">
        <f>IF(Tabela7[[#This Row],[C/V]]="c",Tabela7[[#This Row],[Preço Médio]],"")</f>
        <v/>
      </c>
      <c r="W5230" s="294" t="str">
        <f>IF(Tabela7[[#This Row],[C/V]]="v",Tabela7[[#This Row],[Preço Médio]],"")</f>
        <v/>
      </c>
      <c r="X5230" s="123" t="str">
        <f>Tabela7[[#This Row],[Código Negociação]]&amp;Tabela7[[#This Row],[C/V]]</f>
        <v/>
      </c>
    </row>
    <row r="5231" spans="3:24" ht="15" customHeight="1" x14ac:dyDescent="0.25">
      <c r="C5231" s="141"/>
      <c r="D5231" s="271"/>
      <c r="E5231" s="271"/>
      <c r="F5231" s="118"/>
      <c r="G5231" s="119"/>
      <c r="H5231" s="118"/>
      <c r="I5231" s="120"/>
      <c r="J5231" s="120"/>
      <c r="K5231" s="120"/>
      <c r="L5231" s="120"/>
      <c r="M5231" s="120"/>
      <c r="N5231" s="120"/>
      <c r="O5231" s="121"/>
      <c r="P5231" s="121"/>
      <c r="Q5231" s="117"/>
      <c r="R5231" s="122"/>
      <c r="S5231" s="117"/>
      <c r="T5231" s="123"/>
      <c r="U5231" s="299"/>
      <c r="V5231" s="294" t="str">
        <f>IF(Tabela7[[#This Row],[C/V]]="c",Tabela7[[#This Row],[Preço Médio]],"")</f>
        <v/>
      </c>
      <c r="W5231" s="294" t="str">
        <f>IF(Tabela7[[#This Row],[C/V]]="v",Tabela7[[#This Row],[Preço Médio]],"")</f>
        <v/>
      </c>
      <c r="X5231" s="123" t="str">
        <f>Tabela7[[#This Row],[Código Negociação]]&amp;Tabela7[[#This Row],[C/V]]</f>
        <v/>
      </c>
    </row>
    <row r="5232" spans="3:24" ht="15" customHeight="1" x14ac:dyDescent="0.25">
      <c r="C5232" s="262"/>
      <c r="D5232" s="272"/>
      <c r="E5232" s="272"/>
      <c r="F5232" s="264"/>
      <c r="G5232" s="265"/>
      <c r="H5232" s="126"/>
      <c r="I5232" s="125"/>
      <c r="J5232" s="125"/>
      <c r="K5232" s="125"/>
      <c r="L5232" s="125"/>
      <c r="M5232" s="125"/>
      <c r="N5232" s="125"/>
      <c r="O5232" s="266"/>
      <c r="P5232" s="267"/>
      <c r="Q5232" s="268"/>
      <c r="R5232" s="269"/>
      <c r="S5232" s="268"/>
      <c r="T5232" s="263"/>
      <c r="U5232" s="300"/>
      <c r="V5232" s="294" t="str">
        <f>IF(Tabela7[[#This Row],[C/V]]="c",Tabela7[[#This Row],[Preço Médio]],"")</f>
        <v/>
      </c>
      <c r="W5232" s="294" t="str">
        <f>IF(Tabela7[[#This Row],[C/V]]="v",Tabela7[[#This Row],[Preço Médio]],"")</f>
        <v/>
      </c>
      <c r="X5232" s="123" t="str">
        <f>Tabela7[[#This Row],[Código Negociação]]&amp;Tabela7[[#This Row],[C/V]]</f>
        <v/>
      </c>
    </row>
    <row r="5233" spans="3:24" ht="15" customHeight="1" x14ac:dyDescent="0.25">
      <c r="C5233" s="262"/>
      <c r="D5233" s="272"/>
      <c r="E5233" s="272"/>
      <c r="F5233" s="264"/>
      <c r="G5233" s="265"/>
      <c r="H5233" s="126"/>
      <c r="I5233" s="125"/>
      <c r="J5233" s="125"/>
      <c r="K5233" s="125"/>
      <c r="L5233" s="125"/>
      <c r="M5233" s="125"/>
      <c r="N5233" s="125"/>
      <c r="O5233" s="266"/>
      <c r="P5233" s="267"/>
      <c r="Q5233" s="267"/>
      <c r="R5233" s="270"/>
      <c r="S5233" s="267"/>
      <c r="T5233" s="264"/>
      <c r="U5233" s="300"/>
      <c r="V5233" s="294" t="str">
        <f>IF(Tabela7[[#This Row],[C/V]]="c",Tabela7[[#This Row],[Preço Médio]],"")</f>
        <v/>
      </c>
      <c r="W5233" s="294" t="str">
        <f>IF(Tabela7[[#This Row],[C/V]]="v",Tabela7[[#This Row],[Preço Médio]],"")</f>
        <v/>
      </c>
      <c r="X5233" s="123" t="str">
        <f>Tabela7[[#This Row],[Código Negociação]]&amp;Tabela7[[#This Row],[C/V]]</f>
        <v/>
      </c>
    </row>
    <row r="5234" spans="3:24" ht="15" customHeight="1" x14ac:dyDescent="0.25">
      <c r="C5234" s="141"/>
      <c r="D5234" s="273"/>
      <c r="E5234" s="273"/>
      <c r="F5234" s="264"/>
      <c r="G5234" s="274"/>
      <c r="H5234" s="264"/>
      <c r="I5234" s="275"/>
      <c r="J5234" s="275"/>
      <c r="K5234" s="275"/>
      <c r="L5234" s="275"/>
      <c r="M5234" s="275"/>
      <c r="N5234" s="275"/>
      <c r="O5234" s="267"/>
      <c r="P5234" s="267"/>
      <c r="Q5234" s="268"/>
      <c r="R5234" s="269"/>
      <c r="S5234" s="268"/>
      <c r="T5234" s="263"/>
      <c r="U5234" s="300"/>
      <c r="V5234" s="294" t="str">
        <f>IF(Tabela7[[#This Row],[C/V]]="c",Tabela7[[#This Row],[Preço Médio]],"")</f>
        <v/>
      </c>
      <c r="W5234" s="294" t="str">
        <f>IF(Tabela7[[#This Row],[C/V]]="v",Tabela7[[#This Row],[Preço Médio]],"")</f>
        <v/>
      </c>
      <c r="X5234" s="123" t="str">
        <f>Tabela7[[#This Row],[Código Negociação]]&amp;Tabela7[[#This Row],[C/V]]</f>
        <v/>
      </c>
    </row>
    <row r="5235" spans="3:24" ht="15" customHeight="1" x14ac:dyDescent="0.25">
      <c r="C5235" s="262"/>
      <c r="D5235" s="272"/>
      <c r="E5235" s="273"/>
      <c r="F5235" s="264"/>
      <c r="G5235" s="265"/>
      <c r="H5235" s="126"/>
      <c r="I5235" s="125"/>
      <c r="J5235" s="125"/>
      <c r="K5235" s="125"/>
      <c r="L5235" s="125"/>
      <c r="M5235" s="125"/>
      <c r="N5235" s="125"/>
      <c r="O5235" s="266"/>
      <c r="P5235" s="267"/>
      <c r="Q5235" s="268"/>
      <c r="R5235" s="269"/>
      <c r="S5235" s="268"/>
      <c r="T5235" s="263"/>
      <c r="U5235" s="300"/>
      <c r="V5235" s="294" t="str">
        <f>IF(Tabela7[[#This Row],[C/V]]="c",Tabela7[[#This Row],[Preço Médio]],"")</f>
        <v/>
      </c>
      <c r="W5235" s="294" t="str">
        <f>IF(Tabela7[[#This Row],[C/V]]="v",Tabela7[[#This Row],[Preço Médio]],"")</f>
        <v/>
      </c>
      <c r="X5235" s="123" t="str">
        <f>Tabela7[[#This Row],[Código Negociação]]&amp;Tabela7[[#This Row],[C/V]]</f>
        <v/>
      </c>
    </row>
    <row r="5236" spans="3:24" ht="15" customHeight="1" x14ac:dyDescent="0.25">
      <c r="C5236" s="262"/>
      <c r="D5236" s="272"/>
      <c r="E5236" s="273"/>
      <c r="F5236" s="264"/>
      <c r="G5236" s="265"/>
      <c r="H5236" s="126"/>
      <c r="I5236" s="125"/>
      <c r="J5236" s="125"/>
      <c r="K5236" s="125"/>
      <c r="L5236" s="125"/>
      <c r="M5236" s="125"/>
      <c r="N5236" s="125"/>
      <c r="O5236" s="266"/>
      <c r="P5236" s="267"/>
      <c r="Q5236" s="267"/>
      <c r="R5236" s="270"/>
      <c r="S5236" s="267"/>
      <c r="T5236" s="264"/>
      <c r="U5236" s="300"/>
      <c r="V5236" s="294" t="str">
        <f>IF(Tabela7[[#This Row],[C/V]]="c",Tabela7[[#This Row],[Preço Médio]],"")</f>
        <v/>
      </c>
      <c r="W5236" s="294" t="str">
        <f>IF(Tabela7[[#This Row],[C/V]]="v",Tabela7[[#This Row],[Preço Médio]],"")</f>
        <v/>
      </c>
      <c r="X5236" s="123" t="str">
        <f>Tabela7[[#This Row],[Código Negociação]]&amp;Tabela7[[#This Row],[C/V]]</f>
        <v/>
      </c>
    </row>
    <row r="5237" spans="3:24" ht="15" customHeight="1" x14ac:dyDescent="0.25">
      <c r="C5237" s="141"/>
      <c r="D5237" s="271"/>
      <c r="E5237" s="271"/>
      <c r="F5237" s="118"/>
      <c r="G5237" s="119"/>
      <c r="H5237" s="118"/>
      <c r="I5237" s="120"/>
      <c r="J5237" s="120"/>
      <c r="K5237" s="120"/>
      <c r="L5237" s="120"/>
      <c r="M5237" s="120"/>
      <c r="N5237" s="120"/>
      <c r="O5237" s="121"/>
      <c r="P5237" s="121"/>
      <c r="Q5237" s="117"/>
      <c r="R5237" s="122"/>
      <c r="S5237" s="117"/>
      <c r="T5237" s="123"/>
      <c r="U5237" s="299"/>
      <c r="V5237" s="294" t="str">
        <f>IF(Tabela7[[#This Row],[C/V]]="c",Tabela7[[#This Row],[Preço Médio]],"")</f>
        <v/>
      </c>
      <c r="W5237" s="294" t="str">
        <f>IF(Tabela7[[#This Row],[C/V]]="v",Tabela7[[#This Row],[Preço Médio]],"")</f>
        <v/>
      </c>
      <c r="X5237" s="123" t="str">
        <f>Tabela7[[#This Row],[Código Negociação]]&amp;Tabela7[[#This Row],[C/V]]</f>
        <v/>
      </c>
    </row>
    <row r="5238" spans="3:24" ht="15" customHeight="1" x14ac:dyDescent="0.25">
      <c r="C5238" s="262"/>
      <c r="D5238" s="272"/>
      <c r="E5238" s="272"/>
      <c r="F5238" s="264"/>
      <c r="G5238" s="265"/>
      <c r="H5238" s="126"/>
      <c r="I5238" s="125"/>
      <c r="J5238" s="125"/>
      <c r="K5238" s="125"/>
      <c r="L5238" s="125"/>
      <c r="M5238" s="125"/>
      <c r="N5238" s="125"/>
      <c r="O5238" s="266"/>
      <c r="P5238" s="267"/>
      <c r="Q5238" s="268"/>
      <c r="R5238" s="269"/>
      <c r="S5238" s="268"/>
      <c r="T5238" s="263"/>
      <c r="U5238" s="300"/>
      <c r="V5238" s="294" t="str">
        <f>IF(Tabela7[[#This Row],[C/V]]="c",Tabela7[[#This Row],[Preço Médio]],"")</f>
        <v/>
      </c>
      <c r="W5238" s="294" t="str">
        <f>IF(Tabela7[[#This Row],[C/V]]="v",Tabela7[[#This Row],[Preço Médio]],"")</f>
        <v/>
      </c>
      <c r="X5238" s="123" t="str">
        <f>Tabela7[[#This Row],[Código Negociação]]&amp;Tabela7[[#This Row],[C/V]]</f>
        <v/>
      </c>
    </row>
    <row r="5239" spans="3:24" ht="15" customHeight="1" x14ac:dyDescent="0.25">
      <c r="C5239" s="262"/>
      <c r="D5239" s="272"/>
      <c r="E5239" s="272"/>
      <c r="F5239" s="264"/>
      <c r="G5239" s="265"/>
      <c r="H5239" s="126"/>
      <c r="I5239" s="125"/>
      <c r="J5239" s="125"/>
      <c r="K5239" s="125"/>
      <c r="L5239" s="125"/>
      <c r="M5239" s="125"/>
      <c r="N5239" s="125"/>
      <c r="O5239" s="266"/>
      <c r="P5239" s="267"/>
      <c r="Q5239" s="267"/>
      <c r="R5239" s="270"/>
      <c r="S5239" s="267"/>
      <c r="T5239" s="264"/>
      <c r="U5239" s="300"/>
      <c r="V5239" s="294" t="str">
        <f>IF(Tabela7[[#This Row],[C/V]]="c",Tabela7[[#This Row],[Preço Médio]],"")</f>
        <v/>
      </c>
      <c r="W5239" s="294" t="str">
        <f>IF(Tabela7[[#This Row],[C/V]]="v",Tabela7[[#This Row],[Preço Médio]],"")</f>
        <v/>
      </c>
      <c r="X5239" s="123" t="str">
        <f>Tabela7[[#This Row],[Código Negociação]]&amp;Tabela7[[#This Row],[C/V]]</f>
        <v/>
      </c>
    </row>
    <row r="5240" spans="3:24" ht="15" customHeight="1" x14ac:dyDescent="0.25">
      <c r="C5240" s="141"/>
      <c r="D5240" s="273"/>
      <c r="E5240" s="273"/>
      <c r="F5240" s="264"/>
      <c r="G5240" s="274"/>
      <c r="H5240" s="264"/>
      <c r="I5240" s="275"/>
      <c r="J5240" s="275"/>
      <c r="K5240" s="275"/>
      <c r="L5240" s="275"/>
      <c r="M5240" s="275"/>
      <c r="N5240" s="275"/>
      <c r="O5240" s="267"/>
      <c r="P5240" s="267"/>
      <c r="Q5240" s="268"/>
      <c r="R5240" s="269"/>
      <c r="S5240" s="268"/>
      <c r="T5240" s="263"/>
      <c r="U5240" s="300"/>
      <c r="V5240" s="294" t="str">
        <f>IF(Tabela7[[#This Row],[C/V]]="c",Tabela7[[#This Row],[Preço Médio]],"")</f>
        <v/>
      </c>
      <c r="W5240" s="294" t="str">
        <f>IF(Tabela7[[#This Row],[C/V]]="v",Tabela7[[#This Row],[Preço Médio]],"")</f>
        <v/>
      </c>
      <c r="X5240" s="123" t="str">
        <f>Tabela7[[#This Row],[Código Negociação]]&amp;Tabela7[[#This Row],[C/V]]</f>
        <v/>
      </c>
    </row>
    <row r="5241" spans="3:24" ht="15" customHeight="1" x14ac:dyDescent="0.25">
      <c r="C5241" s="262"/>
      <c r="D5241" s="272"/>
      <c r="E5241" s="273"/>
      <c r="F5241" s="264"/>
      <c r="G5241" s="265"/>
      <c r="H5241" s="126"/>
      <c r="I5241" s="125"/>
      <c r="J5241" s="125"/>
      <c r="K5241" s="125"/>
      <c r="L5241" s="125"/>
      <c r="M5241" s="125"/>
      <c r="N5241" s="125"/>
      <c r="O5241" s="266"/>
      <c r="P5241" s="267"/>
      <c r="Q5241" s="268"/>
      <c r="R5241" s="269"/>
      <c r="S5241" s="268"/>
      <c r="T5241" s="263"/>
      <c r="U5241" s="300"/>
      <c r="V5241" s="294" t="str">
        <f>IF(Tabela7[[#This Row],[C/V]]="c",Tabela7[[#This Row],[Preço Médio]],"")</f>
        <v/>
      </c>
      <c r="W5241" s="294" t="str">
        <f>IF(Tabela7[[#This Row],[C/V]]="v",Tabela7[[#This Row],[Preço Médio]],"")</f>
        <v/>
      </c>
      <c r="X5241" s="123" t="str">
        <f>Tabela7[[#This Row],[Código Negociação]]&amp;Tabela7[[#This Row],[C/V]]</f>
        <v/>
      </c>
    </row>
    <row r="5242" spans="3:24" ht="15" customHeight="1" x14ac:dyDescent="0.25">
      <c r="C5242" s="262"/>
      <c r="D5242" s="272"/>
      <c r="E5242" s="273"/>
      <c r="F5242" s="264"/>
      <c r="G5242" s="265"/>
      <c r="H5242" s="126"/>
      <c r="I5242" s="125"/>
      <c r="J5242" s="125"/>
      <c r="K5242" s="125"/>
      <c r="L5242" s="125"/>
      <c r="M5242" s="125"/>
      <c r="N5242" s="125"/>
      <c r="O5242" s="266"/>
      <c r="P5242" s="267"/>
      <c r="Q5242" s="267"/>
      <c r="R5242" s="270"/>
      <c r="S5242" s="267"/>
      <c r="T5242" s="264"/>
      <c r="U5242" s="300"/>
      <c r="V5242" s="294" t="str">
        <f>IF(Tabela7[[#This Row],[C/V]]="c",Tabela7[[#This Row],[Preço Médio]],"")</f>
        <v/>
      </c>
      <c r="W5242" s="294" t="str">
        <f>IF(Tabela7[[#This Row],[C/V]]="v",Tabela7[[#This Row],[Preço Médio]],"")</f>
        <v/>
      </c>
      <c r="X5242" s="123" t="str">
        <f>Tabela7[[#This Row],[Código Negociação]]&amp;Tabela7[[#This Row],[C/V]]</f>
        <v/>
      </c>
    </row>
    <row r="5243" spans="3:24" ht="15" customHeight="1" x14ac:dyDescent="0.25">
      <c r="C5243" s="141"/>
      <c r="D5243" s="271"/>
      <c r="E5243" s="271"/>
      <c r="F5243" s="118"/>
      <c r="G5243" s="119"/>
      <c r="H5243" s="118"/>
      <c r="I5243" s="120"/>
      <c r="J5243" s="120"/>
      <c r="K5243" s="120"/>
      <c r="L5243" s="120"/>
      <c r="M5243" s="120"/>
      <c r="N5243" s="120"/>
      <c r="O5243" s="121"/>
      <c r="P5243" s="121"/>
      <c r="Q5243" s="117"/>
      <c r="R5243" s="122"/>
      <c r="S5243" s="117"/>
      <c r="T5243" s="123"/>
      <c r="U5243" s="299"/>
      <c r="V5243" s="294" t="str">
        <f>IF(Tabela7[[#This Row],[C/V]]="c",Tabela7[[#This Row],[Preço Médio]],"")</f>
        <v/>
      </c>
      <c r="W5243" s="294" t="str">
        <f>IF(Tabela7[[#This Row],[C/V]]="v",Tabela7[[#This Row],[Preço Médio]],"")</f>
        <v/>
      </c>
      <c r="X5243" s="123" t="str">
        <f>Tabela7[[#This Row],[Código Negociação]]&amp;Tabela7[[#This Row],[C/V]]</f>
        <v/>
      </c>
    </row>
    <row r="5244" spans="3:24" ht="15" customHeight="1" x14ac:dyDescent="0.25">
      <c r="C5244" s="262"/>
      <c r="D5244" s="272"/>
      <c r="E5244" s="272"/>
      <c r="F5244" s="264"/>
      <c r="G5244" s="265"/>
      <c r="H5244" s="126"/>
      <c r="I5244" s="125"/>
      <c r="J5244" s="125"/>
      <c r="K5244" s="125"/>
      <c r="L5244" s="125"/>
      <c r="M5244" s="125"/>
      <c r="N5244" s="125"/>
      <c r="O5244" s="266"/>
      <c r="P5244" s="267"/>
      <c r="Q5244" s="268"/>
      <c r="R5244" s="269"/>
      <c r="S5244" s="268"/>
      <c r="T5244" s="263"/>
      <c r="U5244" s="300"/>
      <c r="V5244" s="294" t="str">
        <f>IF(Tabela7[[#This Row],[C/V]]="c",Tabela7[[#This Row],[Preço Médio]],"")</f>
        <v/>
      </c>
      <c r="W5244" s="294" t="str">
        <f>IF(Tabela7[[#This Row],[C/V]]="v",Tabela7[[#This Row],[Preço Médio]],"")</f>
        <v/>
      </c>
      <c r="X5244" s="123" t="str">
        <f>Tabela7[[#This Row],[Código Negociação]]&amp;Tabela7[[#This Row],[C/V]]</f>
        <v/>
      </c>
    </row>
    <row r="5245" spans="3:24" ht="15" customHeight="1" x14ac:dyDescent="0.25">
      <c r="C5245" s="262"/>
      <c r="D5245" s="272"/>
      <c r="E5245" s="272"/>
      <c r="F5245" s="264"/>
      <c r="G5245" s="265"/>
      <c r="H5245" s="126"/>
      <c r="I5245" s="125"/>
      <c r="J5245" s="125"/>
      <c r="K5245" s="125"/>
      <c r="L5245" s="125"/>
      <c r="M5245" s="125"/>
      <c r="N5245" s="125"/>
      <c r="O5245" s="266"/>
      <c r="P5245" s="267"/>
      <c r="Q5245" s="267"/>
      <c r="R5245" s="270"/>
      <c r="S5245" s="267"/>
      <c r="T5245" s="264"/>
      <c r="U5245" s="300"/>
      <c r="V5245" s="294" t="str">
        <f>IF(Tabela7[[#This Row],[C/V]]="c",Tabela7[[#This Row],[Preço Médio]],"")</f>
        <v/>
      </c>
      <c r="W5245" s="294" t="str">
        <f>IF(Tabela7[[#This Row],[C/V]]="v",Tabela7[[#This Row],[Preço Médio]],"")</f>
        <v/>
      </c>
      <c r="X5245" s="123" t="str">
        <f>Tabela7[[#This Row],[Código Negociação]]&amp;Tabela7[[#This Row],[C/V]]</f>
        <v/>
      </c>
    </row>
    <row r="5246" spans="3:24" ht="15" customHeight="1" x14ac:dyDescent="0.25">
      <c r="C5246" s="141"/>
      <c r="D5246" s="273"/>
      <c r="E5246" s="273"/>
      <c r="F5246" s="264"/>
      <c r="G5246" s="274"/>
      <c r="H5246" s="264"/>
      <c r="I5246" s="275"/>
      <c r="J5246" s="275"/>
      <c r="K5246" s="275"/>
      <c r="L5246" s="275"/>
      <c r="M5246" s="275"/>
      <c r="N5246" s="275"/>
      <c r="O5246" s="267"/>
      <c r="P5246" s="267"/>
      <c r="Q5246" s="268"/>
      <c r="R5246" s="269"/>
      <c r="S5246" s="268"/>
      <c r="T5246" s="263"/>
      <c r="U5246" s="300"/>
      <c r="V5246" s="294" t="str">
        <f>IF(Tabela7[[#This Row],[C/V]]="c",Tabela7[[#This Row],[Preço Médio]],"")</f>
        <v/>
      </c>
      <c r="W5246" s="294" t="str">
        <f>IF(Tabela7[[#This Row],[C/V]]="v",Tabela7[[#This Row],[Preço Médio]],"")</f>
        <v/>
      </c>
      <c r="X5246" s="123" t="str">
        <f>Tabela7[[#This Row],[Código Negociação]]&amp;Tabela7[[#This Row],[C/V]]</f>
        <v/>
      </c>
    </row>
    <row r="5247" spans="3:24" ht="15" customHeight="1" x14ac:dyDescent="0.25">
      <c r="C5247" s="262"/>
      <c r="D5247" s="272"/>
      <c r="E5247" s="273"/>
      <c r="F5247" s="264"/>
      <c r="G5247" s="265"/>
      <c r="H5247" s="126"/>
      <c r="I5247" s="125"/>
      <c r="J5247" s="125"/>
      <c r="K5247" s="125"/>
      <c r="L5247" s="125"/>
      <c r="M5247" s="125"/>
      <c r="N5247" s="125"/>
      <c r="O5247" s="266"/>
      <c r="P5247" s="267"/>
      <c r="Q5247" s="268"/>
      <c r="R5247" s="269"/>
      <c r="S5247" s="268"/>
      <c r="T5247" s="263"/>
      <c r="U5247" s="300"/>
      <c r="V5247" s="294" t="str">
        <f>IF(Tabela7[[#This Row],[C/V]]="c",Tabela7[[#This Row],[Preço Médio]],"")</f>
        <v/>
      </c>
      <c r="W5247" s="294" t="str">
        <f>IF(Tabela7[[#This Row],[C/V]]="v",Tabela7[[#This Row],[Preço Médio]],"")</f>
        <v/>
      </c>
      <c r="X5247" s="123" t="str">
        <f>Tabela7[[#This Row],[Código Negociação]]&amp;Tabela7[[#This Row],[C/V]]</f>
        <v/>
      </c>
    </row>
    <row r="5248" spans="3:24" ht="15" customHeight="1" x14ac:dyDescent="0.25">
      <c r="C5248" s="262"/>
      <c r="D5248" s="272"/>
      <c r="E5248" s="273"/>
      <c r="F5248" s="264"/>
      <c r="G5248" s="265"/>
      <c r="H5248" s="126"/>
      <c r="I5248" s="125"/>
      <c r="J5248" s="125"/>
      <c r="K5248" s="125"/>
      <c r="L5248" s="125"/>
      <c r="M5248" s="125"/>
      <c r="N5248" s="125"/>
      <c r="O5248" s="266"/>
      <c r="P5248" s="267"/>
      <c r="Q5248" s="267"/>
      <c r="R5248" s="270"/>
      <c r="S5248" s="267"/>
      <c r="T5248" s="264"/>
      <c r="U5248" s="300"/>
      <c r="V5248" s="294" t="str">
        <f>IF(Tabela7[[#This Row],[C/V]]="c",Tabela7[[#This Row],[Preço Médio]],"")</f>
        <v/>
      </c>
      <c r="W5248" s="294" t="str">
        <f>IF(Tabela7[[#This Row],[C/V]]="v",Tabela7[[#This Row],[Preço Médio]],"")</f>
        <v/>
      </c>
      <c r="X5248" s="123" t="str">
        <f>Tabela7[[#This Row],[Código Negociação]]&amp;Tabela7[[#This Row],[C/V]]</f>
        <v/>
      </c>
    </row>
    <row r="5249" spans="3:24" ht="15" customHeight="1" x14ac:dyDescent="0.25">
      <c r="C5249" s="141"/>
      <c r="D5249" s="271"/>
      <c r="E5249" s="271"/>
      <c r="F5249" s="118"/>
      <c r="G5249" s="119"/>
      <c r="H5249" s="118"/>
      <c r="I5249" s="120"/>
      <c r="J5249" s="120"/>
      <c r="K5249" s="120"/>
      <c r="L5249" s="120"/>
      <c r="M5249" s="120"/>
      <c r="N5249" s="120"/>
      <c r="O5249" s="121"/>
      <c r="P5249" s="121"/>
      <c r="Q5249" s="117"/>
      <c r="R5249" s="122"/>
      <c r="S5249" s="117"/>
      <c r="T5249" s="123"/>
      <c r="U5249" s="299"/>
      <c r="V5249" s="294" t="str">
        <f>IF(Tabela7[[#This Row],[C/V]]="c",Tabela7[[#This Row],[Preço Médio]],"")</f>
        <v/>
      </c>
      <c r="W5249" s="294" t="str">
        <f>IF(Tabela7[[#This Row],[C/V]]="v",Tabela7[[#This Row],[Preço Médio]],"")</f>
        <v/>
      </c>
      <c r="X5249" s="123" t="str">
        <f>Tabela7[[#This Row],[Código Negociação]]&amp;Tabela7[[#This Row],[C/V]]</f>
        <v/>
      </c>
    </row>
    <row r="5250" spans="3:24" ht="15" customHeight="1" x14ac:dyDescent="0.25">
      <c r="C5250" s="262"/>
      <c r="D5250" s="272"/>
      <c r="E5250" s="272"/>
      <c r="F5250" s="264"/>
      <c r="G5250" s="265"/>
      <c r="H5250" s="126"/>
      <c r="I5250" s="125"/>
      <c r="J5250" s="125"/>
      <c r="K5250" s="125"/>
      <c r="L5250" s="125"/>
      <c r="M5250" s="125"/>
      <c r="N5250" s="125"/>
      <c r="O5250" s="266"/>
      <c r="P5250" s="267"/>
      <c r="Q5250" s="268"/>
      <c r="R5250" s="269"/>
      <c r="S5250" s="268"/>
      <c r="T5250" s="263"/>
      <c r="U5250" s="300"/>
      <c r="V5250" s="294" t="str">
        <f>IF(Tabela7[[#This Row],[C/V]]="c",Tabela7[[#This Row],[Preço Médio]],"")</f>
        <v/>
      </c>
      <c r="W5250" s="294" t="str">
        <f>IF(Tabela7[[#This Row],[C/V]]="v",Tabela7[[#This Row],[Preço Médio]],"")</f>
        <v/>
      </c>
      <c r="X5250" s="123" t="str">
        <f>Tabela7[[#This Row],[Código Negociação]]&amp;Tabela7[[#This Row],[C/V]]</f>
        <v/>
      </c>
    </row>
    <row r="5251" spans="3:24" ht="15" customHeight="1" x14ac:dyDescent="0.25">
      <c r="C5251" s="262"/>
      <c r="D5251" s="272"/>
      <c r="E5251" s="272"/>
      <c r="F5251" s="264"/>
      <c r="G5251" s="265"/>
      <c r="H5251" s="126"/>
      <c r="I5251" s="125"/>
      <c r="J5251" s="125"/>
      <c r="K5251" s="125"/>
      <c r="L5251" s="125"/>
      <c r="M5251" s="125"/>
      <c r="N5251" s="125"/>
      <c r="O5251" s="266"/>
      <c r="P5251" s="267"/>
      <c r="Q5251" s="267"/>
      <c r="R5251" s="270"/>
      <c r="S5251" s="267"/>
      <c r="T5251" s="264"/>
      <c r="U5251" s="300"/>
      <c r="V5251" s="294" t="str">
        <f>IF(Tabela7[[#This Row],[C/V]]="c",Tabela7[[#This Row],[Preço Médio]],"")</f>
        <v/>
      </c>
      <c r="W5251" s="294" t="str">
        <f>IF(Tabela7[[#This Row],[C/V]]="v",Tabela7[[#This Row],[Preço Médio]],"")</f>
        <v/>
      </c>
      <c r="X5251" s="123" t="str">
        <f>Tabela7[[#This Row],[Código Negociação]]&amp;Tabela7[[#This Row],[C/V]]</f>
        <v/>
      </c>
    </row>
    <row r="5252" spans="3:24" ht="15" customHeight="1" x14ac:dyDescent="0.25">
      <c r="C5252" s="141"/>
      <c r="D5252" s="273"/>
      <c r="E5252" s="273"/>
      <c r="F5252" s="264"/>
      <c r="G5252" s="274"/>
      <c r="H5252" s="264"/>
      <c r="I5252" s="275"/>
      <c r="J5252" s="275"/>
      <c r="K5252" s="275"/>
      <c r="L5252" s="275"/>
      <c r="M5252" s="275"/>
      <c r="N5252" s="275"/>
      <c r="O5252" s="267"/>
      <c r="P5252" s="267"/>
      <c r="Q5252" s="268"/>
      <c r="R5252" s="269"/>
      <c r="S5252" s="268"/>
      <c r="T5252" s="263"/>
      <c r="U5252" s="300"/>
      <c r="V5252" s="294" t="str">
        <f>IF(Tabela7[[#This Row],[C/V]]="c",Tabela7[[#This Row],[Preço Médio]],"")</f>
        <v/>
      </c>
      <c r="W5252" s="294" t="str">
        <f>IF(Tabela7[[#This Row],[C/V]]="v",Tabela7[[#This Row],[Preço Médio]],"")</f>
        <v/>
      </c>
      <c r="X5252" s="123" t="str">
        <f>Tabela7[[#This Row],[Código Negociação]]&amp;Tabela7[[#This Row],[C/V]]</f>
        <v/>
      </c>
    </row>
    <row r="5253" spans="3:24" ht="15" customHeight="1" x14ac:dyDescent="0.25">
      <c r="C5253" s="262"/>
      <c r="D5253" s="272"/>
      <c r="E5253" s="273"/>
      <c r="F5253" s="264"/>
      <c r="G5253" s="265"/>
      <c r="H5253" s="126"/>
      <c r="I5253" s="125"/>
      <c r="J5253" s="125"/>
      <c r="K5253" s="125"/>
      <c r="L5253" s="125"/>
      <c r="M5253" s="125"/>
      <c r="N5253" s="125"/>
      <c r="O5253" s="266"/>
      <c r="P5253" s="267"/>
      <c r="Q5253" s="268"/>
      <c r="R5253" s="269"/>
      <c r="S5253" s="268"/>
      <c r="T5253" s="263"/>
      <c r="U5253" s="300"/>
      <c r="V5253" s="294" t="str">
        <f>IF(Tabela7[[#This Row],[C/V]]="c",Tabela7[[#This Row],[Preço Médio]],"")</f>
        <v/>
      </c>
      <c r="W5253" s="294" t="str">
        <f>IF(Tabela7[[#This Row],[C/V]]="v",Tabela7[[#This Row],[Preço Médio]],"")</f>
        <v/>
      </c>
      <c r="X5253" s="123" t="str">
        <f>Tabela7[[#This Row],[Código Negociação]]&amp;Tabela7[[#This Row],[C/V]]</f>
        <v/>
      </c>
    </row>
    <row r="5254" spans="3:24" ht="15" customHeight="1" x14ac:dyDescent="0.25">
      <c r="C5254" s="262"/>
      <c r="D5254" s="272"/>
      <c r="E5254" s="273"/>
      <c r="F5254" s="264"/>
      <c r="G5254" s="265"/>
      <c r="H5254" s="126"/>
      <c r="I5254" s="125"/>
      <c r="J5254" s="125"/>
      <c r="K5254" s="125"/>
      <c r="L5254" s="125"/>
      <c r="M5254" s="125"/>
      <c r="N5254" s="125"/>
      <c r="O5254" s="266"/>
      <c r="P5254" s="267"/>
      <c r="Q5254" s="267"/>
      <c r="R5254" s="270"/>
      <c r="S5254" s="267"/>
      <c r="T5254" s="264"/>
      <c r="U5254" s="300"/>
      <c r="V5254" s="294" t="str">
        <f>IF(Tabela7[[#This Row],[C/V]]="c",Tabela7[[#This Row],[Preço Médio]],"")</f>
        <v/>
      </c>
      <c r="W5254" s="294" t="str">
        <f>IF(Tabela7[[#This Row],[C/V]]="v",Tabela7[[#This Row],[Preço Médio]],"")</f>
        <v/>
      </c>
      <c r="X5254" s="123" t="str">
        <f>Tabela7[[#This Row],[Código Negociação]]&amp;Tabela7[[#This Row],[C/V]]</f>
        <v/>
      </c>
    </row>
    <row r="5255" spans="3:24" ht="15" customHeight="1" x14ac:dyDescent="0.25">
      <c r="C5255" s="141"/>
      <c r="D5255" s="271"/>
      <c r="E5255" s="271"/>
      <c r="F5255" s="118"/>
      <c r="G5255" s="119"/>
      <c r="H5255" s="118"/>
      <c r="I5255" s="120"/>
      <c r="J5255" s="120"/>
      <c r="K5255" s="120"/>
      <c r="L5255" s="120"/>
      <c r="M5255" s="120"/>
      <c r="N5255" s="120"/>
      <c r="O5255" s="121"/>
      <c r="P5255" s="121"/>
      <c r="Q5255" s="117"/>
      <c r="R5255" s="122"/>
      <c r="S5255" s="117"/>
      <c r="T5255" s="123"/>
      <c r="U5255" s="299"/>
      <c r="V5255" s="294" t="str">
        <f>IF(Tabela7[[#This Row],[C/V]]="c",Tabela7[[#This Row],[Preço Médio]],"")</f>
        <v/>
      </c>
      <c r="W5255" s="294" t="str">
        <f>IF(Tabela7[[#This Row],[C/V]]="v",Tabela7[[#This Row],[Preço Médio]],"")</f>
        <v/>
      </c>
      <c r="X5255" s="123" t="str">
        <f>Tabela7[[#This Row],[Código Negociação]]&amp;Tabela7[[#This Row],[C/V]]</f>
        <v/>
      </c>
    </row>
    <row r="5256" spans="3:24" ht="15" customHeight="1" x14ac:dyDescent="0.25">
      <c r="C5256" s="262"/>
      <c r="D5256" s="272"/>
      <c r="E5256" s="272"/>
      <c r="F5256" s="264"/>
      <c r="G5256" s="265"/>
      <c r="H5256" s="126"/>
      <c r="I5256" s="125"/>
      <c r="J5256" s="125"/>
      <c r="K5256" s="125"/>
      <c r="L5256" s="125"/>
      <c r="M5256" s="125"/>
      <c r="N5256" s="125"/>
      <c r="O5256" s="266"/>
      <c r="P5256" s="267"/>
      <c r="Q5256" s="268"/>
      <c r="R5256" s="269"/>
      <c r="S5256" s="268"/>
      <c r="T5256" s="263"/>
      <c r="U5256" s="300"/>
      <c r="V5256" s="294" t="str">
        <f>IF(Tabela7[[#This Row],[C/V]]="c",Tabela7[[#This Row],[Preço Médio]],"")</f>
        <v/>
      </c>
      <c r="W5256" s="294" t="str">
        <f>IF(Tabela7[[#This Row],[C/V]]="v",Tabela7[[#This Row],[Preço Médio]],"")</f>
        <v/>
      </c>
      <c r="X5256" s="123" t="str">
        <f>Tabela7[[#This Row],[Código Negociação]]&amp;Tabela7[[#This Row],[C/V]]</f>
        <v/>
      </c>
    </row>
    <row r="5257" spans="3:24" ht="15" customHeight="1" x14ac:dyDescent="0.25">
      <c r="C5257" s="262"/>
      <c r="D5257" s="272"/>
      <c r="E5257" s="272"/>
      <c r="F5257" s="264"/>
      <c r="G5257" s="265"/>
      <c r="H5257" s="126"/>
      <c r="I5257" s="125"/>
      <c r="J5257" s="125"/>
      <c r="K5257" s="125"/>
      <c r="L5257" s="125"/>
      <c r="M5257" s="125"/>
      <c r="N5257" s="125"/>
      <c r="O5257" s="266"/>
      <c r="P5257" s="267"/>
      <c r="Q5257" s="267"/>
      <c r="R5257" s="270"/>
      <c r="S5257" s="267"/>
      <c r="T5257" s="264"/>
      <c r="U5257" s="300"/>
      <c r="V5257" s="294" t="str">
        <f>IF(Tabela7[[#This Row],[C/V]]="c",Tabela7[[#This Row],[Preço Médio]],"")</f>
        <v/>
      </c>
      <c r="W5257" s="294" t="str">
        <f>IF(Tabela7[[#This Row],[C/V]]="v",Tabela7[[#This Row],[Preço Médio]],"")</f>
        <v/>
      </c>
      <c r="X5257" s="123" t="str">
        <f>Tabela7[[#This Row],[Código Negociação]]&amp;Tabela7[[#This Row],[C/V]]</f>
        <v/>
      </c>
    </row>
    <row r="5258" spans="3:24" ht="15" customHeight="1" x14ac:dyDescent="0.25">
      <c r="C5258" s="141"/>
      <c r="D5258" s="273"/>
      <c r="E5258" s="273"/>
      <c r="F5258" s="264"/>
      <c r="G5258" s="274"/>
      <c r="H5258" s="264"/>
      <c r="I5258" s="275"/>
      <c r="J5258" s="275"/>
      <c r="K5258" s="275"/>
      <c r="L5258" s="275"/>
      <c r="M5258" s="275"/>
      <c r="N5258" s="275"/>
      <c r="O5258" s="267"/>
      <c r="P5258" s="267"/>
      <c r="Q5258" s="268"/>
      <c r="R5258" s="269"/>
      <c r="S5258" s="268"/>
      <c r="T5258" s="263"/>
      <c r="U5258" s="300"/>
      <c r="V5258" s="294" t="str">
        <f>IF(Tabela7[[#This Row],[C/V]]="c",Tabela7[[#This Row],[Preço Médio]],"")</f>
        <v/>
      </c>
      <c r="W5258" s="294" t="str">
        <f>IF(Tabela7[[#This Row],[C/V]]="v",Tabela7[[#This Row],[Preço Médio]],"")</f>
        <v/>
      </c>
      <c r="X5258" s="123" t="str">
        <f>Tabela7[[#This Row],[Código Negociação]]&amp;Tabela7[[#This Row],[C/V]]</f>
        <v/>
      </c>
    </row>
    <row r="5259" spans="3:24" ht="15" customHeight="1" x14ac:dyDescent="0.25">
      <c r="C5259" s="262"/>
      <c r="D5259" s="272"/>
      <c r="E5259" s="273"/>
      <c r="F5259" s="264"/>
      <c r="G5259" s="265"/>
      <c r="H5259" s="126"/>
      <c r="I5259" s="125"/>
      <c r="J5259" s="125"/>
      <c r="K5259" s="125"/>
      <c r="L5259" s="125"/>
      <c r="M5259" s="125"/>
      <c r="N5259" s="125"/>
      <c r="O5259" s="266"/>
      <c r="P5259" s="267"/>
      <c r="Q5259" s="268"/>
      <c r="R5259" s="269"/>
      <c r="S5259" s="268"/>
      <c r="T5259" s="263"/>
      <c r="U5259" s="300"/>
      <c r="V5259" s="294" t="str">
        <f>IF(Tabela7[[#This Row],[C/V]]="c",Tabela7[[#This Row],[Preço Médio]],"")</f>
        <v/>
      </c>
      <c r="W5259" s="294" t="str">
        <f>IF(Tabela7[[#This Row],[C/V]]="v",Tabela7[[#This Row],[Preço Médio]],"")</f>
        <v/>
      </c>
      <c r="X5259" s="123" t="str">
        <f>Tabela7[[#This Row],[Código Negociação]]&amp;Tabela7[[#This Row],[C/V]]</f>
        <v/>
      </c>
    </row>
    <row r="5260" spans="3:24" ht="15" customHeight="1" x14ac:dyDescent="0.25">
      <c r="C5260" s="262"/>
      <c r="D5260" s="272"/>
      <c r="E5260" s="273"/>
      <c r="F5260" s="264"/>
      <c r="G5260" s="265"/>
      <c r="H5260" s="126"/>
      <c r="I5260" s="125"/>
      <c r="J5260" s="125"/>
      <c r="K5260" s="125"/>
      <c r="L5260" s="125"/>
      <c r="M5260" s="125"/>
      <c r="N5260" s="125"/>
      <c r="O5260" s="266"/>
      <c r="P5260" s="267"/>
      <c r="Q5260" s="267"/>
      <c r="R5260" s="270"/>
      <c r="S5260" s="267"/>
      <c r="T5260" s="264"/>
      <c r="U5260" s="300"/>
      <c r="V5260" s="294" t="str">
        <f>IF(Tabela7[[#This Row],[C/V]]="c",Tabela7[[#This Row],[Preço Médio]],"")</f>
        <v/>
      </c>
      <c r="W5260" s="294" t="str">
        <f>IF(Tabela7[[#This Row],[C/V]]="v",Tabela7[[#This Row],[Preço Médio]],"")</f>
        <v/>
      </c>
      <c r="X5260" s="123" t="str">
        <f>Tabela7[[#This Row],[Código Negociação]]&amp;Tabela7[[#This Row],[C/V]]</f>
        <v/>
      </c>
    </row>
    <row r="5261" spans="3:24" ht="15" customHeight="1" x14ac:dyDescent="0.25">
      <c r="C5261" s="141"/>
      <c r="D5261" s="271"/>
      <c r="E5261" s="271"/>
      <c r="F5261" s="118"/>
      <c r="G5261" s="119"/>
      <c r="H5261" s="118"/>
      <c r="I5261" s="120"/>
      <c r="J5261" s="120"/>
      <c r="K5261" s="120"/>
      <c r="L5261" s="120"/>
      <c r="M5261" s="120"/>
      <c r="N5261" s="120"/>
      <c r="O5261" s="121"/>
      <c r="P5261" s="121"/>
      <c r="Q5261" s="117"/>
      <c r="R5261" s="122"/>
      <c r="S5261" s="117"/>
      <c r="T5261" s="123"/>
      <c r="U5261" s="299"/>
      <c r="V5261" s="294" t="str">
        <f>IF(Tabela7[[#This Row],[C/V]]="c",Tabela7[[#This Row],[Preço Médio]],"")</f>
        <v/>
      </c>
      <c r="W5261" s="294" t="str">
        <f>IF(Tabela7[[#This Row],[C/V]]="v",Tabela7[[#This Row],[Preço Médio]],"")</f>
        <v/>
      </c>
      <c r="X5261" s="123" t="str">
        <f>Tabela7[[#This Row],[Código Negociação]]&amp;Tabela7[[#This Row],[C/V]]</f>
        <v/>
      </c>
    </row>
    <row r="5262" spans="3:24" ht="15" customHeight="1" x14ac:dyDescent="0.25">
      <c r="C5262" s="262"/>
      <c r="D5262" s="272"/>
      <c r="E5262" s="272"/>
      <c r="F5262" s="264"/>
      <c r="G5262" s="265"/>
      <c r="H5262" s="126"/>
      <c r="I5262" s="125"/>
      <c r="J5262" s="125"/>
      <c r="K5262" s="125"/>
      <c r="L5262" s="125"/>
      <c r="M5262" s="125"/>
      <c r="N5262" s="125"/>
      <c r="O5262" s="266"/>
      <c r="P5262" s="267"/>
      <c r="Q5262" s="268"/>
      <c r="R5262" s="269"/>
      <c r="S5262" s="268"/>
      <c r="T5262" s="263"/>
      <c r="U5262" s="300"/>
      <c r="V5262" s="294" t="str">
        <f>IF(Tabela7[[#This Row],[C/V]]="c",Tabela7[[#This Row],[Preço Médio]],"")</f>
        <v/>
      </c>
      <c r="W5262" s="294" t="str">
        <f>IF(Tabela7[[#This Row],[C/V]]="v",Tabela7[[#This Row],[Preço Médio]],"")</f>
        <v/>
      </c>
      <c r="X5262" s="123" t="str">
        <f>Tabela7[[#This Row],[Código Negociação]]&amp;Tabela7[[#This Row],[C/V]]</f>
        <v/>
      </c>
    </row>
    <row r="5263" spans="3:24" ht="15" customHeight="1" x14ac:dyDescent="0.25">
      <c r="C5263" s="262"/>
      <c r="D5263" s="272"/>
      <c r="E5263" s="272"/>
      <c r="F5263" s="264"/>
      <c r="G5263" s="265"/>
      <c r="H5263" s="126"/>
      <c r="I5263" s="125"/>
      <c r="J5263" s="125"/>
      <c r="K5263" s="125"/>
      <c r="L5263" s="125"/>
      <c r="M5263" s="125"/>
      <c r="N5263" s="125"/>
      <c r="O5263" s="266"/>
      <c r="P5263" s="267"/>
      <c r="Q5263" s="267"/>
      <c r="R5263" s="270"/>
      <c r="S5263" s="267"/>
      <c r="T5263" s="264"/>
      <c r="U5263" s="300"/>
      <c r="V5263" s="294" t="str">
        <f>IF(Tabela7[[#This Row],[C/V]]="c",Tabela7[[#This Row],[Preço Médio]],"")</f>
        <v/>
      </c>
      <c r="W5263" s="294" t="str">
        <f>IF(Tabela7[[#This Row],[C/V]]="v",Tabela7[[#This Row],[Preço Médio]],"")</f>
        <v/>
      </c>
      <c r="X5263" s="123" t="str">
        <f>Tabela7[[#This Row],[Código Negociação]]&amp;Tabela7[[#This Row],[C/V]]</f>
        <v/>
      </c>
    </row>
    <row r="5264" spans="3:24" ht="15" customHeight="1" x14ac:dyDescent="0.25">
      <c r="C5264" s="141"/>
      <c r="D5264" s="273"/>
      <c r="E5264" s="273"/>
      <c r="F5264" s="264"/>
      <c r="G5264" s="274"/>
      <c r="H5264" s="264"/>
      <c r="I5264" s="275"/>
      <c r="J5264" s="275"/>
      <c r="K5264" s="275"/>
      <c r="L5264" s="275"/>
      <c r="M5264" s="275"/>
      <c r="N5264" s="275"/>
      <c r="O5264" s="267"/>
      <c r="P5264" s="267"/>
      <c r="Q5264" s="268"/>
      <c r="R5264" s="269"/>
      <c r="S5264" s="268"/>
      <c r="T5264" s="263"/>
      <c r="U5264" s="300"/>
      <c r="V5264" s="294" t="str">
        <f>IF(Tabela7[[#This Row],[C/V]]="c",Tabela7[[#This Row],[Preço Médio]],"")</f>
        <v/>
      </c>
      <c r="W5264" s="294" t="str">
        <f>IF(Tabela7[[#This Row],[C/V]]="v",Tabela7[[#This Row],[Preço Médio]],"")</f>
        <v/>
      </c>
      <c r="X5264" s="123" t="str">
        <f>Tabela7[[#This Row],[Código Negociação]]&amp;Tabela7[[#This Row],[C/V]]</f>
        <v/>
      </c>
    </row>
    <row r="5265" spans="3:24" ht="15" customHeight="1" x14ac:dyDescent="0.25">
      <c r="C5265" s="262"/>
      <c r="D5265" s="272"/>
      <c r="E5265" s="273"/>
      <c r="F5265" s="264"/>
      <c r="G5265" s="265"/>
      <c r="H5265" s="126"/>
      <c r="I5265" s="125"/>
      <c r="J5265" s="125"/>
      <c r="K5265" s="125"/>
      <c r="L5265" s="125"/>
      <c r="M5265" s="125"/>
      <c r="N5265" s="125"/>
      <c r="O5265" s="266"/>
      <c r="P5265" s="267"/>
      <c r="Q5265" s="268"/>
      <c r="R5265" s="269"/>
      <c r="S5265" s="268"/>
      <c r="T5265" s="263"/>
      <c r="U5265" s="300"/>
      <c r="V5265" s="294" t="str">
        <f>IF(Tabela7[[#This Row],[C/V]]="c",Tabela7[[#This Row],[Preço Médio]],"")</f>
        <v/>
      </c>
      <c r="W5265" s="294" t="str">
        <f>IF(Tabela7[[#This Row],[C/V]]="v",Tabela7[[#This Row],[Preço Médio]],"")</f>
        <v/>
      </c>
      <c r="X5265" s="123" t="str">
        <f>Tabela7[[#This Row],[Código Negociação]]&amp;Tabela7[[#This Row],[C/V]]</f>
        <v/>
      </c>
    </row>
    <row r="5266" spans="3:24" ht="15" customHeight="1" x14ac:dyDescent="0.25">
      <c r="C5266" s="262"/>
      <c r="D5266" s="272"/>
      <c r="E5266" s="273"/>
      <c r="F5266" s="264"/>
      <c r="G5266" s="265"/>
      <c r="H5266" s="126"/>
      <c r="I5266" s="125"/>
      <c r="J5266" s="125"/>
      <c r="K5266" s="125"/>
      <c r="L5266" s="125"/>
      <c r="M5266" s="125"/>
      <c r="N5266" s="125"/>
      <c r="O5266" s="266"/>
      <c r="P5266" s="267"/>
      <c r="Q5266" s="267"/>
      <c r="R5266" s="270"/>
      <c r="S5266" s="267"/>
      <c r="T5266" s="264"/>
      <c r="U5266" s="300"/>
      <c r="V5266" s="294" t="str">
        <f>IF(Tabela7[[#This Row],[C/V]]="c",Tabela7[[#This Row],[Preço Médio]],"")</f>
        <v/>
      </c>
      <c r="W5266" s="294" t="str">
        <f>IF(Tabela7[[#This Row],[C/V]]="v",Tabela7[[#This Row],[Preço Médio]],"")</f>
        <v/>
      </c>
      <c r="X5266" s="123" t="str">
        <f>Tabela7[[#This Row],[Código Negociação]]&amp;Tabela7[[#This Row],[C/V]]</f>
        <v/>
      </c>
    </row>
    <row r="5267" spans="3:24" ht="15" customHeight="1" x14ac:dyDescent="0.25">
      <c r="C5267" s="141"/>
      <c r="D5267" s="271"/>
      <c r="E5267" s="271"/>
      <c r="F5267" s="118"/>
      <c r="G5267" s="119"/>
      <c r="H5267" s="118"/>
      <c r="I5267" s="120"/>
      <c r="J5267" s="120"/>
      <c r="K5267" s="120"/>
      <c r="L5267" s="120"/>
      <c r="M5267" s="120"/>
      <c r="N5267" s="120"/>
      <c r="O5267" s="121"/>
      <c r="P5267" s="121"/>
      <c r="Q5267" s="117"/>
      <c r="R5267" s="122"/>
      <c r="S5267" s="117"/>
      <c r="T5267" s="123"/>
      <c r="U5267" s="299"/>
      <c r="V5267" s="294" t="str">
        <f>IF(Tabela7[[#This Row],[C/V]]="c",Tabela7[[#This Row],[Preço Médio]],"")</f>
        <v/>
      </c>
      <c r="W5267" s="294" t="str">
        <f>IF(Tabela7[[#This Row],[C/V]]="v",Tabela7[[#This Row],[Preço Médio]],"")</f>
        <v/>
      </c>
      <c r="X5267" s="123" t="str">
        <f>Tabela7[[#This Row],[Código Negociação]]&amp;Tabela7[[#This Row],[C/V]]</f>
        <v/>
      </c>
    </row>
    <row r="5268" spans="3:24" ht="15" customHeight="1" x14ac:dyDescent="0.25">
      <c r="C5268" s="262"/>
      <c r="D5268" s="272"/>
      <c r="E5268" s="272"/>
      <c r="F5268" s="264"/>
      <c r="G5268" s="265"/>
      <c r="H5268" s="126"/>
      <c r="I5268" s="125"/>
      <c r="J5268" s="125"/>
      <c r="K5268" s="125"/>
      <c r="L5268" s="125"/>
      <c r="M5268" s="125"/>
      <c r="N5268" s="125"/>
      <c r="O5268" s="266"/>
      <c r="P5268" s="267"/>
      <c r="Q5268" s="268"/>
      <c r="R5268" s="269"/>
      <c r="S5268" s="268"/>
      <c r="T5268" s="263"/>
      <c r="U5268" s="300"/>
      <c r="V5268" s="294" t="str">
        <f>IF(Tabela7[[#This Row],[C/V]]="c",Tabela7[[#This Row],[Preço Médio]],"")</f>
        <v/>
      </c>
      <c r="W5268" s="294" t="str">
        <f>IF(Tabela7[[#This Row],[C/V]]="v",Tabela7[[#This Row],[Preço Médio]],"")</f>
        <v/>
      </c>
      <c r="X5268" s="123" t="str">
        <f>Tabela7[[#This Row],[Código Negociação]]&amp;Tabela7[[#This Row],[C/V]]</f>
        <v/>
      </c>
    </row>
    <row r="5269" spans="3:24" ht="15" customHeight="1" x14ac:dyDescent="0.25">
      <c r="C5269" s="262"/>
      <c r="D5269" s="272"/>
      <c r="E5269" s="272"/>
      <c r="F5269" s="264"/>
      <c r="G5269" s="265"/>
      <c r="H5269" s="126"/>
      <c r="I5269" s="125"/>
      <c r="J5269" s="125"/>
      <c r="K5269" s="125"/>
      <c r="L5269" s="125"/>
      <c r="M5269" s="125"/>
      <c r="N5269" s="125"/>
      <c r="O5269" s="266"/>
      <c r="P5269" s="267"/>
      <c r="Q5269" s="267"/>
      <c r="R5269" s="270"/>
      <c r="S5269" s="267"/>
      <c r="T5269" s="264"/>
      <c r="U5269" s="300"/>
      <c r="V5269" s="294" t="str">
        <f>IF(Tabela7[[#This Row],[C/V]]="c",Tabela7[[#This Row],[Preço Médio]],"")</f>
        <v/>
      </c>
      <c r="W5269" s="294" t="str">
        <f>IF(Tabela7[[#This Row],[C/V]]="v",Tabela7[[#This Row],[Preço Médio]],"")</f>
        <v/>
      </c>
      <c r="X5269" s="123" t="str">
        <f>Tabela7[[#This Row],[Código Negociação]]&amp;Tabela7[[#This Row],[C/V]]</f>
        <v/>
      </c>
    </row>
    <row r="5270" spans="3:24" ht="15" customHeight="1" x14ac:dyDescent="0.25">
      <c r="C5270" s="141"/>
      <c r="D5270" s="273"/>
      <c r="E5270" s="273"/>
      <c r="F5270" s="264"/>
      <c r="G5270" s="274"/>
      <c r="H5270" s="264"/>
      <c r="I5270" s="275"/>
      <c r="J5270" s="275"/>
      <c r="K5270" s="275"/>
      <c r="L5270" s="275"/>
      <c r="M5270" s="275"/>
      <c r="N5270" s="275"/>
      <c r="O5270" s="267"/>
      <c r="P5270" s="267"/>
      <c r="Q5270" s="268"/>
      <c r="R5270" s="269"/>
      <c r="S5270" s="268"/>
      <c r="T5270" s="263"/>
      <c r="U5270" s="300"/>
      <c r="V5270" s="294" t="str">
        <f>IF(Tabela7[[#This Row],[C/V]]="c",Tabela7[[#This Row],[Preço Médio]],"")</f>
        <v/>
      </c>
      <c r="W5270" s="294" t="str">
        <f>IF(Tabela7[[#This Row],[C/V]]="v",Tabela7[[#This Row],[Preço Médio]],"")</f>
        <v/>
      </c>
      <c r="X5270" s="123" t="str">
        <f>Tabela7[[#This Row],[Código Negociação]]&amp;Tabela7[[#This Row],[C/V]]</f>
        <v/>
      </c>
    </row>
    <row r="5271" spans="3:24" ht="15" customHeight="1" x14ac:dyDescent="0.25">
      <c r="C5271" s="262"/>
      <c r="D5271" s="272"/>
      <c r="E5271" s="273"/>
      <c r="F5271" s="264"/>
      <c r="G5271" s="265"/>
      <c r="H5271" s="126"/>
      <c r="I5271" s="125"/>
      <c r="J5271" s="125"/>
      <c r="K5271" s="125"/>
      <c r="L5271" s="125"/>
      <c r="M5271" s="125"/>
      <c r="N5271" s="125"/>
      <c r="O5271" s="266"/>
      <c r="P5271" s="267"/>
      <c r="Q5271" s="268"/>
      <c r="R5271" s="269"/>
      <c r="S5271" s="268"/>
      <c r="T5271" s="263"/>
      <c r="U5271" s="300"/>
      <c r="V5271" s="294" t="str">
        <f>IF(Tabela7[[#This Row],[C/V]]="c",Tabela7[[#This Row],[Preço Médio]],"")</f>
        <v/>
      </c>
      <c r="W5271" s="294" t="str">
        <f>IF(Tabela7[[#This Row],[C/V]]="v",Tabela7[[#This Row],[Preço Médio]],"")</f>
        <v/>
      </c>
      <c r="X5271" s="123" t="str">
        <f>Tabela7[[#This Row],[Código Negociação]]&amp;Tabela7[[#This Row],[C/V]]</f>
        <v/>
      </c>
    </row>
    <row r="5272" spans="3:24" ht="15" customHeight="1" x14ac:dyDescent="0.25">
      <c r="C5272" s="262"/>
      <c r="D5272" s="272"/>
      <c r="E5272" s="273"/>
      <c r="F5272" s="264"/>
      <c r="G5272" s="265"/>
      <c r="H5272" s="126"/>
      <c r="I5272" s="125"/>
      <c r="J5272" s="125"/>
      <c r="K5272" s="125"/>
      <c r="L5272" s="125"/>
      <c r="M5272" s="125"/>
      <c r="N5272" s="125"/>
      <c r="O5272" s="266"/>
      <c r="P5272" s="267"/>
      <c r="Q5272" s="267"/>
      <c r="R5272" s="270"/>
      <c r="S5272" s="267"/>
      <c r="T5272" s="264"/>
      <c r="U5272" s="300"/>
      <c r="V5272" s="294" t="str">
        <f>IF(Tabela7[[#This Row],[C/V]]="c",Tabela7[[#This Row],[Preço Médio]],"")</f>
        <v/>
      </c>
      <c r="W5272" s="294" t="str">
        <f>IF(Tabela7[[#This Row],[C/V]]="v",Tabela7[[#This Row],[Preço Médio]],"")</f>
        <v/>
      </c>
      <c r="X5272" s="123" t="str">
        <f>Tabela7[[#This Row],[Código Negociação]]&amp;Tabela7[[#This Row],[C/V]]</f>
        <v/>
      </c>
    </row>
    <row r="5273" spans="3:24" ht="15" customHeight="1" x14ac:dyDescent="0.25">
      <c r="C5273" s="141"/>
      <c r="D5273" s="271"/>
      <c r="E5273" s="271"/>
      <c r="F5273" s="118"/>
      <c r="G5273" s="119"/>
      <c r="H5273" s="118"/>
      <c r="I5273" s="120"/>
      <c r="J5273" s="120"/>
      <c r="K5273" s="120"/>
      <c r="L5273" s="120"/>
      <c r="M5273" s="120"/>
      <c r="N5273" s="120"/>
      <c r="O5273" s="121"/>
      <c r="P5273" s="121"/>
      <c r="Q5273" s="117"/>
      <c r="R5273" s="122"/>
      <c r="S5273" s="117"/>
      <c r="T5273" s="123"/>
      <c r="U5273" s="299"/>
      <c r="V5273" s="294" t="str">
        <f>IF(Tabela7[[#This Row],[C/V]]="c",Tabela7[[#This Row],[Preço Médio]],"")</f>
        <v/>
      </c>
      <c r="W5273" s="294" t="str">
        <f>IF(Tabela7[[#This Row],[C/V]]="v",Tabela7[[#This Row],[Preço Médio]],"")</f>
        <v/>
      </c>
      <c r="X5273" s="123" t="str">
        <f>Tabela7[[#This Row],[Código Negociação]]&amp;Tabela7[[#This Row],[C/V]]</f>
        <v/>
      </c>
    </row>
    <row r="5274" spans="3:24" ht="15" customHeight="1" x14ac:dyDescent="0.25">
      <c r="C5274" s="262"/>
      <c r="D5274" s="272"/>
      <c r="E5274" s="272"/>
      <c r="F5274" s="264"/>
      <c r="G5274" s="265"/>
      <c r="H5274" s="126"/>
      <c r="I5274" s="125"/>
      <c r="J5274" s="125"/>
      <c r="K5274" s="125"/>
      <c r="L5274" s="125"/>
      <c r="M5274" s="125"/>
      <c r="N5274" s="125"/>
      <c r="O5274" s="266"/>
      <c r="P5274" s="267"/>
      <c r="Q5274" s="268"/>
      <c r="R5274" s="269"/>
      <c r="S5274" s="268"/>
      <c r="T5274" s="263"/>
      <c r="U5274" s="300"/>
      <c r="V5274" s="294" t="str">
        <f>IF(Tabela7[[#This Row],[C/V]]="c",Tabela7[[#This Row],[Preço Médio]],"")</f>
        <v/>
      </c>
      <c r="W5274" s="294" t="str">
        <f>IF(Tabela7[[#This Row],[C/V]]="v",Tabela7[[#This Row],[Preço Médio]],"")</f>
        <v/>
      </c>
      <c r="X5274" s="123" t="str">
        <f>Tabela7[[#This Row],[Código Negociação]]&amp;Tabela7[[#This Row],[C/V]]</f>
        <v/>
      </c>
    </row>
    <row r="5275" spans="3:24" ht="15" customHeight="1" x14ac:dyDescent="0.25">
      <c r="C5275" s="262"/>
      <c r="D5275" s="272"/>
      <c r="E5275" s="272"/>
      <c r="F5275" s="264"/>
      <c r="G5275" s="265"/>
      <c r="H5275" s="126"/>
      <c r="I5275" s="125"/>
      <c r="J5275" s="125"/>
      <c r="K5275" s="125"/>
      <c r="L5275" s="125"/>
      <c r="M5275" s="125"/>
      <c r="N5275" s="125"/>
      <c r="O5275" s="266"/>
      <c r="P5275" s="267"/>
      <c r="Q5275" s="267"/>
      <c r="R5275" s="270"/>
      <c r="S5275" s="267"/>
      <c r="T5275" s="264"/>
      <c r="U5275" s="300"/>
      <c r="V5275" s="294" t="str">
        <f>IF(Tabela7[[#This Row],[C/V]]="c",Tabela7[[#This Row],[Preço Médio]],"")</f>
        <v/>
      </c>
      <c r="W5275" s="294" t="str">
        <f>IF(Tabela7[[#This Row],[C/V]]="v",Tabela7[[#This Row],[Preço Médio]],"")</f>
        <v/>
      </c>
      <c r="X5275" s="123" t="str">
        <f>Tabela7[[#This Row],[Código Negociação]]&amp;Tabela7[[#This Row],[C/V]]</f>
        <v/>
      </c>
    </row>
    <row r="5276" spans="3:24" ht="15" customHeight="1" x14ac:dyDescent="0.25">
      <c r="C5276" s="141"/>
      <c r="D5276" s="273"/>
      <c r="E5276" s="273"/>
      <c r="F5276" s="264"/>
      <c r="G5276" s="274"/>
      <c r="H5276" s="264"/>
      <c r="I5276" s="275"/>
      <c r="J5276" s="275"/>
      <c r="K5276" s="275"/>
      <c r="L5276" s="275"/>
      <c r="M5276" s="275"/>
      <c r="N5276" s="275"/>
      <c r="O5276" s="267"/>
      <c r="P5276" s="267"/>
      <c r="Q5276" s="268"/>
      <c r="R5276" s="269"/>
      <c r="S5276" s="268"/>
      <c r="T5276" s="263"/>
      <c r="U5276" s="300"/>
      <c r="V5276" s="294" t="str">
        <f>IF(Tabela7[[#This Row],[C/V]]="c",Tabela7[[#This Row],[Preço Médio]],"")</f>
        <v/>
      </c>
      <c r="W5276" s="294" t="str">
        <f>IF(Tabela7[[#This Row],[C/V]]="v",Tabela7[[#This Row],[Preço Médio]],"")</f>
        <v/>
      </c>
      <c r="X5276" s="123" t="str">
        <f>Tabela7[[#This Row],[Código Negociação]]&amp;Tabela7[[#This Row],[C/V]]</f>
        <v/>
      </c>
    </row>
    <row r="5277" spans="3:24" ht="15" customHeight="1" x14ac:dyDescent="0.25">
      <c r="C5277" s="262"/>
      <c r="D5277" s="272"/>
      <c r="E5277" s="273"/>
      <c r="F5277" s="264"/>
      <c r="G5277" s="265"/>
      <c r="H5277" s="126"/>
      <c r="I5277" s="125"/>
      <c r="J5277" s="125"/>
      <c r="K5277" s="125"/>
      <c r="L5277" s="125"/>
      <c r="M5277" s="125"/>
      <c r="N5277" s="125"/>
      <c r="O5277" s="266"/>
      <c r="P5277" s="267"/>
      <c r="Q5277" s="268"/>
      <c r="R5277" s="269"/>
      <c r="S5277" s="268"/>
      <c r="T5277" s="263"/>
      <c r="U5277" s="300"/>
      <c r="V5277" s="294" t="str">
        <f>IF(Tabela7[[#This Row],[C/V]]="c",Tabela7[[#This Row],[Preço Médio]],"")</f>
        <v/>
      </c>
      <c r="W5277" s="294" t="str">
        <f>IF(Tabela7[[#This Row],[C/V]]="v",Tabela7[[#This Row],[Preço Médio]],"")</f>
        <v/>
      </c>
      <c r="X5277" s="123" t="str">
        <f>Tabela7[[#This Row],[Código Negociação]]&amp;Tabela7[[#This Row],[C/V]]</f>
        <v/>
      </c>
    </row>
    <row r="5278" spans="3:24" ht="15" customHeight="1" x14ac:dyDescent="0.25">
      <c r="C5278" s="262"/>
      <c r="D5278" s="272"/>
      <c r="E5278" s="273"/>
      <c r="F5278" s="264"/>
      <c r="G5278" s="265"/>
      <c r="H5278" s="126"/>
      <c r="I5278" s="125"/>
      <c r="J5278" s="125"/>
      <c r="K5278" s="125"/>
      <c r="L5278" s="125"/>
      <c r="M5278" s="125"/>
      <c r="N5278" s="125"/>
      <c r="O5278" s="266"/>
      <c r="P5278" s="267"/>
      <c r="Q5278" s="267"/>
      <c r="R5278" s="270"/>
      <c r="S5278" s="267"/>
      <c r="T5278" s="264"/>
      <c r="U5278" s="300"/>
      <c r="V5278" s="294" t="str">
        <f>IF(Tabela7[[#This Row],[C/V]]="c",Tabela7[[#This Row],[Preço Médio]],"")</f>
        <v/>
      </c>
      <c r="W5278" s="294" t="str">
        <f>IF(Tabela7[[#This Row],[C/V]]="v",Tabela7[[#This Row],[Preço Médio]],"")</f>
        <v/>
      </c>
      <c r="X5278" s="123" t="str">
        <f>Tabela7[[#This Row],[Código Negociação]]&amp;Tabela7[[#This Row],[C/V]]</f>
        <v/>
      </c>
    </row>
    <row r="5279" spans="3:24" ht="15" customHeight="1" x14ac:dyDescent="0.25">
      <c r="C5279" s="141"/>
      <c r="D5279" s="271"/>
      <c r="E5279" s="271"/>
      <c r="F5279" s="118"/>
      <c r="G5279" s="119"/>
      <c r="H5279" s="118"/>
      <c r="I5279" s="120"/>
      <c r="J5279" s="120"/>
      <c r="K5279" s="120"/>
      <c r="L5279" s="120"/>
      <c r="M5279" s="120"/>
      <c r="N5279" s="120"/>
      <c r="O5279" s="121"/>
      <c r="P5279" s="121"/>
      <c r="Q5279" s="117"/>
      <c r="R5279" s="122"/>
      <c r="S5279" s="117"/>
      <c r="T5279" s="123"/>
      <c r="U5279" s="299"/>
      <c r="V5279" s="294" t="str">
        <f>IF(Tabela7[[#This Row],[C/V]]="c",Tabela7[[#This Row],[Preço Médio]],"")</f>
        <v/>
      </c>
      <c r="W5279" s="294" t="str">
        <f>IF(Tabela7[[#This Row],[C/V]]="v",Tabela7[[#This Row],[Preço Médio]],"")</f>
        <v/>
      </c>
      <c r="X5279" s="123" t="str">
        <f>Tabela7[[#This Row],[Código Negociação]]&amp;Tabela7[[#This Row],[C/V]]</f>
        <v/>
      </c>
    </row>
    <row r="5280" spans="3:24" ht="15" customHeight="1" x14ac:dyDescent="0.25">
      <c r="C5280" s="262"/>
      <c r="D5280" s="272"/>
      <c r="E5280" s="272"/>
      <c r="F5280" s="264"/>
      <c r="G5280" s="265"/>
      <c r="H5280" s="126"/>
      <c r="I5280" s="125"/>
      <c r="J5280" s="125"/>
      <c r="K5280" s="125"/>
      <c r="L5280" s="125"/>
      <c r="M5280" s="125"/>
      <c r="N5280" s="125"/>
      <c r="O5280" s="266"/>
      <c r="P5280" s="267"/>
      <c r="Q5280" s="268"/>
      <c r="R5280" s="269"/>
      <c r="S5280" s="268"/>
      <c r="T5280" s="263"/>
      <c r="U5280" s="300"/>
      <c r="V5280" s="294" t="str">
        <f>IF(Tabela7[[#This Row],[C/V]]="c",Tabela7[[#This Row],[Preço Médio]],"")</f>
        <v/>
      </c>
      <c r="W5280" s="294" t="str">
        <f>IF(Tabela7[[#This Row],[C/V]]="v",Tabela7[[#This Row],[Preço Médio]],"")</f>
        <v/>
      </c>
      <c r="X5280" s="123" t="str">
        <f>Tabela7[[#This Row],[Código Negociação]]&amp;Tabela7[[#This Row],[C/V]]</f>
        <v/>
      </c>
    </row>
    <row r="5281" spans="3:24" ht="15" customHeight="1" x14ac:dyDescent="0.25">
      <c r="C5281" s="262"/>
      <c r="D5281" s="272"/>
      <c r="E5281" s="272"/>
      <c r="F5281" s="264"/>
      <c r="G5281" s="265"/>
      <c r="H5281" s="126"/>
      <c r="I5281" s="125"/>
      <c r="J5281" s="125"/>
      <c r="K5281" s="125"/>
      <c r="L5281" s="125"/>
      <c r="M5281" s="125"/>
      <c r="N5281" s="125"/>
      <c r="O5281" s="266"/>
      <c r="P5281" s="267"/>
      <c r="Q5281" s="267"/>
      <c r="R5281" s="270"/>
      <c r="S5281" s="267"/>
      <c r="T5281" s="264"/>
      <c r="U5281" s="300"/>
      <c r="V5281" s="294" t="str">
        <f>IF(Tabela7[[#This Row],[C/V]]="c",Tabela7[[#This Row],[Preço Médio]],"")</f>
        <v/>
      </c>
      <c r="W5281" s="294" t="str">
        <f>IF(Tabela7[[#This Row],[C/V]]="v",Tabela7[[#This Row],[Preço Médio]],"")</f>
        <v/>
      </c>
      <c r="X5281" s="123" t="str">
        <f>Tabela7[[#This Row],[Código Negociação]]&amp;Tabela7[[#This Row],[C/V]]</f>
        <v/>
      </c>
    </row>
    <row r="5282" spans="3:24" ht="15" customHeight="1" x14ac:dyDescent="0.25">
      <c r="C5282" s="141"/>
      <c r="D5282" s="273"/>
      <c r="E5282" s="273"/>
      <c r="F5282" s="264"/>
      <c r="G5282" s="274"/>
      <c r="H5282" s="264"/>
      <c r="I5282" s="275"/>
      <c r="J5282" s="275"/>
      <c r="K5282" s="275"/>
      <c r="L5282" s="275"/>
      <c r="M5282" s="275"/>
      <c r="N5282" s="275"/>
      <c r="O5282" s="267"/>
      <c r="P5282" s="267"/>
      <c r="Q5282" s="268"/>
      <c r="R5282" s="269"/>
      <c r="S5282" s="268"/>
      <c r="T5282" s="263"/>
      <c r="U5282" s="300"/>
      <c r="V5282" s="294" t="str">
        <f>IF(Tabela7[[#This Row],[C/V]]="c",Tabela7[[#This Row],[Preço Médio]],"")</f>
        <v/>
      </c>
      <c r="W5282" s="294" t="str">
        <f>IF(Tabela7[[#This Row],[C/V]]="v",Tabela7[[#This Row],[Preço Médio]],"")</f>
        <v/>
      </c>
      <c r="X5282" s="123" t="str">
        <f>Tabela7[[#This Row],[Código Negociação]]&amp;Tabela7[[#This Row],[C/V]]</f>
        <v/>
      </c>
    </row>
    <row r="5283" spans="3:24" ht="15" customHeight="1" x14ac:dyDescent="0.25">
      <c r="C5283" s="262"/>
      <c r="D5283" s="272"/>
      <c r="E5283" s="273"/>
      <c r="F5283" s="264"/>
      <c r="G5283" s="265"/>
      <c r="H5283" s="126"/>
      <c r="I5283" s="125"/>
      <c r="J5283" s="125"/>
      <c r="K5283" s="125"/>
      <c r="L5283" s="125"/>
      <c r="M5283" s="125"/>
      <c r="N5283" s="125"/>
      <c r="O5283" s="266"/>
      <c r="P5283" s="267"/>
      <c r="Q5283" s="268"/>
      <c r="R5283" s="269"/>
      <c r="S5283" s="268"/>
      <c r="T5283" s="263"/>
      <c r="U5283" s="300"/>
      <c r="V5283" s="294" t="str">
        <f>IF(Tabela7[[#This Row],[C/V]]="c",Tabela7[[#This Row],[Preço Médio]],"")</f>
        <v/>
      </c>
      <c r="W5283" s="294" t="str">
        <f>IF(Tabela7[[#This Row],[C/V]]="v",Tabela7[[#This Row],[Preço Médio]],"")</f>
        <v/>
      </c>
      <c r="X5283" s="123" t="str">
        <f>Tabela7[[#This Row],[Código Negociação]]&amp;Tabela7[[#This Row],[C/V]]</f>
        <v/>
      </c>
    </row>
    <row r="5284" spans="3:24" ht="15" customHeight="1" x14ac:dyDescent="0.25">
      <c r="C5284" s="262"/>
      <c r="D5284" s="272"/>
      <c r="E5284" s="273"/>
      <c r="F5284" s="264"/>
      <c r="G5284" s="265"/>
      <c r="H5284" s="126"/>
      <c r="I5284" s="125"/>
      <c r="J5284" s="125"/>
      <c r="K5284" s="125"/>
      <c r="L5284" s="125"/>
      <c r="M5284" s="125"/>
      <c r="N5284" s="125"/>
      <c r="O5284" s="266"/>
      <c r="P5284" s="267"/>
      <c r="Q5284" s="267"/>
      <c r="R5284" s="270"/>
      <c r="S5284" s="267"/>
      <c r="T5284" s="264"/>
      <c r="U5284" s="300"/>
      <c r="V5284" s="294" t="str">
        <f>IF(Tabela7[[#This Row],[C/V]]="c",Tabela7[[#This Row],[Preço Médio]],"")</f>
        <v/>
      </c>
      <c r="W5284" s="294" t="str">
        <f>IF(Tabela7[[#This Row],[C/V]]="v",Tabela7[[#This Row],[Preço Médio]],"")</f>
        <v/>
      </c>
      <c r="X5284" s="123" t="str">
        <f>Tabela7[[#This Row],[Código Negociação]]&amp;Tabela7[[#This Row],[C/V]]</f>
        <v/>
      </c>
    </row>
    <row r="5285" spans="3:24" ht="15" customHeight="1" x14ac:dyDescent="0.25">
      <c r="C5285" s="141"/>
      <c r="D5285" s="271"/>
      <c r="E5285" s="271"/>
      <c r="F5285" s="118"/>
      <c r="G5285" s="119"/>
      <c r="H5285" s="118"/>
      <c r="I5285" s="120"/>
      <c r="J5285" s="120"/>
      <c r="K5285" s="120"/>
      <c r="L5285" s="120"/>
      <c r="M5285" s="120"/>
      <c r="N5285" s="120"/>
      <c r="O5285" s="121"/>
      <c r="P5285" s="121"/>
      <c r="Q5285" s="117"/>
      <c r="R5285" s="122"/>
      <c r="S5285" s="117"/>
      <c r="T5285" s="123"/>
      <c r="U5285" s="299"/>
      <c r="V5285" s="294" t="str">
        <f>IF(Tabela7[[#This Row],[C/V]]="c",Tabela7[[#This Row],[Preço Médio]],"")</f>
        <v/>
      </c>
      <c r="W5285" s="294" t="str">
        <f>IF(Tabela7[[#This Row],[C/V]]="v",Tabela7[[#This Row],[Preço Médio]],"")</f>
        <v/>
      </c>
      <c r="X5285" s="123" t="str">
        <f>Tabela7[[#This Row],[Código Negociação]]&amp;Tabela7[[#This Row],[C/V]]</f>
        <v/>
      </c>
    </row>
    <row r="5286" spans="3:24" ht="15" customHeight="1" x14ac:dyDescent="0.25">
      <c r="C5286" s="262"/>
      <c r="D5286" s="272"/>
      <c r="E5286" s="272"/>
      <c r="F5286" s="264"/>
      <c r="G5286" s="265"/>
      <c r="H5286" s="126"/>
      <c r="I5286" s="125"/>
      <c r="J5286" s="125"/>
      <c r="K5286" s="125"/>
      <c r="L5286" s="125"/>
      <c r="M5286" s="125"/>
      <c r="N5286" s="125"/>
      <c r="O5286" s="266"/>
      <c r="P5286" s="267"/>
      <c r="Q5286" s="268"/>
      <c r="R5286" s="269"/>
      <c r="S5286" s="268"/>
      <c r="T5286" s="263"/>
      <c r="U5286" s="300"/>
      <c r="V5286" s="294" t="str">
        <f>IF(Tabela7[[#This Row],[C/V]]="c",Tabela7[[#This Row],[Preço Médio]],"")</f>
        <v/>
      </c>
      <c r="W5286" s="294" t="str">
        <f>IF(Tabela7[[#This Row],[C/V]]="v",Tabela7[[#This Row],[Preço Médio]],"")</f>
        <v/>
      </c>
      <c r="X5286" s="123" t="str">
        <f>Tabela7[[#This Row],[Código Negociação]]&amp;Tabela7[[#This Row],[C/V]]</f>
        <v/>
      </c>
    </row>
    <row r="5287" spans="3:24" ht="15" customHeight="1" x14ac:dyDescent="0.25">
      <c r="C5287" s="262"/>
      <c r="D5287" s="272"/>
      <c r="E5287" s="272"/>
      <c r="F5287" s="264"/>
      <c r="G5287" s="265"/>
      <c r="H5287" s="126"/>
      <c r="I5287" s="125"/>
      <c r="J5287" s="125"/>
      <c r="K5287" s="125"/>
      <c r="L5287" s="125"/>
      <c r="M5287" s="125"/>
      <c r="N5287" s="125"/>
      <c r="O5287" s="266"/>
      <c r="P5287" s="267"/>
      <c r="Q5287" s="267"/>
      <c r="R5287" s="270"/>
      <c r="S5287" s="267"/>
      <c r="T5287" s="264"/>
      <c r="U5287" s="300"/>
      <c r="V5287" s="294" t="str">
        <f>IF(Tabela7[[#This Row],[C/V]]="c",Tabela7[[#This Row],[Preço Médio]],"")</f>
        <v/>
      </c>
      <c r="W5287" s="294" t="str">
        <f>IF(Tabela7[[#This Row],[C/V]]="v",Tabela7[[#This Row],[Preço Médio]],"")</f>
        <v/>
      </c>
      <c r="X5287" s="123" t="str">
        <f>Tabela7[[#This Row],[Código Negociação]]&amp;Tabela7[[#This Row],[C/V]]</f>
        <v/>
      </c>
    </row>
    <row r="5288" spans="3:24" ht="15" customHeight="1" x14ac:dyDescent="0.25">
      <c r="C5288" s="141"/>
      <c r="D5288" s="273"/>
      <c r="E5288" s="273"/>
      <c r="F5288" s="264"/>
      <c r="G5288" s="274"/>
      <c r="H5288" s="264"/>
      <c r="I5288" s="275"/>
      <c r="J5288" s="275"/>
      <c r="K5288" s="275"/>
      <c r="L5288" s="275"/>
      <c r="M5288" s="275"/>
      <c r="N5288" s="275"/>
      <c r="O5288" s="267"/>
      <c r="P5288" s="267"/>
      <c r="Q5288" s="268"/>
      <c r="R5288" s="269"/>
      <c r="S5288" s="268"/>
      <c r="T5288" s="263"/>
      <c r="U5288" s="300"/>
      <c r="V5288" s="294" t="str">
        <f>IF(Tabela7[[#This Row],[C/V]]="c",Tabela7[[#This Row],[Preço Médio]],"")</f>
        <v/>
      </c>
      <c r="W5288" s="294" t="str">
        <f>IF(Tabela7[[#This Row],[C/V]]="v",Tabela7[[#This Row],[Preço Médio]],"")</f>
        <v/>
      </c>
      <c r="X5288" s="123" t="str">
        <f>Tabela7[[#This Row],[Código Negociação]]&amp;Tabela7[[#This Row],[C/V]]</f>
        <v/>
      </c>
    </row>
    <row r="5289" spans="3:24" ht="15" customHeight="1" x14ac:dyDescent="0.25">
      <c r="C5289" s="262"/>
      <c r="D5289" s="272"/>
      <c r="E5289" s="273"/>
      <c r="F5289" s="264"/>
      <c r="G5289" s="265"/>
      <c r="H5289" s="126"/>
      <c r="I5289" s="125"/>
      <c r="J5289" s="125"/>
      <c r="K5289" s="125"/>
      <c r="L5289" s="125"/>
      <c r="M5289" s="125"/>
      <c r="N5289" s="125"/>
      <c r="O5289" s="266"/>
      <c r="P5289" s="267"/>
      <c r="Q5289" s="268"/>
      <c r="R5289" s="269"/>
      <c r="S5289" s="268"/>
      <c r="T5289" s="263"/>
      <c r="U5289" s="300"/>
      <c r="V5289" s="294" t="str">
        <f>IF(Tabela7[[#This Row],[C/V]]="c",Tabela7[[#This Row],[Preço Médio]],"")</f>
        <v/>
      </c>
      <c r="W5289" s="294" t="str">
        <f>IF(Tabela7[[#This Row],[C/V]]="v",Tabela7[[#This Row],[Preço Médio]],"")</f>
        <v/>
      </c>
      <c r="X5289" s="123" t="str">
        <f>Tabela7[[#This Row],[Código Negociação]]&amp;Tabela7[[#This Row],[C/V]]</f>
        <v/>
      </c>
    </row>
    <row r="5290" spans="3:24" ht="15" customHeight="1" x14ac:dyDescent="0.25">
      <c r="C5290" s="262"/>
      <c r="D5290" s="272"/>
      <c r="E5290" s="273"/>
      <c r="F5290" s="264"/>
      <c r="G5290" s="265"/>
      <c r="H5290" s="126"/>
      <c r="I5290" s="125"/>
      <c r="J5290" s="125"/>
      <c r="K5290" s="125"/>
      <c r="L5290" s="125"/>
      <c r="M5290" s="125"/>
      <c r="N5290" s="125"/>
      <c r="O5290" s="266"/>
      <c r="P5290" s="267"/>
      <c r="Q5290" s="267"/>
      <c r="R5290" s="270"/>
      <c r="S5290" s="267"/>
      <c r="T5290" s="264"/>
      <c r="U5290" s="300"/>
      <c r="V5290" s="294" t="str">
        <f>IF(Tabela7[[#This Row],[C/V]]="c",Tabela7[[#This Row],[Preço Médio]],"")</f>
        <v/>
      </c>
      <c r="W5290" s="294" t="str">
        <f>IF(Tabela7[[#This Row],[C/V]]="v",Tabela7[[#This Row],[Preço Médio]],"")</f>
        <v/>
      </c>
      <c r="X5290" s="123" t="str">
        <f>Tabela7[[#This Row],[Código Negociação]]&amp;Tabela7[[#This Row],[C/V]]</f>
        <v/>
      </c>
    </row>
    <row r="5291" spans="3:24" ht="15" customHeight="1" x14ac:dyDescent="0.25">
      <c r="C5291" s="141"/>
      <c r="D5291" s="271"/>
      <c r="E5291" s="271"/>
      <c r="F5291" s="118"/>
      <c r="G5291" s="119"/>
      <c r="H5291" s="118"/>
      <c r="I5291" s="120"/>
      <c r="J5291" s="120"/>
      <c r="K5291" s="120"/>
      <c r="L5291" s="120"/>
      <c r="M5291" s="120"/>
      <c r="N5291" s="120"/>
      <c r="O5291" s="121"/>
      <c r="P5291" s="121"/>
      <c r="Q5291" s="117"/>
      <c r="R5291" s="122"/>
      <c r="S5291" s="117"/>
      <c r="T5291" s="123"/>
      <c r="U5291" s="299"/>
      <c r="V5291" s="294" t="str">
        <f>IF(Tabela7[[#This Row],[C/V]]="c",Tabela7[[#This Row],[Preço Médio]],"")</f>
        <v/>
      </c>
      <c r="W5291" s="294" t="str">
        <f>IF(Tabela7[[#This Row],[C/V]]="v",Tabela7[[#This Row],[Preço Médio]],"")</f>
        <v/>
      </c>
      <c r="X5291" s="123" t="str">
        <f>Tabela7[[#This Row],[Código Negociação]]&amp;Tabela7[[#This Row],[C/V]]</f>
        <v/>
      </c>
    </row>
    <row r="5292" spans="3:24" ht="15" customHeight="1" x14ac:dyDescent="0.25">
      <c r="C5292" s="262"/>
      <c r="D5292" s="272"/>
      <c r="E5292" s="272"/>
      <c r="F5292" s="264"/>
      <c r="G5292" s="265"/>
      <c r="H5292" s="126"/>
      <c r="I5292" s="125"/>
      <c r="J5292" s="125"/>
      <c r="K5292" s="125"/>
      <c r="L5292" s="125"/>
      <c r="M5292" s="125"/>
      <c r="N5292" s="125"/>
      <c r="O5292" s="266"/>
      <c r="P5292" s="267"/>
      <c r="Q5292" s="268"/>
      <c r="R5292" s="269"/>
      <c r="S5292" s="268"/>
      <c r="T5292" s="263"/>
      <c r="U5292" s="300"/>
      <c r="V5292" s="294" t="str">
        <f>IF(Tabela7[[#This Row],[C/V]]="c",Tabela7[[#This Row],[Preço Médio]],"")</f>
        <v/>
      </c>
      <c r="W5292" s="294" t="str">
        <f>IF(Tabela7[[#This Row],[C/V]]="v",Tabela7[[#This Row],[Preço Médio]],"")</f>
        <v/>
      </c>
      <c r="X5292" s="123" t="str">
        <f>Tabela7[[#This Row],[Código Negociação]]&amp;Tabela7[[#This Row],[C/V]]</f>
        <v/>
      </c>
    </row>
    <row r="5293" spans="3:24" ht="15" customHeight="1" x14ac:dyDescent="0.25">
      <c r="C5293" s="262"/>
      <c r="D5293" s="272"/>
      <c r="E5293" s="272"/>
      <c r="F5293" s="264"/>
      <c r="G5293" s="265"/>
      <c r="H5293" s="126"/>
      <c r="I5293" s="125"/>
      <c r="J5293" s="125"/>
      <c r="K5293" s="125"/>
      <c r="L5293" s="125"/>
      <c r="M5293" s="125"/>
      <c r="N5293" s="125"/>
      <c r="O5293" s="266"/>
      <c r="P5293" s="267"/>
      <c r="Q5293" s="267"/>
      <c r="R5293" s="270"/>
      <c r="S5293" s="267"/>
      <c r="T5293" s="264"/>
      <c r="U5293" s="300"/>
      <c r="V5293" s="294" t="str">
        <f>IF(Tabela7[[#This Row],[C/V]]="c",Tabela7[[#This Row],[Preço Médio]],"")</f>
        <v/>
      </c>
      <c r="W5293" s="294" t="str">
        <f>IF(Tabela7[[#This Row],[C/V]]="v",Tabela7[[#This Row],[Preço Médio]],"")</f>
        <v/>
      </c>
      <c r="X5293" s="123" t="str">
        <f>Tabela7[[#This Row],[Código Negociação]]&amp;Tabela7[[#This Row],[C/V]]</f>
        <v/>
      </c>
    </row>
    <row r="5294" spans="3:24" ht="15" customHeight="1" x14ac:dyDescent="0.25">
      <c r="C5294" s="141"/>
      <c r="D5294" s="273"/>
      <c r="E5294" s="273"/>
      <c r="F5294" s="264"/>
      <c r="G5294" s="274"/>
      <c r="H5294" s="264"/>
      <c r="I5294" s="275"/>
      <c r="J5294" s="275"/>
      <c r="K5294" s="275"/>
      <c r="L5294" s="275"/>
      <c r="M5294" s="275"/>
      <c r="N5294" s="275"/>
      <c r="O5294" s="267"/>
      <c r="P5294" s="267"/>
      <c r="Q5294" s="268"/>
      <c r="R5294" s="269"/>
      <c r="S5294" s="268"/>
      <c r="T5294" s="263"/>
      <c r="U5294" s="300"/>
      <c r="V5294" s="294" t="str">
        <f>IF(Tabela7[[#This Row],[C/V]]="c",Tabela7[[#This Row],[Preço Médio]],"")</f>
        <v/>
      </c>
      <c r="W5294" s="294" t="str">
        <f>IF(Tabela7[[#This Row],[C/V]]="v",Tabela7[[#This Row],[Preço Médio]],"")</f>
        <v/>
      </c>
      <c r="X5294" s="123" t="str">
        <f>Tabela7[[#This Row],[Código Negociação]]&amp;Tabela7[[#This Row],[C/V]]</f>
        <v/>
      </c>
    </row>
    <row r="5295" spans="3:24" ht="15" customHeight="1" x14ac:dyDescent="0.25">
      <c r="C5295" s="262"/>
      <c r="D5295" s="272"/>
      <c r="E5295" s="273"/>
      <c r="F5295" s="264"/>
      <c r="G5295" s="265"/>
      <c r="H5295" s="126"/>
      <c r="I5295" s="125"/>
      <c r="J5295" s="125"/>
      <c r="K5295" s="125"/>
      <c r="L5295" s="125"/>
      <c r="M5295" s="125"/>
      <c r="N5295" s="125"/>
      <c r="O5295" s="266"/>
      <c r="P5295" s="267"/>
      <c r="Q5295" s="268"/>
      <c r="R5295" s="269"/>
      <c r="S5295" s="268"/>
      <c r="T5295" s="263"/>
      <c r="U5295" s="300"/>
      <c r="V5295" s="294" t="str">
        <f>IF(Tabela7[[#This Row],[C/V]]="c",Tabela7[[#This Row],[Preço Médio]],"")</f>
        <v/>
      </c>
      <c r="W5295" s="294" t="str">
        <f>IF(Tabela7[[#This Row],[C/V]]="v",Tabela7[[#This Row],[Preço Médio]],"")</f>
        <v/>
      </c>
      <c r="X5295" s="123" t="str">
        <f>Tabela7[[#This Row],[Código Negociação]]&amp;Tabela7[[#This Row],[C/V]]</f>
        <v/>
      </c>
    </row>
    <row r="5296" spans="3:24" ht="15" customHeight="1" x14ac:dyDescent="0.25">
      <c r="C5296" s="262"/>
      <c r="D5296" s="272"/>
      <c r="E5296" s="273"/>
      <c r="F5296" s="264"/>
      <c r="G5296" s="265"/>
      <c r="H5296" s="126"/>
      <c r="I5296" s="125"/>
      <c r="J5296" s="125"/>
      <c r="K5296" s="125"/>
      <c r="L5296" s="125"/>
      <c r="M5296" s="125"/>
      <c r="N5296" s="125"/>
      <c r="O5296" s="266"/>
      <c r="P5296" s="267"/>
      <c r="Q5296" s="267"/>
      <c r="R5296" s="270"/>
      <c r="S5296" s="267"/>
      <c r="T5296" s="264"/>
      <c r="U5296" s="300"/>
      <c r="V5296" s="294" t="str">
        <f>IF(Tabela7[[#This Row],[C/V]]="c",Tabela7[[#This Row],[Preço Médio]],"")</f>
        <v/>
      </c>
      <c r="W5296" s="294" t="str">
        <f>IF(Tabela7[[#This Row],[C/V]]="v",Tabela7[[#This Row],[Preço Médio]],"")</f>
        <v/>
      </c>
      <c r="X5296" s="123" t="str">
        <f>Tabela7[[#This Row],[Código Negociação]]&amp;Tabela7[[#This Row],[C/V]]</f>
        <v/>
      </c>
    </row>
    <row r="5297" spans="3:24" ht="15" customHeight="1" x14ac:dyDescent="0.25">
      <c r="C5297" s="141"/>
      <c r="D5297" s="271"/>
      <c r="E5297" s="271"/>
      <c r="F5297" s="118"/>
      <c r="G5297" s="119"/>
      <c r="H5297" s="118"/>
      <c r="I5297" s="120"/>
      <c r="J5297" s="120"/>
      <c r="K5297" s="120"/>
      <c r="L5297" s="120"/>
      <c r="M5297" s="120"/>
      <c r="N5297" s="120"/>
      <c r="O5297" s="121"/>
      <c r="P5297" s="121"/>
      <c r="Q5297" s="117"/>
      <c r="R5297" s="122"/>
      <c r="S5297" s="117"/>
      <c r="T5297" s="123"/>
      <c r="U5297" s="299"/>
      <c r="V5297" s="294" t="str">
        <f>IF(Tabela7[[#This Row],[C/V]]="c",Tabela7[[#This Row],[Preço Médio]],"")</f>
        <v/>
      </c>
      <c r="W5297" s="294" t="str">
        <f>IF(Tabela7[[#This Row],[C/V]]="v",Tabela7[[#This Row],[Preço Médio]],"")</f>
        <v/>
      </c>
      <c r="X5297" s="123" t="str">
        <f>Tabela7[[#This Row],[Código Negociação]]&amp;Tabela7[[#This Row],[C/V]]</f>
        <v/>
      </c>
    </row>
    <row r="5298" spans="3:24" ht="15" customHeight="1" x14ac:dyDescent="0.25">
      <c r="C5298" s="262"/>
      <c r="D5298" s="272"/>
      <c r="E5298" s="272"/>
      <c r="F5298" s="264"/>
      <c r="G5298" s="265"/>
      <c r="H5298" s="126"/>
      <c r="I5298" s="125"/>
      <c r="J5298" s="125"/>
      <c r="K5298" s="125"/>
      <c r="L5298" s="125"/>
      <c r="M5298" s="125"/>
      <c r="N5298" s="125"/>
      <c r="O5298" s="266"/>
      <c r="P5298" s="267"/>
      <c r="Q5298" s="268"/>
      <c r="R5298" s="269"/>
      <c r="S5298" s="268"/>
      <c r="T5298" s="263"/>
      <c r="U5298" s="300"/>
      <c r="V5298" s="294" t="str">
        <f>IF(Tabela7[[#This Row],[C/V]]="c",Tabela7[[#This Row],[Preço Médio]],"")</f>
        <v/>
      </c>
      <c r="W5298" s="294" t="str">
        <f>IF(Tabela7[[#This Row],[C/V]]="v",Tabela7[[#This Row],[Preço Médio]],"")</f>
        <v/>
      </c>
      <c r="X5298" s="123" t="str">
        <f>Tabela7[[#This Row],[Código Negociação]]&amp;Tabela7[[#This Row],[C/V]]</f>
        <v/>
      </c>
    </row>
    <row r="5299" spans="3:24" ht="15" customHeight="1" x14ac:dyDescent="0.25">
      <c r="C5299" s="262"/>
      <c r="D5299" s="272"/>
      <c r="E5299" s="272"/>
      <c r="F5299" s="264"/>
      <c r="G5299" s="265"/>
      <c r="H5299" s="126"/>
      <c r="I5299" s="125"/>
      <c r="J5299" s="125"/>
      <c r="K5299" s="125"/>
      <c r="L5299" s="125"/>
      <c r="M5299" s="125"/>
      <c r="N5299" s="125"/>
      <c r="O5299" s="266"/>
      <c r="P5299" s="267"/>
      <c r="Q5299" s="267"/>
      <c r="R5299" s="270"/>
      <c r="S5299" s="267"/>
      <c r="T5299" s="264"/>
      <c r="U5299" s="300"/>
      <c r="V5299" s="294" t="str">
        <f>IF(Tabela7[[#This Row],[C/V]]="c",Tabela7[[#This Row],[Preço Médio]],"")</f>
        <v/>
      </c>
      <c r="W5299" s="294" t="str">
        <f>IF(Tabela7[[#This Row],[C/V]]="v",Tabela7[[#This Row],[Preço Médio]],"")</f>
        <v/>
      </c>
      <c r="X5299" s="123" t="str">
        <f>Tabela7[[#This Row],[Código Negociação]]&amp;Tabela7[[#This Row],[C/V]]</f>
        <v/>
      </c>
    </row>
    <row r="5300" spans="3:24" ht="15" customHeight="1" x14ac:dyDescent="0.25">
      <c r="C5300" s="141"/>
      <c r="D5300" s="273"/>
      <c r="E5300" s="273"/>
      <c r="F5300" s="264"/>
      <c r="G5300" s="274"/>
      <c r="H5300" s="264"/>
      <c r="I5300" s="275"/>
      <c r="J5300" s="275"/>
      <c r="K5300" s="275"/>
      <c r="L5300" s="275"/>
      <c r="M5300" s="275"/>
      <c r="N5300" s="275"/>
      <c r="O5300" s="267"/>
      <c r="P5300" s="267"/>
      <c r="Q5300" s="268"/>
      <c r="R5300" s="269"/>
      <c r="S5300" s="268"/>
      <c r="T5300" s="263"/>
      <c r="U5300" s="300"/>
      <c r="V5300" s="294" t="str">
        <f>IF(Tabela7[[#This Row],[C/V]]="c",Tabela7[[#This Row],[Preço Médio]],"")</f>
        <v/>
      </c>
      <c r="W5300" s="294" t="str">
        <f>IF(Tabela7[[#This Row],[C/V]]="v",Tabela7[[#This Row],[Preço Médio]],"")</f>
        <v/>
      </c>
      <c r="X5300" s="123" t="str">
        <f>Tabela7[[#This Row],[Código Negociação]]&amp;Tabela7[[#This Row],[C/V]]</f>
        <v/>
      </c>
    </row>
    <row r="5301" spans="3:24" ht="15" customHeight="1" x14ac:dyDescent="0.25">
      <c r="C5301" s="262"/>
      <c r="D5301" s="272"/>
      <c r="E5301" s="273"/>
      <c r="F5301" s="264"/>
      <c r="G5301" s="265"/>
      <c r="H5301" s="126"/>
      <c r="I5301" s="125"/>
      <c r="J5301" s="125"/>
      <c r="K5301" s="125"/>
      <c r="L5301" s="125"/>
      <c r="M5301" s="125"/>
      <c r="N5301" s="125"/>
      <c r="O5301" s="266"/>
      <c r="P5301" s="267"/>
      <c r="Q5301" s="268"/>
      <c r="R5301" s="269"/>
      <c r="S5301" s="268"/>
      <c r="T5301" s="263"/>
      <c r="U5301" s="300"/>
      <c r="V5301" s="294" t="str">
        <f>IF(Tabela7[[#This Row],[C/V]]="c",Tabela7[[#This Row],[Preço Médio]],"")</f>
        <v/>
      </c>
      <c r="W5301" s="294" t="str">
        <f>IF(Tabela7[[#This Row],[C/V]]="v",Tabela7[[#This Row],[Preço Médio]],"")</f>
        <v/>
      </c>
      <c r="X5301" s="123" t="str">
        <f>Tabela7[[#This Row],[Código Negociação]]&amp;Tabela7[[#This Row],[C/V]]</f>
        <v/>
      </c>
    </row>
    <row r="5302" spans="3:24" ht="15" customHeight="1" x14ac:dyDescent="0.25">
      <c r="C5302" s="262"/>
      <c r="D5302" s="272"/>
      <c r="E5302" s="273"/>
      <c r="F5302" s="264"/>
      <c r="G5302" s="265"/>
      <c r="H5302" s="126"/>
      <c r="I5302" s="125"/>
      <c r="J5302" s="125"/>
      <c r="K5302" s="125"/>
      <c r="L5302" s="125"/>
      <c r="M5302" s="125"/>
      <c r="N5302" s="125"/>
      <c r="O5302" s="266"/>
      <c r="P5302" s="267"/>
      <c r="Q5302" s="267"/>
      <c r="R5302" s="270"/>
      <c r="S5302" s="267"/>
      <c r="T5302" s="264"/>
      <c r="U5302" s="300"/>
      <c r="V5302" s="294" t="str">
        <f>IF(Tabela7[[#This Row],[C/V]]="c",Tabela7[[#This Row],[Preço Médio]],"")</f>
        <v/>
      </c>
      <c r="W5302" s="294" t="str">
        <f>IF(Tabela7[[#This Row],[C/V]]="v",Tabela7[[#This Row],[Preço Médio]],"")</f>
        <v/>
      </c>
      <c r="X5302" s="123" t="str">
        <f>Tabela7[[#This Row],[Código Negociação]]&amp;Tabela7[[#This Row],[C/V]]</f>
        <v/>
      </c>
    </row>
    <row r="5303" spans="3:24" ht="15" customHeight="1" x14ac:dyDescent="0.25">
      <c r="C5303" s="141"/>
      <c r="D5303" s="271"/>
      <c r="E5303" s="271"/>
      <c r="F5303" s="118"/>
      <c r="G5303" s="119"/>
      <c r="H5303" s="118"/>
      <c r="I5303" s="120"/>
      <c r="J5303" s="120"/>
      <c r="K5303" s="120"/>
      <c r="L5303" s="120"/>
      <c r="M5303" s="120"/>
      <c r="N5303" s="120"/>
      <c r="O5303" s="121"/>
      <c r="P5303" s="121"/>
      <c r="Q5303" s="117"/>
      <c r="R5303" s="122"/>
      <c r="S5303" s="117"/>
      <c r="T5303" s="123"/>
      <c r="U5303" s="299"/>
      <c r="V5303" s="294" t="str">
        <f>IF(Tabela7[[#This Row],[C/V]]="c",Tabela7[[#This Row],[Preço Médio]],"")</f>
        <v/>
      </c>
      <c r="W5303" s="294" t="str">
        <f>IF(Tabela7[[#This Row],[C/V]]="v",Tabela7[[#This Row],[Preço Médio]],"")</f>
        <v/>
      </c>
      <c r="X5303" s="123" t="str">
        <f>Tabela7[[#This Row],[Código Negociação]]&amp;Tabela7[[#This Row],[C/V]]</f>
        <v/>
      </c>
    </row>
    <row r="5304" spans="3:24" ht="15" customHeight="1" x14ac:dyDescent="0.25">
      <c r="C5304" s="262"/>
      <c r="D5304" s="272"/>
      <c r="E5304" s="272"/>
      <c r="F5304" s="264"/>
      <c r="G5304" s="265"/>
      <c r="H5304" s="126"/>
      <c r="I5304" s="125"/>
      <c r="J5304" s="125"/>
      <c r="K5304" s="125"/>
      <c r="L5304" s="125"/>
      <c r="M5304" s="125"/>
      <c r="N5304" s="125"/>
      <c r="O5304" s="266"/>
      <c r="P5304" s="267"/>
      <c r="Q5304" s="268"/>
      <c r="R5304" s="269"/>
      <c r="S5304" s="268"/>
      <c r="T5304" s="263"/>
      <c r="U5304" s="300"/>
      <c r="V5304" s="294" t="str">
        <f>IF(Tabela7[[#This Row],[C/V]]="c",Tabela7[[#This Row],[Preço Médio]],"")</f>
        <v/>
      </c>
      <c r="W5304" s="294" t="str">
        <f>IF(Tabela7[[#This Row],[C/V]]="v",Tabela7[[#This Row],[Preço Médio]],"")</f>
        <v/>
      </c>
      <c r="X5304" s="123" t="str">
        <f>Tabela7[[#This Row],[Código Negociação]]&amp;Tabela7[[#This Row],[C/V]]</f>
        <v/>
      </c>
    </row>
    <row r="5305" spans="3:24" ht="15" customHeight="1" x14ac:dyDescent="0.25">
      <c r="C5305" s="262"/>
      <c r="D5305" s="272"/>
      <c r="E5305" s="272"/>
      <c r="F5305" s="264"/>
      <c r="G5305" s="265"/>
      <c r="H5305" s="126"/>
      <c r="I5305" s="125"/>
      <c r="J5305" s="125"/>
      <c r="K5305" s="125"/>
      <c r="L5305" s="125"/>
      <c r="M5305" s="125"/>
      <c r="N5305" s="125"/>
      <c r="O5305" s="266"/>
      <c r="P5305" s="267"/>
      <c r="Q5305" s="267"/>
      <c r="R5305" s="270"/>
      <c r="S5305" s="267"/>
      <c r="T5305" s="264"/>
      <c r="U5305" s="300"/>
      <c r="V5305" s="294" t="str">
        <f>IF(Tabela7[[#This Row],[C/V]]="c",Tabela7[[#This Row],[Preço Médio]],"")</f>
        <v/>
      </c>
      <c r="W5305" s="294" t="str">
        <f>IF(Tabela7[[#This Row],[C/V]]="v",Tabela7[[#This Row],[Preço Médio]],"")</f>
        <v/>
      </c>
      <c r="X5305" s="123" t="str">
        <f>Tabela7[[#This Row],[Código Negociação]]&amp;Tabela7[[#This Row],[C/V]]</f>
        <v/>
      </c>
    </row>
    <row r="5306" spans="3:24" ht="15" customHeight="1" x14ac:dyDescent="0.25">
      <c r="C5306" s="141"/>
      <c r="D5306" s="273"/>
      <c r="E5306" s="273"/>
      <c r="F5306" s="264"/>
      <c r="G5306" s="274"/>
      <c r="H5306" s="264"/>
      <c r="I5306" s="275"/>
      <c r="J5306" s="275"/>
      <c r="K5306" s="275"/>
      <c r="L5306" s="275"/>
      <c r="M5306" s="275"/>
      <c r="N5306" s="275"/>
      <c r="O5306" s="267"/>
      <c r="P5306" s="267"/>
      <c r="Q5306" s="268"/>
      <c r="R5306" s="269"/>
      <c r="S5306" s="268"/>
      <c r="T5306" s="263"/>
      <c r="U5306" s="300"/>
      <c r="V5306" s="294" t="str">
        <f>IF(Tabela7[[#This Row],[C/V]]="c",Tabela7[[#This Row],[Preço Médio]],"")</f>
        <v/>
      </c>
      <c r="W5306" s="294" t="str">
        <f>IF(Tabela7[[#This Row],[C/V]]="v",Tabela7[[#This Row],[Preço Médio]],"")</f>
        <v/>
      </c>
      <c r="X5306" s="123" t="str">
        <f>Tabela7[[#This Row],[Código Negociação]]&amp;Tabela7[[#This Row],[C/V]]</f>
        <v/>
      </c>
    </row>
    <row r="5307" spans="3:24" ht="15" customHeight="1" x14ac:dyDescent="0.25">
      <c r="C5307" s="262"/>
      <c r="D5307" s="272"/>
      <c r="E5307" s="273"/>
      <c r="F5307" s="264"/>
      <c r="G5307" s="265"/>
      <c r="H5307" s="126"/>
      <c r="I5307" s="125"/>
      <c r="J5307" s="125"/>
      <c r="K5307" s="125"/>
      <c r="L5307" s="125"/>
      <c r="M5307" s="125"/>
      <c r="N5307" s="125"/>
      <c r="O5307" s="266"/>
      <c r="P5307" s="267"/>
      <c r="Q5307" s="268"/>
      <c r="R5307" s="269"/>
      <c r="S5307" s="268"/>
      <c r="T5307" s="263"/>
      <c r="U5307" s="300"/>
      <c r="V5307" s="294" t="str">
        <f>IF(Tabela7[[#This Row],[C/V]]="c",Tabela7[[#This Row],[Preço Médio]],"")</f>
        <v/>
      </c>
      <c r="W5307" s="294" t="str">
        <f>IF(Tabela7[[#This Row],[C/V]]="v",Tabela7[[#This Row],[Preço Médio]],"")</f>
        <v/>
      </c>
      <c r="X5307" s="123" t="str">
        <f>Tabela7[[#This Row],[Código Negociação]]&amp;Tabela7[[#This Row],[C/V]]</f>
        <v/>
      </c>
    </row>
    <row r="5308" spans="3:24" ht="15" customHeight="1" x14ac:dyDescent="0.25">
      <c r="C5308" s="262"/>
      <c r="D5308" s="272"/>
      <c r="E5308" s="273"/>
      <c r="F5308" s="264"/>
      <c r="G5308" s="265"/>
      <c r="H5308" s="126"/>
      <c r="I5308" s="125"/>
      <c r="J5308" s="125"/>
      <c r="K5308" s="125"/>
      <c r="L5308" s="125"/>
      <c r="M5308" s="125"/>
      <c r="N5308" s="125"/>
      <c r="O5308" s="266"/>
      <c r="P5308" s="267"/>
      <c r="Q5308" s="267"/>
      <c r="R5308" s="270"/>
      <c r="S5308" s="267"/>
      <c r="T5308" s="264"/>
      <c r="U5308" s="300"/>
      <c r="V5308" s="294" t="str">
        <f>IF(Tabela7[[#This Row],[C/V]]="c",Tabela7[[#This Row],[Preço Médio]],"")</f>
        <v/>
      </c>
      <c r="W5308" s="294" t="str">
        <f>IF(Tabela7[[#This Row],[C/V]]="v",Tabela7[[#This Row],[Preço Médio]],"")</f>
        <v/>
      </c>
      <c r="X5308" s="123" t="str">
        <f>Tabela7[[#This Row],[Código Negociação]]&amp;Tabela7[[#This Row],[C/V]]</f>
        <v/>
      </c>
    </row>
    <row r="5309" spans="3:24" ht="15" customHeight="1" x14ac:dyDescent="0.25">
      <c r="C5309" s="141"/>
      <c r="D5309" s="271"/>
      <c r="E5309" s="271"/>
      <c r="F5309" s="118"/>
      <c r="G5309" s="119"/>
      <c r="H5309" s="118"/>
      <c r="I5309" s="120"/>
      <c r="J5309" s="120"/>
      <c r="K5309" s="120"/>
      <c r="L5309" s="120"/>
      <c r="M5309" s="120"/>
      <c r="N5309" s="120"/>
      <c r="O5309" s="121"/>
      <c r="P5309" s="121"/>
      <c r="Q5309" s="117"/>
      <c r="R5309" s="122"/>
      <c r="S5309" s="117"/>
      <c r="T5309" s="123"/>
      <c r="U5309" s="299"/>
      <c r="V5309" s="294" t="str">
        <f>IF(Tabela7[[#This Row],[C/V]]="c",Tabela7[[#This Row],[Preço Médio]],"")</f>
        <v/>
      </c>
      <c r="W5309" s="294" t="str">
        <f>IF(Tabela7[[#This Row],[C/V]]="v",Tabela7[[#This Row],[Preço Médio]],"")</f>
        <v/>
      </c>
      <c r="X5309" s="123" t="str">
        <f>Tabela7[[#This Row],[Código Negociação]]&amp;Tabela7[[#This Row],[C/V]]</f>
        <v/>
      </c>
    </row>
    <row r="5310" spans="3:24" ht="15" customHeight="1" x14ac:dyDescent="0.25">
      <c r="C5310" s="262"/>
      <c r="D5310" s="272"/>
      <c r="E5310" s="272"/>
      <c r="F5310" s="264"/>
      <c r="G5310" s="265"/>
      <c r="H5310" s="126"/>
      <c r="I5310" s="125"/>
      <c r="J5310" s="125"/>
      <c r="K5310" s="125"/>
      <c r="L5310" s="125"/>
      <c r="M5310" s="125"/>
      <c r="N5310" s="125"/>
      <c r="O5310" s="266"/>
      <c r="P5310" s="267"/>
      <c r="Q5310" s="268"/>
      <c r="R5310" s="269"/>
      <c r="S5310" s="268"/>
      <c r="T5310" s="263"/>
      <c r="U5310" s="300"/>
      <c r="V5310" s="294" t="str">
        <f>IF(Tabela7[[#This Row],[C/V]]="c",Tabela7[[#This Row],[Preço Médio]],"")</f>
        <v/>
      </c>
      <c r="W5310" s="294" t="str">
        <f>IF(Tabela7[[#This Row],[C/V]]="v",Tabela7[[#This Row],[Preço Médio]],"")</f>
        <v/>
      </c>
      <c r="X5310" s="123" t="str">
        <f>Tabela7[[#This Row],[Código Negociação]]&amp;Tabela7[[#This Row],[C/V]]</f>
        <v/>
      </c>
    </row>
    <row r="5311" spans="3:24" ht="15" customHeight="1" x14ac:dyDescent="0.25">
      <c r="C5311" s="262"/>
      <c r="D5311" s="272"/>
      <c r="E5311" s="272"/>
      <c r="F5311" s="264"/>
      <c r="G5311" s="265"/>
      <c r="H5311" s="126"/>
      <c r="I5311" s="125"/>
      <c r="J5311" s="125"/>
      <c r="K5311" s="125"/>
      <c r="L5311" s="125"/>
      <c r="M5311" s="125"/>
      <c r="N5311" s="125"/>
      <c r="O5311" s="266"/>
      <c r="P5311" s="267"/>
      <c r="Q5311" s="267"/>
      <c r="R5311" s="270"/>
      <c r="S5311" s="267"/>
      <c r="T5311" s="264"/>
      <c r="U5311" s="300"/>
      <c r="V5311" s="294" t="str">
        <f>IF(Tabela7[[#This Row],[C/V]]="c",Tabela7[[#This Row],[Preço Médio]],"")</f>
        <v/>
      </c>
      <c r="W5311" s="294" t="str">
        <f>IF(Tabela7[[#This Row],[C/V]]="v",Tabela7[[#This Row],[Preço Médio]],"")</f>
        <v/>
      </c>
      <c r="X5311" s="123" t="str">
        <f>Tabela7[[#This Row],[Código Negociação]]&amp;Tabela7[[#This Row],[C/V]]</f>
        <v/>
      </c>
    </row>
    <row r="5312" spans="3:24" ht="15" customHeight="1" x14ac:dyDescent="0.25">
      <c r="C5312" s="141"/>
      <c r="D5312" s="273"/>
      <c r="E5312" s="273"/>
      <c r="F5312" s="264"/>
      <c r="G5312" s="274"/>
      <c r="H5312" s="264"/>
      <c r="I5312" s="275"/>
      <c r="J5312" s="275"/>
      <c r="K5312" s="275"/>
      <c r="L5312" s="275"/>
      <c r="M5312" s="275"/>
      <c r="N5312" s="275"/>
      <c r="O5312" s="267"/>
      <c r="P5312" s="267"/>
      <c r="Q5312" s="268"/>
      <c r="R5312" s="269"/>
      <c r="S5312" s="268"/>
      <c r="T5312" s="263"/>
      <c r="U5312" s="300"/>
      <c r="V5312" s="294" t="str">
        <f>IF(Tabela7[[#This Row],[C/V]]="c",Tabela7[[#This Row],[Preço Médio]],"")</f>
        <v/>
      </c>
      <c r="W5312" s="294" t="str">
        <f>IF(Tabela7[[#This Row],[C/V]]="v",Tabela7[[#This Row],[Preço Médio]],"")</f>
        <v/>
      </c>
      <c r="X5312" s="123" t="str">
        <f>Tabela7[[#This Row],[Código Negociação]]&amp;Tabela7[[#This Row],[C/V]]</f>
        <v/>
      </c>
    </row>
    <row r="5313" spans="3:24" ht="15" customHeight="1" x14ac:dyDescent="0.25">
      <c r="C5313" s="262"/>
      <c r="D5313" s="272"/>
      <c r="E5313" s="273"/>
      <c r="F5313" s="264"/>
      <c r="G5313" s="265"/>
      <c r="H5313" s="126"/>
      <c r="I5313" s="125"/>
      <c r="J5313" s="125"/>
      <c r="K5313" s="125"/>
      <c r="L5313" s="125"/>
      <c r="M5313" s="125"/>
      <c r="N5313" s="125"/>
      <c r="O5313" s="266"/>
      <c r="P5313" s="267"/>
      <c r="Q5313" s="268"/>
      <c r="R5313" s="269"/>
      <c r="S5313" s="268"/>
      <c r="T5313" s="263"/>
      <c r="U5313" s="300"/>
      <c r="V5313" s="294" t="str">
        <f>IF(Tabela7[[#This Row],[C/V]]="c",Tabela7[[#This Row],[Preço Médio]],"")</f>
        <v/>
      </c>
      <c r="W5313" s="294" t="str">
        <f>IF(Tabela7[[#This Row],[C/V]]="v",Tabela7[[#This Row],[Preço Médio]],"")</f>
        <v/>
      </c>
      <c r="X5313" s="123" t="str">
        <f>Tabela7[[#This Row],[Código Negociação]]&amp;Tabela7[[#This Row],[C/V]]</f>
        <v/>
      </c>
    </row>
    <row r="5314" spans="3:24" ht="15" customHeight="1" x14ac:dyDescent="0.25">
      <c r="C5314" s="262"/>
      <c r="D5314" s="272"/>
      <c r="E5314" s="273"/>
      <c r="F5314" s="264"/>
      <c r="G5314" s="265"/>
      <c r="H5314" s="126"/>
      <c r="I5314" s="125"/>
      <c r="J5314" s="125"/>
      <c r="K5314" s="125"/>
      <c r="L5314" s="125"/>
      <c r="M5314" s="125"/>
      <c r="N5314" s="125"/>
      <c r="O5314" s="266"/>
      <c r="P5314" s="267"/>
      <c r="Q5314" s="267"/>
      <c r="R5314" s="270"/>
      <c r="S5314" s="267"/>
      <c r="T5314" s="264"/>
      <c r="U5314" s="300"/>
      <c r="V5314" s="294" t="str">
        <f>IF(Tabela7[[#This Row],[C/V]]="c",Tabela7[[#This Row],[Preço Médio]],"")</f>
        <v/>
      </c>
      <c r="W5314" s="294" t="str">
        <f>IF(Tabela7[[#This Row],[C/V]]="v",Tabela7[[#This Row],[Preço Médio]],"")</f>
        <v/>
      </c>
      <c r="X5314" s="123" t="str">
        <f>Tabela7[[#This Row],[Código Negociação]]&amp;Tabela7[[#This Row],[C/V]]</f>
        <v/>
      </c>
    </row>
    <row r="5315" spans="3:24" ht="15" customHeight="1" x14ac:dyDescent="0.25">
      <c r="C5315" s="141"/>
      <c r="D5315" s="271"/>
      <c r="E5315" s="271"/>
      <c r="F5315" s="118"/>
      <c r="G5315" s="119"/>
      <c r="H5315" s="118"/>
      <c r="I5315" s="120"/>
      <c r="J5315" s="120"/>
      <c r="K5315" s="120"/>
      <c r="L5315" s="120"/>
      <c r="M5315" s="120"/>
      <c r="N5315" s="120"/>
      <c r="O5315" s="121"/>
      <c r="P5315" s="121"/>
      <c r="Q5315" s="117"/>
      <c r="R5315" s="122"/>
      <c r="S5315" s="117"/>
      <c r="T5315" s="123"/>
      <c r="U5315" s="299"/>
      <c r="V5315" s="294" t="str">
        <f>IF(Tabela7[[#This Row],[C/V]]="c",Tabela7[[#This Row],[Preço Médio]],"")</f>
        <v/>
      </c>
      <c r="W5315" s="294" t="str">
        <f>IF(Tabela7[[#This Row],[C/V]]="v",Tabela7[[#This Row],[Preço Médio]],"")</f>
        <v/>
      </c>
      <c r="X5315" s="123" t="str">
        <f>Tabela7[[#This Row],[Código Negociação]]&amp;Tabela7[[#This Row],[C/V]]</f>
        <v/>
      </c>
    </row>
    <row r="5316" spans="3:24" ht="15" customHeight="1" x14ac:dyDescent="0.25">
      <c r="C5316" s="262"/>
      <c r="D5316" s="272"/>
      <c r="E5316" s="272"/>
      <c r="F5316" s="264"/>
      <c r="G5316" s="265"/>
      <c r="H5316" s="126"/>
      <c r="I5316" s="125"/>
      <c r="J5316" s="125"/>
      <c r="K5316" s="125"/>
      <c r="L5316" s="125"/>
      <c r="M5316" s="125"/>
      <c r="N5316" s="125"/>
      <c r="O5316" s="266"/>
      <c r="P5316" s="267"/>
      <c r="Q5316" s="268"/>
      <c r="R5316" s="269"/>
      <c r="S5316" s="268"/>
      <c r="T5316" s="263"/>
      <c r="U5316" s="300"/>
      <c r="V5316" s="294" t="str">
        <f>IF(Tabela7[[#This Row],[C/V]]="c",Tabela7[[#This Row],[Preço Médio]],"")</f>
        <v/>
      </c>
      <c r="W5316" s="294" t="str">
        <f>IF(Tabela7[[#This Row],[C/V]]="v",Tabela7[[#This Row],[Preço Médio]],"")</f>
        <v/>
      </c>
      <c r="X5316" s="123" t="str">
        <f>Tabela7[[#This Row],[Código Negociação]]&amp;Tabela7[[#This Row],[C/V]]</f>
        <v/>
      </c>
    </row>
    <row r="5317" spans="3:24" ht="15" customHeight="1" x14ac:dyDescent="0.25">
      <c r="C5317" s="262"/>
      <c r="D5317" s="272"/>
      <c r="E5317" s="272"/>
      <c r="F5317" s="264"/>
      <c r="G5317" s="265"/>
      <c r="H5317" s="126"/>
      <c r="I5317" s="125"/>
      <c r="J5317" s="125"/>
      <c r="K5317" s="125"/>
      <c r="L5317" s="125"/>
      <c r="M5317" s="125"/>
      <c r="N5317" s="125"/>
      <c r="O5317" s="266"/>
      <c r="P5317" s="267"/>
      <c r="Q5317" s="267"/>
      <c r="R5317" s="270"/>
      <c r="S5317" s="267"/>
      <c r="T5317" s="264"/>
      <c r="U5317" s="300"/>
      <c r="V5317" s="294" t="str">
        <f>IF(Tabela7[[#This Row],[C/V]]="c",Tabela7[[#This Row],[Preço Médio]],"")</f>
        <v/>
      </c>
      <c r="W5317" s="294" t="str">
        <f>IF(Tabela7[[#This Row],[C/V]]="v",Tabela7[[#This Row],[Preço Médio]],"")</f>
        <v/>
      </c>
      <c r="X5317" s="123" t="str">
        <f>Tabela7[[#This Row],[Código Negociação]]&amp;Tabela7[[#This Row],[C/V]]</f>
        <v/>
      </c>
    </row>
    <row r="5318" spans="3:24" ht="15" customHeight="1" x14ac:dyDescent="0.25">
      <c r="C5318" s="141"/>
      <c r="D5318" s="273"/>
      <c r="E5318" s="273"/>
      <c r="F5318" s="264"/>
      <c r="G5318" s="274"/>
      <c r="H5318" s="264"/>
      <c r="I5318" s="275"/>
      <c r="J5318" s="275"/>
      <c r="K5318" s="275"/>
      <c r="L5318" s="275"/>
      <c r="M5318" s="275"/>
      <c r="N5318" s="275"/>
      <c r="O5318" s="267"/>
      <c r="P5318" s="267"/>
      <c r="Q5318" s="268"/>
      <c r="R5318" s="269"/>
      <c r="S5318" s="268"/>
      <c r="T5318" s="263"/>
      <c r="U5318" s="300"/>
      <c r="V5318" s="294" t="str">
        <f>IF(Tabela7[[#This Row],[C/V]]="c",Tabela7[[#This Row],[Preço Médio]],"")</f>
        <v/>
      </c>
      <c r="W5318" s="294" t="str">
        <f>IF(Tabela7[[#This Row],[C/V]]="v",Tabela7[[#This Row],[Preço Médio]],"")</f>
        <v/>
      </c>
      <c r="X5318" s="123" t="str">
        <f>Tabela7[[#This Row],[Código Negociação]]&amp;Tabela7[[#This Row],[C/V]]</f>
        <v/>
      </c>
    </row>
    <row r="5319" spans="3:24" ht="15" customHeight="1" x14ac:dyDescent="0.25">
      <c r="C5319" s="262"/>
      <c r="D5319" s="272"/>
      <c r="E5319" s="273"/>
      <c r="F5319" s="264"/>
      <c r="G5319" s="265"/>
      <c r="H5319" s="126"/>
      <c r="I5319" s="125"/>
      <c r="J5319" s="125"/>
      <c r="K5319" s="125"/>
      <c r="L5319" s="125"/>
      <c r="M5319" s="125"/>
      <c r="N5319" s="125"/>
      <c r="O5319" s="266"/>
      <c r="P5319" s="267"/>
      <c r="Q5319" s="268"/>
      <c r="R5319" s="269"/>
      <c r="S5319" s="268"/>
      <c r="T5319" s="263"/>
      <c r="U5319" s="300"/>
      <c r="V5319" s="294" t="str">
        <f>IF(Tabela7[[#This Row],[C/V]]="c",Tabela7[[#This Row],[Preço Médio]],"")</f>
        <v/>
      </c>
      <c r="W5319" s="294" t="str">
        <f>IF(Tabela7[[#This Row],[C/V]]="v",Tabela7[[#This Row],[Preço Médio]],"")</f>
        <v/>
      </c>
      <c r="X5319" s="123" t="str">
        <f>Tabela7[[#This Row],[Código Negociação]]&amp;Tabela7[[#This Row],[C/V]]</f>
        <v/>
      </c>
    </row>
    <row r="5320" spans="3:24" ht="15" customHeight="1" x14ac:dyDescent="0.25">
      <c r="C5320" s="262"/>
      <c r="D5320" s="272"/>
      <c r="E5320" s="273"/>
      <c r="F5320" s="264"/>
      <c r="G5320" s="265"/>
      <c r="H5320" s="126"/>
      <c r="I5320" s="125"/>
      <c r="J5320" s="125"/>
      <c r="K5320" s="125"/>
      <c r="L5320" s="125"/>
      <c r="M5320" s="125"/>
      <c r="N5320" s="125"/>
      <c r="O5320" s="266"/>
      <c r="P5320" s="267"/>
      <c r="Q5320" s="267"/>
      <c r="R5320" s="270"/>
      <c r="S5320" s="267"/>
      <c r="T5320" s="264"/>
      <c r="U5320" s="300"/>
      <c r="V5320" s="294" t="str">
        <f>IF(Tabela7[[#This Row],[C/V]]="c",Tabela7[[#This Row],[Preço Médio]],"")</f>
        <v/>
      </c>
      <c r="W5320" s="294" t="str">
        <f>IF(Tabela7[[#This Row],[C/V]]="v",Tabela7[[#This Row],[Preço Médio]],"")</f>
        <v/>
      </c>
      <c r="X5320" s="123" t="str">
        <f>Tabela7[[#This Row],[Código Negociação]]&amp;Tabela7[[#This Row],[C/V]]</f>
        <v/>
      </c>
    </row>
    <row r="5321" spans="3:24" ht="15" customHeight="1" x14ac:dyDescent="0.25">
      <c r="C5321" s="141"/>
      <c r="D5321" s="271"/>
      <c r="E5321" s="271"/>
      <c r="F5321" s="118"/>
      <c r="G5321" s="119"/>
      <c r="H5321" s="118"/>
      <c r="I5321" s="120"/>
      <c r="J5321" s="120"/>
      <c r="K5321" s="120"/>
      <c r="L5321" s="120"/>
      <c r="M5321" s="120"/>
      <c r="N5321" s="120"/>
      <c r="O5321" s="121"/>
      <c r="P5321" s="121"/>
      <c r="Q5321" s="117"/>
      <c r="R5321" s="122"/>
      <c r="S5321" s="117"/>
      <c r="T5321" s="123"/>
      <c r="U5321" s="299"/>
      <c r="V5321" s="294" t="str">
        <f>IF(Tabela7[[#This Row],[C/V]]="c",Tabela7[[#This Row],[Preço Médio]],"")</f>
        <v/>
      </c>
      <c r="W5321" s="294" t="str">
        <f>IF(Tabela7[[#This Row],[C/V]]="v",Tabela7[[#This Row],[Preço Médio]],"")</f>
        <v/>
      </c>
      <c r="X5321" s="123" t="str">
        <f>Tabela7[[#This Row],[Código Negociação]]&amp;Tabela7[[#This Row],[C/V]]</f>
        <v/>
      </c>
    </row>
    <row r="5322" spans="3:24" ht="15" customHeight="1" x14ac:dyDescent="0.25">
      <c r="C5322" s="262"/>
      <c r="D5322" s="272"/>
      <c r="E5322" s="272"/>
      <c r="F5322" s="264"/>
      <c r="G5322" s="265"/>
      <c r="H5322" s="126"/>
      <c r="I5322" s="125"/>
      <c r="J5322" s="125"/>
      <c r="K5322" s="125"/>
      <c r="L5322" s="125"/>
      <c r="M5322" s="125"/>
      <c r="N5322" s="125"/>
      <c r="O5322" s="266"/>
      <c r="P5322" s="267"/>
      <c r="Q5322" s="268"/>
      <c r="R5322" s="269"/>
      <c r="S5322" s="268"/>
      <c r="T5322" s="263"/>
      <c r="U5322" s="300"/>
      <c r="V5322" s="294" t="str">
        <f>IF(Tabela7[[#This Row],[C/V]]="c",Tabela7[[#This Row],[Preço Médio]],"")</f>
        <v/>
      </c>
      <c r="W5322" s="294" t="str">
        <f>IF(Tabela7[[#This Row],[C/V]]="v",Tabela7[[#This Row],[Preço Médio]],"")</f>
        <v/>
      </c>
      <c r="X5322" s="123" t="str">
        <f>Tabela7[[#This Row],[Código Negociação]]&amp;Tabela7[[#This Row],[C/V]]</f>
        <v/>
      </c>
    </row>
    <row r="5323" spans="3:24" ht="15" customHeight="1" x14ac:dyDescent="0.25">
      <c r="C5323" s="262"/>
      <c r="D5323" s="272"/>
      <c r="E5323" s="272"/>
      <c r="F5323" s="264"/>
      <c r="G5323" s="265"/>
      <c r="H5323" s="126"/>
      <c r="I5323" s="125"/>
      <c r="J5323" s="125"/>
      <c r="K5323" s="125"/>
      <c r="L5323" s="125"/>
      <c r="M5323" s="125"/>
      <c r="N5323" s="125"/>
      <c r="O5323" s="266"/>
      <c r="P5323" s="267"/>
      <c r="Q5323" s="267"/>
      <c r="R5323" s="270"/>
      <c r="S5323" s="267"/>
      <c r="T5323" s="264"/>
      <c r="U5323" s="300"/>
      <c r="V5323" s="294" t="str">
        <f>IF(Tabela7[[#This Row],[C/V]]="c",Tabela7[[#This Row],[Preço Médio]],"")</f>
        <v/>
      </c>
      <c r="W5323" s="294" t="str">
        <f>IF(Tabela7[[#This Row],[C/V]]="v",Tabela7[[#This Row],[Preço Médio]],"")</f>
        <v/>
      </c>
      <c r="X5323" s="123" t="str">
        <f>Tabela7[[#This Row],[Código Negociação]]&amp;Tabela7[[#This Row],[C/V]]</f>
        <v/>
      </c>
    </row>
    <row r="5324" spans="3:24" ht="15" customHeight="1" x14ac:dyDescent="0.25">
      <c r="C5324" s="141"/>
      <c r="D5324" s="273"/>
      <c r="E5324" s="273"/>
      <c r="F5324" s="264"/>
      <c r="G5324" s="274"/>
      <c r="H5324" s="264"/>
      <c r="I5324" s="275"/>
      <c r="J5324" s="275"/>
      <c r="K5324" s="275"/>
      <c r="L5324" s="275"/>
      <c r="M5324" s="275"/>
      <c r="N5324" s="275"/>
      <c r="O5324" s="267"/>
      <c r="P5324" s="267"/>
      <c r="Q5324" s="268"/>
      <c r="R5324" s="269"/>
      <c r="S5324" s="268"/>
      <c r="T5324" s="263"/>
      <c r="U5324" s="300"/>
      <c r="V5324" s="294" t="str">
        <f>IF(Tabela7[[#This Row],[C/V]]="c",Tabela7[[#This Row],[Preço Médio]],"")</f>
        <v/>
      </c>
      <c r="W5324" s="294" t="str">
        <f>IF(Tabela7[[#This Row],[C/V]]="v",Tabela7[[#This Row],[Preço Médio]],"")</f>
        <v/>
      </c>
      <c r="X5324" s="123" t="str">
        <f>Tabela7[[#This Row],[Código Negociação]]&amp;Tabela7[[#This Row],[C/V]]</f>
        <v/>
      </c>
    </row>
    <row r="5325" spans="3:24" ht="15" customHeight="1" x14ac:dyDescent="0.25">
      <c r="C5325" s="262"/>
      <c r="D5325" s="272"/>
      <c r="E5325" s="273"/>
      <c r="F5325" s="264"/>
      <c r="G5325" s="265"/>
      <c r="H5325" s="126"/>
      <c r="I5325" s="125"/>
      <c r="J5325" s="125"/>
      <c r="K5325" s="125"/>
      <c r="L5325" s="125"/>
      <c r="M5325" s="125"/>
      <c r="N5325" s="125"/>
      <c r="O5325" s="266"/>
      <c r="P5325" s="267"/>
      <c r="Q5325" s="268"/>
      <c r="R5325" s="269"/>
      <c r="S5325" s="268"/>
      <c r="T5325" s="263"/>
      <c r="U5325" s="300"/>
      <c r="V5325" s="294" t="str">
        <f>IF(Tabela7[[#This Row],[C/V]]="c",Tabela7[[#This Row],[Preço Médio]],"")</f>
        <v/>
      </c>
      <c r="W5325" s="294" t="str">
        <f>IF(Tabela7[[#This Row],[C/V]]="v",Tabela7[[#This Row],[Preço Médio]],"")</f>
        <v/>
      </c>
      <c r="X5325" s="123" t="str">
        <f>Tabela7[[#This Row],[Código Negociação]]&amp;Tabela7[[#This Row],[C/V]]</f>
        <v/>
      </c>
    </row>
    <row r="5326" spans="3:24" ht="15" customHeight="1" x14ac:dyDescent="0.25">
      <c r="C5326" s="262"/>
      <c r="D5326" s="272"/>
      <c r="E5326" s="273"/>
      <c r="F5326" s="264"/>
      <c r="G5326" s="265"/>
      <c r="H5326" s="126"/>
      <c r="I5326" s="125"/>
      <c r="J5326" s="125"/>
      <c r="K5326" s="125"/>
      <c r="L5326" s="125"/>
      <c r="M5326" s="125"/>
      <c r="N5326" s="125"/>
      <c r="O5326" s="266"/>
      <c r="P5326" s="267"/>
      <c r="Q5326" s="267"/>
      <c r="R5326" s="270"/>
      <c r="S5326" s="267"/>
      <c r="T5326" s="264"/>
      <c r="U5326" s="300"/>
      <c r="V5326" s="294" t="str">
        <f>IF(Tabela7[[#This Row],[C/V]]="c",Tabela7[[#This Row],[Preço Médio]],"")</f>
        <v/>
      </c>
      <c r="W5326" s="294" t="str">
        <f>IF(Tabela7[[#This Row],[C/V]]="v",Tabela7[[#This Row],[Preço Médio]],"")</f>
        <v/>
      </c>
      <c r="X5326" s="123" t="str">
        <f>Tabela7[[#This Row],[Código Negociação]]&amp;Tabela7[[#This Row],[C/V]]</f>
        <v/>
      </c>
    </row>
    <row r="5327" spans="3:24" ht="15" customHeight="1" x14ac:dyDescent="0.25">
      <c r="C5327" s="141"/>
      <c r="D5327" s="271"/>
      <c r="E5327" s="271"/>
      <c r="F5327" s="118"/>
      <c r="G5327" s="119"/>
      <c r="H5327" s="118"/>
      <c r="I5327" s="120"/>
      <c r="J5327" s="120"/>
      <c r="K5327" s="120"/>
      <c r="L5327" s="120"/>
      <c r="M5327" s="120"/>
      <c r="N5327" s="120"/>
      <c r="O5327" s="121"/>
      <c r="P5327" s="121"/>
      <c r="Q5327" s="117"/>
      <c r="R5327" s="122"/>
      <c r="S5327" s="117"/>
      <c r="T5327" s="123"/>
      <c r="U5327" s="299"/>
      <c r="V5327" s="294" t="str">
        <f>IF(Tabela7[[#This Row],[C/V]]="c",Tabela7[[#This Row],[Preço Médio]],"")</f>
        <v/>
      </c>
      <c r="W5327" s="294" t="str">
        <f>IF(Tabela7[[#This Row],[C/V]]="v",Tabela7[[#This Row],[Preço Médio]],"")</f>
        <v/>
      </c>
      <c r="X5327" s="123" t="str">
        <f>Tabela7[[#This Row],[Código Negociação]]&amp;Tabela7[[#This Row],[C/V]]</f>
        <v/>
      </c>
    </row>
    <row r="5328" spans="3:24" ht="15" customHeight="1" x14ac:dyDescent="0.25">
      <c r="C5328" s="262"/>
      <c r="D5328" s="272"/>
      <c r="E5328" s="272"/>
      <c r="F5328" s="264"/>
      <c r="G5328" s="265"/>
      <c r="H5328" s="126"/>
      <c r="I5328" s="125"/>
      <c r="J5328" s="125"/>
      <c r="K5328" s="125"/>
      <c r="L5328" s="125"/>
      <c r="M5328" s="125"/>
      <c r="N5328" s="125"/>
      <c r="O5328" s="266"/>
      <c r="P5328" s="267"/>
      <c r="Q5328" s="268"/>
      <c r="R5328" s="269"/>
      <c r="S5328" s="268"/>
      <c r="T5328" s="263"/>
      <c r="U5328" s="300"/>
      <c r="V5328" s="294" t="str">
        <f>IF(Tabela7[[#This Row],[C/V]]="c",Tabela7[[#This Row],[Preço Médio]],"")</f>
        <v/>
      </c>
      <c r="W5328" s="294" t="str">
        <f>IF(Tabela7[[#This Row],[C/V]]="v",Tabela7[[#This Row],[Preço Médio]],"")</f>
        <v/>
      </c>
      <c r="X5328" s="123" t="str">
        <f>Tabela7[[#This Row],[Código Negociação]]&amp;Tabela7[[#This Row],[C/V]]</f>
        <v/>
      </c>
    </row>
    <row r="5329" spans="3:24" ht="15" customHeight="1" x14ac:dyDescent="0.25">
      <c r="C5329" s="262"/>
      <c r="D5329" s="272"/>
      <c r="E5329" s="272"/>
      <c r="F5329" s="264"/>
      <c r="G5329" s="265"/>
      <c r="H5329" s="126"/>
      <c r="I5329" s="125"/>
      <c r="J5329" s="125"/>
      <c r="K5329" s="125"/>
      <c r="L5329" s="125"/>
      <c r="M5329" s="125"/>
      <c r="N5329" s="125"/>
      <c r="O5329" s="266"/>
      <c r="P5329" s="267"/>
      <c r="Q5329" s="267"/>
      <c r="R5329" s="270"/>
      <c r="S5329" s="267"/>
      <c r="T5329" s="264"/>
      <c r="U5329" s="300"/>
      <c r="V5329" s="294" t="str">
        <f>IF(Tabela7[[#This Row],[C/V]]="c",Tabela7[[#This Row],[Preço Médio]],"")</f>
        <v/>
      </c>
      <c r="W5329" s="294" t="str">
        <f>IF(Tabela7[[#This Row],[C/V]]="v",Tabela7[[#This Row],[Preço Médio]],"")</f>
        <v/>
      </c>
      <c r="X5329" s="123" t="str">
        <f>Tabela7[[#This Row],[Código Negociação]]&amp;Tabela7[[#This Row],[C/V]]</f>
        <v/>
      </c>
    </row>
    <row r="5330" spans="3:24" ht="15" customHeight="1" x14ac:dyDescent="0.25">
      <c r="C5330" s="141"/>
      <c r="D5330" s="273"/>
      <c r="E5330" s="273"/>
      <c r="F5330" s="264"/>
      <c r="G5330" s="274"/>
      <c r="H5330" s="264"/>
      <c r="I5330" s="275"/>
      <c r="J5330" s="275"/>
      <c r="K5330" s="275"/>
      <c r="L5330" s="275"/>
      <c r="M5330" s="275"/>
      <c r="N5330" s="275"/>
      <c r="O5330" s="267"/>
      <c r="P5330" s="267"/>
      <c r="Q5330" s="268"/>
      <c r="R5330" s="269"/>
      <c r="S5330" s="268"/>
      <c r="T5330" s="263"/>
      <c r="U5330" s="300"/>
      <c r="V5330" s="294" t="str">
        <f>IF(Tabela7[[#This Row],[C/V]]="c",Tabela7[[#This Row],[Preço Médio]],"")</f>
        <v/>
      </c>
      <c r="W5330" s="294" t="str">
        <f>IF(Tabela7[[#This Row],[C/V]]="v",Tabela7[[#This Row],[Preço Médio]],"")</f>
        <v/>
      </c>
      <c r="X5330" s="123" t="str">
        <f>Tabela7[[#This Row],[Código Negociação]]&amp;Tabela7[[#This Row],[C/V]]</f>
        <v/>
      </c>
    </row>
    <row r="5331" spans="3:24" ht="15" customHeight="1" x14ac:dyDescent="0.25">
      <c r="C5331" s="262"/>
      <c r="D5331" s="272"/>
      <c r="E5331" s="273"/>
      <c r="F5331" s="264"/>
      <c r="G5331" s="265"/>
      <c r="H5331" s="126"/>
      <c r="I5331" s="125"/>
      <c r="J5331" s="125"/>
      <c r="K5331" s="125"/>
      <c r="L5331" s="125"/>
      <c r="M5331" s="125"/>
      <c r="N5331" s="125"/>
      <c r="O5331" s="266"/>
      <c r="P5331" s="267"/>
      <c r="Q5331" s="268"/>
      <c r="R5331" s="269"/>
      <c r="S5331" s="268"/>
      <c r="T5331" s="263"/>
      <c r="U5331" s="300"/>
      <c r="V5331" s="294" t="str">
        <f>IF(Tabela7[[#This Row],[C/V]]="c",Tabela7[[#This Row],[Preço Médio]],"")</f>
        <v/>
      </c>
      <c r="W5331" s="294" t="str">
        <f>IF(Tabela7[[#This Row],[C/V]]="v",Tabela7[[#This Row],[Preço Médio]],"")</f>
        <v/>
      </c>
      <c r="X5331" s="123" t="str">
        <f>Tabela7[[#This Row],[Código Negociação]]&amp;Tabela7[[#This Row],[C/V]]</f>
        <v/>
      </c>
    </row>
    <row r="5332" spans="3:24" ht="15" customHeight="1" x14ac:dyDescent="0.25">
      <c r="C5332" s="262"/>
      <c r="D5332" s="272"/>
      <c r="E5332" s="273"/>
      <c r="F5332" s="264"/>
      <c r="G5332" s="265"/>
      <c r="H5332" s="126"/>
      <c r="I5332" s="125"/>
      <c r="J5332" s="125"/>
      <c r="K5332" s="125"/>
      <c r="L5332" s="125"/>
      <c r="M5332" s="125"/>
      <c r="N5332" s="125"/>
      <c r="O5332" s="266"/>
      <c r="P5332" s="267"/>
      <c r="Q5332" s="267"/>
      <c r="R5332" s="270"/>
      <c r="S5332" s="267"/>
      <c r="T5332" s="264"/>
      <c r="U5332" s="300"/>
      <c r="V5332" s="294" t="str">
        <f>IF(Tabela7[[#This Row],[C/V]]="c",Tabela7[[#This Row],[Preço Médio]],"")</f>
        <v/>
      </c>
      <c r="W5332" s="294" t="str">
        <f>IF(Tabela7[[#This Row],[C/V]]="v",Tabela7[[#This Row],[Preço Médio]],"")</f>
        <v/>
      </c>
      <c r="X5332" s="123" t="str">
        <f>Tabela7[[#This Row],[Código Negociação]]&amp;Tabela7[[#This Row],[C/V]]</f>
        <v/>
      </c>
    </row>
    <row r="5333" spans="3:24" ht="15" customHeight="1" x14ac:dyDescent="0.25">
      <c r="C5333" s="141"/>
      <c r="D5333" s="271"/>
      <c r="E5333" s="271"/>
      <c r="F5333" s="118"/>
      <c r="G5333" s="119"/>
      <c r="H5333" s="118"/>
      <c r="I5333" s="120"/>
      <c r="J5333" s="120"/>
      <c r="K5333" s="120"/>
      <c r="L5333" s="120"/>
      <c r="M5333" s="120"/>
      <c r="N5333" s="120"/>
      <c r="O5333" s="121"/>
      <c r="P5333" s="121"/>
      <c r="Q5333" s="117"/>
      <c r="R5333" s="122"/>
      <c r="S5333" s="117"/>
      <c r="T5333" s="123"/>
      <c r="U5333" s="299"/>
      <c r="V5333" s="294" t="str">
        <f>IF(Tabela7[[#This Row],[C/V]]="c",Tabela7[[#This Row],[Preço Médio]],"")</f>
        <v/>
      </c>
      <c r="W5333" s="294" t="str">
        <f>IF(Tabela7[[#This Row],[C/V]]="v",Tabela7[[#This Row],[Preço Médio]],"")</f>
        <v/>
      </c>
      <c r="X5333" s="123" t="str">
        <f>Tabela7[[#This Row],[Código Negociação]]&amp;Tabela7[[#This Row],[C/V]]</f>
        <v/>
      </c>
    </row>
    <row r="5334" spans="3:24" ht="15" customHeight="1" x14ac:dyDescent="0.25">
      <c r="C5334" s="262"/>
      <c r="D5334" s="272"/>
      <c r="E5334" s="272"/>
      <c r="F5334" s="264"/>
      <c r="G5334" s="265"/>
      <c r="H5334" s="126"/>
      <c r="I5334" s="125"/>
      <c r="J5334" s="125"/>
      <c r="K5334" s="125"/>
      <c r="L5334" s="125"/>
      <c r="M5334" s="125"/>
      <c r="N5334" s="125"/>
      <c r="O5334" s="266"/>
      <c r="P5334" s="267"/>
      <c r="Q5334" s="268"/>
      <c r="R5334" s="269"/>
      <c r="S5334" s="268"/>
      <c r="T5334" s="263"/>
      <c r="U5334" s="300"/>
      <c r="V5334" s="294" t="str">
        <f>IF(Tabela7[[#This Row],[C/V]]="c",Tabela7[[#This Row],[Preço Médio]],"")</f>
        <v/>
      </c>
      <c r="W5334" s="294" t="str">
        <f>IF(Tabela7[[#This Row],[C/V]]="v",Tabela7[[#This Row],[Preço Médio]],"")</f>
        <v/>
      </c>
      <c r="X5334" s="123" t="str">
        <f>Tabela7[[#This Row],[Código Negociação]]&amp;Tabela7[[#This Row],[C/V]]</f>
        <v/>
      </c>
    </row>
    <row r="5335" spans="3:24" ht="15" customHeight="1" x14ac:dyDescent="0.25">
      <c r="C5335" s="262"/>
      <c r="D5335" s="272"/>
      <c r="E5335" s="272"/>
      <c r="F5335" s="264"/>
      <c r="G5335" s="265"/>
      <c r="H5335" s="126"/>
      <c r="I5335" s="125"/>
      <c r="J5335" s="125"/>
      <c r="K5335" s="125"/>
      <c r="L5335" s="125"/>
      <c r="M5335" s="125"/>
      <c r="N5335" s="125"/>
      <c r="O5335" s="266"/>
      <c r="P5335" s="267"/>
      <c r="Q5335" s="267"/>
      <c r="R5335" s="270"/>
      <c r="S5335" s="267"/>
      <c r="T5335" s="264"/>
      <c r="U5335" s="300"/>
      <c r="V5335" s="294" t="str">
        <f>IF(Tabela7[[#This Row],[C/V]]="c",Tabela7[[#This Row],[Preço Médio]],"")</f>
        <v/>
      </c>
      <c r="W5335" s="294" t="str">
        <f>IF(Tabela7[[#This Row],[C/V]]="v",Tabela7[[#This Row],[Preço Médio]],"")</f>
        <v/>
      </c>
      <c r="X5335" s="123" t="str">
        <f>Tabela7[[#This Row],[Código Negociação]]&amp;Tabela7[[#This Row],[C/V]]</f>
        <v/>
      </c>
    </row>
    <row r="5336" spans="3:24" ht="15" customHeight="1" x14ac:dyDescent="0.25">
      <c r="C5336" s="141"/>
      <c r="D5336" s="273"/>
      <c r="E5336" s="273"/>
      <c r="F5336" s="264"/>
      <c r="G5336" s="274"/>
      <c r="H5336" s="264"/>
      <c r="I5336" s="275"/>
      <c r="J5336" s="275"/>
      <c r="K5336" s="275"/>
      <c r="L5336" s="275"/>
      <c r="M5336" s="275"/>
      <c r="N5336" s="275"/>
      <c r="O5336" s="267"/>
      <c r="P5336" s="267"/>
      <c r="Q5336" s="268"/>
      <c r="R5336" s="269"/>
      <c r="S5336" s="268"/>
      <c r="T5336" s="263"/>
      <c r="U5336" s="300"/>
      <c r="V5336" s="294" t="str">
        <f>IF(Tabela7[[#This Row],[C/V]]="c",Tabela7[[#This Row],[Preço Médio]],"")</f>
        <v/>
      </c>
      <c r="W5336" s="294" t="str">
        <f>IF(Tabela7[[#This Row],[C/V]]="v",Tabela7[[#This Row],[Preço Médio]],"")</f>
        <v/>
      </c>
      <c r="X5336" s="123" t="str">
        <f>Tabela7[[#This Row],[Código Negociação]]&amp;Tabela7[[#This Row],[C/V]]</f>
        <v/>
      </c>
    </row>
    <row r="5337" spans="3:24" ht="15" customHeight="1" x14ac:dyDescent="0.25">
      <c r="C5337" s="262"/>
      <c r="D5337" s="272"/>
      <c r="E5337" s="273"/>
      <c r="F5337" s="264"/>
      <c r="G5337" s="265"/>
      <c r="H5337" s="126"/>
      <c r="I5337" s="125"/>
      <c r="J5337" s="125"/>
      <c r="K5337" s="125"/>
      <c r="L5337" s="125"/>
      <c r="M5337" s="125"/>
      <c r="N5337" s="125"/>
      <c r="O5337" s="266"/>
      <c r="P5337" s="267"/>
      <c r="Q5337" s="268"/>
      <c r="R5337" s="269"/>
      <c r="S5337" s="268"/>
      <c r="T5337" s="263"/>
      <c r="U5337" s="300"/>
      <c r="V5337" s="294" t="str">
        <f>IF(Tabela7[[#This Row],[C/V]]="c",Tabela7[[#This Row],[Preço Médio]],"")</f>
        <v/>
      </c>
      <c r="W5337" s="294" t="str">
        <f>IF(Tabela7[[#This Row],[C/V]]="v",Tabela7[[#This Row],[Preço Médio]],"")</f>
        <v/>
      </c>
      <c r="X5337" s="123" t="str">
        <f>Tabela7[[#This Row],[Código Negociação]]&amp;Tabela7[[#This Row],[C/V]]</f>
        <v/>
      </c>
    </row>
    <row r="5338" spans="3:24" ht="15" customHeight="1" x14ac:dyDescent="0.25">
      <c r="C5338" s="262"/>
      <c r="D5338" s="272"/>
      <c r="E5338" s="273"/>
      <c r="F5338" s="264"/>
      <c r="G5338" s="265"/>
      <c r="H5338" s="126"/>
      <c r="I5338" s="125"/>
      <c r="J5338" s="125"/>
      <c r="K5338" s="125"/>
      <c r="L5338" s="125"/>
      <c r="M5338" s="125"/>
      <c r="N5338" s="125"/>
      <c r="O5338" s="266"/>
      <c r="P5338" s="267"/>
      <c r="Q5338" s="267"/>
      <c r="R5338" s="270"/>
      <c r="S5338" s="267"/>
      <c r="T5338" s="264"/>
      <c r="U5338" s="300"/>
      <c r="V5338" s="294" t="str">
        <f>IF(Tabela7[[#This Row],[C/V]]="c",Tabela7[[#This Row],[Preço Médio]],"")</f>
        <v/>
      </c>
      <c r="W5338" s="294" t="str">
        <f>IF(Tabela7[[#This Row],[C/V]]="v",Tabela7[[#This Row],[Preço Médio]],"")</f>
        <v/>
      </c>
      <c r="X5338" s="123" t="str">
        <f>Tabela7[[#This Row],[Código Negociação]]&amp;Tabela7[[#This Row],[C/V]]</f>
        <v/>
      </c>
    </row>
    <row r="5339" spans="3:24" ht="15" customHeight="1" x14ac:dyDescent="0.25">
      <c r="C5339" s="141"/>
      <c r="D5339" s="271"/>
      <c r="E5339" s="271"/>
      <c r="F5339" s="118"/>
      <c r="G5339" s="119"/>
      <c r="H5339" s="118"/>
      <c r="I5339" s="120"/>
      <c r="J5339" s="120"/>
      <c r="K5339" s="120"/>
      <c r="L5339" s="120"/>
      <c r="M5339" s="120"/>
      <c r="N5339" s="120"/>
      <c r="O5339" s="121"/>
      <c r="P5339" s="121"/>
      <c r="Q5339" s="117"/>
      <c r="R5339" s="122"/>
      <c r="S5339" s="117"/>
      <c r="T5339" s="123"/>
      <c r="U5339" s="299"/>
      <c r="V5339" s="294" t="str">
        <f>IF(Tabela7[[#This Row],[C/V]]="c",Tabela7[[#This Row],[Preço Médio]],"")</f>
        <v/>
      </c>
      <c r="W5339" s="294" t="str">
        <f>IF(Tabela7[[#This Row],[C/V]]="v",Tabela7[[#This Row],[Preço Médio]],"")</f>
        <v/>
      </c>
      <c r="X5339" s="123" t="str">
        <f>Tabela7[[#This Row],[Código Negociação]]&amp;Tabela7[[#This Row],[C/V]]</f>
        <v/>
      </c>
    </row>
    <row r="5340" spans="3:24" ht="15" customHeight="1" x14ac:dyDescent="0.25">
      <c r="C5340" s="262"/>
      <c r="D5340" s="272"/>
      <c r="E5340" s="272"/>
      <c r="F5340" s="264"/>
      <c r="G5340" s="265"/>
      <c r="H5340" s="126"/>
      <c r="I5340" s="125"/>
      <c r="J5340" s="125"/>
      <c r="K5340" s="125"/>
      <c r="L5340" s="125"/>
      <c r="M5340" s="125"/>
      <c r="N5340" s="125"/>
      <c r="O5340" s="266"/>
      <c r="P5340" s="267"/>
      <c r="Q5340" s="268"/>
      <c r="R5340" s="269"/>
      <c r="S5340" s="268"/>
      <c r="T5340" s="263"/>
      <c r="U5340" s="300"/>
      <c r="V5340" s="294" t="str">
        <f>IF(Tabela7[[#This Row],[C/V]]="c",Tabela7[[#This Row],[Preço Médio]],"")</f>
        <v/>
      </c>
      <c r="W5340" s="294" t="str">
        <f>IF(Tabela7[[#This Row],[C/V]]="v",Tabela7[[#This Row],[Preço Médio]],"")</f>
        <v/>
      </c>
      <c r="X5340" s="123" t="str">
        <f>Tabela7[[#This Row],[Código Negociação]]&amp;Tabela7[[#This Row],[C/V]]</f>
        <v/>
      </c>
    </row>
    <row r="5341" spans="3:24" ht="15" customHeight="1" x14ac:dyDescent="0.25">
      <c r="C5341" s="262"/>
      <c r="D5341" s="272"/>
      <c r="E5341" s="272"/>
      <c r="F5341" s="264"/>
      <c r="G5341" s="265"/>
      <c r="H5341" s="126"/>
      <c r="I5341" s="125"/>
      <c r="J5341" s="125"/>
      <c r="K5341" s="125"/>
      <c r="L5341" s="125"/>
      <c r="M5341" s="125"/>
      <c r="N5341" s="125"/>
      <c r="O5341" s="266"/>
      <c r="P5341" s="267"/>
      <c r="Q5341" s="267"/>
      <c r="R5341" s="270"/>
      <c r="S5341" s="267"/>
      <c r="T5341" s="264"/>
      <c r="U5341" s="300"/>
      <c r="V5341" s="294" t="str">
        <f>IF(Tabela7[[#This Row],[C/V]]="c",Tabela7[[#This Row],[Preço Médio]],"")</f>
        <v/>
      </c>
      <c r="W5341" s="294" t="str">
        <f>IF(Tabela7[[#This Row],[C/V]]="v",Tabela7[[#This Row],[Preço Médio]],"")</f>
        <v/>
      </c>
      <c r="X5341" s="123" t="str">
        <f>Tabela7[[#This Row],[Código Negociação]]&amp;Tabela7[[#This Row],[C/V]]</f>
        <v/>
      </c>
    </row>
    <row r="5342" spans="3:24" ht="15" customHeight="1" x14ac:dyDescent="0.25">
      <c r="C5342" s="141"/>
      <c r="D5342" s="273"/>
      <c r="E5342" s="273"/>
      <c r="F5342" s="264"/>
      <c r="G5342" s="274"/>
      <c r="H5342" s="264"/>
      <c r="I5342" s="275"/>
      <c r="J5342" s="275"/>
      <c r="K5342" s="275"/>
      <c r="L5342" s="275"/>
      <c r="M5342" s="275"/>
      <c r="N5342" s="275"/>
      <c r="O5342" s="267"/>
      <c r="P5342" s="267"/>
      <c r="Q5342" s="268"/>
      <c r="R5342" s="269"/>
      <c r="S5342" s="268"/>
      <c r="T5342" s="263"/>
      <c r="U5342" s="300"/>
      <c r="V5342" s="294" t="str">
        <f>IF(Tabela7[[#This Row],[C/V]]="c",Tabela7[[#This Row],[Preço Médio]],"")</f>
        <v/>
      </c>
      <c r="W5342" s="294" t="str">
        <f>IF(Tabela7[[#This Row],[C/V]]="v",Tabela7[[#This Row],[Preço Médio]],"")</f>
        <v/>
      </c>
      <c r="X5342" s="123" t="str">
        <f>Tabela7[[#This Row],[Código Negociação]]&amp;Tabela7[[#This Row],[C/V]]</f>
        <v/>
      </c>
    </row>
    <row r="5343" spans="3:24" ht="15" customHeight="1" x14ac:dyDescent="0.25">
      <c r="C5343" s="262"/>
      <c r="D5343" s="272"/>
      <c r="E5343" s="273"/>
      <c r="F5343" s="264"/>
      <c r="G5343" s="265"/>
      <c r="H5343" s="126"/>
      <c r="I5343" s="125"/>
      <c r="J5343" s="125"/>
      <c r="K5343" s="125"/>
      <c r="L5343" s="125"/>
      <c r="M5343" s="125"/>
      <c r="N5343" s="125"/>
      <c r="O5343" s="266"/>
      <c r="P5343" s="267"/>
      <c r="Q5343" s="268"/>
      <c r="R5343" s="269"/>
      <c r="S5343" s="268"/>
      <c r="T5343" s="263"/>
      <c r="U5343" s="300"/>
      <c r="V5343" s="294" t="str">
        <f>IF(Tabela7[[#This Row],[C/V]]="c",Tabela7[[#This Row],[Preço Médio]],"")</f>
        <v/>
      </c>
      <c r="W5343" s="294" t="str">
        <f>IF(Tabela7[[#This Row],[C/V]]="v",Tabela7[[#This Row],[Preço Médio]],"")</f>
        <v/>
      </c>
      <c r="X5343" s="123" t="str">
        <f>Tabela7[[#This Row],[Código Negociação]]&amp;Tabela7[[#This Row],[C/V]]</f>
        <v/>
      </c>
    </row>
    <row r="5344" spans="3:24" ht="15" customHeight="1" x14ac:dyDescent="0.25">
      <c r="C5344" s="262"/>
      <c r="D5344" s="272"/>
      <c r="E5344" s="273"/>
      <c r="F5344" s="264"/>
      <c r="G5344" s="265"/>
      <c r="H5344" s="126"/>
      <c r="I5344" s="125"/>
      <c r="J5344" s="125"/>
      <c r="K5344" s="125"/>
      <c r="L5344" s="125"/>
      <c r="M5344" s="125"/>
      <c r="N5344" s="125"/>
      <c r="O5344" s="266"/>
      <c r="P5344" s="267"/>
      <c r="Q5344" s="267"/>
      <c r="R5344" s="270"/>
      <c r="S5344" s="267"/>
      <c r="T5344" s="264"/>
      <c r="U5344" s="300"/>
      <c r="V5344" s="294" t="str">
        <f>IF(Tabela7[[#This Row],[C/V]]="c",Tabela7[[#This Row],[Preço Médio]],"")</f>
        <v/>
      </c>
      <c r="W5344" s="294" t="str">
        <f>IF(Tabela7[[#This Row],[C/V]]="v",Tabela7[[#This Row],[Preço Médio]],"")</f>
        <v/>
      </c>
      <c r="X5344" s="123" t="str">
        <f>Tabela7[[#This Row],[Código Negociação]]&amp;Tabela7[[#This Row],[C/V]]</f>
        <v/>
      </c>
    </row>
    <row r="5345" spans="3:24" ht="15" customHeight="1" x14ac:dyDescent="0.25">
      <c r="C5345" s="141"/>
      <c r="D5345" s="271"/>
      <c r="E5345" s="271"/>
      <c r="F5345" s="118"/>
      <c r="G5345" s="119"/>
      <c r="H5345" s="118"/>
      <c r="I5345" s="120"/>
      <c r="J5345" s="120"/>
      <c r="K5345" s="120"/>
      <c r="L5345" s="120"/>
      <c r="M5345" s="120"/>
      <c r="N5345" s="120"/>
      <c r="O5345" s="121"/>
      <c r="P5345" s="121"/>
      <c r="Q5345" s="117"/>
      <c r="R5345" s="122"/>
      <c r="S5345" s="117"/>
      <c r="T5345" s="123"/>
      <c r="U5345" s="299"/>
      <c r="V5345" s="294" t="str">
        <f>IF(Tabela7[[#This Row],[C/V]]="c",Tabela7[[#This Row],[Preço Médio]],"")</f>
        <v/>
      </c>
      <c r="W5345" s="294" t="str">
        <f>IF(Tabela7[[#This Row],[C/V]]="v",Tabela7[[#This Row],[Preço Médio]],"")</f>
        <v/>
      </c>
      <c r="X5345" s="123" t="str">
        <f>Tabela7[[#This Row],[Código Negociação]]&amp;Tabela7[[#This Row],[C/V]]</f>
        <v/>
      </c>
    </row>
    <row r="5346" spans="3:24" ht="15" customHeight="1" x14ac:dyDescent="0.25">
      <c r="C5346" s="262"/>
      <c r="D5346" s="272"/>
      <c r="E5346" s="272"/>
      <c r="F5346" s="264"/>
      <c r="G5346" s="265"/>
      <c r="H5346" s="126"/>
      <c r="I5346" s="125"/>
      <c r="J5346" s="125"/>
      <c r="K5346" s="125"/>
      <c r="L5346" s="125"/>
      <c r="M5346" s="125"/>
      <c r="N5346" s="125"/>
      <c r="O5346" s="266"/>
      <c r="P5346" s="267"/>
      <c r="Q5346" s="268"/>
      <c r="R5346" s="269"/>
      <c r="S5346" s="268"/>
      <c r="T5346" s="263"/>
      <c r="U5346" s="300"/>
      <c r="V5346" s="294" t="str">
        <f>IF(Tabela7[[#This Row],[C/V]]="c",Tabela7[[#This Row],[Preço Médio]],"")</f>
        <v/>
      </c>
      <c r="W5346" s="294" t="str">
        <f>IF(Tabela7[[#This Row],[C/V]]="v",Tabela7[[#This Row],[Preço Médio]],"")</f>
        <v/>
      </c>
      <c r="X5346" s="123" t="str">
        <f>Tabela7[[#This Row],[Código Negociação]]&amp;Tabela7[[#This Row],[C/V]]</f>
        <v/>
      </c>
    </row>
    <row r="5347" spans="3:24" ht="15" customHeight="1" x14ac:dyDescent="0.25">
      <c r="C5347" s="262"/>
      <c r="D5347" s="272"/>
      <c r="E5347" s="272"/>
      <c r="F5347" s="264"/>
      <c r="G5347" s="265"/>
      <c r="H5347" s="126"/>
      <c r="I5347" s="125"/>
      <c r="J5347" s="125"/>
      <c r="K5347" s="125"/>
      <c r="L5347" s="125"/>
      <c r="M5347" s="125"/>
      <c r="N5347" s="125"/>
      <c r="O5347" s="266"/>
      <c r="P5347" s="267"/>
      <c r="Q5347" s="267"/>
      <c r="R5347" s="270"/>
      <c r="S5347" s="267"/>
      <c r="T5347" s="264"/>
      <c r="U5347" s="300"/>
      <c r="V5347" s="294" t="str">
        <f>IF(Tabela7[[#This Row],[C/V]]="c",Tabela7[[#This Row],[Preço Médio]],"")</f>
        <v/>
      </c>
      <c r="W5347" s="294" t="str">
        <f>IF(Tabela7[[#This Row],[C/V]]="v",Tabela7[[#This Row],[Preço Médio]],"")</f>
        <v/>
      </c>
      <c r="X5347" s="123" t="str">
        <f>Tabela7[[#This Row],[Código Negociação]]&amp;Tabela7[[#This Row],[C/V]]</f>
        <v/>
      </c>
    </row>
    <row r="5348" spans="3:24" ht="15" customHeight="1" x14ac:dyDescent="0.25">
      <c r="C5348" s="141"/>
      <c r="D5348" s="273"/>
      <c r="E5348" s="273"/>
      <c r="F5348" s="264"/>
      <c r="G5348" s="274"/>
      <c r="H5348" s="264"/>
      <c r="I5348" s="275"/>
      <c r="J5348" s="275"/>
      <c r="K5348" s="275"/>
      <c r="L5348" s="275"/>
      <c r="M5348" s="275"/>
      <c r="N5348" s="275"/>
      <c r="O5348" s="267"/>
      <c r="P5348" s="267"/>
      <c r="Q5348" s="268"/>
      <c r="R5348" s="269"/>
      <c r="S5348" s="268"/>
      <c r="T5348" s="263"/>
      <c r="U5348" s="300"/>
      <c r="V5348" s="294" t="str">
        <f>IF(Tabela7[[#This Row],[C/V]]="c",Tabela7[[#This Row],[Preço Médio]],"")</f>
        <v/>
      </c>
      <c r="W5348" s="294" t="str">
        <f>IF(Tabela7[[#This Row],[C/V]]="v",Tabela7[[#This Row],[Preço Médio]],"")</f>
        <v/>
      </c>
      <c r="X5348" s="123" t="str">
        <f>Tabela7[[#This Row],[Código Negociação]]&amp;Tabela7[[#This Row],[C/V]]</f>
        <v/>
      </c>
    </row>
    <row r="5349" spans="3:24" ht="15" customHeight="1" x14ac:dyDescent="0.25">
      <c r="C5349" s="262"/>
      <c r="D5349" s="272"/>
      <c r="E5349" s="273"/>
      <c r="F5349" s="264"/>
      <c r="G5349" s="265"/>
      <c r="H5349" s="126"/>
      <c r="I5349" s="125"/>
      <c r="J5349" s="125"/>
      <c r="K5349" s="125"/>
      <c r="L5349" s="125"/>
      <c r="M5349" s="125"/>
      <c r="N5349" s="125"/>
      <c r="O5349" s="266"/>
      <c r="P5349" s="267"/>
      <c r="Q5349" s="268"/>
      <c r="R5349" s="269"/>
      <c r="S5349" s="268"/>
      <c r="T5349" s="263"/>
      <c r="U5349" s="300"/>
      <c r="V5349" s="294" t="str">
        <f>IF(Tabela7[[#This Row],[C/V]]="c",Tabela7[[#This Row],[Preço Médio]],"")</f>
        <v/>
      </c>
      <c r="W5349" s="294" t="str">
        <f>IF(Tabela7[[#This Row],[C/V]]="v",Tabela7[[#This Row],[Preço Médio]],"")</f>
        <v/>
      </c>
      <c r="X5349" s="123" t="str">
        <f>Tabela7[[#This Row],[Código Negociação]]&amp;Tabela7[[#This Row],[C/V]]</f>
        <v/>
      </c>
    </row>
    <row r="5350" spans="3:24" ht="15" customHeight="1" x14ac:dyDescent="0.25">
      <c r="C5350" s="262"/>
      <c r="D5350" s="272"/>
      <c r="E5350" s="273"/>
      <c r="F5350" s="264"/>
      <c r="G5350" s="265"/>
      <c r="H5350" s="126"/>
      <c r="I5350" s="125"/>
      <c r="J5350" s="125"/>
      <c r="K5350" s="125"/>
      <c r="L5350" s="125"/>
      <c r="M5350" s="125"/>
      <c r="N5350" s="125"/>
      <c r="O5350" s="266"/>
      <c r="P5350" s="267"/>
      <c r="Q5350" s="267"/>
      <c r="R5350" s="270"/>
      <c r="S5350" s="267"/>
      <c r="T5350" s="264"/>
      <c r="U5350" s="300"/>
      <c r="V5350" s="294" t="str">
        <f>IF(Tabela7[[#This Row],[C/V]]="c",Tabela7[[#This Row],[Preço Médio]],"")</f>
        <v/>
      </c>
      <c r="W5350" s="294" t="str">
        <f>IF(Tabela7[[#This Row],[C/V]]="v",Tabela7[[#This Row],[Preço Médio]],"")</f>
        <v/>
      </c>
      <c r="X5350" s="123" t="str">
        <f>Tabela7[[#This Row],[Código Negociação]]&amp;Tabela7[[#This Row],[C/V]]</f>
        <v/>
      </c>
    </row>
    <row r="5351" spans="3:24" ht="15" customHeight="1" x14ac:dyDescent="0.25">
      <c r="C5351" s="141"/>
      <c r="D5351" s="271"/>
      <c r="E5351" s="271"/>
      <c r="F5351" s="118"/>
      <c r="G5351" s="119"/>
      <c r="H5351" s="118"/>
      <c r="I5351" s="120"/>
      <c r="J5351" s="120"/>
      <c r="K5351" s="120"/>
      <c r="L5351" s="120"/>
      <c r="M5351" s="120"/>
      <c r="N5351" s="120"/>
      <c r="O5351" s="121"/>
      <c r="P5351" s="121"/>
      <c r="Q5351" s="117"/>
      <c r="R5351" s="122"/>
      <c r="S5351" s="117"/>
      <c r="T5351" s="123"/>
      <c r="U5351" s="299"/>
      <c r="V5351" s="294" t="str">
        <f>IF(Tabela7[[#This Row],[C/V]]="c",Tabela7[[#This Row],[Preço Médio]],"")</f>
        <v/>
      </c>
      <c r="W5351" s="294" t="str">
        <f>IF(Tabela7[[#This Row],[C/V]]="v",Tabela7[[#This Row],[Preço Médio]],"")</f>
        <v/>
      </c>
      <c r="X5351" s="123" t="str">
        <f>Tabela7[[#This Row],[Código Negociação]]&amp;Tabela7[[#This Row],[C/V]]</f>
        <v/>
      </c>
    </row>
    <row r="5352" spans="3:24" ht="15" customHeight="1" x14ac:dyDescent="0.25">
      <c r="C5352" s="262"/>
      <c r="D5352" s="272"/>
      <c r="E5352" s="272"/>
      <c r="F5352" s="264"/>
      <c r="G5352" s="265"/>
      <c r="H5352" s="126"/>
      <c r="I5352" s="125"/>
      <c r="J5352" s="125"/>
      <c r="K5352" s="125"/>
      <c r="L5352" s="125"/>
      <c r="M5352" s="125"/>
      <c r="N5352" s="125"/>
      <c r="O5352" s="266"/>
      <c r="P5352" s="267"/>
      <c r="Q5352" s="268"/>
      <c r="R5352" s="269"/>
      <c r="S5352" s="268"/>
      <c r="T5352" s="263"/>
      <c r="U5352" s="300"/>
      <c r="V5352" s="294" t="str">
        <f>IF(Tabela7[[#This Row],[C/V]]="c",Tabela7[[#This Row],[Preço Médio]],"")</f>
        <v/>
      </c>
      <c r="W5352" s="294" t="str">
        <f>IF(Tabela7[[#This Row],[C/V]]="v",Tabela7[[#This Row],[Preço Médio]],"")</f>
        <v/>
      </c>
      <c r="X5352" s="123" t="str">
        <f>Tabela7[[#This Row],[Código Negociação]]&amp;Tabela7[[#This Row],[C/V]]</f>
        <v/>
      </c>
    </row>
    <row r="5353" spans="3:24" ht="15" customHeight="1" x14ac:dyDescent="0.25">
      <c r="C5353" s="262"/>
      <c r="D5353" s="272"/>
      <c r="E5353" s="272"/>
      <c r="F5353" s="264"/>
      <c r="G5353" s="265"/>
      <c r="H5353" s="126"/>
      <c r="I5353" s="125"/>
      <c r="J5353" s="125"/>
      <c r="K5353" s="125"/>
      <c r="L5353" s="125"/>
      <c r="M5353" s="125"/>
      <c r="N5353" s="125"/>
      <c r="O5353" s="266"/>
      <c r="P5353" s="267"/>
      <c r="Q5353" s="267"/>
      <c r="R5353" s="270"/>
      <c r="S5353" s="267"/>
      <c r="T5353" s="264"/>
      <c r="U5353" s="300"/>
      <c r="V5353" s="294" t="str">
        <f>IF(Tabela7[[#This Row],[C/V]]="c",Tabela7[[#This Row],[Preço Médio]],"")</f>
        <v/>
      </c>
      <c r="W5353" s="294" t="str">
        <f>IF(Tabela7[[#This Row],[C/V]]="v",Tabela7[[#This Row],[Preço Médio]],"")</f>
        <v/>
      </c>
      <c r="X5353" s="123" t="str">
        <f>Tabela7[[#This Row],[Código Negociação]]&amp;Tabela7[[#This Row],[C/V]]</f>
        <v/>
      </c>
    </row>
    <row r="5354" spans="3:24" ht="15" customHeight="1" x14ac:dyDescent="0.25">
      <c r="C5354" s="141"/>
      <c r="D5354" s="273"/>
      <c r="E5354" s="273"/>
      <c r="F5354" s="264"/>
      <c r="G5354" s="274"/>
      <c r="H5354" s="264"/>
      <c r="I5354" s="275"/>
      <c r="J5354" s="275"/>
      <c r="K5354" s="275"/>
      <c r="L5354" s="275"/>
      <c r="M5354" s="275"/>
      <c r="N5354" s="275"/>
      <c r="O5354" s="267"/>
      <c r="P5354" s="267"/>
      <c r="Q5354" s="268"/>
      <c r="R5354" s="269"/>
      <c r="S5354" s="268"/>
      <c r="T5354" s="263"/>
      <c r="U5354" s="300"/>
      <c r="V5354" s="294" t="str">
        <f>IF(Tabela7[[#This Row],[C/V]]="c",Tabela7[[#This Row],[Preço Médio]],"")</f>
        <v/>
      </c>
      <c r="W5354" s="294" t="str">
        <f>IF(Tabela7[[#This Row],[C/V]]="v",Tabela7[[#This Row],[Preço Médio]],"")</f>
        <v/>
      </c>
      <c r="X5354" s="123" t="str">
        <f>Tabela7[[#This Row],[Código Negociação]]&amp;Tabela7[[#This Row],[C/V]]</f>
        <v/>
      </c>
    </row>
    <row r="5355" spans="3:24" ht="15" customHeight="1" x14ac:dyDescent="0.25">
      <c r="C5355" s="262"/>
      <c r="D5355" s="272"/>
      <c r="E5355" s="273"/>
      <c r="F5355" s="264"/>
      <c r="G5355" s="265"/>
      <c r="H5355" s="126"/>
      <c r="I5355" s="125"/>
      <c r="J5355" s="125"/>
      <c r="K5355" s="125"/>
      <c r="L5355" s="125"/>
      <c r="M5355" s="125"/>
      <c r="N5355" s="125"/>
      <c r="O5355" s="266"/>
      <c r="P5355" s="267"/>
      <c r="Q5355" s="268"/>
      <c r="R5355" s="269"/>
      <c r="S5355" s="268"/>
      <c r="T5355" s="263"/>
      <c r="U5355" s="300"/>
      <c r="V5355" s="294" t="str">
        <f>IF(Tabela7[[#This Row],[C/V]]="c",Tabela7[[#This Row],[Preço Médio]],"")</f>
        <v/>
      </c>
      <c r="W5355" s="294" t="str">
        <f>IF(Tabela7[[#This Row],[C/V]]="v",Tabela7[[#This Row],[Preço Médio]],"")</f>
        <v/>
      </c>
      <c r="X5355" s="123" t="str">
        <f>Tabela7[[#This Row],[Código Negociação]]&amp;Tabela7[[#This Row],[C/V]]</f>
        <v/>
      </c>
    </row>
    <row r="5356" spans="3:24" ht="15" customHeight="1" x14ac:dyDescent="0.25">
      <c r="C5356" s="262"/>
      <c r="D5356" s="272"/>
      <c r="E5356" s="273"/>
      <c r="F5356" s="264"/>
      <c r="G5356" s="265"/>
      <c r="H5356" s="126"/>
      <c r="I5356" s="125"/>
      <c r="J5356" s="125"/>
      <c r="K5356" s="125"/>
      <c r="L5356" s="125"/>
      <c r="M5356" s="125"/>
      <c r="N5356" s="125"/>
      <c r="O5356" s="266"/>
      <c r="P5356" s="267"/>
      <c r="Q5356" s="267"/>
      <c r="R5356" s="270"/>
      <c r="S5356" s="267"/>
      <c r="T5356" s="264"/>
      <c r="U5356" s="300"/>
      <c r="V5356" s="294" t="str">
        <f>IF(Tabela7[[#This Row],[C/V]]="c",Tabela7[[#This Row],[Preço Médio]],"")</f>
        <v/>
      </c>
      <c r="W5356" s="294" t="str">
        <f>IF(Tabela7[[#This Row],[C/V]]="v",Tabela7[[#This Row],[Preço Médio]],"")</f>
        <v/>
      </c>
      <c r="X5356" s="123" t="str">
        <f>Tabela7[[#This Row],[Código Negociação]]&amp;Tabela7[[#This Row],[C/V]]</f>
        <v/>
      </c>
    </row>
    <row r="5357" spans="3:24" ht="15" customHeight="1" x14ac:dyDescent="0.25">
      <c r="C5357" s="141"/>
      <c r="D5357" s="271"/>
      <c r="E5357" s="271"/>
      <c r="F5357" s="118"/>
      <c r="G5357" s="119"/>
      <c r="H5357" s="118"/>
      <c r="I5357" s="120"/>
      <c r="J5357" s="120"/>
      <c r="K5357" s="120"/>
      <c r="L5357" s="120"/>
      <c r="M5357" s="120"/>
      <c r="N5357" s="120"/>
      <c r="O5357" s="121"/>
      <c r="P5357" s="121"/>
      <c r="Q5357" s="117"/>
      <c r="R5357" s="122"/>
      <c r="S5357" s="117"/>
      <c r="T5357" s="123"/>
      <c r="U5357" s="299"/>
      <c r="V5357" s="294" t="str">
        <f>IF(Tabela7[[#This Row],[C/V]]="c",Tabela7[[#This Row],[Preço Médio]],"")</f>
        <v/>
      </c>
      <c r="W5357" s="294" t="str">
        <f>IF(Tabela7[[#This Row],[C/V]]="v",Tabela7[[#This Row],[Preço Médio]],"")</f>
        <v/>
      </c>
      <c r="X5357" s="123" t="str">
        <f>Tabela7[[#This Row],[Código Negociação]]&amp;Tabela7[[#This Row],[C/V]]</f>
        <v/>
      </c>
    </row>
    <row r="5358" spans="3:24" ht="15" customHeight="1" x14ac:dyDescent="0.25">
      <c r="C5358" s="262"/>
      <c r="D5358" s="272"/>
      <c r="E5358" s="272"/>
      <c r="F5358" s="264"/>
      <c r="G5358" s="265"/>
      <c r="H5358" s="126"/>
      <c r="I5358" s="125"/>
      <c r="J5358" s="125"/>
      <c r="K5358" s="125"/>
      <c r="L5358" s="125"/>
      <c r="M5358" s="125"/>
      <c r="N5358" s="125"/>
      <c r="O5358" s="266"/>
      <c r="P5358" s="267"/>
      <c r="Q5358" s="268"/>
      <c r="R5358" s="269"/>
      <c r="S5358" s="268"/>
      <c r="T5358" s="263"/>
      <c r="U5358" s="300"/>
      <c r="V5358" s="294" t="str">
        <f>IF(Tabela7[[#This Row],[C/V]]="c",Tabela7[[#This Row],[Preço Médio]],"")</f>
        <v/>
      </c>
      <c r="W5358" s="294" t="str">
        <f>IF(Tabela7[[#This Row],[C/V]]="v",Tabela7[[#This Row],[Preço Médio]],"")</f>
        <v/>
      </c>
      <c r="X5358" s="123" t="str">
        <f>Tabela7[[#This Row],[Código Negociação]]&amp;Tabela7[[#This Row],[C/V]]</f>
        <v/>
      </c>
    </row>
    <row r="5359" spans="3:24" ht="15" customHeight="1" x14ac:dyDescent="0.25">
      <c r="C5359" s="262"/>
      <c r="D5359" s="272"/>
      <c r="E5359" s="272"/>
      <c r="F5359" s="264"/>
      <c r="G5359" s="265"/>
      <c r="H5359" s="126"/>
      <c r="I5359" s="125"/>
      <c r="J5359" s="125"/>
      <c r="K5359" s="125"/>
      <c r="L5359" s="125"/>
      <c r="M5359" s="125"/>
      <c r="N5359" s="125"/>
      <c r="O5359" s="266"/>
      <c r="P5359" s="267"/>
      <c r="Q5359" s="267"/>
      <c r="R5359" s="270"/>
      <c r="S5359" s="267"/>
      <c r="T5359" s="264"/>
      <c r="U5359" s="300"/>
      <c r="V5359" s="294" t="str">
        <f>IF(Tabela7[[#This Row],[C/V]]="c",Tabela7[[#This Row],[Preço Médio]],"")</f>
        <v/>
      </c>
      <c r="W5359" s="294" t="str">
        <f>IF(Tabela7[[#This Row],[C/V]]="v",Tabela7[[#This Row],[Preço Médio]],"")</f>
        <v/>
      </c>
      <c r="X5359" s="123" t="str">
        <f>Tabela7[[#This Row],[Código Negociação]]&amp;Tabela7[[#This Row],[C/V]]</f>
        <v/>
      </c>
    </row>
    <row r="5360" spans="3:24" ht="15" customHeight="1" x14ac:dyDescent="0.25">
      <c r="C5360" s="141"/>
      <c r="D5360" s="273"/>
      <c r="E5360" s="273"/>
      <c r="F5360" s="264"/>
      <c r="G5360" s="274"/>
      <c r="H5360" s="264"/>
      <c r="I5360" s="275"/>
      <c r="J5360" s="275"/>
      <c r="K5360" s="275"/>
      <c r="L5360" s="275"/>
      <c r="M5360" s="275"/>
      <c r="N5360" s="275"/>
      <c r="O5360" s="267"/>
      <c r="P5360" s="267"/>
      <c r="Q5360" s="268"/>
      <c r="R5360" s="269"/>
      <c r="S5360" s="268"/>
      <c r="T5360" s="263"/>
      <c r="U5360" s="300"/>
      <c r="V5360" s="294" t="str">
        <f>IF(Tabela7[[#This Row],[C/V]]="c",Tabela7[[#This Row],[Preço Médio]],"")</f>
        <v/>
      </c>
      <c r="W5360" s="294" t="str">
        <f>IF(Tabela7[[#This Row],[C/V]]="v",Tabela7[[#This Row],[Preço Médio]],"")</f>
        <v/>
      </c>
      <c r="X5360" s="123" t="str">
        <f>Tabela7[[#This Row],[Código Negociação]]&amp;Tabela7[[#This Row],[C/V]]</f>
        <v/>
      </c>
    </row>
    <row r="5361" spans="3:24" ht="15" customHeight="1" x14ac:dyDescent="0.25">
      <c r="C5361" s="262"/>
      <c r="D5361" s="272"/>
      <c r="E5361" s="273"/>
      <c r="F5361" s="264"/>
      <c r="G5361" s="265"/>
      <c r="H5361" s="126"/>
      <c r="I5361" s="125"/>
      <c r="J5361" s="125"/>
      <c r="K5361" s="125"/>
      <c r="L5361" s="125"/>
      <c r="M5361" s="125"/>
      <c r="N5361" s="125"/>
      <c r="O5361" s="266"/>
      <c r="P5361" s="267"/>
      <c r="Q5361" s="268"/>
      <c r="R5361" s="269"/>
      <c r="S5361" s="268"/>
      <c r="T5361" s="263"/>
      <c r="U5361" s="300"/>
      <c r="V5361" s="294" t="str">
        <f>IF(Tabela7[[#This Row],[C/V]]="c",Tabela7[[#This Row],[Preço Médio]],"")</f>
        <v/>
      </c>
      <c r="W5361" s="294" t="str">
        <f>IF(Tabela7[[#This Row],[C/V]]="v",Tabela7[[#This Row],[Preço Médio]],"")</f>
        <v/>
      </c>
      <c r="X5361" s="123" t="str">
        <f>Tabela7[[#This Row],[Código Negociação]]&amp;Tabela7[[#This Row],[C/V]]</f>
        <v/>
      </c>
    </row>
    <row r="5362" spans="3:24" ht="15" customHeight="1" x14ac:dyDescent="0.25">
      <c r="C5362" s="262"/>
      <c r="D5362" s="272"/>
      <c r="E5362" s="273"/>
      <c r="F5362" s="264"/>
      <c r="G5362" s="265"/>
      <c r="H5362" s="126"/>
      <c r="I5362" s="125"/>
      <c r="J5362" s="125"/>
      <c r="K5362" s="125"/>
      <c r="L5362" s="125"/>
      <c r="M5362" s="125"/>
      <c r="N5362" s="125"/>
      <c r="O5362" s="266"/>
      <c r="P5362" s="267"/>
      <c r="Q5362" s="267"/>
      <c r="R5362" s="270"/>
      <c r="S5362" s="267"/>
      <c r="T5362" s="264"/>
      <c r="U5362" s="300"/>
      <c r="V5362" s="294" t="str">
        <f>IF(Tabela7[[#This Row],[C/V]]="c",Tabela7[[#This Row],[Preço Médio]],"")</f>
        <v/>
      </c>
      <c r="W5362" s="294" t="str">
        <f>IF(Tabela7[[#This Row],[C/V]]="v",Tabela7[[#This Row],[Preço Médio]],"")</f>
        <v/>
      </c>
      <c r="X5362" s="123" t="str">
        <f>Tabela7[[#This Row],[Código Negociação]]&amp;Tabela7[[#This Row],[C/V]]</f>
        <v/>
      </c>
    </row>
    <row r="5363" spans="3:24" ht="15" customHeight="1" x14ac:dyDescent="0.25">
      <c r="C5363" s="141"/>
      <c r="D5363" s="271"/>
      <c r="E5363" s="271"/>
      <c r="F5363" s="118"/>
      <c r="G5363" s="119"/>
      <c r="H5363" s="118"/>
      <c r="I5363" s="120"/>
      <c r="J5363" s="120"/>
      <c r="K5363" s="120"/>
      <c r="L5363" s="120"/>
      <c r="M5363" s="120"/>
      <c r="N5363" s="120"/>
      <c r="O5363" s="121"/>
      <c r="P5363" s="121"/>
      <c r="Q5363" s="117"/>
      <c r="R5363" s="122"/>
      <c r="S5363" s="117"/>
      <c r="T5363" s="123"/>
      <c r="U5363" s="299"/>
      <c r="V5363" s="294" t="str">
        <f>IF(Tabela7[[#This Row],[C/V]]="c",Tabela7[[#This Row],[Preço Médio]],"")</f>
        <v/>
      </c>
      <c r="W5363" s="294" t="str">
        <f>IF(Tabela7[[#This Row],[C/V]]="v",Tabela7[[#This Row],[Preço Médio]],"")</f>
        <v/>
      </c>
      <c r="X5363" s="123" t="str">
        <f>Tabela7[[#This Row],[Código Negociação]]&amp;Tabela7[[#This Row],[C/V]]</f>
        <v/>
      </c>
    </row>
    <row r="5364" spans="3:24" ht="15" customHeight="1" x14ac:dyDescent="0.25">
      <c r="C5364" s="262"/>
      <c r="D5364" s="272"/>
      <c r="E5364" s="272"/>
      <c r="F5364" s="264"/>
      <c r="G5364" s="265"/>
      <c r="H5364" s="126"/>
      <c r="I5364" s="125"/>
      <c r="J5364" s="125"/>
      <c r="K5364" s="125"/>
      <c r="L5364" s="125"/>
      <c r="M5364" s="125"/>
      <c r="N5364" s="125"/>
      <c r="O5364" s="266"/>
      <c r="P5364" s="267"/>
      <c r="Q5364" s="268"/>
      <c r="R5364" s="269"/>
      <c r="S5364" s="268"/>
      <c r="T5364" s="263"/>
      <c r="U5364" s="300"/>
      <c r="V5364" s="294" t="str">
        <f>IF(Tabela7[[#This Row],[C/V]]="c",Tabela7[[#This Row],[Preço Médio]],"")</f>
        <v/>
      </c>
      <c r="W5364" s="294" t="str">
        <f>IF(Tabela7[[#This Row],[C/V]]="v",Tabela7[[#This Row],[Preço Médio]],"")</f>
        <v/>
      </c>
      <c r="X5364" s="123" t="str">
        <f>Tabela7[[#This Row],[Código Negociação]]&amp;Tabela7[[#This Row],[C/V]]</f>
        <v/>
      </c>
    </row>
    <row r="5365" spans="3:24" ht="15" customHeight="1" x14ac:dyDescent="0.25">
      <c r="C5365" s="262"/>
      <c r="D5365" s="272"/>
      <c r="E5365" s="272"/>
      <c r="F5365" s="264"/>
      <c r="G5365" s="265"/>
      <c r="H5365" s="126"/>
      <c r="I5365" s="125"/>
      <c r="J5365" s="125"/>
      <c r="K5365" s="125"/>
      <c r="L5365" s="125"/>
      <c r="M5365" s="125"/>
      <c r="N5365" s="125"/>
      <c r="O5365" s="266"/>
      <c r="P5365" s="267"/>
      <c r="Q5365" s="267"/>
      <c r="R5365" s="270"/>
      <c r="S5365" s="267"/>
      <c r="T5365" s="264"/>
      <c r="U5365" s="300"/>
      <c r="V5365" s="294" t="str">
        <f>IF(Tabela7[[#This Row],[C/V]]="c",Tabela7[[#This Row],[Preço Médio]],"")</f>
        <v/>
      </c>
      <c r="W5365" s="294" t="str">
        <f>IF(Tabela7[[#This Row],[C/V]]="v",Tabela7[[#This Row],[Preço Médio]],"")</f>
        <v/>
      </c>
      <c r="X5365" s="123" t="str">
        <f>Tabela7[[#This Row],[Código Negociação]]&amp;Tabela7[[#This Row],[C/V]]</f>
        <v/>
      </c>
    </row>
    <row r="5366" spans="3:24" ht="15" customHeight="1" x14ac:dyDescent="0.25">
      <c r="C5366" s="141"/>
      <c r="D5366" s="273"/>
      <c r="E5366" s="273"/>
      <c r="F5366" s="264"/>
      <c r="G5366" s="274"/>
      <c r="H5366" s="264"/>
      <c r="I5366" s="275"/>
      <c r="J5366" s="275"/>
      <c r="K5366" s="275"/>
      <c r="L5366" s="275"/>
      <c r="M5366" s="275"/>
      <c r="N5366" s="275"/>
      <c r="O5366" s="267"/>
      <c r="P5366" s="267"/>
      <c r="Q5366" s="268"/>
      <c r="R5366" s="269"/>
      <c r="S5366" s="268"/>
      <c r="T5366" s="263"/>
      <c r="U5366" s="300"/>
      <c r="V5366" s="294" t="str">
        <f>IF(Tabela7[[#This Row],[C/V]]="c",Tabela7[[#This Row],[Preço Médio]],"")</f>
        <v/>
      </c>
      <c r="W5366" s="294" t="str">
        <f>IF(Tabela7[[#This Row],[C/V]]="v",Tabela7[[#This Row],[Preço Médio]],"")</f>
        <v/>
      </c>
      <c r="X5366" s="123" t="str">
        <f>Tabela7[[#This Row],[Código Negociação]]&amp;Tabela7[[#This Row],[C/V]]</f>
        <v/>
      </c>
    </row>
    <row r="5367" spans="3:24" ht="15" customHeight="1" x14ac:dyDescent="0.25">
      <c r="C5367" s="262"/>
      <c r="D5367" s="272"/>
      <c r="E5367" s="273"/>
      <c r="F5367" s="264"/>
      <c r="G5367" s="265"/>
      <c r="H5367" s="126"/>
      <c r="I5367" s="125"/>
      <c r="J5367" s="125"/>
      <c r="K5367" s="125"/>
      <c r="L5367" s="125"/>
      <c r="M5367" s="125"/>
      <c r="N5367" s="125"/>
      <c r="O5367" s="266"/>
      <c r="P5367" s="267"/>
      <c r="Q5367" s="268"/>
      <c r="R5367" s="269"/>
      <c r="S5367" s="268"/>
      <c r="T5367" s="263"/>
      <c r="U5367" s="300"/>
      <c r="V5367" s="294" t="str">
        <f>IF(Tabela7[[#This Row],[C/V]]="c",Tabela7[[#This Row],[Preço Médio]],"")</f>
        <v/>
      </c>
      <c r="W5367" s="294" t="str">
        <f>IF(Tabela7[[#This Row],[C/V]]="v",Tabela7[[#This Row],[Preço Médio]],"")</f>
        <v/>
      </c>
      <c r="X5367" s="123" t="str">
        <f>Tabela7[[#This Row],[Código Negociação]]&amp;Tabela7[[#This Row],[C/V]]</f>
        <v/>
      </c>
    </row>
    <row r="5368" spans="3:24" ht="15" customHeight="1" x14ac:dyDescent="0.25">
      <c r="C5368" s="262"/>
      <c r="D5368" s="272"/>
      <c r="E5368" s="273"/>
      <c r="F5368" s="264"/>
      <c r="G5368" s="265"/>
      <c r="H5368" s="126"/>
      <c r="I5368" s="125"/>
      <c r="J5368" s="125"/>
      <c r="K5368" s="125"/>
      <c r="L5368" s="125"/>
      <c r="M5368" s="125"/>
      <c r="N5368" s="125"/>
      <c r="O5368" s="266"/>
      <c r="P5368" s="267"/>
      <c r="Q5368" s="267"/>
      <c r="R5368" s="270"/>
      <c r="S5368" s="267"/>
      <c r="T5368" s="264"/>
      <c r="U5368" s="300"/>
      <c r="V5368" s="294" t="str">
        <f>IF(Tabela7[[#This Row],[C/V]]="c",Tabela7[[#This Row],[Preço Médio]],"")</f>
        <v/>
      </c>
      <c r="W5368" s="294" t="str">
        <f>IF(Tabela7[[#This Row],[C/V]]="v",Tabela7[[#This Row],[Preço Médio]],"")</f>
        <v/>
      </c>
      <c r="X5368" s="123" t="str">
        <f>Tabela7[[#This Row],[Código Negociação]]&amp;Tabela7[[#This Row],[C/V]]</f>
        <v/>
      </c>
    </row>
    <row r="5369" spans="3:24" ht="15" customHeight="1" x14ac:dyDescent="0.25">
      <c r="C5369" s="141"/>
      <c r="D5369" s="271"/>
      <c r="E5369" s="271"/>
      <c r="F5369" s="118"/>
      <c r="G5369" s="119"/>
      <c r="H5369" s="118"/>
      <c r="I5369" s="120"/>
      <c r="J5369" s="120"/>
      <c r="K5369" s="120"/>
      <c r="L5369" s="120"/>
      <c r="M5369" s="120"/>
      <c r="N5369" s="120"/>
      <c r="O5369" s="121"/>
      <c r="P5369" s="121"/>
      <c r="Q5369" s="117"/>
      <c r="R5369" s="122"/>
      <c r="S5369" s="117"/>
      <c r="T5369" s="123"/>
      <c r="U5369" s="299"/>
      <c r="V5369" s="294" t="str">
        <f>IF(Tabela7[[#This Row],[C/V]]="c",Tabela7[[#This Row],[Preço Médio]],"")</f>
        <v/>
      </c>
      <c r="W5369" s="294" t="str">
        <f>IF(Tabela7[[#This Row],[C/V]]="v",Tabela7[[#This Row],[Preço Médio]],"")</f>
        <v/>
      </c>
      <c r="X5369" s="123" t="str">
        <f>Tabela7[[#This Row],[Código Negociação]]&amp;Tabela7[[#This Row],[C/V]]</f>
        <v/>
      </c>
    </row>
    <row r="5370" spans="3:24" ht="15" customHeight="1" x14ac:dyDescent="0.25">
      <c r="C5370" s="262"/>
      <c r="D5370" s="272"/>
      <c r="E5370" s="272"/>
      <c r="F5370" s="264"/>
      <c r="G5370" s="265"/>
      <c r="H5370" s="126"/>
      <c r="I5370" s="125"/>
      <c r="J5370" s="125"/>
      <c r="K5370" s="125"/>
      <c r="L5370" s="125"/>
      <c r="M5370" s="125"/>
      <c r="N5370" s="125"/>
      <c r="O5370" s="266"/>
      <c r="P5370" s="267"/>
      <c r="Q5370" s="268"/>
      <c r="R5370" s="269"/>
      <c r="S5370" s="268"/>
      <c r="T5370" s="263"/>
      <c r="U5370" s="300"/>
      <c r="V5370" s="294" t="str">
        <f>IF(Tabela7[[#This Row],[C/V]]="c",Tabela7[[#This Row],[Preço Médio]],"")</f>
        <v/>
      </c>
      <c r="W5370" s="294" t="str">
        <f>IF(Tabela7[[#This Row],[C/V]]="v",Tabela7[[#This Row],[Preço Médio]],"")</f>
        <v/>
      </c>
      <c r="X5370" s="123" t="str">
        <f>Tabela7[[#This Row],[Código Negociação]]&amp;Tabela7[[#This Row],[C/V]]</f>
        <v/>
      </c>
    </row>
    <row r="5371" spans="3:24" ht="15" customHeight="1" x14ac:dyDescent="0.25">
      <c r="C5371" s="262"/>
      <c r="D5371" s="272"/>
      <c r="E5371" s="272"/>
      <c r="F5371" s="264"/>
      <c r="G5371" s="265"/>
      <c r="H5371" s="126"/>
      <c r="I5371" s="125"/>
      <c r="J5371" s="125"/>
      <c r="K5371" s="125"/>
      <c r="L5371" s="125"/>
      <c r="M5371" s="125"/>
      <c r="N5371" s="125"/>
      <c r="O5371" s="266"/>
      <c r="P5371" s="267"/>
      <c r="Q5371" s="267"/>
      <c r="R5371" s="270"/>
      <c r="S5371" s="267"/>
      <c r="T5371" s="264"/>
      <c r="U5371" s="300"/>
      <c r="V5371" s="294" t="str">
        <f>IF(Tabela7[[#This Row],[C/V]]="c",Tabela7[[#This Row],[Preço Médio]],"")</f>
        <v/>
      </c>
      <c r="W5371" s="294" t="str">
        <f>IF(Tabela7[[#This Row],[C/V]]="v",Tabela7[[#This Row],[Preço Médio]],"")</f>
        <v/>
      </c>
      <c r="X5371" s="123" t="str">
        <f>Tabela7[[#This Row],[Código Negociação]]&amp;Tabela7[[#This Row],[C/V]]</f>
        <v/>
      </c>
    </row>
    <row r="5372" spans="3:24" ht="15" customHeight="1" x14ac:dyDescent="0.25">
      <c r="C5372" s="141"/>
      <c r="D5372" s="273"/>
      <c r="E5372" s="273"/>
      <c r="F5372" s="264"/>
      <c r="G5372" s="274"/>
      <c r="H5372" s="264"/>
      <c r="I5372" s="275"/>
      <c r="J5372" s="275"/>
      <c r="K5372" s="275"/>
      <c r="L5372" s="275"/>
      <c r="M5372" s="275"/>
      <c r="N5372" s="275"/>
      <c r="O5372" s="267"/>
      <c r="P5372" s="267"/>
      <c r="Q5372" s="268"/>
      <c r="R5372" s="269"/>
      <c r="S5372" s="268"/>
      <c r="T5372" s="263"/>
      <c r="U5372" s="300"/>
      <c r="V5372" s="294" t="str">
        <f>IF(Tabela7[[#This Row],[C/V]]="c",Tabela7[[#This Row],[Preço Médio]],"")</f>
        <v/>
      </c>
      <c r="W5372" s="294" t="str">
        <f>IF(Tabela7[[#This Row],[C/V]]="v",Tabela7[[#This Row],[Preço Médio]],"")</f>
        <v/>
      </c>
      <c r="X5372" s="123" t="str">
        <f>Tabela7[[#This Row],[Código Negociação]]&amp;Tabela7[[#This Row],[C/V]]</f>
        <v/>
      </c>
    </row>
    <row r="5373" spans="3:24" ht="15" customHeight="1" x14ac:dyDescent="0.25">
      <c r="C5373" s="262"/>
      <c r="D5373" s="272"/>
      <c r="E5373" s="273"/>
      <c r="F5373" s="264"/>
      <c r="G5373" s="265"/>
      <c r="H5373" s="126"/>
      <c r="I5373" s="125"/>
      <c r="J5373" s="125"/>
      <c r="K5373" s="125"/>
      <c r="L5373" s="125"/>
      <c r="M5373" s="125"/>
      <c r="N5373" s="125"/>
      <c r="O5373" s="266"/>
      <c r="P5373" s="267"/>
      <c r="Q5373" s="268"/>
      <c r="R5373" s="269"/>
      <c r="S5373" s="268"/>
      <c r="T5373" s="263"/>
      <c r="U5373" s="300"/>
      <c r="V5373" s="294" t="str">
        <f>IF(Tabela7[[#This Row],[C/V]]="c",Tabela7[[#This Row],[Preço Médio]],"")</f>
        <v/>
      </c>
      <c r="W5373" s="294" t="str">
        <f>IF(Tabela7[[#This Row],[C/V]]="v",Tabela7[[#This Row],[Preço Médio]],"")</f>
        <v/>
      </c>
      <c r="X5373" s="123" t="str">
        <f>Tabela7[[#This Row],[Código Negociação]]&amp;Tabela7[[#This Row],[C/V]]</f>
        <v/>
      </c>
    </row>
    <row r="5374" spans="3:24" ht="15" customHeight="1" x14ac:dyDescent="0.25">
      <c r="C5374" s="262"/>
      <c r="D5374" s="272"/>
      <c r="E5374" s="273"/>
      <c r="F5374" s="264"/>
      <c r="G5374" s="265"/>
      <c r="H5374" s="126"/>
      <c r="I5374" s="125"/>
      <c r="J5374" s="125"/>
      <c r="K5374" s="125"/>
      <c r="L5374" s="125"/>
      <c r="M5374" s="125"/>
      <c r="N5374" s="125"/>
      <c r="O5374" s="266"/>
      <c r="P5374" s="267"/>
      <c r="Q5374" s="267"/>
      <c r="R5374" s="270"/>
      <c r="S5374" s="267"/>
      <c r="T5374" s="264"/>
      <c r="U5374" s="300"/>
      <c r="V5374" s="294" t="str">
        <f>IF(Tabela7[[#This Row],[C/V]]="c",Tabela7[[#This Row],[Preço Médio]],"")</f>
        <v/>
      </c>
      <c r="W5374" s="294" t="str">
        <f>IF(Tabela7[[#This Row],[C/V]]="v",Tabela7[[#This Row],[Preço Médio]],"")</f>
        <v/>
      </c>
      <c r="X5374" s="123" t="str">
        <f>Tabela7[[#This Row],[Código Negociação]]&amp;Tabela7[[#This Row],[C/V]]</f>
        <v/>
      </c>
    </row>
    <row r="5375" spans="3:24" ht="15" customHeight="1" x14ac:dyDescent="0.25">
      <c r="C5375" s="141"/>
      <c r="D5375" s="271"/>
      <c r="E5375" s="271"/>
      <c r="F5375" s="118"/>
      <c r="G5375" s="119"/>
      <c r="H5375" s="118"/>
      <c r="I5375" s="120"/>
      <c r="J5375" s="120"/>
      <c r="K5375" s="120"/>
      <c r="L5375" s="120"/>
      <c r="M5375" s="120"/>
      <c r="N5375" s="120"/>
      <c r="O5375" s="121"/>
      <c r="P5375" s="121"/>
      <c r="Q5375" s="117"/>
      <c r="R5375" s="122"/>
      <c r="S5375" s="117"/>
      <c r="T5375" s="123"/>
      <c r="U5375" s="299"/>
      <c r="V5375" s="294" t="str">
        <f>IF(Tabela7[[#This Row],[C/V]]="c",Tabela7[[#This Row],[Preço Médio]],"")</f>
        <v/>
      </c>
      <c r="W5375" s="294" t="str">
        <f>IF(Tabela7[[#This Row],[C/V]]="v",Tabela7[[#This Row],[Preço Médio]],"")</f>
        <v/>
      </c>
      <c r="X5375" s="123" t="str">
        <f>Tabela7[[#This Row],[Código Negociação]]&amp;Tabela7[[#This Row],[C/V]]</f>
        <v/>
      </c>
    </row>
    <row r="5376" spans="3:24" ht="15" customHeight="1" x14ac:dyDescent="0.25">
      <c r="C5376" s="262"/>
      <c r="D5376" s="272"/>
      <c r="E5376" s="272"/>
      <c r="F5376" s="264"/>
      <c r="G5376" s="265"/>
      <c r="H5376" s="126"/>
      <c r="I5376" s="125"/>
      <c r="J5376" s="125"/>
      <c r="K5376" s="125"/>
      <c r="L5376" s="125"/>
      <c r="M5376" s="125"/>
      <c r="N5376" s="125"/>
      <c r="O5376" s="266"/>
      <c r="P5376" s="267"/>
      <c r="Q5376" s="268"/>
      <c r="R5376" s="269"/>
      <c r="S5376" s="268"/>
      <c r="T5376" s="263"/>
      <c r="U5376" s="300"/>
      <c r="V5376" s="294" t="str">
        <f>IF(Tabela7[[#This Row],[C/V]]="c",Tabela7[[#This Row],[Preço Médio]],"")</f>
        <v/>
      </c>
      <c r="W5376" s="294" t="str">
        <f>IF(Tabela7[[#This Row],[C/V]]="v",Tabela7[[#This Row],[Preço Médio]],"")</f>
        <v/>
      </c>
      <c r="X5376" s="123" t="str">
        <f>Tabela7[[#This Row],[Código Negociação]]&amp;Tabela7[[#This Row],[C/V]]</f>
        <v/>
      </c>
    </row>
    <row r="5377" spans="3:24" ht="15" customHeight="1" x14ac:dyDescent="0.25">
      <c r="C5377" s="262"/>
      <c r="D5377" s="272"/>
      <c r="E5377" s="272"/>
      <c r="F5377" s="264"/>
      <c r="G5377" s="265"/>
      <c r="H5377" s="126"/>
      <c r="I5377" s="125"/>
      <c r="J5377" s="125"/>
      <c r="K5377" s="125"/>
      <c r="L5377" s="125"/>
      <c r="M5377" s="125"/>
      <c r="N5377" s="125"/>
      <c r="O5377" s="266"/>
      <c r="P5377" s="267"/>
      <c r="Q5377" s="267"/>
      <c r="R5377" s="270"/>
      <c r="S5377" s="267"/>
      <c r="T5377" s="264"/>
      <c r="U5377" s="300"/>
      <c r="V5377" s="294" t="str">
        <f>IF(Tabela7[[#This Row],[C/V]]="c",Tabela7[[#This Row],[Preço Médio]],"")</f>
        <v/>
      </c>
      <c r="W5377" s="294" t="str">
        <f>IF(Tabela7[[#This Row],[C/V]]="v",Tabela7[[#This Row],[Preço Médio]],"")</f>
        <v/>
      </c>
      <c r="X5377" s="123" t="str">
        <f>Tabela7[[#This Row],[Código Negociação]]&amp;Tabela7[[#This Row],[C/V]]</f>
        <v/>
      </c>
    </row>
    <row r="5378" spans="3:24" ht="15" customHeight="1" x14ac:dyDescent="0.25">
      <c r="C5378" s="141"/>
      <c r="D5378" s="273"/>
      <c r="E5378" s="273"/>
      <c r="F5378" s="264"/>
      <c r="G5378" s="274"/>
      <c r="H5378" s="264"/>
      <c r="I5378" s="275"/>
      <c r="J5378" s="275"/>
      <c r="K5378" s="275"/>
      <c r="L5378" s="275"/>
      <c r="M5378" s="275"/>
      <c r="N5378" s="275"/>
      <c r="O5378" s="267"/>
      <c r="P5378" s="267"/>
      <c r="Q5378" s="268"/>
      <c r="R5378" s="269"/>
      <c r="S5378" s="268"/>
      <c r="T5378" s="263"/>
      <c r="U5378" s="300"/>
      <c r="V5378" s="294" t="str">
        <f>IF(Tabela7[[#This Row],[C/V]]="c",Tabela7[[#This Row],[Preço Médio]],"")</f>
        <v/>
      </c>
      <c r="W5378" s="294" t="str">
        <f>IF(Tabela7[[#This Row],[C/V]]="v",Tabela7[[#This Row],[Preço Médio]],"")</f>
        <v/>
      </c>
      <c r="X5378" s="123" t="str">
        <f>Tabela7[[#This Row],[Código Negociação]]&amp;Tabela7[[#This Row],[C/V]]</f>
        <v/>
      </c>
    </row>
    <row r="5379" spans="3:24" ht="15" customHeight="1" x14ac:dyDescent="0.25">
      <c r="C5379" s="262"/>
      <c r="D5379" s="272"/>
      <c r="E5379" s="273"/>
      <c r="F5379" s="264"/>
      <c r="G5379" s="265"/>
      <c r="H5379" s="126"/>
      <c r="I5379" s="125"/>
      <c r="J5379" s="125"/>
      <c r="K5379" s="125"/>
      <c r="L5379" s="125"/>
      <c r="M5379" s="125"/>
      <c r="N5379" s="125"/>
      <c r="O5379" s="266"/>
      <c r="P5379" s="267"/>
      <c r="Q5379" s="268"/>
      <c r="R5379" s="269"/>
      <c r="S5379" s="268"/>
      <c r="T5379" s="263"/>
      <c r="U5379" s="300"/>
      <c r="V5379" s="294" t="str">
        <f>IF(Tabela7[[#This Row],[C/V]]="c",Tabela7[[#This Row],[Preço Médio]],"")</f>
        <v/>
      </c>
      <c r="W5379" s="294" t="str">
        <f>IF(Tabela7[[#This Row],[C/V]]="v",Tabela7[[#This Row],[Preço Médio]],"")</f>
        <v/>
      </c>
      <c r="X5379" s="123" t="str">
        <f>Tabela7[[#This Row],[Código Negociação]]&amp;Tabela7[[#This Row],[C/V]]</f>
        <v/>
      </c>
    </row>
    <row r="5380" spans="3:24" ht="15" customHeight="1" x14ac:dyDescent="0.25">
      <c r="C5380" s="262"/>
      <c r="D5380" s="272"/>
      <c r="E5380" s="273"/>
      <c r="F5380" s="264"/>
      <c r="G5380" s="265"/>
      <c r="H5380" s="126"/>
      <c r="I5380" s="125"/>
      <c r="J5380" s="125"/>
      <c r="K5380" s="125"/>
      <c r="L5380" s="125"/>
      <c r="M5380" s="125"/>
      <c r="N5380" s="125"/>
      <c r="O5380" s="266"/>
      <c r="P5380" s="267"/>
      <c r="Q5380" s="267"/>
      <c r="R5380" s="270"/>
      <c r="S5380" s="267"/>
      <c r="T5380" s="264"/>
      <c r="U5380" s="300"/>
      <c r="V5380" s="294" t="str">
        <f>IF(Tabela7[[#This Row],[C/V]]="c",Tabela7[[#This Row],[Preço Médio]],"")</f>
        <v/>
      </c>
      <c r="W5380" s="294" t="str">
        <f>IF(Tabela7[[#This Row],[C/V]]="v",Tabela7[[#This Row],[Preço Médio]],"")</f>
        <v/>
      </c>
      <c r="X5380" s="123" t="str">
        <f>Tabela7[[#This Row],[Código Negociação]]&amp;Tabela7[[#This Row],[C/V]]</f>
        <v/>
      </c>
    </row>
    <row r="5381" spans="3:24" ht="15" customHeight="1" x14ac:dyDescent="0.25">
      <c r="C5381" s="141"/>
      <c r="D5381" s="271"/>
      <c r="E5381" s="271"/>
      <c r="F5381" s="118"/>
      <c r="G5381" s="119"/>
      <c r="H5381" s="118"/>
      <c r="I5381" s="120"/>
      <c r="J5381" s="120"/>
      <c r="K5381" s="120"/>
      <c r="L5381" s="120"/>
      <c r="M5381" s="120"/>
      <c r="N5381" s="120"/>
      <c r="O5381" s="121"/>
      <c r="P5381" s="121"/>
      <c r="Q5381" s="117"/>
      <c r="R5381" s="122"/>
      <c r="S5381" s="117"/>
      <c r="T5381" s="123"/>
      <c r="U5381" s="299"/>
      <c r="V5381" s="294" t="str">
        <f>IF(Tabela7[[#This Row],[C/V]]="c",Tabela7[[#This Row],[Preço Médio]],"")</f>
        <v/>
      </c>
      <c r="W5381" s="294" t="str">
        <f>IF(Tabela7[[#This Row],[C/V]]="v",Tabela7[[#This Row],[Preço Médio]],"")</f>
        <v/>
      </c>
      <c r="X5381" s="123" t="str">
        <f>Tabela7[[#This Row],[Código Negociação]]&amp;Tabela7[[#This Row],[C/V]]</f>
        <v/>
      </c>
    </row>
    <row r="5382" spans="3:24" ht="15" customHeight="1" x14ac:dyDescent="0.25">
      <c r="C5382" s="262"/>
      <c r="D5382" s="272"/>
      <c r="E5382" s="272"/>
      <c r="F5382" s="264"/>
      <c r="G5382" s="265"/>
      <c r="H5382" s="126"/>
      <c r="I5382" s="125"/>
      <c r="J5382" s="125"/>
      <c r="K5382" s="125"/>
      <c r="L5382" s="125"/>
      <c r="M5382" s="125"/>
      <c r="N5382" s="125"/>
      <c r="O5382" s="266"/>
      <c r="P5382" s="267"/>
      <c r="Q5382" s="268"/>
      <c r="R5382" s="269"/>
      <c r="S5382" s="268"/>
      <c r="T5382" s="263"/>
      <c r="U5382" s="300"/>
      <c r="V5382" s="294" t="str">
        <f>IF(Tabela7[[#This Row],[C/V]]="c",Tabela7[[#This Row],[Preço Médio]],"")</f>
        <v/>
      </c>
      <c r="W5382" s="294" t="str">
        <f>IF(Tabela7[[#This Row],[C/V]]="v",Tabela7[[#This Row],[Preço Médio]],"")</f>
        <v/>
      </c>
      <c r="X5382" s="123" t="str">
        <f>Tabela7[[#This Row],[Código Negociação]]&amp;Tabela7[[#This Row],[C/V]]</f>
        <v/>
      </c>
    </row>
    <row r="5383" spans="3:24" ht="15" customHeight="1" x14ac:dyDescent="0.25">
      <c r="C5383" s="262"/>
      <c r="D5383" s="272"/>
      <c r="E5383" s="272"/>
      <c r="F5383" s="264"/>
      <c r="G5383" s="265"/>
      <c r="H5383" s="126"/>
      <c r="I5383" s="125"/>
      <c r="J5383" s="125"/>
      <c r="K5383" s="125"/>
      <c r="L5383" s="125"/>
      <c r="M5383" s="125"/>
      <c r="N5383" s="125"/>
      <c r="O5383" s="266"/>
      <c r="P5383" s="267"/>
      <c r="Q5383" s="267"/>
      <c r="R5383" s="270"/>
      <c r="S5383" s="267"/>
      <c r="T5383" s="264"/>
      <c r="U5383" s="300"/>
      <c r="V5383" s="294" t="str">
        <f>IF(Tabela7[[#This Row],[C/V]]="c",Tabela7[[#This Row],[Preço Médio]],"")</f>
        <v/>
      </c>
      <c r="W5383" s="294" t="str">
        <f>IF(Tabela7[[#This Row],[C/V]]="v",Tabela7[[#This Row],[Preço Médio]],"")</f>
        <v/>
      </c>
      <c r="X5383" s="123" t="str">
        <f>Tabela7[[#This Row],[Código Negociação]]&amp;Tabela7[[#This Row],[C/V]]</f>
        <v/>
      </c>
    </row>
    <row r="5384" spans="3:24" ht="15" customHeight="1" x14ac:dyDescent="0.25">
      <c r="C5384" s="141"/>
      <c r="D5384" s="273"/>
      <c r="E5384" s="273"/>
      <c r="F5384" s="264"/>
      <c r="G5384" s="274"/>
      <c r="H5384" s="264"/>
      <c r="I5384" s="275"/>
      <c r="J5384" s="275"/>
      <c r="K5384" s="275"/>
      <c r="L5384" s="275"/>
      <c r="M5384" s="275"/>
      <c r="N5384" s="275"/>
      <c r="O5384" s="267"/>
      <c r="P5384" s="267"/>
      <c r="Q5384" s="268"/>
      <c r="R5384" s="269"/>
      <c r="S5384" s="268"/>
      <c r="T5384" s="263"/>
      <c r="U5384" s="300"/>
      <c r="V5384" s="294" t="str">
        <f>IF(Tabela7[[#This Row],[C/V]]="c",Tabela7[[#This Row],[Preço Médio]],"")</f>
        <v/>
      </c>
      <c r="W5384" s="294" t="str">
        <f>IF(Tabela7[[#This Row],[C/V]]="v",Tabela7[[#This Row],[Preço Médio]],"")</f>
        <v/>
      </c>
      <c r="X5384" s="123" t="str">
        <f>Tabela7[[#This Row],[Código Negociação]]&amp;Tabela7[[#This Row],[C/V]]</f>
        <v/>
      </c>
    </row>
    <row r="5385" spans="3:24" ht="15" customHeight="1" x14ac:dyDescent="0.25">
      <c r="C5385" s="262"/>
      <c r="D5385" s="272"/>
      <c r="E5385" s="273"/>
      <c r="F5385" s="264"/>
      <c r="G5385" s="265"/>
      <c r="H5385" s="126"/>
      <c r="I5385" s="125"/>
      <c r="J5385" s="125"/>
      <c r="K5385" s="125"/>
      <c r="L5385" s="125"/>
      <c r="M5385" s="125"/>
      <c r="N5385" s="125"/>
      <c r="O5385" s="266"/>
      <c r="P5385" s="267"/>
      <c r="Q5385" s="268"/>
      <c r="R5385" s="269"/>
      <c r="S5385" s="268"/>
      <c r="T5385" s="263"/>
      <c r="U5385" s="300"/>
      <c r="V5385" s="294" t="str">
        <f>IF(Tabela7[[#This Row],[C/V]]="c",Tabela7[[#This Row],[Preço Médio]],"")</f>
        <v/>
      </c>
      <c r="W5385" s="294" t="str">
        <f>IF(Tabela7[[#This Row],[C/V]]="v",Tabela7[[#This Row],[Preço Médio]],"")</f>
        <v/>
      </c>
      <c r="X5385" s="123" t="str">
        <f>Tabela7[[#This Row],[Código Negociação]]&amp;Tabela7[[#This Row],[C/V]]</f>
        <v/>
      </c>
    </row>
    <row r="5386" spans="3:24" ht="15" customHeight="1" x14ac:dyDescent="0.25">
      <c r="C5386" s="262"/>
      <c r="D5386" s="272"/>
      <c r="E5386" s="273"/>
      <c r="F5386" s="264"/>
      <c r="G5386" s="265"/>
      <c r="H5386" s="126"/>
      <c r="I5386" s="125"/>
      <c r="J5386" s="125"/>
      <c r="K5386" s="125"/>
      <c r="L5386" s="125"/>
      <c r="M5386" s="125"/>
      <c r="N5386" s="125"/>
      <c r="O5386" s="266"/>
      <c r="P5386" s="267"/>
      <c r="Q5386" s="267"/>
      <c r="R5386" s="270"/>
      <c r="S5386" s="267"/>
      <c r="T5386" s="264"/>
      <c r="U5386" s="300"/>
      <c r="V5386" s="294" t="str">
        <f>IF(Tabela7[[#This Row],[C/V]]="c",Tabela7[[#This Row],[Preço Médio]],"")</f>
        <v/>
      </c>
      <c r="W5386" s="294" t="str">
        <f>IF(Tabela7[[#This Row],[C/V]]="v",Tabela7[[#This Row],[Preço Médio]],"")</f>
        <v/>
      </c>
      <c r="X5386" s="123" t="str">
        <f>Tabela7[[#This Row],[Código Negociação]]&amp;Tabela7[[#This Row],[C/V]]</f>
        <v/>
      </c>
    </row>
    <row r="5387" spans="3:24" ht="15" customHeight="1" x14ac:dyDescent="0.25">
      <c r="C5387" s="141"/>
      <c r="D5387" s="271"/>
      <c r="E5387" s="271"/>
      <c r="F5387" s="118"/>
      <c r="G5387" s="119"/>
      <c r="H5387" s="118"/>
      <c r="I5387" s="120"/>
      <c r="J5387" s="120"/>
      <c r="K5387" s="120"/>
      <c r="L5387" s="120"/>
      <c r="M5387" s="120"/>
      <c r="N5387" s="120"/>
      <c r="O5387" s="121"/>
      <c r="P5387" s="121"/>
      <c r="Q5387" s="117"/>
      <c r="R5387" s="122"/>
      <c r="S5387" s="117"/>
      <c r="T5387" s="123"/>
      <c r="U5387" s="299"/>
      <c r="V5387" s="294" t="str">
        <f>IF(Tabela7[[#This Row],[C/V]]="c",Tabela7[[#This Row],[Preço Médio]],"")</f>
        <v/>
      </c>
      <c r="W5387" s="294" t="str">
        <f>IF(Tabela7[[#This Row],[C/V]]="v",Tabela7[[#This Row],[Preço Médio]],"")</f>
        <v/>
      </c>
      <c r="X5387" s="123" t="str">
        <f>Tabela7[[#This Row],[Código Negociação]]&amp;Tabela7[[#This Row],[C/V]]</f>
        <v/>
      </c>
    </row>
    <row r="5388" spans="3:24" ht="15" customHeight="1" x14ac:dyDescent="0.25">
      <c r="C5388" s="262"/>
      <c r="D5388" s="272"/>
      <c r="E5388" s="272"/>
      <c r="F5388" s="264"/>
      <c r="G5388" s="265"/>
      <c r="H5388" s="126"/>
      <c r="I5388" s="125"/>
      <c r="J5388" s="125"/>
      <c r="K5388" s="125"/>
      <c r="L5388" s="125"/>
      <c r="M5388" s="125"/>
      <c r="N5388" s="125"/>
      <c r="O5388" s="266"/>
      <c r="P5388" s="267"/>
      <c r="Q5388" s="268"/>
      <c r="R5388" s="269"/>
      <c r="S5388" s="268"/>
      <c r="T5388" s="263"/>
      <c r="U5388" s="300"/>
      <c r="V5388" s="294" t="str">
        <f>IF(Tabela7[[#This Row],[C/V]]="c",Tabela7[[#This Row],[Preço Médio]],"")</f>
        <v/>
      </c>
      <c r="W5388" s="294" t="str">
        <f>IF(Tabela7[[#This Row],[C/V]]="v",Tabela7[[#This Row],[Preço Médio]],"")</f>
        <v/>
      </c>
      <c r="X5388" s="123" t="str">
        <f>Tabela7[[#This Row],[Código Negociação]]&amp;Tabela7[[#This Row],[C/V]]</f>
        <v/>
      </c>
    </row>
    <row r="5389" spans="3:24" ht="15" customHeight="1" x14ac:dyDescent="0.25">
      <c r="C5389" s="262"/>
      <c r="D5389" s="272"/>
      <c r="E5389" s="272"/>
      <c r="F5389" s="264"/>
      <c r="G5389" s="265"/>
      <c r="H5389" s="126"/>
      <c r="I5389" s="125"/>
      <c r="J5389" s="125"/>
      <c r="K5389" s="125"/>
      <c r="L5389" s="125"/>
      <c r="M5389" s="125"/>
      <c r="N5389" s="125"/>
      <c r="O5389" s="266"/>
      <c r="P5389" s="267"/>
      <c r="Q5389" s="267"/>
      <c r="R5389" s="270"/>
      <c r="S5389" s="267"/>
      <c r="T5389" s="264"/>
      <c r="U5389" s="300"/>
      <c r="V5389" s="294" t="str">
        <f>IF(Tabela7[[#This Row],[C/V]]="c",Tabela7[[#This Row],[Preço Médio]],"")</f>
        <v/>
      </c>
      <c r="W5389" s="294" t="str">
        <f>IF(Tabela7[[#This Row],[C/V]]="v",Tabela7[[#This Row],[Preço Médio]],"")</f>
        <v/>
      </c>
      <c r="X5389" s="123" t="str">
        <f>Tabela7[[#This Row],[Código Negociação]]&amp;Tabela7[[#This Row],[C/V]]</f>
        <v/>
      </c>
    </row>
    <row r="5390" spans="3:24" ht="15" customHeight="1" x14ac:dyDescent="0.25">
      <c r="C5390" s="141"/>
      <c r="D5390" s="273"/>
      <c r="E5390" s="273"/>
      <c r="F5390" s="264"/>
      <c r="G5390" s="274"/>
      <c r="H5390" s="264"/>
      <c r="I5390" s="275"/>
      <c r="J5390" s="275"/>
      <c r="K5390" s="275"/>
      <c r="L5390" s="275"/>
      <c r="M5390" s="275"/>
      <c r="N5390" s="275"/>
      <c r="O5390" s="267"/>
      <c r="P5390" s="267"/>
      <c r="Q5390" s="268"/>
      <c r="R5390" s="269"/>
      <c r="S5390" s="268"/>
      <c r="T5390" s="263"/>
      <c r="U5390" s="300"/>
      <c r="V5390" s="294" t="str">
        <f>IF(Tabela7[[#This Row],[C/V]]="c",Tabela7[[#This Row],[Preço Médio]],"")</f>
        <v/>
      </c>
      <c r="W5390" s="294" t="str">
        <f>IF(Tabela7[[#This Row],[C/V]]="v",Tabela7[[#This Row],[Preço Médio]],"")</f>
        <v/>
      </c>
      <c r="X5390" s="123" t="str">
        <f>Tabela7[[#This Row],[Código Negociação]]&amp;Tabela7[[#This Row],[C/V]]</f>
        <v/>
      </c>
    </row>
    <row r="5391" spans="3:24" ht="15" customHeight="1" x14ac:dyDescent="0.25">
      <c r="C5391" s="262"/>
      <c r="D5391" s="272"/>
      <c r="E5391" s="273"/>
      <c r="F5391" s="264"/>
      <c r="G5391" s="265"/>
      <c r="H5391" s="126"/>
      <c r="I5391" s="125"/>
      <c r="J5391" s="125"/>
      <c r="K5391" s="125"/>
      <c r="L5391" s="125"/>
      <c r="M5391" s="125"/>
      <c r="N5391" s="125"/>
      <c r="O5391" s="266"/>
      <c r="P5391" s="267"/>
      <c r="Q5391" s="268"/>
      <c r="R5391" s="269"/>
      <c r="S5391" s="268"/>
      <c r="T5391" s="263"/>
      <c r="U5391" s="300"/>
      <c r="V5391" s="294" t="str">
        <f>IF(Tabela7[[#This Row],[C/V]]="c",Tabela7[[#This Row],[Preço Médio]],"")</f>
        <v/>
      </c>
      <c r="W5391" s="294" t="str">
        <f>IF(Tabela7[[#This Row],[C/V]]="v",Tabela7[[#This Row],[Preço Médio]],"")</f>
        <v/>
      </c>
      <c r="X5391" s="123" t="str">
        <f>Tabela7[[#This Row],[Código Negociação]]&amp;Tabela7[[#This Row],[C/V]]</f>
        <v/>
      </c>
    </row>
    <row r="5392" spans="3:24" ht="15" customHeight="1" x14ac:dyDescent="0.25">
      <c r="C5392" s="262"/>
      <c r="D5392" s="272"/>
      <c r="E5392" s="273"/>
      <c r="F5392" s="264"/>
      <c r="G5392" s="265"/>
      <c r="H5392" s="126"/>
      <c r="I5392" s="125"/>
      <c r="J5392" s="125"/>
      <c r="K5392" s="125"/>
      <c r="L5392" s="125"/>
      <c r="M5392" s="125"/>
      <c r="N5392" s="125"/>
      <c r="O5392" s="266"/>
      <c r="P5392" s="267"/>
      <c r="Q5392" s="267"/>
      <c r="R5392" s="270"/>
      <c r="S5392" s="267"/>
      <c r="T5392" s="264"/>
      <c r="U5392" s="300"/>
      <c r="V5392" s="294" t="str">
        <f>IF(Tabela7[[#This Row],[C/V]]="c",Tabela7[[#This Row],[Preço Médio]],"")</f>
        <v/>
      </c>
      <c r="W5392" s="294" t="str">
        <f>IF(Tabela7[[#This Row],[C/V]]="v",Tabela7[[#This Row],[Preço Médio]],"")</f>
        <v/>
      </c>
      <c r="X5392" s="123" t="str">
        <f>Tabela7[[#This Row],[Código Negociação]]&amp;Tabela7[[#This Row],[C/V]]</f>
        <v/>
      </c>
    </row>
    <row r="5393" spans="3:24" ht="15" customHeight="1" x14ac:dyDescent="0.25">
      <c r="C5393" s="141"/>
      <c r="D5393" s="271"/>
      <c r="E5393" s="271"/>
      <c r="F5393" s="118"/>
      <c r="G5393" s="119"/>
      <c r="H5393" s="118"/>
      <c r="I5393" s="120"/>
      <c r="J5393" s="120"/>
      <c r="K5393" s="120"/>
      <c r="L5393" s="120"/>
      <c r="M5393" s="120"/>
      <c r="N5393" s="120"/>
      <c r="O5393" s="121"/>
      <c r="P5393" s="121"/>
      <c r="Q5393" s="117"/>
      <c r="R5393" s="122"/>
      <c r="S5393" s="117"/>
      <c r="T5393" s="123"/>
      <c r="U5393" s="299"/>
      <c r="V5393" s="294" t="str">
        <f>IF(Tabela7[[#This Row],[C/V]]="c",Tabela7[[#This Row],[Preço Médio]],"")</f>
        <v/>
      </c>
      <c r="W5393" s="294" t="str">
        <f>IF(Tabela7[[#This Row],[C/V]]="v",Tabela7[[#This Row],[Preço Médio]],"")</f>
        <v/>
      </c>
      <c r="X5393" s="123" t="str">
        <f>Tabela7[[#This Row],[Código Negociação]]&amp;Tabela7[[#This Row],[C/V]]</f>
        <v/>
      </c>
    </row>
    <row r="5394" spans="3:24" ht="15" customHeight="1" x14ac:dyDescent="0.25">
      <c r="C5394" s="262"/>
      <c r="D5394" s="272"/>
      <c r="E5394" s="272"/>
      <c r="F5394" s="264"/>
      <c r="G5394" s="265"/>
      <c r="H5394" s="126"/>
      <c r="I5394" s="125"/>
      <c r="J5394" s="125"/>
      <c r="K5394" s="125"/>
      <c r="L5394" s="125"/>
      <c r="M5394" s="125"/>
      <c r="N5394" s="125"/>
      <c r="O5394" s="266"/>
      <c r="P5394" s="267"/>
      <c r="Q5394" s="268"/>
      <c r="R5394" s="269"/>
      <c r="S5394" s="268"/>
      <c r="T5394" s="263"/>
      <c r="U5394" s="300"/>
      <c r="V5394" s="294" t="str">
        <f>IF(Tabela7[[#This Row],[C/V]]="c",Tabela7[[#This Row],[Preço Médio]],"")</f>
        <v/>
      </c>
      <c r="W5394" s="294" t="str">
        <f>IF(Tabela7[[#This Row],[C/V]]="v",Tabela7[[#This Row],[Preço Médio]],"")</f>
        <v/>
      </c>
      <c r="X5394" s="123" t="str">
        <f>Tabela7[[#This Row],[Código Negociação]]&amp;Tabela7[[#This Row],[C/V]]</f>
        <v/>
      </c>
    </row>
    <row r="5395" spans="3:24" ht="15" customHeight="1" x14ac:dyDescent="0.25">
      <c r="C5395" s="262"/>
      <c r="D5395" s="272"/>
      <c r="E5395" s="272"/>
      <c r="F5395" s="264"/>
      <c r="G5395" s="265"/>
      <c r="H5395" s="126"/>
      <c r="I5395" s="125"/>
      <c r="J5395" s="125"/>
      <c r="K5395" s="125"/>
      <c r="L5395" s="125"/>
      <c r="M5395" s="125"/>
      <c r="N5395" s="125"/>
      <c r="O5395" s="266"/>
      <c r="P5395" s="267"/>
      <c r="Q5395" s="267"/>
      <c r="R5395" s="270"/>
      <c r="S5395" s="267"/>
      <c r="T5395" s="264"/>
      <c r="U5395" s="300"/>
      <c r="V5395" s="294" t="str">
        <f>IF(Tabela7[[#This Row],[C/V]]="c",Tabela7[[#This Row],[Preço Médio]],"")</f>
        <v/>
      </c>
      <c r="W5395" s="294" t="str">
        <f>IF(Tabela7[[#This Row],[C/V]]="v",Tabela7[[#This Row],[Preço Médio]],"")</f>
        <v/>
      </c>
      <c r="X5395" s="123" t="str">
        <f>Tabela7[[#This Row],[Código Negociação]]&amp;Tabela7[[#This Row],[C/V]]</f>
        <v/>
      </c>
    </row>
    <row r="5396" spans="3:24" ht="15" customHeight="1" x14ac:dyDescent="0.25">
      <c r="C5396" s="141"/>
      <c r="D5396" s="273"/>
      <c r="E5396" s="273"/>
      <c r="F5396" s="264"/>
      <c r="G5396" s="274"/>
      <c r="H5396" s="264"/>
      <c r="I5396" s="275"/>
      <c r="J5396" s="275"/>
      <c r="K5396" s="275"/>
      <c r="L5396" s="275"/>
      <c r="M5396" s="275"/>
      <c r="N5396" s="275"/>
      <c r="O5396" s="267"/>
      <c r="P5396" s="267"/>
      <c r="Q5396" s="268"/>
      <c r="R5396" s="269"/>
      <c r="S5396" s="268"/>
      <c r="T5396" s="263"/>
      <c r="U5396" s="300"/>
      <c r="V5396" s="294" t="str">
        <f>IF(Tabela7[[#This Row],[C/V]]="c",Tabela7[[#This Row],[Preço Médio]],"")</f>
        <v/>
      </c>
      <c r="W5396" s="294" t="str">
        <f>IF(Tabela7[[#This Row],[C/V]]="v",Tabela7[[#This Row],[Preço Médio]],"")</f>
        <v/>
      </c>
      <c r="X5396" s="123" t="str">
        <f>Tabela7[[#This Row],[Código Negociação]]&amp;Tabela7[[#This Row],[C/V]]</f>
        <v/>
      </c>
    </row>
    <row r="5397" spans="3:24" ht="15" customHeight="1" x14ac:dyDescent="0.25">
      <c r="C5397" s="262"/>
      <c r="D5397" s="272"/>
      <c r="E5397" s="273"/>
      <c r="F5397" s="264"/>
      <c r="G5397" s="265"/>
      <c r="H5397" s="126"/>
      <c r="I5397" s="125"/>
      <c r="J5397" s="125"/>
      <c r="K5397" s="125"/>
      <c r="L5397" s="125"/>
      <c r="M5397" s="125"/>
      <c r="N5397" s="125"/>
      <c r="O5397" s="266"/>
      <c r="P5397" s="267"/>
      <c r="Q5397" s="268"/>
      <c r="R5397" s="269"/>
      <c r="S5397" s="268"/>
      <c r="T5397" s="263"/>
      <c r="U5397" s="300"/>
      <c r="V5397" s="294" t="str">
        <f>IF(Tabela7[[#This Row],[C/V]]="c",Tabela7[[#This Row],[Preço Médio]],"")</f>
        <v/>
      </c>
      <c r="W5397" s="294" t="str">
        <f>IF(Tabela7[[#This Row],[C/V]]="v",Tabela7[[#This Row],[Preço Médio]],"")</f>
        <v/>
      </c>
      <c r="X5397" s="123" t="str">
        <f>Tabela7[[#This Row],[Código Negociação]]&amp;Tabela7[[#This Row],[C/V]]</f>
        <v/>
      </c>
    </row>
    <row r="5398" spans="3:24" ht="15" customHeight="1" x14ac:dyDescent="0.25">
      <c r="C5398" s="262"/>
      <c r="D5398" s="272"/>
      <c r="E5398" s="273"/>
      <c r="F5398" s="264"/>
      <c r="G5398" s="265"/>
      <c r="H5398" s="126"/>
      <c r="I5398" s="125"/>
      <c r="J5398" s="125"/>
      <c r="K5398" s="125"/>
      <c r="L5398" s="125"/>
      <c r="M5398" s="125"/>
      <c r="N5398" s="125"/>
      <c r="O5398" s="266"/>
      <c r="P5398" s="267"/>
      <c r="Q5398" s="267"/>
      <c r="R5398" s="270"/>
      <c r="S5398" s="267"/>
      <c r="T5398" s="264"/>
      <c r="U5398" s="300"/>
      <c r="V5398" s="294" t="str">
        <f>IF(Tabela7[[#This Row],[C/V]]="c",Tabela7[[#This Row],[Preço Médio]],"")</f>
        <v/>
      </c>
      <c r="W5398" s="294" t="str">
        <f>IF(Tabela7[[#This Row],[C/V]]="v",Tabela7[[#This Row],[Preço Médio]],"")</f>
        <v/>
      </c>
      <c r="X5398" s="123" t="str">
        <f>Tabela7[[#This Row],[Código Negociação]]&amp;Tabela7[[#This Row],[C/V]]</f>
        <v/>
      </c>
    </row>
    <row r="5399" spans="3:24" ht="15" customHeight="1" x14ac:dyDescent="0.25">
      <c r="C5399" s="141"/>
      <c r="D5399" s="271"/>
      <c r="E5399" s="271"/>
      <c r="F5399" s="118"/>
      <c r="G5399" s="119"/>
      <c r="H5399" s="118"/>
      <c r="I5399" s="120"/>
      <c r="J5399" s="120"/>
      <c r="K5399" s="120"/>
      <c r="L5399" s="120"/>
      <c r="M5399" s="120"/>
      <c r="N5399" s="120"/>
      <c r="O5399" s="121"/>
      <c r="P5399" s="121"/>
      <c r="Q5399" s="117"/>
      <c r="R5399" s="122"/>
      <c r="S5399" s="117"/>
      <c r="T5399" s="123"/>
      <c r="U5399" s="299"/>
      <c r="V5399" s="294" t="str">
        <f>IF(Tabela7[[#This Row],[C/V]]="c",Tabela7[[#This Row],[Preço Médio]],"")</f>
        <v/>
      </c>
      <c r="W5399" s="294" t="str">
        <f>IF(Tabela7[[#This Row],[C/V]]="v",Tabela7[[#This Row],[Preço Médio]],"")</f>
        <v/>
      </c>
      <c r="X5399" s="123" t="str">
        <f>Tabela7[[#This Row],[Código Negociação]]&amp;Tabela7[[#This Row],[C/V]]</f>
        <v/>
      </c>
    </row>
    <row r="5400" spans="3:24" ht="15" customHeight="1" x14ac:dyDescent="0.25">
      <c r="C5400" s="262"/>
      <c r="D5400" s="272"/>
      <c r="E5400" s="272"/>
      <c r="F5400" s="264"/>
      <c r="G5400" s="265"/>
      <c r="H5400" s="126"/>
      <c r="I5400" s="125"/>
      <c r="J5400" s="125"/>
      <c r="K5400" s="125"/>
      <c r="L5400" s="125"/>
      <c r="M5400" s="125"/>
      <c r="N5400" s="125"/>
      <c r="O5400" s="266"/>
      <c r="P5400" s="267"/>
      <c r="Q5400" s="268"/>
      <c r="R5400" s="269"/>
      <c r="S5400" s="268"/>
      <c r="T5400" s="263"/>
      <c r="U5400" s="300"/>
      <c r="V5400" s="294" t="str">
        <f>IF(Tabela7[[#This Row],[C/V]]="c",Tabela7[[#This Row],[Preço Médio]],"")</f>
        <v/>
      </c>
      <c r="W5400" s="294" t="str">
        <f>IF(Tabela7[[#This Row],[C/V]]="v",Tabela7[[#This Row],[Preço Médio]],"")</f>
        <v/>
      </c>
      <c r="X5400" s="123" t="str">
        <f>Tabela7[[#This Row],[Código Negociação]]&amp;Tabela7[[#This Row],[C/V]]</f>
        <v/>
      </c>
    </row>
    <row r="5401" spans="3:24" ht="15" customHeight="1" x14ac:dyDescent="0.25">
      <c r="C5401" s="262"/>
      <c r="D5401" s="272"/>
      <c r="E5401" s="272"/>
      <c r="F5401" s="264"/>
      <c r="G5401" s="265"/>
      <c r="H5401" s="126"/>
      <c r="I5401" s="125"/>
      <c r="J5401" s="125"/>
      <c r="K5401" s="125"/>
      <c r="L5401" s="125"/>
      <c r="M5401" s="125"/>
      <c r="N5401" s="125"/>
      <c r="O5401" s="266"/>
      <c r="P5401" s="267"/>
      <c r="Q5401" s="267"/>
      <c r="R5401" s="270"/>
      <c r="S5401" s="267"/>
      <c r="T5401" s="264"/>
      <c r="U5401" s="300"/>
      <c r="V5401" s="294" t="str">
        <f>IF(Tabela7[[#This Row],[C/V]]="c",Tabela7[[#This Row],[Preço Médio]],"")</f>
        <v/>
      </c>
      <c r="W5401" s="294" t="str">
        <f>IF(Tabela7[[#This Row],[C/V]]="v",Tabela7[[#This Row],[Preço Médio]],"")</f>
        <v/>
      </c>
      <c r="X5401" s="123" t="str">
        <f>Tabela7[[#This Row],[Código Negociação]]&amp;Tabela7[[#This Row],[C/V]]</f>
        <v/>
      </c>
    </row>
    <row r="5402" spans="3:24" ht="15" customHeight="1" x14ac:dyDescent="0.25">
      <c r="C5402" s="141"/>
      <c r="D5402" s="273"/>
      <c r="E5402" s="273"/>
      <c r="F5402" s="264"/>
      <c r="G5402" s="274"/>
      <c r="H5402" s="264"/>
      <c r="I5402" s="275"/>
      <c r="J5402" s="275"/>
      <c r="K5402" s="275"/>
      <c r="L5402" s="275"/>
      <c r="M5402" s="275"/>
      <c r="N5402" s="275"/>
      <c r="O5402" s="267"/>
      <c r="P5402" s="267"/>
      <c r="Q5402" s="268"/>
      <c r="R5402" s="269"/>
      <c r="S5402" s="268"/>
      <c r="T5402" s="263"/>
      <c r="U5402" s="300"/>
      <c r="V5402" s="294" t="str">
        <f>IF(Tabela7[[#This Row],[C/V]]="c",Tabela7[[#This Row],[Preço Médio]],"")</f>
        <v/>
      </c>
      <c r="W5402" s="294" t="str">
        <f>IF(Tabela7[[#This Row],[C/V]]="v",Tabela7[[#This Row],[Preço Médio]],"")</f>
        <v/>
      </c>
      <c r="X5402" s="123" t="str">
        <f>Tabela7[[#This Row],[Código Negociação]]&amp;Tabela7[[#This Row],[C/V]]</f>
        <v/>
      </c>
    </row>
    <row r="5403" spans="3:24" ht="15" customHeight="1" x14ac:dyDescent="0.25">
      <c r="C5403" s="262"/>
      <c r="D5403" s="272"/>
      <c r="E5403" s="273"/>
      <c r="F5403" s="264"/>
      <c r="G5403" s="265"/>
      <c r="H5403" s="126"/>
      <c r="I5403" s="125"/>
      <c r="J5403" s="125"/>
      <c r="K5403" s="125"/>
      <c r="L5403" s="125"/>
      <c r="M5403" s="125"/>
      <c r="N5403" s="125"/>
      <c r="O5403" s="266"/>
      <c r="P5403" s="267"/>
      <c r="Q5403" s="268"/>
      <c r="R5403" s="269"/>
      <c r="S5403" s="268"/>
      <c r="T5403" s="263"/>
      <c r="U5403" s="300"/>
      <c r="V5403" s="294" t="str">
        <f>IF(Tabela7[[#This Row],[C/V]]="c",Tabela7[[#This Row],[Preço Médio]],"")</f>
        <v/>
      </c>
      <c r="W5403" s="294" t="str">
        <f>IF(Tabela7[[#This Row],[C/V]]="v",Tabela7[[#This Row],[Preço Médio]],"")</f>
        <v/>
      </c>
      <c r="X5403" s="123" t="str">
        <f>Tabela7[[#This Row],[Código Negociação]]&amp;Tabela7[[#This Row],[C/V]]</f>
        <v/>
      </c>
    </row>
    <row r="5404" spans="3:24" ht="15" customHeight="1" x14ac:dyDescent="0.25">
      <c r="C5404" s="262"/>
      <c r="D5404" s="272"/>
      <c r="E5404" s="273"/>
      <c r="F5404" s="264"/>
      <c r="G5404" s="265"/>
      <c r="H5404" s="126"/>
      <c r="I5404" s="125"/>
      <c r="J5404" s="125"/>
      <c r="K5404" s="125"/>
      <c r="L5404" s="125"/>
      <c r="M5404" s="125"/>
      <c r="N5404" s="125"/>
      <c r="O5404" s="266"/>
      <c r="P5404" s="267"/>
      <c r="Q5404" s="267"/>
      <c r="R5404" s="270"/>
      <c r="S5404" s="267"/>
      <c r="T5404" s="264"/>
      <c r="U5404" s="300"/>
      <c r="V5404" s="294" t="str">
        <f>IF(Tabela7[[#This Row],[C/V]]="c",Tabela7[[#This Row],[Preço Médio]],"")</f>
        <v/>
      </c>
      <c r="W5404" s="294" t="str">
        <f>IF(Tabela7[[#This Row],[C/V]]="v",Tabela7[[#This Row],[Preço Médio]],"")</f>
        <v/>
      </c>
      <c r="X5404" s="123" t="str">
        <f>Tabela7[[#This Row],[Código Negociação]]&amp;Tabela7[[#This Row],[C/V]]</f>
        <v/>
      </c>
    </row>
    <row r="5405" spans="3:24" ht="15" customHeight="1" x14ac:dyDescent="0.25">
      <c r="C5405" s="141"/>
      <c r="D5405" s="271"/>
      <c r="E5405" s="271"/>
      <c r="F5405" s="118"/>
      <c r="G5405" s="119"/>
      <c r="H5405" s="118"/>
      <c r="I5405" s="120"/>
      <c r="J5405" s="120"/>
      <c r="K5405" s="120"/>
      <c r="L5405" s="120"/>
      <c r="M5405" s="120"/>
      <c r="N5405" s="120"/>
      <c r="O5405" s="121"/>
      <c r="P5405" s="121"/>
      <c r="Q5405" s="117"/>
      <c r="R5405" s="122"/>
      <c r="S5405" s="117"/>
      <c r="T5405" s="123"/>
      <c r="U5405" s="299"/>
      <c r="V5405" s="294" t="str">
        <f>IF(Tabela7[[#This Row],[C/V]]="c",Tabela7[[#This Row],[Preço Médio]],"")</f>
        <v/>
      </c>
      <c r="W5405" s="294" t="str">
        <f>IF(Tabela7[[#This Row],[C/V]]="v",Tabela7[[#This Row],[Preço Médio]],"")</f>
        <v/>
      </c>
      <c r="X5405" s="123" t="str">
        <f>Tabela7[[#This Row],[Código Negociação]]&amp;Tabela7[[#This Row],[C/V]]</f>
        <v/>
      </c>
    </row>
    <row r="5406" spans="3:24" ht="15" customHeight="1" x14ac:dyDescent="0.25">
      <c r="C5406" s="262"/>
      <c r="D5406" s="272"/>
      <c r="E5406" s="272"/>
      <c r="F5406" s="264"/>
      <c r="G5406" s="265"/>
      <c r="H5406" s="126"/>
      <c r="I5406" s="125"/>
      <c r="J5406" s="125"/>
      <c r="K5406" s="125"/>
      <c r="L5406" s="125"/>
      <c r="M5406" s="125"/>
      <c r="N5406" s="125"/>
      <c r="O5406" s="266"/>
      <c r="P5406" s="267"/>
      <c r="Q5406" s="268"/>
      <c r="R5406" s="269"/>
      <c r="S5406" s="268"/>
      <c r="T5406" s="263"/>
      <c r="U5406" s="300"/>
      <c r="V5406" s="294" t="str">
        <f>IF(Tabela7[[#This Row],[C/V]]="c",Tabela7[[#This Row],[Preço Médio]],"")</f>
        <v/>
      </c>
      <c r="W5406" s="294" t="str">
        <f>IF(Tabela7[[#This Row],[C/V]]="v",Tabela7[[#This Row],[Preço Médio]],"")</f>
        <v/>
      </c>
      <c r="X5406" s="123" t="str">
        <f>Tabela7[[#This Row],[Código Negociação]]&amp;Tabela7[[#This Row],[C/V]]</f>
        <v/>
      </c>
    </row>
    <row r="5407" spans="3:24" ht="15" customHeight="1" x14ac:dyDescent="0.25">
      <c r="C5407" s="262"/>
      <c r="D5407" s="272"/>
      <c r="E5407" s="272"/>
      <c r="F5407" s="264"/>
      <c r="G5407" s="265"/>
      <c r="H5407" s="126"/>
      <c r="I5407" s="125"/>
      <c r="J5407" s="125"/>
      <c r="K5407" s="125"/>
      <c r="L5407" s="125"/>
      <c r="M5407" s="125"/>
      <c r="N5407" s="125"/>
      <c r="O5407" s="266"/>
      <c r="P5407" s="267"/>
      <c r="Q5407" s="267"/>
      <c r="R5407" s="270"/>
      <c r="S5407" s="267"/>
      <c r="T5407" s="264"/>
      <c r="U5407" s="300"/>
      <c r="V5407" s="294" t="str">
        <f>IF(Tabela7[[#This Row],[C/V]]="c",Tabela7[[#This Row],[Preço Médio]],"")</f>
        <v/>
      </c>
      <c r="W5407" s="294" t="str">
        <f>IF(Tabela7[[#This Row],[C/V]]="v",Tabela7[[#This Row],[Preço Médio]],"")</f>
        <v/>
      </c>
      <c r="X5407" s="123" t="str">
        <f>Tabela7[[#This Row],[Código Negociação]]&amp;Tabela7[[#This Row],[C/V]]</f>
        <v/>
      </c>
    </row>
    <row r="5408" spans="3:24" ht="15" customHeight="1" x14ac:dyDescent="0.25">
      <c r="C5408" s="141"/>
      <c r="D5408" s="273"/>
      <c r="E5408" s="273"/>
      <c r="F5408" s="264"/>
      <c r="G5408" s="274"/>
      <c r="H5408" s="264"/>
      <c r="I5408" s="275"/>
      <c r="J5408" s="275"/>
      <c r="K5408" s="275"/>
      <c r="L5408" s="275"/>
      <c r="M5408" s="275"/>
      <c r="N5408" s="275"/>
      <c r="O5408" s="267"/>
      <c r="P5408" s="267"/>
      <c r="Q5408" s="268"/>
      <c r="R5408" s="269"/>
      <c r="S5408" s="268"/>
      <c r="T5408" s="263"/>
      <c r="U5408" s="300"/>
      <c r="V5408" s="294" t="str">
        <f>IF(Tabela7[[#This Row],[C/V]]="c",Tabela7[[#This Row],[Preço Médio]],"")</f>
        <v/>
      </c>
      <c r="W5408" s="294" t="str">
        <f>IF(Tabela7[[#This Row],[C/V]]="v",Tabela7[[#This Row],[Preço Médio]],"")</f>
        <v/>
      </c>
      <c r="X5408" s="123" t="str">
        <f>Tabela7[[#This Row],[Código Negociação]]&amp;Tabela7[[#This Row],[C/V]]</f>
        <v/>
      </c>
    </row>
    <row r="5409" spans="3:24" ht="15" customHeight="1" x14ac:dyDescent="0.25">
      <c r="C5409" s="262"/>
      <c r="D5409" s="272"/>
      <c r="E5409" s="273"/>
      <c r="F5409" s="264"/>
      <c r="G5409" s="265"/>
      <c r="H5409" s="126"/>
      <c r="I5409" s="125"/>
      <c r="J5409" s="125"/>
      <c r="K5409" s="125"/>
      <c r="L5409" s="125"/>
      <c r="M5409" s="125"/>
      <c r="N5409" s="125"/>
      <c r="O5409" s="266"/>
      <c r="P5409" s="267"/>
      <c r="Q5409" s="268"/>
      <c r="R5409" s="269"/>
      <c r="S5409" s="268"/>
      <c r="T5409" s="263"/>
      <c r="U5409" s="300"/>
      <c r="V5409" s="294" t="str">
        <f>IF(Tabela7[[#This Row],[C/V]]="c",Tabela7[[#This Row],[Preço Médio]],"")</f>
        <v/>
      </c>
      <c r="W5409" s="294" t="str">
        <f>IF(Tabela7[[#This Row],[C/V]]="v",Tabela7[[#This Row],[Preço Médio]],"")</f>
        <v/>
      </c>
      <c r="X5409" s="123" t="str">
        <f>Tabela7[[#This Row],[Código Negociação]]&amp;Tabela7[[#This Row],[C/V]]</f>
        <v/>
      </c>
    </row>
    <row r="5410" spans="3:24" ht="15" customHeight="1" x14ac:dyDescent="0.25">
      <c r="C5410" s="262"/>
      <c r="D5410" s="272"/>
      <c r="E5410" s="273"/>
      <c r="F5410" s="264"/>
      <c r="G5410" s="265"/>
      <c r="H5410" s="126"/>
      <c r="I5410" s="125"/>
      <c r="J5410" s="125"/>
      <c r="K5410" s="125"/>
      <c r="L5410" s="125"/>
      <c r="M5410" s="125"/>
      <c r="N5410" s="125"/>
      <c r="O5410" s="266"/>
      <c r="P5410" s="267"/>
      <c r="Q5410" s="267"/>
      <c r="R5410" s="270"/>
      <c r="S5410" s="267"/>
      <c r="T5410" s="264"/>
      <c r="U5410" s="300"/>
      <c r="V5410" s="294" t="str">
        <f>IF(Tabela7[[#This Row],[C/V]]="c",Tabela7[[#This Row],[Preço Médio]],"")</f>
        <v/>
      </c>
      <c r="W5410" s="294" t="str">
        <f>IF(Tabela7[[#This Row],[C/V]]="v",Tabela7[[#This Row],[Preço Médio]],"")</f>
        <v/>
      </c>
      <c r="X5410" s="123" t="str">
        <f>Tabela7[[#This Row],[Código Negociação]]&amp;Tabela7[[#This Row],[C/V]]</f>
        <v/>
      </c>
    </row>
    <row r="5411" spans="3:24" ht="15" customHeight="1" x14ac:dyDescent="0.25">
      <c r="C5411" s="141"/>
      <c r="D5411" s="271"/>
      <c r="E5411" s="271"/>
      <c r="F5411" s="118"/>
      <c r="G5411" s="119"/>
      <c r="H5411" s="118"/>
      <c r="I5411" s="120"/>
      <c r="J5411" s="120"/>
      <c r="K5411" s="120"/>
      <c r="L5411" s="120"/>
      <c r="M5411" s="120"/>
      <c r="N5411" s="120"/>
      <c r="O5411" s="121"/>
      <c r="P5411" s="121"/>
      <c r="Q5411" s="117"/>
      <c r="R5411" s="122"/>
      <c r="S5411" s="117"/>
      <c r="T5411" s="123"/>
      <c r="U5411" s="299"/>
      <c r="V5411" s="294" t="str">
        <f>IF(Tabela7[[#This Row],[C/V]]="c",Tabela7[[#This Row],[Preço Médio]],"")</f>
        <v/>
      </c>
      <c r="W5411" s="294" t="str">
        <f>IF(Tabela7[[#This Row],[C/V]]="v",Tabela7[[#This Row],[Preço Médio]],"")</f>
        <v/>
      </c>
      <c r="X5411" s="123" t="str">
        <f>Tabela7[[#This Row],[Código Negociação]]&amp;Tabela7[[#This Row],[C/V]]</f>
        <v/>
      </c>
    </row>
    <row r="5412" spans="3:24" ht="15" customHeight="1" x14ac:dyDescent="0.25">
      <c r="C5412" s="262"/>
      <c r="D5412" s="272"/>
      <c r="E5412" s="272"/>
      <c r="F5412" s="264"/>
      <c r="G5412" s="265"/>
      <c r="H5412" s="126"/>
      <c r="I5412" s="125"/>
      <c r="J5412" s="125"/>
      <c r="K5412" s="125"/>
      <c r="L5412" s="125"/>
      <c r="M5412" s="125"/>
      <c r="N5412" s="125"/>
      <c r="O5412" s="266"/>
      <c r="P5412" s="267"/>
      <c r="Q5412" s="268"/>
      <c r="R5412" s="269"/>
      <c r="S5412" s="268"/>
      <c r="T5412" s="263"/>
      <c r="U5412" s="300"/>
      <c r="V5412" s="294" t="str">
        <f>IF(Tabela7[[#This Row],[C/V]]="c",Tabela7[[#This Row],[Preço Médio]],"")</f>
        <v/>
      </c>
      <c r="W5412" s="294" t="str">
        <f>IF(Tabela7[[#This Row],[C/V]]="v",Tabela7[[#This Row],[Preço Médio]],"")</f>
        <v/>
      </c>
      <c r="X5412" s="123" t="str">
        <f>Tabela7[[#This Row],[Código Negociação]]&amp;Tabela7[[#This Row],[C/V]]</f>
        <v/>
      </c>
    </row>
    <row r="5413" spans="3:24" ht="15" customHeight="1" x14ac:dyDescent="0.25">
      <c r="C5413" s="262"/>
      <c r="D5413" s="272"/>
      <c r="E5413" s="272"/>
      <c r="F5413" s="264"/>
      <c r="G5413" s="265"/>
      <c r="H5413" s="126"/>
      <c r="I5413" s="125"/>
      <c r="J5413" s="125"/>
      <c r="K5413" s="125"/>
      <c r="L5413" s="125"/>
      <c r="M5413" s="125"/>
      <c r="N5413" s="125"/>
      <c r="O5413" s="266"/>
      <c r="P5413" s="267"/>
      <c r="Q5413" s="267"/>
      <c r="R5413" s="270"/>
      <c r="S5413" s="267"/>
      <c r="T5413" s="264"/>
      <c r="U5413" s="300"/>
      <c r="V5413" s="294" t="str">
        <f>IF(Tabela7[[#This Row],[C/V]]="c",Tabela7[[#This Row],[Preço Médio]],"")</f>
        <v/>
      </c>
      <c r="W5413" s="294" t="str">
        <f>IF(Tabela7[[#This Row],[C/V]]="v",Tabela7[[#This Row],[Preço Médio]],"")</f>
        <v/>
      </c>
      <c r="X5413" s="123" t="str">
        <f>Tabela7[[#This Row],[Código Negociação]]&amp;Tabela7[[#This Row],[C/V]]</f>
        <v/>
      </c>
    </row>
    <row r="5414" spans="3:24" ht="15" customHeight="1" x14ac:dyDescent="0.25">
      <c r="C5414" s="141"/>
      <c r="D5414" s="273"/>
      <c r="E5414" s="273"/>
      <c r="F5414" s="264"/>
      <c r="G5414" s="274"/>
      <c r="H5414" s="264"/>
      <c r="I5414" s="275"/>
      <c r="J5414" s="275"/>
      <c r="K5414" s="275"/>
      <c r="L5414" s="275"/>
      <c r="M5414" s="275"/>
      <c r="N5414" s="275"/>
      <c r="O5414" s="267"/>
      <c r="P5414" s="267"/>
      <c r="Q5414" s="268"/>
      <c r="R5414" s="269"/>
      <c r="S5414" s="268"/>
      <c r="T5414" s="263"/>
      <c r="U5414" s="300"/>
      <c r="V5414" s="294" t="str">
        <f>IF(Tabela7[[#This Row],[C/V]]="c",Tabela7[[#This Row],[Preço Médio]],"")</f>
        <v/>
      </c>
      <c r="W5414" s="294" t="str">
        <f>IF(Tabela7[[#This Row],[C/V]]="v",Tabela7[[#This Row],[Preço Médio]],"")</f>
        <v/>
      </c>
      <c r="X5414" s="123" t="str">
        <f>Tabela7[[#This Row],[Código Negociação]]&amp;Tabela7[[#This Row],[C/V]]</f>
        <v/>
      </c>
    </row>
    <row r="5415" spans="3:24" ht="15" customHeight="1" x14ac:dyDescent="0.25">
      <c r="C5415" s="262"/>
      <c r="D5415" s="272"/>
      <c r="E5415" s="273"/>
      <c r="F5415" s="264"/>
      <c r="G5415" s="265"/>
      <c r="H5415" s="126"/>
      <c r="I5415" s="125"/>
      <c r="J5415" s="125"/>
      <c r="K5415" s="125"/>
      <c r="L5415" s="125"/>
      <c r="M5415" s="125"/>
      <c r="N5415" s="125"/>
      <c r="O5415" s="266"/>
      <c r="P5415" s="267"/>
      <c r="Q5415" s="268"/>
      <c r="R5415" s="269"/>
      <c r="S5415" s="268"/>
      <c r="T5415" s="263"/>
      <c r="U5415" s="300"/>
      <c r="V5415" s="294" t="str">
        <f>IF(Tabela7[[#This Row],[C/V]]="c",Tabela7[[#This Row],[Preço Médio]],"")</f>
        <v/>
      </c>
      <c r="W5415" s="294" t="str">
        <f>IF(Tabela7[[#This Row],[C/V]]="v",Tabela7[[#This Row],[Preço Médio]],"")</f>
        <v/>
      </c>
      <c r="X5415" s="123" t="str">
        <f>Tabela7[[#This Row],[Código Negociação]]&amp;Tabela7[[#This Row],[C/V]]</f>
        <v/>
      </c>
    </row>
    <row r="5416" spans="3:24" ht="15" customHeight="1" x14ac:dyDescent="0.25">
      <c r="C5416" s="262"/>
      <c r="D5416" s="272"/>
      <c r="E5416" s="273"/>
      <c r="F5416" s="264"/>
      <c r="G5416" s="265"/>
      <c r="H5416" s="126"/>
      <c r="I5416" s="125"/>
      <c r="J5416" s="125"/>
      <c r="K5416" s="125"/>
      <c r="L5416" s="125"/>
      <c r="M5416" s="125"/>
      <c r="N5416" s="125"/>
      <c r="O5416" s="266"/>
      <c r="P5416" s="267"/>
      <c r="Q5416" s="267"/>
      <c r="R5416" s="270"/>
      <c r="S5416" s="267"/>
      <c r="T5416" s="264"/>
      <c r="U5416" s="300"/>
      <c r="V5416" s="294" t="str">
        <f>IF(Tabela7[[#This Row],[C/V]]="c",Tabela7[[#This Row],[Preço Médio]],"")</f>
        <v/>
      </c>
      <c r="W5416" s="294" t="str">
        <f>IF(Tabela7[[#This Row],[C/V]]="v",Tabela7[[#This Row],[Preço Médio]],"")</f>
        <v/>
      </c>
      <c r="X5416" s="123" t="str">
        <f>Tabela7[[#This Row],[Código Negociação]]&amp;Tabela7[[#This Row],[C/V]]</f>
        <v/>
      </c>
    </row>
    <row r="5417" spans="3:24" ht="15" customHeight="1" x14ac:dyDescent="0.25">
      <c r="C5417" s="141"/>
      <c r="D5417" s="271"/>
      <c r="E5417" s="271"/>
      <c r="F5417" s="118"/>
      <c r="G5417" s="119"/>
      <c r="H5417" s="118"/>
      <c r="I5417" s="120"/>
      <c r="J5417" s="120"/>
      <c r="K5417" s="120"/>
      <c r="L5417" s="120"/>
      <c r="M5417" s="120"/>
      <c r="N5417" s="120"/>
      <c r="O5417" s="121"/>
      <c r="P5417" s="121"/>
      <c r="Q5417" s="117"/>
      <c r="R5417" s="122"/>
      <c r="S5417" s="117"/>
      <c r="T5417" s="123"/>
      <c r="U5417" s="299"/>
      <c r="V5417" s="294" t="str">
        <f>IF(Tabela7[[#This Row],[C/V]]="c",Tabela7[[#This Row],[Preço Médio]],"")</f>
        <v/>
      </c>
      <c r="W5417" s="294" t="str">
        <f>IF(Tabela7[[#This Row],[C/V]]="v",Tabela7[[#This Row],[Preço Médio]],"")</f>
        <v/>
      </c>
      <c r="X5417" s="123" t="str">
        <f>Tabela7[[#This Row],[Código Negociação]]&amp;Tabela7[[#This Row],[C/V]]</f>
        <v/>
      </c>
    </row>
    <row r="5418" spans="3:24" ht="15" customHeight="1" x14ac:dyDescent="0.25">
      <c r="C5418" s="262"/>
      <c r="D5418" s="272"/>
      <c r="E5418" s="272"/>
      <c r="F5418" s="264"/>
      <c r="G5418" s="265"/>
      <c r="H5418" s="126"/>
      <c r="I5418" s="125"/>
      <c r="J5418" s="125"/>
      <c r="K5418" s="125"/>
      <c r="L5418" s="125"/>
      <c r="M5418" s="125"/>
      <c r="N5418" s="125"/>
      <c r="O5418" s="266"/>
      <c r="P5418" s="267"/>
      <c r="Q5418" s="268"/>
      <c r="R5418" s="269"/>
      <c r="S5418" s="268"/>
      <c r="T5418" s="263"/>
      <c r="U5418" s="300"/>
      <c r="V5418" s="294" t="str">
        <f>IF(Tabela7[[#This Row],[C/V]]="c",Tabela7[[#This Row],[Preço Médio]],"")</f>
        <v/>
      </c>
      <c r="W5418" s="294" t="str">
        <f>IF(Tabela7[[#This Row],[C/V]]="v",Tabela7[[#This Row],[Preço Médio]],"")</f>
        <v/>
      </c>
      <c r="X5418" s="123" t="str">
        <f>Tabela7[[#This Row],[Código Negociação]]&amp;Tabela7[[#This Row],[C/V]]</f>
        <v/>
      </c>
    </row>
    <row r="5419" spans="3:24" ht="15" customHeight="1" x14ac:dyDescent="0.25">
      <c r="C5419" s="262"/>
      <c r="D5419" s="272"/>
      <c r="E5419" s="272"/>
      <c r="F5419" s="264"/>
      <c r="G5419" s="265"/>
      <c r="H5419" s="126"/>
      <c r="I5419" s="125"/>
      <c r="J5419" s="125"/>
      <c r="K5419" s="125"/>
      <c r="L5419" s="125"/>
      <c r="M5419" s="125"/>
      <c r="N5419" s="125"/>
      <c r="O5419" s="266"/>
      <c r="P5419" s="267"/>
      <c r="Q5419" s="267"/>
      <c r="R5419" s="270"/>
      <c r="S5419" s="267"/>
      <c r="T5419" s="264"/>
      <c r="U5419" s="300"/>
      <c r="V5419" s="294" t="str">
        <f>IF(Tabela7[[#This Row],[C/V]]="c",Tabela7[[#This Row],[Preço Médio]],"")</f>
        <v/>
      </c>
      <c r="W5419" s="294" t="str">
        <f>IF(Tabela7[[#This Row],[C/V]]="v",Tabela7[[#This Row],[Preço Médio]],"")</f>
        <v/>
      </c>
      <c r="X5419" s="123" t="str">
        <f>Tabela7[[#This Row],[Código Negociação]]&amp;Tabela7[[#This Row],[C/V]]</f>
        <v/>
      </c>
    </row>
    <row r="5420" spans="3:24" ht="15" customHeight="1" x14ac:dyDescent="0.25">
      <c r="C5420" s="141"/>
      <c r="D5420" s="273"/>
      <c r="E5420" s="273"/>
      <c r="F5420" s="264"/>
      <c r="G5420" s="274"/>
      <c r="H5420" s="264"/>
      <c r="I5420" s="275"/>
      <c r="J5420" s="275"/>
      <c r="K5420" s="275"/>
      <c r="L5420" s="275"/>
      <c r="M5420" s="275"/>
      <c r="N5420" s="275"/>
      <c r="O5420" s="267"/>
      <c r="P5420" s="267"/>
      <c r="Q5420" s="268"/>
      <c r="R5420" s="269"/>
      <c r="S5420" s="268"/>
      <c r="T5420" s="263"/>
      <c r="U5420" s="300"/>
      <c r="V5420" s="294" t="str">
        <f>IF(Tabela7[[#This Row],[C/V]]="c",Tabela7[[#This Row],[Preço Médio]],"")</f>
        <v/>
      </c>
      <c r="W5420" s="294" t="str">
        <f>IF(Tabela7[[#This Row],[C/V]]="v",Tabela7[[#This Row],[Preço Médio]],"")</f>
        <v/>
      </c>
      <c r="X5420" s="123" t="str">
        <f>Tabela7[[#This Row],[Código Negociação]]&amp;Tabela7[[#This Row],[C/V]]</f>
        <v/>
      </c>
    </row>
    <row r="5421" spans="3:24" ht="15" customHeight="1" x14ac:dyDescent="0.25">
      <c r="C5421" s="262"/>
      <c r="D5421" s="272"/>
      <c r="E5421" s="273"/>
      <c r="F5421" s="264"/>
      <c r="G5421" s="265"/>
      <c r="H5421" s="126"/>
      <c r="I5421" s="125"/>
      <c r="J5421" s="125"/>
      <c r="K5421" s="125"/>
      <c r="L5421" s="125"/>
      <c r="M5421" s="125"/>
      <c r="N5421" s="125"/>
      <c r="O5421" s="266"/>
      <c r="P5421" s="267"/>
      <c r="Q5421" s="268"/>
      <c r="R5421" s="269"/>
      <c r="S5421" s="268"/>
      <c r="T5421" s="263"/>
      <c r="U5421" s="300"/>
      <c r="V5421" s="294" t="str">
        <f>IF(Tabela7[[#This Row],[C/V]]="c",Tabela7[[#This Row],[Preço Médio]],"")</f>
        <v/>
      </c>
      <c r="W5421" s="294" t="str">
        <f>IF(Tabela7[[#This Row],[C/V]]="v",Tabela7[[#This Row],[Preço Médio]],"")</f>
        <v/>
      </c>
      <c r="X5421" s="123" t="str">
        <f>Tabela7[[#This Row],[Código Negociação]]&amp;Tabela7[[#This Row],[C/V]]</f>
        <v/>
      </c>
    </row>
    <row r="5422" spans="3:24" ht="15" customHeight="1" x14ac:dyDescent="0.25">
      <c r="C5422" s="262"/>
      <c r="D5422" s="272"/>
      <c r="E5422" s="273"/>
      <c r="F5422" s="264"/>
      <c r="G5422" s="265"/>
      <c r="H5422" s="126"/>
      <c r="I5422" s="125"/>
      <c r="J5422" s="125"/>
      <c r="K5422" s="125"/>
      <c r="L5422" s="125"/>
      <c r="M5422" s="125"/>
      <c r="N5422" s="125"/>
      <c r="O5422" s="266"/>
      <c r="P5422" s="267"/>
      <c r="Q5422" s="267"/>
      <c r="R5422" s="270"/>
      <c r="S5422" s="267"/>
      <c r="T5422" s="264"/>
      <c r="U5422" s="300"/>
      <c r="V5422" s="294" t="str">
        <f>IF(Tabela7[[#This Row],[C/V]]="c",Tabela7[[#This Row],[Preço Médio]],"")</f>
        <v/>
      </c>
      <c r="W5422" s="294" t="str">
        <f>IF(Tabela7[[#This Row],[C/V]]="v",Tabela7[[#This Row],[Preço Médio]],"")</f>
        <v/>
      </c>
      <c r="X5422" s="123" t="str">
        <f>Tabela7[[#This Row],[Código Negociação]]&amp;Tabela7[[#This Row],[C/V]]</f>
        <v/>
      </c>
    </row>
    <row r="5423" spans="3:24" ht="15" customHeight="1" x14ac:dyDescent="0.25">
      <c r="C5423" s="141"/>
      <c r="D5423" s="271"/>
      <c r="E5423" s="271"/>
      <c r="F5423" s="118"/>
      <c r="G5423" s="119"/>
      <c r="H5423" s="118"/>
      <c r="I5423" s="120"/>
      <c r="J5423" s="120"/>
      <c r="K5423" s="120"/>
      <c r="L5423" s="120"/>
      <c r="M5423" s="120"/>
      <c r="N5423" s="120"/>
      <c r="O5423" s="121"/>
      <c r="P5423" s="121"/>
      <c r="Q5423" s="117"/>
      <c r="R5423" s="122"/>
      <c r="S5423" s="117"/>
      <c r="T5423" s="123"/>
      <c r="U5423" s="299"/>
      <c r="V5423" s="294" t="str">
        <f>IF(Tabela7[[#This Row],[C/V]]="c",Tabela7[[#This Row],[Preço Médio]],"")</f>
        <v/>
      </c>
      <c r="W5423" s="294" t="str">
        <f>IF(Tabela7[[#This Row],[C/V]]="v",Tabela7[[#This Row],[Preço Médio]],"")</f>
        <v/>
      </c>
      <c r="X5423" s="123" t="str">
        <f>Tabela7[[#This Row],[Código Negociação]]&amp;Tabela7[[#This Row],[C/V]]</f>
        <v/>
      </c>
    </row>
    <row r="5424" spans="3:24" ht="15" customHeight="1" x14ac:dyDescent="0.25">
      <c r="C5424" s="262"/>
      <c r="D5424" s="272"/>
      <c r="E5424" s="272"/>
      <c r="F5424" s="264"/>
      <c r="G5424" s="265"/>
      <c r="H5424" s="126"/>
      <c r="I5424" s="125"/>
      <c r="J5424" s="125"/>
      <c r="K5424" s="125"/>
      <c r="L5424" s="125"/>
      <c r="M5424" s="125"/>
      <c r="N5424" s="125"/>
      <c r="O5424" s="266"/>
      <c r="P5424" s="267"/>
      <c r="Q5424" s="268"/>
      <c r="R5424" s="269"/>
      <c r="S5424" s="268"/>
      <c r="T5424" s="263"/>
      <c r="U5424" s="300"/>
      <c r="V5424" s="294" t="str">
        <f>IF(Tabela7[[#This Row],[C/V]]="c",Tabela7[[#This Row],[Preço Médio]],"")</f>
        <v/>
      </c>
      <c r="W5424" s="294" t="str">
        <f>IF(Tabela7[[#This Row],[C/V]]="v",Tabela7[[#This Row],[Preço Médio]],"")</f>
        <v/>
      </c>
      <c r="X5424" s="123" t="str">
        <f>Tabela7[[#This Row],[Código Negociação]]&amp;Tabela7[[#This Row],[C/V]]</f>
        <v/>
      </c>
    </row>
    <row r="5425" spans="3:24" ht="15" customHeight="1" x14ac:dyDescent="0.25">
      <c r="C5425" s="262"/>
      <c r="D5425" s="272"/>
      <c r="E5425" s="272"/>
      <c r="F5425" s="264"/>
      <c r="G5425" s="265"/>
      <c r="H5425" s="126"/>
      <c r="I5425" s="125"/>
      <c r="J5425" s="125"/>
      <c r="K5425" s="125"/>
      <c r="L5425" s="125"/>
      <c r="M5425" s="125"/>
      <c r="N5425" s="125"/>
      <c r="O5425" s="266"/>
      <c r="P5425" s="267"/>
      <c r="Q5425" s="267"/>
      <c r="R5425" s="270"/>
      <c r="S5425" s="267"/>
      <c r="T5425" s="264"/>
      <c r="U5425" s="300"/>
      <c r="V5425" s="294" t="str">
        <f>IF(Tabela7[[#This Row],[C/V]]="c",Tabela7[[#This Row],[Preço Médio]],"")</f>
        <v/>
      </c>
      <c r="W5425" s="294" t="str">
        <f>IF(Tabela7[[#This Row],[C/V]]="v",Tabela7[[#This Row],[Preço Médio]],"")</f>
        <v/>
      </c>
      <c r="X5425" s="123" t="str">
        <f>Tabela7[[#This Row],[Código Negociação]]&amp;Tabela7[[#This Row],[C/V]]</f>
        <v/>
      </c>
    </row>
    <row r="5426" spans="3:24" ht="15" customHeight="1" x14ac:dyDescent="0.25">
      <c r="C5426" s="141"/>
      <c r="D5426" s="273"/>
      <c r="E5426" s="273"/>
      <c r="F5426" s="264"/>
      <c r="G5426" s="274"/>
      <c r="H5426" s="264"/>
      <c r="I5426" s="275"/>
      <c r="J5426" s="275"/>
      <c r="K5426" s="275"/>
      <c r="L5426" s="275"/>
      <c r="M5426" s="275"/>
      <c r="N5426" s="275"/>
      <c r="O5426" s="267"/>
      <c r="P5426" s="267"/>
      <c r="Q5426" s="268"/>
      <c r="R5426" s="269"/>
      <c r="S5426" s="268"/>
      <c r="T5426" s="263"/>
      <c r="U5426" s="300"/>
      <c r="V5426" s="294" t="str">
        <f>IF(Tabela7[[#This Row],[C/V]]="c",Tabela7[[#This Row],[Preço Médio]],"")</f>
        <v/>
      </c>
      <c r="W5426" s="294" t="str">
        <f>IF(Tabela7[[#This Row],[C/V]]="v",Tabela7[[#This Row],[Preço Médio]],"")</f>
        <v/>
      </c>
      <c r="X5426" s="123" t="str">
        <f>Tabela7[[#This Row],[Código Negociação]]&amp;Tabela7[[#This Row],[C/V]]</f>
        <v/>
      </c>
    </row>
    <row r="5427" spans="3:24" ht="15" customHeight="1" x14ac:dyDescent="0.25">
      <c r="C5427" s="262"/>
      <c r="D5427" s="272"/>
      <c r="E5427" s="273"/>
      <c r="F5427" s="264"/>
      <c r="G5427" s="265"/>
      <c r="H5427" s="126"/>
      <c r="I5427" s="125"/>
      <c r="J5427" s="125"/>
      <c r="K5427" s="125"/>
      <c r="L5427" s="125"/>
      <c r="M5427" s="125"/>
      <c r="N5427" s="125"/>
      <c r="O5427" s="266"/>
      <c r="P5427" s="267"/>
      <c r="Q5427" s="268"/>
      <c r="R5427" s="269"/>
      <c r="S5427" s="268"/>
      <c r="T5427" s="263"/>
      <c r="U5427" s="300"/>
      <c r="V5427" s="294" t="str">
        <f>IF(Tabela7[[#This Row],[C/V]]="c",Tabela7[[#This Row],[Preço Médio]],"")</f>
        <v/>
      </c>
      <c r="W5427" s="294" t="str">
        <f>IF(Tabela7[[#This Row],[C/V]]="v",Tabela7[[#This Row],[Preço Médio]],"")</f>
        <v/>
      </c>
      <c r="X5427" s="123" t="str">
        <f>Tabela7[[#This Row],[Código Negociação]]&amp;Tabela7[[#This Row],[C/V]]</f>
        <v/>
      </c>
    </row>
    <row r="5428" spans="3:24" ht="15" customHeight="1" x14ac:dyDescent="0.25">
      <c r="C5428" s="262"/>
      <c r="D5428" s="272"/>
      <c r="E5428" s="273"/>
      <c r="F5428" s="264"/>
      <c r="G5428" s="265"/>
      <c r="H5428" s="126"/>
      <c r="I5428" s="125"/>
      <c r="J5428" s="125"/>
      <c r="K5428" s="125"/>
      <c r="L5428" s="125"/>
      <c r="M5428" s="125"/>
      <c r="N5428" s="125"/>
      <c r="O5428" s="266"/>
      <c r="P5428" s="267"/>
      <c r="Q5428" s="267"/>
      <c r="R5428" s="270"/>
      <c r="S5428" s="267"/>
      <c r="T5428" s="264"/>
      <c r="U5428" s="300"/>
      <c r="V5428" s="294" t="str">
        <f>IF(Tabela7[[#This Row],[C/V]]="c",Tabela7[[#This Row],[Preço Médio]],"")</f>
        <v/>
      </c>
      <c r="W5428" s="294" t="str">
        <f>IF(Tabela7[[#This Row],[C/V]]="v",Tabela7[[#This Row],[Preço Médio]],"")</f>
        <v/>
      </c>
      <c r="X5428" s="123" t="str">
        <f>Tabela7[[#This Row],[Código Negociação]]&amp;Tabela7[[#This Row],[C/V]]</f>
        <v/>
      </c>
    </row>
    <row r="5429" spans="3:24" ht="15" customHeight="1" x14ac:dyDescent="0.25">
      <c r="C5429" s="141"/>
      <c r="D5429" s="271"/>
      <c r="E5429" s="271"/>
      <c r="F5429" s="118"/>
      <c r="G5429" s="119"/>
      <c r="H5429" s="118"/>
      <c r="I5429" s="120"/>
      <c r="J5429" s="120"/>
      <c r="K5429" s="120"/>
      <c r="L5429" s="120"/>
      <c r="M5429" s="120"/>
      <c r="N5429" s="120"/>
      <c r="O5429" s="121"/>
      <c r="P5429" s="121"/>
      <c r="Q5429" s="117"/>
      <c r="R5429" s="122"/>
      <c r="S5429" s="117"/>
      <c r="T5429" s="123"/>
      <c r="U5429" s="299"/>
      <c r="V5429" s="294" t="str">
        <f>IF(Tabela7[[#This Row],[C/V]]="c",Tabela7[[#This Row],[Preço Médio]],"")</f>
        <v/>
      </c>
      <c r="W5429" s="294" t="str">
        <f>IF(Tabela7[[#This Row],[C/V]]="v",Tabela7[[#This Row],[Preço Médio]],"")</f>
        <v/>
      </c>
      <c r="X5429" s="123" t="str">
        <f>Tabela7[[#This Row],[Código Negociação]]&amp;Tabela7[[#This Row],[C/V]]</f>
        <v/>
      </c>
    </row>
    <row r="5430" spans="3:24" ht="15" customHeight="1" x14ac:dyDescent="0.25">
      <c r="C5430" s="262"/>
      <c r="D5430" s="272"/>
      <c r="E5430" s="272"/>
      <c r="F5430" s="264"/>
      <c r="G5430" s="265"/>
      <c r="H5430" s="126"/>
      <c r="I5430" s="125"/>
      <c r="J5430" s="125"/>
      <c r="K5430" s="125"/>
      <c r="L5430" s="125"/>
      <c r="M5430" s="125"/>
      <c r="N5430" s="125"/>
      <c r="O5430" s="266"/>
      <c r="P5430" s="267"/>
      <c r="Q5430" s="268"/>
      <c r="R5430" s="269"/>
      <c r="S5430" s="268"/>
      <c r="T5430" s="263"/>
      <c r="U5430" s="300"/>
      <c r="V5430" s="294" t="str">
        <f>IF(Tabela7[[#This Row],[C/V]]="c",Tabela7[[#This Row],[Preço Médio]],"")</f>
        <v/>
      </c>
      <c r="W5430" s="294" t="str">
        <f>IF(Tabela7[[#This Row],[C/V]]="v",Tabela7[[#This Row],[Preço Médio]],"")</f>
        <v/>
      </c>
      <c r="X5430" s="123" t="str">
        <f>Tabela7[[#This Row],[Código Negociação]]&amp;Tabela7[[#This Row],[C/V]]</f>
        <v/>
      </c>
    </row>
    <row r="5431" spans="3:24" ht="15" customHeight="1" x14ac:dyDescent="0.25">
      <c r="C5431" s="262"/>
      <c r="D5431" s="272"/>
      <c r="E5431" s="272"/>
      <c r="F5431" s="264"/>
      <c r="G5431" s="265"/>
      <c r="H5431" s="126"/>
      <c r="I5431" s="125"/>
      <c r="J5431" s="125"/>
      <c r="K5431" s="125"/>
      <c r="L5431" s="125"/>
      <c r="M5431" s="125"/>
      <c r="N5431" s="125"/>
      <c r="O5431" s="266"/>
      <c r="P5431" s="267"/>
      <c r="Q5431" s="267"/>
      <c r="R5431" s="270"/>
      <c r="S5431" s="267"/>
      <c r="T5431" s="264"/>
      <c r="U5431" s="300"/>
      <c r="V5431" s="294" t="str">
        <f>IF(Tabela7[[#This Row],[C/V]]="c",Tabela7[[#This Row],[Preço Médio]],"")</f>
        <v/>
      </c>
      <c r="W5431" s="294" t="str">
        <f>IF(Tabela7[[#This Row],[C/V]]="v",Tabela7[[#This Row],[Preço Médio]],"")</f>
        <v/>
      </c>
      <c r="X5431" s="123" t="str">
        <f>Tabela7[[#This Row],[Código Negociação]]&amp;Tabela7[[#This Row],[C/V]]</f>
        <v/>
      </c>
    </row>
    <row r="5432" spans="3:24" ht="15" customHeight="1" x14ac:dyDescent="0.25">
      <c r="C5432" s="141"/>
      <c r="D5432" s="273"/>
      <c r="E5432" s="273"/>
      <c r="F5432" s="264"/>
      <c r="G5432" s="274"/>
      <c r="H5432" s="264"/>
      <c r="I5432" s="275"/>
      <c r="J5432" s="275"/>
      <c r="K5432" s="275"/>
      <c r="L5432" s="275"/>
      <c r="M5432" s="275"/>
      <c r="N5432" s="275"/>
      <c r="O5432" s="267"/>
      <c r="P5432" s="267"/>
      <c r="Q5432" s="268"/>
      <c r="R5432" s="269"/>
      <c r="S5432" s="268"/>
      <c r="T5432" s="263"/>
      <c r="U5432" s="300"/>
      <c r="V5432" s="294" t="str">
        <f>IF(Tabela7[[#This Row],[C/V]]="c",Tabela7[[#This Row],[Preço Médio]],"")</f>
        <v/>
      </c>
      <c r="W5432" s="294" t="str">
        <f>IF(Tabela7[[#This Row],[C/V]]="v",Tabela7[[#This Row],[Preço Médio]],"")</f>
        <v/>
      </c>
      <c r="X5432" s="123" t="str">
        <f>Tabela7[[#This Row],[Código Negociação]]&amp;Tabela7[[#This Row],[C/V]]</f>
        <v/>
      </c>
    </row>
    <row r="5433" spans="3:24" ht="15" customHeight="1" x14ac:dyDescent="0.25">
      <c r="C5433" s="262"/>
      <c r="D5433" s="272"/>
      <c r="E5433" s="273"/>
      <c r="F5433" s="264"/>
      <c r="G5433" s="265"/>
      <c r="H5433" s="126"/>
      <c r="I5433" s="125"/>
      <c r="J5433" s="125"/>
      <c r="K5433" s="125"/>
      <c r="L5433" s="125"/>
      <c r="M5433" s="125"/>
      <c r="N5433" s="125"/>
      <c r="O5433" s="266"/>
      <c r="P5433" s="267"/>
      <c r="Q5433" s="268"/>
      <c r="R5433" s="269"/>
      <c r="S5433" s="268"/>
      <c r="T5433" s="263"/>
      <c r="U5433" s="300"/>
      <c r="V5433" s="294" t="str">
        <f>IF(Tabela7[[#This Row],[C/V]]="c",Tabela7[[#This Row],[Preço Médio]],"")</f>
        <v/>
      </c>
      <c r="W5433" s="294" t="str">
        <f>IF(Tabela7[[#This Row],[C/V]]="v",Tabela7[[#This Row],[Preço Médio]],"")</f>
        <v/>
      </c>
      <c r="X5433" s="123" t="str">
        <f>Tabela7[[#This Row],[Código Negociação]]&amp;Tabela7[[#This Row],[C/V]]</f>
        <v/>
      </c>
    </row>
    <row r="5434" spans="3:24" ht="15" customHeight="1" x14ac:dyDescent="0.25">
      <c r="C5434" s="262"/>
      <c r="D5434" s="272"/>
      <c r="E5434" s="273"/>
      <c r="F5434" s="264"/>
      <c r="G5434" s="265"/>
      <c r="H5434" s="126"/>
      <c r="I5434" s="125"/>
      <c r="J5434" s="125"/>
      <c r="K5434" s="125"/>
      <c r="L5434" s="125"/>
      <c r="M5434" s="125"/>
      <c r="N5434" s="125"/>
      <c r="O5434" s="266"/>
      <c r="P5434" s="267"/>
      <c r="Q5434" s="267"/>
      <c r="R5434" s="270"/>
      <c r="S5434" s="267"/>
      <c r="T5434" s="264"/>
      <c r="U5434" s="300"/>
      <c r="V5434" s="294" t="str">
        <f>IF(Tabela7[[#This Row],[C/V]]="c",Tabela7[[#This Row],[Preço Médio]],"")</f>
        <v/>
      </c>
      <c r="W5434" s="294" t="str">
        <f>IF(Tabela7[[#This Row],[C/V]]="v",Tabela7[[#This Row],[Preço Médio]],"")</f>
        <v/>
      </c>
      <c r="X5434" s="123" t="str">
        <f>Tabela7[[#This Row],[Código Negociação]]&amp;Tabela7[[#This Row],[C/V]]</f>
        <v/>
      </c>
    </row>
    <row r="5435" spans="3:24" ht="15" customHeight="1" x14ac:dyDescent="0.25">
      <c r="C5435" s="141"/>
      <c r="D5435" s="271"/>
      <c r="E5435" s="271"/>
      <c r="F5435" s="118"/>
      <c r="G5435" s="119"/>
      <c r="H5435" s="118"/>
      <c r="I5435" s="120"/>
      <c r="J5435" s="120"/>
      <c r="K5435" s="120"/>
      <c r="L5435" s="120"/>
      <c r="M5435" s="120"/>
      <c r="N5435" s="120"/>
      <c r="O5435" s="121"/>
      <c r="P5435" s="121"/>
      <c r="Q5435" s="117"/>
      <c r="R5435" s="122"/>
      <c r="S5435" s="117"/>
      <c r="T5435" s="123"/>
      <c r="U5435" s="299"/>
      <c r="V5435" s="294" t="str">
        <f>IF(Tabela7[[#This Row],[C/V]]="c",Tabela7[[#This Row],[Preço Médio]],"")</f>
        <v/>
      </c>
      <c r="W5435" s="294" t="str">
        <f>IF(Tabela7[[#This Row],[C/V]]="v",Tabela7[[#This Row],[Preço Médio]],"")</f>
        <v/>
      </c>
      <c r="X5435" s="123" t="str">
        <f>Tabela7[[#This Row],[Código Negociação]]&amp;Tabela7[[#This Row],[C/V]]</f>
        <v/>
      </c>
    </row>
    <row r="5436" spans="3:24" ht="15" customHeight="1" x14ac:dyDescent="0.25">
      <c r="C5436" s="262"/>
      <c r="D5436" s="272"/>
      <c r="E5436" s="272"/>
      <c r="F5436" s="264"/>
      <c r="G5436" s="265"/>
      <c r="H5436" s="126"/>
      <c r="I5436" s="125"/>
      <c r="J5436" s="125"/>
      <c r="K5436" s="125"/>
      <c r="L5436" s="125"/>
      <c r="M5436" s="125"/>
      <c r="N5436" s="125"/>
      <c r="O5436" s="266"/>
      <c r="P5436" s="267"/>
      <c r="Q5436" s="268"/>
      <c r="R5436" s="269"/>
      <c r="S5436" s="268"/>
      <c r="T5436" s="263"/>
      <c r="U5436" s="300"/>
      <c r="V5436" s="294" t="str">
        <f>IF(Tabela7[[#This Row],[C/V]]="c",Tabela7[[#This Row],[Preço Médio]],"")</f>
        <v/>
      </c>
      <c r="W5436" s="294" t="str">
        <f>IF(Tabela7[[#This Row],[C/V]]="v",Tabela7[[#This Row],[Preço Médio]],"")</f>
        <v/>
      </c>
      <c r="X5436" s="123" t="str">
        <f>Tabela7[[#This Row],[Código Negociação]]&amp;Tabela7[[#This Row],[C/V]]</f>
        <v/>
      </c>
    </row>
    <row r="5437" spans="3:24" ht="15" customHeight="1" x14ac:dyDescent="0.25">
      <c r="C5437" s="262"/>
      <c r="D5437" s="272"/>
      <c r="E5437" s="272"/>
      <c r="F5437" s="264"/>
      <c r="G5437" s="265"/>
      <c r="H5437" s="126"/>
      <c r="I5437" s="125"/>
      <c r="J5437" s="125"/>
      <c r="K5437" s="125"/>
      <c r="L5437" s="125"/>
      <c r="M5437" s="125"/>
      <c r="N5437" s="125"/>
      <c r="O5437" s="266"/>
      <c r="P5437" s="267"/>
      <c r="Q5437" s="267"/>
      <c r="R5437" s="270"/>
      <c r="S5437" s="267"/>
      <c r="T5437" s="264"/>
      <c r="U5437" s="300"/>
      <c r="V5437" s="294" t="str">
        <f>IF(Tabela7[[#This Row],[C/V]]="c",Tabela7[[#This Row],[Preço Médio]],"")</f>
        <v/>
      </c>
      <c r="W5437" s="294" t="str">
        <f>IF(Tabela7[[#This Row],[C/V]]="v",Tabela7[[#This Row],[Preço Médio]],"")</f>
        <v/>
      </c>
      <c r="X5437" s="123" t="str">
        <f>Tabela7[[#This Row],[Código Negociação]]&amp;Tabela7[[#This Row],[C/V]]</f>
        <v/>
      </c>
    </row>
    <row r="5438" spans="3:24" ht="15" customHeight="1" x14ac:dyDescent="0.25">
      <c r="C5438" s="141"/>
      <c r="D5438" s="273"/>
      <c r="E5438" s="273"/>
      <c r="F5438" s="264"/>
      <c r="G5438" s="274"/>
      <c r="H5438" s="264"/>
      <c r="I5438" s="275"/>
      <c r="J5438" s="275"/>
      <c r="K5438" s="275"/>
      <c r="L5438" s="275"/>
      <c r="M5438" s="275"/>
      <c r="N5438" s="275"/>
      <c r="O5438" s="267"/>
      <c r="P5438" s="267"/>
      <c r="Q5438" s="268"/>
      <c r="R5438" s="269"/>
      <c r="S5438" s="268"/>
      <c r="T5438" s="263"/>
      <c r="U5438" s="300"/>
      <c r="V5438" s="294" t="str">
        <f>IF(Tabela7[[#This Row],[C/V]]="c",Tabela7[[#This Row],[Preço Médio]],"")</f>
        <v/>
      </c>
      <c r="W5438" s="294" t="str">
        <f>IF(Tabela7[[#This Row],[C/V]]="v",Tabela7[[#This Row],[Preço Médio]],"")</f>
        <v/>
      </c>
      <c r="X5438" s="123" t="str">
        <f>Tabela7[[#This Row],[Código Negociação]]&amp;Tabela7[[#This Row],[C/V]]</f>
        <v/>
      </c>
    </row>
    <row r="5439" spans="3:24" ht="15" customHeight="1" x14ac:dyDescent="0.25">
      <c r="C5439" s="262"/>
      <c r="D5439" s="272"/>
      <c r="E5439" s="273"/>
      <c r="F5439" s="264"/>
      <c r="G5439" s="265"/>
      <c r="H5439" s="126"/>
      <c r="I5439" s="125"/>
      <c r="J5439" s="125"/>
      <c r="K5439" s="125"/>
      <c r="L5439" s="125"/>
      <c r="M5439" s="125"/>
      <c r="N5439" s="125"/>
      <c r="O5439" s="266"/>
      <c r="P5439" s="267"/>
      <c r="Q5439" s="268"/>
      <c r="R5439" s="269"/>
      <c r="S5439" s="268"/>
      <c r="T5439" s="263"/>
      <c r="U5439" s="300"/>
      <c r="V5439" s="294" t="str">
        <f>IF(Tabela7[[#This Row],[C/V]]="c",Tabela7[[#This Row],[Preço Médio]],"")</f>
        <v/>
      </c>
      <c r="W5439" s="294" t="str">
        <f>IF(Tabela7[[#This Row],[C/V]]="v",Tabela7[[#This Row],[Preço Médio]],"")</f>
        <v/>
      </c>
      <c r="X5439" s="123" t="str">
        <f>Tabela7[[#This Row],[Código Negociação]]&amp;Tabela7[[#This Row],[C/V]]</f>
        <v/>
      </c>
    </row>
    <row r="5440" spans="3:24" ht="15" customHeight="1" x14ac:dyDescent="0.25">
      <c r="C5440" s="262"/>
      <c r="D5440" s="272"/>
      <c r="E5440" s="273"/>
      <c r="F5440" s="264"/>
      <c r="G5440" s="265"/>
      <c r="H5440" s="126"/>
      <c r="I5440" s="125"/>
      <c r="J5440" s="125"/>
      <c r="K5440" s="125"/>
      <c r="L5440" s="125"/>
      <c r="M5440" s="125"/>
      <c r="N5440" s="125"/>
      <c r="O5440" s="266"/>
      <c r="P5440" s="267"/>
      <c r="Q5440" s="267"/>
      <c r="R5440" s="270"/>
      <c r="S5440" s="267"/>
      <c r="T5440" s="264"/>
      <c r="U5440" s="300"/>
      <c r="V5440" s="294" t="str">
        <f>IF(Tabela7[[#This Row],[C/V]]="c",Tabela7[[#This Row],[Preço Médio]],"")</f>
        <v/>
      </c>
      <c r="W5440" s="294" t="str">
        <f>IF(Tabela7[[#This Row],[C/V]]="v",Tabela7[[#This Row],[Preço Médio]],"")</f>
        <v/>
      </c>
      <c r="X5440" s="123" t="str">
        <f>Tabela7[[#This Row],[Código Negociação]]&amp;Tabela7[[#This Row],[C/V]]</f>
        <v/>
      </c>
    </row>
    <row r="5441" spans="3:24" ht="15" customHeight="1" x14ac:dyDescent="0.25">
      <c r="C5441" s="141"/>
      <c r="D5441" s="271"/>
      <c r="E5441" s="271"/>
      <c r="F5441" s="118"/>
      <c r="G5441" s="119"/>
      <c r="H5441" s="118"/>
      <c r="I5441" s="120"/>
      <c r="J5441" s="120"/>
      <c r="K5441" s="120"/>
      <c r="L5441" s="120"/>
      <c r="M5441" s="120"/>
      <c r="N5441" s="120"/>
      <c r="O5441" s="121"/>
      <c r="P5441" s="121"/>
      <c r="Q5441" s="117"/>
      <c r="R5441" s="122"/>
      <c r="S5441" s="117"/>
      <c r="T5441" s="123"/>
      <c r="U5441" s="299"/>
      <c r="V5441" s="294" t="str">
        <f>IF(Tabela7[[#This Row],[C/V]]="c",Tabela7[[#This Row],[Preço Médio]],"")</f>
        <v/>
      </c>
      <c r="W5441" s="294" t="str">
        <f>IF(Tabela7[[#This Row],[C/V]]="v",Tabela7[[#This Row],[Preço Médio]],"")</f>
        <v/>
      </c>
      <c r="X5441" s="123" t="str">
        <f>Tabela7[[#This Row],[Código Negociação]]&amp;Tabela7[[#This Row],[C/V]]</f>
        <v/>
      </c>
    </row>
    <row r="5442" spans="3:24" ht="15" customHeight="1" x14ac:dyDescent="0.25">
      <c r="C5442" s="262"/>
      <c r="D5442" s="272"/>
      <c r="E5442" s="272"/>
      <c r="F5442" s="264"/>
      <c r="G5442" s="265"/>
      <c r="H5442" s="126"/>
      <c r="I5442" s="125"/>
      <c r="J5442" s="125"/>
      <c r="K5442" s="125"/>
      <c r="L5442" s="125"/>
      <c r="M5442" s="125"/>
      <c r="N5442" s="125"/>
      <c r="O5442" s="266"/>
      <c r="P5442" s="267"/>
      <c r="Q5442" s="268"/>
      <c r="R5442" s="269"/>
      <c r="S5442" s="268"/>
      <c r="T5442" s="263"/>
      <c r="U5442" s="300"/>
      <c r="V5442" s="294" t="str">
        <f>IF(Tabela7[[#This Row],[C/V]]="c",Tabela7[[#This Row],[Preço Médio]],"")</f>
        <v/>
      </c>
      <c r="W5442" s="294" t="str">
        <f>IF(Tabela7[[#This Row],[C/V]]="v",Tabela7[[#This Row],[Preço Médio]],"")</f>
        <v/>
      </c>
      <c r="X5442" s="123" t="str">
        <f>Tabela7[[#This Row],[Código Negociação]]&amp;Tabela7[[#This Row],[C/V]]</f>
        <v/>
      </c>
    </row>
    <row r="5443" spans="3:24" ht="15" customHeight="1" x14ac:dyDescent="0.25">
      <c r="C5443" s="262"/>
      <c r="D5443" s="272"/>
      <c r="E5443" s="272"/>
      <c r="F5443" s="264"/>
      <c r="G5443" s="265"/>
      <c r="H5443" s="126"/>
      <c r="I5443" s="125"/>
      <c r="J5443" s="125"/>
      <c r="K5443" s="125"/>
      <c r="L5443" s="125"/>
      <c r="M5443" s="125"/>
      <c r="N5443" s="125"/>
      <c r="O5443" s="266"/>
      <c r="P5443" s="267"/>
      <c r="Q5443" s="267"/>
      <c r="R5443" s="270"/>
      <c r="S5443" s="267"/>
      <c r="T5443" s="264"/>
      <c r="U5443" s="300"/>
      <c r="V5443" s="294" t="str">
        <f>IF(Tabela7[[#This Row],[C/V]]="c",Tabela7[[#This Row],[Preço Médio]],"")</f>
        <v/>
      </c>
      <c r="W5443" s="294" t="str">
        <f>IF(Tabela7[[#This Row],[C/V]]="v",Tabela7[[#This Row],[Preço Médio]],"")</f>
        <v/>
      </c>
      <c r="X5443" s="123" t="str">
        <f>Tabela7[[#This Row],[Código Negociação]]&amp;Tabela7[[#This Row],[C/V]]</f>
        <v/>
      </c>
    </row>
    <row r="5444" spans="3:24" ht="15" customHeight="1" x14ac:dyDescent="0.25">
      <c r="C5444" s="141"/>
      <c r="D5444" s="273"/>
      <c r="E5444" s="273"/>
      <c r="F5444" s="264"/>
      <c r="G5444" s="274"/>
      <c r="H5444" s="264"/>
      <c r="I5444" s="275"/>
      <c r="J5444" s="275"/>
      <c r="K5444" s="275"/>
      <c r="L5444" s="275"/>
      <c r="M5444" s="275"/>
      <c r="N5444" s="275"/>
      <c r="O5444" s="267"/>
      <c r="P5444" s="267"/>
      <c r="Q5444" s="268"/>
      <c r="R5444" s="269"/>
      <c r="S5444" s="268"/>
      <c r="T5444" s="263"/>
      <c r="U5444" s="300"/>
      <c r="V5444" s="294" t="str">
        <f>IF(Tabela7[[#This Row],[C/V]]="c",Tabela7[[#This Row],[Preço Médio]],"")</f>
        <v/>
      </c>
      <c r="W5444" s="294" t="str">
        <f>IF(Tabela7[[#This Row],[C/V]]="v",Tabela7[[#This Row],[Preço Médio]],"")</f>
        <v/>
      </c>
      <c r="X5444" s="123" t="str">
        <f>Tabela7[[#This Row],[Código Negociação]]&amp;Tabela7[[#This Row],[C/V]]</f>
        <v/>
      </c>
    </row>
    <row r="5445" spans="3:24" ht="15" customHeight="1" x14ac:dyDescent="0.25">
      <c r="C5445" s="262"/>
      <c r="D5445" s="272"/>
      <c r="E5445" s="273"/>
      <c r="F5445" s="264"/>
      <c r="G5445" s="265"/>
      <c r="H5445" s="126"/>
      <c r="I5445" s="125"/>
      <c r="J5445" s="125"/>
      <c r="K5445" s="125"/>
      <c r="L5445" s="125"/>
      <c r="M5445" s="125"/>
      <c r="N5445" s="125"/>
      <c r="O5445" s="266"/>
      <c r="P5445" s="267"/>
      <c r="Q5445" s="268"/>
      <c r="R5445" s="269"/>
      <c r="S5445" s="268"/>
      <c r="T5445" s="263"/>
      <c r="U5445" s="300"/>
      <c r="V5445" s="294" t="str">
        <f>IF(Tabela7[[#This Row],[C/V]]="c",Tabela7[[#This Row],[Preço Médio]],"")</f>
        <v/>
      </c>
      <c r="W5445" s="294" t="str">
        <f>IF(Tabela7[[#This Row],[C/V]]="v",Tabela7[[#This Row],[Preço Médio]],"")</f>
        <v/>
      </c>
      <c r="X5445" s="123" t="str">
        <f>Tabela7[[#This Row],[Código Negociação]]&amp;Tabela7[[#This Row],[C/V]]</f>
        <v/>
      </c>
    </row>
    <row r="5446" spans="3:24" ht="15" customHeight="1" x14ac:dyDescent="0.25">
      <c r="C5446" s="262"/>
      <c r="D5446" s="272"/>
      <c r="E5446" s="273"/>
      <c r="F5446" s="264"/>
      <c r="G5446" s="265"/>
      <c r="H5446" s="126"/>
      <c r="I5446" s="125"/>
      <c r="J5446" s="125"/>
      <c r="K5446" s="125"/>
      <c r="L5446" s="125"/>
      <c r="M5446" s="125"/>
      <c r="N5446" s="125"/>
      <c r="O5446" s="266"/>
      <c r="P5446" s="267"/>
      <c r="Q5446" s="267"/>
      <c r="R5446" s="270"/>
      <c r="S5446" s="267"/>
      <c r="T5446" s="264"/>
      <c r="U5446" s="300"/>
      <c r="V5446" s="294" t="str">
        <f>IF(Tabela7[[#This Row],[C/V]]="c",Tabela7[[#This Row],[Preço Médio]],"")</f>
        <v/>
      </c>
      <c r="W5446" s="294" t="str">
        <f>IF(Tabela7[[#This Row],[C/V]]="v",Tabela7[[#This Row],[Preço Médio]],"")</f>
        <v/>
      </c>
      <c r="X5446" s="123" t="str">
        <f>Tabela7[[#This Row],[Código Negociação]]&amp;Tabela7[[#This Row],[C/V]]</f>
        <v/>
      </c>
    </row>
    <row r="5447" spans="3:24" ht="15" customHeight="1" x14ac:dyDescent="0.25">
      <c r="C5447" s="141"/>
      <c r="D5447" s="271"/>
      <c r="E5447" s="271"/>
      <c r="F5447" s="118"/>
      <c r="G5447" s="119"/>
      <c r="H5447" s="118"/>
      <c r="I5447" s="120"/>
      <c r="J5447" s="120"/>
      <c r="K5447" s="120"/>
      <c r="L5447" s="120"/>
      <c r="M5447" s="120"/>
      <c r="N5447" s="120"/>
      <c r="O5447" s="121"/>
      <c r="P5447" s="121"/>
      <c r="Q5447" s="117"/>
      <c r="R5447" s="122"/>
      <c r="S5447" s="117"/>
      <c r="T5447" s="123"/>
      <c r="U5447" s="299"/>
      <c r="V5447" s="294" t="str">
        <f>IF(Tabela7[[#This Row],[C/V]]="c",Tabela7[[#This Row],[Preço Médio]],"")</f>
        <v/>
      </c>
      <c r="W5447" s="294" t="str">
        <f>IF(Tabela7[[#This Row],[C/V]]="v",Tabela7[[#This Row],[Preço Médio]],"")</f>
        <v/>
      </c>
      <c r="X5447" s="123" t="str">
        <f>Tabela7[[#This Row],[Código Negociação]]&amp;Tabela7[[#This Row],[C/V]]</f>
        <v/>
      </c>
    </row>
    <row r="5448" spans="3:24" ht="15" customHeight="1" x14ac:dyDescent="0.25">
      <c r="C5448" s="262"/>
      <c r="D5448" s="272"/>
      <c r="E5448" s="272"/>
      <c r="F5448" s="264"/>
      <c r="G5448" s="265"/>
      <c r="H5448" s="126"/>
      <c r="I5448" s="125"/>
      <c r="J5448" s="125"/>
      <c r="K5448" s="125"/>
      <c r="L5448" s="125"/>
      <c r="M5448" s="125"/>
      <c r="N5448" s="125"/>
      <c r="O5448" s="266"/>
      <c r="P5448" s="267"/>
      <c r="Q5448" s="268"/>
      <c r="R5448" s="269"/>
      <c r="S5448" s="268"/>
      <c r="T5448" s="263"/>
      <c r="U5448" s="300"/>
      <c r="V5448" s="294" t="str">
        <f>IF(Tabela7[[#This Row],[C/V]]="c",Tabela7[[#This Row],[Preço Médio]],"")</f>
        <v/>
      </c>
      <c r="W5448" s="294" t="str">
        <f>IF(Tabela7[[#This Row],[C/V]]="v",Tabela7[[#This Row],[Preço Médio]],"")</f>
        <v/>
      </c>
      <c r="X5448" s="123" t="str">
        <f>Tabela7[[#This Row],[Código Negociação]]&amp;Tabela7[[#This Row],[C/V]]</f>
        <v/>
      </c>
    </row>
    <row r="5449" spans="3:24" ht="15" customHeight="1" x14ac:dyDescent="0.25">
      <c r="C5449" s="262"/>
      <c r="D5449" s="272"/>
      <c r="E5449" s="272"/>
      <c r="F5449" s="264"/>
      <c r="G5449" s="265"/>
      <c r="H5449" s="126"/>
      <c r="I5449" s="125"/>
      <c r="J5449" s="125"/>
      <c r="K5449" s="125"/>
      <c r="L5449" s="125"/>
      <c r="M5449" s="125"/>
      <c r="N5449" s="125"/>
      <c r="O5449" s="266"/>
      <c r="P5449" s="267"/>
      <c r="Q5449" s="267"/>
      <c r="R5449" s="270"/>
      <c r="S5449" s="267"/>
      <c r="T5449" s="264"/>
      <c r="U5449" s="300"/>
      <c r="V5449" s="294" t="str">
        <f>IF(Tabela7[[#This Row],[C/V]]="c",Tabela7[[#This Row],[Preço Médio]],"")</f>
        <v/>
      </c>
      <c r="W5449" s="294" t="str">
        <f>IF(Tabela7[[#This Row],[C/V]]="v",Tabela7[[#This Row],[Preço Médio]],"")</f>
        <v/>
      </c>
      <c r="X5449" s="123" t="str">
        <f>Tabela7[[#This Row],[Código Negociação]]&amp;Tabela7[[#This Row],[C/V]]</f>
        <v/>
      </c>
    </row>
    <row r="5450" spans="3:24" ht="15" customHeight="1" x14ac:dyDescent="0.25">
      <c r="C5450" s="141"/>
      <c r="D5450" s="273"/>
      <c r="E5450" s="273"/>
      <c r="F5450" s="264"/>
      <c r="G5450" s="274"/>
      <c r="H5450" s="264"/>
      <c r="I5450" s="275"/>
      <c r="J5450" s="275"/>
      <c r="K5450" s="275"/>
      <c r="L5450" s="275"/>
      <c r="M5450" s="275"/>
      <c r="N5450" s="275"/>
      <c r="O5450" s="267"/>
      <c r="P5450" s="267"/>
      <c r="Q5450" s="268"/>
      <c r="R5450" s="269"/>
      <c r="S5450" s="268"/>
      <c r="T5450" s="263"/>
      <c r="U5450" s="300"/>
      <c r="V5450" s="294" t="str">
        <f>IF(Tabela7[[#This Row],[C/V]]="c",Tabela7[[#This Row],[Preço Médio]],"")</f>
        <v/>
      </c>
      <c r="W5450" s="294" t="str">
        <f>IF(Tabela7[[#This Row],[C/V]]="v",Tabela7[[#This Row],[Preço Médio]],"")</f>
        <v/>
      </c>
      <c r="X5450" s="123" t="str">
        <f>Tabela7[[#This Row],[Código Negociação]]&amp;Tabela7[[#This Row],[C/V]]</f>
        <v/>
      </c>
    </row>
    <row r="5451" spans="3:24" ht="15" customHeight="1" x14ac:dyDescent="0.25">
      <c r="C5451" s="262"/>
      <c r="D5451" s="272"/>
      <c r="E5451" s="273"/>
      <c r="F5451" s="264"/>
      <c r="G5451" s="265"/>
      <c r="H5451" s="126"/>
      <c r="I5451" s="125"/>
      <c r="J5451" s="125"/>
      <c r="K5451" s="125"/>
      <c r="L5451" s="125"/>
      <c r="M5451" s="125"/>
      <c r="N5451" s="125"/>
      <c r="O5451" s="266"/>
      <c r="P5451" s="267"/>
      <c r="Q5451" s="268"/>
      <c r="R5451" s="269"/>
      <c r="S5451" s="268"/>
      <c r="T5451" s="263"/>
      <c r="U5451" s="300"/>
      <c r="V5451" s="294" t="str">
        <f>IF(Tabela7[[#This Row],[C/V]]="c",Tabela7[[#This Row],[Preço Médio]],"")</f>
        <v/>
      </c>
      <c r="W5451" s="294" t="str">
        <f>IF(Tabela7[[#This Row],[C/V]]="v",Tabela7[[#This Row],[Preço Médio]],"")</f>
        <v/>
      </c>
      <c r="X5451" s="123" t="str">
        <f>Tabela7[[#This Row],[Código Negociação]]&amp;Tabela7[[#This Row],[C/V]]</f>
        <v/>
      </c>
    </row>
    <row r="5452" spans="3:24" ht="15" customHeight="1" x14ac:dyDescent="0.25">
      <c r="C5452" s="262"/>
      <c r="D5452" s="272"/>
      <c r="E5452" s="273"/>
      <c r="F5452" s="264"/>
      <c r="G5452" s="265"/>
      <c r="H5452" s="126"/>
      <c r="I5452" s="125"/>
      <c r="J5452" s="125"/>
      <c r="K5452" s="125"/>
      <c r="L5452" s="125"/>
      <c r="M5452" s="125"/>
      <c r="N5452" s="125"/>
      <c r="O5452" s="266"/>
      <c r="P5452" s="267"/>
      <c r="Q5452" s="267"/>
      <c r="R5452" s="270"/>
      <c r="S5452" s="267"/>
      <c r="T5452" s="264"/>
      <c r="U5452" s="300"/>
      <c r="V5452" s="294" t="str">
        <f>IF(Tabela7[[#This Row],[C/V]]="c",Tabela7[[#This Row],[Preço Médio]],"")</f>
        <v/>
      </c>
      <c r="W5452" s="294" t="str">
        <f>IF(Tabela7[[#This Row],[C/V]]="v",Tabela7[[#This Row],[Preço Médio]],"")</f>
        <v/>
      </c>
      <c r="X5452" s="123" t="str">
        <f>Tabela7[[#This Row],[Código Negociação]]&amp;Tabela7[[#This Row],[C/V]]</f>
        <v/>
      </c>
    </row>
    <row r="5453" spans="3:24" ht="15" customHeight="1" x14ac:dyDescent="0.25">
      <c r="C5453" s="141"/>
      <c r="D5453" s="271"/>
      <c r="E5453" s="271"/>
      <c r="F5453" s="118"/>
      <c r="G5453" s="119"/>
      <c r="H5453" s="118"/>
      <c r="I5453" s="120"/>
      <c r="J5453" s="120"/>
      <c r="K5453" s="120"/>
      <c r="L5453" s="120"/>
      <c r="M5453" s="120"/>
      <c r="N5453" s="120"/>
      <c r="O5453" s="121"/>
      <c r="P5453" s="121"/>
      <c r="Q5453" s="117"/>
      <c r="R5453" s="122"/>
      <c r="S5453" s="117"/>
      <c r="T5453" s="123"/>
      <c r="U5453" s="299"/>
      <c r="V5453" s="294" t="str">
        <f>IF(Tabela7[[#This Row],[C/V]]="c",Tabela7[[#This Row],[Preço Médio]],"")</f>
        <v/>
      </c>
      <c r="W5453" s="294" t="str">
        <f>IF(Tabela7[[#This Row],[C/V]]="v",Tabela7[[#This Row],[Preço Médio]],"")</f>
        <v/>
      </c>
      <c r="X5453" s="123" t="str">
        <f>Tabela7[[#This Row],[Código Negociação]]&amp;Tabela7[[#This Row],[C/V]]</f>
        <v/>
      </c>
    </row>
    <row r="5454" spans="3:24" ht="15" customHeight="1" x14ac:dyDescent="0.25">
      <c r="C5454" s="262"/>
      <c r="D5454" s="272"/>
      <c r="E5454" s="272"/>
      <c r="F5454" s="264"/>
      <c r="G5454" s="265"/>
      <c r="H5454" s="126"/>
      <c r="I5454" s="125"/>
      <c r="J5454" s="125"/>
      <c r="K5454" s="125"/>
      <c r="L5454" s="125"/>
      <c r="M5454" s="125"/>
      <c r="N5454" s="125"/>
      <c r="O5454" s="266"/>
      <c r="P5454" s="267"/>
      <c r="Q5454" s="268"/>
      <c r="R5454" s="269"/>
      <c r="S5454" s="268"/>
      <c r="T5454" s="263"/>
      <c r="U5454" s="300"/>
      <c r="V5454" s="294" t="str">
        <f>IF(Tabela7[[#This Row],[C/V]]="c",Tabela7[[#This Row],[Preço Médio]],"")</f>
        <v/>
      </c>
      <c r="W5454" s="294" t="str">
        <f>IF(Tabela7[[#This Row],[C/V]]="v",Tabela7[[#This Row],[Preço Médio]],"")</f>
        <v/>
      </c>
      <c r="X5454" s="123" t="str">
        <f>Tabela7[[#This Row],[Código Negociação]]&amp;Tabela7[[#This Row],[C/V]]</f>
        <v/>
      </c>
    </row>
    <row r="5455" spans="3:24" ht="15" customHeight="1" x14ac:dyDescent="0.25">
      <c r="C5455" s="262"/>
      <c r="D5455" s="272"/>
      <c r="E5455" s="272"/>
      <c r="F5455" s="264"/>
      <c r="G5455" s="265"/>
      <c r="H5455" s="126"/>
      <c r="I5455" s="125"/>
      <c r="J5455" s="125"/>
      <c r="K5455" s="125"/>
      <c r="L5455" s="125"/>
      <c r="M5455" s="125"/>
      <c r="N5455" s="125"/>
      <c r="O5455" s="266"/>
      <c r="P5455" s="267"/>
      <c r="Q5455" s="267"/>
      <c r="R5455" s="270"/>
      <c r="S5455" s="267"/>
      <c r="T5455" s="264"/>
      <c r="U5455" s="300"/>
      <c r="V5455" s="294" t="str">
        <f>IF(Tabela7[[#This Row],[C/V]]="c",Tabela7[[#This Row],[Preço Médio]],"")</f>
        <v/>
      </c>
      <c r="W5455" s="294" t="str">
        <f>IF(Tabela7[[#This Row],[C/V]]="v",Tabela7[[#This Row],[Preço Médio]],"")</f>
        <v/>
      </c>
      <c r="X5455" s="123" t="str">
        <f>Tabela7[[#This Row],[Código Negociação]]&amp;Tabela7[[#This Row],[C/V]]</f>
        <v/>
      </c>
    </row>
    <row r="5456" spans="3:24" ht="15" customHeight="1" x14ac:dyDescent="0.25">
      <c r="C5456" s="141"/>
      <c r="D5456" s="273"/>
      <c r="E5456" s="273"/>
      <c r="F5456" s="264"/>
      <c r="G5456" s="274"/>
      <c r="H5456" s="264"/>
      <c r="I5456" s="275"/>
      <c r="J5456" s="275"/>
      <c r="K5456" s="275"/>
      <c r="L5456" s="275"/>
      <c r="M5456" s="275"/>
      <c r="N5456" s="275"/>
      <c r="O5456" s="267"/>
      <c r="P5456" s="267"/>
      <c r="Q5456" s="268"/>
      <c r="R5456" s="269"/>
      <c r="S5456" s="268"/>
      <c r="T5456" s="263"/>
      <c r="U5456" s="300"/>
      <c r="V5456" s="294" t="str">
        <f>IF(Tabela7[[#This Row],[C/V]]="c",Tabela7[[#This Row],[Preço Médio]],"")</f>
        <v/>
      </c>
      <c r="W5456" s="294" t="str">
        <f>IF(Tabela7[[#This Row],[C/V]]="v",Tabela7[[#This Row],[Preço Médio]],"")</f>
        <v/>
      </c>
      <c r="X5456" s="123" t="str">
        <f>Tabela7[[#This Row],[Código Negociação]]&amp;Tabela7[[#This Row],[C/V]]</f>
        <v/>
      </c>
    </row>
    <row r="5457" spans="3:24" ht="15" customHeight="1" x14ac:dyDescent="0.25">
      <c r="C5457" s="262"/>
      <c r="D5457" s="272"/>
      <c r="E5457" s="273"/>
      <c r="F5457" s="264"/>
      <c r="G5457" s="265"/>
      <c r="H5457" s="126"/>
      <c r="I5457" s="125"/>
      <c r="J5457" s="125"/>
      <c r="K5457" s="125"/>
      <c r="L5457" s="125"/>
      <c r="M5457" s="125"/>
      <c r="N5457" s="125"/>
      <c r="O5457" s="266"/>
      <c r="P5457" s="267"/>
      <c r="Q5457" s="268"/>
      <c r="R5457" s="269"/>
      <c r="S5457" s="268"/>
      <c r="T5457" s="263"/>
      <c r="U5457" s="300"/>
      <c r="V5457" s="294" t="str">
        <f>IF(Tabela7[[#This Row],[C/V]]="c",Tabela7[[#This Row],[Preço Médio]],"")</f>
        <v/>
      </c>
      <c r="W5457" s="294" t="str">
        <f>IF(Tabela7[[#This Row],[C/V]]="v",Tabela7[[#This Row],[Preço Médio]],"")</f>
        <v/>
      </c>
      <c r="X5457" s="123" t="str">
        <f>Tabela7[[#This Row],[Código Negociação]]&amp;Tabela7[[#This Row],[C/V]]</f>
        <v/>
      </c>
    </row>
    <row r="5458" spans="3:24" ht="15" customHeight="1" x14ac:dyDescent="0.25">
      <c r="C5458" s="262"/>
      <c r="D5458" s="272"/>
      <c r="E5458" s="273"/>
      <c r="F5458" s="264"/>
      <c r="G5458" s="265"/>
      <c r="H5458" s="126"/>
      <c r="I5458" s="125"/>
      <c r="J5458" s="125"/>
      <c r="K5458" s="125"/>
      <c r="L5458" s="125"/>
      <c r="M5458" s="125"/>
      <c r="N5458" s="125"/>
      <c r="O5458" s="266"/>
      <c r="P5458" s="267"/>
      <c r="Q5458" s="267"/>
      <c r="R5458" s="270"/>
      <c r="S5458" s="267"/>
      <c r="T5458" s="264"/>
      <c r="U5458" s="300"/>
      <c r="V5458" s="294" t="str">
        <f>IF(Tabela7[[#This Row],[C/V]]="c",Tabela7[[#This Row],[Preço Médio]],"")</f>
        <v/>
      </c>
      <c r="W5458" s="294" t="str">
        <f>IF(Tabela7[[#This Row],[C/V]]="v",Tabela7[[#This Row],[Preço Médio]],"")</f>
        <v/>
      </c>
      <c r="X5458" s="123" t="str">
        <f>Tabela7[[#This Row],[Código Negociação]]&amp;Tabela7[[#This Row],[C/V]]</f>
        <v/>
      </c>
    </row>
    <row r="5459" spans="3:24" ht="15" customHeight="1" x14ac:dyDescent="0.25">
      <c r="C5459" s="141"/>
      <c r="D5459" s="271"/>
      <c r="E5459" s="271"/>
      <c r="F5459" s="118"/>
      <c r="G5459" s="119"/>
      <c r="H5459" s="118"/>
      <c r="I5459" s="120"/>
      <c r="J5459" s="120"/>
      <c r="K5459" s="120"/>
      <c r="L5459" s="120"/>
      <c r="M5459" s="120"/>
      <c r="N5459" s="120"/>
      <c r="O5459" s="121"/>
      <c r="P5459" s="121"/>
      <c r="Q5459" s="117"/>
      <c r="R5459" s="122"/>
      <c r="S5459" s="117"/>
      <c r="T5459" s="123"/>
      <c r="U5459" s="299"/>
      <c r="V5459" s="294" t="str">
        <f>IF(Tabela7[[#This Row],[C/V]]="c",Tabela7[[#This Row],[Preço Médio]],"")</f>
        <v/>
      </c>
      <c r="W5459" s="294" t="str">
        <f>IF(Tabela7[[#This Row],[C/V]]="v",Tabela7[[#This Row],[Preço Médio]],"")</f>
        <v/>
      </c>
      <c r="X5459" s="123" t="str">
        <f>Tabela7[[#This Row],[Código Negociação]]&amp;Tabela7[[#This Row],[C/V]]</f>
        <v/>
      </c>
    </row>
    <row r="5460" spans="3:24" ht="15" customHeight="1" x14ac:dyDescent="0.25">
      <c r="C5460" s="262"/>
      <c r="D5460" s="272"/>
      <c r="E5460" s="272"/>
      <c r="F5460" s="264"/>
      <c r="G5460" s="265"/>
      <c r="H5460" s="126"/>
      <c r="I5460" s="125"/>
      <c r="J5460" s="125"/>
      <c r="K5460" s="125"/>
      <c r="L5460" s="125"/>
      <c r="M5460" s="125"/>
      <c r="N5460" s="125"/>
      <c r="O5460" s="266"/>
      <c r="P5460" s="267"/>
      <c r="Q5460" s="268"/>
      <c r="R5460" s="269"/>
      <c r="S5460" s="268"/>
      <c r="T5460" s="263"/>
      <c r="U5460" s="300"/>
      <c r="V5460" s="294" t="str">
        <f>IF(Tabela7[[#This Row],[C/V]]="c",Tabela7[[#This Row],[Preço Médio]],"")</f>
        <v/>
      </c>
      <c r="W5460" s="294" t="str">
        <f>IF(Tabela7[[#This Row],[C/V]]="v",Tabela7[[#This Row],[Preço Médio]],"")</f>
        <v/>
      </c>
      <c r="X5460" s="123" t="str">
        <f>Tabela7[[#This Row],[Código Negociação]]&amp;Tabela7[[#This Row],[C/V]]</f>
        <v/>
      </c>
    </row>
    <row r="5461" spans="3:24" ht="15" customHeight="1" x14ac:dyDescent="0.25">
      <c r="C5461" s="262"/>
      <c r="D5461" s="272"/>
      <c r="E5461" s="272"/>
      <c r="F5461" s="264"/>
      <c r="G5461" s="265"/>
      <c r="H5461" s="126"/>
      <c r="I5461" s="125"/>
      <c r="J5461" s="125"/>
      <c r="K5461" s="125"/>
      <c r="L5461" s="125"/>
      <c r="M5461" s="125"/>
      <c r="N5461" s="125"/>
      <c r="O5461" s="266"/>
      <c r="P5461" s="267"/>
      <c r="Q5461" s="267"/>
      <c r="R5461" s="270"/>
      <c r="S5461" s="267"/>
      <c r="T5461" s="264"/>
      <c r="U5461" s="300"/>
      <c r="V5461" s="294" t="str">
        <f>IF(Tabela7[[#This Row],[C/V]]="c",Tabela7[[#This Row],[Preço Médio]],"")</f>
        <v/>
      </c>
      <c r="W5461" s="294" t="str">
        <f>IF(Tabela7[[#This Row],[C/V]]="v",Tabela7[[#This Row],[Preço Médio]],"")</f>
        <v/>
      </c>
      <c r="X5461" s="123" t="str">
        <f>Tabela7[[#This Row],[Código Negociação]]&amp;Tabela7[[#This Row],[C/V]]</f>
        <v/>
      </c>
    </row>
    <row r="5462" spans="3:24" ht="15" customHeight="1" x14ac:dyDescent="0.25">
      <c r="C5462" s="141"/>
      <c r="D5462" s="273"/>
      <c r="E5462" s="273"/>
      <c r="F5462" s="264"/>
      <c r="G5462" s="274"/>
      <c r="H5462" s="264"/>
      <c r="I5462" s="275"/>
      <c r="J5462" s="275"/>
      <c r="K5462" s="275"/>
      <c r="L5462" s="275"/>
      <c r="M5462" s="275"/>
      <c r="N5462" s="275"/>
      <c r="O5462" s="267"/>
      <c r="P5462" s="267"/>
      <c r="Q5462" s="268"/>
      <c r="R5462" s="269"/>
      <c r="S5462" s="268"/>
      <c r="T5462" s="263"/>
      <c r="U5462" s="300"/>
      <c r="V5462" s="294" t="str">
        <f>IF(Tabela7[[#This Row],[C/V]]="c",Tabela7[[#This Row],[Preço Médio]],"")</f>
        <v/>
      </c>
      <c r="W5462" s="294" t="str">
        <f>IF(Tabela7[[#This Row],[C/V]]="v",Tabela7[[#This Row],[Preço Médio]],"")</f>
        <v/>
      </c>
      <c r="X5462" s="123" t="str">
        <f>Tabela7[[#This Row],[Código Negociação]]&amp;Tabela7[[#This Row],[C/V]]</f>
        <v/>
      </c>
    </row>
    <row r="5463" spans="3:24" ht="15" customHeight="1" x14ac:dyDescent="0.25">
      <c r="C5463" s="262"/>
      <c r="D5463" s="272"/>
      <c r="E5463" s="273"/>
      <c r="F5463" s="264"/>
      <c r="G5463" s="265"/>
      <c r="H5463" s="126"/>
      <c r="I5463" s="125"/>
      <c r="J5463" s="125"/>
      <c r="K5463" s="125"/>
      <c r="L5463" s="125"/>
      <c r="M5463" s="125"/>
      <c r="N5463" s="125"/>
      <c r="O5463" s="266"/>
      <c r="P5463" s="267"/>
      <c r="Q5463" s="268"/>
      <c r="R5463" s="269"/>
      <c r="S5463" s="268"/>
      <c r="T5463" s="263"/>
      <c r="U5463" s="300"/>
      <c r="V5463" s="294" t="str">
        <f>IF(Tabela7[[#This Row],[C/V]]="c",Tabela7[[#This Row],[Preço Médio]],"")</f>
        <v/>
      </c>
      <c r="W5463" s="294" t="str">
        <f>IF(Tabela7[[#This Row],[C/V]]="v",Tabela7[[#This Row],[Preço Médio]],"")</f>
        <v/>
      </c>
      <c r="X5463" s="123" t="str">
        <f>Tabela7[[#This Row],[Código Negociação]]&amp;Tabela7[[#This Row],[C/V]]</f>
        <v/>
      </c>
    </row>
    <row r="5464" spans="3:24" ht="15" customHeight="1" x14ac:dyDescent="0.25">
      <c r="C5464" s="262"/>
      <c r="D5464" s="272"/>
      <c r="E5464" s="273"/>
      <c r="F5464" s="264"/>
      <c r="G5464" s="265"/>
      <c r="H5464" s="126"/>
      <c r="I5464" s="125"/>
      <c r="J5464" s="125"/>
      <c r="K5464" s="125"/>
      <c r="L5464" s="125"/>
      <c r="M5464" s="125"/>
      <c r="N5464" s="125"/>
      <c r="O5464" s="266"/>
      <c r="P5464" s="267"/>
      <c r="Q5464" s="267"/>
      <c r="R5464" s="270"/>
      <c r="S5464" s="267"/>
      <c r="T5464" s="264"/>
      <c r="U5464" s="300"/>
      <c r="V5464" s="294" t="str">
        <f>IF(Tabela7[[#This Row],[C/V]]="c",Tabela7[[#This Row],[Preço Médio]],"")</f>
        <v/>
      </c>
      <c r="W5464" s="294" t="str">
        <f>IF(Tabela7[[#This Row],[C/V]]="v",Tabela7[[#This Row],[Preço Médio]],"")</f>
        <v/>
      </c>
      <c r="X5464" s="123" t="str">
        <f>Tabela7[[#This Row],[Código Negociação]]&amp;Tabela7[[#This Row],[C/V]]</f>
        <v/>
      </c>
    </row>
    <row r="5465" spans="3:24" ht="15" customHeight="1" x14ac:dyDescent="0.25">
      <c r="C5465" s="141"/>
      <c r="D5465" s="271"/>
      <c r="E5465" s="271"/>
      <c r="F5465" s="118"/>
      <c r="G5465" s="119"/>
      <c r="H5465" s="118"/>
      <c r="I5465" s="120"/>
      <c r="J5465" s="120"/>
      <c r="K5465" s="120"/>
      <c r="L5465" s="120"/>
      <c r="M5465" s="120"/>
      <c r="N5465" s="120"/>
      <c r="O5465" s="121"/>
      <c r="P5465" s="121"/>
      <c r="Q5465" s="117"/>
      <c r="R5465" s="122"/>
      <c r="S5465" s="117"/>
      <c r="T5465" s="123"/>
      <c r="U5465" s="299"/>
      <c r="V5465" s="294" t="str">
        <f>IF(Tabela7[[#This Row],[C/V]]="c",Tabela7[[#This Row],[Preço Médio]],"")</f>
        <v/>
      </c>
      <c r="W5465" s="294" t="str">
        <f>IF(Tabela7[[#This Row],[C/V]]="v",Tabela7[[#This Row],[Preço Médio]],"")</f>
        <v/>
      </c>
      <c r="X5465" s="123" t="str">
        <f>Tabela7[[#This Row],[Código Negociação]]&amp;Tabela7[[#This Row],[C/V]]</f>
        <v/>
      </c>
    </row>
    <row r="5466" spans="3:24" ht="15" customHeight="1" x14ac:dyDescent="0.25">
      <c r="C5466" s="262"/>
      <c r="D5466" s="272"/>
      <c r="E5466" s="272"/>
      <c r="F5466" s="264"/>
      <c r="G5466" s="265"/>
      <c r="H5466" s="126"/>
      <c r="I5466" s="125"/>
      <c r="J5466" s="125"/>
      <c r="K5466" s="125"/>
      <c r="L5466" s="125"/>
      <c r="M5466" s="125"/>
      <c r="N5466" s="125"/>
      <c r="O5466" s="266"/>
      <c r="P5466" s="267"/>
      <c r="Q5466" s="268"/>
      <c r="R5466" s="269"/>
      <c r="S5466" s="268"/>
      <c r="T5466" s="263"/>
      <c r="U5466" s="300"/>
      <c r="V5466" s="294" t="str">
        <f>IF(Tabela7[[#This Row],[C/V]]="c",Tabela7[[#This Row],[Preço Médio]],"")</f>
        <v/>
      </c>
      <c r="W5466" s="294" t="str">
        <f>IF(Tabela7[[#This Row],[C/V]]="v",Tabela7[[#This Row],[Preço Médio]],"")</f>
        <v/>
      </c>
      <c r="X5466" s="123" t="str">
        <f>Tabela7[[#This Row],[Código Negociação]]&amp;Tabela7[[#This Row],[C/V]]</f>
        <v/>
      </c>
    </row>
    <row r="5467" spans="3:24" ht="15" customHeight="1" x14ac:dyDescent="0.25">
      <c r="C5467" s="262"/>
      <c r="D5467" s="272"/>
      <c r="E5467" s="272"/>
      <c r="F5467" s="264"/>
      <c r="G5467" s="265"/>
      <c r="H5467" s="126"/>
      <c r="I5467" s="125"/>
      <c r="J5467" s="125"/>
      <c r="K5467" s="125"/>
      <c r="L5467" s="125"/>
      <c r="M5467" s="125"/>
      <c r="N5467" s="125"/>
      <c r="O5467" s="266"/>
      <c r="P5467" s="267"/>
      <c r="Q5467" s="267"/>
      <c r="R5467" s="270"/>
      <c r="S5467" s="267"/>
      <c r="T5467" s="264"/>
      <c r="U5467" s="300"/>
      <c r="V5467" s="294" t="str">
        <f>IF(Tabela7[[#This Row],[C/V]]="c",Tabela7[[#This Row],[Preço Médio]],"")</f>
        <v/>
      </c>
      <c r="W5467" s="294" t="str">
        <f>IF(Tabela7[[#This Row],[C/V]]="v",Tabela7[[#This Row],[Preço Médio]],"")</f>
        <v/>
      </c>
      <c r="X5467" s="123" t="str">
        <f>Tabela7[[#This Row],[Código Negociação]]&amp;Tabela7[[#This Row],[C/V]]</f>
        <v/>
      </c>
    </row>
    <row r="5468" spans="3:24" ht="15" customHeight="1" x14ac:dyDescent="0.25">
      <c r="C5468" s="141"/>
      <c r="D5468" s="273"/>
      <c r="E5468" s="273"/>
      <c r="F5468" s="264"/>
      <c r="G5468" s="274"/>
      <c r="H5468" s="264"/>
      <c r="I5468" s="275"/>
      <c r="J5468" s="275"/>
      <c r="K5468" s="275"/>
      <c r="L5468" s="275"/>
      <c r="M5468" s="275"/>
      <c r="N5468" s="275"/>
      <c r="O5468" s="267"/>
      <c r="P5468" s="267"/>
      <c r="Q5468" s="268"/>
      <c r="R5468" s="269"/>
      <c r="S5468" s="268"/>
      <c r="T5468" s="263"/>
      <c r="U5468" s="300"/>
      <c r="V5468" s="294" t="str">
        <f>IF(Tabela7[[#This Row],[C/V]]="c",Tabela7[[#This Row],[Preço Médio]],"")</f>
        <v/>
      </c>
      <c r="W5468" s="294" t="str">
        <f>IF(Tabela7[[#This Row],[C/V]]="v",Tabela7[[#This Row],[Preço Médio]],"")</f>
        <v/>
      </c>
      <c r="X5468" s="123" t="str">
        <f>Tabela7[[#This Row],[Código Negociação]]&amp;Tabela7[[#This Row],[C/V]]</f>
        <v/>
      </c>
    </row>
    <row r="5469" spans="3:24" ht="15" customHeight="1" x14ac:dyDescent="0.25">
      <c r="C5469" s="262"/>
      <c r="D5469" s="272"/>
      <c r="E5469" s="273"/>
      <c r="F5469" s="264"/>
      <c r="G5469" s="265"/>
      <c r="H5469" s="126"/>
      <c r="I5469" s="125"/>
      <c r="J5469" s="125"/>
      <c r="K5469" s="125"/>
      <c r="L5469" s="125"/>
      <c r="M5469" s="125"/>
      <c r="N5469" s="125"/>
      <c r="O5469" s="266"/>
      <c r="P5469" s="267"/>
      <c r="Q5469" s="268"/>
      <c r="R5469" s="269"/>
      <c r="S5469" s="268"/>
      <c r="T5469" s="263"/>
      <c r="U5469" s="300"/>
      <c r="V5469" s="294" t="str">
        <f>IF(Tabela7[[#This Row],[C/V]]="c",Tabela7[[#This Row],[Preço Médio]],"")</f>
        <v/>
      </c>
      <c r="W5469" s="294" t="str">
        <f>IF(Tabela7[[#This Row],[C/V]]="v",Tabela7[[#This Row],[Preço Médio]],"")</f>
        <v/>
      </c>
      <c r="X5469" s="123" t="str">
        <f>Tabela7[[#This Row],[Código Negociação]]&amp;Tabela7[[#This Row],[C/V]]</f>
        <v/>
      </c>
    </row>
    <row r="5470" spans="3:24" ht="15" customHeight="1" x14ac:dyDescent="0.25">
      <c r="C5470" s="262"/>
      <c r="D5470" s="272"/>
      <c r="E5470" s="273"/>
      <c r="F5470" s="264"/>
      <c r="G5470" s="265"/>
      <c r="H5470" s="126"/>
      <c r="I5470" s="125"/>
      <c r="J5470" s="125"/>
      <c r="K5470" s="125"/>
      <c r="L5470" s="125"/>
      <c r="M5470" s="125"/>
      <c r="N5470" s="125"/>
      <c r="O5470" s="266"/>
      <c r="P5470" s="267"/>
      <c r="Q5470" s="267"/>
      <c r="R5470" s="270"/>
      <c r="S5470" s="267"/>
      <c r="T5470" s="264"/>
      <c r="U5470" s="300"/>
      <c r="V5470" s="294" t="str">
        <f>IF(Tabela7[[#This Row],[C/V]]="c",Tabela7[[#This Row],[Preço Médio]],"")</f>
        <v/>
      </c>
      <c r="W5470" s="294" t="str">
        <f>IF(Tabela7[[#This Row],[C/V]]="v",Tabela7[[#This Row],[Preço Médio]],"")</f>
        <v/>
      </c>
      <c r="X5470" s="123" t="str">
        <f>Tabela7[[#This Row],[Código Negociação]]&amp;Tabela7[[#This Row],[C/V]]</f>
        <v/>
      </c>
    </row>
    <row r="5471" spans="3:24" ht="15" customHeight="1" x14ac:dyDescent="0.25">
      <c r="C5471" s="141"/>
      <c r="D5471" s="271"/>
      <c r="E5471" s="271"/>
      <c r="F5471" s="118"/>
      <c r="G5471" s="119"/>
      <c r="H5471" s="118"/>
      <c r="I5471" s="120"/>
      <c r="J5471" s="120"/>
      <c r="K5471" s="120"/>
      <c r="L5471" s="120"/>
      <c r="M5471" s="120"/>
      <c r="N5471" s="120"/>
      <c r="O5471" s="121"/>
      <c r="P5471" s="121"/>
      <c r="Q5471" s="117"/>
      <c r="R5471" s="122"/>
      <c r="S5471" s="117"/>
      <c r="T5471" s="123"/>
      <c r="U5471" s="299"/>
      <c r="V5471" s="294" t="str">
        <f>IF(Tabela7[[#This Row],[C/V]]="c",Tabela7[[#This Row],[Preço Médio]],"")</f>
        <v/>
      </c>
      <c r="W5471" s="294" t="str">
        <f>IF(Tabela7[[#This Row],[C/V]]="v",Tabela7[[#This Row],[Preço Médio]],"")</f>
        <v/>
      </c>
      <c r="X5471" s="123" t="str">
        <f>Tabela7[[#This Row],[Código Negociação]]&amp;Tabela7[[#This Row],[C/V]]</f>
        <v/>
      </c>
    </row>
    <row r="5472" spans="3:24" ht="15" customHeight="1" x14ac:dyDescent="0.25">
      <c r="C5472" s="262"/>
      <c r="D5472" s="272"/>
      <c r="E5472" s="272"/>
      <c r="F5472" s="264"/>
      <c r="G5472" s="265"/>
      <c r="H5472" s="126"/>
      <c r="I5472" s="125"/>
      <c r="J5472" s="125"/>
      <c r="K5472" s="125"/>
      <c r="L5472" s="125"/>
      <c r="M5472" s="125"/>
      <c r="N5472" s="125"/>
      <c r="O5472" s="266"/>
      <c r="P5472" s="267"/>
      <c r="Q5472" s="268"/>
      <c r="R5472" s="269"/>
      <c r="S5472" s="268"/>
      <c r="T5472" s="263"/>
      <c r="U5472" s="300"/>
      <c r="V5472" s="294" t="str">
        <f>IF(Tabela7[[#This Row],[C/V]]="c",Tabela7[[#This Row],[Preço Médio]],"")</f>
        <v/>
      </c>
      <c r="W5472" s="294" t="str">
        <f>IF(Tabela7[[#This Row],[C/V]]="v",Tabela7[[#This Row],[Preço Médio]],"")</f>
        <v/>
      </c>
      <c r="X5472" s="123" t="str">
        <f>Tabela7[[#This Row],[Código Negociação]]&amp;Tabela7[[#This Row],[C/V]]</f>
        <v/>
      </c>
    </row>
    <row r="5473" spans="3:24" ht="15" customHeight="1" x14ac:dyDescent="0.25">
      <c r="C5473" s="262"/>
      <c r="D5473" s="272"/>
      <c r="E5473" s="272"/>
      <c r="F5473" s="264"/>
      <c r="G5473" s="265"/>
      <c r="H5473" s="126"/>
      <c r="I5473" s="125"/>
      <c r="J5473" s="125"/>
      <c r="K5473" s="125"/>
      <c r="L5473" s="125"/>
      <c r="M5473" s="125"/>
      <c r="N5473" s="125"/>
      <c r="O5473" s="266"/>
      <c r="P5473" s="267"/>
      <c r="Q5473" s="267"/>
      <c r="R5473" s="270"/>
      <c r="S5473" s="267"/>
      <c r="T5473" s="264"/>
      <c r="U5473" s="300"/>
      <c r="V5473" s="294" t="str">
        <f>IF(Tabela7[[#This Row],[C/V]]="c",Tabela7[[#This Row],[Preço Médio]],"")</f>
        <v/>
      </c>
      <c r="W5473" s="294" t="str">
        <f>IF(Tabela7[[#This Row],[C/V]]="v",Tabela7[[#This Row],[Preço Médio]],"")</f>
        <v/>
      </c>
      <c r="X5473" s="123" t="str">
        <f>Tabela7[[#This Row],[Código Negociação]]&amp;Tabela7[[#This Row],[C/V]]</f>
        <v/>
      </c>
    </row>
    <row r="5474" spans="3:24" ht="15" customHeight="1" x14ac:dyDescent="0.25">
      <c r="C5474" s="141"/>
      <c r="D5474" s="273"/>
      <c r="E5474" s="273"/>
      <c r="F5474" s="264"/>
      <c r="G5474" s="274"/>
      <c r="H5474" s="264"/>
      <c r="I5474" s="275"/>
      <c r="J5474" s="275"/>
      <c r="K5474" s="275"/>
      <c r="L5474" s="275"/>
      <c r="M5474" s="275"/>
      <c r="N5474" s="275"/>
      <c r="O5474" s="267"/>
      <c r="P5474" s="267"/>
      <c r="Q5474" s="268"/>
      <c r="R5474" s="269"/>
      <c r="S5474" s="268"/>
      <c r="T5474" s="263"/>
      <c r="U5474" s="300"/>
      <c r="V5474" s="294" t="str">
        <f>IF(Tabela7[[#This Row],[C/V]]="c",Tabela7[[#This Row],[Preço Médio]],"")</f>
        <v/>
      </c>
      <c r="W5474" s="294" t="str">
        <f>IF(Tabela7[[#This Row],[C/V]]="v",Tabela7[[#This Row],[Preço Médio]],"")</f>
        <v/>
      </c>
      <c r="X5474" s="123" t="str">
        <f>Tabela7[[#This Row],[Código Negociação]]&amp;Tabela7[[#This Row],[C/V]]</f>
        <v/>
      </c>
    </row>
    <row r="5475" spans="3:24" ht="15" customHeight="1" x14ac:dyDescent="0.25">
      <c r="C5475" s="262"/>
      <c r="D5475" s="272"/>
      <c r="E5475" s="273"/>
      <c r="F5475" s="264"/>
      <c r="G5475" s="265"/>
      <c r="H5475" s="126"/>
      <c r="I5475" s="125"/>
      <c r="J5475" s="125"/>
      <c r="K5475" s="125"/>
      <c r="L5475" s="125"/>
      <c r="M5475" s="125"/>
      <c r="N5475" s="125"/>
      <c r="O5475" s="266"/>
      <c r="P5475" s="267"/>
      <c r="Q5475" s="268"/>
      <c r="R5475" s="269"/>
      <c r="S5475" s="268"/>
      <c r="T5475" s="263"/>
      <c r="U5475" s="300"/>
      <c r="V5475" s="294" t="str">
        <f>IF(Tabela7[[#This Row],[C/V]]="c",Tabela7[[#This Row],[Preço Médio]],"")</f>
        <v/>
      </c>
      <c r="W5475" s="294" t="str">
        <f>IF(Tabela7[[#This Row],[C/V]]="v",Tabela7[[#This Row],[Preço Médio]],"")</f>
        <v/>
      </c>
      <c r="X5475" s="123" t="str">
        <f>Tabela7[[#This Row],[Código Negociação]]&amp;Tabela7[[#This Row],[C/V]]</f>
        <v/>
      </c>
    </row>
    <row r="5476" spans="3:24" ht="15" customHeight="1" x14ac:dyDescent="0.25">
      <c r="C5476" s="262"/>
      <c r="D5476" s="272"/>
      <c r="E5476" s="273"/>
      <c r="F5476" s="264"/>
      <c r="G5476" s="265"/>
      <c r="H5476" s="126"/>
      <c r="I5476" s="125"/>
      <c r="J5476" s="125"/>
      <c r="K5476" s="125"/>
      <c r="L5476" s="125"/>
      <c r="M5476" s="125"/>
      <c r="N5476" s="125"/>
      <c r="O5476" s="266"/>
      <c r="P5476" s="267"/>
      <c r="Q5476" s="267"/>
      <c r="R5476" s="270"/>
      <c r="S5476" s="267"/>
      <c r="T5476" s="264"/>
      <c r="U5476" s="300"/>
      <c r="V5476" s="294" t="str">
        <f>IF(Tabela7[[#This Row],[C/V]]="c",Tabela7[[#This Row],[Preço Médio]],"")</f>
        <v/>
      </c>
      <c r="W5476" s="294" t="str">
        <f>IF(Tabela7[[#This Row],[C/V]]="v",Tabela7[[#This Row],[Preço Médio]],"")</f>
        <v/>
      </c>
      <c r="X5476" s="123" t="str">
        <f>Tabela7[[#This Row],[Código Negociação]]&amp;Tabela7[[#This Row],[C/V]]</f>
        <v/>
      </c>
    </row>
    <row r="5477" spans="3:24" ht="15" customHeight="1" x14ac:dyDescent="0.25">
      <c r="C5477" s="141"/>
      <c r="D5477" s="271"/>
      <c r="E5477" s="271"/>
      <c r="F5477" s="118"/>
      <c r="G5477" s="119"/>
      <c r="H5477" s="118"/>
      <c r="I5477" s="120"/>
      <c r="J5477" s="120"/>
      <c r="K5477" s="120"/>
      <c r="L5477" s="120"/>
      <c r="M5477" s="120"/>
      <c r="N5477" s="120"/>
      <c r="O5477" s="121"/>
      <c r="P5477" s="121"/>
      <c r="Q5477" s="117"/>
      <c r="R5477" s="122"/>
      <c r="S5477" s="117"/>
      <c r="T5477" s="123"/>
      <c r="U5477" s="299"/>
      <c r="V5477" s="294" t="str">
        <f>IF(Tabela7[[#This Row],[C/V]]="c",Tabela7[[#This Row],[Preço Médio]],"")</f>
        <v/>
      </c>
      <c r="W5477" s="294" t="str">
        <f>IF(Tabela7[[#This Row],[C/V]]="v",Tabela7[[#This Row],[Preço Médio]],"")</f>
        <v/>
      </c>
      <c r="X5477" s="123" t="str">
        <f>Tabela7[[#This Row],[Código Negociação]]&amp;Tabela7[[#This Row],[C/V]]</f>
        <v/>
      </c>
    </row>
    <row r="5478" spans="3:24" ht="15" customHeight="1" x14ac:dyDescent="0.25">
      <c r="C5478" s="262"/>
      <c r="D5478" s="272"/>
      <c r="E5478" s="272"/>
      <c r="F5478" s="264"/>
      <c r="G5478" s="265"/>
      <c r="H5478" s="126"/>
      <c r="I5478" s="125"/>
      <c r="J5478" s="125"/>
      <c r="K5478" s="125"/>
      <c r="L5478" s="125"/>
      <c r="M5478" s="125"/>
      <c r="N5478" s="125"/>
      <c r="O5478" s="266"/>
      <c r="P5478" s="267"/>
      <c r="Q5478" s="268"/>
      <c r="R5478" s="269"/>
      <c r="S5478" s="268"/>
      <c r="T5478" s="263"/>
      <c r="U5478" s="300"/>
      <c r="V5478" s="294" t="str">
        <f>IF(Tabela7[[#This Row],[C/V]]="c",Tabela7[[#This Row],[Preço Médio]],"")</f>
        <v/>
      </c>
      <c r="W5478" s="294" t="str">
        <f>IF(Tabela7[[#This Row],[C/V]]="v",Tabela7[[#This Row],[Preço Médio]],"")</f>
        <v/>
      </c>
      <c r="X5478" s="123" t="str">
        <f>Tabela7[[#This Row],[Código Negociação]]&amp;Tabela7[[#This Row],[C/V]]</f>
        <v/>
      </c>
    </row>
    <row r="5479" spans="3:24" ht="15" customHeight="1" x14ac:dyDescent="0.25">
      <c r="C5479" s="262"/>
      <c r="D5479" s="272"/>
      <c r="E5479" s="272"/>
      <c r="F5479" s="264"/>
      <c r="G5479" s="265"/>
      <c r="H5479" s="126"/>
      <c r="I5479" s="125"/>
      <c r="J5479" s="125"/>
      <c r="K5479" s="125"/>
      <c r="L5479" s="125"/>
      <c r="M5479" s="125"/>
      <c r="N5479" s="125"/>
      <c r="O5479" s="266"/>
      <c r="P5479" s="267"/>
      <c r="Q5479" s="267"/>
      <c r="R5479" s="270"/>
      <c r="S5479" s="267"/>
      <c r="T5479" s="264"/>
      <c r="U5479" s="300"/>
      <c r="V5479" s="294" t="str">
        <f>IF(Tabela7[[#This Row],[C/V]]="c",Tabela7[[#This Row],[Preço Médio]],"")</f>
        <v/>
      </c>
      <c r="W5479" s="294" t="str">
        <f>IF(Tabela7[[#This Row],[C/V]]="v",Tabela7[[#This Row],[Preço Médio]],"")</f>
        <v/>
      </c>
      <c r="X5479" s="123" t="str">
        <f>Tabela7[[#This Row],[Código Negociação]]&amp;Tabela7[[#This Row],[C/V]]</f>
        <v/>
      </c>
    </row>
    <row r="5480" spans="3:24" ht="15" customHeight="1" x14ac:dyDescent="0.25">
      <c r="C5480" s="141"/>
      <c r="D5480" s="273"/>
      <c r="E5480" s="273"/>
      <c r="F5480" s="264"/>
      <c r="G5480" s="274"/>
      <c r="H5480" s="264"/>
      <c r="I5480" s="275"/>
      <c r="J5480" s="275"/>
      <c r="K5480" s="275"/>
      <c r="L5480" s="275"/>
      <c r="M5480" s="275"/>
      <c r="N5480" s="275"/>
      <c r="O5480" s="267"/>
      <c r="P5480" s="267"/>
      <c r="Q5480" s="268"/>
      <c r="R5480" s="269"/>
      <c r="S5480" s="268"/>
      <c r="T5480" s="263"/>
      <c r="U5480" s="300"/>
      <c r="V5480" s="294" t="str">
        <f>IF(Tabela7[[#This Row],[C/V]]="c",Tabela7[[#This Row],[Preço Médio]],"")</f>
        <v/>
      </c>
      <c r="W5480" s="294" t="str">
        <f>IF(Tabela7[[#This Row],[C/V]]="v",Tabela7[[#This Row],[Preço Médio]],"")</f>
        <v/>
      </c>
      <c r="X5480" s="123" t="str">
        <f>Tabela7[[#This Row],[Código Negociação]]&amp;Tabela7[[#This Row],[C/V]]</f>
        <v/>
      </c>
    </row>
    <row r="5481" spans="3:24" ht="15" customHeight="1" x14ac:dyDescent="0.25">
      <c r="C5481" s="262"/>
      <c r="D5481" s="272"/>
      <c r="E5481" s="273"/>
      <c r="F5481" s="264"/>
      <c r="G5481" s="265"/>
      <c r="H5481" s="126"/>
      <c r="I5481" s="125"/>
      <c r="J5481" s="125"/>
      <c r="K5481" s="125"/>
      <c r="L5481" s="125"/>
      <c r="M5481" s="125"/>
      <c r="N5481" s="125"/>
      <c r="O5481" s="266"/>
      <c r="P5481" s="267"/>
      <c r="Q5481" s="268"/>
      <c r="R5481" s="269"/>
      <c r="S5481" s="268"/>
      <c r="T5481" s="263"/>
      <c r="U5481" s="300"/>
      <c r="V5481" s="294" t="str">
        <f>IF(Tabela7[[#This Row],[C/V]]="c",Tabela7[[#This Row],[Preço Médio]],"")</f>
        <v/>
      </c>
      <c r="W5481" s="294" t="str">
        <f>IF(Tabela7[[#This Row],[C/V]]="v",Tabela7[[#This Row],[Preço Médio]],"")</f>
        <v/>
      </c>
      <c r="X5481" s="123" t="str">
        <f>Tabela7[[#This Row],[Código Negociação]]&amp;Tabela7[[#This Row],[C/V]]</f>
        <v/>
      </c>
    </row>
    <row r="5482" spans="3:24" ht="15" customHeight="1" x14ac:dyDescent="0.25">
      <c r="C5482" s="262"/>
      <c r="D5482" s="272"/>
      <c r="E5482" s="273"/>
      <c r="F5482" s="264"/>
      <c r="G5482" s="265"/>
      <c r="H5482" s="126"/>
      <c r="I5482" s="125"/>
      <c r="J5482" s="125"/>
      <c r="K5482" s="125"/>
      <c r="L5482" s="125"/>
      <c r="M5482" s="125"/>
      <c r="N5482" s="125"/>
      <c r="O5482" s="266"/>
      <c r="P5482" s="267"/>
      <c r="Q5482" s="267"/>
      <c r="R5482" s="270"/>
      <c r="S5482" s="267"/>
      <c r="T5482" s="264"/>
      <c r="U5482" s="300"/>
      <c r="V5482" s="294" t="str">
        <f>IF(Tabela7[[#This Row],[C/V]]="c",Tabela7[[#This Row],[Preço Médio]],"")</f>
        <v/>
      </c>
      <c r="W5482" s="294" t="str">
        <f>IF(Tabela7[[#This Row],[C/V]]="v",Tabela7[[#This Row],[Preço Médio]],"")</f>
        <v/>
      </c>
      <c r="X5482" s="123" t="str">
        <f>Tabela7[[#This Row],[Código Negociação]]&amp;Tabela7[[#This Row],[C/V]]</f>
        <v/>
      </c>
    </row>
    <row r="5483" spans="3:24" ht="15" customHeight="1" x14ac:dyDescent="0.25">
      <c r="C5483" s="141"/>
      <c r="D5483" s="271"/>
      <c r="E5483" s="271"/>
      <c r="F5483" s="118"/>
      <c r="G5483" s="119"/>
      <c r="H5483" s="118"/>
      <c r="I5483" s="120"/>
      <c r="J5483" s="120"/>
      <c r="K5483" s="120"/>
      <c r="L5483" s="120"/>
      <c r="M5483" s="120"/>
      <c r="N5483" s="120"/>
      <c r="O5483" s="121"/>
      <c r="P5483" s="121"/>
      <c r="Q5483" s="117"/>
      <c r="R5483" s="122"/>
      <c r="S5483" s="117"/>
      <c r="T5483" s="123"/>
      <c r="U5483" s="299"/>
      <c r="V5483" s="294" t="str">
        <f>IF(Tabela7[[#This Row],[C/V]]="c",Tabela7[[#This Row],[Preço Médio]],"")</f>
        <v/>
      </c>
      <c r="W5483" s="294" t="str">
        <f>IF(Tabela7[[#This Row],[C/V]]="v",Tabela7[[#This Row],[Preço Médio]],"")</f>
        <v/>
      </c>
      <c r="X5483" s="123" t="str">
        <f>Tabela7[[#This Row],[Código Negociação]]&amp;Tabela7[[#This Row],[C/V]]</f>
        <v/>
      </c>
    </row>
    <row r="5484" spans="3:24" ht="15" customHeight="1" x14ac:dyDescent="0.25">
      <c r="C5484" s="262"/>
      <c r="D5484" s="272"/>
      <c r="E5484" s="272"/>
      <c r="F5484" s="264"/>
      <c r="G5484" s="265"/>
      <c r="H5484" s="126"/>
      <c r="I5484" s="125"/>
      <c r="J5484" s="125"/>
      <c r="K5484" s="125"/>
      <c r="L5484" s="125"/>
      <c r="M5484" s="125"/>
      <c r="N5484" s="125"/>
      <c r="O5484" s="266"/>
      <c r="P5484" s="267"/>
      <c r="Q5484" s="268"/>
      <c r="R5484" s="269"/>
      <c r="S5484" s="268"/>
      <c r="T5484" s="263"/>
      <c r="U5484" s="300"/>
      <c r="V5484" s="294" t="str">
        <f>IF(Tabela7[[#This Row],[C/V]]="c",Tabela7[[#This Row],[Preço Médio]],"")</f>
        <v/>
      </c>
      <c r="W5484" s="294" t="str">
        <f>IF(Tabela7[[#This Row],[C/V]]="v",Tabela7[[#This Row],[Preço Médio]],"")</f>
        <v/>
      </c>
      <c r="X5484" s="123" t="str">
        <f>Tabela7[[#This Row],[Código Negociação]]&amp;Tabela7[[#This Row],[C/V]]</f>
        <v/>
      </c>
    </row>
    <row r="5485" spans="3:24" ht="15" customHeight="1" x14ac:dyDescent="0.25">
      <c r="C5485" s="262"/>
      <c r="D5485" s="272"/>
      <c r="E5485" s="272"/>
      <c r="F5485" s="264"/>
      <c r="G5485" s="265"/>
      <c r="H5485" s="126"/>
      <c r="I5485" s="125"/>
      <c r="J5485" s="125"/>
      <c r="K5485" s="125"/>
      <c r="L5485" s="125"/>
      <c r="M5485" s="125"/>
      <c r="N5485" s="125"/>
      <c r="O5485" s="266"/>
      <c r="P5485" s="267"/>
      <c r="Q5485" s="267"/>
      <c r="R5485" s="270"/>
      <c r="S5485" s="267"/>
      <c r="T5485" s="264"/>
      <c r="U5485" s="300"/>
      <c r="V5485" s="294" t="str">
        <f>IF(Tabela7[[#This Row],[C/V]]="c",Tabela7[[#This Row],[Preço Médio]],"")</f>
        <v/>
      </c>
      <c r="W5485" s="294" t="str">
        <f>IF(Tabela7[[#This Row],[C/V]]="v",Tabela7[[#This Row],[Preço Médio]],"")</f>
        <v/>
      </c>
      <c r="X5485" s="123" t="str">
        <f>Tabela7[[#This Row],[Código Negociação]]&amp;Tabela7[[#This Row],[C/V]]</f>
        <v/>
      </c>
    </row>
    <row r="5486" spans="3:24" ht="15" customHeight="1" x14ac:dyDescent="0.25">
      <c r="C5486" s="141"/>
      <c r="D5486" s="273"/>
      <c r="E5486" s="273"/>
      <c r="F5486" s="264"/>
      <c r="G5486" s="274"/>
      <c r="H5486" s="264"/>
      <c r="I5486" s="275"/>
      <c r="J5486" s="275"/>
      <c r="K5486" s="275"/>
      <c r="L5486" s="275"/>
      <c r="M5486" s="275"/>
      <c r="N5486" s="275"/>
      <c r="O5486" s="267"/>
      <c r="P5486" s="267"/>
      <c r="Q5486" s="268"/>
      <c r="R5486" s="269"/>
      <c r="S5486" s="268"/>
      <c r="T5486" s="263"/>
      <c r="U5486" s="300"/>
      <c r="V5486" s="294" t="str">
        <f>IF(Tabela7[[#This Row],[C/V]]="c",Tabela7[[#This Row],[Preço Médio]],"")</f>
        <v/>
      </c>
      <c r="W5486" s="294" t="str">
        <f>IF(Tabela7[[#This Row],[C/V]]="v",Tabela7[[#This Row],[Preço Médio]],"")</f>
        <v/>
      </c>
      <c r="X5486" s="123" t="str">
        <f>Tabela7[[#This Row],[Código Negociação]]&amp;Tabela7[[#This Row],[C/V]]</f>
        <v/>
      </c>
    </row>
    <row r="5487" spans="3:24" ht="15" customHeight="1" x14ac:dyDescent="0.25">
      <c r="C5487" s="262"/>
      <c r="D5487" s="272"/>
      <c r="E5487" s="273"/>
      <c r="F5487" s="264"/>
      <c r="G5487" s="265"/>
      <c r="H5487" s="126"/>
      <c r="I5487" s="125"/>
      <c r="J5487" s="125"/>
      <c r="K5487" s="125"/>
      <c r="L5487" s="125"/>
      <c r="M5487" s="125"/>
      <c r="N5487" s="125"/>
      <c r="O5487" s="266"/>
      <c r="P5487" s="267"/>
      <c r="Q5487" s="268"/>
      <c r="R5487" s="269"/>
      <c r="S5487" s="268"/>
      <c r="T5487" s="263"/>
      <c r="U5487" s="300"/>
      <c r="V5487" s="294" t="str">
        <f>IF(Tabela7[[#This Row],[C/V]]="c",Tabela7[[#This Row],[Preço Médio]],"")</f>
        <v/>
      </c>
      <c r="W5487" s="294" t="str">
        <f>IF(Tabela7[[#This Row],[C/V]]="v",Tabela7[[#This Row],[Preço Médio]],"")</f>
        <v/>
      </c>
      <c r="X5487" s="123" t="str">
        <f>Tabela7[[#This Row],[Código Negociação]]&amp;Tabela7[[#This Row],[C/V]]</f>
        <v/>
      </c>
    </row>
    <row r="5488" spans="3:24" ht="15" customHeight="1" x14ac:dyDescent="0.25">
      <c r="C5488" s="262"/>
      <c r="D5488" s="272"/>
      <c r="E5488" s="273"/>
      <c r="F5488" s="264"/>
      <c r="G5488" s="265"/>
      <c r="H5488" s="126"/>
      <c r="I5488" s="125"/>
      <c r="J5488" s="125"/>
      <c r="K5488" s="125"/>
      <c r="L5488" s="125"/>
      <c r="M5488" s="125"/>
      <c r="N5488" s="125"/>
      <c r="O5488" s="266"/>
      <c r="P5488" s="267"/>
      <c r="Q5488" s="267"/>
      <c r="R5488" s="270"/>
      <c r="S5488" s="267"/>
      <c r="T5488" s="264"/>
      <c r="U5488" s="300"/>
      <c r="V5488" s="294" t="str">
        <f>IF(Tabela7[[#This Row],[C/V]]="c",Tabela7[[#This Row],[Preço Médio]],"")</f>
        <v/>
      </c>
      <c r="W5488" s="294" t="str">
        <f>IF(Tabela7[[#This Row],[C/V]]="v",Tabela7[[#This Row],[Preço Médio]],"")</f>
        <v/>
      </c>
      <c r="X5488" s="123" t="str">
        <f>Tabela7[[#This Row],[Código Negociação]]&amp;Tabela7[[#This Row],[C/V]]</f>
        <v/>
      </c>
    </row>
    <row r="5489" spans="3:24" ht="15" customHeight="1" x14ac:dyDescent="0.25">
      <c r="C5489" s="141"/>
      <c r="D5489" s="271"/>
      <c r="E5489" s="271"/>
      <c r="F5489" s="118"/>
      <c r="G5489" s="119"/>
      <c r="H5489" s="118"/>
      <c r="I5489" s="120"/>
      <c r="J5489" s="120"/>
      <c r="K5489" s="120"/>
      <c r="L5489" s="120"/>
      <c r="M5489" s="120"/>
      <c r="N5489" s="120"/>
      <c r="O5489" s="121"/>
      <c r="P5489" s="121"/>
      <c r="Q5489" s="117"/>
      <c r="R5489" s="122"/>
      <c r="S5489" s="117"/>
      <c r="T5489" s="123"/>
      <c r="U5489" s="299"/>
      <c r="V5489" s="294" t="str">
        <f>IF(Tabela7[[#This Row],[C/V]]="c",Tabela7[[#This Row],[Preço Médio]],"")</f>
        <v/>
      </c>
      <c r="W5489" s="294" t="str">
        <f>IF(Tabela7[[#This Row],[C/V]]="v",Tabela7[[#This Row],[Preço Médio]],"")</f>
        <v/>
      </c>
      <c r="X5489" s="123" t="str">
        <f>Tabela7[[#This Row],[Código Negociação]]&amp;Tabela7[[#This Row],[C/V]]</f>
        <v/>
      </c>
    </row>
    <row r="5490" spans="3:24" ht="15" customHeight="1" x14ac:dyDescent="0.25">
      <c r="C5490" s="262"/>
      <c r="D5490" s="272"/>
      <c r="E5490" s="272"/>
      <c r="F5490" s="264"/>
      <c r="G5490" s="265"/>
      <c r="H5490" s="126"/>
      <c r="I5490" s="125"/>
      <c r="J5490" s="125"/>
      <c r="K5490" s="125"/>
      <c r="L5490" s="125"/>
      <c r="M5490" s="125"/>
      <c r="N5490" s="125"/>
      <c r="O5490" s="266"/>
      <c r="P5490" s="267"/>
      <c r="Q5490" s="268"/>
      <c r="R5490" s="269"/>
      <c r="S5490" s="268"/>
      <c r="T5490" s="263"/>
      <c r="U5490" s="300"/>
      <c r="V5490" s="294" t="str">
        <f>IF(Tabela7[[#This Row],[C/V]]="c",Tabela7[[#This Row],[Preço Médio]],"")</f>
        <v/>
      </c>
      <c r="W5490" s="294" t="str">
        <f>IF(Tabela7[[#This Row],[C/V]]="v",Tabela7[[#This Row],[Preço Médio]],"")</f>
        <v/>
      </c>
      <c r="X5490" s="123" t="str">
        <f>Tabela7[[#This Row],[Código Negociação]]&amp;Tabela7[[#This Row],[C/V]]</f>
        <v/>
      </c>
    </row>
    <row r="5491" spans="3:24" ht="15" customHeight="1" x14ac:dyDescent="0.25">
      <c r="C5491" s="262"/>
      <c r="D5491" s="272"/>
      <c r="E5491" s="272"/>
      <c r="F5491" s="264"/>
      <c r="G5491" s="265"/>
      <c r="H5491" s="126"/>
      <c r="I5491" s="125"/>
      <c r="J5491" s="125"/>
      <c r="K5491" s="125"/>
      <c r="L5491" s="125"/>
      <c r="M5491" s="125"/>
      <c r="N5491" s="125"/>
      <c r="O5491" s="266"/>
      <c r="P5491" s="267"/>
      <c r="Q5491" s="267"/>
      <c r="R5491" s="270"/>
      <c r="S5491" s="267"/>
      <c r="T5491" s="264"/>
      <c r="U5491" s="300"/>
      <c r="V5491" s="294" t="str">
        <f>IF(Tabela7[[#This Row],[C/V]]="c",Tabela7[[#This Row],[Preço Médio]],"")</f>
        <v/>
      </c>
      <c r="W5491" s="294" t="str">
        <f>IF(Tabela7[[#This Row],[C/V]]="v",Tabela7[[#This Row],[Preço Médio]],"")</f>
        <v/>
      </c>
      <c r="X5491" s="123" t="str">
        <f>Tabela7[[#This Row],[Código Negociação]]&amp;Tabela7[[#This Row],[C/V]]</f>
        <v/>
      </c>
    </row>
    <row r="5492" spans="3:24" ht="15" customHeight="1" x14ac:dyDescent="0.25">
      <c r="C5492" s="141"/>
      <c r="D5492" s="273"/>
      <c r="E5492" s="273"/>
      <c r="F5492" s="264"/>
      <c r="G5492" s="274"/>
      <c r="H5492" s="264"/>
      <c r="I5492" s="275"/>
      <c r="J5492" s="275"/>
      <c r="K5492" s="275"/>
      <c r="L5492" s="275"/>
      <c r="M5492" s="275"/>
      <c r="N5492" s="275"/>
      <c r="O5492" s="267"/>
      <c r="P5492" s="267"/>
      <c r="Q5492" s="268"/>
      <c r="R5492" s="269"/>
      <c r="S5492" s="268"/>
      <c r="T5492" s="263"/>
      <c r="U5492" s="300"/>
      <c r="V5492" s="294" t="str">
        <f>IF(Tabela7[[#This Row],[C/V]]="c",Tabela7[[#This Row],[Preço Médio]],"")</f>
        <v/>
      </c>
      <c r="W5492" s="294" t="str">
        <f>IF(Tabela7[[#This Row],[C/V]]="v",Tabela7[[#This Row],[Preço Médio]],"")</f>
        <v/>
      </c>
      <c r="X5492" s="123" t="str">
        <f>Tabela7[[#This Row],[Código Negociação]]&amp;Tabela7[[#This Row],[C/V]]</f>
        <v/>
      </c>
    </row>
    <row r="5493" spans="3:24" ht="15" customHeight="1" x14ac:dyDescent="0.25">
      <c r="C5493" s="262"/>
      <c r="D5493" s="272"/>
      <c r="E5493" s="273"/>
      <c r="F5493" s="264"/>
      <c r="G5493" s="265"/>
      <c r="H5493" s="126"/>
      <c r="I5493" s="125"/>
      <c r="J5493" s="125"/>
      <c r="K5493" s="125"/>
      <c r="L5493" s="125"/>
      <c r="M5493" s="125"/>
      <c r="N5493" s="125"/>
      <c r="O5493" s="266"/>
      <c r="P5493" s="267"/>
      <c r="Q5493" s="268"/>
      <c r="R5493" s="269"/>
      <c r="S5493" s="268"/>
      <c r="T5493" s="263"/>
      <c r="U5493" s="300"/>
      <c r="V5493" s="294" t="str">
        <f>IF(Tabela7[[#This Row],[C/V]]="c",Tabela7[[#This Row],[Preço Médio]],"")</f>
        <v/>
      </c>
      <c r="W5493" s="294" t="str">
        <f>IF(Tabela7[[#This Row],[C/V]]="v",Tabela7[[#This Row],[Preço Médio]],"")</f>
        <v/>
      </c>
      <c r="X5493" s="123" t="str">
        <f>Tabela7[[#This Row],[Código Negociação]]&amp;Tabela7[[#This Row],[C/V]]</f>
        <v/>
      </c>
    </row>
    <row r="5494" spans="3:24" ht="15" customHeight="1" x14ac:dyDescent="0.25">
      <c r="C5494" s="262"/>
      <c r="D5494" s="272"/>
      <c r="E5494" s="273"/>
      <c r="F5494" s="264"/>
      <c r="G5494" s="265"/>
      <c r="H5494" s="126"/>
      <c r="I5494" s="125"/>
      <c r="J5494" s="125"/>
      <c r="K5494" s="125"/>
      <c r="L5494" s="125"/>
      <c r="M5494" s="125"/>
      <c r="N5494" s="125"/>
      <c r="O5494" s="266"/>
      <c r="P5494" s="267"/>
      <c r="Q5494" s="267"/>
      <c r="R5494" s="270"/>
      <c r="S5494" s="267"/>
      <c r="T5494" s="264"/>
      <c r="U5494" s="300"/>
      <c r="V5494" s="294" t="str">
        <f>IF(Tabela7[[#This Row],[C/V]]="c",Tabela7[[#This Row],[Preço Médio]],"")</f>
        <v/>
      </c>
      <c r="W5494" s="294" t="str">
        <f>IF(Tabela7[[#This Row],[C/V]]="v",Tabela7[[#This Row],[Preço Médio]],"")</f>
        <v/>
      </c>
      <c r="X5494" s="123" t="str">
        <f>Tabela7[[#This Row],[Código Negociação]]&amp;Tabela7[[#This Row],[C/V]]</f>
        <v/>
      </c>
    </row>
    <row r="5495" spans="3:24" ht="15" customHeight="1" x14ac:dyDescent="0.25">
      <c r="C5495" s="141"/>
      <c r="D5495" s="271"/>
      <c r="E5495" s="271"/>
      <c r="F5495" s="118"/>
      <c r="G5495" s="119"/>
      <c r="H5495" s="118"/>
      <c r="I5495" s="120"/>
      <c r="J5495" s="120"/>
      <c r="K5495" s="120"/>
      <c r="L5495" s="120"/>
      <c r="M5495" s="120"/>
      <c r="N5495" s="120"/>
      <c r="O5495" s="121"/>
      <c r="P5495" s="121"/>
      <c r="Q5495" s="117"/>
      <c r="R5495" s="122"/>
      <c r="S5495" s="117"/>
      <c r="T5495" s="123"/>
      <c r="U5495" s="299"/>
      <c r="V5495" s="294" t="str">
        <f>IF(Tabela7[[#This Row],[C/V]]="c",Tabela7[[#This Row],[Preço Médio]],"")</f>
        <v/>
      </c>
      <c r="W5495" s="294" t="str">
        <f>IF(Tabela7[[#This Row],[C/V]]="v",Tabela7[[#This Row],[Preço Médio]],"")</f>
        <v/>
      </c>
      <c r="X5495" s="123" t="str">
        <f>Tabela7[[#This Row],[Código Negociação]]&amp;Tabela7[[#This Row],[C/V]]</f>
        <v/>
      </c>
    </row>
    <row r="5496" spans="3:24" ht="15" customHeight="1" x14ac:dyDescent="0.25">
      <c r="C5496" s="262"/>
      <c r="D5496" s="272"/>
      <c r="E5496" s="272"/>
      <c r="F5496" s="264"/>
      <c r="G5496" s="265"/>
      <c r="H5496" s="126"/>
      <c r="I5496" s="125"/>
      <c r="J5496" s="125"/>
      <c r="K5496" s="125"/>
      <c r="L5496" s="125"/>
      <c r="M5496" s="125"/>
      <c r="N5496" s="125"/>
      <c r="O5496" s="266"/>
      <c r="P5496" s="267"/>
      <c r="Q5496" s="268"/>
      <c r="R5496" s="269"/>
      <c r="S5496" s="268"/>
      <c r="T5496" s="263"/>
      <c r="U5496" s="300"/>
      <c r="V5496" s="294" t="str">
        <f>IF(Tabela7[[#This Row],[C/V]]="c",Tabela7[[#This Row],[Preço Médio]],"")</f>
        <v/>
      </c>
      <c r="W5496" s="294" t="str">
        <f>IF(Tabela7[[#This Row],[C/V]]="v",Tabela7[[#This Row],[Preço Médio]],"")</f>
        <v/>
      </c>
      <c r="X5496" s="123" t="str">
        <f>Tabela7[[#This Row],[Código Negociação]]&amp;Tabela7[[#This Row],[C/V]]</f>
        <v/>
      </c>
    </row>
    <row r="5497" spans="3:24" ht="15" customHeight="1" x14ac:dyDescent="0.25">
      <c r="C5497" s="262"/>
      <c r="D5497" s="272"/>
      <c r="E5497" s="272"/>
      <c r="F5497" s="264"/>
      <c r="G5497" s="265"/>
      <c r="H5497" s="126"/>
      <c r="I5497" s="125"/>
      <c r="J5497" s="125"/>
      <c r="K5497" s="125"/>
      <c r="L5497" s="125"/>
      <c r="M5497" s="125"/>
      <c r="N5497" s="125"/>
      <c r="O5497" s="266"/>
      <c r="P5497" s="267"/>
      <c r="Q5497" s="267"/>
      <c r="R5497" s="270"/>
      <c r="S5497" s="267"/>
      <c r="T5497" s="264"/>
      <c r="U5497" s="300"/>
      <c r="V5497" s="294" t="str">
        <f>IF(Tabela7[[#This Row],[C/V]]="c",Tabela7[[#This Row],[Preço Médio]],"")</f>
        <v/>
      </c>
      <c r="W5497" s="294" t="str">
        <f>IF(Tabela7[[#This Row],[C/V]]="v",Tabela7[[#This Row],[Preço Médio]],"")</f>
        <v/>
      </c>
      <c r="X5497" s="123" t="str">
        <f>Tabela7[[#This Row],[Código Negociação]]&amp;Tabela7[[#This Row],[C/V]]</f>
        <v/>
      </c>
    </row>
    <row r="5498" spans="3:24" ht="15" customHeight="1" x14ac:dyDescent="0.25">
      <c r="C5498" s="141"/>
      <c r="D5498" s="273"/>
      <c r="E5498" s="273"/>
      <c r="F5498" s="264"/>
      <c r="G5498" s="274"/>
      <c r="H5498" s="264"/>
      <c r="I5498" s="275"/>
      <c r="J5498" s="275"/>
      <c r="K5498" s="275"/>
      <c r="L5498" s="275"/>
      <c r="M5498" s="275"/>
      <c r="N5498" s="275"/>
      <c r="O5498" s="267"/>
      <c r="P5498" s="267"/>
      <c r="Q5498" s="268"/>
      <c r="R5498" s="269"/>
      <c r="S5498" s="268"/>
      <c r="T5498" s="263"/>
      <c r="U5498" s="300"/>
      <c r="V5498" s="294" t="str">
        <f>IF(Tabela7[[#This Row],[C/V]]="c",Tabela7[[#This Row],[Preço Médio]],"")</f>
        <v/>
      </c>
      <c r="W5498" s="294" t="str">
        <f>IF(Tabela7[[#This Row],[C/V]]="v",Tabela7[[#This Row],[Preço Médio]],"")</f>
        <v/>
      </c>
      <c r="X5498" s="123" t="str">
        <f>Tabela7[[#This Row],[Código Negociação]]&amp;Tabela7[[#This Row],[C/V]]</f>
        <v/>
      </c>
    </row>
    <row r="5499" spans="3:24" ht="15" customHeight="1" x14ac:dyDescent="0.25">
      <c r="C5499" s="262"/>
      <c r="D5499" s="272"/>
      <c r="E5499" s="273"/>
      <c r="F5499" s="264"/>
      <c r="G5499" s="265"/>
      <c r="H5499" s="126"/>
      <c r="I5499" s="125"/>
      <c r="J5499" s="125"/>
      <c r="K5499" s="125"/>
      <c r="L5499" s="125"/>
      <c r="M5499" s="125"/>
      <c r="N5499" s="125"/>
      <c r="O5499" s="266"/>
      <c r="P5499" s="267"/>
      <c r="Q5499" s="268"/>
      <c r="R5499" s="269"/>
      <c r="S5499" s="268"/>
      <c r="T5499" s="263"/>
      <c r="U5499" s="300"/>
      <c r="V5499" s="294" t="str">
        <f>IF(Tabela7[[#This Row],[C/V]]="c",Tabela7[[#This Row],[Preço Médio]],"")</f>
        <v/>
      </c>
      <c r="W5499" s="294" t="str">
        <f>IF(Tabela7[[#This Row],[C/V]]="v",Tabela7[[#This Row],[Preço Médio]],"")</f>
        <v/>
      </c>
      <c r="X5499" s="123" t="str">
        <f>Tabela7[[#This Row],[Código Negociação]]&amp;Tabela7[[#This Row],[C/V]]</f>
        <v/>
      </c>
    </row>
    <row r="5500" spans="3:24" ht="15" customHeight="1" x14ac:dyDescent="0.25">
      <c r="C5500" s="262"/>
      <c r="D5500" s="272"/>
      <c r="E5500" s="273"/>
      <c r="F5500" s="264"/>
      <c r="G5500" s="265"/>
      <c r="H5500" s="126"/>
      <c r="I5500" s="125"/>
      <c r="J5500" s="125"/>
      <c r="K5500" s="125"/>
      <c r="L5500" s="125"/>
      <c r="M5500" s="125"/>
      <c r="N5500" s="125"/>
      <c r="O5500" s="266"/>
      <c r="P5500" s="267"/>
      <c r="Q5500" s="267"/>
      <c r="R5500" s="270"/>
      <c r="S5500" s="267"/>
      <c r="T5500" s="264"/>
      <c r="U5500" s="300"/>
      <c r="V5500" s="294" t="str">
        <f>IF(Tabela7[[#This Row],[C/V]]="c",Tabela7[[#This Row],[Preço Médio]],"")</f>
        <v/>
      </c>
      <c r="W5500" s="294" t="str">
        <f>IF(Tabela7[[#This Row],[C/V]]="v",Tabela7[[#This Row],[Preço Médio]],"")</f>
        <v/>
      </c>
      <c r="X5500" s="123" t="str">
        <f>Tabela7[[#This Row],[Código Negociação]]&amp;Tabela7[[#This Row],[C/V]]</f>
        <v/>
      </c>
    </row>
    <row r="5501" spans="3:24" ht="15" customHeight="1" x14ac:dyDescent="0.25">
      <c r="C5501" s="141"/>
      <c r="D5501" s="271"/>
      <c r="E5501" s="271"/>
      <c r="F5501" s="118"/>
      <c r="G5501" s="119"/>
      <c r="H5501" s="118"/>
      <c r="I5501" s="120"/>
      <c r="J5501" s="120"/>
      <c r="K5501" s="120"/>
      <c r="L5501" s="120"/>
      <c r="M5501" s="120"/>
      <c r="N5501" s="120"/>
      <c r="O5501" s="121"/>
      <c r="P5501" s="121"/>
      <c r="Q5501" s="117"/>
      <c r="R5501" s="122"/>
      <c r="S5501" s="117"/>
      <c r="T5501" s="123"/>
      <c r="U5501" s="299"/>
      <c r="V5501" s="294" t="str">
        <f>IF(Tabela7[[#This Row],[C/V]]="c",Tabela7[[#This Row],[Preço Médio]],"")</f>
        <v/>
      </c>
      <c r="W5501" s="294" t="str">
        <f>IF(Tabela7[[#This Row],[C/V]]="v",Tabela7[[#This Row],[Preço Médio]],"")</f>
        <v/>
      </c>
      <c r="X5501" s="123" t="str">
        <f>Tabela7[[#This Row],[Código Negociação]]&amp;Tabela7[[#This Row],[C/V]]</f>
        <v/>
      </c>
    </row>
    <row r="5502" spans="3:24" ht="15" customHeight="1" x14ac:dyDescent="0.25">
      <c r="C5502" s="262"/>
      <c r="D5502" s="272"/>
      <c r="E5502" s="272"/>
      <c r="F5502" s="264"/>
      <c r="G5502" s="265"/>
      <c r="H5502" s="126"/>
      <c r="I5502" s="125"/>
      <c r="J5502" s="125"/>
      <c r="K5502" s="125"/>
      <c r="L5502" s="125"/>
      <c r="M5502" s="125"/>
      <c r="N5502" s="125"/>
      <c r="O5502" s="266"/>
      <c r="P5502" s="267"/>
      <c r="Q5502" s="268"/>
      <c r="R5502" s="269"/>
      <c r="S5502" s="268"/>
      <c r="T5502" s="263"/>
      <c r="U5502" s="300"/>
      <c r="V5502" s="294" t="str">
        <f>IF(Tabela7[[#This Row],[C/V]]="c",Tabela7[[#This Row],[Preço Médio]],"")</f>
        <v/>
      </c>
      <c r="W5502" s="294" t="str">
        <f>IF(Tabela7[[#This Row],[C/V]]="v",Tabela7[[#This Row],[Preço Médio]],"")</f>
        <v/>
      </c>
      <c r="X5502" s="123" t="str">
        <f>Tabela7[[#This Row],[Código Negociação]]&amp;Tabela7[[#This Row],[C/V]]</f>
        <v/>
      </c>
    </row>
    <row r="5503" spans="3:24" ht="15" customHeight="1" x14ac:dyDescent="0.25">
      <c r="C5503" s="262"/>
      <c r="D5503" s="272"/>
      <c r="E5503" s="272"/>
      <c r="F5503" s="264"/>
      <c r="G5503" s="265"/>
      <c r="H5503" s="126"/>
      <c r="I5503" s="125"/>
      <c r="J5503" s="125"/>
      <c r="K5503" s="125"/>
      <c r="L5503" s="125"/>
      <c r="M5503" s="125"/>
      <c r="N5503" s="125"/>
      <c r="O5503" s="266"/>
      <c r="P5503" s="267"/>
      <c r="Q5503" s="267"/>
      <c r="R5503" s="270"/>
      <c r="S5503" s="267"/>
      <c r="T5503" s="264"/>
      <c r="U5503" s="300"/>
      <c r="V5503" s="294" t="str">
        <f>IF(Tabela7[[#This Row],[C/V]]="c",Tabela7[[#This Row],[Preço Médio]],"")</f>
        <v/>
      </c>
      <c r="W5503" s="294" t="str">
        <f>IF(Tabela7[[#This Row],[C/V]]="v",Tabela7[[#This Row],[Preço Médio]],"")</f>
        <v/>
      </c>
      <c r="X5503" s="123" t="str">
        <f>Tabela7[[#This Row],[Código Negociação]]&amp;Tabela7[[#This Row],[C/V]]</f>
        <v/>
      </c>
    </row>
    <row r="5504" spans="3:24" ht="15" customHeight="1" x14ac:dyDescent="0.25">
      <c r="C5504" s="141"/>
      <c r="D5504" s="273"/>
      <c r="E5504" s="273"/>
      <c r="F5504" s="264"/>
      <c r="G5504" s="274"/>
      <c r="H5504" s="264"/>
      <c r="I5504" s="275"/>
      <c r="J5504" s="275"/>
      <c r="K5504" s="275"/>
      <c r="L5504" s="275"/>
      <c r="M5504" s="275"/>
      <c r="N5504" s="275"/>
      <c r="O5504" s="267"/>
      <c r="P5504" s="267"/>
      <c r="Q5504" s="268"/>
      <c r="R5504" s="269"/>
      <c r="S5504" s="268"/>
      <c r="T5504" s="263"/>
      <c r="U5504" s="300"/>
      <c r="V5504" s="294" t="str">
        <f>IF(Tabela7[[#This Row],[C/V]]="c",Tabela7[[#This Row],[Preço Médio]],"")</f>
        <v/>
      </c>
      <c r="W5504" s="294" t="str">
        <f>IF(Tabela7[[#This Row],[C/V]]="v",Tabela7[[#This Row],[Preço Médio]],"")</f>
        <v/>
      </c>
      <c r="X5504" s="123" t="str">
        <f>Tabela7[[#This Row],[Código Negociação]]&amp;Tabela7[[#This Row],[C/V]]</f>
        <v/>
      </c>
    </row>
    <row r="5505" spans="3:24" ht="15" customHeight="1" x14ac:dyDescent="0.25">
      <c r="C5505" s="262"/>
      <c r="D5505" s="272"/>
      <c r="E5505" s="273"/>
      <c r="F5505" s="264"/>
      <c r="G5505" s="265"/>
      <c r="H5505" s="126"/>
      <c r="I5505" s="125"/>
      <c r="J5505" s="125"/>
      <c r="K5505" s="125"/>
      <c r="L5505" s="125"/>
      <c r="M5505" s="125"/>
      <c r="N5505" s="125"/>
      <c r="O5505" s="266"/>
      <c r="P5505" s="267"/>
      <c r="Q5505" s="268"/>
      <c r="R5505" s="269"/>
      <c r="S5505" s="268"/>
      <c r="T5505" s="263"/>
      <c r="U5505" s="300"/>
      <c r="V5505" s="294" t="str">
        <f>IF(Tabela7[[#This Row],[C/V]]="c",Tabela7[[#This Row],[Preço Médio]],"")</f>
        <v/>
      </c>
      <c r="W5505" s="294" t="str">
        <f>IF(Tabela7[[#This Row],[C/V]]="v",Tabela7[[#This Row],[Preço Médio]],"")</f>
        <v/>
      </c>
      <c r="X5505" s="123" t="str">
        <f>Tabela7[[#This Row],[Código Negociação]]&amp;Tabela7[[#This Row],[C/V]]</f>
        <v/>
      </c>
    </row>
    <row r="5506" spans="3:24" ht="15" customHeight="1" x14ac:dyDescent="0.25">
      <c r="C5506" s="262"/>
      <c r="D5506" s="272"/>
      <c r="E5506" s="273"/>
      <c r="F5506" s="264"/>
      <c r="G5506" s="265"/>
      <c r="H5506" s="126"/>
      <c r="I5506" s="125"/>
      <c r="J5506" s="125"/>
      <c r="K5506" s="125"/>
      <c r="L5506" s="125"/>
      <c r="M5506" s="125"/>
      <c r="N5506" s="125"/>
      <c r="O5506" s="266"/>
      <c r="P5506" s="267"/>
      <c r="Q5506" s="267"/>
      <c r="R5506" s="270"/>
      <c r="S5506" s="267"/>
      <c r="T5506" s="264"/>
      <c r="U5506" s="300"/>
      <c r="V5506" s="294" t="str">
        <f>IF(Tabela7[[#This Row],[C/V]]="c",Tabela7[[#This Row],[Preço Médio]],"")</f>
        <v/>
      </c>
      <c r="W5506" s="294" t="str">
        <f>IF(Tabela7[[#This Row],[C/V]]="v",Tabela7[[#This Row],[Preço Médio]],"")</f>
        <v/>
      </c>
      <c r="X5506" s="123" t="str">
        <f>Tabela7[[#This Row],[Código Negociação]]&amp;Tabela7[[#This Row],[C/V]]</f>
        <v/>
      </c>
    </row>
    <row r="5507" spans="3:24" ht="15" customHeight="1" x14ac:dyDescent="0.25">
      <c r="C5507" s="141"/>
      <c r="D5507" s="271"/>
      <c r="E5507" s="271"/>
      <c r="F5507" s="118"/>
      <c r="G5507" s="119"/>
      <c r="H5507" s="118"/>
      <c r="I5507" s="120"/>
      <c r="J5507" s="120"/>
      <c r="K5507" s="120"/>
      <c r="L5507" s="120"/>
      <c r="M5507" s="120"/>
      <c r="N5507" s="120"/>
      <c r="O5507" s="121"/>
      <c r="P5507" s="121"/>
      <c r="Q5507" s="117"/>
      <c r="R5507" s="122"/>
      <c r="S5507" s="117"/>
      <c r="T5507" s="123"/>
      <c r="U5507" s="299"/>
      <c r="V5507" s="294" t="str">
        <f>IF(Tabela7[[#This Row],[C/V]]="c",Tabela7[[#This Row],[Preço Médio]],"")</f>
        <v/>
      </c>
      <c r="W5507" s="294" t="str">
        <f>IF(Tabela7[[#This Row],[C/V]]="v",Tabela7[[#This Row],[Preço Médio]],"")</f>
        <v/>
      </c>
      <c r="X5507" s="123" t="str">
        <f>Tabela7[[#This Row],[Código Negociação]]&amp;Tabela7[[#This Row],[C/V]]</f>
        <v/>
      </c>
    </row>
    <row r="5508" spans="3:24" ht="15" customHeight="1" x14ac:dyDescent="0.25">
      <c r="C5508" s="262"/>
      <c r="D5508" s="272"/>
      <c r="E5508" s="272"/>
      <c r="F5508" s="264"/>
      <c r="G5508" s="265"/>
      <c r="H5508" s="126"/>
      <c r="I5508" s="125"/>
      <c r="J5508" s="125"/>
      <c r="K5508" s="125"/>
      <c r="L5508" s="125"/>
      <c r="M5508" s="125"/>
      <c r="N5508" s="125"/>
      <c r="O5508" s="266"/>
      <c r="P5508" s="267"/>
      <c r="Q5508" s="268"/>
      <c r="R5508" s="269"/>
      <c r="S5508" s="268"/>
      <c r="T5508" s="263"/>
      <c r="U5508" s="300"/>
      <c r="V5508" s="294" t="str">
        <f>IF(Tabela7[[#This Row],[C/V]]="c",Tabela7[[#This Row],[Preço Médio]],"")</f>
        <v/>
      </c>
      <c r="W5508" s="294" t="str">
        <f>IF(Tabela7[[#This Row],[C/V]]="v",Tabela7[[#This Row],[Preço Médio]],"")</f>
        <v/>
      </c>
      <c r="X5508" s="123" t="str">
        <f>Tabela7[[#This Row],[Código Negociação]]&amp;Tabela7[[#This Row],[C/V]]</f>
        <v/>
      </c>
    </row>
    <row r="5509" spans="3:24" ht="15" customHeight="1" x14ac:dyDescent="0.25">
      <c r="C5509" s="262"/>
      <c r="D5509" s="272"/>
      <c r="E5509" s="272"/>
      <c r="F5509" s="264"/>
      <c r="G5509" s="265"/>
      <c r="H5509" s="126"/>
      <c r="I5509" s="125"/>
      <c r="J5509" s="125"/>
      <c r="K5509" s="125"/>
      <c r="L5509" s="125"/>
      <c r="M5509" s="125"/>
      <c r="N5509" s="125"/>
      <c r="O5509" s="266"/>
      <c r="P5509" s="267"/>
      <c r="Q5509" s="267"/>
      <c r="R5509" s="270"/>
      <c r="S5509" s="267"/>
      <c r="T5509" s="264"/>
      <c r="U5509" s="300"/>
      <c r="V5509" s="294" t="str">
        <f>IF(Tabela7[[#This Row],[C/V]]="c",Tabela7[[#This Row],[Preço Médio]],"")</f>
        <v/>
      </c>
      <c r="W5509" s="294" t="str">
        <f>IF(Tabela7[[#This Row],[C/V]]="v",Tabela7[[#This Row],[Preço Médio]],"")</f>
        <v/>
      </c>
      <c r="X5509" s="123" t="str">
        <f>Tabela7[[#This Row],[Código Negociação]]&amp;Tabela7[[#This Row],[C/V]]</f>
        <v/>
      </c>
    </row>
    <row r="5510" spans="3:24" ht="15" customHeight="1" x14ac:dyDescent="0.25">
      <c r="C5510" s="141"/>
      <c r="D5510" s="273"/>
      <c r="E5510" s="273"/>
      <c r="F5510" s="264"/>
      <c r="G5510" s="274"/>
      <c r="H5510" s="264"/>
      <c r="I5510" s="275"/>
      <c r="J5510" s="275"/>
      <c r="K5510" s="275"/>
      <c r="L5510" s="275"/>
      <c r="M5510" s="275"/>
      <c r="N5510" s="275"/>
      <c r="O5510" s="267"/>
      <c r="P5510" s="267"/>
      <c r="Q5510" s="268"/>
      <c r="R5510" s="269"/>
      <c r="S5510" s="268"/>
      <c r="T5510" s="263"/>
      <c r="U5510" s="300"/>
      <c r="V5510" s="294" t="str">
        <f>IF(Tabela7[[#This Row],[C/V]]="c",Tabela7[[#This Row],[Preço Médio]],"")</f>
        <v/>
      </c>
      <c r="W5510" s="294" t="str">
        <f>IF(Tabela7[[#This Row],[C/V]]="v",Tabela7[[#This Row],[Preço Médio]],"")</f>
        <v/>
      </c>
      <c r="X5510" s="123" t="str">
        <f>Tabela7[[#This Row],[Código Negociação]]&amp;Tabela7[[#This Row],[C/V]]</f>
        <v/>
      </c>
    </row>
    <row r="5511" spans="3:24" ht="15" customHeight="1" x14ac:dyDescent="0.25">
      <c r="C5511" s="262"/>
      <c r="D5511" s="272"/>
      <c r="E5511" s="273"/>
      <c r="F5511" s="264"/>
      <c r="G5511" s="265"/>
      <c r="H5511" s="126"/>
      <c r="I5511" s="125"/>
      <c r="J5511" s="125"/>
      <c r="K5511" s="125"/>
      <c r="L5511" s="125"/>
      <c r="M5511" s="125"/>
      <c r="N5511" s="125"/>
      <c r="O5511" s="266"/>
      <c r="P5511" s="267"/>
      <c r="Q5511" s="268"/>
      <c r="R5511" s="269"/>
      <c r="S5511" s="268"/>
      <c r="T5511" s="263"/>
      <c r="U5511" s="300"/>
      <c r="V5511" s="294" t="str">
        <f>IF(Tabela7[[#This Row],[C/V]]="c",Tabela7[[#This Row],[Preço Médio]],"")</f>
        <v/>
      </c>
      <c r="W5511" s="294" t="str">
        <f>IF(Tabela7[[#This Row],[C/V]]="v",Tabela7[[#This Row],[Preço Médio]],"")</f>
        <v/>
      </c>
      <c r="X5511" s="123" t="str">
        <f>Tabela7[[#This Row],[Código Negociação]]&amp;Tabela7[[#This Row],[C/V]]</f>
        <v/>
      </c>
    </row>
    <row r="5512" spans="3:24" ht="15" customHeight="1" x14ac:dyDescent="0.25">
      <c r="C5512" s="262"/>
      <c r="D5512" s="272"/>
      <c r="E5512" s="273"/>
      <c r="F5512" s="264"/>
      <c r="G5512" s="265"/>
      <c r="H5512" s="126"/>
      <c r="I5512" s="125"/>
      <c r="J5512" s="125"/>
      <c r="K5512" s="125"/>
      <c r="L5512" s="125"/>
      <c r="M5512" s="125"/>
      <c r="N5512" s="125"/>
      <c r="O5512" s="266"/>
      <c r="P5512" s="267"/>
      <c r="Q5512" s="267"/>
      <c r="R5512" s="270"/>
      <c r="S5512" s="267"/>
      <c r="T5512" s="264"/>
      <c r="U5512" s="300"/>
      <c r="V5512" s="294" t="str">
        <f>IF(Tabela7[[#This Row],[C/V]]="c",Tabela7[[#This Row],[Preço Médio]],"")</f>
        <v/>
      </c>
      <c r="W5512" s="294" t="str">
        <f>IF(Tabela7[[#This Row],[C/V]]="v",Tabela7[[#This Row],[Preço Médio]],"")</f>
        <v/>
      </c>
      <c r="X5512" s="123" t="str">
        <f>Tabela7[[#This Row],[Código Negociação]]&amp;Tabela7[[#This Row],[C/V]]</f>
        <v/>
      </c>
    </row>
    <row r="5513" spans="3:24" ht="15" customHeight="1" x14ac:dyDescent="0.25">
      <c r="C5513" s="141"/>
      <c r="D5513" s="271"/>
      <c r="E5513" s="271"/>
      <c r="F5513" s="118"/>
      <c r="G5513" s="119"/>
      <c r="H5513" s="118"/>
      <c r="I5513" s="120"/>
      <c r="J5513" s="120"/>
      <c r="K5513" s="120"/>
      <c r="L5513" s="120"/>
      <c r="M5513" s="120"/>
      <c r="N5513" s="120"/>
      <c r="O5513" s="121"/>
      <c r="P5513" s="121"/>
      <c r="Q5513" s="117"/>
      <c r="R5513" s="122"/>
      <c r="S5513" s="117"/>
      <c r="T5513" s="123"/>
      <c r="U5513" s="299"/>
      <c r="V5513" s="294" t="str">
        <f>IF(Tabela7[[#This Row],[C/V]]="c",Tabela7[[#This Row],[Preço Médio]],"")</f>
        <v/>
      </c>
      <c r="W5513" s="294" t="str">
        <f>IF(Tabela7[[#This Row],[C/V]]="v",Tabela7[[#This Row],[Preço Médio]],"")</f>
        <v/>
      </c>
      <c r="X5513" s="123" t="str">
        <f>Tabela7[[#This Row],[Código Negociação]]&amp;Tabela7[[#This Row],[C/V]]</f>
        <v/>
      </c>
    </row>
    <row r="5514" spans="3:24" ht="15" customHeight="1" x14ac:dyDescent="0.25">
      <c r="C5514" s="262"/>
      <c r="D5514" s="272"/>
      <c r="E5514" s="272"/>
      <c r="F5514" s="264"/>
      <c r="G5514" s="265"/>
      <c r="H5514" s="126"/>
      <c r="I5514" s="125"/>
      <c r="J5514" s="125"/>
      <c r="K5514" s="125"/>
      <c r="L5514" s="125"/>
      <c r="M5514" s="125"/>
      <c r="N5514" s="125"/>
      <c r="O5514" s="266"/>
      <c r="P5514" s="267"/>
      <c r="Q5514" s="268"/>
      <c r="R5514" s="269"/>
      <c r="S5514" s="268"/>
      <c r="T5514" s="263"/>
      <c r="U5514" s="300"/>
      <c r="V5514" s="294" t="str">
        <f>IF(Tabela7[[#This Row],[C/V]]="c",Tabela7[[#This Row],[Preço Médio]],"")</f>
        <v/>
      </c>
      <c r="W5514" s="294" t="str">
        <f>IF(Tabela7[[#This Row],[C/V]]="v",Tabela7[[#This Row],[Preço Médio]],"")</f>
        <v/>
      </c>
      <c r="X5514" s="123" t="str">
        <f>Tabela7[[#This Row],[Código Negociação]]&amp;Tabela7[[#This Row],[C/V]]</f>
        <v/>
      </c>
    </row>
    <row r="5515" spans="3:24" ht="15" customHeight="1" x14ac:dyDescent="0.25">
      <c r="C5515" s="262"/>
      <c r="D5515" s="272"/>
      <c r="E5515" s="272"/>
      <c r="F5515" s="264"/>
      <c r="G5515" s="265"/>
      <c r="H5515" s="126"/>
      <c r="I5515" s="125"/>
      <c r="J5515" s="125"/>
      <c r="K5515" s="125"/>
      <c r="L5515" s="125"/>
      <c r="M5515" s="125"/>
      <c r="N5515" s="125"/>
      <c r="O5515" s="266"/>
      <c r="P5515" s="267"/>
      <c r="Q5515" s="267"/>
      <c r="R5515" s="270"/>
      <c r="S5515" s="267"/>
      <c r="T5515" s="264"/>
      <c r="U5515" s="300"/>
      <c r="V5515" s="294" t="str">
        <f>IF(Tabela7[[#This Row],[C/V]]="c",Tabela7[[#This Row],[Preço Médio]],"")</f>
        <v/>
      </c>
      <c r="W5515" s="294" t="str">
        <f>IF(Tabela7[[#This Row],[C/V]]="v",Tabela7[[#This Row],[Preço Médio]],"")</f>
        <v/>
      </c>
      <c r="X5515" s="123" t="str">
        <f>Tabela7[[#This Row],[Código Negociação]]&amp;Tabela7[[#This Row],[C/V]]</f>
        <v/>
      </c>
    </row>
    <row r="5516" spans="3:24" ht="15" customHeight="1" x14ac:dyDescent="0.25">
      <c r="C5516" s="141"/>
      <c r="D5516" s="273"/>
      <c r="E5516" s="273"/>
      <c r="F5516" s="264"/>
      <c r="G5516" s="274"/>
      <c r="H5516" s="264"/>
      <c r="I5516" s="275"/>
      <c r="J5516" s="275"/>
      <c r="K5516" s="275"/>
      <c r="L5516" s="275"/>
      <c r="M5516" s="275"/>
      <c r="N5516" s="275"/>
      <c r="O5516" s="267"/>
      <c r="P5516" s="267"/>
      <c r="Q5516" s="268"/>
      <c r="R5516" s="269"/>
      <c r="S5516" s="268"/>
      <c r="T5516" s="263"/>
      <c r="U5516" s="300"/>
      <c r="V5516" s="294" t="str">
        <f>IF(Tabela7[[#This Row],[C/V]]="c",Tabela7[[#This Row],[Preço Médio]],"")</f>
        <v/>
      </c>
      <c r="W5516" s="294" t="str">
        <f>IF(Tabela7[[#This Row],[C/V]]="v",Tabela7[[#This Row],[Preço Médio]],"")</f>
        <v/>
      </c>
      <c r="X5516" s="123" t="str">
        <f>Tabela7[[#This Row],[Código Negociação]]&amp;Tabela7[[#This Row],[C/V]]</f>
        <v/>
      </c>
    </row>
    <row r="5517" spans="3:24" ht="15" customHeight="1" x14ac:dyDescent="0.25">
      <c r="C5517" s="262"/>
      <c r="D5517" s="272"/>
      <c r="E5517" s="273"/>
      <c r="F5517" s="264"/>
      <c r="G5517" s="265"/>
      <c r="H5517" s="126"/>
      <c r="I5517" s="125"/>
      <c r="J5517" s="125"/>
      <c r="K5517" s="125"/>
      <c r="L5517" s="125"/>
      <c r="M5517" s="125"/>
      <c r="N5517" s="125"/>
      <c r="O5517" s="266"/>
      <c r="P5517" s="267"/>
      <c r="Q5517" s="268"/>
      <c r="R5517" s="269"/>
      <c r="S5517" s="268"/>
      <c r="T5517" s="263"/>
      <c r="U5517" s="300"/>
      <c r="V5517" s="294" t="str">
        <f>IF(Tabela7[[#This Row],[C/V]]="c",Tabela7[[#This Row],[Preço Médio]],"")</f>
        <v/>
      </c>
      <c r="W5517" s="294" t="str">
        <f>IF(Tabela7[[#This Row],[C/V]]="v",Tabela7[[#This Row],[Preço Médio]],"")</f>
        <v/>
      </c>
      <c r="X5517" s="123" t="str">
        <f>Tabela7[[#This Row],[Código Negociação]]&amp;Tabela7[[#This Row],[C/V]]</f>
        <v/>
      </c>
    </row>
    <row r="5518" spans="3:24" ht="15" customHeight="1" x14ac:dyDescent="0.25">
      <c r="C5518" s="262"/>
      <c r="D5518" s="272"/>
      <c r="E5518" s="273"/>
      <c r="F5518" s="264"/>
      <c r="G5518" s="265"/>
      <c r="H5518" s="126"/>
      <c r="I5518" s="125"/>
      <c r="J5518" s="125"/>
      <c r="K5518" s="125"/>
      <c r="L5518" s="125"/>
      <c r="M5518" s="125"/>
      <c r="N5518" s="125"/>
      <c r="O5518" s="266"/>
      <c r="P5518" s="267"/>
      <c r="Q5518" s="267"/>
      <c r="R5518" s="270"/>
      <c r="S5518" s="267"/>
      <c r="T5518" s="264"/>
      <c r="U5518" s="300"/>
      <c r="V5518" s="294" t="str">
        <f>IF(Tabela7[[#This Row],[C/V]]="c",Tabela7[[#This Row],[Preço Médio]],"")</f>
        <v/>
      </c>
      <c r="W5518" s="294" t="str">
        <f>IF(Tabela7[[#This Row],[C/V]]="v",Tabela7[[#This Row],[Preço Médio]],"")</f>
        <v/>
      </c>
      <c r="X5518" s="123" t="str">
        <f>Tabela7[[#This Row],[Código Negociação]]&amp;Tabela7[[#This Row],[C/V]]</f>
        <v/>
      </c>
    </row>
    <row r="5519" spans="3:24" ht="15" customHeight="1" x14ac:dyDescent="0.25">
      <c r="C5519" s="141"/>
      <c r="D5519" s="271"/>
      <c r="E5519" s="271"/>
      <c r="F5519" s="118"/>
      <c r="G5519" s="119"/>
      <c r="H5519" s="118"/>
      <c r="I5519" s="120"/>
      <c r="J5519" s="120"/>
      <c r="K5519" s="120"/>
      <c r="L5519" s="120"/>
      <c r="M5519" s="120"/>
      <c r="N5519" s="120"/>
      <c r="O5519" s="121"/>
      <c r="P5519" s="121"/>
      <c r="Q5519" s="117"/>
      <c r="R5519" s="122"/>
      <c r="S5519" s="117"/>
      <c r="T5519" s="123"/>
      <c r="U5519" s="299"/>
      <c r="V5519" s="294" t="str">
        <f>IF(Tabela7[[#This Row],[C/V]]="c",Tabela7[[#This Row],[Preço Médio]],"")</f>
        <v/>
      </c>
      <c r="W5519" s="294" t="str">
        <f>IF(Tabela7[[#This Row],[C/V]]="v",Tabela7[[#This Row],[Preço Médio]],"")</f>
        <v/>
      </c>
      <c r="X5519" s="123" t="str">
        <f>Tabela7[[#This Row],[Código Negociação]]&amp;Tabela7[[#This Row],[C/V]]</f>
        <v/>
      </c>
    </row>
    <row r="5520" spans="3:24" ht="15" customHeight="1" x14ac:dyDescent="0.25">
      <c r="C5520" s="262"/>
      <c r="D5520" s="272"/>
      <c r="E5520" s="272"/>
      <c r="F5520" s="264"/>
      <c r="G5520" s="265"/>
      <c r="H5520" s="126"/>
      <c r="I5520" s="125"/>
      <c r="J5520" s="125"/>
      <c r="K5520" s="125"/>
      <c r="L5520" s="125"/>
      <c r="M5520" s="125"/>
      <c r="N5520" s="125"/>
      <c r="O5520" s="266"/>
      <c r="P5520" s="267"/>
      <c r="Q5520" s="268"/>
      <c r="R5520" s="269"/>
      <c r="S5520" s="268"/>
      <c r="T5520" s="263"/>
      <c r="U5520" s="300"/>
      <c r="V5520" s="294" t="str">
        <f>IF(Tabela7[[#This Row],[C/V]]="c",Tabela7[[#This Row],[Preço Médio]],"")</f>
        <v/>
      </c>
      <c r="W5520" s="294" t="str">
        <f>IF(Tabela7[[#This Row],[C/V]]="v",Tabela7[[#This Row],[Preço Médio]],"")</f>
        <v/>
      </c>
      <c r="X5520" s="123" t="str">
        <f>Tabela7[[#This Row],[Código Negociação]]&amp;Tabela7[[#This Row],[C/V]]</f>
        <v/>
      </c>
    </row>
    <row r="5521" spans="3:24" ht="15" customHeight="1" x14ac:dyDescent="0.25">
      <c r="C5521" s="262"/>
      <c r="D5521" s="272"/>
      <c r="E5521" s="272"/>
      <c r="F5521" s="264"/>
      <c r="G5521" s="265"/>
      <c r="H5521" s="126"/>
      <c r="I5521" s="125"/>
      <c r="J5521" s="125"/>
      <c r="K5521" s="125"/>
      <c r="L5521" s="125"/>
      <c r="M5521" s="125"/>
      <c r="N5521" s="125"/>
      <c r="O5521" s="266"/>
      <c r="P5521" s="267"/>
      <c r="Q5521" s="267"/>
      <c r="R5521" s="270"/>
      <c r="S5521" s="267"/>
      <c r="T5521" s="264"/>
      <c r="U5521" s="300"/>
      <c r="V5521" s="294" t="str">
        <f>IF(Tabela7[[#This Row],[C/V]]="c",Tabela7[[#This Row],[Preço Médio]],"")</f>
        <v/>
      </c>
      <c r="W5521" s="294" t="str">
        <f>IF(Tabela7[[#This Row],[C/V]]="v",Tabela7[[#This Row],[Preço Médio]],"")</f>
        <v/>
      </c>
      <c r="X5521" s="123" t="str">
        <f>Tabela7[[#This Row],[Código Negociação]]&amp;Tabela7[[#This Row],[C/V]]</f>
        <v/>
      </c>
    </row>
    <row r="5522" spans="3:24" ht="15" customHeight="1" x14ac:dyDescent="0.25">
      <c r="C5522" s="141"/>
      <c r="D5522" s="273"/>
      <c r="E5522" s="273"/>
      <c r="F5522" s="264"/>
      <c r="G5522" s="274"/>
      <c r="H5522" s="264"/>
      <c r="I5522" s="275"/>
      <c r="J5522" s="275"/>
      <c r="K5522" s="275"/>
      <c r="L5522" s="275"/>
      <c r="M5522" s="275"/>
      <c r="N5522" s="275"/>
      <c r="O5522" s="267"/>
      <c r="P5522" s="267"/>
      <c r="Q5522" s="268"/>
      <c r="R5522" s="269"/>
      <c r="S5522" s="268"/>
      <c r="T5522" s="263"/>
      <c r="U5522" s="300"/>
      <c r="V5522" s="294" t="str">
        <f>IF(Tabela7[[#This Row],[C/V]]="c",Tabela7[[#This Row],[Preço Médio]],"")</f>
        <v/>
      </c>
      <c r="W5522" s="294" t="str">
        <f>IF(Tabela7[[#This Row],[C/V]]="v",Tabela7[[#This Row],[Preço Médio]],"")</f>
        <v/>
      </c>
      <c r="X5522" s="123" t="str">
        <f>Tabela7[[#This Row],[Código Negociação]]&amp;Tabela7[[#This Row],[C/V]]</f>
        <v/>
      </c>
    </row>
    <row r="5523" spans="3:24" ht="15" customHeight="1" x14ac:dyDescent="0.25">
      <c r="C5523" s="262"/>
      <c r="D5523" s="272"/>
      <c r="E5523" s="273"/>
      <c r="F5523" s="264"/>
      <c r="G5523" s="265"/>
      <c r="H5523" s="126"/>
      <c r="I5523" s="125"/>
      <c r="J5523" s="125"/>
      <c r="K5523" s="125"/>
      <c r="L5523" s="125"/>
      <c r="M5523" s="125"/>
      <c r="N5523" s="125"/>
      <c r="O5523" s="266"/>
      <c r="P5523" s="267"/>
      <c r="Q5523" s="268"/>
      <c r="R5523" s="269"/>
      <c r="S5523" s="268"/>
      <c r="T5523" s="263"/>
      <c r="U5523" s="300"/>
      <c r="V5523" s="294" t="str">
        <f>IF(Tabela7[[#This Row],[C/V]]="c",Tabela7[[#This Row],[Preço Médio]],"")</f>
        <v/>
      </c>
      <c r="W5523" s="294" t="str">
        <f>IF(Tabela7[[#This Row],[C/V]]="v",Tabela7[[#This Row],[Preço Médio]],"")</f>
        <v/>
      </c>
      <c r="X5523" s="123" t="str">
        <f>Tabela7[[#This Row],[Código Negociação]]&amp;Tabela7[[#This Row],[C/V]]</f>
        <v/>
      </c>
    </row>
    <row r="5524" spans="3:24" ht="15" customHeight="1" x14ac:dyDescent="0.25">
      <c r="C5524" s="262"/>
      <c r="D5524" s="272"/>
      <c r="E5524" s="273"/>
      <c r="F5524" s="264"/>
      <c r="G5524" s="265"/>
      <c r="H5524" s="126"/>
      <c r="I5524" s="125"/>
      <c r="J5524" s="125"/>
      <c r="K5524" s="125"/>
      <c r="L5524" s="125"/>
      <c r="M5524" s="125"/>
      <c r="N5524" s="125"/>
      <c r="O5524" s="266"/>
      <c r="P5524" s="267"/>
      <c r="Q5524" s="267"/>
      <c r="R5524" s="270"/>
      <c r="S5524" s="267"/>
      <c r="T5524" s="264"/>
      <c r="U5524" s="300"/>
      <c r="V5524" s="294" t="str">
        <f>IF(Tabela7[[#This Row],[C/V]]="c",Tabela7[[#This Row],[Preço Médio]],"")</f>
        <v/>
      </c>
      <c r="W5524" s="294" t="str">
        <f>IF(Tabela7[[#This Row],[C/V]]="v",Tabela7[[#This Row],[Preço Médio]],"")</f>
        <v/>
      </c>
      <c r="X5524" s="123" t="str">
        <f>Tabela7[[#This Row],[Código Negociação]]&amp;Tabela7[[#This Row],[C/V]]</f>
        <v/>
      </c>
    </row>
    <row r="5525" spans="3:24" ht="15" customHeight="1" x14ac:dyDescent="0.25">
      <c r="C5525" s="141"/>
      <c r="D5525" s="271"/>
      <c r="E5525" s="271"/>
      <c r="F5525" s="118"/>
      <c r="G5525" s="119"/>
      <c r="H5525" s="118"/>
      <c r="I5525" s="120"/>
      <c r="J5525" s="120"/>
      <c r="K5525" s="120"/>
      <c r="L5525" s="120"/>
      <c r="M5525" s="120"/>
      <c r="N5525" s="120"/>
      <c r="O5525" s="121"/>
      <c r="P5525" s="121"/>
      <c r="Q5525" s="117"/>
      <c r="R5525" s="122"/>
      <c r="S5525" s="117"/>
      <c r="T5525" s="123"/>
      <c r="U5525" s="299"/>
      <c r="V5525" s="294" t="str">
        <f>IF(Tabela7[[#This Row],[C/V]]="c",Tabela7[[#This Row],[Preço Médio]],"")</f>
        <v/>
      </c>
      <c r="W5525" s="294" t="str">
        <f>IF(Tabela7[[#This Row],[C/V]]="v",Tabela7[[#This Row],[Preço Médio]],"")</f>
        <v/>
      </c>
      <c r="X5525" s="123" t="str">
        <f>Tabela7[[#This Row],[Código Negociação]]&amp;Tabela7[[#This Row],[C/V]]</f>
        <v/>
      </c>
    </row>
    <row r="5526" spans="3:24" ht="15" customHeight="1" x14ac:dyDescent="0.25">
      <c r="C5526" s="262"/>
      <c r="D5526" s="272"/>
      <c r="E5526" s="272"/>
      <c r="F5526" s="264"/>
      <c r="G5526" s="265"/>
      <c r="H5526" s="126"/>
      <c r="I5526" s="125"/>
      <c r="J5526" s="125"/>
      <c r="K5526" s="125"/>
      <c r="L5526" s="125"/>
      <c r="M5526" s="125"/>
      <c r="N5526" s="125"/>
      <c r="O5526" s="266"/>
      <c r="P5526" s="267"/>
      <c r="Q5526" s="268"/>
      <c r="R5526" s="269"/>
      <c r="S5526" s="268"/>
      <c r="T5526" s="263"/>
      <c r="U5526" s="300"/>
      <c r="V5526" s="294" t="str">
        <f>IF(Tabela7[[#This Row],[C/V]]="c",Tabela7[[#This Row],[Preço Médio]],"")</f>
        <v/>
      </c>
      <c r="W5526" s="294" t="str">
        <f>IF(Tabela7[[#This Row],[C/V]]="v",Tabela7[[#This Row],[Preço Médio]],"")</f>
        <v/>
      </c>
      <c r="X5526" s="123" t="str">
        <f>Tabela7[[#This Row],[Código Negociação]]&amp;Tabela7[[#This Row],[C/V]]</f>
        <v/>
      </c>
    </row>
    <row r="5527" spans="3:24" ht="15" customHeight="1" x14ac:dyDescent="0.25">
      <c r="C5527" s="262"/>
      <c r="D5527" s="272"/>
      <c r="E5527" s="272"/>
      <c r="F5527" s="264"/>
      <c r="G5527" s="265"/>
      <c r="H5527" s="126"/>
      <c r="I5527" s="125"/>
      <c r="J5527" s="125"/>
      <c r="K5527" s="125"/>
      <c r="L5527" s="125"/>
      <c r="M5527" s="125"/>
      <c r="N5527" s="125"/>
      <c r="O5527" s="266"/>
      <c r="P5527" s="267"/>
      <c r="Q5527" s="267"/>
      <c r="R5527" s="270"/>
      <c r="S5527" s="267"/>
      <c r="T5527" s="264"/>
      <c r="U5527" s="300"/>
      <c r="V5527" s="294" t="str">
        <f>IF(Tabela7[[#This Row],[C/V]]="c",Tabela7[[#This Row],[Preço Médio]],"")</f>
        <v/>
      </c>
      <c r="W5527" s="294" t="str">
        <f>IF(Tabela7[[#This Row],[C/V]]="v",Tabela7[[#This Row],[Preço Médio]],"")</f>
        <v/>
      </c>
      <c r="X5527" s="123" t="str">
        <f>Tabela7[[#This Row],[Código Negociação]]&amp;Tabela7[[#This Row],[C/V]]</f>
        <v/>
      </c>
    </row>
    <row r="5528" spans="3:24" ht="15" customHeight="1" x14ac:dyDescent="0.25">
      <c r="C5528" s="141"/>
      <c r="D5528" s="273"/>
      <c r="E5528" s="273"/>
      <c r="F5528" s="264"/>
      <c r="G5528" s="274"/>
      <c r="H5528" s="264"/>
      <c r="I5528" s="275"/>
      <c r="J5528" s="275"/>
      <c r="K5528" s="275"/>
      <c r="L5528" s="275"/>
      <c r="M5528" s="275"/>
      <c r="N5528" s="275"/>
      <c r="O5528" s="267"/>
      <c r="P5528" s="267"/>
      <c r="Q5528" s="268"/>
      <c r="R5528" s="269"/>
      <c r="S5528" s="268"/>
      <c r="T5528" s="263"/>
      <c r="U5528" s="300"/>
      <c r="V5528" s="294" t="str">
        <f>IF(Tabela7[[#This Row],[C/V]]="c",Tabela7[[#This Row],[Preço Médio]],"")</f>
        <v/>
      </c>
      <c r="W5528" s="294" t="str">
        <f>IF(Tabela7[[#This Row],[C/V]]="v",Tabela7[[#This Row],[Preço Médio]],"")</f>
        <v/>
      </c>
      <c r="X5528" s="123" t="str">
        <f>Tabela7[[#This Row],[Código Negociação]]&amp;Tabela7[[#This Row],[C/V]]</f>
        <v/>
      </c>
    </row>
    <row r="5529" spans="3:24" ht="15" customHeight="1" x14ac:dyDescent="0.25">
      <c r="C5529" s="262"/>
      <c r="D5529" s="272"/>
      <c r="E5529" s="273"/>
      <c r="F5529" s="264"/>
      <c r="G5529" s="265"/>
      <c r="H5529" s="126"/>
      <c r="I5529" s="125"/>
      <c r="J5529" s="125"/>
      <c r="K5529" s="125"/>
      <c r="L5529" s="125"/>
      <c r="M5529" s="125"/>
      <c r="N5529" s="125"/>
      <c r="O5529" s="266"/>
      <c r="P5529" s="267"/>
      <c r="Q5529" s="268"/>
      <c r="R5529" s="269"/>
      <c r="S5529" s="268"/>
      <c r="T5529" s="263"/>
      <c r="U5529" s="300"/>
      <c r="V5529" s="294" t="str">
        <f>IF(Tabela7[[#This Row],[C/V]]="c",Tabela7[[#This Row],[Preço Médio]],"")</f>
        <v/>
      </c>
      <c r="W5529" s="294" t="str">
        <f>IF(Tabela7[[#This Row],[C/V]]="v",Tabela7[[#This Row],[Preço Médio]],"")</f>
        <v/>
      </c>
      <c r="X5529" s="123" t="str">
        <f>Tabela7[[#This Row],[Código Negociação]]&amp;Tabela7[[#This Row],[C/V]]</f>
        <v/>
      </c>
    </row>
    <row r="5530" spans="3:24" ht="15" customHeight="1" x14ac:dyDescent="0.25">
      <c r="C5530" s="262"/>
      <c r="D5530" s="272"/>
      <c r="E5530" s="273"/>
      <c r="F5530" s="264"/>
      <c r="G5530" s="265"/>
      <c r="H5530" s="126"/>
      <c r="I5530" s="125"/>
      <c r="J5530" s="125"/>
      <c r="K5530" s="125"/>
      <c r="L5530" s="125"/>
      <c r="M5530" s="125"/>
      <c r="N5530" s="125"/>
      <c r="O5530" s="266"/>
      <c r="P5530" s="267"/>
      <c r="Q5530" s="267"/>
      <c r="R5530" s="270"/>
      <c r="S5530" s="267"/>
      <c r="T5530" s="264"/>
      <c r="U5530" s="300"/>
      <c r="V5530" s="294" t="str">
        <f>IF(Tabela7[[#This Row],[C/V]]="c",Tabela7[[#This Row],[Preço Médio]],"")</f>
        <v/>
      </c>
      <c r="W5530" s="294" t="str">
        <f>IF(Tabela7[[#This Row],[C/V]]="v",Tabela7[[#This Row],[Preço Médio]],"")</f>
        <v/>
      </c>
      <c r="X5530" s="123" t="str">
        <f>Tabela7[[#This Row],[Código Negociação]]&amp;Tabela7[[#This Row],[C/V]]</f>
        <v/>
      </c>
    </row>
    <row r="5531" spans="3:24" ht="15" customHeight="1" x14ac:dyDescent="0.25">
      <c r="C5531" s="141"/>
      <c r="D5531" s="271"/>
      <c r="E5531" s="271"/>
      <c r="F5531" s="118"/>
      <c r="G5531" s="119"/>
      <c r="H5531" s="118"/>
      <c r="I5531" s="120"/>
      <c r="J5531" s="120"/>
      <c r="K5531" s="120"/>
      <c r="L5531" s="120"/>
      <c r="M5531" s="120"/>
      <c r="N5531" s="120"/>
      <c r="O5531" s="121"/>
      <c r="P5531" s="121"/>
      <c r="Q5531" s="117"/>
      <c r="R5531" s="122"/>
      <c r="S5531" s="117"/>
      <c r="T5531" s="123"/>
      <c r="U5531" s="299"/>
      <c r="V5531" s="294" t="str">
        <f>IF(Tabela7[[#This Row],[C/V]]="c",Tabela7[[#This Row],[Preço Médio]],"")</f>
        <v/>
      </c>
      <c r="W5531" s="294" t="str">
        <f>IF(Tabela7[[#This Row],[C/V]]="v",Tabela7[[#This Row],[Preço Médio]],"")</f>
        <v/>
      </c>
      <c r="X5531" s="123" t="str">
        <f>Tabela7[[#This Row],[Código Negociação]]&amp;Tabela7[[#This Row],[C/V]]</f>
        <v/>
      </c>
    </row>
    <row r="5532" spans="3:24" ht="15" customHeight="1" x14ac:dyDescent="0.25">
      <c r="C5532" s="262"/>
      <c r="D5532" s="272"/>
      <c r="E5532" s="272"/>
      <c r="F5532" s="264"/>
      <c r="G5532" s="265"/>
      <c r="H5532" s="126"/>
      <c r="I5532" s="125"/>
      <c r="J5532" s="125"/>
      <c r="K5532" s="125"/>
      <c r="L5532" s="125"/>
      <c r="M5532" s="125"/>
      <c r="N5532" s="125"/>
      <c r="O5532" s="266"/>
      <c r="P5532" s="267"/>
      <c r="Q5532" s="268"/>
      <c r="R5532" s="269"/>
      <c r="S5532" s="268"/>
      <c r="T5532" s="263"/>
      <c r="U5532" s="300"/>
      <c r="V5532" s="294" t="str">
        <f>IF(Tabela7[[#This Row],[C/V]]="c",Tabela7[[#This Row],[Preço Médio]],"")</f>
        <v/>
      </c>
      <c r="W5532" s="294" t="str">
        <f>IF(Tabela7[[#This Row],[C/V]]="v",Tabela7[[#This Row],[Preço Médio]],"")</f>
        <v/>
      </c>
      <c r="X5532" s="123" t="str">
        <f>Tabela7[[#This Row],[Código Negociação]]&amp;Tabela7[[#This Row],[C/V]]</f>
        <v/>
      </c>
    </row>
    <row r="5533" spans="3:24" ht="15" customHeight="1" x14ac:dyDescent="0.25">
      <c r="C5533" s="262"/>
      <c r="D5533" s="272"/>
      <c r="E5533" s="272"/>
      <c r="F5533" s="264"/>
      <c r="G5533" s="265"/>
      <c r="H5533" s="126"/>
      <c r="I5533" s="125"/>
      <c r="J5533" s="125"/>
      <c r="K5533" s="125"/>
      <c r="L5533" s="125"/>
      <c r="M5533" s="125"/>
      <c r="N5533" s="125"/>
      <c r="O5533" s="266"/>
      <c r="P5533" s="267"/>
      <c r="Q5533" s="267"/>
      <c r="R5533" s="270"/>
      <c r="S5533" s="267"/>
      <c r="T5533" s="264"/>
      <c r="U5533" s="300"/>
      <c r="V5533" s="294" t="str">
        <f>IF(Tabela7[[#This Row],[C/V]]="c",Tabela7[[#This Row],[Preço Médio]],"")</f>
        <v/>
      </c>
      <c r="W5533" s="294" t="str">
        <f>IF(Tabela7[[#This Row],[C/V]]="v",Tabela7[[#This Row],[Preço Médio]],"")</f>
        <v/>
      </c>
      <c r="X5533" s="123" t="str">
        <f>Tabela7[[#This Row],[Código Negociação]]&amp;Tabela7[[#This Row],[C/V]]</f>
        <v/>
      </c>
    </row>
    <row r="5534" spans="3:24" ht="15" customHeight="1" x14ac:dyDescent="0.25">
      <c r="C5534" s="141"/>
      <c r="D5534" s="273"/>
      <c r="E5534" s="273"/>
      <c r="F5534" s="264"/>
      <c r="G5534" s="274"/>
      <c r="H5534" s="264"/>
      <c r="I5534" s="275"/>
      <c r="J5534" s="275"/>
      <c r="K5534" s="275"/>
      <c r="L5534" s="275"/>
      <c r="M5534" s="275"/>
      <c r="N5534" s="275"/>
      <c r="O5534" s="267"/>
      <c r="P5534" s="267"/>
      <c r="Q5534" s="268"/>
      <c r="R5534" s="269"/>
      <c r="S5534" s="268"/>
      <c r="T5534" s="263"/>
      <c r="U5534" s="300"/>
      <c r="V5534" s="294" t="str">
        <f>IF(Tabela7[[#This Row],[C/V]]="c",Tabela7[[#This Row],[Preço Médio]],"")</f>
        <v/>
      </c>
      <c r="W5534" s="294" t="str">
        <f>IF(Tabela7[[#This Row],[C/V]]="v",Tabela7[[#This Row],[Preço Médio]],"")</f>
        <v/>
      </c>
      <c r="X5534" s="123" t="str">
        <f>Tabela7[[#This Row],[Código Negociação]]&amp;Tabela7[[#This Row],[C/V]]</f>
        <v/>
      </c>
    </row>
    <row r="5535" spans="3:24" ht="15" customHeight="1" x14ac:dyDescent="0.25">
      <c r="C5535" s="262"/>
      <c r="D5535" s="272"/>
      <c r="E5535" s="273"/>
      <c r="F5535" s="264"/>
      <c r="G5535" s="265"/>
      <c r="H5535" s="126"/>
      <c r="I5535" s="125"/>
      <c r="J5535" s="125"/>
      <c r="K5535" s="125"/>
      <c r="L5535" s="125"/>
      <c r="M5535" s="125"/>
      <c r="N5535" s="125"/>
      <c r="O5535" s="266"/>
      <c r="P5535" s="267"/>
      <c r="Q5535" s="268"/>
      <c r="R5535" s="269"/>
      <c r="S5535" s="268"/>
      <c r="T5535" s="263"/>
      <c r="U5535" s="300"/>
      <c r="V5535" s="294" t="str">
        <f>IF(Tabela7[[#This Row],[C/V]]="c",Tabela7[[#This Row],[Preço Médio]],"")</f>
        <v/>
      </c>
      <c r="W5535" s="294" t="str">
        <f>IF(Tabela7[[#This Row],[C/V]]="v",Tabela7[[#This Row],[Preço Médio]],"")</f>
        <v/>
      </c>
      <c r="X5535" s="123" t="str">
        <f>Tabela7[[#This Row],[Código Negociação]]&amp;Tabela7[[#This Row],[C/V]]</f>
        <v/>
      </c>
    </row>
    <row r="5536" spans="3:24" ht="15" customHeight="1" x14ac:dyDescent="0.25">
      <c r="C5536" s="262"/>
      <c r="D5536" s="272"/>
      <c r="E5536" s="273"/>
      <c r="F5536" s="264"/>
      <c r="G5536" s="265"/>
      <c r="H5536" s="126"/>
      <c r="I5536" s="125"/>
      <c r="J5536" s="125"/>
      <c r="K5536" s="125"/>
      <c r="L5536" s="125"/>
      <c r="M5536" s="125"/>
      <c r="N5536" s="125"/>
      <c r="O5536" s="266"/>
      <c r="P5536" s="267"/>
      <c r="Q5536" s="267"/>
      <c r="R5536" s="270"/>
      <c r="S5536" s="267"/>
      <c r="T5536" s="264"/>
      <c r="U5536" s="300"/>
      <c r="V5536" s="294" t="str">
        <f>IF(Tabela7[[#This Row],[C/V]]="c",Tabela7[[#This Row],[Preço Médio]],"")</f>
        <v/>
      </c>
      <c r="W5536" s="294" t="str">
        <f>IF(Tabela7[[#This Row],[C/V]]="v",Tabela7[[#This Row],[Preço Médio]],"")</f>
        <v/>
      </c>
      <c r="X5536" s="123" t="str">
        <f>Tabela7[[#This Row],[Código Negociação]]&amp;Tabela7[[#This Row],[C/V]]</f>
        <v/>
      </c>
    </row>
    <row r="5537" spans="3:24" ht="15" customHeight="1" x14ac:dyDescent="0.25">
      <c r="C5537" s="141"/>
      <c r="D5537" s="271"/>
      <c r="E5537" s="271"/>
      <c r="F5537" s="118"/>
      <c r="G5537" s="119"/>
      <c r="H5537" s="118"/>
      <c r="I5537" s="120"/>
      <c r="J5537" s="120"/>
      <c r="K5537" s="120"/>
      <c r="L5537" s="120"/>
      <c r="M5537" s="120"/>
      <c r="N5537" s="120"/>
      <c r="O5537" s="121"/>
      <c r="P5537" s="121"/>
      <c r="Q5537" s="117"/>
      <c r="R5537" s="122"/>
      <c r="S5537" s="117"/>
      <c r="T5537" s="123"/>
      <c r="U5537" s="299"/>
      <c r="V5537" s="294" t="str">
        <f>IF(Tabela7[[#This Row],[C/V]]="c",Tabela7[[#This Row],[Preço Médio]],"")</f>
        <v/>
      </c>
      <c r="W5537" s="294" t="str">
        <f>IF(Tabela7[[#This Row],[C/V]]="v",Tabela7[[#This Row],[Preço Médio]],"")</f>
        <v/>
      </c>
      <c r="X5537" s="123" t="str">
        <f>Tabela7[[#This Row],[Código Negociação]]&amp;Tabela7[[#This Row],[C/V]]</f>
        <v/>
      </c>
    </row>
    <row r="5538" spans="3:24" ht="15" customHeight="1" x14ac:dyDescent="0.25">
      <c r="C5538" s="262"/>
      <c r="D5538" s="272"/>
      <c r="E5538" s="272"/>
      <c r="F5538" s="264"/>
      <c r="G5538" s="265"/>
      <c r="H5538" s="126"/>
      <c r="I5538" s="125"/>
      <c r="J5538" s="125"/>
      <c r="K5538" s="125"/>
      <c r="L5538" s="125"/>
      <c r="M5538" s="125"/>
      <c r="N5538" s="125"/>
      <c r="O5538" s="266"/>
      <c r="P5538" s="267"/>
      <c r="Q5538" s="268"/>
      <c r="R5538" s="269"/>
      <c r="S5538" s="268"/>
      <c r="T5538" s="263"/>
      <c r="U5538" s="300"/>
      <c r="V5538" s="294" t="str">
        <f>IF(Tabela7[[#This Row],[C/V]]="c",Tabela7[[#This Row],[Preço Médio]],"")</f>
        <v/>
      </c>
      <c r="W5538" s="294" t="str">
        <f>IF(Tabela7[[#This Row],[C/V]]="v",Tabela7[[#This Row],[Preço Médio]],"")</f>
        <v/>
      </c>
      <c r="X5538" s="123" t="str">
        <f>Tabela7[[#This Row],[Código Negociação]]&amp;Tabela7[[#This Row],[C/V]]</f>
        <v/>
      </c>
    </row>
    <row r="5539" spans="3:24" ht="15" customHeight="1" x14ac:dyDescent="0.25">
      <c r="C5539" s="262"/>
      <c r="D5539" s="272"/>
      <c r="E5539" s="272"/>
      <c r="F5539" s="264"/>
      <c r="G5539" s="265"/>
      <c r="H5539" s="126"/>
      <c r="I5539" s="125"/>
      <c r="J5539" s="125"/>
      <c r="K5539" s="125"/>
      <c r="L5539" s="125"/>
      <c r="M5539" s="125"/>
      <c r="N5539" s="125"/>
      <c r="O5539" s="266"/>
      <c r="P5539" s="267"/>
      <c r="Q5539" s="267"/>
      <c r="R5539" s="270"/>
      <c r="S5539" s="267"/>
      <c r="T5539" s="264"/>
      <c r="U5539" s="300"/>
      <c r="V5539" s="294" t="str">
        <f>IF(Tabela7[[#This Row],[C/V]]="c",Tabela7[[#This Row],[Preço Médio]],"")</f>
        <v/>
      </c>
      <c r="W5539" s="294" t="str">
        <f>IF(Tabela7[[#This Row],[C/V]]="v",Tabela7[[#This Row],[Preço Médio]],"")</f>
        <v/>
      </c>
      <c r="X5539" s="123" t="str">
        <f>Tabela7[[#This Row],[Código Negociação]]&amp;Tabela7[[#This Row],[C/V]]</f>
        <v/>
      </c>
    </row>
    <row r="5540" spans="3:24" ht="15" customHeight="1" x14ac:dyDescent="0.25">
      <c r="C5540" s="141"/>
      <c r="D5540" s="273"/>
      <c r="E5540" s="273"/>
      <c r="F5540" s="264"/>
      <c r="G5540" s="274"/>
      <c r="H5540" s="264"/>
      <c r="I5540" s="275"/>
      <c r="J5540" s="275"/>
      <c r="K5540" s="275"/>
      <c r="L5540" s="275"/>
      <c r="M5540" s="275"/>
      <c r="N5540" s="275"/>
      <c r="O5540" s="267"/>
      <c r="P5540" s="267"/>
      <c r="Q5540" s="268"/>
      <c r="R5540" s="269"/>
      <c r="S5540" s="268"/>
      <c r="T5540" s="263"/>
      <c r="U5540" s="300"/>
      <c r="V5540" s="294" t="str">
        <f>IF(Tabela7[[#This Row],[C/V]]="c",Tabela7[[#This Row],[Preço Médio]],"")</f>
        <v/>
      </c>
      <c r="W5540" s="294" t="str">
        <f>IF(Tabela7[[#This Row],[C/V]]="v",Tabela7[[#This Row],[Preço Médio]],"")</f>
        <v/>
      </c>
      <c r="X5540" s="123" t="str">
        <f>Tabela7[[#This Row],[Código Negociação]]&amp;Tabela7[[#This Row],[C/V]]</f>
        <v/>
      </c>
    </row>
    <row r="5541" spans="3:24" ht="15" customHeight="1" x14ac:dyDescent="0.25">
      <c r="C5541" s="262"/>
      <c r="D5541" s="272"/>
      <c r="E5541" s="273"/>
      <c r="F5541" s="264"/>
      <c r="G5541" s="265"/>
      <c r="H5541" s="126"/>
      <c r="I5541" s="125"/>
      <c r="J5541" s="125"/>
      <c r="K5541" s="125"/>
      <c r="L5541" s="125"/>
      <c r="M5541" s="125"/>
      <c r="N5541" s="125"/>
      <c r="O5541" s="266"/>
      <c r="P5541" s="267"/>
      <c r="Q5541" s="268"/>
      <c r="R5541" s="269"/>
      <c r="S5541" s="268"/>
      <c r="T5541" s="263"/>
      <c r="U5541" s="300"/>
      <c r="V5541" s="294" t="str">
        <f>IF(Tabela7[[#This Row],[C/V]]="c",Tabela7[[#This Row],[Preço Médio]],"")</f>
        <v/>
      </c>
      <c r="W5541" s="294" t="str">
        <f>IF(Tabela7[[#This Row],[C/V]]="v",Tabela7[[#This Row],[Preço Médio]],"")</f>
        <v/>
      </c>
      <c r="X5541" s="123" t="str">
        <f>Tabela7[[#This Row],[Código Negociação]]&amp;Tabela7[[#This Row],[C/V]]</f>
        <v/>
      </c>
    </row>
    <row r="5542" spans="3:24" ht="15" customHeight="1" x14ac:dyDescent="0.25">
      <c r="C5542" s="262"/>
      <c r="D5542" s="272"/>
      <c r="E5542" s="273"/>
      <c r="F5542" s="264"/>
      <c r="G5542" s="265"/>
      <c r="H5542" s="126"/>
      <c r="I5542" s="125"/>
      <c r="J5542" s="125"/>
      <c r="K5542" s="125"/>
      <c r="L5542" s="125"/>
      <c r="M5542" s="125"/>
      <c r="N5542" s="125"/>
      <c r="O5542" s="266"/>
      <c r="P5542" s="267"/>
      <c r="Q5542" s="267"/>
      <c r="R5542" s="270"/>
      <c r="S5542" s="267"/>
      <c r="T5542" s="264"/>
      <c r="U5542" s="300"/>
      <c r="V5542" s="294" t="str">
        <f>IF(Tabela7[[#This Row],[C/V]]="c",Tabela7[[#This Row],[Preço Médio]],"")</f>
        <v/>
      </c>
      <c r="W5542" s="294" t="str">
        <f>IF(Tabela7[[#This Row],[C/V]]="v",Tabela7[[#This Row],[Preço Médio]],"")</f>
        <v/>
      </c>
      <c r="X5542" s="123" t="str">
        <f>Tabela7[[#This Row],[Código Negociação]]&amp;Tabela7[[#This Row],[C/V]]</f>
        <v/>
      </c>
    </row>
    <row r="5543" spans="3:24" ht="15" customHeight="1" x14ac:dyDescent="0.25">
      <c r="C5543" s="141"/>
      <c r="D5543" s="271"/>
      <c r="E5543" s="271"/>
      <c r="F5543" s="118"/>
      <c r="G5543" s="119"/>
      <c r="H5543" s="118"/>
      <c r="I5543" s="120"/>
      <c r="J5543" s="120"/>
      <c r="K5543" s="120"/>
      <c r="L5543" s="120"/>
      <c r="M5543" s="120"/>
      <c r="N5543" s="120"/>
      <c r="O5543" s="121"/>
      <c r="P5543" s="121"/>
      <c r="Q5543" s="117"/>
      <c r="R5543" s="122"/>
      <c r="S5543" s="117"/>
      <c r="T5543" s="123"/>
      <c r="U5543" s="299"/>
      <c r="V5543" s="294" t="str">
        <f>IF(Tabela7[[#This Row],[C/V]]="c",Tabela7[[#This Row],[Preço Médio]],"")</f>
        <v/>
      </c>
      <c r="W5543" s="294" t="str">
        <f>IF(Tabela7[[#This Row],[C/V]]="v",Tabela7[[#This Row],[Preço Médio]],"")</f>
        <v/>
      </c>
      <c r="X5543" s="123" t="str">
        <f>Tabela7[[#This Row],[Código Negociação]]&amp;Tabela7[[#This Row],[C/V]]</f>
        <v/>
      </c>
    </row>
    <row r="5544" spans="3:24" ht="15" customHeight="1" x14ac:dyDescent="0.25">
      <c r="C5544" s="262"/>
      <c r="D5544" s="272"/>
      <c r="E5544" s="272"/>
      <c r="F5544" s="264"/>
      <c r="G5544" s="265"/>
      <c r="H5544" s="126"/>
      <c r="I5544" s="125"/>
      <c r="J5544" s="125"/>
      <c r="K5544" s="125"/>
      <c r="L5544" s="125"/>
      <c r="M5544" s="125"/>
      <c r="N5544" s="125"/>
      <c r="O5544" s="266"/>
      <c r="P5544" s="267"/>
      <c r="Q5544" s="268"/>
      <c r="R5544" s="269"/>
      <c r="S5544" s="268"/>
      <c r="T5544" s="263"/>
      <c r="U5544" s="300"/>
      <c r="V5544" s="294" t="str">
        <f>IF(Tabela7[[#This Row],[C/V]]="c",Tabela7[[#This Row],[Preço Médio]],"")</f>
        <v/>
      </c>
      <c r="W5544" s="294" t="str">
        <f>IF(Tabela7[[#This Row],[C/V]]="v",Tabela7[[#This Row],[Preço Médio]],"")</f>
        <v/>
      </c>
      <c r="X5544" s="123" t="str">
        <f>Tabela7[[#This Row],[Código Negociação]]&amp;Tabela7[[#This Row],[C/V]]</f>
        <v/>
      </c>
    </row>
    <row r="5545" spans="3:24" ht="15" customHeight="1" x14ac:dyDescent="0.25">
      <c r="C5545" s="262"/>
      <c r="D5545" s="272"/>
      <c r="E5545" s="272"/>
      <c r="F5545" s="264"/>
      <c r="G5545" s="265"/>
      <c r="H5545" s="126"/>
      <c r="I5545" s="125"/>
      <c r="J5545" s="125"/>
      <c r="K5545" s="125"/>
      <c r="L5545" s="125"/>
      <c r="M5545" s="125"/>
      <c r="N5545" s="125"/>
      <c r="O5545" s="266"/>
      <c r="P5545" s="267"/>
      <c r="Q5545" s="267"/>
      <c r="R5545" s="270"/>
      <c r="S5545" s="267"/>
      <c r="T5545" s="264"/>
      <c r="U5545" s="300"/>
      <c r="V5545" s="294" t="str">
        <f>IF(Tabela7[[#This Row],[C/V]]="c",Tabela7[[#This Row],[Preço Médio]],"")</f>
        <v/>
      </c>
      <c r="W5545" s="294" t="str">
        <f>IF(Tabela7[[#This Row],[C/V]]="v",Tabela7[[#This Row],[Preço Médio]],"")</f>
        <v/>
      </c>
      <c r="X5545" s="123" t="str">
        <f>Tabela7[[#This Row],[Código Negociação]]&amp;Tabela7[[#This Row],[C/V]]</f>
        <v/>
      </c>
    </row>
    <row r="5546" spans="3:24" ht="15" customHeight="1" x14ac:dyDescent="0.25">
      <c r="C5546" s="141"/>
      <c r="D5546" s="273"/>
      <c r="E5546" s="273"/>
      <c r="F5546" s="264"/>
      <c r="G5546" s="274"/>
      <c r="H5546" s="264"/>
      <c r="I5546" s="275"/>
      <c r="J5546" s="275"/>
      <c r="K5546" s="275"/>
      <c r="L5546" s="275"/>
      <c r="M5546" s="275"/>
      <c r="N5546" s="275"/>
      <c r="O5546" s="267"/>
      <c r="P5546" s="267"/>
      <c r="Q5546" s="268"/>
      <c r="R5546" s="269"/>
      <c r="S5546" s="268"/>
      <c r="T5546" s="263"/>
      <c r="U5546" s="300"/>
      <c r="V5546" s="294" t="str">
        <f>IF(Tabela7[[#This Row],[C/V]]="c",Tabela7[[#This Row],[Preço Médio]],"")</f>
        <v/>
      </c>
      <c r="W5546" s="294" t="str">
        <f>IF(Tabela7[[#This Row],[C/V]]="v",Tabela7[[#This Row],[Preço Médio]],"")</f>
        <v/>
      </c>
      <c r="X5546" s="123" t="str">
        <f>Tabela7[[#This Row],[Código Negociação]]&amp;Tabela7[[#This Row],[C/V]]</f>
        <v/>
      </c>
    </row>
    <row r="5547" spans="3:24" ht="15" customHeight="1" x14ac:dyDescent="0.25">
      <c r="C5547" s="262"/>
      <c r="D5547" s="272"/>
      <c r="E5547" s="273"/>
      <c r="F5547" s="264"/>
      <c r="G5547" s="265"/>
      <c r="H5547" s="126"/>
      <c r="I5547" s="125"/>
      <c r="J5547" s="125"/>
      <c r="K5547" s="125"/>
      <c r="L5547" s="125"/>
      <c r="M5547" s="125"/>
      <c r="N5547" s="125"/>
      <c r="O5547" s="266"/>
      <c r="P5547" s="267"/>
      <c r="Q5547" s="268"/>
      <c r="R5547" s="269"/>
      <c r="S5547" s="268"/>
      <c r="T5547" s="263"/>
      <c r="U5547" s="300"/>
      <c r="V5547" s="294" t="str">
        <f>IF(Tabela7[[#This Row],[C/V]]="c",Tabela7[[#This Row],[Preço Médio]],"")</f>
        <v/>
      </c>
      <c r="W5547" s="294" t="str">
        <f>IF(Tabela7[[#This Row],[C/V]]="v",Tabela7[[#This Row],[Preço Médio]],"")</f>
        <v/>
      </c>
      <c r="X5547" s="123" t="str">
        <f>Tabela7[[#This Row],[Código Negociação]]&amp;Tabela7[[#This Row],[C/V]]</f>
        <v/>
      </c>
    </row>
    <row r="5548" spans="3:24" ht="15" customHeight="1" x14ac:dyDescent="0.25">
      <c r="C5548" s="262"/>
      <c r="D5548" s="272"/>
      <c r="E5548" s="273"/>
      <c r="F5548" s="264"/>
      <c r="G5548" s="265"/>
      <c r="H5548" s="126"/>
      <c r="I5548" s="125"/>
      <c r="J5548" s="125"/>
      <c r="K5548" s="125"/>
      <c r="L5548" s="125"/>
      <c r="M5548" s="125"/>
      <c r="N5548" s="125"/>
      <c r="O5548" s="266"/>
      <c r="P5548" s="267"/>
      <c r="Q5548" s="267"/>
      <c r="R5548" s="270"/>
      <c r="S5548" s="267"/>
      <c r="T5548" s="264"/>
      <c r="U5548" s="300"/>
      <c r="V5548" s="294" t="str">
        <f>IF(Tabela7[[#This Row],[C/V]]="c",Tabela7[[#This Row],[Preço Médio]],"")</f>
        <v/>
      </c>
      <c r="W5548" s="294" t="str">
        <f>IF(Tabela7[[#This Row],[C/V]]="v",Tabela7[[#This Row],[Preço Médio]],"")</f>
        <v/>
      </c>
      <c r="X5548" s="123" t="str">
        <f>Tabela7[[#This Row],[Código Negociação]]&amp;Tabela7[[#This Row],[C/V]]</f>
        <v/>
      </c>
    </row>
    <row r="5549" spans="3:24" ht="15" customHeight="1" x14ac:dyDescent="0.25">
      <c r="C5549" s="141"/>
      <c r="D5549" s="271"/>
      <c r="E5549" s="271"/>
      <c r="F5549" s="118"/>
      <c r="G5549" s="119"/>
      <c r="H5549" s="118"/>
      <c r="I5549" s="120"/>
      <c r="J5549" s="120"/>
      <c r="K5549" s="120"/>
      <c r="L5549" s="120"/>
      <c r="M5549" s="120"/>
      <c r="N5549" s="120"/>
      <c r="O5549" s="121"/>
      <c r="P5549" s="121"/>
      <c r="Q5549" s="117"/>
      <c r="R5549" s="122"/>
      <c r="S5549" s="117"/>
      <c r="T5549" s="123"/>
      <c r="U5549" s="299"/>
      <c r="V5549" s="294" t="str">
        <f>IF(Tabela7[[#This Row],[C/V]]="c",Tabela7[[#This Row],[Preço Médio]],"")</f>
        <v/>
      </c>
      <c r="W5549" s="294" t="str">
        <f>IF(Tabela7[[#This Row],[C/V]]="v",Tabela7[[#This Row],[Preço Médio]],"")</f>
        <v/>
      </c>
      <c r="X5549" s="123" t="str">
        <f>Tabela7[[#This Row],[Código Negociação]]&amp;Tabela7[[#This Row],[C/V]]</f>
        <v/>
      </c>
    </row>
    <row r="5550" spans="3:24" ht="15" customHeight="1" x14ac:dyDescent="0.25">
      <c r="C5550" s="262"/>
      <c r="D5550" s="272"/>
      <c r="E5550" s="272"/>
      <c r="F5550" s="264"/>
      <c r="G5550" s="265"/>
      <c r="H5550" s="126"/>
      <c r="I5550" s="125"/>
      <c r="J5550" s="125"/>
      <c r="K5550" s="125"/>
      <c r="L5550" s="125"/>
      <c r="M5550" s="125"/>
      <c r="N5550" s="125"/>
      <c r="O5550" s="266"/>
      <c r="P5550" s="267"/>
      <c r="Q5550" s="268"/>
      <c r="R5550" s="269"/>
      <c r="S5550" s="268"/>
      <c r="T5550" s="263"/>
      <c r="U5550" s="300"/>
      <c r="V5550" s="294" t="str">
        <f>IF(Tabela7[[#This Row],[C/V]]="c",Tabela7[[#This Row],[Preço Médio]],"")</f>
        <v/>
      </c>
      <c r="W5550" s="294" t="str">
        <f>IF(Tabela7[[#This Row],[C/V]]="v",Tabela7[[#This Row],[Preço Médio]],"")</f>
        <v/>
      </c>
      <c r="X5550" s="123" t="str">
        <f>Tabela7[[#This Row],[Código Negociação]]&amp;Tabela7[[#This Row],[C/V]]</f>
        <v/>
      </c>
    </row>
    <row r="5551" spans="3:24" ht="15" customHeight="1" x14ac:dyDescent="0.25">
      <c r="C5551" s="262"/>
      <c r="D5551" s="272"/>
      <c r="E5551" s="272"/>
      <c r="F5551" s="264"/>
      <c r="G5551" s="265"/>
      <c r="H5551" s="126"/>
      <c r="I5551" s="125"/>
      <c r="J5551" s="125"/>
      <c r="K5551" s="125"/>
      <c r="L5551" s="125"/>
      <c r="M5551" s="125"/>
      <c r="N5551" s="125"/>
      <c r="O5551" s="266"/>
      <c r="P5551" s="267"/>
      <c r="Q5551" s="267"/>
      <c r="R5551" s="270"/>
      <c r="S5551" s="267"/>
      <c r="T5551" s="264"/>
      <c r="U5551" s="300"/>
      <c r="V5551" s="294" t="str">
        <f>IF(Tabela7[[#This Row],[C/V]]="c",Tabela7[[#This Row],[Preço Médio]],"")</f>
        <v/>
      </c>
      <c r="W5551" s="294" t="str">
        <f>IF(Tabela7[[#This Row],[C/V]]="v",Tabela7[[#This Row],[Preço Médio]],"")</f>
        <v/>
      </c>
      <c r="X5551" s="123" t="str">
        <f>Tabela7[[#This Row],[Código Negociação]]&amp;Tabela7[[#This Row],[C/V]]</f>
        <v/>
      </c>
    </row>
    <row r="5552" spans="3:24" ht="15" customHeight="1" x14ac:dyDescent="0.25">
      <c r="C5552" s="141"/>
      <c r="D5552" s="273"/>
      <c r="E5552" s="273"/>
      <c r="F5552" s="264"/>
      <c r="G5552" s="274"/>
      <c r="H5552" s="264"/>
      <c r="I5552" s="275"/>
      <c r="J5552" s="275"/>
      <c r="K5552" s="275"/>
      <c r="L5552" s="275"/>
      <c r="M5552" s="275"/>
      <c r="N5552" s="275"/>
      <c r="O5552" s="267"/>
      <c r="P5552" s="267"/>
      <c r="Q5552" s="268"/>
      <c r="R5552" s="269"/>
      <c r="S5552" s="268"/>
      <c r="T5552" s="263"/>
      <c r="U5552" s="300"/>
      <c r="V5552" s="294" t="str">
        <f>IF(Tabela7[[#This Row],[C/V]]="c",Tabela7[[#This Row],[Preço Médio]],"")</f>
        <v/>
      </c>
      <c r="W5552" s="294" t="str">
        <f>IF(Tabela7[[#This Row],[C/V]]="v",Tabela7[[#This Row],[Preço Médio]],"")</f>
        <v/>
      </c>
      <c r="X5552" s="123" t="str">
        <f>Tabela7[[#This Row],[Código Negociação]]&amp;Tabela7[[#This Row],[C/V]]</f>
        <v/>
      </c>
    </row>
    <row r="5553" spans="3:24" ht="15" customHeight="1" x14ac:dyDescent="0.25">
      <c r="C5553" s="262"/>
      <c r="D5553" s="272"/>
      <c r="E5553" s="273"/>
      <c r="F5553" s="264"/>
      <c r="G5553" s="265"/>
      <c r="H5553" s="126"/>
      <c r="I5553" s="125"/>
      <c r="J5553" s="125"/>
      <c r="K5553" s="125"/>
      <c r="L5553" s="125"/>
      <c r="M5553" s="125"/>
      <c r="N5553" s="125"/>
      <c r="O5553" s="266"/>
      <c r="P5553" s="267"/>
      <c r="Q5553" s="268"/>
      <c r="R5553" s="269"/>
      <c r="S5553" s="268"/>
      <c r="T5553" s="263"/>
      <c r="U5553" s="300"/>
      <c r="V5553" s="294" t="str">
        <f>IF(Tabela7[[#This Row],[C/V]]="c",Tabela7[[#This Row],[Preço Médio]],"")</f>
        <v/>
      </c>
      <c r="W5553" s="294" t="str">
        <f>IF(Tabela7[[#This Row],[C/V]]="v",Tabela7[[#This Row],[Preço Médio]],"")</f>
        <v/>
      </c>
      <c r="X5553" s="123" t="str">
        <f>Tabela7[[#This Row],[Código Negociação]]&amp;Tabela7[[#This Row],[C/V]]</f>
        <v/>
      </c>
    </row>
    <row r="5554" spans="3:24" ht="15" customHeight="1" x14ac:dyDescent="0.25">
      <c r="C5554" s="262"/>
      <c r="D5554" s="272"/>
      <c r="E5554" s="273"/>
      <c r="F5554" s="264"/>
      <c r="G5554" s="265"/>
      <c r="H5554" s="126"/>
      <c r="I5554" s="125"/>
      <c r="J5554" s="125"/>
      <c r="K5554" s="125"/>
      <c r="L5554" s="125"/>
      <c r="M5554" s="125"/>
      <c r="N5554" s="125"/>
      <c r="O5554" s="266"/>
      <c r="P5554" s="267"/>
      <c r="Q5554" s="267"/>
      <c r="R5554" s="270"/>
      <c r="S5554" s="267"/>
      <c r="T5554" s="264"/>
      <c r="U5554" s="300"/>
      <c r="V5554" s="294" t="str">
        <f>IF(Tabela7[[#This Row],[C/V]]="c",Tabela7[[#This Row],[Preço Médio]],"")</f>
        <v/>
      </c>
      <c r="W5554" s="294" t="str">
        <f>IF(Tabela7[[#This Row],[C/V]]="v",Tabela7[[#This Row],[Preço Médio]],"")</f>
        <v/>
      </c>
      <c r="X5554" s="123" t="str">
        <f>Tabela7[[#This Row],[Código Negociação]]&amp;Tabela7[[#This Row],[C/V]]</f>
        <v/>
      </c>
    </row>
    <row r="5555" spans="3:24" ht="15" customHeight="1" x14ac:dyDescent="0.25">
      <c r="C5555" s="141"/>
      <c r="D5555" s="271"/>
      <c r="E5555" s="271"/>
      <c r="F5555" s="118"/>
      <c r="G5555" s="119"/>
      <c r="H5555" s="118"/>
      <c r="I5555" s="120"/>
      <c r="J5555" s="120"/>
      <c r="K5555" s="120"/>
      <c r="L5555" s="120"/>
      <c r="M5555" s="120"/>
      <c r="N5555" s="120"/>
      <c r="O5555" s="121"/>
      <c r="P5555" s="121"/>
      <c r="Q5555" s="117"/>
      <c r="R5555" s="122"/>
      <c r="S5555" s="117"/>
      <c r="T5555" s="123"/>
      <c r="U5555" s="299"/>
      <c r="V5555" s="294" t="str">
        <f>IF(Tabela7[[#This Row],[C/V]]="c",Tabela7[[#This Row],[Preço Médio]],"")</f>
        <v/>
      </c>
      <c r="W5555" s="294" t="str">
        <f>IF(Tabela7[[#This Row],[C/V]]="v",Tabela7[[#This Row],[Preço Médio]],"")</f>
        <v/>
      </c>
      <c r="X5555" s="123" t="str">
        <f>Tabela7[[#This Row],[Código Negociação]]&amp;Tabela7[[#This Row],[C/V]]</f>
        <v/>
      </c>
    </row>
    <row r="5556" spans="3:24" ht="15" customHeight="1" x14ac:dyDescent="0.25">
      <c r="C5556" s="262"/>
      <c r="D5556" s="272"/>
      <c r="E5556" s="272"/>
      <c r="F5556" s="264"/>
      <c r="G5556" s="265"/>
      <c r="H5556" s="126"/>
      <c r="I5556" s="125"/>
      <c r="J5556" s="125"/>
      <c r="K5556" s="125"/>
      <c r="L5556" s="125"/>
      <c r="M5556" s="125"/>
      <c r="N5556" s="125"/>
      <c r="O5556" s="266"/>
      <c r="P5556" s="267"/>
      <c r="Q5556" s="268"/>
      <c r="R5556" s="269"/>
      <c r="S5556" s="268"/>
      <c r="T5556" s="263"/>
      <c r="U5556" s="300"/>
      <c r="V5556" s="294" t="str">
        <f>IF(Tabela7[[#This Row],[C/V]]="c",Tabela7[[#This Row],[Preço Médio]],"")</f>
        <v/>
      </c>
      <c r="W5556" s="294" t="str">
        <f>IF(Tabela7[[#This Row],[C/V]]="v",Tabela7[[#This Row],[Preço Médio]],"")</f>
        <v/>
      </c>
      <c r="X5556" s="123" t="str">
        <f>Tabela7[[#This Row],[Código Negociação]]&amp;Tabela7[[#This Row],[C/V]]</f>
        <v/>
      </c>
    </row>
    <row r="5557" spans="3:24" ht="15" customHeight="1" x14ac:dyDescent="0.25">
      <c r="C5557" s="262"/>
      <c r="D5557" s="272"/>
      <c r="E5557" s="272"/>
      <c r="F5557" s="264"/>
      <c r="G5557" s="265"/>
      <c r="H5557" s="126"/>
      <c r="I5557" s="125"/>
      <c r="J5557" s="125"/>
      <c r="K5557" s="125"/>
      <c r="L5557" s="125"/>
      <c r="M5557" s="125"/>
      <c r="N5557" s="125"/>
      <c r="O5557" s="266"/>
      <c r="P5557" s="267"/>
      <c r="Q5557" s="267"/>
      <c r="R5557" s="270"/>
      <c r="S5557" s="267"/>
      <c r="T5557" s="264"/>
      <c r="U5557" s="300"/>
      <c r="V5557" s="294" t="str">
        <f>IF(Tabela7[[#This Row],[C/V]]="c",Tabela7[[#This Row],[Preço Médio]],"")</f>
        <v/>
      </c>
      <c r="W5557" s="294" t="str">
        <f>IF(Tabela7[[#This Row],[C/V]]="v",Tabela7[[#This Row],[Preço Médio]],"")</f>
        <v/>
      </c>
      <c r="X5557" s="123" t="str">
        <f>Tabela7[[#This Row],[Código Negociação]]&amp;Tabela7[[#This Row],[C/V]]</f>
        <v/>
      </c>
    </row>
    <row r="5558" spans="3:24" ht="15" customHeight="1" x14ac:dyDescent="0.25">
      <c r="C5558" s="141"/>
      <c r="D5558" s="273"/>
      <c r="E5558" s="273"/>
      <c r="F5558" s="264"/>
      <c r="G5558" s="274"/>
      <c r="H5558" s="264"/>
      <c r="I5558" s="275"/>
      <c r="J5558" s="275"/>
      <c r="K5558" s="275"/>
      <c r="L5558" s="275"/>
      <c r="M5558" s="275"/>
      <c r="N5558" s="275"/>
      <c r="O5558" s="267"/>
      <c r="P5558" s="267"/>
      <c r="Q5558" s="268"/>
      <c r="R5558" s="269"/>
      <c r="S5558" s="268"/>
      <c r="T5558" s="263"/>
      <c r="U5558" s="300"/>
      <c r="V5558" s="294" t="str">
        <f>IF(Tabela7[[#This Row],[C/V]]="c",Tabela7[[#This Row],[Preço Médio]],"")</f>
        <v/>
      </c>
      <c r="W5558" s="294" t="str">
        <f>IF(Tabela7[[#This Row],[C/V]]="v",Tabela7[[#This Row],[Preço Médio]],"")</f>
        <v/>
      </c>
      <c r="X5558" s="123" t="str">
        <f>Tabela7[[#This Row],[Código Negociação]]&amp;Tabela7[[#This Row],[C/V]]</f>
        <v/>
      </c>
    </row>
    <row r="5559" spans="3:24" ht="15" customHeight="1" x14ac:dyDescent="0.25">
      <c r="C5559" s="262"/>
      <c r="D5559" s="272"/>
      <c r="E5559" s="273"/>
      <c r="F5559" s="264"/>
      <c r="G5559" s="265"/>
      <c r="H5559" s="126"/>
      <c r="I5559" s="125"/>
      <c r="J5559" s="125"/>
      <c r="K5559" s="125"/>
      <c r="L5559" s="125"/>
      <c r="M5559" s="125"/>
      <c r="N5559" s="125"/>
      <c r="O5559" s="266"/>
      <c r="P5559" s="267"/>
      <c r="Q5559" s="268"/>
      <c r="R5559" s="269"/>
      <c r="S5559" s="268"/>
      <c r="T5559" s="263"/>
      <c r="U5559" s="300"/>
      <c r="V5559" s="294" t="str">
        <f>IF(Tabela7[[#This Row],[C/V]]="c",Tabela7[[#This Row],[Preço Médio]],"")</f>
        <v/>
      </c>
      <c r="W5559" s="294" t="str">
        <f>IF(Tabela7[[#This Row],[C/V]]="v",Tabela7[[#This Row],[Preço Médio]],"")</f>
        <v/>
      </c>
      <c r="X5559" s="123" t="str">
        <f>Tabela7[[#This Row],[Código Negociação]]&amp;Tabela7[[#This Row],[C/V]]</f>
        <v/>
      </c>
    </row>
    <row r="5560" spans="3:24" ht="15" customHeight="1" x14ac:dyDescent="0.25">
      <c r="C5560" s="262"/>
      <c r="D5560" s="272"/>
      <c r="E5560" s="273"/>
      <c r="F5560" s="264"/>
      <c r="G5560" s="265"/>
      <c r="H5560" s="126"/>
      <c r="I5560" s="125"/>
      <c r="J5560" s="125"/>
      <c r="K5560" s="125"/>
      <c r="L5560" s="125"/>
      <c r="M5560" s="125"/>
      <c r="N5560" s="125"/>
      <c r="O5560" s="266"/>
      <c r="P5560" s="267"/>
      <c r="Q5560" s="267"/>
      <c r="R5560" s="270"/>
      <c r="S5560" s="267"/>
      <c r="T5560" s="264"/>
      <c r="U5560" s="300"/>
      <c r="V5560" s="294" t="str">
        <f>IF(Tabela7[[#This Row],[C/V]]="c",Tabela7[[#This Row],[Preço Médio]],"")</f>
        <v/>
      </c>
      <c r="W5560" s="294" t="str">
        <f>IF(Tabela7[[#This Row],[C/V]]="v",Tabela7[[#This Row],[Preço Médio]],"")</f>
        <v/>
      </c>
      <c r="X5560" s="123" t="str">
        <f>Tabela7[[#This Row],[Código Negociação]]&amp;Tabela7[[#This Row],[C/V]]</f>
        <v/>
      </c>
    </row>
    <row r="5561" spans="3:24" ht="15" customHeight="1" x14ac:dyDescent="0.25">
      <c r="C5561" s="141"/>
      <c r="D5561" s="271"/>
      <c r="E5561" s="271"/>
      <c r="F5561" s="118"/>
      <c r="G5561" s="119"/>
      <c r="H5561" s="118"/>
      <c r="I5561" s="120"/>
      <c r="J5561" s="120"/>
      <c r="K5561" s="120"/>
      <c r="L5561" s="120"/>
      <c r="M5561" s="120"/>
      <c r="N5561" s="120"/>
      <c r="O5561" s="121"/>
      <c r="P5561" s="121"/>
      <c r="Q5561" s="117"/>
      <c r="R5561" s="122"/>
      <c r="S5561" s="117"/>
      <c r="T5561" s="123"/>
      <c r="U5561" s="299"/>
      <c r="V5561" s="294" t="str">
        <f>IF(Tabela7[[#This Row],[C/V]]="c",Tabela7[[#This Row],[Preço Médio]],"")</f>
        <v/>
      </c>
      <c r="W5561" s="294" t="str">
        <f>IF(Tabela7[[#This Row],[C/V]]="v",Tabela7[[#This Row],[Preço Médio]],"")</f>
        <v/>
      </c>
      <c r="X5561" s="123" t="str">
        <f>Tabela7[[#This Row],[Código Negociação]]&amp;Tabela7[[#This Row],[C/V]]</f>
        <v/>
      </c>
    </row>
    <row r="5562" spans="3:24" ht="15" customHeight="1" x14ac:dyDescent="0.25">
      <c r="C5562" s="262"/>
      <c r="D5562" s="272"/>
      <c r="E5562" s="272"/>
      <c r="F5562" s="264"/>
      <c r="G5562" s="265"/>
      <c r="H5562" s="126"/>
      <c r="I5562" s="125"/>
      <c r="J5562" s="125"/>
      <c r="K5562" s="125"/>
      <c r="L5562" s="125"/>
      <c r="M5562" s="125"/>
      <c r="N5562" s="125"/>
      <c r="O5562" s="266"/>
      <c r="P5562" s="267"/>
      <c r="Q5562" s="268"/>
      <c r="R5562" s="269"/>
      <c r="S5562" s="268"/>
      <c r="T5562" s="263"/>
      <c r="U5562" s="300"/>
      <c r="V5562" s="294" t="str">
        <f>IF(Tabela7[[#This Row],[C/V]]="c",Tabela7[[#This Row],[Preço Médio]],"")</f>
        <v/>
      </c>
      <c r="W5562" s="294" t="str">
        <f>IF(Tabela7[[#This Row],[C/V]]="v",Tabela7[[#This Row],[Preço Médio]],"")</f>
        <v/>
      </c>
      <c r="X5562" s="123" t="str">
        <f>Tabela7[[#This Row],[Código Negociação]]&amp;Tabela7[[#This Row],[C/V]]</f>
        <v/>
      </c>
    </row>
    <row r="5563" spans="3:24" ht="15" customHeight="1" x14ac:dyDescent="0.25">
      <c r="C5563" s="262"/>
      <c r="D5563" s="272"/>
      <c r="E5563" s="272"/>
      <c r="F5563" s="264"/>
      <c r="G5563" s="265"/>
      <c r="H5563" s="126"/>
      <c r="I5563" s="125"/>
      <c r="J5563" s="125"/>
      <c r="K5563" s="125"/>
      <c r="L5563" s="125"/>
      <c r="M5563" s="125"/>
      <c r="N5563" s="125"/>
      <c r="O5563" s="266"/>
      <c r="P5563" s="267"/>
      <c r="Q5563" s="267"/>
      <c r="R5563" s="270"/>
      <c r="S5563" s="267"/>
      <c r="T5563" s="264"/>
      <c r="U5563" s="300"/>
      <c r="V5563" s="294" t="str">
        <f>IF(Tabela7[[#This Row],[C/V]]="c",Tabela7[[#This Row],[Preço Médio]],"")</f>
        <v/>
      </c>
      <c r="W5563" s="294" t="str">
        <f>IF(Tabela7[[#This Row],[C/V]]="v",Tabela7[[#This Row],[Preço Médio]],"")</f>
        <v/>
      </c>
      <c r="X5563" s="123" t="str">
        <f>Tabela7[[#This Row],[Código Negociação]]&amp;Tabela7[[#This Row],[C/V]]</f>
        <v/>
      </c>
    </row>
    <row r="5564" spans="3:24" ht="15" customHeight="1" x14ac:dyDescent="0.25">
      <c r="C5564" s="141"/>
      <c r="D5564" s="273"/>
      <c r="E5564" s="273"/>
      <c r="F5564" s="264"/>
      <c r="G5564" s="274"/>
      <c r="H5564" s="264"/>
      <c r="I5564" s="275"/>
      <c r="J5564" s="275"/>
      <c r="K5564" s="275"/>
      <c r="L5564" s="275"/>
      <c r="M5564" s="275"/>
      <c r="N5564" s="275"/>
      <c r="O5564" s="267"/>
      <c r="P5564" s="267"/>
      <c r="Q5564" s="268"/>
      <c r="R5564" s="269"/>
      <c r="S5564" s="268"/>
      <c r="T5564" s="263"/>
      <c r="U5564" s="300"/>
      <c r="V5564" s="294" t="str">
        <f>IF(Tabela7[[#This Row],[C/V]]="c",Tabela7[[#This Row],[Preço Médio]],"")</f>
        <v/>
      </c>
      <c r="W5564" s="294" t="str">
        <f>IF(Tabela7[[#This Row],[C/V]]="v",Tabela7[[#This Row],[Preço Médio]],"")</f>
        <v/>
      </c>
      <c r="X5564" s="123" t="str">
        <f>Tabela7[[#This Row],[Código Negociação]]&amp;Tabela7[[#This Row],[C/V]]</f>
        <v/>
      </c>
    </row>
    <row r="5565" spans="3:24" ht="15" customHeight="1" x14ac:dyDescent="0.25">
      <c r="C5565" s="262"/>
      <c r="D5565" s="272"/>
      <c r="E5565" s="273"/>
      <c r="F5565" s="264"/>
      <c r="G5565" s="265"/>
      <c r="H5565" s="126"/>
      <c r="I5565" s="125"/>
      <c r="J5565" s="125"/>
      <c r="K5565" s="125"/>
      <c r="L5565" s="125"/>
      <c r="M5565" s="125"/>
      <c r="N5565" s="125"/>
      <c r="O5565" s="266"/>
      <c r="P5565" s="267"/>
      <c r="Q5565" s="268"/>
      <c r="R5565" s="269"/>
      <c r="S5565" s="268"/>
      <c r="T5565" s="263"/>
      <c r="U5565" s="300"/>
      <c r="V5565" s="294" t="str">
        <f>IF(Tabela7[[#This Row],[C/V]]="c",Tabela7[[#This Row],[Preço Médio]],"")</f>
        <v/>
      </c>
      <c r="W5565" s="294" t="str">
        <f>IF(Tabela7[[#This Row],[C/V]]="v",Tabela7[[#This Row],[Preço Médio]],"")</f>
        <v/>
      </c>
      <c r="X5565" s="123" t="str">
        <f>Tabela7[[#This Row],[Código Negociação]]&amp;Tabela7[[#This Row],[C/V]]</f>
        <v/>
      </c>
    </row>
    <row r="5566" spans="3:24" ht="15" customHeight="1" x14ac:dyDescent="0.25">
      <c r="C5566" s="262"/>
      <c r="D5566" s="272"/>
      <c r="E5566" s="273"/>
      <c r="F5566" s="264"/>
      <c r="G5566" s="265"/>
      <c r="H5566" s="126"/>
      <c r="I5566" s="125"/>
      <c r="J5566" s="125"/>
      <c r="K5566" s="125"/>
      <c r="L5566" s="125"/>
      <c r="M5566" s="125"/>
      <c r="N5566" s="125"/>
      <c r="O5566" s="266"/>
      <c r="P5566" s="267"/>
      <c r="Q5566" s="267"/>
      <c r="R5566" s="270"/>
      <c r="S5566" s="267"/>
      <c r="T5566" s="264"/>
      <c r="U5566" s="300"/>
      <c r="V5566" s="294" t="str">
        <f>IF(Tabela7[[#This Row],[C/V]]="c",Tabela7[[#This Row],[Preço Médio]],"")</f>
        <v/>
      </c>
      <c r="W5566" s="294" t="str">
        <f>IF(Tabela7[[#This Row],[C/V]]="v",Tabela7[[#This Row],[Preço Médio]],"")</f>
        <v/>
      </c>
      <c r="X5566" s="123" t="str">
        <f>Tabela7[[#This Row],[Código Negociação]]&amp;Tabela7[[#This Row],[C/V]]</f>
        <v/>
      </c>
    </row>
    <row r="5567" spans="3:24" ht="15" customHeight="1" x14ac:dyDescent="0.25">
      <c r="C5567" s="141"/>
      <c r="D5567" s="271"/>
      <c r="E5567" s="271"/>
      <c r="F5567" s="118"/>
      <c r="G5567" s="119"/>
      <c r="H5567" s="118"/>
      <c r="I5567" s="120"/>
      <c r="J5567" s="120"/>
      <c r="K5567" s="120"/>
      <c r="L5567" s="120"/>
      <c r="M5567" s="120"/>
      <c r="N5567" s="120"/>
      <c r="O5567" s="121"/>
      <c r="P5567" s="121"/>
      <c r="Q5567" s="117"/>
      <c r="R5567" s="122"/>
      <c r="S5567" s="117"/>
      <c r="T5567" s="123"/>
      <c r="U5567" s="299"/>
      <c r="V5567" s="294" t="str">
        <f>IF(Tabela7[[#This Row],[C/V]]="c",Tabela7[[#This Row],[Preço Médio]],"")</f>
        <v/>
      </c>
      <c r="W5567" s="294" t="str">
        <f>IF(Tabela7[[#This Row],[C/V]]="v",Tabela7[[#This Row],[Preço Médio]],"")</f>
        <v/>
      </c>
      <c r="X5567" s="123" t="str">
        <f>Tabela7[[#This Row],[Código Negociação]]&amp;Tabela7[[#This Row],[C/V]]</f>
        <v/>
      </c>
    </row>
    <row r="5568" spans="3:24" ht="15" customHeight="1" x14ac:dyDescent="0.25">
      <c r="C5568" s="262"/>
      <c r="D5568" s="272"/>
      <c r="E5568" s="272"/>
      <c r="F5568" s="264"/>
      <c r="G5568" s="265"/>
      <c r="H5568" s="126"/>
      <c r="I5568" s="125"/>
      <c r="J5568" s="125"/>
      <c r="K5568" s="125"/>
      <c r="L5568" s="125"/>
      <c r="M5568" s="125"/>
      <c r="N5568" s="125"/>
      <c r="O5568" s="266"/>
      <c r="P5568" s="267"/>
      <c r="Q5568" s="268"/>
      <c r="R5568" s="269"/>
      <c r="S5568" s="268"/>
      <c r="T5568" s="263"/>
      <c r="U5568" s="300"/>
      <c r="V5568" s="294" t="str">
        <f>IF(Tabela7[[#This Row],[C/V]]="c",Tabela7[[#This Row],[Preço Médio]],"")</f>
        <v/>
      </c>
      <c r="W5568" s="294" t="str">
        <f>IF(Tabela7[[#This Row],[C/V]]="v",Tabela7[[#This Row],[Preço Médio]],"")</f>
        <v/>
      </c>
      <c r="X5568" s="123" t="str">
        <f>Tabela7[[#This Row],[Código Negociação]]&amp;Tabela7[[#This Row],[C/V]]</f>
        <v/>
      </c>
    </row>
    <row r="5569" spans="3:24" ht="15" customHeight="1" x14ac:dyDescent="0.25">
      <c r="C5569" s="262"/>
      <c r="D5569" s="272"/>
      <c r="E5569" s="272"/>
      <c r="F5569" s="264"/>
      <c r="G5569" s="265"/>
      <c r="H5569" s="126"/>
      <c r="I5569" s="125"/>
      <c r="J5569" s="125"/>
      <c r="K5569" s="125"/>
      <c r="L5569" s="125"/>
      <c r="M5569" s="125"/>
      <c r="N5569" s="125"/>
      <c r="O5569" s="266"/>
      <c r="P5569" s="267"/>
      <c r="Q5569" s="267"/>
      <c r="R5569" s="270"/>
      <c r="S5569" s="267"/>
      <c r="T5569" s="264"/>
      <c r="U5569" s="300"/>
      <c r="V5569" s="294" t="str">
        <f>IF(Tabela7[[#This Row],[C/V]]="c",Tabela7[[#This Row],[Preço Médio]],"")</f>
        <v/>
      </c>
      <c r="W5569" s="294" t="str">
        <f>IF(Tabela7[[#This Row],[C/V]]="v",Tabela7[[#This Row],[Preço Médio]],"")</f>
        <v/>
      </c>
      <c r="X5569" s="123" t="str">
        <f>Tabela7[[#This Row],[Código Negociação]]&amp;Tabela7[[#This Row],[C/V]]</f>
        <v/>
      </c>
    </row>
    <row r="5570" spans="3:24" ht="15" customHeight="1" x14ac:dyDescent="0.25">
      <c r="C5570" s="141"/>
      <c r="D5570" s="273"/>
      <c r="E5570" s="273"/>
      <c r="F5570" s="264"/>
      <c r="G5570" s="274"/>
      <c r="H5570" s="264"/>
      <c r="I5570" s="275"/>
      <c r="J5570" s="275"/>
      <c r="K5570" s="275"/>
      <c r="L5570" s="275"/>
      <c r="M5570" s="275"/>
      <c r="N5570" s="275"/>
      <c r="O5570" s="267"/>
      <c r="P5570" s="267"/>
      <c r="Q5570" s="268"/>
      <c r="R5570" s="269"/>
      <c r="S5570" s="268"/>
      <c r="T5570" s="263"/>
      <c r="U5570" s="300"/>
      <c r="V5570" s="294" t="str">
        <f>IF(Tabela7[[#This Row],[C/V]]="c",Tabela7[[#This Row],[Preço Médio]],"")</f>
        <v/>
      </c>
      <c r="W5570" s="294" t="str">
        <f>IF(Tabela7[[#This Row],[C/V]]="v",Tabela7[[#This Row],[Preço Médio]],"")</f>
        <v/>
      </c>
      <c r="X5570" s="123" t="str">
        <f>Tabela7[[#This Row],[Código Negociação]]&amp;Tabela7[[#This Row],[C/V]]</f>
        <v/>
      </c>
    </row>
    <row r="5571" spans="3:24" ht="15" customHeight="1" x14ac:dyDescent="0.25">
      <c r="C5571" s="262"/>
      <c r="D5571" s="272"/>
      <c r="E5571" s="273"/>
      <c r="F5571" s="264"/>
      <c r="G5571" s="265"/>
      <c r="H5571" s="126"/>
      <c r="I5571" s="125"/>
      <c r="J5571" s="125"/>
      <c r="K5571" s="125"/>
      <c r="L5571" s="125"/>
      <c r="M5571" s="125"/>
      <c r="N5571" s="125"/>
      <c r="O5571" s="266"/>
      <c r="P5571" s="267"/>
      <c r="Q5571" s="268"/>
      <c r="R5571" s="269"/>
      <c r="S5571" s="268"/>
      <c r="T5571" s="263"/>
      <c r="U5571" s="300"/>
      <c r="V5571" s="294" t="str">
        <f>IF(Tabela7[[#This Row],[C/V]]="c",Tabela7[[#This Row],[Preço Médio]],"")</f>
        <v/>
      </c>
      <c r="W5571" s="294" t="str">
        <f>IF(Tabela7[[#This Row],[C/V]]="v",Tabela7[[#This Row],[Preço Médio]],"")</f>
        <v/>
      </c>
      <c r="X5571" s="123" t="str">
        <f>Tabela7[[#This Row],[Código Negociação]]&amp;Tabela7[[#This Row],[C/V]]</f>
        <v/>
      </c>
    </row>
    <row r="5572" spans="3:24" ht="15" customHeight="1" x14ac:dyDescent="0.25">
      <c r="C5572" s="262"/>
      <c r="D5572" s="272"/>
      <c r="E5572" s="273"/>
      <c r="F5572" s="264"/>
      <c r="G5572" s="265"/>
      <c r="H5572" s="126"/>
      <c r="I5572" s="125"/>
      <c r="J5572" s="125"/>
      <c r="K5572" s="125"/>
      <c r="L5572" s="125"/>
      <c r="M5572" s="125"/>
      <c r="N5572" s="125"/>
      <c r="O5572" s="266"/>
      <c r="P5572" s="267"/>
      <c r="Q5572" s="267"/>
      <c r="R5572" s="270"/>
      <c r="S5572" s="267"/>
      <c r="T5572" s="264"/>
      <c r="U5572" s="300"/>
      <c r="V5572" s="294" t="str">
        <f>IF(Tabela7[[#This Row],[C/V]]="c",Tabela7[[#This Row],[Preço Médio]],"")</f>
        <v/>
      </c>
      <c r="W5572" s="294" t="str">
        <f>IF(Tabela7[[#This Row],[C/V]]="v",Tabela7[[#This Row],[Preço Médio]],"")</f>
        <v/>
      </c>
      <c r="X5572" s="123" t="str">
        <f>Tabela7[[#This Row],[Código Negociação]]&amp;Tabela7[[#This Row],[C/V]]</f>
        <v/>
      </c>
    </row>
    <row r="5573" spans="3:24" ht="15" customHeight="1" x14ac:dyDescent="0.25">
      <c r="C5573" s="141"/>
      <c r="D5573" s="271"/>
      <c r="E5573" s="271"/>
      <c r="F5573" s="118"/>
      <c r="G5573" s="119"/>
      <c r="H5573" s="118"/>
      <c r="I5573" s="120"/>
      <c r="J5573" s="120"/>
      <c r="K5573" s="120"/>
      <c r="L5573" s="120"/>
      <c r="M5573" s="120"/>
      <c r="N5573" s="120"/>
      <c r="O5573" s="121"/>
      <c r="P5573" s="121"/>
      <c r="Q5573" s="117"/>
      <c r="R5573" s="122"/>
      <c r="S5573" s="117"/>
      <c r="T5573" s="123"/>
      <c r="U5573" s="299"/>
      <c r="V5573" s="294" t="str">
        <f>IF(Tabela7[[#This Row],[C/V]]="c",Tabela7[[#This Row],[Preço Médio]],"")</f>
        <v/>
      </c>
      <c r="W5573" s="294" t="str">
        <f>IF(Tabela7[[#This Row],[C/V]]="v",Tabela7[[#This Row],[Preço Médio]],"")</f>
        <v/>
      </c>
      <c r="X5573" s="123" t="str">
        <f>Tabela7[[#This Row],[Código Negociação]]&amp;Tabela7[[#This Row],[C/V]]</f>
        <v/>
      </c>
    </row>
    <row r="5574" spans="3:24" ht="15" customHeight="1" x14ac:dyDescent="0.25">
      <c r="C5574" s="262"/>
      <c r="D5574" s="272"/>
      <c r="E5574" s="272"/>
      <c r="F5574" s="264"/>
      <c r="G5574" s="265"/>
      <c r="H5574" s="126"/>
      <c r="I5574" s="125"/>
      <c r="J5574" s="125"/>
      <c r="K5574" s="125"/>
      <c r="L5574" s="125"/>
      <c r="M5574" s="125"/>
      <c r="N5574" s="125"/>
      <c r="O5574" s="266"/>
      <c r="P5574" s="267"/>
      <c r="Q5574" s="268"/>
      <c r="R5574" s="269"/>
      <c r="S5574" s="268"/>
      <c r="T5574" s="263"/>
      <c r="U5574" s="300"/>
      <c r="V5574" s="294" t="str">
        <f>IF(Tabela7[[#This Row],[C/V]]="c",Tabela7[[#This Row],[Preço Médio]],"")</f>
        <v/>
      </c>
      <c r="W5574" s="294" t="str">
        <f>IF(Tabela7[[#This Row],[C/V]]="v",Tabela7[[#This Row],[Preço Médio]],"")</f>
        <v/>
      </c>
      <c r="X5574" s="123" t="str">
        <f>Tabela7[[#This Row],[Código Negociação]]&amp;Tabela7[[#This Row],[C/V]]</f>
        <v/>
      </c>
    </row>
    <row r="5575" spans="3:24" ht="15" customHeight="1" x14ac:dyDescent="0.25">
      <c r="C5575" s="262"/>
      <c r="D5575" s="272"/>
      <c r="E5575" s="272"/>
      <c r="F5575" s="264"/>
      <c r="G5575" s="265"/>
      <c r="H5575" s="126"/>
      <c r="I5575" s="125"/>
      <c r="J5575" s="125"/>
      <c r="K5575" s="125"/>
      <c r="L5575" s="125"/>
      <c r="M5575" s="125"/>
      <c r="N5575" s="125"/>
      <c r="O5575" s="266"/>
      <c r="P5575" s="267"/>
      <c r="Q5575" s="267"/>
      <c r="R5575" s="270"/>
      <c r="S5575" s="267"/>
      <c r="T5575" s="264"/>
      <c r="U5575" s="300"/>
      <c r="V5575" s="294" t="str">
        <f>IF(Tabela7[[#This Row],[C/V]]="c",Tabela7[[#This Row],[Preço Médio]],"")</f>
        <v/>
      </c>
      <c r="W5575" s="294" t="str">
        <f>IF(Tabela7[[#This Row],[C/V]]="v",Tabela7[[#This Row],[Preço Médio]],"")</f>
        <v/>
      </c>
      <c r="X5575" s="123" t="str">
        <f>Tabela7[[#This Row],[Código Negociação]]&amp;Tabela7[[#This Row],[C/V]]</f>
        <v/>
      </c>
    </row>
    <row r="5576" spans="3:24" ht="15" customHeight="1" x14ac:dyDescent="0.25">
      <c r="C5576" s="141"/>
      <c r="D5576" s="273"/>
      <c r="E5576" s="273"/>
      <c r="F5576" s="264"/>
      <c r="G5576" s="274"/>
      <c r="H5576" s="264"/>
      <c r="I5576" s="275"/>
      <c r="J5576" s="275"/>
      <c r="K5576" s="275"/>
      <c r="L5576" s="275"/>
      <c r="M5576" s="275"/>
      <c r="N5576" s="275"/>
      <c r="O5576" s="267"/>
      <c r="P5576" s="267"/>
      <c r="Q5576" s="268"/>
      <c r="R5576" s="269"/>
      <c r="S5576" s="268"/>
      <c r="T5576" s="263"/>
      <c r="U5576" s="300"/>
      <c r="V5576" s="294" t="str">
        <f>IF(Tabela7[[#This Row],[C/V]]="c",Tabela7[[#This Row],[Preço Médio]],"")</f>
        <v/>
      </c>
      <c r="W5576" s="294" t="str">
        <f>IF(Tabela7[[#This Row],[C/V]]="v",Tabela7[[#This Row],[Preço Médio]],"")</f>
        <v/>
      </c>
      <c r="X5576" s="123" t="str">
        <f>Tabela7[[#This Row],[Código Negociação]]&amp;Tabela7[[#This Row],[C/V]]</f>
        <v/>
      </c>
    </row>
    <row r="5577" spans="3:24" ht="15" customHeight="1" x14ac:dyDescent="0.25">
      <c r="C5577" s="262"/>
      <c r="D5577" s="272"/>
      <c r="E5577" s="273"/>
      <c r="F5577" s="264"/>
      <c r="G5577" s="265"/>
      <c r="H5577" s="126"/>
      <c r="I5577" s="125"/>
      <c r="J5577" s="125"/>
      <c r="K5577" s="125"/>
      <c r="L5577" s="125"/>
      <c r="M5577" s="125"/>
      <c r="N5577" s="125"/>
      <c r="O5577" s="266"/>
      <c r="P5577" s="267"/>
      <c r="Q5577" s="268"/>
      <c r="R5577" s="269"/>
      <c r="S5577" s="268"/>
      <c r="T5577" s="263"/>
      <c r="U5577" s="300"/>
      <c r="V5577" s="294" t="str">
        <f>IF(Tabela7[[#This Row],[C/V]]="c",Tabela7[[#This Row],[Preço Médio]],"")</f>
        <v/>
      </c>
      <c r="W5577" s="294" t="str">
        <f>IF(Tabela7[[#This Row],[C/V]]="v",Tabela7[[#This Row],[Preço Médio]],"")</f>
        <v/>
      </c>
      <c r="X5577" s="123" t="str">
        <f>Tabela7[[#This Row],[Código Negociação]]&amp;Tabela7[[#This Row],[C/V]]</f>
        <v/>
      </c>
    </row>
    <row r="5578" spans="3:24" ht="15" customHeight="1" x14ac:dyDescent="0.25">
      <c r="C5578" s="262"/>
      <c r="D5578" s="272"/>
      <c r="E5578" s="273"/>
      <c r="F5578" s="264"/>
      <c r="G5578" s="265"/>
      <c r="H5578" s="126"/>
      <c r="I5578" s="125"/>
      <c r="J5578" s="125"/>
      <c r="K5578" s="125"/>
      <c r="L5578" s="125"/>
      <c r="M5578" s="125"/>
      <c r="N5578" s="125"/>
      <c r="O5578" s="266"/>
      <c r="P5578" s="267"/>
      <c r="Q5578" s="267"/>
      <c r="R5578" s="270"/>
      <c r="S5578" s="267"/>
      <c r="T5578" s="264"/>
      <c r="U5578" s="300"/>
      <c r="V5578" s="294" t="str">
        <f>IF(Tabela7[[#This Row],[C/V]]="c",Tabela7[[#This Row],[Preço Médio]],"")</f>
        <v/>
      </c>
      <c r="W5578" s="294" t="str">
        <f>IF(Tabela7[[#This Row],[C/V]]="v",Tabela7[[#This Row],[Preço Médio]],"")</f>
        <v/>
      </c>
      <c r="X5578" s="123" t="str">
        <f>Tabela7[[#This Row],[Código Negociação]]&amp;Tabela7[[#This Row],[C/V]]</f>
        <v/>
      </c>
    </row>
    <row r="5579" spans="3:24" ht="15" customHeight="1" x14ac:dyDescent="0.25">
      <c r="C5579" s="141"/>
      <c r="D5579" s="271"/>
      <c r="E5579" s="271"/>
      <c r="F5579" s="118"/>
      <c r="G5579" s="119"/>
      <c r="H5579" s="118"/>
      <c r="I5579" s="120"/>
      <c r="J5579" s="120"/>
      <c r="K5579" s="120"/>
      <c r="L5579" s="120"/>
      <c r="M5579" s="120"/>
      <c r="N5579" s="120"/>
      <c r="O5579" s="121"/>
      <c r="P5579" s="121"/>
      <c r="Q5579" s="117"/>
      <c r="R5579" s="122"/>
      <c r="S5579" s="117"/>
      <c r="T5579" s="123"/>
      <c r="U5579" s="299"/>
      <c r="V5579" s="294" t="str">
        <f>IF(Tabela7[[#This Row],[C/V]]="c",Tabela7[[#This Row],[Preço Médio]],"")</f>
        <v/>
      </c>
      <c r="W5579" s="294" t="str">
        <f>IF(Tabela7[[#This Row],[C/V]]="v",Tabela7[[#This Row],[Preço Médio]],"")</f>
        <v/>
      </c>
      <c r="X5579" s="123" t="str">
        <f>Tabela7[[#This Row],[Código Negociação]]&amp;Tabela7[[#This Row],[C/V]]</f>
        <v/>
      </c>
    </row>
    <row r="5580" spans="3:24" ht="15" customHeight="1" x14ac:dyDescent="0.25">
      <c r="C5580" s="262"/>
      <c r="D5580" s="272"/>
      <c r="E5580" s="272"/>
      <c r="F5580" s="264"/>
      <c r="G5580" s="265"/>
      <c r="H5580" s="126"/>
      <c r="I5580" s="125"/>
      <c r="J5580" s="125"/>
      <c r="K5580" s="125"/>
      <c r="L5580" s="125"/>
      <c r="M5580" s="125"/>
      <c r="N5580" s="125"/>
      <c r="O5580" s="266"/>
      <c r="P5580" s="267"/>
      <c r="Q5580" s="268"/>
      <c r="R5580" s="269"/>
      <c r="S5580" s="268"/>
      <c r="T5580" s="263"/>
      <c r="U5580" s="300"/>
      <c r="V5580" s="294" t="str">
        <f>IF(Tabela7[[#This Row],[C/V]]="c",Tabela7[[#This Row],[Preço Médio]],"")</f>
        <v/>
      </c>
      <c r="W5580" s="294" t="str">
        <f>IF(Tabela7[[#This Row],[C/V]]="v",Tabela7[[#This Row],[Preço Médio]],"")</f>
        <v/>
      </c>
      <c r="X5580" s="123" t="str">
        <f>Tabela7[[#This Row],[Código Negociação]]&amp;Tabela7[[#This Row],[C/V]]</f>
        <v/>
      </c>
    </row>
    <row r="5581" spans="3:24" ht="15" customHeight="1" x14ac:dyDescent="0.25">
      <c r="C5581" s="262"/>
      <c r="D5581" s="272"/>
      <c r="E5581" s="272"/>
      <c r="F5581" s="264"/>
      <c r="G5581" s="265"/>
      <c r="H5581" s="126"/>
      <c r="I5581" s="125"/>
      <c r="J5581" s="125"/>
      <c r="K5581" s="125"/>
      <c r="L5581" s="125"/>
      <c r="M5581" s="125"/>
      <c r="N5581" s="125"/>
      <c r="O5581" s="266"/>
      <c r="P5581" s="267"/>
      <c r="Q5581" s="267"/>
      <c r="R5581" s="270"/>
      <c r="S5581" s="267"/>
      <c r="T5581" s="264"/>
      <c r="U5581" s="300"/>
      <c r="V5581" s="294" t="str">
        <f>IF(Tabela7[[#This Row],[C/V]]="c",Tabela7[[#This Row],[Preço Médio]],"")</f>
        <v/>
      </c>
      <c r="W5581" s="294" t="str">
        <f>IF(Tabela7[[#This Row],[C/V]]="v",Tabela7[[#This Row],[Preço Médio]],"")</f>
        <v/>
      </c>
      <c r="X5581" s="123" t="str">
        <f>Tabela7[[#This Row],[Código Negociação]]&amp;Tabela7[[#This Row],[C/V]]</f>
        <v/>
      </c>
    </row>
    <row r="5582" spans="3:24" ht="15" customHeight="1" x14ac:dyDescent="0.25">
      <c r="C5582" s="141"/>
      <c r="D5582" s="273"/>
      <c r="E5582" s="273"/>
      <c r="F5582" s="264"/>
      <c r="G5582" s="274"/>
      <c r="H5582" s="264"/>
      <c r="I5582" s="275"/>
      <c r="J5582" s="275"/>
      <c r="K5582" s="275"/>
      <c r="L5582" s="275"/>
      <c r="M5582" s="275"/>
      <c r="N5582" s="275"/>
      <c r="O5582" s="267"/>
      <c r="P5582" s="267"/>
      <c r="Q5582" s="268"/>
      <c r="R5582" s="269"/>
      <c r="S5582" s="268"/>
      <c r="T5582" s="263"/>
      <c r="U5582" s="300"/>
      <c r="V5582" s="294" t="str">
        <f>IF(Tabela7[[#This Row],[C/V]]="c",Tabela7[[#This Row],[Preço Médio]],"")</f>
        <v/>
      </c>
      <c r="W5582" s="294" t="str">
        <f>IF(Tabela7[[#This Row],[C/V]]="v",Tabela7[[#This Row],[Preço Médio]],"")</f>
        <v/>
      </c>
      <c r="X5582" s="123" t="str">
        <f>Tabela7[[#This Row],[Código Negociação]]&amp;Tabela7[[#This Row],[C/V]]</f>
        <v/>
      </c>
    </row>
    <row r="5583" spans="3:24" ht="15" customHeight="1" x14ac:dyDescent="0.25">
      <c r="C5583" s="262"/>
      <c r="D5583" s="272"/>
      <c r="E5583" s="273"/>
      <c r="F5583" s="264"/>
      <c r="G5583" s="265"/>
      <c r="H5583" s="126"/>
      <c r="I5583" s="125"/>
      <c r="J5583" s="125"/>
      <c r="K5583" s="125"/>
      <c r="L5583" s="125"/>
      <c r="M5583" s="125"/>
      <c r="N5583" s="125"/>
      <c r="O5583" s="266"/>
      <c r="P5583" s="267"/>
      <c r="Q5583" s="268"/>
      <c r="R5583" s="269"/>
      <c r="S5583" s="268"/>
      <c r="T5583" s="263"/>
      <c r="U5583" s="300"/>
      <c r="V5583" s="294" t="str">
        <f>IF(Tabela7[[#This Row],[C/V]]="c",Tabela7[[#This Row],[Preço Médio]],"")</f>
        <v/>
      </c>
      <c r="W5583" s="294" t="str">
        <f>IF(Tabela7[[#This Row],[C/V]]="v",Tabela7[[#This Row],[Preço Médio]],"")</f>
        <v/>
      </c>
      <c r="X5583" s="123" t="str">
        <f>Tabela7[[#This Row],[Código Negociação]]&amp;Tabela7[[#This Row],[C/V]]</f>
        <v/>
      </c>
    </row>
    <row r="5584" spans="3:24" ht="15" customHeight="1" x14ac:dyDescent="0.25">
      <c r="C5584" s="262"/>
      <c r="D5584" s="272"/>
      <c r="E5584" s="273"/>
      <c r="F5584" s="264"/>
      <c r="G5584" s="265"/>
      <c r="H5584" s="126"/>
      <c r="I5584" s="125"/>
      <c r="J5584" s="125"/>
      <c r="K5584" s="125"/>
      <c r="L5584" s="125"/>
      <c r="M5584" s="125"/>
      <c r="N5584" s="125"/>
      <c r="O5584" s="266"/>
      <c r="P5584" s="267"/>
      <c r="Q5584" s="267"/>
      <c r="R5584" s="270"/>
      <c r="S5584" s="267"/>
      <c r="T5584" s="264"/>
      <c r="U5584" s="300"/>
      <c r="V5584" s="294" t="str">
        <f>IF(Tabela7[[#This Row],[C/V]]="c",Tabela7[[#This Row],[Preço Médio]],"")</f>
        <v/>
      </c>
      <c r="W5584" s="294" t="str">
        <f>IF(Tabela7[[#This Row],[C/V]]="v",Tabela7[[#This Row],[Preço Médio]],"")</f>
        <v/>
      </c>
      <c r="X5584" s="123" t="str">
        <f>Tabela7[[#This Row],[Código Negociação]]&amp;Tabela7[[#This Row],[C/V]]</f>
        <v/>
      </c>
    </row>
    <row r="5585" spans="3:24" ht="15" customHeight="1" x14ac:dyDescent="0.25">
      <c r="C5585" s="141"/>
      <c r="D5585" s="271"/>
      <c r="E5585" s="271"/>
      <c r="F5585" s="118"/>
      <c r="G5585" s="119"/>
      <c r="H5585" s="118"/>
      <c r="I5585" s="120"/>
      <c r="J5585" s="120"/>
      <c r="K5585" s="120"/>
      <c r="L5585" s="120"/>
      <c r="M5585" s="120"/>
      <c r="N5585" s="120"/>
      <c r="O5585" s="121"/>
      <c r="P5585" s="121"/>
      <c r="Q5585" s="117"/>
      <c r="R5585" s="122"/>
      <c r="S5585" s="117"/>
      <c r="T5585" s="123"/>
      <c r="U5585" s="299"/>
      <c r="V5585" s="294" t="str">
        <f>IF(Tabela7[[#This Row],[C/V]]="c",Tabela7[[#This Row],[Preço Médio]],"")</f>
        <v/>
      </c>
      <c r="W5585" s="294" t="str">
        <f>IF(Tabela7[[#This Row],[C/V]]="v",Tabela7[[#This Row],[Preço Médio]],"")</f>
        <v/>
      </c>
      <c r="X5585" s="123" t="str">
        <f>Tabela7[[#This Row],[Código Negociação]]&amp;Tabela7[[#This Row],[C/V]]</f>
        <v/>
      </c>
    </row>
    <row r="5586" spans="3:24" ht="15" customHeight="1" x14ac:dyDescent="0.25">
      <c r="C5586" s="262"/>
      <c r="D5586" s="272"/>
      <c r="E5586" s="272"/>
      <c r="F5586" s="264"/>
      <c r="G5586" s="265"/>
      <c r="H5586" s="126"/>
      <c r="I5586" s="125"/>
      <c r="J5586" s="125"/>
      <c r="K5586" s="125"/>
      <c r="L5586" s="125"/>
      <c r="M5586" s="125"/>
      <c r="N5586" s="125"/>
      <c r="O5586" s="266"/>
      <c r="P5586" s="267"/>
      <c r="Q5586" s="268"/>
      <c r="R5586" s="269"/>
      <c r="S5586" s="268"/>
      <c r="T5586" s="263"/>
      <c r="U5586" s="300"/>
      <c r="V5586" s="294" t="str">
        <f>IF(Tabela7[[#This Row],[C/V]]="c",Tabela7[[#This Row],[Preço Médio]],"")</f>
        <v/>
      </c>
      <c r="W5586" s="294" t="str">
        <f>IF(Tabela7[[#This Row],[C/V]]="v",Tabela7[[#This Row],[Preço Médio]],"")</f>
        <v/>
      </c>
      <c r="X5586" s="123" t="str">
        <f>Tabela7[[#This Row],[Código Negociação]]&amp;Tabela7[[#This Row],[C/V]]</f>
        <v/>
      </c>
    </row>
    <row r="5587" spans="3:24" ht="15" customHeight="1" x14ac:dyDescent="0.25">
      <c r="C5587" s="262"/>
      <c r="D5587" s="272"/>
      <c r="E5587" s="272"/>
      <c r="F5587" s="264"/>
      <c r="G5587" s="265"/>
      <c r="H5587" s="126"/>
      <c r="I5587" s="125"/>
      <c r="J5587" s="125"/>
      <c r="K5587" s="125"/>
      <c r="L5587" s="125"/>
      <c r="M5587" s="125"/>
      <c r="N5587" s="125"/>
      <c r="O5587" s="266"/>
      <c r="P5587" s="267"/>
      <c r="Q5587" s="267"/>
      <c r="R5587" s="270"/>
      <c r="S5587" s="267"/>
      <c r="T5587" s="264"/>
      <c r="U5587" s="300"/>
      <c r="V5587" s="294" t="str">
        <f>IF(Tabela7[[#This Row],[C/V]]="c",Tabela7[[#This Row],[Preço Médio]],"")</f>
        <v/>
      </c>
      <c r="W5587" s="294" t="str">
        <f>IF(Tabela7[[#This Row],[C/V]]="v",Tabela7[[#This Row],[Preço Médio]],"")</f>
        <v/>
      </c>
      <c r="X5587" s="123" t="str">
        <f>Tabela7[[#This Row],[Código Negociação]]&amp;Tabela7[[#This Row],[C/V]]</f>
        <v/>
      </c>
    </row>
    <row r="5588" spans="3:24" ht="15" customHeight="1" x14ac:dyDescent="0.25">
      <c r="C5588" s="141"/>
      <c r="D5588" s="273"/>
      <c r="E5588" s="273"/>
      <c r="F5588" s="264"/>
      <c r="G5588" s="274"/>
      <c r="H5588" s="264"/>
      <c r="I5588" s="275"/>
      <c r="J5588" s="275"/>
      <c r="K5588" s="275"/>
      <c r="L5588" s="275"/>
      <c r="M5588" s="275"/>
      <c r="N5588" s="275"/>
      <c r="O5588" s="267"/>
      <c r="P5588" s="267"/>
      <c r="Q5588" s="268"/>
      <c r="R5588" s="269"/>
      <c r="S5588" s="268"/>
      <c r="T5588" s="263"/>
      <c r="U5588" s="300"/>
      <c r="V5588" s="294" t="str">
        <f>IF(Tabela7[[#This Row],[C/V]]="c",Tabela7[[#This Row],[Preço Médio]],"")</f>
        <v/>
      </c>
      <c r="W5588" s="294" t="str">
        <f>IF(Tabela7[[#This Row],[C/V]]="v",Tabela7[[#This Row],[Preço Médio]],"")</f>
        <v/>
      </c>
      <c r="X5588" s="123" t="str">
        <f>Tabela7[[#This Row],[Código Negociação]]&amp;Tabela7[[#This Row],[C/V]]</f>
        <v/>
      </c>
    </row>
    <row r="5589" spans="3:24" ht="15" customHeight="1" x14ac:dyDescent="0.25">
      <c r="C5589" s="262"/>
      <c r="D5589" s="272"/>
      <c r="E5589" s="273"/>
      <c r="F5589" s="264"/>
      <c r="G5589" s="265"/>
      <c r="H5589" s="126"/>
      <c r="I5589" s="125"/>
      <c r="J5589" s="125"/>
      <c r="K5589" s="125"/>
      <c r="L5589" s="125"/>
      <c r="M5589" s="125"/>
      <c r="N5589" s="125"/>
      <c r="O5589" s="266"/>
      <c r="P5589" s="267"/>
      <c r="Q5589" s="268"/>
      <c r="R5589" s="269"/>
      <c r="S5589" s="268"/>
      <c r="T5589" s="263"/>
      <c r="U5589" s="300"/>
      <c r="V5589" s="294" t="str">
        <f>IF(Tabela7[[#This Row],[C/V]]="c",Tabela7[[#This Row],[Preço Médio]],"")</f>
        <v/>
      </c>
      <c r="W5589" s="294" t="str">
        <f>IF(Tabela7[[#This Row],[C/V]]="v",Tabela7[[#This Row],[Preço Médio]],"")</f>
        <v/>
      </c>
      <c r="X5589" s="123" t="str">
        <f>Tabela7[[#This Row],[Código Negociação]]&amp;Tabela7[[#This Row],[C/V]]</f>
        <v/>
      </c>
    </row>
    <row r="5590" spans="3:24" ht="15" customHeight="1" x14ac:dyDescent="0.25">
      <c r="C5590" s="262"/>
      <c r="D5590" s="272"/>
      <c r="E5590" s="273"/>
      <c r="F5590" s="264"/>
      <c r="G5590" s="265"/>
      <c r="H5590" s="126"/>
      <c r="I5590" s="125"/>
      <c r="J5590" s="125"/>
      <c r="K5590" s="125"/>
      <c r="L5590" s="125"/>
      <c r="M5590" s="125"/>
      <c r="N5590" s="125"/>
      <c r="O5590" s="266"/>
      <c r="P5590" s="267"/>
      <c r="Q5590" s="267"/>
      <c r="R5590" s="270"/>
      <c r="S5590" s="267"/>
      <c r="T5590" s="264"/>
      <c r="U5590" s="300"/>
      <c r="V5590" s="294" t="str">
        <f>IF(Tabela7[[#This Row],[C/V]]="c",Tabela7[[#This Row],[Preço Médio]],"")</f>
        <v/>
      </c>
      <c r="W5590" s="294" t="str">
        <f>IF(Tabela7[[#This Row],[C/V]]="v",Tabela7[[#This Row],[Preço Médio]],"")</f>
        <v/>
      </c>
      <c r="X5590" s="123" t="str">
        <f>Tabela7[[#This Row],[Código Negociação]]&amp;Tabela7[[#This Row],[C/V]]</f>
        <v/>
      </c>
    </row>
    <row r="5591" spans="3:24" ht="15" customHeight="1" x14ac:dyDescent="0.25">
      <c r="C5591" s="141"/>
      <c r="D5591" s="271"/>
      <c r="E5591" s="271"/>
      <c r="F5591" s="118"/>
      <c r="G5591" s="119"/>
      <c r="H5591" s="118"/>
      <c r="I5591" s="120"/>
      <c r="J5591" s="120"/>
      <c r="K5591" s="120"/>
      <c r="L5591" s="120"/>
      <c r="M5591" s="120"/>
      <c r="N5591" s="120"/>
      <c r="O5591" s="121"/>
      <c r="P5591" s="121"/>
      <c r="Q5591" s="117"/>
      <c r="R5591" s="122"/>
      <c r="S5591" s="117"/>
      <c r="T5591" s="123"/>
      <c r="U5591" s="299"/>
      <c r="V5591" s="294" t="str">
        <f>IF(Tabela7[[#This Row],[C/V]]="c",Tabela7[[#This Row],[Preço Médio]],"")</f>
        <v/>
      </c>
      <c r="W5591" s="294" t="str">
        <f>IF(Tabela7[[#This Row],[C/V]]="v",Tabela7[[#This Row],[Preço Médio]],"")</f>
        <v/>
      </c>
      <c r="X5591" s="123" t="str">
        <f>Tabela7[[#This Row],[Código Negociação]]&amp;Tabela7[[#This Row],[C/V]]</f>
        <v/>
      </c>
    </row>
    <row r="5592" spans="3:24" ht="15" customHeight="1" x14ac:dyDescent="0.25">
      <c r="C5592" s="262"/>
      <c r="D5592" s="272"/>
      <c r="E5592" s="272"/>
      <c r="F5592" s="264"/>
      <c r="G5592" s="265"/>
      <c r="H5592" s="126"/>
      <c r="I5592" s="125"/>
      <c r="J5592" s="125"/>
      <c r="K5592" s="125"/>
      <c r="L5592" s="125"/>
      <c r="M5592" s="125"/>
      <c r="N5592" s="125"/>
      <c r="O5592" s="266"/>
      <c r="P5592" s="267"/>
      <c r="Q5592" s="268"/>
      <c r="R5592" s="269"/>
      <c r="S5592" s="268"/>
      <c r="T5592" s="263"/>
      <c r="U5592" s="300"/>
      <c r="V5592" s="294" t="str">
        <f>IF(Tabela7[[#This Row],[C/V]]="c",Tabela7[[#This Row],[Preço Médio]],"")</f>
        <v/>
      </c>
      <c r="W5592" s="294" t="str">
        <f>IF(Tabela7[[#This Row],[C/V]]="v",Tabela7[[#This Row],[Preço Médio]],"")</f>
        <v/>
      </c>
      <c r="X5592" s="123" t="str">
        <f>Tabela7[[#This Row],[Código Negociação]]&amp;Tabela7[[#This Row],[C/V]]</f>
        <v/>
      </c>
    </row>
    <row r="5593" spans="3:24" ht="15" customHeight="1" x14ac:dyDescent="0.25">
      <c r="C5593" s="262"/>
      <c r="D5593" s="272"/>
      <c r="E5593" s="272"/>
      <c r="F5593" s="264"/>
      <c r="G5593" s="265"/>
      <c r="H5593" s="126"/>
      <c r="I5593" s="125"/>
      <c r="J5593" s="125"/>
      <c r="K5593" s="125"/>
      <c r="L5593" s="125"/>
      <c r="M5593" s="125"/>
      <c r="N5593" s="125"/>
      <c r="O5593" s="266"/>
      <c r="P5593" s="267"/>
      <c r="Q5593" s="267"/>
      <c r="R5593" s="270"/>
      <c r="S5593" s="267"/>
      <c r="T5593" s="264"/>
      <c r="U5593" s="300"/>
      <c r="V5593" s="294" t="str">
        <f>IF(Tabela7[[#This Row],[C/V]]="c",Tabela7[[#This Row],[Preço Médio]],"")</f>
        <v/>
      </c>
      <c r="W5593" s="294" t="str">
        <f>IF(Tabela7[[#This Row],[C/V]]="v",Tabela7[[#This Row],[Preço Médio]],"")</f>
        <v/>
      </c>
      <c r="X5593" s="123" t="str">
        <f>Tabela7[[#This Row],[Código Negociação]]&amp;Tabela7[[#This Row],[C/V]]</f>
        <v/>
      </c>
    </row>
    <row r="5594" spans="3:24" ht="15" customHeight="1" x14ac:dyDescent="0.25">
      <c r="C5594" s="141"/>
      <c r="D5594" s="273"/>
      <c r="E5594" s="273"/>
      <c r="F5594" s="264"/>
      <c r="G5594" s="274"/>
      <c r="H5594" s="264"/>
      <c r="I5594" s="275"/>
      <c r="J5594" s="275"/>
      <c r="K5594" s="275"/>
      <c r="L5594" s="275"/>
      <c r="M5594" s="275"/>
      <c r="N5594" s="275"/>
      <c r="O5594" s="267"/>
      <c r="P5594" s="267"/>
      <c r="Q5594" s="268"/>
      <c r="R5594" s="269"/>
      <c r="S5594" s="268"/>
      <c r="T5594" s="263"/>
      <c r="U5594" s="300"/>
      <c r="V5594" s="294" t="str">
        <f>IF(Tabela7[[#This Row],[C/V]]="c",Tabela7[[#This Row],[Preço Médio]],"")</f>
        <v/>
      </c>
      <c r="W5594" s="294" t="str">
        <f>IF(Tabela7[[#This Row],[C/V]]="v",Tabela7[[#This Row],[Preço Médio]],"")</f>
        <v/>
      </c>
      <c r="X5594" s="123" t="str">
        <f>Tabela7[[#This Row],[Código Negociação]]&amp;Tabela7[[#This Row],[C/V]]</f>
        <v/>
      </c>
    </row>
    <row r="5595" spans="3:24" ht="15" customHeight="1" x14ac:dyDescent="0.25">
      <c r="C5595" s="262"/>
      <c r="D5595" s="272"/>
      <c r="E5595" s="273"/>
      <c r="F5595" s="264"/>
      <c r="G5595" s="265"/>
      <c r="H5595" s="126"/>
      <c r="I5595" s="125"/>
      <c r="J5595" s="125"/>
      <c r="K5595" s="125"/>
      <c r="L5595" s="125"/>
      <c r="M5595" s="125"/>
      <c r="N5595" s="125"/>
      <c r="O5595" s="266"/>
      <c r="P5595" s="267"/>
      <c r="Q5595" s="268"/>
      <c r="R5595" s="269"/>
      <c r="S5595" s="268"/>
      <c r="T5595" s="263"/>
      <c r="U5595" s="300"/>
      <c r="V5595" s="294" t="str">
        <f>IF(Tabela7[[#This Row],[C/V]]="c",Tabela7[[#This Row],[Preço Médio]],"")</f>
        <v/>
      </c>
      <c r="W5595" s="294" t="str">
        <f>IF(Tabela7[[#This Row],[C/V]]="v",Tabela7[[#This Row],[Preço Médio]],"")</f>
        <v/>
      </c>
      <c r="X5595" s="123" t="str">
        <f>Tabela7[[#This Row],[Código Negociação]]&amp;Tabela7[[#This Row],[C/V]]</f>
        <v/>
      </c>
    </row>
    <row r="5596" spans="3:24" ht="15" customHeight="1" x14ac:dyDescent="0.25">
      <c r="C5596" s="262"/>
      <c r="D5596" s="272"/>
      <c r="E5596" s="273"/>
      <c r="F5596" s="264"/>
      <c r="G5596" s="265"/>
      <c r="H5596" s="126"/>
      <c r="I5596" s="125"/>
      <c r="J5596" s="125"/>
      <c r="K5596" s="125"/>
      <c r="L5596" s="125"/>
      <c r="M5596" s="125"/>
      <c r="N5596" s="125"/>
      <c r="O5596" s="266"/>
      <c r="P5596" s="267"/>
      <c r="Q5596" s="267"/>
      <c r="R5596" s="270"/>
      <c r="S5596" s="267"/>
      <c r="T5596" s="264"/>
      <c r="U5596" s="300"/>
      <c r="V5596" s="294" t="str">
        <f>IF(Tabela7[[#This Row],[C/V]]="c",Tabela7[[#This Row],[Preço Médio]],"")</f>
        <v/>
      </c>
      <c r="W5596" s="294" t="str">
        <f>IF(Tabela7[[#This Row],[C/V]]="v",Tabela7[[#This Row],[Preço Médio]],"")</f>
        <v/>
      </c>
      <c r="X5596" s="123" t="str">
        <f>Tabela7[[#This Row],[Código Negociação]]&amp;Tabela7[[#This Row],[C/V]]</f>
        <v/>
      </c>
    </row>
    <row r="5597" spans="3:24" ht="15" customHeight="1" x14ac:dyDescent="0.25">
      <c r="C5597" s="141"/>
      <c r="D5597" s="271"/>
      <c r="E5597" s="271"/>
      <c r="F5597" s="118"/>
      <c r="G5597" s="119"/>
      <c r="H5597" s="118"/>
      <c r="I5597" s="120"/>
      <c r="J5597" s="120"/>
      <c r="K5597" s="120"/>
      <c r="L5597" s="120"/>
      <c r="M5597" s="120"/>
      <c r="N5597" s="120"/>
      <c r="O5597" s="121"/>
      <c r="P5597" s="121"/>
      <c r="Q5597" s="117"/>
      <c r="R5597" s="122"/>
      <c r="S5597" s="117"/>
      <c r="T5597" s="123"/>
      <c r="U5597" s="299"/>
      <c r="V5597" s="294" t="str">
        <f>IF(Tabela7[[#This Row],[C/V]]="c",Tabela7[[#This Row],[Preço Médio]],"")</f>
        <v/>
      </c>
      <c r="W5597" s="294" t="str">
        <f>IF(Tabela7[[#This Row],[C/V]]="v",Tabela7[[#This Row],[Preço Médio]],"")</f>
        <v/>
      </c>
      <c r="X5597" s="123" t="str">
        <f>Tabela7[[#This Row],[Código Negociação]]&amp;Tabela7[[#This Row],[C/V]]</f>
        <v/>
      </c>
    </row>
    <row r="5598" spans="3:24" ht="15" customHeight="1" x14ac:dyDescent="0.25">
      <c r="C5598" s="262"/>
      <c r="D5598" s="272"/>
      <c r="E5598" s="272"/>
      <c r="F5598" s="264"/>
      <c r="G5598" s="265"/>
      <c r="H5598" s="126"/>
      <c r="I5598" s="125"/>
      <c r="J5598" s="125"/>
      <c r="K5598" s="125"/>
      <c r="L5598" s="125"/>
      <c r="M5598" s="125"/>
      <c r="N5598" s="125"/>
      <c r="O5598" s="266"/>
      <c r="P5598" s="267"/>
      <c r="Q5598" s="268"/>
      <c r="R5598" s="269"/>
      <c r="S5598" s="268"/>
      <c r="T5598" s="263"/>
      <c r="U5598" s="300"/>
      <c r="V5598" s="294" t="str">
        <f>IF(Tabela7[[#This Row],[C/V]]="c",Tabela7[[#This Row],[Preço Médio]],"")</f>
        <v/>
      </c>
      <c r="W5598" s="294" t="str">
        <f>IF(Tabela7[[#This Row],[C/V]]="v",Tabela7[[#This Row],[Preço Médio]],"")</f>
        <v/>
      </c>
      <c r="X5598" s="123" t="str">
        <f>Tabela7[[#This Row],[Código Negociação]]&amp;Tabela7[[#This Row],[C/V]]</f>
        <v/>
      </c>
    </row>
    <row r="5599" spans="3:24" ht="15" customHeight="1" x14ac:dyDescent="0.25">
      <c r="C5599" s="262"/>
      <c r="D5599" s="272"/>
      <c r="E5599" s="272"/>
      <c r="F5599" s="264"/>
      <c r="G5599" s="265"/>
      <c r="H5599" s="126"/>
      <c r="I5599" s="125"/>
      <c r="J5599" s="125"/>
      <c r="K5599" s="125"/>
      <c r="L5599" s="125"/>
      <c r="M5599" s="125"/>
      <c r="N5599" s="125"/>
      <c r="O5599" s="266"/>
      <c r="P5599" s="267"/>
      <c r="Q5599" s="267"/>
      <c r="R5599" s="270"/>
      <c r="S5599" s="267"/>
      <c r="T5599" s="264"/>
      <c r="U5599" s="300"/>
      <c r="V5599" s="294" t="str">
        <f>IF(Tabela7[[#This Row],[C/V]]="c",Tabela7[[#This Row],[Preço Médio]],"")</f>
        <v/>
      </c>
      <c r="W5599" s="294" t="str">
        <f>IF(Tabela7[[#This Row],[C/V]]="v",Tabela7[[#This Row],[Preço Médio]],"")</f>
        <v/>
      </c>
      <c r="X5599" s="123" t="str">
        <f>Tabela7[[#This Row],[Código Negociação]]&amp;Tabela7[[#This Row],[C/V]]</f>
        <v/>
      </c>
    </row>
    <row r="5600" spans="3:24" ht="15" customHeight="1" x14ac:dyDescent="0.25">
      <c r="C5600" s="141"/>
      <c r="D5600" s="273"/>
      <c r="E5600" s="273"/>
      <c r="F5600" s="264"/>
      <c r="G5600" s="274"/>
      <c r="H5600" s="264"/>
      <c r="I5600" s="275"/>
      <c r="J5600" s="275"/>
      <c r="K5600" s="275"/>
      <c r="L5600" s="275"/>
      <c r="M5600" s="275"/>
      <c r="N5600" s="275"/>
      <c r="O5600" s="267"/>
      <c r="P5600" s="267"/>
      <c r="Q5600" s="268"/>
      <c r="R5600" s="269"/>
      <c r="S5600" s="268"/>
      <c r="T5600" s="263"/>
      <c r="U5600" s="300"/>
      <c r="V5600" s="294" t="str">
        <f>IF(Tabela7[[#This Row],[C/V]]="c",Tabela7[[#This Row],[Preço Médio]],"")</f>
        <v/>
      </c>
      <c r="W5600" s="294" t="str">
        <f>IF(Tabela7[[#This Row],[C/V]]="v",Tabela7[[#This Row],[Preço Médio]],"")</f>
        <v/>
      </c>
      <c r="X5600" s="123" t="str">
        <f>Tabela7[[#This Row],[Código Negociação]]&amp;Tabela7[[#This Row],[C/V]]</f>
        <v/>
      </c>
    </row>
    <row r="5601" spans="3:24" ht="15" customHeight="1" x14ac:dyDescent="0.25">
      <c r="C5601" s="262"/>
      <c r="D5601" s="272"/>
      <c r="E5601" s="273"/>
      <c r="F5601" s="264"/>
      <c r="G5601" s="265"/>
      <c r="H5601" s="126"/>
      <c r="I5601" s="125"/>
      <c r="J5601" s="125"/>
      <c r="K5601" s="125"/>
      <c r="L5601" s="125"/>
      <c r="M5601" s="125"/>
      <c r="N5601" s="125"/>
      <c r="O5601" s="266"/>
      <c r="P5601" s="267"/>
      <c r="Q5601" s="268"/>
      <c r="R5601" s="269"/>
      <c r="S5601" s="268"/>
      <c r="T5601" s="263"/>
      <c r="U5601" s="300"/>
      <c r="V5601" s="294" t="str">
        <f>IF(Tabela7[[#This Row],[C/V]]="c",Tabela7[[#This Row],[Preço Médio]],"")</f>
        <v/>
      </c>
      <c r="W5601" s="294" t="str">
        <f>IF(Tabela7[[#This Row],[C/V]]="v",Tabela7[[#This Row],[Preço Médio]],"")</f>
        <v/>
      </c>
      <c r="X5601" s="123" t="str">
        <f>Tabela7[[#This Row],[Código Negociação]]&amp;Tabela7[[#This Row],[C/V]]</f>
        <v/>
      </c>
    </row>
    <row r="5602" spans="3:24" ht="15" customHeight="1" x14ac:dyDescent="0.25">
      <c r="C5602" s="262"/>
      <c r="D5602" s="272"/>
      <c r="E5602" s="273"/>
      <c r="F5602" s="264"/>
      <c r="G5602" s="265"/>
      <c r="H5602" s="126"/>
      <c r="I5602" s="125"/>
      <c r="J5602" s="125"/>
      <c r="K5602" s="125"/>
      <c r="L5602" s="125"/>
      <c r="M5602" s="125"/>
      <c r="N5602" s="125"/>
      <c r="O5602" s="266"/>
      <c r="P5602" s="267"/>
      <c r="Q5602" s="267"/>
      <c r="R5602" s="270"/>
      <c r="S5602" s="267"/>
      <c r="T5602" s="264"/>
      <c r="U5602" s="300"/>
      <c r="V5602" s="294" t="str">
        <f>IF(Tabela7[[#This Row],[C/V]]="c",Tabela7[[#This Row],[Preço Médio]],"")</f>
        <v/>
      </c>
      <c r="W5602" s="294" t="str">
        <f>IF(Tabela7[[#This Row],[C/V]]="v",Tabela7[[#This Row],[Preço Médio]],"")</f>
        <v/>
      </c>
      <c r="X5602" s="123" t="str">
        <f>Tabela7[[#This Row],[Código Negociação]]&amp;Tabela7[[#This Row],[C/V]]</f>
        <v/>
      </c>
    </row>
    <row r="5603" spans="3:24" ht="15" customHeight="1" x14ac:dyDescent="0.25">
      <c r="C5603" s="141"/>
      <c r="D5603" s="271"/>
      <c r="E5603" s="271"/>
      <c r="F5603" s="118"/>
      <c r="G5603" s="119"/>
      <c r="H5603" s="118"/>
      <c r="I5603" s="120"/>
      <c r="J5603" s="120"/>
      <c r="K5603" s="120"/>
      <c r="L5603" s="120"/>
      <c r="M5603" s="120"/>
      <c r="N5603" s="120"/>
      <c r="O5603" s="121"/>
      <c r="P5603" s="121"/>
      <c r="Q5603" s="117"/>
      <c r="R5603" s="122"/>
      <c r="S5603" s="117"/>
      <c r="T5603" s="123"/>
      <c r="U5603" s="299"/>
      <c r="V5603" s="294" t="str">
        <f>IF(Tabela7[[#This Row],[C/V]]="c",Tabela7[[#This Row],[Preço Médio]],"")</f>
        <v/>
      </c>
      <c r="W5603" s="294" t="str">
        <f>IF(Tabela7[[#This Row],[C/V]]="v",Tabela7[[#This Row],[Preço Médio]],"")</f>
        <v/>
      </c>
      <c r="X5603" s="123" t="str">
        <f>Tabela7[[#This Row],[Código Negociação]]&amp;Tabela7[[#This Row],[C/V]]</f>
        <v/>
      </c>
    </row>
    <row r="5604" spans="3:24" ht="15" customHeight="1" x14ac:dyDescent="0.25">
      <c r="C5604" s="262"/>
      <c r="D5604" s="272"/>
      <c r="E5604" s="272"/>
      <c r="F5604" s="264"/>
      <c r="G5604" s="265"/>
      <c r="H5604" s="126"/>
      <c r="I5604" s="125"/>
      <c r="J5604" s="125"/>
      <c r="K5604" s="125"/>
      <c r="L5604" s="125"/>
      <c r="M5604" s="125"/>
      <c r="N5604" s="125"/>
      <c r="O5604" s="266"/>
      <c r="P5604" s="267"/>
      <c r="Q5604" s="268"/>
      <c r="R5604" s="269"/>
      <c r="S5604" s="268"/>
      <c r="T5604" s="263"/>
      <c r="U5604" s="300"/>
      <c r="V5604" s="294" t="str">
        <f>IF(Tabela7[[#This Row],[C/V]]="c",Tabela7[[#This Row],[Preço Médio]],"")</f>
        <v/>
      </c>
      <c r="W5604" s="294" t="str">
        <f>IF(Tabela7[[#This Row],[C/V]]="v",Tabela7[[#This Row],[Preço Médio]],"")</f>
        <v/>
      </c>
      <c r="X5604" s="123" t="str">
        <f>Tabela7[[#This Row],[Código Negociação]]&amp;Tabela7[[#This Row],[C/V]]</f>
        <v/>
      </c>
    </row>
    <row r="5605" spans="3:24" ht="15" customHeight="1" x14ac:dyDescent="0.25">
      <c r="C5605" s="262"/>
      <c r="D5605" s="272"/>
      <c r="E5605" s="272"/>
      <c r="F5605" s="264"/>
      <c r="G5605" s="265"/>
      <c r="H5605" s="126"/>
      <c r="I5605" s="125"/>
      <c r="J5605" s="125"/>
      <c r="K5605" s="125"/>
      <c r="L5605" s="125"/>
      <c r="M5605" s="125"/>
      <c r="N5605" s="125"/>
      <c r="O5605" s="266"/>
      <c r="P5605" s="267"/>
      <c r="Q5605" s="267"/>
      <c r="R5605" s="270"/>
      <c r="S5605" s="267"/>
      <c r="T5605" s="264"/>
      <c r="U5605" s="300"/>
      <c r="V5605" s="294" t="str">
        <f>IF(Tabela7[[#This Row],[C/V]]="c",Tabela7[[#This Row],[Preço Médio]],"")</f>
        <v/>
      </c>
      <c r="W5605" s="294" t="str">
        <f>IF(Tabela7[[#This Row],[C/V]]="v",Tabela7[[#This Row],[Preço Médio]],"")</f>
        <v/>
      </c>
      <c r="X5605" s="123" t="str">
        <f>Tabela7[[#This Row],[Código Negociação]]&amp;Tabela7[[#This Row],[C/V]]</f>
        <v/>
      </c>
    </row>
    <row r="5606" spans="3:24" ht="15" customHeight="1" x14ac:dyDescent="0.25">
      <c r="C5606" s="141"/>
      <c r="D5606" s="273"/>
      <c r="E5606" s="273"/>
      <c r="F5606" s="264"/>
      <c r="G5606" s="274"/>
      <c r="H5606" s="264"/>
      <c r="I5606" s="275"/>
      <c r="J5606" s="275"/>
      <c r="K5606" s="275"/>
      <c r="L5606" s="275"/>
      <c r="M5606" s="275"/>
      <c r="N5606" s="275"/>
      <c r="O5606" s="267"/>
      <c r="P5606" s="267"/>
      <c r="Q5606" s="268"/>
      <c r="R5606" s="269"/>
      <c r="S5606" s="268"/>
      <c r="T5606" s="263"/>
      <c r="U5606" s="300"/>
      <c r="V5606" s="294" t="str">
        <f>IF(Tabela7[[#This Row],[C/V]]="c",Tabela7[[#This Row],[Preço Médio]],"")</f>
        <v/>
      </c>
      <c r="W5606" s="294" t="str">
        <f>IF(Tabela7[[#This Row],[C/V]]="v",Tabela7[[#This Row],[Preço Médio]],"")</f>
        <v/>
      </c>
      <c r="X5606" s="123" t="str">
        <f>Tabela7[[#This Row],[Código Negociação]]&amp;Tabela7[[#This Row],[C/V]]</f>
        <v/>
      </c>
    </row>
    <row r="5607" spans="3:24" ht="15" customHeight="1" x14ac:dyDescent="0.25">
      <c r="C5607" s="262"/>
      <c r="D5607" s="272"/>
      <c r="E5607" s="273"/>
      <c r="F5607" s="264"/>
      <c r="G5607" s="265"/>
      <c r="H5607" s="126"/>
      <c r="I5607" s="125"/>
      <c r="J5607" s="125"/>
      <c r="K5607" s="125"/>
      <c r="L5607" s="125"/>
      <c r="M5607" s="125"/>
      <c r="N5607" s="125"/>
      <c r="O5607" s="266"/>
      <c r="P5607" s="267"/>
      <c r="Q5607" s="268"/>
      <c r="R5607" s="269"/>
      <c r="S5607" s="268"/>
      <c r="T5607" s="263"/>
      <c r="U5607" s="300"/>
      <c r="V5607" s="294" t="str">
        <f>IF(Tabela7[[#This Row],[C/V]]="c",Tabela7[[#This Row],[Preço Médio]],"")</f>
        <v/>
      </c>
      <c r="W5607" s="294" t="str">
        <f>IF(Tabela7[[#This Row],[C/V]]="v",Tabela7[[#This Row],[Preço Médio]],"")</f>
        <v/>
      </c>
      <c r="X5607" s="123" t="str">
        <f>Tabela7[[#This Row],[Código Negociação]]&amp;Tabela7[[#This Row],[C/V]]</f>
        <v/>
      </c>
    </row>
    <row r="5608" spans="3:24" ht="15" customHeight="1" x14ac:dyDescent="0.25">
      <c r="C5608" s="262"/>
      <c r="D5608" s="272"/>
      <c r="E5608" s="273"/>
      <c r="F5608" s="264"/>
      <c r="G5608" s="265"/>
      <c r="H5608" s="126"/>
      <c r="I5608" s="125"/>
      <c r="J5608" s="125"/>
      <c r="K5608" s="125"/>
      <c r="L5608" s="125"/>
      <c r="M5608" s="125"/>
      <c r="N5608" s="125"/>
      <c r="O5608" s="266"/>
      <c r="P5608" s="267"/>
      <c r="Q5608" s="267"/>
      <c r="R5608" s="270"/>
      <c r="S5608" s="267"/>
      <c r="T5608" s="264"/>
      <c r="U5608" s="300"/>
      <c r="V5608" s="294" t="str">
        <f>IF(Tabela7[[#This Row],[C/V]]="c",Tabela7[[#This Row],[Preço Médio]],"")</f>
        <v/>
      </c>
      <c r="W5608" s="294" t="str">
        <f>IF(Tabela7[[#This Row],[C/V]]="v",Tabela7[[#This Row],[Preço Médio]],"")</f>
        <v/>
      </c>
      <c r="X5608" s="123" t="str">
        <f>Tabela7[[#This Row],[Código Negociação]]&amp;Tabela7[[#This Row],[C/V]]</f>
        <v/>
      </c>
    </row>
    <row r="5609" spans="3:24" ht="15" customHeight="1" x14ac:dyDescent="0.25">
      <c r="C5609" s="141"/>
      <c r="D5609" s="271"/>
      <c r="E5609" s="271"/>
      <c r="F5609" s="118"/>
      <c r="G5609" s="119"/>
      <c r="H5609" s="118"/>
      <c r="I5609" s="120"/>
      <c r="J5609" s="120"/>
      <c r="K5609" s="120"/>
      <c r="L5609" s="120"/>
      <c r="M5609" s="120"/>
      <c r="N5609" s="120"/>
      <c r="O5609" s="121"/>
      <c r="P5609" s="121"/>
      <c r="Q5609" s="117"/>
      <c r="R5609" s="122"/>
      <c r="S5609" s="117"/>
      <c r="T5609" s="123"/>
      <c r="U5609" s="299"/>
      <c r="V5609" s="294" t="str">
        <f>IF(Tabela7[[#This Row],[C/V]]="c",Tabela7[[#This Row],[Preço Médio]],"")</f>
        <v/>
      </c>
      <c r="W5609" s="294" t="str">
        <f>IF(Tabela7[[#This Row],[C/V]]="v",Tabela7[[#This Row],[Preço Médio]],"")</f>
        <v/>
      </c>
      <c r="X5609" s="123" t="str">
        <f>Tabela7[[#This Row],[Código Negociação]]&amp;Tabela7[[#This Row],[C/V]]</f>
        <v/>
      </c>
    </row>
    <row r="5610" spans="3:24" ht="15" customHeight="1" x14ac:dyDescent="0.25">
      <c r="C5610" s="262"/>
      <c r="D5610" s="272"/>
      <c r="E5610" s="272"/>
      <c r="F5610" s="264"/>
      <c r="G5610" s="265"/>
      <c r="H5610" s="126"/>
      <c r="I5610" s="125"/>
      <c r="J5610" s="125"/>
      <c r="K5610" s="125"/>
      <c r="L5610" s="125"/>
      <c r="M5610" s="125"/>
      <c r="N5610" s="125"/>
      <c r="O5610" s="266"/>
      <c r="P5610" s="267"/>
      <c r="Q5610" s="268"/>
      <c r="R5610" s="269"/>
      <c r="S5610" s="268"/>
      <c r="T5610" s="263"/>
      <c r="U5610" s="300"/>
      <c r="V5610" s="294" t="str">
        <f>IF(Tabela7[[#This Row],[C/V]]="c",Tabela7[[#This Row],[Preço Médio]],"")</f>
        <v/>
      </c>
      <c r="W5610" s="294" t="str">
        <f>IF(Tabela7[[#This Row],[C/V]]="v",Tabela7[[#This Row],[Preço Médio]],"")</f>
        <v/>
      </c>
      <c r="X5610" s="123" t="str">
        <f>Tabela7[[#This Row],[Código Negociação]]&amp;Tabela7[[#This Row],[C/V]]</f>
        <v/>
      </c>
    </row>
    <row r="5611" spans="3:24" ht="15" customHeight="1" x14ac:dyDescent="0.25">
      <c r="C5611" s="262"/>
      <c r="D5611" s="272"/>
      <c r="E5611" s="272"/>
      <c r="F5611" s="264"/>
      <c r="G5611" s="265"/>
      <c r="H5611" s="126"/>
      <c r="I5611" s="125"/>
      <c r="J5611" s="125"/>
      <c r="K5611" s="125"/>
      <c r="L5611" s="125"/>
      <c r="M5611" s="125"/>
      <c r="N5611" s="125"/>
      <c r="O5611" s="266"/>
      <c r="P5611" s="267"/>
      <c r="Q5611" s="267"/>
      <c r="R5611" s="270"/>
      <c r="S5611" s="267"/>
      <c r="T5611" s="264"/>
      <c r="U5611" s="300"/>
      <c r="V5611" s="294" t="str">
        <f>IF(Tabela7[[#This Row],[C/V]]="c",Tabela7[[#This Row],[Preço Médio]],"")</f>
        <v/>
      </c>
      <c r="W5611" s="294" t="str">
        <f>IF(Tabela7[[#This Row],[C/V]]="v",Tabela7[[#This Row],[Preço Médio]],"")</f>
        <v/>
      </c>
      <c r="X5611" s="123" t="str">
        <f>Tabela7[[#This Row],[Código Negociação]]&amp;Tabela7[[#This Row],[C/V]]</f>
        <v/>
      </c>
    </row>
    <row r="5612" spans="3:24" ht="15" customHeight="1" x14ac:dyDescent="0.25">
      <c r="C5612" s="141"/>
      <c r="D5612" s="273"/>
      <c r="E5612" s="273"/>
      <c r="F5612" s="264"/>
      <c r="G5612" s="274"/>
      <c r="H5612" s="264"/>
      <c r="I5612" s="275"/>
      <c r="J5612" s="275"/>
      <c r="K5612" s="275"/>
      <c r="L5612" s="275"/>
      <c r="M5612" s="275"/>
      <c r="N5612" s="275"/>
      <c r="O5612" s="267"/>
      <c r="P5612" s="267"/>
      <c r="Q5612" s="268"/>
      <c r="R5612" s="269"/>
      <c r="S5612" s="268"/>
      <c r="T5612" s="263"/>
      <c r="U5612" s="300"/>
      <c r="V5612" s="294" t="str">
        <f>IF(Tabela7[[#This Row],[C/V]]="c",Tabela7[[#This Row],[Preço Médio]],"")</f>
        <v/>
      </c>
      <c r="W5612" s="294" t="str">
        <f>IF(Tabela7[[#This Row],[C/V]]="v",Tabela7[[#This Row],[Preço Médio]],"")</f>
        <v/>
      </c>
      <c r="X5612" s="123" t="str">
        <f>Tabela7[[#This Row],[Código Negociação]]&amp;Tabela7[[#This Row],[C/V]]</f>
        <v/>
      </c>
    </row>
    <row r="5613" spans="3:24" ht="15" customHeight="1" x14ac:dyDescent="0.25">
      <c r="C5613" s="262"/>
      <c r="D5613" s="272"/>
      <c r="E5613" s="273"/>
      <c r="F5613" s="264"/>
      <c r="G5613" s="265"/>
      <c r="H5613" s="126"/>
      <c r="I5613" s="125"/>
      <c r="J5613" s="125"/>
      <c r="K5613" s="125"/>
      <c r="L5613" s="125"/>
      <c r="M5613" s="125"/>
      <c r="N5613" s="125"/>
      <c r="O5613" s="266"/>
      <c r="P5613" s="267"/>
      <c r="Q5613" s="268"/>
      <c r="R5613" s="269"/>
      <c r="S5613" s="268"/>
      <c r="T5613" s="263"/>
      <c r="U5613" s="300"/>
      <c r="V5613" s="294" t="str">
        <f>IF(Tabela7[[#This Row],[C/V]]="c",Tabela7[[#This Row],[Preço Médio]],"")</f>
        <v/>
      </c>
      <c r="W5613" s="294" t="str">
        <f>IF(Tabela7[[#This Row],[C/V]]="v",Tabela7[[#This Row],[Preço Médio]],"")</f>
        <v/>
      </c>
      <c r="X5613" s="123" t="str">
        <f>Tabela7[[#This Row],[Código Negociação]]&amp;Tabela7[[#This Row],[C/V]]</f>
        <v/>
      </c>
    </row>
    <row r="5614" spans="3:24" ht="15" customHeight="1" x14ac:dyDescent="0.25">
      <c r="C5614" s="262"/>
      <c r="D5614" s="272"/>
      <c r="E5614" s="273"/>
      <c r="F5614" s="264"/>
      <c r="G5614" s="265"/>
      <c r="H5614" s="126"/>
      <c r="I5614" s="125"/>
      <c r="J5614" s="125"/>
      <c r="K5614" s="125"/>
      <c r="L5614" s="125"/>
      <c r="M5614" s="125"/>
      <c r="N5614" s="125"/>
      <c r="O5614" s="266"/>
      <c r="P5614" s="267"/>
      <c r="Q5614" s="267"/>
      <c r="R5614" s="270"/>
      <c r="S5614" s="267"/>
      <c r="T5614" s="264"/>
      <c r="U5614" s="300"/>
      <c r="V5614" s="294" t="str">
        <f>IF(Tabela7[[#This Row],[C/V]]="c",Tabela7[[#This Row],[Preço Médio]],"")</f>
        <v/>
      </c>
      <c r="W5614" s="294" t="str">
        <f>IF(Tabela7[[#This Row],[C/V]]="v",Tabela7[[#This Row],[Preço Médio]],"")</f>
        <v/>
      </c>
      <c r="X5614" s="123" t="str">
        <f>Tabela7[[#This Row],[Código Negociação]]&amp;Tabela7[[#This Row],[C/V]]</f>
        <v/>
      </c>
    </row>
    <row r="5615" spans="3:24" ht="15" customHeight="1" x14ac:dyDescent="0.25">
      <c r="C5615" s="141"/>
      <c r="D5615" s="271"/>
      <c r="E5615" s="271"/>
      <c r="F5615" s="118"/>
      <c r="G5615" s="119"/>
      <c r="H5615" s="118"/>
      <c r="I5615" s="120"/>
      <c r="J5615" s="120"/>
      <c r="K5615" s="120"/>
      <c r="L5615" s="120"/>
      <c r="M5615" s="120"/>
      <c r="N5615" s="120"/>
      <c r="O5615" s="121"/>
      <c r="P5615" s="121"/>
      <c r="Q5615" s="117"/>
      <c r="R5615" s="122"/>
      <c r="S5615" s="117"/>
      <c r="T5615" s="123"/>
      <c r="U5615" s="299"/>
      <c r="V5615" s="294" t="str">
        <f>IF(Tabela7[[#This Row],[C/V]]="c",Tabela7[[#This Row],[Preço Médio]],"")</f>
        <v/>
      </c>
      <c r="W5615" s="294" t="str">
        <f>IF(Tabela7[[#This Row],[C/V]]="v",Tabela7[[#This Row],[Preço Médio]],"")</f>
        <v/>
      </c>
      <c r="X5615" s="123" t="str">
        <f>Tabela7[[#This Row],[Código Negociação]]&amp;Tabela7[[#This Row],[C/V]]</f>
        <v/>
      </c>
    </row>
    <row r="5616" spans="3:24" ht="15" customHeight="1" x14ac:dyDescent="0.25">
      <c r="C5616" s="262"/>
      <c r="D5616" s="272"/>
      <c r="E5616" s="272"/>
      <c r="F5616" s="264"/>
      <c r="G5616" s="265"/>
      <c r="H5616" s="126"/>
      <c r="I5616" s="125"/>
      <c r="J5616" s="125"/>
      <c r="K5616" s="125"/>
      <c r="L5616" s="125"/>
      <c r="M5616" s="125"/>
      <c r="N5616" s="125"/>
      <c r="O5616" s="266"/>
      <c r="P5616" s="267"/>
      <c r="Q5616" s="268"/>
      <c r="R5616" s="269"/>
      <c r="S5616" s="268"/>
      <c r="T5616" s="263"/>
      <c r="U5616" s="300"/>
      <c r="V5616" s="294" t="str">
        <f>IF(Tabela7[[#This Row],[C/V]]="c",Tabela7[[#This Row],[Preço Médio]],"")</f>
        <v/>
      </c>
      <c r="W5616" s="294" t="str">
        <f>IF(Tabela7[[#This Row],[C/V]]="v",Tabela7[[#This Row],[Preço Médio]],"")</f>
        <v/>
      </c>
      <c r="X5616" s="123" t="str">
        <f>Tabela7[[#This Row],[Código Negociação]]&amp;Tabela7[[#This Row],[C/V]]</f>
        <v/>
      </c>
    </row>
    <row r="5617" spans="3:24" ht="15" customHeight="1" x14ac:dyDescent="0.25">
      <c r="C5617" s="262"/>
      <c r="D5617" s="272"/>
      <c r="E5617" s="272"/>
      <c r="F5617" s="264"/>
      <c r="G5617" s="265"/>
      <c r="H5617" s="126"/>
      <c r="I5617" s="125"/>
      <c r="J5617" s="125"/>
      <c r="K5617" s="125"/>
      <c r="L5617" s="125"/>
      <c r="M5617" s="125"/>
      <c r="N5617" s="125"/>
      <c r="O5617" s="266"/>
      <c r="P5617" s="267"/>
      <c r="Q5617" s="267"/>
      <c r="R5617" s="270"/>
      <c r="S5617" s="267"/>
      <c r="T5617" s="264"/>
      <c r="U5617" s="300"/>
      <c r="V5617" s="294" t="str">
        <f>IF(Tabela7[[#This Row],[C/V]]="c",Tabela7[[#This Row],[Preço Médio]],"")</f>
        <v/>
      </c>
      <c r="W5617" s="294" t="str">
        <f>IF(Tabela7[[#This Row],[C/V]]="v",Tabela7[[#This Row],[Preço Médio]],"")</f>
        <v/>
      </c>
      <c r="X5617" s="123" t="str">
        <f>Tabela7[[#This Row],[Código Negociação]]&amp;Tabela7[[#This Row],[C/V]]</f>
        <v/>
      </c>
    </row>
    <row r="5618" spans="3:24" ht="15" customHeight="1" x14ac:dyDescent="0.25">
      <c r="C5618" s="141"/>
      <c r="D5618" s="273"/>
      <c r="E5618" s="273"/>
      <c r="F5618" s="264"/>
      <c r="G5618" s="274"/>
      <c r="H5618" s="264"/>
      <c r="I5618" s="275"/>
      <c r="J5618" s="275"/>
      <c r="K5618" s="275"/>
      <c r="L5618" s="275"/>
      <c r="M5618" s="275"/>
      <c r="N5618" s="275"/>
      <c r="O5618" s="267"/>
      <c r="P5618" s="267"/>
      <c r="Q5618" s="268"/>
      <c r="R5618" s="269"/>
      <c r="S5618" s="268"/>
      <c r="T5618" s="263"/>
      <c r="U5618" s="300"/>
      <c r="V5618" s="294" t="str">
        <f>IF(Tabela7[[#This Row],[C/V]]="c",Tabela7[[#This Row],[Preço Médio]],"")</f>
        <v/>
      </c>
      <c r="W5618" s="294" t="str">
        <f>IF(Tabela7[[#This Row],[C/V]]="v",Tabela7[[#This Row],[Preço Médio]],"")</f>
        <v/>
      </c>
      <c r="X5618" s="123" t="str">
        <f>Tabela7[[#This Row],[Código Negociação]]&amp;Tabela7[[#This Row],[C/V]]</f>
        <v/>
      </c>
    </row>
    <row r="5619" spans="3:24" ht="15" customHeight="1" x14ac:dyDescent="0.25">
      <c r="C5619" s="262"/>
      <c r="D5619" s="272"/>
      <c r="E5619" s="273"/>
      <c r="F5619" s="264"/>
      <c r="G5619" s="265"/>
      <c r="H5619" s="126"/>
      <c r="I5619" s="125"/>
      <c r="J5619" s="125"/>
      <c r="K5619" s="125"/>
      <c r="L5619" s="125"/>
      <c r="M5619" s="125"/>
      <c r="N5619" s="125"/>
      <c r="O5619" s="266"/>
      <c r="P5619" s="267"/>
      <c r="Q5619" s="268"/>
      <c r="R5619" s="269"/>
      <c r="S5619" s="268"/>
      <c r="T5619" s="263"/>
      <c r="U5619" s="300"/>
      <c r="V5619" s="294" t="str">
        <f>IF(Tabela7[[#This Row],[C/V]]="c",Tabela7[[#This Row],[Preço Médio]],"")</f>
        <v/>
      </c>
      <c r="W5619" s="294" t="str">
        <f>IF(Tabela7[[#This Row],[C/V]]="v",Tabela7[[#This Row],[Preço Médio]],"")</f>
        <v/>
      </c>
      <c r="X5619" s="123" t="str">
        <f>Tabela7[[#This Row],[Código Negociação]]&amp;Tabela7[[#This Row],[C/V]]</f>
        <v/>
      </c>
    </row>
    <row r="5620" spans="3:24" ht="15" customHeight="1" x14ac:dyDescent="0.25">
      <c r="C5620" s="262"/>
      <c r="D5620" s="272"/>
      <c r="E5620" s="273"/>
      <c r="F5620" s="264"/>
      <c r="G5620" s="265"/>
      <c r="H5620" s="126"/>
      <c r="I5620" s="125"/>
      <c r="J5620" s="125"/>
      <c r="K5620" s="125"/>
      <c r="L5620" s="125"/>
      <c r="M5620" s="125"/>
      <c r="N5620" s="125"/>
      <c r="O5620" s="266"/>
      <c r="P5620" s="267"/>
      <c r="Q5620" s="267"/>
      <c r="R5620" s="270"/>
      <c r="S5620" s="267"/>
      <c r="T5620" s="264"/>
      <c r="U5620" s="300"/>
      <c r="V5620" s="294" t="str">
        <f>IF(Tabela7[[#This Row],[C/V]]="c",Tabela7[[#This Row],[Preço Médio]],"")</f>
        <v/>
      </c>
      <c r="W5620" s="294" t="str">
        <f>IF(Tabela7[[#This Row],[C/V]]="v",Tabela7[[#This Row],[Preço Médio]],"")</f>
        <v/>
      </c>
      <c r="X5620" s="123" t="str">
        <f>Tabela7[[#This Row],[Código Negociação]]&amp;Tabela7[[#This Row],[C/V]]</f>
        <v/>
      </c>
    </row>
    <row r="5621" spans="3:24" ht="15" customHeight="1" x14ac:dyDescent="0.25">
      <c r="C5621" s="141"/>
      <c r="D5621" s="271"/>
      <c r="E5621" s="271"/>
      <c r="F5621" s="118"/>
      <c r="G5621" s="119"/>
      <c r="H5621" s="118"/>
      <c r="I5621" s="120"/>
      <c r="J5621" s="120"/>
      <c r="K5621" s="120"/>
      <c r="L5621" s="120"/>
      <c r="M5621" s="120"/>
      <c r="N5621" s="120"/>
      <c r="O5621" s="121"/>
      <c r="P5621" s="121"/>
      <c r="Q5621" s="117"/>
      <c r="R5621" s="122"/>
      <c r="S5621" s="117"/>
      <c r="T5621" s="123"/>
      <c r="U5621" s="299"/>
      <c r="V5621" s="294" t="str">
        <f>IF(Tabela7[[#This Row],[C/V]]="c",Tabela7[[#This Row],[Preço Médio]],"")</f>
        <v/>
      </c>
      <c r="W5621" s="294" t="str">
        <f>IF(Tabela7[[#This Row],[C/V]]="v",Tabela7[[#This Row],[Preço Médio]],"")</f>
        <v/>
      </c>
      <c r="X5621" s="123" t="str">
        <f>Tabela7[[#This Row],[Código Negociação]]&amp;Tabela7[[#This Row],[C/V]]</f>
        <v/>
      </c>
    </row>
    <row r="5622" spans="3:24" ht="15" customHeight="1" x14ac:dyDescent="0.25">
      <c r="C5622" s="262"/>
      <c r="D5622" s="272"/>
      <c r="E5622" s="272"/>
      <c r="F5622" s="264"/>
      <c r="G5622" s="265"/>
      <c r="H5622" s="126"/>
      <c r="I5622" s="125"/>
      <c r="J5622" s="125"/>
      <c r="K5622" s="125"/>
      <c r="L5622" s="125"/>
      <c r="M5622" s="125"/>
      <c r="N5622" s="125"/>
      <c r="O5622" s="266"/>
      <c r="P5622" s="267"/>
      <c r="Q5622" s="268"/>
      <c r="R5622" s="269"/>
      <c r="S5622" s="268"/>
      <c r="T5622" s="263"/>
      <c r="U5622" s="300"/>
      <c r="V5622" s="294" t="str">
        <f>IF(Tabela7[[#This Row],[C/V]]="c",Tabela7[[#This Row],[Preço Médio]],"")</f>
        <v/>
      </c>
      <c r="W5622" s="294" t="str">
        <f>IF(Tabela7[[#This Row],[C/V]]="v",Tabela7[[#This Row],[Preço Médio]],"")</f>
        <v/>
      </c>
      <c r="X5622" s="123" t="str">
        <f>Tabela7[[#This Row],[Código Negociação]]&amp;Tabela7[[#This Row],[C/V]]</f>
        <v/>
      </c>
    </row>
    <row r="5623" spans="3:24" ht="15" customHeight="1" x14ac:dyDescent="0.25">
      <c r="C5623" s="262"/>
      <c r="D5623" s="272"/>
      <c r="E5623" s="272"/>
      <c r="F5623" s="264"/>
      <c r="G5623" s="265"/>
      <c r="H5623" s="126"/>
      <c r="I5623" s="125"/>
      <c r="J5623" s="125"/>
      <c r="K5623" s="125"/>
      <c r="L5623" s="125"/>
      <c r="M5623" s="125"/>
      <c r="N5623" s="125"/>
      <c r="O5623" s="266"/>
      <c r="P5623" s="267"/>
      <c r="Q5623" s="267"/>
      <c r="R5623" s="270"/>
      <c r="S5623" s="267"/>
      <c r="T5623" s="264"/>
      <c r="U5623" s="300"/>
      <c r="V5623" s="294" t="str">
        <f>IF(Tabela7[[#This Row],[C/V]]="c",Tabela7[[#This Row],[Preço Médio]],"")</f>
        <v/>
      </c>
      <c r="W5623" s="294" t="str">
        <f>IF(Tabela7[[#This Row],[C/V]]="v",Tabela7[[#This Row],[Preço Médio]],"")</f>
        <v/>
      </c>
      <c r="X5623" s="123" t="str">
        <f>Tabela7[[#This Row],[Código Negociação]]&amp;Tabela7[[#This Row],[C/V]]</f>
        <v/>
      </c>
    </row>
    <row r="5624" spans="3:24" ht="15" customHeight="1" x14ac:dyDescent="0.25">
      <c r="C5624" s="141"/>
      <c r="D5624" s="273"/>
      <c r="E5624" s="273"/>
      <c r="F5624" s="264"/>
      <c r="G5624" s="274"/>
      <c r="H5624" s="264"/>
      <c r="I5624" s="275"/>
      <c r="J5624" s="275"/>
      <c r="K5624" s="275"/>
      <c r="L5624" s="275"/>
      <c r="M5624" s="275"/>
      <c r="N5624" s="275"/>
      <c r="O5624" s="267"/>
      <c r="P5624" s="267"/>
      <c r="Q5624" s="268"/>
      <c r="R5624" s="269"/>
      <c r="S5624" s="268"/>
      <c r="T5624" s="263"/>
      <c r="U5624" s="300"/>
      <c r="V5624" s="294" t="str">
        <f>IF(Tabela7[[#This Row],[C/V]]="c",Tabela7[[#This Row],[Preço Médio]],"")</f>
        <v/>
      </c>
      <c r="W5624" s="294" t="str">
        <f>IF(Tabela7[[#This Row],[C/V]]="v",Tabela7[[#This Row],[Preço Médio]],"")</f>
        <v/>
      </c>
      <c r="X5624" s="123" t="str">
        <f>Tabela7[[#This Row],[Código Negociação]]&amp;Tabela7[[#This Row],[C/V]]</f>
        <v/>
      </c>
    </row>
    <row r="5625" spans="3:24" ht="15" customHeight="1" x14ac:dyDescent="0.25">
      <c r="C5625" s="262"/>
      <c r="D5625" s="272"/>
      <c r="E5625" s="273"/>
      <c r="F5625" s="264"/>
      <c r="G5625" s="265"/>
      <c r="H5625" s="126"/>
      <c r="I5625" s="125"/>
      <c r="J5625" s="125"/>
      <c r="K5625" s="125"/>
      <c r="L5625" s="125"/>
      <c r="M5625" s="125"/>
      <c r="N5625" s="125"/>
      <c r="O5625" s="266"/>
      <c r="P5625" s="267"/>
      <c r="Q5625" s="268"/>
      <c r="R5625" s="269"/>
      <c r="S5625" s="268"/>
      <c r="T5625" s="263"/>
      <c r="U5625" s="300"/>
      <c r="V5625" s="294" t="str">
        <f>IF(Tabela7[[#This Row],[C/V]]="c",Tabela7[[#This Row],[Preço Médio]],"")</f>
        <v/>
      </c>
      <c r="W5625" s="294" t="str">
        <f>IF(Tabela7[[#This Row],[C/V]]="v",Tabela7[[#This Row],[Preço Médio]],"")</f>
        <v/>
      </c>
      <c r="X5625" s="123" t="str">
        <f>Tabela7[[#This Row],[Código Negociação]]&amp;Tabela7[[#This Row],[C/V]]</f>
        <v/>
      </c>
    </row>
    <row r="5626" spans="3:24" ht="15" customHeight="1" x14ac:dyDescent="0.25">
      <c r="C5626" s="262"/>
      <c r="D5626" s="272"/>
      <c r="E5626" s="273"/>
      <c r="F5626" s="264"/>
      <c r="G5626" s="265"/>
      <c r="H5626" s="126"/>
      <c r="I5626" s="125"/>
      <c r="J5626" s="125"/>
      <c r="K5626" s="125"/>
      <c r="L5626" s="125"/>
      <c r="M5626" s="125"/>
      <c r="N5626" s="125"/>
      <c r="O5626" s="266"/>
      <c r="P5626" s="267"/>
      <c r="Q5626" s="267"/>
      <c r="R5626" s="270"/>
      <c r="S5626" s="267"/>
      <c r="T5626" s="264"/>
      <c r="U5626" s="300"/>
      <c r="V5626" s="294" t="str">
        <f>IF(Tabela7[[#This Row],[C/V]]="c",Tabela7[[#This Row],[Preço Médio]],"")</f>
        <v/>
      </c>
      <c r="W5626" s="294" t="str">
        <f>IF(Tabela7[[#This Row],[C/V]]="v",Tabela7[[#This Row],[Preço Médio]],"")</f>
        <v/>
      </c>
      <c r="X5626" s="123" t="str">
        <f>Tabela7[[#This Row],[Código Negociação]]&amp;Tabela7[[#This Row],[C/V]]</f>
        <v/>
      </c>
    </row>
    <row r="5627" spans="3:24" ht="15" customHeight="1" x14ac:dyDescent="0.25">
      <c r="C5627" s="141"/>
      <c r="D5627" s="271"/>
      <c r="E5627" s="271"/>
      <c r="F5627" s="118"/>
      <c r="G5627" s="119"/>
      <c r="H5627" s="118"/>
      <c r="I5627" s="120"/>
      <c r="J5627" s="120"/>
      <c r="K5627" s="120"/>
      <c r="L5627" s="120"/>
      <c r="M5627" s="120"/>
      <c r="N5627" s="120"/>
      <c r="O5627" s="121"/>
      <c r="P5627" s="121"/>
      <c r="Q5627" s="117"/>
      <c r="R5627" s="122"/>
      <c r="S5627" s="117"/>
      <c r="T5627" s="123"/>
      <c r="U5627" s="299"/>
      <c r="V5627" s="294" t="str">
        <f>IF(Tabela7[[#This Row],[C/V]]="c",Tabela7[[#This Row],[Preço Médio]],"")</f>
        <v/>
      </c>
      <c r="W5627" s="294" t="str">
        <f>IF(Tabela7[[#This Row],[C/V]]="v",Tabela7[[#This Row],[Preço Médio]],"")</f>
        <v/>
      </c>
      <c r="X5627" s="123" t="str">
        <f>Tabela7[[#This Row],[Código Negociação]]&amp;Tabela7[[#This Row],[C/V]]</f>
        <v/>
      </c>
    </row>
    <row r="5628" spans="3:24" ht="15" customHeight="1" x14ac:dyDescent="0.25">
      <c r="C5628" s="262"/>
      <c r="D5628" s="272"/>
      <c r="E5628" s="272"/>
      <c r="F5628" s="264"/>
      <c r="G5628" s="265"/>
      <c r="H5628" s="126"/>
      <c r="I5628" s="125"/>
      <c r="J5628" s="125"/>
      <c r="K5628" s="125"/>
      <c r="L5628" s="125"/>
      <c r="M5628" s="125"/>
      <c r="N5628" s="125"/>
      <c r="O5628" s="266"/>
      <c r="P5628" s="267"/>
      <c r="Q5628" s="268"/>
      <c r="R5628" s="269"/>
      <c r="S5628" s="268"/>
      <c r="T5628" s="263"/>
      <c r="U5628" s="300"/>
      <c r="V5628" s="294" t="str">
        <f>IF(Tabela7[[#This Row],[C/V]]="c",Tabela7[[#This Row],[Preço Médio]],"")</f>
        <v/>
      </c>
      <c r="W5628" s="294" t="str">
        <f>IF(Tabela7[[#This Row],[C/V]]="v",Tabela7[[#This Row],[Preço Médio]],"")</f>
        <v/>
      </c>
      <c r="X5628" s="123" t="str">
        <f>Tabela7[[#This Row],[Código Negociação]]&amp;Tabela7[[#This Row],[C/V]]</f>
        <v/>
      </c>
    </row>
    <row r="5629" spans="3:24" ht="15" customHeight="1" x14ac:dyDescent="0.25">
      <c r="C5629" s="262"/>
      <c r="D5629" s="272"/>
      <c r="E5629" s="272"/>
      <c r="F5629" s="264"/>
      <c r="G5629" s="265"/>
      <c r="H5629" s="126"/>
      <c r="I5629" s="125"/>
      <c r="J5629" s="125"/>
      <c r="K5629" s="125"/>
      <c r="L5629" s="125"/>
      <c r="M5629" s="125"/>
      <c r="N5629" s="125"/>
      <c r="O5629" s="266"/>
      <c r="P5629" s="267"/>
      <c r="Q5629" s="267"/>
      <c r="R5629" s="270"/>
      <c r="S5629" s="267"/>
      <c r="T5629" s="264"/>
      <c r="U5629" s="300"/>
      <c r="V5629" s="294" t="str">
        <f>IF(Tabela7[[#This Row],[C/V]]="c",Tabela7[[#This Row],[Preço Médio]],"")</f>
        <v/>
      </c>
      <c r="W5629" s="294" t="str">
        <f>IF(Tabela7[[#This Row],[C/V]]="v",Tabela7[[#This Row],[Preço Médio]],"")</f>
        <v/>
      </c>
      <c r="X5629" s="123" t="str">
        <f>Tabela7[[#This Row],[Código Negociação]]&amp;Tabela7[[#This Row],[C/V]]</f>
        <v/>
      </c>
    </row>
    <row r="5630" spans="3:24" ht="15" customHeight="1" x14ac:dyDescent="0.25">
      <c r="C5630" s="141"/>
      <c r="D5630" s="273"/>
      <c r="E5630" s="273"/>
      <c r="F5630" s="264"/>
      <c r="G5630" s="274"/>
      <c r="H5630" s="264"/>
      <c r="I5630" s="275"/>
      <c r="J5630" s="275"/>
      <c r="K5630" s="275"/>
      <c r="L5630" s="275"/>
      <c r="M5630" s="275"/>
      <c r="N5630" s="275"/>
      <c r="O5630" s="267"/>
      <c r="P5630" s="267"/>
      <c r="Q5630" s="268"/>
      <c r="R5630" s="269"/>
      <c r="S5630" s="268"/>
      <c r="T5630" s="263"/>
      <c r="U5630" s="300"/>
      <c r="V5630" s="294" t="str">
        <f>IF(Tabela7[[#This Row],[C/V]]="c",Tabela7[[#This Row],[Preço Médio]],"")</f>
        <v/>
      </c>
      <c r="W5630" s="294" t="str">
        <f>IF(Tabela7[[#This Row],[C/V]]="v",Tabela7[[#This Row],[Preço Médio]],"")</f>
        <v/>
      </c>
      <c r="X5630" s="123" t="str">
        <f>Tabela7[[#This Row],[Código Negociação]]&amp;Tabela7[[#This Row],[C/V]]</f>
        <v/>
      </c>
    </row>
    <row r="5631" spans="3:24" ht="15" customHeight="1" x14ac:dyDescent="0.25">
      <c r="C5631" s="262"/>
      <c r="D5631" s="272"/>
      <c r="E5631" s="273"/>
      <c r="F5631" s="264"/>
      <c r="G5631" s="265"/>
      <c r="H5631" s="126"/>
      <c r="I5631" s="125"/>
      <c r="J5631" s="125"/>
      <c r="K5631" s="125"/>
      <c r="L5631" s="125"/>
      <c r="M5631" s="125"/>
      <c r="N5631" s="125"/>
      <c r="O5631" s="266"/>
      <c r="P5631" s="267"/>
      <c r="Q5631" s="268"/>
      <c r="R5631" s="269"/>
      <c r="S5631" s="268"/>
      <c r="T5631" s="263"/>
      <c r="U5631" s="300"/>
      <c r="V5631" s="294" t="str">
        <f>IF(Tabela7[[#This Row],[C/V]]="c",Tabela7[[#This Row],[Preço Médio]],"")</f>
        <v/>
      </c>
      <c r="W5631" s="294" t="str">
        <f>IF(Tabela7[[#This Row],[C/V]]="v",Tabela7[[#This Row],[Preço Médio]],"")</f>
        <v/>
      </c>
      <c r="X5631" s="123" t="str">
        <f>Tabela7[[#This Row],[Código Negociação]]&amp;Tabela7[[#This Row],[C/V]]</f>
        <v/>
      </c>
    </row>
    <row r="5632" spans="3:24" ht="15" customHeight="1" x14ac:dyDescent="0.25">
      <c r="C5632" s="262"/>
      <c r="D5632" s="272"/>
      <c r="E5632" s="273"/>
      <c r="F5632" s="264"/>
      <c r="G5632" s="265"/>
      <c r="H5632" s="126"/>
      <c r="I5632" s="125"/>
      <c r="J5632" s="125"/>
      <c r="K5632" s="125"/>
      <c r="L5632" s="125"/>
      <c r="M5632" s="125"/>
      <c r="N5632" s="125"/>
      <c r="O5632" s="266"/>
      <c r="P5632" s="267"/>
      <c r="Q5632" s="267"/>
      <c r="R5632" s="270"/>
      <c r="S5632" s="267"/>
      <c r="T5632" s="264"/>
      <c r="U5632" s="300"/>
      <c r="V5632" s="294" t="str">
        <f>IF(Tabela7[[#This Row],[C/V]]="c",Tabela7[[#This Row],[Preço Médio]],"")</f>
        <v/>
      </c>
      <c r="W5632" s="294" t="str">
        <f>IF(Tabela7[[#This Row],[C/V]]="v",Tabela7[[#This Row],[Preço Médio]],"")</f>
        <v/>
      </c>
      <c r="X5632" s="123" t="str">
        <f>Tabela7[[#This Row],[Código Negociação]]&amp;Tabela7[[#This Row],[C/V]]</f>
        <v/>
      </c>
    </row>
    <row r="5633" spans="3:24" ht="15" customHeight="1" x14ac:dyDescent="0.25">
      <c r="C5633" s="141"/>
      <c r="D5633" s="271"/>
      <c r="E5633" s="271"/>
      <c r="F5633" s="118"/>
      <c r="G5633" s="119"/>
      <c r="H5633" s="118"/>
      <c r="I5633" s="120"/>
      <c r="J5633" s="120"/>
      <c r="K5633" s="120"/>
      <c r="L5633" s="120"/>
      <c r="M5633" s="120"/>
      <c r="N5633" s="120"/>
      <c r="O5633" s="121"/>
      <c r="P5633" s="121"/>
      <c r="Q5633" s="117"/>
      <c r="R5633" s="122"/>
      <c r="S5633" s="117"/>
      <c r="T5633" s="123"/>
      <c r="U5633" s="299"/>
      <c r="V5633" s="294" t="str">
        <f>IF(Tabela7[[#This Row],[C/V]]="c",Tabela7[[#This Row],[Preço Médio]],"")</f>
        <v/>
      </c>
      <c r="W5633" s="294" t="str">
        <f>IF(Tabela7[[#This Row],[C/V]]="v",Tabela7[[#This Row],[Preço Médio]],"")</f>
        <v/>
      </c>
      <c r="X5633" s="123" t="str">
        <f>Tabela7[[#This Row],[Código Negociação]]&amp;Tabela7[[#This Row],[C/V]]</f>
        <v/>
      </c>
    </row>
    <row r="5634" spans="3:24" ht="15" customHeight="1" x14ac:dyDescent="0.25">
      <c r="C5634" s="262"/>
      <c r="D5634" s="272"/>
      <c r="E5634" s="272"/>
      <c r="F5634" s="264"/>
      <c r="G5634" s="265"/>
      <c r="H5634" s="126"/>
      <c r="I5634" s="125"/>
      <c r="J5634" s="125"/>
      <c r="K5634" s="125"/>
      <c r="L5634" s="125"/>
      <c r="M5634" s="125"/>
      <c r="N5634" s="125"/>
      <c r="O5634" s="266"/>
      <c r="P5634" s="267"/>
      <c r="Q5634" s="268"/>
      <c r="R5634" s="269"/>
      <c r="S5634" s="268"/>
      <c r="T5634" s="263"/>
      <c r="U5634" s="300"/>
      <c r="V5634" s="294" t="str">
        <f>IF(Tabela7[[#This Row],[C/V]]="c",Tabela7[[#This Row],[Preço Médio]],"")</f>
        <v/>
      </c>
      <c r="W5634" s="294" t="str">
        <f>IF(Tabela7[[#This Row],[C/V]]="v",Tabela7[[#This Row],[Preço Médio]],"")</f>
        <v/>
      </c>
      <c r="X5634" s="123" t="str">
        <f>Tabela7[[#This Row],[Código Negociação]]&amp;Tabela7[[#This Row],[C/V]]</f>
        <v/>
      </c>
    </row>
    <row r="5635" spans="3:24" ht="15" customHeight="1" x14ac:dyDescent="0.25">
      <c r="C5635" s="262"/>
      <c r="D5635" s="272"/>
      <c r="E5635" s="272"/>
      <c r="F5635" s="264"/>
      <c r="G5635" s="265"/>
      <c r="H5635" s="126"/>
      <c r="I5635" s="125"/>
      <c r="J5635" s="125"/>
      <c r="K5635" s="125"/>
      <c r="L5635" s="125"/>
      <c r="M5635" s="125"/>
      <c r="N5635" s="125"/>
      <c r="O5635" s="266"/>
      <c r="P5635" s="267"/>
      <c r="Q5635" s="267"/>
      <c r="R5635" s="270"/>
      <c r="S5635" s="267"/>
      <c r="T5635" s="264"/>
      <c r="U5635" s="300"/>
      <c r="V5635" s="294" t="str">
        <f>IF(Tabela7[[#This Row],[C/V]]="c",Tabela7[[#This Row],[Preço Médio]],"")</f>
        <v/>
      </c>
      <c r="W5635" s="294" t="str">
        <f>IF(Tabela7[[#This Row],[C/V]]="v",Tabela7[[#This Row],[Preço Médio]],"")</f>
        <v/>
      </c>
      <c r="X5635" s="123" t="str">
        <f>Tabela7[[#This Row],[Código Negociação]]&amp;Tabela7[[#This Row],[C/V]]</f>
        <v/>
      </c>
    </row>
    <row r="5636" spans="3:24" ht="15" customHeight="1" x14ac:dyDescent="0.25">
      <c r="C5636" s="141"/>
      <c r="D5636" s="273"/>
      <c r="E5636" s="273"/>
      <c r="F5636" s="264"/>
      <c r="G5636" s="274"/>
      <c r="H5636" s="264"/>
      <c r="I5636" s="275"/>
      <c r="J5636" s="275"/>
      <c r="K5636" s="275"/>
      <c r="L5636" s="275"/>
      <c r="M5636" s="275"/>
      <c r="N5636" s="275"/>
      <c r="O5636" s="267"/>
      <c r="P5636" s="267"/>
      <c r="Q5636" s="268"/>
      <c r="R5636" s="269"/>
      <c r="S5636" s="268"/>
      <c r="T5636" s="263"/>
      <c r="U5636" s="300"/>
      <c r="V5636" s="294" t="str">
        <f>IF(Tabela7[[#This Row],[C/V]]="c",Tabela7[[#This Row],[Preço Médio]],"")</f>
        <v/>
      </c>
      <c r="W5636" s="294" t="str">
        <f>IF(Tabela7[[#This Row],[C/V]]="v",Tabela7[[#This Row],[Preço Médio]],"")</f>
        <v/>
      </c>
      <c r="X5636" s="123" t="str">
        <f>Tabela7[[#This Row],[Código Negociação]]&amp;Tabela7[[#This Row],[C/V]]</f>
        <v/>
      </c>
    </row>
    <row r="5637" spans="3:24" ht="15" customHeight="1" x14ac:dyDescent="0.25">
      <c r="C5637" s="262"/>
      <c r="D5637" s="272"/>
      <c r="E5637" s="273"/>
      <c r="F5637" s="264"/>
      <c r="G5637" s="265"/>
      <c r="H5637" s="126"/>
      <c r="I5637" s="125"/>
      <c r="J5637" s="125"/>
      <c r="K5637" s="125"/>
      <c r="L5637" s="125"/>
      <c r="M5637" s="125"/>
      <c r="N5637" s="125"/>
      <c r="O5637" s="266"/>
      <c r="P5637" s="267"/>
      <c r="Q5637" s="268"/>
      <c r="R5637" s="269"/>
      <c r="S5637" s="268"/>
      <c r="T5637" s="263"/>
      <c r="U5637" s="300"/>
      <c r="V5637" s="294" t="str">
        <f>IF(Tabela7[[#This Row],[C/V]]="c",Tabela7[[#This Row],[Preço Médio]],"")</f>
        <v/>
      </c>
      <c r="W5637" s="294" t="str">
        <f>IF(Tabela7[[#This Row],[C/V]]="v",Tabela7[[#This Row],[Preço Médio]],"")</f>
        <v/>
      </c>
      <c r="X5637" s="123" t="str">
        <f>Tabela7[[#This Row],[Código Negociação]]&amp;Tabela7[[#This Row],[C/V]]</f>
        <v/>
      </c>
    </row>
    <row r="5638" spans="3:24" ht="15" customHeight="1" x14ac:dyDescent="0.25">
      <c r="C5638" s="262"/>
      <c r="D5638" s="272"/>
      <c r="E5638" s="273"/>
      <c r="F5638" s="264"/>
      <c r="G5638" s="265"/>
      <c r="H5638" s="126"/>
      <c r="I5638" s="125"/>
      <c r="J5638" s="125"/>
      <c r="K5638" s="125"/>
      <c r="L5638" s="125"/>
      <c r="M5638" s="125"/>
      <c r="N5638" s="125"/>
      <c r="O5638" s="266"/>
      <c r="P5638" s="267"/>
      <c r="Q5638" s="267"/>
      <c r="R5638" s="270"/>
      <c r="S5638" s="267"/>
      <c r="T5638" s="264"/>
      <c r="U5638" s="300"/>
      <c r="V5638" s="294" t="str">
        <f>IF(Tabela7[[#This Row],[C/V]]="c",Tabela7[[#This Row],[Preço Médio]],"")</f>
        <v/>
      </c>
      <c r="W5638" s="294" t="str">
        <f>IF(Tabela7[[#This Row],[C/V]]="v",Tabela7[[#This Row],[Preço Médio]],"")</f>
        <v/>
      </c>
      <c r="X5638" s="123" t="str">
        <f>Tabela7[[#This Row],[Código Negociação]]&amp;Tabela7[[#This Row],[C/V]]</f>
        <v/>
      </c>
    </row>
    <row r="5639" spans="3:24" ht="15" customHeight="1" x14ac:dyDescent="0.25">
      <c r="C5639" s="141"/>
      <c r="D5639" s="271"/>
      <c r="E5639" s="271"/>
      <c r="F5639" s="118"/>
      <c r="G5639" s="119"/>
      <c r="H5639" s="118"/>
      <c r="I5639" s="120"/>
      <c r="J5639" s="120"/>
      <c r="K5639" s="120"/>
      <c r="L5639" s="120"/>
      <c r="M5639" s="120"/>
      <c r="N5639" s="120"/>
      <c r="O5639" s="121"/>
      <c r="P5639" s="121"/>
      <c r="Q5639" s="117"/>
      <c r="R5639" s="122"/>
      <c r="S5639" s="117"/>
      <c r="T5639" s="123"/>
      <c r="U5639" s="299"/>
      <c r="V5639" s="294" t="str">
        <f>IF(Tabela7[[#This Row],[C/V]]="c",Tabela7[[#This Row],[Preço Médio]],"")</f>
        <v/>
      </c>
      <c r="W5639" s="294" t="str">
        <f>IF(Tabela7[[#This Row],[C/V]]="v",Tabela7[[#This Row],[Preço Médio]],"")</f>
        <v/>
      </c>
      <c r="X5639" s="123" t="str">
        <f>Tabela7[[#This Row],[Código Negociação]]&amp;Tabela7[[#This Row],[C/V]]</f>
        <v/>
      </c>
    </row>
    <row r="5640" spans="3:24" ht="15" customHeight="1" x14ac:dyDescent="0.25">
      <c r="C5640" s="262"/>
      <c r="D5640" s="272"/>
      <c r="E5640" s="272"/>
      <c r="F5640" s="264"/>
      <c r="G5640" s="265"/>
      <c r="H5640" s="126"/>
      <c r="I5640" s="125"/>
      <c r="J5640" s="125"/>
      <c r="K5640" s="125"/>
      <c r="L5640" s="125"/>
      <c r="M5640" s="125"/>
      <c r="N5640" s="125"/>
      <c r="O5640" s="266"/>
      <c r="P5640" s="267"/>
      <c r="Q5640" s="268"/>
      <c r="R5640" s="269"/>
      <c r="S5640" s="268"/>
      <c r="T5640" s="263"/>
      <c r="U5640" s="300"/>
      <c r="V5640" s="294" t="str">
        <f>IF(Tabela7[[#This Row],[C/V]]="c",Tabela7[[#This Row],[Preço Médio]],"")</f>
        <v/>
      </c>
      <c r="W5640" s="294" t="str">
        <f>IF(Tabela7[[#This Row],[C/V]]="v",Tabela7[[#This Row],[Preço Médio]],"")</f>
        <v/>
      </c>
      <c r="X5640" s="123" t="str">
        <f>Tabela7[[#This Row],[Código Negociação]]&amp;Tabela7[[#This Row],[C/V]]</f>
        <v/>
      </c>
    </row>
    <row r="5641" spans="3:24" ht="15" customHeight="1" x14ac:dyDescent="0.25">
      <c r="C5641" s="262"/>
      <c r="D5641" s="272"/>
      <c r="E5641" s="272"/>
      <c r="F5641" s="264"/>
      <c r="G5641" s="265"/>
      <c r="H5641" s="126"/>
      <c r="I5641" s="125"/>
      <c r="J5641" s="125"/>
      <c r="K5641" s="125"/>
      <c r="L5641" s="125"/>
      <c r="M5641" s="125"/>
      <c r="N5641" s="125"/>
      <c r="O5641" s="266"/>
      <c r="P5641" s="267"/>
      <c r="Q5641" s="267"/>
      <c r="R5641" s="270"/>
      <c r="S5641" s="267"/>
      <c r="T5641" s="264"/>
      <c r="U5641" s="300"/>
      <c r="V5641" s="294" t="str">
        <f>IF(Tabela7[[#This Row],[C/V]]="c",Tabela7[[#This Row],[Preço Médio]],"")</f>
        <v/>
      </c>
      <c r="W5641" s="294" t="str">
        <f>IF(Tabela7[[#This Row],[C/V]]="v",Tabela7[[#This Row],[Preço Médio]],"")</f>
        <v/>
      </c>
      <c r="X5641" s="123" t="str">
        <f>Tabela7[[#This Row],[Código Negociação]]&amp;Tabela7[[#This Row],[C/V]]</f>
        <v/>
      </c>
    </row>
    <row r="5642" spans="3:24" ht="15" customHeight="1" x14ac:dyDescent="0.25">
      <c r="C5642" s="141"/>
      <c r="D5642" s="273"/>
      <c r="E5642" s="273"/>
      <c r="F5642" s="264"/>
      <c r="G5642" s="274"/>
      <c r="H5642" s="264"/>
      <c r="I5642" s="275"/>
      <c r="J5642" s="275"/>
      <c r="K5642" s="275"/>
      <c r="L5642" s="275"/>
      <c r="M5642" s="275"/>
      <c r="N5642" s="275"/>
      <c r="O5642" s="267"/>
      <c r="P5642" s="267"/>
      <c r="Q5642" s="268"/>
      <c r="R5642" s="269"/>
      <c r="S5642" s="268"/>
      <c r="T5642" s="263"/>
      <c r="U5642" s="300"/>
      <c r="V5642" s="294" t="str">
        <f>IF(Tabela7[[#This Row],[C/V]]="c",Tabela7[[#This Row],[Preço Médio]],"")</f>
        <v/>
      </c>
      <c r="W5642" s="294" t="str">
        <f>IF(Tabela7[[#This Row],[C/V]]="v",Tabela7[[#This Row],[Preço Médio]],"")</f>
        <v/>
      </c>
      <c r="X5642" s="123" t="str">
        <f>Tabela7[[#This Row],[Código Negociação]]&amp;Tabela7[[#This Row],[C/V]]</f>
        <v/>
      </c>
    </row>
    <row r="5643" spans="3:24" ht="15" customHeight="1" x14ac:dyDescent="0.25">
      <c r="C5643" s="262"/>
      <c r="D5643" s="272"/>
      <c r="E5643" s="273"/>
      <c r="F5643" s="264"/>
      <c r="G5643" s="265"/>
      <c r="H5643" s="126"/>
      <c r="I5643" s="125"/>
      <c r="J5643" s="125"/>
      <c r="K5643" s="125"/>
      <c r="L5643" s="125"/>
      <c r="M5643" s="125"/>
      <c r="N5643" s="125"/>
      <c r="O5643" s="266"/>
      <c r="P5643" s="267"/>
      <c r="Q5643" s="268"/>
      <c r="R5643" s="269"/>
      <c r="S5643" s="268"/>
      <c r="T5643" s="263"/>
      <c r="U5643" s="300"/>
      <c r="V5643" s="294" t="str">
        <f>IF(Tabela7[[#This Row],[C/V]]="c",Tabela7[[#This Row],[Preço Médio]],"")</f>
        <v/>
      </c>
      <c r="W5643" s="294" t="str">
        <f>IF(Tabela7[[#This Row],[C/V]]="v",Tabela7[[#This Row],[Preço Médio]],"")</f>
        <v/>
      </c>
      <c r="X5643" s="123" t="str">
        <f>Tabela7[[#This Row],[Código Negociação]]&amp;Tabela7[[#This Row],[C/V]]</f>
        <v/>
      </c>
    </row>
    <row r="5644" spans="3:24" ht="15" customHeight="1" x14ac:dyDescent="0.25">
      <c r="C5644" s="262"/>
      <c r="D5644" s="272"/>
      <c r="E5644" s="273"/>
      <c r="F5644" s="264"/>
      <c r="G5644" s="265"/>
      <c r="H5644" s="126"/>
      <c r="I5644" s="125"/>
      <c r="J5644" s="125"/>
      <c r="K5644" s="125"/>
      <c r="L5644" s="125"/>
      <c r="M5644" s="125"/>
      <c r="N5644" s="125"/>
      <c r="O5644" s="266"/>
      <c r="P5644" s="267"/>
      <c r="Q5644" s="267"/>
      <c r="R5644" s="270"/>
      <c r="S5644" s="267"/>
      <c r="T5644" s="264"/>
      <c r="U5644" s="300"/>
      <c r="V5644" s="294" t="str">
        <f>IF(Tabela7[[#This Row],[C/V]]="c",Tabela7[[#This Row],[Preço Médio]],"")</f>
        <v/>
      </c>
      <c r="W5644" s="294" t="str">
        <f>IF(Tabela7[[#This Row],[C/V]]="v",Tabela7[[#This Row],[Preço Médio]],"")</f>
        <v/>
      </c>
      <c r="X5644" s="123" t="str">
        <f>Tabela7[[#This Row],[Código Negociação]]&amp;Tabela7[[#This Row],[C/V]]</f>
        <v/>
      </c>
    </row>
    <row r="5645" spans="3:24" ht="15" customHeight="1" x14ac:dyDescent="0.25">
      <c r="C5645" s="141"/>
      <c r="D5645" s="271"/>
      <c r="E5645" s="271"/>
      <c r="F5645" s="118"/>
      <c r="G5645" s="119"/>
      <c r="H5645" s="118"/>
      <c r="I5645" s="120"/>
      <c r="J5645" s="120"/>
      <c r="K5645" s="120"/>
      <c r="L5645" s="120"/>
      <c r="M5645" s="120"/>
      <c r="N5645" s="120"/>
      <c r="O5645" s="121"/>
      <c r="P5645" s="121"/>
      <c r="Q5645" s="117"/>
      <c r="R5645" s="122"/>
      <c r="S5645" s="117"/>
      <c r="T5645" s="123"/>
      <c r="U5645" s="299"/>
      <c r="V5645" s="294" t="str">
        <f>IF(Tabela7[[#This Row],[C/V]]="c",Tabela7[[#This Row],[Preço Médio]],"")</f>
        <v/>
      </c>
      <c r="W5645" s="294" t="str">
        <f>IF(Tabela7[[#This Row],[C/V]]="v",Tabela7[[#This Row],[Preço Médio]],"")</f>
        <v/>
      </c>
      <c r="X5645" s="123" t="str">
        <f>Tabela7[[#This Row],[Código Negociação]]&amp;Tabela7[[#This Row],[C/V]]</f>
        <v/>
      </c>
    </row>
    <row r="5646" spans="3:24" ht="15" customHeight="1" x14ac:dyDescent="0.25">
      <c r="C5646" s="262"/>
      <c r="D5646" s="272"/>
      <c r="E5646" s="272"/>
      <c r="F5646" s="264"/>
      <c r="G5646" s="265"/>
      <c r="H5646" s="126"/>
      <c r="I5646" s="125"/>
      <c r="J5646" s="125"/>
      <c r="K5646" s="125"/>
      <c r="L5646" s="125"/>
      <c r="M5646" s="125"/>
      <c r="N5646" s="125"/>
      <c r="O5646" s="266"/>
      <c r="P5646" s="267"/>
      <c r="Q5646" s="268"/>
      <c r="R5646" s="269"/>
      <c r="S5646" s="268"/>
      <c r="T5646" s="263"/>
      <c r="U5646" s="300"/>
      <c r="V5646" s="294" t="str">
        <f>IF(Tabela7[[#This Row],[C/V]]="c",Tabela7[[#This Row],[Preço Médio]],"")</f>
        <v/>
      </c>
      <c r="W5646" s="294" t="str">
        <f>IF(Tabela7[[#This Row],[C/V]]="v",Tabela7[[#This Row],[Preço Médio]],"")</f>
        <v/>
      </c>
      <c r="X5646" s="123" t="str">
        <f>Tabela7[[#This Row],[Código Negociação]]&amp;Tabela7[[#This Row],[C/V]]</f>
        <v/>
      </c>
    </row>
    <row r="5647" spans="3:24" ht="15" customHeight="1" x14ac:dyDescent="0.25">
      <c r="C5647" s="262"/>
      <c r="D5647" s="272"/>
      <c r="E5647" s="272"/>
      <c r="F5647" s="264"/>
      <c r="G5647" s="265"/>
      <c r="H5647" s="126"/>
      <c r="I5647" s="125"/>
      <c r="J5647" s="125"/>
      <c r="K5647" s="125"/>
      <c r="L5647" s="125"/>
      <c r="M5647" s="125"/>
      <c r="N5647" s="125"/>
      <c r="O5647" s="266"/>
      <c r="P5647" s="267"/>
      <c r="Q5647" s="267"/>
      <c r="R5647" s="270"/>
      <c r="S5647" s="267"/>
      <c r="T5647" s="264"/>
      <c r="U5647" s="300"/>
      <c r="V5647" s="294" t="str">
        <f>IF(Tabela7[[#This Row],[C/V]]="c",Tabela7[[#This Row],[Preço Médio]],"")</f>
        <v/>
      </c>
      <c r="W5647" s="294" t="str">
        <f>IF(Tabela7[[#This Row],[C/V]]="v",Tabela7[[#This Row],[Preço Médio]],"")</f>
        <v/>
      </c>
      <c r="X5647" s="123" t="str">
        <f>Tabela7[[#This Row],[Código Negociação]]&amp;Tabela7[[#This Row],[C/V]]</f>
        <v/>
      </c>
    </row>
    <row r="5648" spans="3:24" ht="15" customHeight="1" x14ac:dyDescent="0.25">
      <c r="C5648" s="141"/>
      <c r="D5648" s="273"/>
      <c r="E5648" s="273"/>
      <c r="F5648" s="264"/>
      <c r="G5648" s="274"/>
      <c r="H5648" s="264"/>
      <c r="I5648" s="275"/>
      <c r="J5648" s="275"/>
      <c r="K5648" s="275"/>
      <c r="L5648" s="275"/>
      <c r="M5648" s="275"/>
      <c r="N5648" s="275"/>
      <c r="O5648" s="267"/>
      <c r="P5648" s="267"/>
      <c r="Q5648" s="268"/>
      <c r="R5648" s="269"/>
      <c r="S5648" s="268"/>
      <c r="T5648" s="263"/>
      <c r="U5648" s="300"/>
      <c r="V5648" s="294" t="str">
        <f>IF(Tabela7[[#This Row],[C/V]]="c",Tabela7[[#This Row],[Preço Médio]],"")</f>
        <v/>
      </c>
      <c r="W5648" s="294" t="str">
        <f>IF(Tabela7[[#This Row],[C/V]]="v",Tabela7[[#This Row],[Preço Médio]],"")</f>
        <v/>
      </c>
      <c r="X5648" s="123" t="str">
        <f>Tabela7[[#This Row],[Código Negociação]]&amp;Tabela7[[#This Row],[C/V]]</f>
        <v/>
      </c>
    </row>
    <row r="5649" spans="3:24" ht="15" customHeight="1" x14ac:dyDescent="0.25">
      <c r="C5649" s="262"/>
      <c r="D5649" s="272"/>
      <c r="E5649" s="273"/>
      <c r="F5649" s="264"/>
      <c r="G5649" s="265"/>
      <c r="H5649" s="126"/>
      <c r="I5649" s="125"/>
      <c r="J5649" s="125"/>
      <c r="K5649" s="125"/>
      <c r="L5649" s="125"/>
      <c r="M5649" s="125"/>
      <c r="N5649" s="125"/>
      <c r="O5649" s="266"/>
      <c r="P5649" s="267"/>
      <c r="Q5649" s="268"/>
      <c r="R5649" s="269"/>
      <c r="S5649" s="268"/>
      <c r="T5649" s="263"/>
      <c r="U5649" s="300"/>
      <c r="V5649" s="294" t="str">
        <f>IF(Tabela7[[#This Row],[C/V]]="c",Tabela7[[#This Row],[Preço Médio]],"")</f>
        <v/>
      </c>
      <c r="W5649" s="294" t="str">
        <f>IF(Tabela7[[#This Row],[C/V]]="v",Tabela7[[#This Row],[Preço Médio]],"")</f>
        <v/>
      </c>
      <c r="X5649" s="123" t="str">
        <f>Tabela7[[#This Row],[Código Negociação]]&amp;Tabela7[[#This Row],[C/V]]</f>
        <v/>
      </c>
    </row>
    <row r="5650" spans="3:24" ht="15" customHeight="1" x14ac:dyDescent="0.25">
      <c r="C5650" s="262"/>
      <c r="D5650" s="272"/>
      <c r="E5650" s="273"/>
      <c r="F5650" s="264"/>
      <c r="G5650" s="265"/>
      <c r="H5650" s="126"/>
      <c r="I5650" s="125"/>
      <c r="J5650" s="125"/>
      <c r="K5650" s="125"/>
      <c r="L5650" s="125"/>
      <c r="M5650" s="125"/>
      <c r="N5650" s="125"/>
      <c r="O5650" s="266"/>
      <c r="P5650" s="267"/>
      <c r="Q5650" s="267"/>
      <c r="R5650" s="270"/>
      <c r="S5650" s="267"/>
      <c r="T5650" s="264"/>
      <c r="U5650" s="300"/>
      <c r="V5650" s="294" t="str">
        <f>IF(Tabela7[[#This Row],[C/V]]="c",Tabela7[[#This Row],[Preço Médio]],"")</f>
        <v/>
      </c>
      <c r="W5650" s="294" t="str">
        <f>IF(Tabela7[[#This Row],[C/V]]="v",Tabela7[[#This Row],[Preço Médio]],"")</f>
        <v/>
      </c>
      <c r="X5650" s="123" t="str">
        <f>Tabela7[[#This Row],[Código Negociação]]&amp;Tabela7[[#This Row],[C/V]]</f>
        <v/>
      </c>
    </row>
    <row r="5651" spans="3:24" ht="15" customHeight="1" x14ac:dyDescent="0.25">
      <c r="C5651" s="141"/>
      <c r="D5651" s="271"/>
      <c r="E5651" s="271"/>
      <c r="F5651" s="118"/>
      <c r="G5651" s="119"/>
      <c r="H5651" s="118"/>
      <c r="I5651" s="120"/>
      <c r="J5651" s="120"/>
      <c r="K5651" s="120"/>
      <c r="L5651" s="120"/>
      <c r="M5651" s="120"/>
      <c r="N5651" s="120"/>
      <c r="O5651" s="121"/>
      <c r="P5651" s="121"/>
      <c r="Q5651" s="117"/>
      <c r="R5651" s="122"/>
      <c r="S5651" s="117"/>
      <c r="T5651" s="123"/>
      <c r="U5651" s="299"/>
      <c r="V5651" s="294" t="str">
        <f>IF(Tabela7[[#This Row],[C/V]]="c",Tabela7[[#This Row],[Preço Médio]],"")</f>
        <v/>
      </c>
      <c r="W5651" s="294" t="str">
        <f>IF(Tabela7[[#This Row],[C/V]]="v",Tabela7[[#This Row],[Preço Médio]],"")</f>
        <v/>
      </c>
      <c r="X5651" s="123" t="str">
        <f>Tabela7[[#This Row],[Código Negociação]]&amp;Tabela7[[#This Row],[C/V]]</f>
        <v/>
      </c>
    </row>
    <row r="5652" spans="3:24" ht="15" customHeight="1" x14ac:dyDescent="0.25">
      <c r="C5652" s="262"/>
      <c r="D5652" s="272"/>
      <c r="E5652" s="272"/>
      <c r="F5652" s="264"/>
      <c r="G5652" s="265"/>
      <c r="H5652" s="126"/>
      <c r="I5652" s="125"/>
      <c r="J5652" s="125"/>
      <c r="K5652" s="125"/>
      <c r="L5652" s="125"/>
      <c r="M5652" s="125"/>
      <c r="N5652" s="125"/>
      <c r="O5652" s="266"/>
      <c r="P5652" s="267"/>
      <c r="Q5652" s="268"/>
      <c r="R5652" s="269"/>
      <c r="S5652" s="268"/>
      <c r="T5652" s="263"/>
      <c r="U5652" s="300"/>
      <c r="V5652" s="294" t="str">
        <f>IF(Tabela7[[#This Row],[C/V]]="c",Tabela7[[#This Row],[Preço Médio]],"")</f>
        <v/>
      </c>
      <c r="W5652" s="294" t="str">
        <f>IF(Tabela7[[#This Row],[C/V]]="v",Tabela7[[#This Row],[Preço Médio]],"")</f>
        <v/>
      </c>
      <c r="X5652" s="123" t="str">
        <f>Tabela7[[#This Row],[Código Negociação]]&amp;Tabela7[[#This Row],[C/V]]</f>
        <v/>
      </c>
    </row>
    <row r="5653" spans="3:24" ht="15" customHeight="1" x14ac:dyDescent="0.25">
      <c r="C5653" s="262"/>
      <c r="D5653" s="272"/>
      <c r="E5653" s="272"/>
      <c r="F5653" s="264"/>
      <c r="G5653" s="265"/>
      <c r="H5653" s="126"/>
      <c r="I5653" s="125"/>
      <c r="J5653" s="125"/>
      <c r="K5653" s="125"/>
      <c r="L5653" s="125"/>
      <c r="M5653" s="125"/>
      <c r="N5653" s="125"/>
      <c r="O5653" s="266"/>
      <c r="P5653" s="267"/>
      <c r="Q5653" s="267"/>
      <c r="R5653" s="270"/>
      <c r="S5653" s="267"/>
      <c r="T5653" s="264"/>
      <c r="U5653" s="300"/>
      <c r="V5653" s="294" t="str">
        <f>IF(Tabela7[[#This Row],[C/V]]="c",Tabela7[[#This Row],[Preço Médio]],"")</f>
        <v/>
      </c>
      <c r="W5653" s="294" t="str">
        <f>IF(Tabela7[[#This Row],[C/V]]="v",Tabela7[[#This Row],[Preço Médio]],"")</f>
        <v/>
      </c>
      <c r="X5653" s="123" t="str">
        <f>Tabela7[[#This Row],[Código Negociação]]&amp;Tabela7[[#This Row],[C/V]]</f>
        <v/>
      </c>
    </row>
    <row r="5654" spans="3:24" ht="15" customHeight="1" x14ac:dyDescent="0.25">
      <c r="C5654" s="141"/>
      <c r="D5654" s="273"/>
      <c r="E5654" s="273"/>
      <c r="F5654" s="264"/>
      <c r="G5654" s="274"/>
      <c r="H5654" s="264"/>
      <c r="I5654" s="275"/>
      <c r="J5654" s="275"/>
      <c r="K5654" s="275"/>
      <c r="L5654" s="275"/>
      <c r="M5654" s="275"/>
      <c r="N5654" s="275"/>
      <c r="O5654" s="267"/>
      <c r="P5654" s="267"/>
      <c r="Q5654" s="268"/>
      <c r="R5654" s="269"/>
      <c r="S5654" s="268"/>
      <c r="T5654" s="263"/>
      <c r="U5654" s="300"/>
      <c r="V5654" s="294" t="str">
        <f>IF(Tabela7[[#This Row],[C/V]]="c",Tabela7[[#This Row],[Preço Médio]],"")</f>
        <v/>
      </c>
      <c r="W5654" s="294" t="str">
        <f>IF(Tabela7[[#This Row],[C/V]]="v",Tabela7[[#This Row],[Preço Médio]],"")</f>
        <v/>
      </c>
      <c r="X5654" s="123" t="str">
        <f>Tabela7[[#This Row],[Código Negociação]]&amp;Tabela7[[#This Row],[C/V]]</f>
        <v/>
      </c>
    </row>
    <row r="5655" spans="3:24" ht="15" customHeight="1" x14ac:dyDescent="0.25">
      <c r="C5655" s="262"/>
      <c r="D5655" s="272"/>
      <c r="E5655" s="273"/>
      <c r="F5655" s="264"/>
      <c r="G5655" s="265"/>
      <c r="H5655" s="126"/>
      <c r="I5655" s="125"/>
      <c r="J5655" s="125"/>
      <c r="K5655" s="125"/>
      <c r="L5655" s="125"/>
      <c r="M5655" s="125"/>
      <c r="N5655" s="125"/>
      <c r="O5655" s="266"/>
      <c r="P5655" s="267"/>
      <c r="Q5655" s="268"/>
      <c r="R5655" s="269"/>
      <c r="S5655" s="268"/>
      <c r="T5655" s="263"/>
      <c r="U5655" s="300"/>
      <c r="V5655" s="294" t="str">
        <f>IF(Tabela7[[#This Row],[C/V]]="c",Tabela7[[#This Row],[Preço Médio]],"")</f>
        <v/>
      </c>
      <c r="W5655" s="294" t="str">
        <f>IF(Tabela7[[#This Row],[C/V]]="v",Tabela7[[#This Row],[Preço Médio]],"")</f>
        <v/>
      </c>
      <c r="X5655" s="123" t="str">
        <f>Tabela7[[#This Row],[Código Negociação]]&amp;Tabela7[[#This Row],[C/V]]</f>
        <v/>
      </c>
    </row>
    <row r="5656" spans="3:24" ht="15" customHeight="1" x14ac:dyDescent="0.25">
      <c r="C5656" s="262"/>
      <c r="D5656" s="272"/>
      <c r="E5656" s="273"/>
      <c r="F5656" s="264"/>
      <c r="G5656" s="265"/>
      <c r="H5656" s="126"/>
      <c r="I5656" s="125"/>
      <c r="J5656" s="125"/>
      <c r="K5656" s="125"/>
      <c r="L5656" s="125"/>
      <c r="M5656" s="125"/>
      <c r="N5656" s="125"/>
      <c r="O5656" s="266"/>
      <c r="P5656" s="267"/>
      <c r="Q5656" s="267"/>
      <c r="R5656" s="270"/>
      <c r="S5656" s="267"/>
      <c r="T5656" s="264"/>
      <c r="U5656" s="300"/>
      <c r="V5656" s="294" t="str">
        <f>IF(Tabela7[[#This Row],[C/V]]="c",Tabela7[[#This Row],[Preço Médio]],"")</f>
        <v/>
      </c>
      <c r="W5656" s="294" t="str">
        <f>IF(Tabela7[[#This Row],[C/V]]="v",Tabela7[[#This Row],[Preço Médio]],"")</f>
        <v/>
      </c>
      <c r="X5656" s="123" t="str">
        <f>Tabela7[[#This Row],[Código Negociação]]&amp;Tabela7[[#This Row],[C/V]]</f>
        <v/>
      </c>
    </row>
    <row r="5657" spans="3:24" ht="15" customHeight="1" x14ac:dyDescent="0.25">
      <c r="C5657" s="141"/>
      <c r="D5657" s="271"/>
      <c r="E5657" s="271"/>
      <c r="F5657" s="118"/>
      <c r="G5657" s="119"/>
      <c r="H5657" s="118"/>
      <c r="I5657" s="120"/>
      <c r="J5657" s="120"/>
      <c r="K5657" s="120"/>
      <c r="L5657" s="120"/>
      <c r="M5657" s="120"/>
      <c r="N5657" s="120"/>
      <c r="O5657" s="121"/>
      <c r="P5657" s="121"/>
      <c r="Q5657" s="117"/>
      <c r="R5657" s="122"/>
      <c r="S5657" s="117"/>
      <c r="T5657" s="123"/>
      <c r="U5657" s="299"/>
      <c r="V5657" s="294" t="str">
        <f>IF(Tabela7[[#This Row],[C/V]]="c",Tabela7[[#This Row],[Preço Médio]],"")</f>
        <v/>
      </c>
      <c r="W5657" s="294" t="str">
        <f>IF(Tabela7[[#This Row],[C/V]]="v",Tabela7[[#This Row],[Preço Médio]],"")</f>
        <v/>
      </c>
      <c r="X5657" s="123" t="str">
        <f>Tabela7[[#This Row],[Código Negociação]]&amp;Tabela7[[#This Row],[C/V]]</f>
        <v/>
      </c>
    </row>
    <row r="5658" spans="3:24" ht="15" customHeight="1" x14ac:dyDescent="0.25">
      <c r="C5658" s="262"/>
      <c r="D5658" s="272"/>
      <c r="E5658" s="272"/>
      <c r="F5658" s="264"/>
      <c r="G5658" s="265"/>
      <c r="H5658" s="126"/>
      <c r="I5658" s="125"/>
      <c r="J5658" s="125"/>
      <c r="K5658" s="125"/>
      <c r="L5658" s="125"/>
      <c r="M5658" s="125"/>
      <c r="N5658" s="125"/>
      <c r="O5658" s="266"/>
      <c r="P5658" s="267"/>
      <c r="Q5658" s="268"/>
      <c r="R5658" s="269"/>
      <c r="S5658" s="268"/>
      <c r="T5658" s="263"/>
      <c r="U5658" s="300"/>
      <c r="V5658" s="294" t="str">
        <f>IF(Tabela7[[#This Row],[C/V]]="c",Tabela7[[#This Row],[Preço Médio]],"")</f>
        <v/>
      </c>
      <c r="W5658" s="294" t="str">
        <f>IF(Tabela7[[#This Row],[C/V]]="v",Tabela7[[#This Row],[Preço Médio]],"")</f>
        <v/>
      </c>
      <c r="X5658" s="123" t="str">
        <f>Tabela7[[#This Row],[Código Negociação]]&amp;Tabela7[[#This Row],[C/V]]</f>
        <v/>
      </c>
    </row>
    <row r="5659" spans="3:24" ht="15" customHeight="1" x14ac:dyDescent="0.25">
      <c r="C5659" s="262"/>
      <c r="D5659" s="272"/>
      <c r="E5659" s="272"/>
      <c r="F5659" s="264"/>
      <c r="G5659" s="265"/>
      <c r="H5659" s="126"/>
      <c r="I5659" s="125"/>
      <c r="J5659" s="125"/>
      <c r="K5659" s="125"/>
      <c r="L5659" s="125"/>
      <c r="M5659" s="125"/>
      <c r="N5659" s="125"/>
      <c r="O5659" s="266"/>
      <c r="P5659" s="267"/>
      <c r="Q5659" s="267"/>
      <c r="R5659" s="270"/>
      <c r="S5659" s="267"/>
      <c r="T5659" s="264"/>
      <c r="U5659" s="300"/>
      <c r="V5659" s="294" t="str">
        <f>IF(Tabela7[[#This Row],[C/V]]="c",Tabela7[[#This Row],[Preço Médio]],"")</f>
        <v/>
      </c>
      <c r="W5659" s="294" t="str">
        <f>IF(Tabela7[[#This Row],[C/V]]="v",Tabela7[[#This Row],[Preço Médio]],"")</f>
        <v/>
      </c>
      <c r="X5659" s="123" t="str">
        <f>Tabela7[[#This Row],[Código Negociação]]&amp;Tabela7[[#This Row],[C/V]]</f>
        <v/>
      </c>
    </row>
    <row r="5660" spans="3:24" ht="15" customHeight="1" x14ac:dyDescent="0.25">
      <c r="C5660" s="141"/>
      <c r="D5660" s="273"/>
      <c r="E5660" s="273"/>
      <c r="F5660" s="264"/>
      <c r="G5660" s="274"/>
      <c r="H5660" s="264"/>
      <c r="I5660" s="275"/>
      <c r="J5660" s="275"/>
      <c r="K5660" s="275"/>
      <c r="L5660" s="275"/>
      <c r="M5660" s="275"/>
      <c r="N5660" s="275"/>
      <c r="O5660" s="267"/>
      <c r="P5660" s="267"/>
      <c r="Q5660" s="268"/>
      <c r="R5660" s="269"/>
      <c r="S5660" s="268"/>
      <c r="T5660" s="263"/>
      <c r="U5660" s="300"/>
      <c r="V5660" s="294" t="str">
        <f>IF(Tabela7[[#This Row],[C/V]]="c",Tabela7[[#This Row],[Preço Médio]],"")</f>
        <v/>
      </c>
      <c r="W5660" s="294" t="str">
        <f>IF(Tabela7[[#This Row],[C/V]]="v",Tabela7[[#This Row],[Preço Médio]],"")</f>
        <v/>
      </c>
      <c r="X5660" s="123" t="str">
        <f>Tabela7[[#This Row],[Código Negociação]]&amp;Tabela7[[#This Row],[C/V]]</f>
        <v/>
      </c>
    </row>
    <row r="5661" spans="3:24" ht="15" customHeight="1" x14ac:dyDescent="0.25">
      <c r="C5661" s="262"/>
      <c r="D5661" s="272"/>
      <c r="E5661" s="273"/>
      <c r="F5661" s="264"/>
      <c r="G5661" s="265"/>
      <c r="H5661" s="126"/>
      <c r="I5661" s="125"/>
      <c r="J5661" s="125"/>
      <c r="K5661" s="125"/>
      <c r="L5661" s="125"/>
      <c r="M5661" s="125"/>
      <c r="N5661" s="125"/>
      <c r="O5661" s="266"/>
      <c r="P5661" s="267"/>
      <c r="Q5661" s="268"/>
      <c r="R5661" s="269"/>
      <c r="S5661" s="268"/>
      <c r="T5661" s="263"/>
      <c r="U5661" s="300"/>
      <c r="V5661" s="294" t="str">
        <f>IF(Tabela7[[#This Row],[C/V]]="c",Tabela7[[#This Row],[Preço Médio]],"")</f>
        <v/>
      </c>
      <c r="W5661" s="294" t="str">
        <f>IF(Tabela7[[#This Row],[C/V]]="v",Tabela7[[#This Row],[Preço Médio]],"")</f>
        <v/>
      </c>
      <c r="X5661" s="123" t="str">
        <f>Tabela7[[#This Row],[Código Negociação]]&amp;Tabela7[[#This Row],[C/V]]</f>
        <v/>
      </c>
    </row>
    <row r="5662" spans="3:24" ht="15" customHeight="1" x14ac:dyDescent="0.25">
      <c r="C5662" s="262"/>
      <c r="D5662" s="272"/>
      <c r="E5662" s="273"/>
      <c r="F5662" s="264"/>
      <c r="G5662" s="265"/>
      <c r="H5662" s="126"/>
      <c r="I5662" s="125"/>
      <c r="J5662" s="125"/>
      <c r="K5662" s="125"/>
      <c r="L5662" s="125"/>
      <c r="M5662" s="125"/>
      <c r="N5662" s="125"/>
      <c r="O5662" s="266"/>
      <c r="P5662" s="267"/>
      <c r="Q5662" s="267"/>
      <c r="R5662" s="270"/>
      <c r="S5662" s="267"/>
      <c r="T5662" s="264"/>
      <c r="U5662" s="300"/>
      <c r="V5662" s="294" t="str">
        <f>IF(Tabela7[[#This Row],[C/V]]="c",Tabela7[[#This Row],[Preço Médio]],"")</f>
        <v/>
      </c>
      <c r="W5662" s="294" t="str">
        <f>IF(Tabela7[[#This Row],[C/V]]="v",Tabela7[[#This Row],[Preço Médio]],"")</f>
        <v/>
      </c>
      <c r="X5662" s="123" t="str">
        <f>Tabela7[[#This Row],[Código Negociação]]&amp;Tabela7[[#This Row],[C/V]]</f>
        <v/>
      </c>
    </row>
    <row r="5663" spans="3:24" ht="15" customHeight="1" x14ac:dyDescent="0.25">
      <c r="C5663" s="141"/>
      <c r="D5663" s="271"/>
      <c r="E5663" s="271"/>
      <c r="F5663" s="118"/>
      <c r="G5663" s="119"/>
      <c r="H5663" s="118"/>
      <c r="I5663" s="120"/>
      <c r="J5663" s="120"/>
      <c r="K5663" s="120"/>
      <c r="L5663" s="120"/>
      <c r="M5663" s="120"/>
      <c r="N5663" s="120"/>
      <c r="O5663" s="121"/>
      <c r="P5663" s="121"/>
      <c r="Q5663" s="117"/>
      <c r="R5663" s="122"/>
      <c r="S5663" s="117"/>
      <c r="T5663" s="123"/>
      <c r="U5663" s="299"/>
      <c r="V5663" s="294" t="str">
        <f>IF(Tabela7[[#This Row],[C/V]]="c",Tabela7[[#This Row],[Preço Médio]],"")</f>
        <v/>
      </c>
      <c r="W5663" s="294" t="str">
        <f>IF(Tabela7[[#This Row],[C/V]]="v",Tabela7[[#This Row],[Preço Médio]],"")</f>
        <v/>
      </c>
      <c r="X5663" s="123" t="str">
        <f>Tabela7[[#This Row],[Código Negociação]]&amp;Tabela7[[#This Row],[C/V]]</f>
        <v/>
      </c>
    </row>
    <row r="5664" spans="3:24" ht="15" customHeight="1" x14ac:dyDescent="0.25">
      <c r="C5664" s="262"/>
      <c r="D5664" s="272"/>
      <c r="E5664" s="272"/>
      <c r="F5664" s="264"/>
      <c r="G5664" s="265"/>
      <c r="H5664" s="126"/>
      <c r="I5664" s="125"/>
      <c r="J5664" s="125"/>
      <c r="K5664" s="125"/>
      <c r="L5664" s="125"/>
      <c r="M5664" s="125"/>
      <c r="N5664" s="125"/>
      <c r="O5664" s="266"/>
      <c r="P5664" s="267"/>
      <c r="Q5664" s="268"/>
      <c r="R5664" s="269"/>
      <c r="S5664" s="268"/>
      <c r="T5664" s="263"/>
      <c r="U5664" s="300"/>
      <c r="V5664" s="294" t="str">
        <f>IF(Tabela7[[#This Row],[C/V]]="c",Tabela7[[#This Row],[Preço Médio]],"")</f>
        <v/>
      </c>
      <c r="W5664" s="294" t="str">
        <f>IF(Tabela7[[#This Row],[C/V]]="v",Tabela7[[#This Row],[Preço Médio]],"")</f>
        <v/>
      </c>
      <c r="X5664" s="123" t="str">
        <f>Tabela7[[#This Row],[Código Negociação]]&amp;Tabela7[[#This Row],[C/V]]</f>
        <v/>
      </c>
    </row>
    <row r="5665" spans="3:24" ht="15" customHeight="1" x14ac:dyDescent="0.25">
      <c r="C5665" s="262"/>
      <c r="D5665" s="272"/>
      <c r="E5665" s="272"/>
      <c r="F5665" s="264"/>
      <c r="G5665" s="265"/>
      <c r="H5665" s="126"/>
      <c r="I5665" s="125"/>
      <c r="J5665" s="125"/>
      <c r="K5665" s="125"/>
      <c r="L5665" s="125"/>
      <c r="M5665" s="125"/>
      <c r="N5665" s="125"/>
      <c r="O5665" s="266"/>
      <c r="P5665" s="267"/>
      <c r="Q5665" s="267"/>
      <c r="R5665" s="270"/>
      <c r="S5665" s="267"/>
      <c r="T5665" s="264"/>
      <c r="U5665" s="300"/>
      <c r="V5665" s="294" t="str">
        <f>IF(Tabela7[[#This Row],[C/V]]="c",Tabela7[[#This Row],[Preço Médio]],"")</f>
        <v/>
      </c>
      <c r="W5665" s="294" t="str">
        <f>IF(Tabela7[[#This Row],[C/V]]="v",Tabela7[[#This Row],[Preço Médio]],"")</f>
        <v/>
      </c>
      <c r="X5665" s="123" t="str">
        <f>Tabela7[[#This Row],[Código Negociação]]&amp;Tabela7[[#This Row],[C/V]]</f>
        <v/>
      </c>
    </row>
    <row r="5666" spans="3:24" ht="15" customHeight="1" x14ac:dyDescent="0.25">
      <c r="C5666" s="141"/>
      <c r="D5666" s="273"/>
      <c r="E5666" s="273"/>
      <c r="F5666" s="264"/>
      <c r="G5666" s="274"/>
      <c r="H5666" s="264"/>
      <c r="I5666" s="275"/>
      <c r="J5666" s="275"/>
      <c r="K5666" s="275"/>
      <c r="L5666" s="275"/>
      <c r="M5666" s="275"/>
      <c r="N5666" s="275"/>
      <c r="O5666" s="267"/>
      <c r="P5666" s="267"/>
      <c r="Q5666" s="268"/>
      <c r="R5666" s="269"/>
      <c r="S5666" s="268"/>
      <c r="T5666" s="263"/>
      <c r="U5666" s="300"/>
      <c r="V5666" s="294" t="str">
        <f>IF(Tabela7[[#This Row],[C/V]]="c",Tabela7[[#This Row],[Preço Médio]],"")</f>
        <v/>
      </c>
      <c r="W5666" s="294" t="str">
        <f>IF(Tabela7[[#This Row],[C/V]]="v",Tabela7[[#This Row],[Preço Médio]],"")</f>
        <v/>
      </c>
      <c r="X5666" s="123" t="str">
        <f>Tabela7[[#This Row],[Código Negociação]]&amp;Tabela7[[#This Row],[C/V]]</f>
        <v/>
      </c>
    </row>
    <row r="5667" spans="3:24" ht="15" customHeight="1" x14ac:dyDescent="0.25">
      <c r="C5667" s="262"/>
      <c r="D5667" s="272"/>
      <c r="E5667" s="273"/>
      <c r="F5667" s="264"/>
      <c r="G5667" s="265"/>
      <c r="H5667" s="126"/>
      <c r="I5667" s="125"/>
      <c r="J5667" s="125"/>
      <c r="K5667" s="125"/>
      <c r="L5667" s="125"/>
      <c r="M5667" s="125"/>
      <c r="N5667" s="125"/>
      <c r="O5667" s="266"/>
      <c r="P5667" s="267"/>
      <c r="Q5667" s="268"/>
      <c r="R5667" s="269"/>
      <c r="S5667" s="268"/>
      <c r="T5667" s="263"/>
      <c r="U5667" s="300"/>
      <c r="V5667" s="294" t="str">
        <f>IF(Tabela7[[#This Row],[C/V]]="c",Tabela7[[#This Row],[Preço Médio]],"")</f>
        <v/>
      </c>
      <c r="W5667" s="294" t="str">
        <f>IF(Tabela7[[#This Row],[C/V]]="v",Tabela7[[#This Row],[Preço Médio]],"")</f>
        <v/>
      </c>
      <c r="X5667" s="123" t="str">
        <f>Tabela7[[#This Row],[Código Negociação]]&amp;Tabela7[[#This Row],[C/V]]</f>
        <v/>
      </c>
    </row>
    <row r="5668" spans="3:24" ht="15" customHeight="1" x14ac:dyDescent="0.25">
      <c r="C5668" s="262"/>
      <c r="D5668" s="272"/>
      <c r="E5668" s="273"/>
      <c r="F5668" s="264"/>
      <c r="G5668" s="265"/>
      <c r="H5668" s="126"/>
      <c r="I5668" s="125"/>
      <c r="J5668" s="125"/>
      <c r="K5668" s="125"/>
      <c r="L5668" s="125"/>
      <c r="M5668" s="125"/>
      <c r="N5668" s="125"/>
      <c r="O5668" s="266"/>
      <c r="P5668" s="267"/>
      <c r="Q5668" s="267"/>
      <c r="R5668" s="270"/>
      <c r="S5668" s="267"/>
      <c r="T5668" s="264"/>
      <c r="U5668" s="300"/>
      <c r="V5668" s="294" t="str">
        <f>IF(Tabela7[[#This Row],[C/V]]="c",Tabela7[[#This Row],[Preço Médio]],"")</f>
        <v/>
      </c>
      <c r="W5668" s="294" t="str">
        <f>IF(Tabela7[[#This Row],[C/V]]="v",Tabela7[[#This Row],[Preço Médio]],"")</f>
        <v/>
      </c>
      <c r="X5668" s="123" t="str">
        <f>Tabela7[[#This Row],[Código Negociação]]&amp;Tabela7[[#This Row],[C/V]]</f>
        <v/>
      </c>
    </row>
    <row r="5669" spans="3:24" ht="15" customHeight="1" x14ac:dyDescent="0.25">
      <c r="C5669" s="141"/>
      <c r="D5669" s="271"/>
      <c r="E5669" s="271"/>
      <c r="F5669" s="118"/>
      <c r="G5669" s="119"/>
      <c r="H5669" s="118"/>
      <c r="I5669" s="120"/>
      <c r="J5669" s="120"/>
      <c r="K5669" s="120"/>
      <c r="L5669" s="120"/>
      <c r="M5669" s="120"/>
      <c r="N5669" s="120"/>
      <c r="O5669" s="121"/>
      <c r="P5669" s="121"/>
      <c r="Q5669" s="117"/>
      <c r="R5669" s="122"/>
      <c r="S5669" s="117"/>
      <c r="T5669" s="123"/>
      <c r="U5669" s="299"/>
      <c r="V5669" s="294" t="str">
        <f>IF(Tabela7[[#This Row],[C/V]]="c",Tabela7[[#This Row],[Preço Médio]],"")</f>
        <v/>
      </c>
      <c r="W5669" s="294" t="str">
        <f>IF(Tabela7[[#This Row],[C/V]]="v",Tabela7[[#This Row],[Preço Médio]],"")</f>
        <v/>
      </c>
      <c r="X5669" s="123" t="str">
        <f>Tabela7[[#This Row],[Código Negociação]]&amp;Tabela7[[#This Row],[C/V]]</f>
        <v/>
      </c>
    </row>
    <row r="5670" spans="3:24" ht="15" customHeight="1" x14ac:dyDescent="0.25">
      <c r="C5670" s="262"/>
      <c r="D5670" s="272"/>
      <c r="E5670" s="272"/>
      <c r="F5670" s="264"/>
      <c r="G5670" s="265"/>
      <c r="H5670" s="126"/>
      <c r="I5670" s="125"/>
      <c r="J5670" s="125"/>
      <c r="K5670" s="125"/>
      <c r="L5670" s="125"/>
      <c r="M5670" s="125"/>
      <c r="N5670" s="125"/>
      <c r="O5670" s="266"/>
      <c r="P5670" s="267"/>
      <c r="Q5670" s="268"/>
      <c r="R5670" s="269"/>
      <c r="S5670" s="268"/>
      <c r="T5670" s="263"/>
      <c r="U5670" s="300"/>
      <c r="V5670" s="294" t="str">
        <f>IF(Tabela7[[#This Row],[C/V]]="c",Tabela7[[#This Row],[Preço Médio]],"")</f>
        <v/>
      </c>
      <c r="W5670" s="294" t="str">
        <f>IF(Tabela7[[#This Row],[C/V]]="v",Tabela7[[#This Row],[Preço Médio]],"")</f>
        <v/>
      </c>
      <c r="X5670" s="123" t="str">
        <f>Tabela7[[#This Row],[Código Negociação]]&amp;Tabela7[[#This Row],[C/V]]</f>
        <v/>
      </c>
    </row>
    <row r="5671" spans="3:24" ht="15" customHeight="1" x14ac:dyDescent="0.25">
      <c r="C5671" s="262"/>
      <c r="D5671" s="272"/>
      <c r="E5671" s="272"/>
      <c r="F5671" s="264"/>
      <c r="G5671" s="265"/>
      <c r="H5671" s="126"/>
      <c r="I5671" s="125"/>
      <c r="J5671" s="125"/>
      <c r="K5671" s="125"/>
      <c r="L5671" s="125"/>
      <c r="M5671" s="125"/>
      <c r="N5671" s="125"/>
      <c r="O5671" s="266"/>
      <c r="P5671" s="267"/>
      <c r="Q5671" s="267"/>
      <c r="R5671" s="270"/>
      <c r="S5671" s="267"/>
      <c r="T5671" s="264"/>
      <c r="U5671" s="300"/>
      <c r="V5671" s="294" t="str">
        <f>IF(Tabela7[[#This Row],[C/V]]="c",Tabela7[[#This Row],[Preço Médio]],"")</f>
        <v/>
      </c>
      <c r="W5671" s="294" t="str">
        <f>IF(Tabela7[[#This Row],[C/V]]="v",Tabela7[[#This Row],[Preço Médio]],"")</f>
        <v/>
      </c>
      <c r="X5671" s="123" t="str">
        <f>Tabela7[[#This Row],[Código Negociação]]&amp;Tabela7[[#This Row],[C/V]]</f>
        <v/>
      </c>
    </row>
    <row r="5672" spans="3:24" ht="15" customHeight="1" x14ac:dyDescent="0.25">
      <c r="C5672" s="141"/>
      <c r="D5672" s="273"/>
      <c r="E5672" s="273"/>
      <c r="F5672" s="264"/>
      <c r="G5672" s="274"/>
      <c r="H5672" s="264"/>
      <c r="I5672" s="275"/>
      <c r="J5672" s="275"/>
      <c r="K5672" s="275"/>
      <c r="L5672" s="275"/>
      <c r="M5672" s="275"/>
      <c r="N5672" s="275"/>
      <c r="O5672" s="267"/>
      <c r="P5672" s="267"/>
      <c r="Q5672" s="268"/>
      <c r="R5672" s="269"/>
      <c r="S5672" s="268"/>
      <c r="T5672" s="263"/>
      <c r="U5672" s="300"/>
      <c r="V5672" s="294" t="str">
        <f>IF(Tabela7[[#This Row],[C/V]]="c",Tabela7[[#This Row],[Preço Médio]],"")</f>
        <v/>
      </c>
      <c r="W5672" s="294" t="str">
        <f>IF(Tabela7[[#This Row],[C/V]]="v",Tabela7[[#This Row],[Preço Médio]],"")</f>
        <v/>
      </c>
      <c r="X5672" s="123" t="str">
        <f>Tabela7[[#This Row],[Código Negociação]]&amp;Tabela7[[#This Row],[C/V]]</f>
        <v/>
      </c>
    </row>
    <row r="5673" spans="3:24" ht="15" customHeight="1" x14ac:dyDescent="0.25">
      <c r="C5673" s="262"/>
      <c r="D5673" s="272"/>
      <c r="E5673" s="273"/>
      <c r="F5673" s="264"/>
      <c r="G5673" s="265"/>
      <c r="H5673" s="126"/>
      <c r="I5673" s="125"/>
      <c r="J5673" s="125"/>
      <c r="K5673" s="125"/>
      <c r="L5673" s="125"/>
      <c r="M5673" s="125"/>
      <c r="N5673" s="125"/>
      <c r="O5673" s="266"/>
      <c r="P5673" s="267"/>
      <c r="Q5673" s="268"/>
      <c r="R5673" s="269"/>
      <c r="S5673" s="268"/>
      <c r="T5673" s="263"/>
      <c r="U5673" s="300"/>
      <c r="V5673" s="294" t="str">
        <f>IF(Tabela7[[#This Row],[C/V]]="c",Tabela7[[#This Row],[Preço Médio]],"")</f>
        <v/>
      </c>
      <c r="W5673" s="294" t="str">
        <f>IF(Tabela7[[#This Row],[C/V]]="v",Tabela7[[#This Row],[Preço Médio]],"")</f>
        <v/>
      </c>
      <c r="X5673" s="123" t="str">
        <f>Tabela7[[#This Row],[Código Negociação]]&amp;Tabela7[[#This Row],[C/V]]</f>
        <v/>
      </c>
    </row>
    <row r="5674" spans="3:24" ht="15" customHeight="1" x14ac:dyDescent="0.25">
      <c r="C5674" s="262"/>
      <c r="D5674" s="272"/>
      <c r="E5674" s="273"/>
      <c r="F5674" s="264"/>
      <c r="G5674" s="265"/>
      <c r="H5674" s="126"/>
      <c r="I5674" s="125"/>
      <c r="J5674" s="125"/>
      <c r="K5674" s="125"/>
      <c r="L5674" s="125"/>
      <c r="M5674" s="125"/>
      <c r="N5674" s="125"/>
      <c r="O5674" s="266"/>
      <c r="P5674" s="267"/>
      <c r="Q5674" s="267"/>
      <c r="R5674" s="270"/>
      <c r="S5674" s="267"/>
      <c r="T5674" s="264"/>
      <c r="U5674" s="300"/>
      <c r="V5674" s="294" t="str">
        <f>IF(Tabela7[[#This Row],[C/V]]="c",Tabela7[[#This Row],[Preço Médio]],"")</f>
        <v/>
      </c>
      <c r="W5674" s="294" t="str">
        <f>IF(Tabela7[[#This Row],[C/V]]="v",Tabela7[[#This Row],[Preço Médio]],"")</f>
        <v/>
      </c>
      <c r="X5674" s="123" t="str">
        <f>Tabela7[[#This Row],[Código Negociação]]&amp;Tabela7[[#This Row],[C/V]]</f>
        <v/>
      </c>
    </row>
    <row r="5675" spans="3:24" ht="15" customHeight="1" x14ac:dyDescent="0.25">
      <c r="C5675" s="141"/>
      <c r="D5675" s="271"/>
      <c r="E5675" s="271"/>
      <c r="F5675" s="118"/>
      <c r="G5675" s="119"/>
      <c r="H5675" s="118"/>
      <c r="I5675" s="120"/>
      <c r="J5675" s="120"/>
      <c r="K5675" s="120"/>
      <c r="L5675" s="120"/>
      <c r="M5675" s="120"/>
      <c r="N5675" s="120"/>
      <c r="O5675" s="121"/>
      <c r="P5675" s="121"/>
      <c r="Q5675" s="117"/>
      <c r="R5675" s="122"/>
      <c r="S5675" s="117"/>
      <c r="T5675" s="123"/>
      <c r="U5675" s="299"/>
      <c r="V5675" s="294" t="str">
        <f>IF(Tabela7[[#This Row],[C/V]]="c",Tabela7[[#This Row],[Preço Médio]],"")</f>
        <v/>
      </c>
      <c r="W5675" s="294" t="str">
        <f>IF(Tabela7[[#This Row],[C/V]]="v",Tabela7[[#This Row],[Preço Médio]],"")</f>
        <v/>
      </c>
      <c r="X5675" s="123" t="str">
        <f>Tabela7[[#This Row],[Código Negociação]]&amp;Tabela7[[#This Row],[C/V]]</f>
        <v/>
      </c>
    </row>
    <row r="5676" spans="3:24" ht="15" customHeight="1" x14ac:dyDescent="0.25">
      <c r="C5676" s="262"/>
      <c r="D5676" s="272"/>
      <c r="E5676" s="272"/>
      <c r="F5676" s="264"/>
      <c r="G5676" s="265"/>
      <c r="H5676" s="126"/>
      <c r="I5676" s="125"/>
      <c r="J5676" s="125"/>
      <c r="K5676" s="125"/>
      <c r="L5676" s="125"/>
      <c r="M5676" s="125"/>
      <c r="N5676" s="125"/>
      <c r="O5676" s="266"/>
      <c r="P5676" s="267"/>
      <c r="Q5676" s="268"/>
      <c r="R5676" s="269"/>
      <c r="S5676" s="268"/>
      <c r="T5676" s="263"/>
      <c r="U5676" s="300"/>
      <c r="V5676" s="294" t="str">
        <f>IF(Tabela7[[#This Row],[C/V]]="c",Tabela7[[#This Row],[Preço Médio]],"")</f>
        <v/>
      </c>
      <c r="W5676" s="294" t="str">
        <f>IF(Tabela7[[#This Row],[C/V]]="v",Tabela7[[#This Row],[Preço Médio]],"")</f>
        <v/>
      </c>
      <c r="X5676" s="123" t="str">
        <f>Tabela7[[#This Row],[Código Negociação]]&amp;Tabela7[[#This Row],[C/V]]</f>
        <v/>
      </c>
    </row>
    <row r="5677" spans="3:24" ht="15" customHeight="1" x14ac:dyDescent="0.25">
      <c r="C5677" s="262"/>
      <c r="D5677" s="272"/>
      <c r="E5677" s="272"/>
      <c r="F5677" s="264"/>
      <c r="G5677" s="265"/>
      <c r="H5677" s="126"/>
      <c r="I5677" s="125"/>
      <c r="J5677" s="125"/>
      <c r="K5677" s="125"/>
      <c r="L5677" s="125"/>
      <c r="M5677" s="125"/>
      <c r="N5677" s="125"/>
      <c r="O5677" s="266"/>
      <c r="P5677" s="267"/>
      <c r="Q5677" s="267"/>
      <c r="R5677" s="270"/>
      <c r="S5677" s="267"/>
      <c r="T5677" s="264"/>
      <c r="U5677" s="300"/>
      <c r="V5677" s="294" t="str">
        <f>IF(Tabela7[[#This Row],[C/V]]="c",Tabela7[[#This Row],[Preço Médio]],"")</f>
        <v/>
      </c>
      <c r="W5677" s="294" t="str">
        <f>IF(Tabela7[[#This Row],[C/V]]="v",Tabela7[[#This Row],[Preço Médio]],"")</f>
        <v/>
      </c>
      <c r="X5677" s="123" t="str">
        <f>Tabela7[[#This Row],[Código Negociação]]&amp;Tabela7[[#This Row],[C/V]]</f>
        <v/>
      </c>
    </row>
    <row r="5678" spans="3:24" ht="15" customHeight="1" x14ac:dyDescent="0.25">
      <c r="C5678" s="141"/>
      <c r="D5678" s="273"/>
      <c r="E5678" s="273"/>
      <c r="F5678" s="264"/>
      <c r="G5678" s="274"/>
      <c r="H5678" s="264"/>
      <c r="I5678" s="275"/>
      <c r="J5678" s="275"/>
      <c r="K5678" s="275"/>
      <c r="L5678" s="275"/>
      <c r="M5678" s="275"/>
      <c r="N5678" s="275"/>
      <c r="O5678" s="267"/>
      <c r="P5678" s="267"/>
      <c r="Q5678" s="268"/>
      <c r="R5678" s="269"/>
      <c r="S5678" s="268"/>
      <c r="T5678" s="263"/>
      <c r="U5678" s="300"/>
      <c r="V5678" s="294" t="str">
        <f>IF(Tabela7[[#This Row],[C/V]]="c",Tabela7[[#This Row],[Preço Médio]],"")</f>
        <v/>
      </c>
      <c r="W5678" s="294" t="str">
        <f>IF(Tabela7[[#This Row],[C/V]]="v",Tabela7[[#This Row],[Preço Médio]],"")</f>
        <v/>
      </c>
      <c r="X5678" s="123" t="str">
        <f>Tabela7[[#This Row],[Código Negociação]]&amp;Tabela7[[#This Row],[C/V]]</f>
        <v/>
      </c>
    </row>
    <row r="5679" spans="3:24" ht="15" customHeight="1" x14ac:dyDescent="0.25">
      <c r="C5679" s="262"/>
      <c r="D5679" s="272"/>
      <c r="E5679" s="273"/>
      <c r="F5679" s="264"/>
      <c r="G5679" s="265"/>
      <c r="H5679" s="126"/>
      <c r="I5679" s="125"/>
      <c r="J5679" s="125"/>
      <c r="K5679" s="125"/>
      <c r="L5679" s="125"/>
      <c r="M5679" s="125"/>
      <c r="N5679" s="125"/>
      <c r="O5679" s="266"/>
      <c r="P5679" s="267"/>
      <c r="Q5679" s="268"/>
      <c r="R5679" s="269"/>
      <c r="S5679" s="268"/>
      <c r="T5679" s="263"/>
      <c r="U5679" s="300"/>
      <c r="V5679" s="294" t="str">
        <f>IF(Tabela7[[#This Row],[C/V]]="c",Tabela7[[#This Row],[Preço Médio]],"")</f>
        <v/>
      </c>
      <c r="W5679" s="294" t="str">
        <f>IF(Tabela7[[#This Row],[C/V]]="v",Tabela7[[#This Row],[Preço Médio]],"")</f>
        <v/>
      </c>
      <c r="X5679" s="123" t="str">
        <f>Tabela7[[#This Row],[Código Negociação]]&amp;Tabela7[[#This Row],[C/V]]</f>
        <v/>
      </c>
    </row>
    <row r="5680" spans="3:24" ht="15" customHeight="1" x14ac:dyDescent="0.25">
      <c r="C5680" s="262"/>
      <c r="D5680" s="272"/>
      <c r="E5680" s="273"/>
      <c r="F5680" s="264"/>
      <c r="G5680" s="265"/>
      <c r="H5680" s="126"/>
      <c r="I5680" s="125"/>
      <c r="J5680" s="125"/>
      <c r="K5680" s="125"/>
      <c r="L5680" s="125"/>
      <c r="M5680" s="125"/>
      <c r="N5680" s="125"/>
      <c r="O5680" s="266"/>
      <c r="P5680" s="267"/>
      <c r="Q5680" s="267"/>
      <c r="R5680" s="270"/>
      <c r="S5680" s="267"/>
      <c r="T5680" s="264"/>
      <c r="U5680" s="300"/>
      <c r="V5680" s="294" t="str">
        <f>IF(Tabela7[[#This Row],[C/V]]="c",Tabela7[[#This Row],[Preço Médio]],"")</f>
        <v/>
      </c>
      <c r="W5680" s="294" t="str">
        <f>IF(Tabela7[[#This Row],[C/V]]="v",Tabela7[[#This Row],[Preço Médio]],"")</f>
        <v/>
      </c>
      <c r="X5680" s="123" t="str">
        <f>Tabela7[[#This Row],[Código Negociação]]&amp;Tabela7[[#This Row],[C/V]]</f>
        <v/>
      </c>
    </row>
    <row r="5681" spans="3:24" ht="15" customHeight="1" x14ac:dyDescent="0.25">
      <c r="C5681" s="141"/>
      <c r="D5681" s="271"/>
      <c r="E5681" s="271"/>
      <c r="F5681" s="118"/>
      <c r="G5681" s="119"/>
      <c r="H5681" s="118"/>
      <c r="I5681" s="120"/>
      <c r="J5681" s="120"/>
      <c r="K5681" s="120"/>
      <c r="L5681" s="120"/>
      <c r="M5681" s="120"/>
      <c r="N5681" s="120"/>
      <c r="O5681" s="121"/>
      <c r="P5681" s="121"/>
      <c r="Q5681" s="117"/>
      <c r="R5681" s="122"/>
      <c r="S5681" s="117"/>
      <c r="T5681" s="123"/>
      <c r="U5681" s="299"/>
      <c r="V5681" s="294" t="str">
        <f>IF(Tabela7[[#This Row],[C/V]]="c",Tabela7[[#This Row],[Preço Médio]],"")</f>
        <v/>
      </c>
      <c r="W5681" s="294" t="str">
        <f>IF(Tabela7[[#This Row],[C/V]]="v",Tabela7[[#This Row],[Preço Médio]],"")</f>
        <v/>
      </c>
      <c r="X5681" s="123" t="str">
        <f>Tabela7[[#This Row],[Código Negociação]]&amp;Tabela7[[#This Row],[C/V]]</f>
        <v/>
      </c>
    </row>
    <row r="5682" spans="3:24" ht="15" customHeight="1" x14ac:dyDescent="0.25">
      <c r="C5682" s="262"/>
      <c r="D5682" s="272"/>
      <c r="E5682" s="272"/>
      <c r="F5682" s="264"/>
      <c r="G5682" s="265"/>
      <c r="H5682" s="126"/>
      <c r="I5682" s="125"/>
      <c r="J5682" s="125"/>
      <c r="K5682" s="125"/>
      <c r="L5682" s="125"/>
      <c r="M5682" s="125"/>
      <c r="N5682" s="125"/>
      <c r="O5682" s="266"/>
      <c r="P5682" s="267"/>
      <c r="Q5682" s="268"/>
      <c r="R5682" s="269"/>
      <c r="S5682" s="268"/>
      <c r="T5682" s="263"/>
      <c r="U5682" s="300"/>
      <c r="V5682" s="294" t="str">
        <f>IF(Tabela7[[#This Row],[C/V]]="c",Tabela7[[#This Row],[Preço Médio]],"")</f>
        <v/>
      </c>
      <c r="W5682" s="294" t="str">
        <f>IF(Tabela7[[#This Row],[C/V]]="v",Tabela7[[#This Row],[Preço Médio]],"")</f>
        <v/>
      </c>
      <c r="X5682" s="123" t="str">
        <f>Tabela7[[#This Row],[Código Negociação]]&amp;Tabela7[[#This Row],[C/V]]</f>
        <v/>
      </c>
    </row>
    <row r="5683" spans="3:24" ht="15" customHeight="1" x14ac:dyDescent="0.25">
      <c r="C5683" s="262"/>
      <c r="D5683" s="272"/>
      <c r="E5683" s="272"/>
      <c r="F5683" s="264"/>
      <c r="G5683" s="265"/>
      <c r="H5683" s="126"/>
      <c r="I5683" s="125"/>
      <c r="J5683" s="125"/>
      <c r="K5683" s="125"/>
      <c r="L5683" s="125"/>
      <c r="M5683" s="125"/>
      <c r="N5683" s="125"/>
      <c r="O5683" s="266"/>
      <c r="P5683" s="267"/>
      <c r="Q5683" s="267"/>
      <c r="R5683" s="270"/>
      <c r="S5683" s="267"/>
      <c r="T5683" s="264"/>
      <c r="U5683" s="300"/>
      <c r="V5683" s="294" t="str">
        <f>IF(Tabela7[[#This Row],[C/V]]="c",Tabela7[[#This Row],[Preço Médio]],"")</f>
        <v/>
      </c>
      <c r="W5683" s="294" t="str">
        <f>IF(Tabela7[[#This Row],[C/V]]="v",Tabela7[[#This Row],[Preço Médio]],"")</f>
        <v/>
      </c>
      <c r="X5683" s="123" t="str">
        <f>Tabela7[[#This Row],[Código Negociação]]&amp;Tabela7[[#This Row],[C/V]]</f>
        <v/>
      </c>
    </row>
    <row r="5684" spans="3:24" ht="15" customHeight="1" x14ac:dyDescent="0.25">
      <c r="C5684" s="141"/>
      <c r="D5684" s="273"/>
      <c r="E5684" s="273"/>
      <c r="F5684" s="264"/>
      <c r="G5684" s="274"/>
      <c r="H5684" s="264"/>
      <c r="I5684" s="275"/>
      <c r="J5684" s="275"/>
      <c r="K5684" s="275"/>
      <c r="L5684" s="275"/>
      <c r="M5684" s="275"/>
      <c r="N5684" s="275"/>
      <c r="O5684" s="267"/>
      <c r="P5684" s="267"/>
      <c r="Q5684" s="268"/>
      <c r="R5684" s="269"/>
      <c r="S5684" s="268"/>
      <c r="T5684" s="263"/>
      <c r="U5684" s="300"/>
      <c r="V5684" s="294" t="str">
        <f>IF(Tabela7[[#This Row],[C/V]]="c",Tabela7[[#This Row],[Preço Médio]],"")</f>
        <v/>
      </c>
      <c r="W5684" s="294" t="str">
        <f>IF(Tabela7[[#This Row],[C/V]]="v",Tabela7[[#This Row],[Preço Médio]],"")</f>
        <v/>
      </c>
      <c r="X5684" s="123" t="str">
        <f>Tabela7[[#This Row],[Código Negociação]]&amp;Tabela7[[#This Row],[C/V]]</f>
        <v/>
      </c>
    </row>
    <row r="5685" spans="3:24" ht="15" customHeight="1" x14ac:dyDescent="0.25">
      <c r="C5685" s="262"/>
      <c r="D5685" s="272"/>
      <c r="E5685" s="273"/>
      <c r="F5685" s="264"/>
      <c r="G5685" s="265"/>
      <c r="H5685" s="126"/>
      <c r="I5685" s="125"/>
      <c r="J5685" s="125"/>
      <c r="K5685" s="125"/>
      <c r="L5685" s="125"/>
      <c r="M5685" s="125"/>
      <c r="N5685" s="125"/>
      <c r="O5685" s="266"/>
      <c r="P5685" s="267"/>
      <c r="Q5685" s="268"/>
      <c r="R5685" s="269"/>
      <c r="S5685" s="268"/>
      <c r="T5685" s="263"/>
      <c r="U5685" s="300"/>
      <c r="V5685" s="294" t="str">
        <f>IF(Tabela7[[#This Row],[C/V]]="c",Tabela7[[#This Row],[Preço Médio]],"")</f>
        <v/>
      </c>
      <c r="W5685" s="294" t="str">
        <f>IF(Tabela7[[#This Row],[C/V]]="v",Tabela7[[#This Row],[Preço Médio]],"")</f>
        <v/>
      </c>
      <c r="X5685" s="123" t="str">
        <f>Tabela7[[#This Row],[Código Negociação]]&amp;Tabela7[[#This Row],[C/V]]</f>
        <v/>
      </c>
    </row>
    <row r="5686" spans="3:24" ht="15" customHeight="1" x14ac:dyDescent="0.25">
      <c r="C5686" s="262"/>
      <c r="D5686" s="272"/>
      <c r="E5686" s="273"/>
      <c r="F5686" s="264"/>
      <c r="G5686" s="265"/>
      <c r="H5686" s="126"/>
      <c r="I5686" s="125"/>
      <c r="J5686" s="125"/>
      <c r="K5686" s="125"/>
      <c r="L5686" s="125"/>
      <c r="M5686" s="125"/>
      <c r="N5686" s="125"/>
      <c r="O5686" s="266"/>
      <c r="P5686" s="267"/>
      <c r="Q5686" s="267"/>
      <c r="R5686" s="270"/>
      <c r="S5686" s="267"/>
      <c r="T5686" s="264"/>
      <c r="U5686" s="300"/>
      <c r="V5686" s="294" t="str">
        <f>IF(Tabela7[[#This Row],[C/V]]="c",Tabela7[[#This Row],[Preço Médio]],"")</f>
        <v/>
      </c>
      <c r="W5686" s="294" t="str">
        <f>IF(Tabela7[[#This Row],[C/V]]="v",Tabela7[[#This Row],[Preço Médio]],"")</f>
        <v/>
      </c>
      <c r="X5686" s="123" t="str">
        <f>Tabela7[[#This Row],[Código Negociação]]&amp;Tabela7[[#This Row],[C/V]]</f>
        <v/>
      </c>
    </row>
    <row r="5687" spans="3:24" ht="15" customHeight="1" x14ac:dyDescent="0.25">
      <c r="C5687" s="141"/>
      <c r="D5687" s="271"/>
      <c r="E5687" s="271"/>
      <c r="F5687" s="118"/>
      <c r="G5687" s="119"/>
      <c r="H5687" s="118"/>
      <c r="I5687" s="120"/>
      <c r="J5687" s="120"/>
      <c r="K5687" s="120"/>
      <c r="L5687" s="120"/>
      <c r="M5687" s="120"/>
      <c r="N5687" s="120"/>
      <c r="O5687" s="121"/>
      <c r="P5687" s="121"/>
      <c r="Q5687" s="117"/>
      <c r="R5687" s="122"/>
      <c r="S5687" s="117"/>
      <c r="T5687" s="123"/>
      <c r="U5687" s="299"/>
      <c r="V5687" s="294" t="str">
        <f>IF(Tabela7[[#This Row],[C/V]]="c",Tabela7[[#This Row],[Preço Médio]],"")</f>
        <v/>
      </c>
      <c r="W5687" s="294" t="str">
        <f>IF(Tabela7[[#This Row],[C/V]]="v",Tabela7[[#This Row],[Preço Médio]],"")</f>
        <v/>
      </c>
      <c r="X5687" s="123" t="str">
        <f>Tabela7[[#This Row],[Código Negociação]]&amp;Tabela7[[#This Row],[C/V]]</f>
        <v/>
      </c>
    </row>
    <row r="5688" spans="3:24" ht="15" customHeight="1" x14ac:dyDescent="0.25">
      <c r="C5688" s="262"/>
      <c r="D5688" s="272"/>
      <c r="E5688" s="272"/>
      <c r="F5688" s="264"/>
      <c r="G5688" s="265"/>
      <c r="H5688" s="126"/>
      <c r="I5688" s="125"/>
      <c r="J5688" s="125"/>
      <c r="K5688" s="125"/>
      <c r="L5688" s="125"/>
      <c r="M5688" s="125"/>
      <c r="N5688" s="125"/>
      <c r="O5688" s="266"/>
      <c r="P5688" s="267"/>
      <c r="Q5688" s="268"/>
      <c r="R5688" s="269"/>
      <c r="S5688" s="268"/>
      <c r="T5688" s="263"/>
      <c r="U5688" s="300"/>
      <c r="V5688" s="294" t="str">
        <f>IF(Tabela7[[#This Row],[C/V]]="c",Tabela7[[#This Row],[Preço Médio]],"")</f>
        <v/>
      </c>
      <c r="W5688" s="294" t="str">
        <f>IF(Tabela7[[#This Row],[C/V]]="v",Tabela7[[#This Row],[Preço Médio]],"")</f>
        <v/>
      </c>
      <c r="X5688" s="123" t="str">
        <f>Tabela7[[#This Row],[Código Negociação]]&amp;Tabela7[[#This Row],[C/V]]</f>
        <v/>
      </c>
    </row>
    <row r="5689" spans="3:24" ht="15" customHeight="1" x14ac:dyDescent="0.25">
      <c r="C5689" s="262"/>
      <c r="D5689" s="272"/>
      <c r="E5689" s="272"/>
      <c r="F5689" s="264"/>
      <c r="G5689" s="265"/>
      <c r="H5689" s="126"/>
      <c r="I5689" s="125"/>
      <c r="J5689" s="125"/>
      <c r="K5689" s="125"/>
      <c r="L5689" s="125"/>
      <c r="M5689" s="125"/>
      <c r="N5689" s="125"/>
      <c r="O5689" s="266"/>
      <c r="P5689" s="267"/>
      <c r="Q5689" s="267"/>
      <c r="R5689" s="270"/>
      <c r="S5689" s="267"/>
      <c r="T5689" s="264"/>
      <c r="U5689" s="300"/>
      <c r="V5689" s="294" t="str">
        <f>IF(Tabela7[[#This Row],[C/V]]="c",Tabela7[[#This Row],[Preço Médio]],"")</f>
        <v/>
      </c>
      <c r="W5689" s="294" t="str">
        <f>IF(Tabela7[[#This Row],[C/V]]="v",Tabela7[[#This Row],[Preço Médio]],"")</f>
        <v/>
      </c>
      <c r="X5689" s="123" t="str">
        <f>Tabela7[[#This Row],[Código Negociação]]&amp;Tabela7[[#This Row],[C/V]]</f>
        <v/>
      </c>
    </row>
    <row r="5690" spans="3:24" ht="15" customHeight="1" x14ac:dyDescent="0.25">
      <c r="C5690" s="141"/>
      <c r="D5690" s="273"/>
      <c r="E5690" s="273"/>
      <c r="F5690" s="264"/>
      <c r="G5690" s="274"/>
      <c r="H5690" s="264"/>
      <c r="I5690" s="275"/>
      <c r="J5690" s="275"/>
      <c r="K5690" s="275"/>
      <c r="L5690" s="275"/>
      <c r="M5690" s="275"/>
      <c r="N5690" s="275"/>
      <c r="O5690" s="267"/>
      <c r="P5690" s="267"/>
      <c r="Q5690" s="268"/>
      <c r="R5690" s="269"/>
      <c r="S5690" s="268"/>
      <c r="T5690" s="263"/>
      <c r="U5690" s="300"/>
      <c r="V5690" s="294" t="str">
        <f>IF(Tabela7[[#This Row],[C/V]]="c",Tabela7[[#This Row],[Preço Médio]],"")</f>
        <v/>
      </c>
      <c r="W5690" s="294" t="str">
        <f>IF(Tabela7[[#This Row],[C/V]]="v",Tabela7[[#This Row],[Preço Médio]],"")</f>
        <v/>
      </c>
      <c r="X5690" s="123" t="str">
        <f>Tabela7[[#This Row],[Código Negociação]]&amp;Tabela7[[#This Row],[C/V]]</f>
        <v/>
      </c>
    </row>
    <row r="5691" spans="3:24" ht="15" customHeight="1" x14ac:dyDescent="0.25">
      <c r="C5691" s="262"/>
      <c r="D5691" s="272"/>
      <c r="E5691" s="273"/>
      <c r="F5691" s="264"/>
      <c r="G5691" s="265"/>
      <c r="H5691" s="126"/>
      <c r="I5691" s="125"/>
      <c r="J5691" s="125"/>
      <c r="K5691" s="125"/>
      <c r="L5691" s="125"/>
      <c r="M5691" s="125"/>
      <c r="N5691" s="125"/>
      <c r="O5691" s="266"/>
      <c r="P5691" s="267"/>
      <c r="Q5691" s="268"/>
      <c r="R5691" s="269"/>
      <c r="S5691" s="268"/>
      <c r="T5691" s="263"/>
      <c r="U5691" s="300"/>
      <c r="V5691" s="294" t="str">
        <f>IF(Tabela7[[#This Row],[C/V]]="c",Tabela7[[#This Row],[Preço Médio]],"")</f>
        <v/>
      </c>
      <c r="W5691" s="294" t="str">
        <f>IF(Tabela7[[#This Row],[C/V]]="v",Tabela7[[#This Row],[Preço Médio]],"")</f>
        <v/>
      </c>
      <c r="X5691" s="123" t="str">
        <f>Tabela7[[#This Row],[Código Negociação]]&amp;Tabela7[[#This Row],[C/V]]</f>
        <v/>
      </c>
    </row>
    <row r="5692" spans="3:24" ht="15" customHeight="1" x14ac:dyDescent="0.25">
      <c r="C5692" s="262"/>
      <c r="D5692" s="272"/>
      <c r="E5692" s="273"/>
      <c r="F5692" s="264"/>
      <c r="G5692" s="265"/>
      <c r="H5692" s="126"/>
      <c r="I5692" s="125"/>
      <c r="J5692" s="125"/>
      <c r="K5692" s="125"/>
      <c r="L5692" s="125"/>
      <c r="M5692" s="125"/>
      <c r="N5692" s="125"/>
      <c r="O5692" s="266"/>
      <c r="P5692" s="267"/>
      <c r="Q5692" s="267"/>
      <c r="R5692" s="270"/>
      <c r="S5692" s="267"/>
      <c r="T5692" s="264"/>
      <c r="U5692" s="300"/>
      <c r="V5692" s="294" t="str">
        <f>IF(Tabela7[[#This Row],[C/V]]="c",Tabela7[[#This Row],[Preço Médio]],"")</f>
        <v/>
      </c>
      <c r="W5692" s="294" t="str">
        <f>IF(Tabela7[[#This Row],[C/V]]="v",Tabela7[[#This Row],[Preço Médio]],"")</f>
        <v/>
      </c>
      <c r="X5692" s="123" t="str">
        <f>Tabela7[[#This Row],[Código Negociação]]&amp;Tabela7[[#This Row],[C/V]]</f>
        <v/>
      </c>
    </row>
    <row r="5693" spans="3:24" ht="15" customHeight="1" x14ac:dyDescent="0.25">
      <c r="C5693" s="141"/>
      <c r="D5693" s="271"/>
      <c r="E5693" s="271"/>
      <c r="F5693" s="118"/>
      <c r="G5693" s="119"/>
      <c r="H5693" s="118"/>
      <c r="I5693" s="120"/>
      <c r="J5693" s="120"/>
      <c r="K5693" s="120"/>
      <c r="L5693" s="120"/>
      <c r="M5693" s="120"/>
      <c r="N5693" s="120"/>
      <c r="O5693" s="121"/>
      <c r="P5693" s="121"/>
      <c r="Q5693" s="117"/>
      <c r="R5693" s="122"/>
      <c r="S5693" s="117"/>
      <c r="T5693" s="123"/>
      <c r="U5693" s="299"/>
      <c r="V5693" s="294" t="str">
        <f>IF(Tabela7[[#This Row],[C/V]]="c",Tabela7[[#This Row],[Preço Médio]],"")</f>
        <v/>
      </c>
      <c r="W5693" s="294" t="str">
        <f>IF(Tabela7[[#This Row],[C/V]]="v",Tabela7[[#This Row],[Preço Médio]],"")</f>
        <v/>
      </c>
      <c r="X5693" s="123" t="str">
        <f>Tabela7[[#This Row],[Código Negociação]]&amp;Tabela7[[#This Row],[C/V]]</f>
        <v/>
      </c>
    </row>
    <row r="5694" spans="3:24" ht="15" customHeight="1" x14ac:dyDescent="0.25">
      <c r="C5694" s="262"/>
      <c r="D5694" s="272"/>
      <c r="E5694" s="272"/>
      <c r="F5694" s="264"/>
      <c r="G5694" s="265"/>
      <c r="H5694" s="126"/>
      <c r="I5694" s="125"/>
      <c r="J5694" s="125"/>
      <c r="K5694" s="125"/>
      <c r="L5694" s="125"/>
      <c r="M5694" s="125"/>
      <c r="N5694" s="125"/>
      <c r="O5694" s="266"/>
      <c r="P5694" s="267"/>
      <c r="Q5694" s="268"/>
      <c r="R5694" s="269"/>
      <c r="S5694" s="268"/>
      <c r="T5694" s="263"/>
      <c r="U5694" s="300"/>
      <c r="V5694" s="294" t="str">
        <f>IF(Tabela7[[#This Row],[C/V]]="c",Tabela7[[#This Row],[Preço Médio]],"")</f>
        <v/>
      </c>
      <c r="W5694" s="294" t="str">
        <f>IF(Tabela7[[#This Row],[C/V]]="v",Tabela7[[#This Row],[Preço Médio]],"")</f>
        <v/>
      </c>
      <c r="X5694" s="123" t="str">
        <f>Tabela7[[#This Row],[Código Negociação]]&amp;Tabela7[[#This Row],[C/V]]</f>
        <v/>
      </c>
    </row>
    <row r="5695" spans="3:24" ht="15" customHeight="1" x14ac:dyDescent="0.25">
      <c r="C5695" s="262"/>
      <c r="D5695" s="272"/>
      <c r="E5695" s="272"/>
      <c r="F5695" s="264"/>
      <c r="G5695" s="265"/>
      <c r="H5695" s="126"/>
      <c r="I5695" s="125"/>
      <c r="J5695" s="125"/>
      <c r="K5695" s="125"/>
      <c r="L5695" s="125"/>
      <c r="M5695" s="125"/>
      <c r="N5695" s="125"/>
      <c r="O5695" s="266"/>
      <c r="P5695" s="267"/>
      <c r="Q5695" s="267"/>
      <c r="R5695" s="270"/>
      <c r="S5695" s="267"/>
      <c r="T5695" s="264"/>
      <c r="U5695" s="300"/>
      <c r="V5695" s="294" t="str">
        <f>IF(Tabela7[[#This Row],[C/V]]="c",Tabela7[[#This Row],[Preço Médio]],"")</f>
        <v/>
      </c>
      <c r="W5695" s="294" t="str">
        <f>IF(Tabela7[[#This Row],[C/V]]="v",Tabela7[[#This Row],[Preço Médio]],"")</f>
        <v/>
      </c>
      <c r="X5695" s="123" t="str">
        <f>Tabela7[[#This Row],[Código Negociação]]&amp;Tabela7[[#This Row],[C/V]]</f>
        <v/>
      </c>
    </row>
    <row r="5696" spans="3:24" ht="15" customHeight="1" x14ac:dyDescent="0.25">
      <c r="C5696" s="141"/>
      <c r="D5696" s="273"/>
      <c r="E5696" s="273"/>
      <c r="F5696" s="264"/>
      <c r="G5696" s="274"/>
      <c r="H5696" s="264"/>
      <c r="I5696" s="275"/>
      <c r="J5696" s="275"/>
      <c r="K5696" s="275"/>
      <c r="L5696" s="275"/>
      <c r="M5696" s="275"/>
      <c r="N5696" s="275"/>
      <c r="O5696" s="267"/>
      <c r="P5696" s="267"/>
      <c r="Q5696" s="268"/>
      <c r="R5696" s="269"/>
      <c r="S5696" s="268"/>
      <c r="T5696" s="263"/>
      <c r="U5696" s="300"/>
      <c r="V5696" s="294" t="str">
        <f>IF(Tabela7[[#This Row],[C/V]]="c",Tabela7[[#This Row],[Preço Médio]],"")</f>
        <v/>
      </c>
      <c r="W5696" s="294" t="str">
        <f>IF(Tabela7[[#This Row],[C/V]]="v",Tabela7[[#This Row],[Preço Médio]],"")</f>
        <v/>
      </c>
      <c r="X5696" s="123" t="str">
        <f>Tabela7[[#This Row],[Código Negociação]]&amp;Tabela7[[#This Row],[C/V]]</f>
        <v/>
      </c>
    </row>
    <row r="5697" spans="3:24" ht="15" customHeight="1" x14ac:dyDescent="0.25">
      <c r="C5697" s="262"/>
      <c r="D5697" s="272"/>
      <c r="E5697" s="273"/>
      <c r="F5697" s="264"/>
      <c r="G5697" s="265"/>
      <c r="H5697" s="126"/>
      <c r="I5697" s="125"/>
      <c r="J5697" s="125"/>
      <c r="K5697" s="125"/>
      <c r="L5697" s="125"/>
      <c r="M5697" s="125"/>
      <c r="N5697" s="125"/>
      <c r="O5697" s="266"/>
      <c r="P5697" s="267"/>
      <c r="Q5697" s="268"/>
      <c r="R5697" s="269"/>
      <c r="S5697" s="268"/>
      <c r="T5697" s="263"/>
      <c r="U5697" s="300"/>
      <c r="V5697" s="294" t="str">
        <f>IF(Tabela7[[#This Row],[C/V]]="c",Tabela7[[#This Row],[Preço Médio]],"")</f>
        <v/>
      </c>
      <c r="W5697" s="294" t="str">
        <f>IF(Tabela7[[#This Row],[C/V]]="v",Tabela7[[#This Row],[Preço Médio]],"")</f>
        <v/>
      </c>
      <c r="X5697" s="123" t="str">
        <f>Tabela7[[#This Row],[Código Negociação]]&amp;Tabela7[[#This Row],[C/V]]</f>
        <v/>
      </c>
    </row>
    <row r="5698" spans="3:24" ht="15" customHeight="1" x14ac:dyDescent="0.25">
      <c r="C5698" s="262"/>
      <c r="D5698" s="272"/>
      <c r="E5698" s="273"/>
      <c r="F5698" s="264"/>
      <c r="G5698" s="265"/>
      <c r="H5698" s="126"/>
      <c r="I5698" s="125"/>
      <c r="J5698" s="125"/>
      <c r="K5698" s="125"/>
      <c r="L5698" s="125"/>
      <c r="M5698" s="125"/>
      <c r="N5698" s="125"/>
      <c r="O5698" s="266"/>
      <c r="P5698" s="267"/>
      <c r="Q5698" s="267"/>
      <c r="R5698" s="270"/>
      <c r="S5698" s="267"/>
      <c r="T5698" s="264"/>
      <c r="U5698" s="300"/>
      <c r="V5698" s="294" t="str">
        <f>IF(Tabela7[[#This Row],[C/V]]="c",Tabela7[[#This Row],[Preço Médio]],"")</f>
        <v/>
      </c>
      <c r="W5698" s="294" t="str">
        <f>IF(Tabela7[[#This Row],[C/V]]="v",Tabela7[[#This Row],[Preço Médio]],"")</f>
        <v/>
      </c>
      <c r="X5698" s="123" t="str">
        <f>Tabela7[[#This Row],[Código Negociação]]&amp;Tabela7[[#This Row],[C/V]]</f>
        <v/>
      </c>
    </row>
    <row r="5699" spans="3:24" ht="15" customHeight="1" x14ac:dyDescent="0.25">
      <c r="C5699" s="141"/>
      <c r="D5699" s="271"/>
      <c r="E5699" s="271"/>
      <c r="F5699" s="118"/>
      <c r="G5699" s="119"/>
      <c r="H5699" s="118"/>
      <c r="I5699" s="120"/>
      <c r="J5699" s="120"/>
      <c r="K5699" s="120"/>
      <c r="L5699" s="120"/>
      <c r="M5699" s="120"/>
      <c r="N5699" s="120"/>
      <c r="O5699" s="121"/>
      <c r="P5699" s="121"/>
      <c r="Q5699" s="117"/>
      <c r="R5699" s="122"/>
      <c r="S5699" s="117"/>
      <c r="T5699" s="123"/>
      <c r="U5699" s="299"/>
      <c r="V5699" s="294" t="str">
        <f>IF(Tabela7[[#This Row],[C/V]]="c",Tabela7[[#This Row],[Preço Médio]],"")</f>
        <v/>
      </c>
      <c r="W5699" s="294" t="str">
        <f>IF(Tabela7[[#This Row],[C/V]]="v",Tabela7[[#This Row],[Preço Médio]],"")</f>
        <v/>
      </c>
      <c r="X5699" s="123" t="str">
        <f>Tabela7[[#This Row],[Código Negociação]]&amp;Tabela7[[#This Row],[C/V]]</f>
        <v/>
      </c>
    </row>
    <row r="5700" spans="3:24" ht="15" customHeight="1" x14ac:dyDescent="0.25">
      <c r="C5700" s="262"/>
      <c r="D5700" s="272"/>
      <c r="E5700" s="272"/>
      <c r="F5700" s="264"/>
      <c r="G5700" s="265"/>
      <c r="H5700" s="126"/>
      <c r="I5700" s="125"/>
      <c r="J5700" s="125"/>
      <c r="K5700" s="125"/>
      <c r="L5700" s="125"/>
      <c r="M5700" s="125"/>
      <c r="N5700" s="125"/>
      <c r="O5700" s="266"/>
      <c r="P5700" s="267"/>
      <c r="Q5700" s="268"/>
      <c r="R5700" s="269"/>
      <c r="S5700" s="268"/>
      <c r="T5700" s="263"/>
      <c r="U5700" s="300"/>
      <c r="V5700" s="294" t="str">
        <f>IF(Tabela7[[#This Row],[C/V]]="c",Tabela7[[#This Row],[Preço Médio]],"")</f>
        <v/>
      </c>
      <c r="W5700" s="294" t="str">
        <f>IF(Tabela7[[#This Row],[C/V]]="v",Tabela7[[#This Row],[Preço Médio]],"")</f>
        <v/>
      </c>
      <c r="X5700" s="123" t="str">
        <f>Tabela7[[#This Row],[Código Negociação]]&amp;Tabela7[[#This Row],[C/V]]</f>
        <v/>
      </c>
    </row>
    <row r="5701" spans="3:24" ht="15" customHeight="1" x14ac:dyDescent="0.25">
      <c r="C5701" s="262"/>
      <c r="D5701" s="272"/>
      <c r="E5701" s="272"/>
      <c r="F5701" s="264"/>
      <c r="G5701" s="265"/>
      <c r="H5701" s="126"/>
      <c r="I5701" s="125"/>
      <c r="J5701" s="125"/>
      <c r="K5701" s="125"/>
      <c r="L5701" s="125"/>
      <c r="M5701" s="125"/>
      <c r="N5701" s="125"/>
      <c r="O5701" s="266"/>
      <c r="P5701" s="267"/>
      <c r="Q5701" s="267"/>
      <c r="R5701" s="270"/>
      <c r="S5701" s="267"/>
      <c r="T5701" s="264"/>
      <c r="U5701" s="300"/>
      <c r="V5701" s="294" t="str">
        <f>IF(Tabela7[[#This Row],[C/V]]="c",Tabela7[[#This Row],[Preço Médio]],"")</f>
        <v/>
      </c>
      <c r="W5701" s="294" t="str">
        <f>IF(Tabela7[[#This Row],[C/V]]="v",Tabela7[[#This Row],[Preço Médio]],"")</f>
        <v/>
      </c>
      <c r="X5701" s="123" t="str">
        <f>Tabela7[[#This Row],[Código Negociação]]&amp;Tabela7[[#This Row],[C/V]]</f>
        <v/>
      </c>
    </row>
    <row r="5702" spans="3:24" ht="15" customHeight="1" x14ac:dyDescent="0.25">
      <c r="C5702" s="141"/>
      <c r="D5702" s="273"/>
      <c r="E5702" s="273"/>
      <c r="F5702" s="264"/>
      <c r="G5702" s="274"/>
      <c r="H5702" s="264"/>
      <c r="I5702" s="275"/>
      <c r="J5702" s="275"/>
      <c r="K5702" s="275"/>
      <c r="L5702" s="275"/>
      <c r="M5702" s="275"/>
      <c r="N5702" s="275"/>
      <c r="O5702" s="267"/>
      <c r="P5702" s="267"/>
      <c r="Q5702" s="268"/>
      <c r="R5702" s="269"/>
      <c r="S5702" s="268"/>
      <c r="T5702" s="263"/>
      <c r="U5702" s="300"/>
      <c r="V5702" s="294" t="str">
        <f>IF(Tabela7[[#This Row],[C/V]]="c",Tabela7[[#This Row],[Preço Médio]],"")</f>
        <v/>
      </c>
      <c r="W5702" s="294" t="str">
        <f>IF(Tabela7[[#This Row],[C/V]]="v",Tabela7[[#This Row],[Preço Médio]],"")</f>
        <v/>
      </c>
      <c r="X5702" s="123" t="str">
        <f>Tabela7[[#This Row],[Código Negociação]]&amp;Tabela7[[#This Row],[C/V]]</f>
        <v/>
      </c>
    </row>
    <row r="5703" spans="3:24" ht="15" customHeight="1" x14ac:dyDescent="0.25">
      <c r="C5703" s="262"/>
      <c r="D5703" s="272"/>
      <c r="E5703" s="273"/>
      <c r="F5703" s="264"/>
      <c r="G5703" s="265"/>
      <c r="H5703" s="126"/>
      <c r="I5703" s="125"/>
      <c r="J5703" s="125"/>
      <c r="K5703" s="125"/>
      <c r="L5703" s="125"/>
      <c r="M5703" s="125"/>
      <c r="N5703" s="125"/>
      <c r="O5703" s="266"/>
      <c r="P5703" s="267"/>
      <c r="Q5703" s="268"/>
      <c r="R5703" s="269"/>
      <c r="S5703" s="268"/>
      <c r="T5703" s="263"/>
      <c r="U5703" s="300"/>
      <c r="V5703" s="294" t="str">
        <f>IF(Tabela7[[#This Row],[C/V]]="c",Tabela7[[#This Row],[Preço Médio]],"")</f>
        <v/>
      </c>
      <c r="W5703" s="294" t="str">
        <f>IF(Tabela7[[#This Row],[C/V]]="v",Tabela7[[#This Row],[Preço Médio]],"")</f>
        <v/>
      </c>
      <c r="X5703" s="123" t="str">
        <f>Tabela7[[#This Row],[Código Negociação]]&amp;Tabela7[[#This Row],[C/V]]</f>
        <v/>
      </c>
    </row>
    <row r="5704" spans="3:24" ht="15" customHeight="1" x14ac:dyDescent="0.25">
      <c r="C5704" s="262"/>
      <c r="D5704" s="272"/>
      <c r="E5704" s="273"/>
      <c r="F5704" s="264"/>
      <c r="G5704" s="265"/>
      <c r="H5704" s="126"/>
      <c r="I5704" s="125"/>
      <c r="J5704" s="125"/>
      <c r="K5704" s="125"/>
      <c r="L5704" s="125"/>
      <c r="M5704" s="125"/>
      <c r="N5704" s="125"/>
      <c r="O5704" s="266"/>
      <c r="P5704" s="267"/>
      <c r="Q5704" s="267"/>
      <c r="R5704" s="270"/>
      <c r="S5704" s="267"/>
      <c r="T5704" s="264"/>
      <c r="U5704" s="300"/>
      <c r="V5704" s="294" t="str">
        <f>IF(Tabela7[[#This Row],[C/V]]="c",Tabela7[[#This Row],[Preço Médio]],"")</f>
        <v/>
      </c>
      <c r="W5704" s="294" t="str">
        <f>IF(Tabela7[[#This Row],[C/V]]="v",Tabela7[[#This Row],[Preço Médio]],"")</f>
        <v/>
      </c>
      <c r="X5704" s="123" t="str">
        <f>Tabela7[[#This Row],[Código Negociação]]&amp;Tabela7[[#This Row],[C/V]]</f>
        <v/>
      </c>
    </row>
    <row r="5705" spans="3:24" ht="15" customHeight="1" x14ac:dyDescent="0.25">
      <c r="C5705" s="141"/>
      <c r="D5705" s="271"/>
      <c r="E5705" s="271"/>
      <c r="F5705" s="118"/>
      <c r="G5705" s="119"/>
      <c r="H5705" s="118"/>
      <c r="I5705" s="120"/>
      <c r="J5705" s="120"/>
      <c r="K5705" s="120"/>
      <c r="L5705" s="120"/>
      <c r="M5705" s="120"/>
      <c r="N5705" s="120"/>
      <c r="O5705" s="121"/>
      <c r="P5705" s="121"/>
      <c r="Q5705" s="117"/>
      <c r="R5705" s="122"/>
      <c r="S5705" s="117"/>
      <c r="T5705" s="123"/>
      <c r="U5705" s="299"/>
      <c r="V5705" s="294" t="str">
        <f>IF(Tabela7[[#This Row],[C/V]]="c",Tabela7[[#This Row],[Preço Médio]],"")</f>
        <v/>
      </c>
      <c r="W5705" s="294" t="str">
        <f>IF(Tabela7[[#This Row],[C/V]]="v",Tabela7[[#This Row],[Preço Médio]],"")</f>
        <v/>
      </c>
      <c r="X5705" s="123" t="str">
        <f>Tabela7[[#This Row],[Código Negociação]]&amp;Tabela7[[#This Row],[C/V]]</f>
        <v/>
      </c>
    </row>
    <row r="5706" spans="3:24" ht="15" customHeight="1" x14ac:dyDescent="0.25">
      <c r="C5706" s="262"/>
      <c r="D5706" s="272"/>
      <c r="E5706" s="272"/>
      <c r="F5706" s="264"/>
      <c r="G5706" s="265"/>
      <c r="H5706" s="126"/>
      <c r="I5706" s="125"/>
      <c r="J5706" s="125"/>
      <c r="K5706" s="125"/>
      <c r="L5706" s="125"/>
      <c r="M5706" s="125"/>
      <c r="N5706" s="125"/>
      <c r="O5706" s="266"/>
      <c r="P5706" s="267"/>
      <c r="Q5706" s="268"/>
      <c r="R5706" s="269"/>
      <c r="S5706" s="268"/>
      <c r="T5706" s="263"/>
      <c r="U5706" s="300"/>
      <c r="V5706" s="294" t="str">
        <f>IF(Tabela7[[#This Row],[C/V]]="c",Tabela7[[#This Row],[Preço Médio]],"")</f>
        <v/>
      </c>
      <c r="W5706" s="294" t="str">
        <f>IF(Tabela7[[#This Row],[C/V]]="v",Tabela7[[#This Row],[Preço Médio]],"")</f>
        <v/>
      </c>
      <c r="X5706" s="123" t="str">
        <f>Tabela7[[#This Row],[Código Negociação]]&amp;Tabela7[[#This Row],[C/V]]</f>
        <v/>
      </c>
    </row>
    <row r="5707" spans="3:24" ht="15" customHeight="1" x14ac:dyDescent="0.25">
      <c r="C5707" s="262"/>
      <c r="D5707" s="272"/>
      <c r="E5707" s="272"/>
      <c r="F5707" s="264"/>
      <c r="G5707" s="265"/>
      <c r="H5707" s="126"/>
      <c r="I5707" s="125"/>
      <c r="J5707" s="125"/>
      <c r="K5707" s="125"/>
      <c r="L5707" s="125"/>
      <c r="M5707" s="125"/>
      <c r="N5707" s="125"/>
      <c r="O5707" s="266"/>
      <c r="P5707" s="267"/>
      <c r="Q5707" s="267"/>
      <c r="R5707" s="270"/>
      <c r="S5707" s="267"/>
      <c r="T5707" s="264"/>
      <c r="U5707" s="300"/>
      <c r="V5707" s="294" t="str">
        <f>IF(Tabela7[[#This Row],[C/V]]="c",Tabela7[[#This Row],[Preço Médio]],"")</f>
        <v/>
      </c>
      <c r="W5707" s="294" t="str">
        <f>IF(Tabela7[[#This Row],[C/V]]="v",Tabela7[[#This Row],[Preço Médio]],"")</f>
        <v/>
      </c>
      <c r="X5707" s="123" t="str">
        <f>Tabela7[[#This Row],[Código Negociação]]&amp;Tabela7[[#This Row],[C/V]]</f>
        <v/>
      </c>
    </row>
    <row r="5708" spans="3:24" ht="15" customHeight="1" x14ac:dyDescent="0.25">
      <c r="C5708" s="141"/>
      <c r="D5708" s="273"/>
      <c r="E5708" s="273"/>
      <c r="F5708" s="264"/>
      <c r="G5708" s="274"/>
      <c r="H5708" s="264"/>
      <c r="I5708" s="275"/>
      <c r="J5708" s="275"/>
      <c r="K5708" s="275"/>
      <c r="L5708" s="275"/>
      <c r="M5708" s="275"/>
      <c r="N5708" s="275"/>
      <c r="O5708" s="267"/>
      <c r="P5708" s="267"/>
      <c r="Q5708" s="268"/>
      <c r="R5708" s="269"/>
      <c r="S5708" s="268"/>
      <c r="T5708" s="263"/>
      <c r="U5708" s="300"/>
      <c r="V5708" s="294" t="str">
        <f>IF(Tabela7[[#This Row],[C/V]]="c",Tabela7[[#This Row],[Preço Médio]],"")</f>
        <v/>
      </c>
      <c r="W5708" s="294" t="str">
        <f>IF(Tabela7[[#This Row],[C/V]]="v",Tabela7[[#This Row],[Preço Médio]],"")</f>
        <v/>
      </c>
      <c r="X5708" s="123" t="str">
        <f>Tabela7[[#This Row],[Código Negociação]]&amp;Tabela7[[#This Row],[C/V]]</f>
        <v/>
      </c>
    </row>
    <row r="5709" spans="3:24" ht="15" customHeight="1" x14ac:dyDescent="0.25">
      <c r="C5709" s="262"/>
      <c r="D5709" s="272"/>
      <c r="E5709" s="273"/>
      <c r="F5709" s="264"/>
      <c r="G5709" s="265"/>
      <c r="H5709" s="126"/>
      <c r="I5709" s="125"/>
      <c r="J5709" s="125"/>
      <c r="K5709" s="125"/>
      <c r="L5709" s="125"/>
      <c r="M5709" s="125"/>
      <c r="N5709" s="125"/>
      <c r="O5709" s="266"/>
      <c r="P5709" s="267"/>
      <c r="Q5709" s="268"/>
      <c r="R5709" s="269"/>
      <c r="S5709" s="268"/>
      <c r="T5709" s="263"/>
      <c r="U5709" s="300"/>
      <c r="V5709" s="294" t="str">
        <f>IF(Tabela7[[#This Row],[C/V]]="c",Tabela7[[#This Row],[Preço Médio]],"")</f>
        <v/>
      </c>
      <c r="W5709" s="294" t="str">
        <f>IF(Tabela7[[#This Row],[C/V]]="v",Tabela7[[#This Row],[Preço Médio]],"")</f>
        <v/>
      </c>
      <c r="X5709" s="123" t="str">
        <f>Tabela7[[#This Row],[Código Negociação]]&amp;Tabela7[[#This Row],[C/V]]</f>
        <v/>
      </c>
    </row>
    <row r="5710" spans="3:24" ht="15" customHeight="1" x14ac:dyDescent="0.25">
      <c r="C5710" s="262"/>
      <c r="D5710" s="272"/>
      <c r="E5710" s="273"/>
      <c r="F5710" s="264"/>
      <c r="G5710" s="265"/>
      <c r="H5710" s="126"/>
      <c r="I5710" s="125"/>
      <c r="J5710" s="125"/>
      <c r="K5710" s="125"/>
      <c r="L5710" s="125"/>
      <c r="M5710" s="125"/>
      <c r="N5710" s="125"/>
      <c r="O5710" s="266"/>
      <c r="P5710" s="267"/>
      <c r="Q5710" s="267"/>
      <c r="R5710" s="270"/>
      <c r="S5710" s="267"/>
      <c r="T5710" s="264"/>
      <c r="U5710" s="300"/>
      <c r="V5710" s="294" t="str">
        <f>IF(Tabela7[[#This Row],[C/V]]="c",Tabela7[[#This Row],[Preço Médio]],"")</f>
        <v/>
      </c>
      <c r="W5710" s="294" t="str">
        <f>IF(Tabela7[[#This Row],[C/V]]="v",Tabela7[[#This Row],[Preço Médio]],"")</f>
        <v/>
      </c>
      <c r="X5710" s="123" t="str">
        <f>Tabela7[[#This Row],[Código Negociação]]&amp;Tabela7[[#This Row],[C/V]]</f>
        <v/>
      </c>
    </row>
    <row r="5711" spans="3:24" ht="15" customHeight="1" x14ac:dyDescent="0.25">
      <c r="C5711" s="141"/>
      <c r="D5711" s="271"/>
      <c r="E5711" s="271"/>
      <c r="F5711" s="118"/>
      <c r="G5711" s="119"/>
      <c r="H5711" s="118"/>
      <c r="I5711" s="120"/>
      <c r="J5711" s="120"/>
      <c r="K5711" s="120"/>
      <c r="L5711" s="120"/>
      <c r="M5711" s="120"/>
      <c r="N5711" s="120"/>
      <c r="O5711" s="121"/>
      <c r="P5711" s="121"/>
      <c r="Q5711" s="117"/>
      <c r="R5711" s="122"/>
      <c r="S5711" s="117"/>
      <c r="T5711" s="123"/>
      <c r="U5711" s="299"/>
      <c r="V5711" s="294" t="str">
        <f>IF(Tabela7[[#This Row],[C/V]]="c",Tabela7[[#This Row],[Preço Médio]],"")</f>
        <v/>
      </c>
      <c r="W5711" s="294" t="str">
        <f>IF(Tabela7[[#This Row],[C/V]]="v",Tabela7[[#This Row],[Preço Médio]],"")</f>
        <v/>
      </c>
      <c r="X5711" s="123" t="str">
        <f>Tabela7[[#This Row],[Código Negociação]]&amp;Tabela7[[#This Row],[C/V]]</f>
        <v/>
      </c>
    </row>
    <row r="5712" spans="3:24" ht="15" customHeight="1" x14ac:dyDescent="0.25">
      <c r="C5712" s="262"/>
      <c r="D5712" s="272"/>
      <c r="E5712" s="272"/>
      <c r="F5712" s="264"/>
      <c r="G5712" s="265"/>
      <c r="H5712" s="126"/>
      <c r="I5712" s="125"/>
      <c r="J5712" s="125"/>
      <c r="K5712" s="125"/>
      <c r="L5712" s="125"/>
      <c r="M5712" s="125"/>
      <c r="N5712" s="125"/>
      <c r="O5712" s="266"/>
      <c r="P5712" s="267"/>
      <c r="Q5712" s="268"/>
      <c r="R5712" s="269"/>
      <c r="S5712" s="268"/>
      <c r="T5712" s="263"/>
      <c r="U5712" s="300"/>
      <c r="V5712" s="294" t="str">
        <f>IF(Tabela7[[#This Row],[C/V]]="c",Tabela7[[#This Row],[Preço Médio]],"")</f>
        <v/>
      </c>
      <c r="W5712" s="294" t="str">
        <f>IF(Tabela7[[#This Row],[C/V]]="v",Tabela7[[#This Row],[Preço Médio]],"")</f>
        <v/>
      </c>
      <c r="X5712" s="123" t="str">
        <f>Tabela7[[#This Row],[Código Negociação]]&amp;Tabela7[[#This Row],[C/V]]</f>
        <v/>
      </c>
    </row>
    <row r="5713" spans="3:24" ht="15" customHeight="1" x14ac:dyDescent="0.25">
      <c r="C5713" s="262"/>
      <c r="D5713" s="272"/>
      <c r="E5713" s="272"/>
      <c r="F5713" s="264"/>
      <c r="G5713" s="265"/>
      <c r="H5713" s="126"/>
      <c r="I5713" s="125"/>
      <c r="J5713" s="125"/>
      <c r="K5713" s="125"/>
      <c r="L5713" s="125"/>
      <c r="M5713" s="125"/>
      <c r="N5713" s="125"/>
      <c r="O5713" s="266"/>
      <c r="P5713" s="267"/>
      <c r="Q5713" s="267"/>
      <c r="R5713" s="270"/>
      <c r="S5713" s="267"/>
      <c r="T5713" s="264"/>
      <c r="U5713" s="300"/>
      <c r="V5713" s="294" t="str">
        <f>IF(Tabela7[[#This Row],[C/V]]="c",Tabela7[[#This Row],[Preço Médio]],"")</f>
        <v/>
      </c>
      <c r="W5713" s="294" t="str">
        <f>IF(Tabela7[[#This Row],[C/V]]="v",Tabela7[[#This Row],[Preço Médio]],"")</f>
        <v/>
      </c>
      <c r="X5713" s="123" t="str">
        <f>Tabela7[[#This Row],[Código Negociação]]&amp;Tabela7[[#This Row],[C/V]]</f>
        <v/>
      </c>
    </row>
    <row r="5714" spans="3:24" ht="15" customHeight="1" x14ac:dyDescent="0.25">
      <c r="C5714" s="141"/>
      <c r="D5714" s="273"/>
      <c r="E5714" s="273"/>
      <c r="F5714" s="264"/>
      <c r="G5714" s="274"/>
      <c r="H5714" s="264"/>
      <c r="I5714" s="275"/>
      <c r="J5714" s="275"/>
      <c r="K5714" s="275"/>
      <c r="L5714" s="275"/>
      <c r="M5714" s="275"/>
      <c r="N5714" s="275"/>
      <c r="O5714" s="267"/>
      <c r="P5714" s="267"/>
      <c r="Q5714" s="268"/>
      <c r="R5714" s="269"/>
      <c r="S5714" s="268"/>
      <c r="T5714" s="263"/>
      <c r="U5714" s="300"/>
      <c r="V5714" s="294" t="str">
        <f>IF(Tabela7[[#This Row],[C/V]]="c",Tabela7[[#This Row],[Preço Médio]],"")</f>
        <v/>
      </c>
      <c r="W5714" s="294" t="str">
        <f>IF(Tabela7[[#This Row],[C/V]]="v",Tabela7[[#This Row],[Preço Médio]],"")</f>
        <v/>
      </c>
      <c r="X5714" s="123" t="str">
        <f>Tabela7[[#This Row],[Código Negociação]]&amp;Tabela7[[#This Row],[C/V]]</f>
        <v/>
      </c>
    </row>
    <row r="5715" spans="3:24" ht="15" customHeight="1" x14ac:dyDescent="0.25">
      <c r="C5715" s="262"/>
      <c r="D5715" s="272"/>
      <c r="E5715" s="273"/>
      <c r="F5715" s="264"/>
      <c r="G5715" s="265"/>
      <c r="H5715" s="126"/>
      <c r="I5715" s="125"/>
      <c r="J5715" s="125"/>
      <c r="K5715" s="125"/>
      <c r="L5715" s="125"/>
      <c r="M5715" s="125"/>
      <c r="N5715" s="125"/>
      <c r="O5715" s="266"/>
      <c r="P5715" s="267"/>
      <c r="Q5715" s="268"/>
      <c r="R5715" s="269"/>
      <c r="S5715" s="268"/>
      <c r="T5715" s="263"/>
      <c r="U5715" s="300"/>
      <c r="V5715" s="294" t="str">
        <f>IF(Tabela7[[#This Row],[C/V]]="c",Tabela7[[#This Row],[Preço Médio]],"")</f>
        <v/>
      </c>
      <c r="W5715" s="294" t="str">
        <f>IF(Tabela7[[#This Row],[C/V]]="v",Tabela7[[#This Row],[Preço Médio]],"")</f>
        <v/>
      </c>
      <c r="X5715" s="123" t="str">
        <f>Tabela7[[#This Row],[Código Negociação]]&amp;Tabela7[[#This Row],[C/V]]</f>
        <v/>
      </c>
    </row>
    <row r="5716" spans="3:24" ht="15" customHeight="1" x14ac:dyDescent="0.25">
      <c r="C5716" s="262"/>
      <c r="D5716" s="272"/>
      <c r="E5716" s="273"/>
      <c r="F5716" s="264"/>
      <c r="G5716" s="265"/>
      <c r="H5716" s="126"/>
      <c r="I5716" s="125"/>
      <c r="J5716" s="125"/>
      <c r="K5716" s="125"/>
      <c r="L5716" s="125"/>
      <c r="M5716" s="125"/>
      <c r="N5716" s="125"/>
      <c r="O5716" s="266"/>
      <c r="P5716" s="267"/>
      <c r="Q5716" s="267"/>
      <c r="R5716" s="270"/>
      <c r="S5716" s="267"/>
      <c r="T5716" s="264"/>
      <c r="U5716" s="300"/>
      <c r="V5716" s="294" t="str">
        <f>IF(Tabela7[[#This Row],[C/V]]="c",Tabela7[[#This Row],[Preço Médio]],"")</f>
        <v/>
      </c>
      <c r="W5716" s="294" t="str">
        <f>IF(Tabela7[[#This Row],[C/V]]="v",Tabela7[[#This Row],[Preço Médio]],"")</f>
        <v/>
      </c>
      <c r="X5716" s="123" t="str">
        <f>Tabela7[[#This Row],[Código Negociação]]&amp;Tabela7[[#This Row],[C/V]]</f>
        <v/>
      </c>
    </row>
    <row r="5717" spans="3:24" ht="15" customHeight="1" x14ac:dyDescent="0.25">
      <c r="C5717" s="141"/>
      <c r="D5717" s="271"/>
      <c r="E5717" s="271"/>
      <c r="F5717" s="118"/>
      <c r="G5717" s="119"/>
      <c r="H5717" s="118"/>
      <c r="I5717" s="120"/>
      <c r="J5717" s="120"/>
      <c r="K5717" s="120"/>
      <c r="L5717" s="120"/>
      <c r="M5717" s="120"/>
      <c r="N5717" s="120"/>
      <c r="O5717" s="121"/>
      <c r="P5717" s="121"/>
      <c r="Q5717" s="117"/>
      <c r="R5717" s="122"/>
      <c r="S5717" s="117"/>
      <c r="T5717" s="123"/>
      <c r="U5717" s="299"/>
      <c r="V5717" s="294" t="str">
        <f>IF(Tabela7[[#This Row],[C/V]]="c",Tabela7[[#This Row],[Preço Médio]],"")</f>
        <v/>
      </c>
      <c r="W5717" s="294" t="str">
        <f>IF(Tabela7[[#This Row],[C/V]]="v",Tabela7[[#This Row],[Preço Médio]],"")</f>
        <v/>
      </c>
      <c r="X5717" s="123" t="str">
        <f>Tabela7[[#This Row],[Código Negociação]]&amp;Tabela7[[#This Row],[C/V]]</f>
        <v/>
      </c>
    </row>
    <row r="5718" spans="3:24" ht="15" customHeight="1" x14ac:dyDescent="0.25">
      <c r="C5718" s="262"/>
      <c r="D5718" s="272"/>
      <c r="E5718" s="272"/>
      <c r="F5718" s="264"/>
      <c r="G5718" s="265"/>
      <c r="H5718" s="126"/>
      <c r="I5718" s="125"/>
      <c r="J5718" s="125"/>
      <c r="K5718" s="125"/>
      <c r="L5718" s="125"/>
      <c r="M5718" s="125"/>
      <c r="N5718" s="125"/>
      <c r="O5718" s="266"/>
      <c r="P5718" s="267"/>
      <c r="Q5718" s="268"/>
      <c r="R5718" s="269"/>
      <c r="S5718" s="268"/>
      <c r="T5718" s="263"/>
      <c r="U5718" s="300"/>
      <c r="V5718" s="294" t="str">
        <f>IF(Tabela7[[#This Row],[C/V]]="c",Tabela7[[#This Row],[Preço Médio]],"")</f>
        <v/>
      </c>
      <c r="W5718" s="294" t="str">
        <f>IF(Tabela7[[#This Row],[C/V]]="v",Tabela7[[#This Row],[Preço Médio]],"")</f>
        <v/>
      </c>
      <c r="X5718" s="123" t="str">
        <f>Tabela7[[#This Row],[Código Negociação]]&amp;Tabela7[[#This Row],[C/V]]</f>
        <v/>
      </c>
    </row>
    <row r="5719" spans="3:24" ht="15" customHeight="1" x14ac:dyDescent="0.25">
      <c r="C5719" s="262"/>
      <c r="D5719" s="272"/>
      <c r="E5719" s="272"/>
      <c r="F5719" s="264"/>
      <c r="G5719" s="265"/>
      <c r="H5719" s="126"/>
      <c r="I5719" s="125"/>
      <c r="J5719" s="125"/>
      <c r="K5719" s="125"/>
      <c r="L5719" s="125"/>
      <c r="M5719" s="125"/>
      <c r="N5719" s="125"/>
      <c r="O5719" s="266"/>
      <c r="P5719" s="267"/>
      <c r="Q5719" s="267"/>
      <c r="R5719" s="270"/>
      <c r="S5719" s="267"/>
      <c r="T5719" s="264"/>
      <c r="U5719" s="300"/>
      <c r="V5719" s="294" t="str">
        <f>IF(Tabela7[[#This Row],[C/V]]="c",Tabela7[[#This Row],[Preço Médio]],"")</f>
        <v/>
      </c>
      <c r="W5719" s="294" t="str">
        <f>IF(Tabela7[[#This Row],[C/V]]="v",Tabela7[[#This Row],[Preço Médio]],"")</f>
        <v/>
      </c>
      <c r="X5719" s="123" t="str">
        <f>Tabela7[[#This Row],[Código Negociação]]&amp;Tabela7[[#This Row],[C/V]]</f>
        <v/>
      </c>
    </row>
    <row r="5720" spans="3:24" ht="15" customHeight="1" x14ac:dyDescent="0.25">
      <c r="C5720" s="141"/>
      <c r="D5720" s="273"/>
      <c r="E5720" s="273"/>
      <c r="F5720" s="264"/>
      <c r="G5720" s="274"/>
      <c r="H5720" s="264"/>
      <c r="I5720" s="275"/>
      <c r="J5720" s="275"/>
      <c r="K5720" s="275"/>
      <c r="L5720" s="275"/>
      <c r="M5720" s="275"/>
      <c r="N5720" s="275"/>
      <c r="O5720" s="267"/>
      <c r="P5720" s="267"/>
      <c r="Q5720" s="268"/>
      <c r="R5720" s="269"/>
      <c r="S5720" s="268"/>
      <c r="T5720" s="263"/>
      <c r="U5720" s="300"/>
      <c r="V5720" s="294" t="str">
        <f>IF(Tabela7[[#This Row],[C/V]]="c",Tabela7[[#This Row],[Preço Médio]],"")</f>
        <v/>
      </c>
      <c r="W5720" s="294" t="str">
        <f>IF(Tabela7[[#This Row],[C/V]]="v",Tabela7[[#This Row],[Preço Médio]],"")</f>
        <v/>
      </c>
      <c r="X5720" s="123" t="str">
        <f>Tabela7[[#This Row],[Código Negociação]]&amp;Tabela7[[#This Row],[C/V]]</f>
        <v/>
      </c>
    </row>
    <row r="5721" spans="3:24" ht="15" customHeight="1" x14ac:dyDescent="0.25">
      <c r="C5721" s="262"/>
      <c r="D5721" s="272"/>
      <c r="E5721" s="273"/>
      <c r="F5721" s="264"/>
      <c r="G5721" s="265"/>
      <c r="H5721" s="126"/>
      <c r="I5721" s="125"/>
      <c r="J5721" s="125"/>
      <c r="K5721" s="125"/>
      <c r="L5721" s="125"/>
      <c r="M5721" s="125"/>
      <c r="N5721" s="125"/>
      <c r="O5721" s="266"/>
      <c r="P5721" s="267"/>
      <c r="Q5721" s="268"/>
      <c r="R5721" s="269"/>
      <c r="S5721" s="268"/>
      <c r="T5721" s="263"/>
      <c r="U5721" s="300"/>
      <c r="V5721" s="294" t="str">
        <f>IF(Tabela7[[#This Row],[C/V]]="c",Tabela7[[#This Row],[Preço Médio]],"")</f>
        <v/>
      </c>
      <c r="W5721" s="294" t="str">
        <f>IF(Tabela7[[#This Row],[C/V]]="v",Tabela7[[#This Row],[Preço Médio]],"")</f>
        <v/>
      </c>
      <c r="X5721" s="123" t="str">
        <f>Tabela7[[#This Row],[Código Negociação]]&amp;Tabela7[[#This Row],[C/V]]</f>
        <v/>
      </c>
    </row>
    <row r="5722" spans="3:24" ht="15" customHeight="1" x14ac:dyDescent="0.25">
      <c r="C5722" s="262"/>
      <c r="D5722" s="272"/>
      <c r="E5722" s="273"/>
      <c r="F5722" s="264"/>
      <c r="G5722" s="265"/>
      <c r="H5722" s="126"/>
      <c r="I5722" s="125"/>
      <c r="J5722" s="125"/>
      <c r="K5722" s="125"/>
      <c r="L5722" s="125"/>
      <c r="M5722" s="125"/>
      <c r="N5722" s="125"/>
      <c r="O5722" s="266"/>
      <c r="P5722" s="267"/>
      <c r="Q5722" s="267"/>
      <c r="R5722" s="270"/>
      <c r="S5722" s="267"/>
      <c r="T5722" s="264"/>
      <c r="U5722" s="300"/>
      <c r="V5722" s="294" t="str">
        <f>IF(Tabela7[[#This Row],[C/V]]="c",Tabela7[[#This Row],[Preço Médio]],"")</f>
        <v/>
      </c>
      <c r="W5722" s="294" t="str">
        <f>IF(Tabela7[[#This Row],[C/V]]="v",Tabela7[[#This Row],[Preço Médio]],"")</f>
        <v/>
      </c>
      <c r="X5722" s="123" t="str">
        <f>Tabela7[[#This Row],[Código Negociação]]&amp;Tabela7[[#This Row],[C/V]]</f>
        <v/>
      </c>
    </row>
    <row r="5723" spans="3:24" ht="15" customHeight="1" x14ac:dyDescent="0.25">
      <c r="C5723" s="141"/>
      <c r="D5723" s="271"/>
      <c r="E5723" s="271"/>
      <c r="F5723" s="118"/>
      <c r="G5723" s="119"/>
      <c r="H5723" s="118"/>
      <c r="I5723" s="120"/>
      <c r="J5723" s="120"/>
      <c r="K5723" s="120"/>
      <c r="L5723" s="120"/>
      <c r="M5723" s="120"/>
      <c r="N5723" s="120"/>
      <c r="O5723" s="121"/>
      <c r="P5723" s="121"/>
      <c r="Q5723" s="117"/>
      <c r="R5723" s="122"/>
      <c r="S5723" s="117"/>
      <c r="T5723" s="123"/>
      <c r="U5723" s="299"/>
      <c r="V5723" s="294" t="str">
        <f>IF(Tabela7[[#This Row],[C/V]]="c",Tabela7[[#This Row],[Preço Médio]],"")</f>
        <v/>
      </c>
      <c r="W5723" s="294" t="str">
        <f>IF(Tabela7[[#This Row],[C/V]]="v",Tabela7[[#This Row],[Preço Médio]],"")</f>
        <v/>
      </c>
      <c r="X5723" s="123" t="str">
        <f>Tabela7[[#This Row],[Código Negociação]]&amp;Tabela7[[#This Row],[C/V]]</f>
        <v/>
      </c>
    </row>
    <row r="5724" spans="3:24" ht="15" customHeight="1" x14ac:dyDescent="0.25">
      <c r="C5724" s="262"/>
      <c r="D5724" s="272"/>
      <c r="E5724" s="272"/>
      <c r="F5724" s="264"/>
      <c r="G5724" s="265"/>
      <c r="H5724" s="126"/>
      <c r="I5724" s="125"/>
      <c r="J5724" s="125"/>
      <c r="K5724" s="125"/>
      <c r="L5724" s="125"/>
      <c r="M5724" s="125"/>
      <c r="N5724" s="125"/>
      <c r="O5724" s="266"/>
      <c r="P5724" s="267"/>
      <c r="Q5724" s="268"/>
      <c r="R5724" s="269"/>
      <c r="S5724" s="268"/>
      <c r="T5724" s="263"/>
      <c r="U5724" s="300"/>
      <c r="V5724" s="294" t="str">
        <f>IF(Tabela7[[#This Row],[C/V]]="c",Tabela7[[#This Row],[Preço Médio]],"")</f>
        <v/>
      </c>
      <c r="W5724" s="294" t="str">
        <f>IF(Tabela7[[#This Row],[C/V]]="v",Tabela7[[#This Row],[Preço Médio]],"")</f>
        <v/>
      </c>
      <c r="X5724" s="123" t="str">
        <f>Tabela7[[#This Row],[Código Negociação]]&amp;Tabela7[[#This Row],[C/V]]</f>
        <v/>
      </c>
    </row>
    <row r="5725" spans="3:24" ht="15" customHeight="1" x14ac:dyDescent="0.25">
      <c r="C5725" s="262"/>
      <c r="D5725" s="272"/>
      <c r="E5725" s="272"/>
      <c r="F5725" s="264"/>
      <c r="G5725" s="265"/>
      <c r="H5725" s="126"/>
      <c r="I5725" s="125"/>
      <c r="J5725" s="125"/>
      <c r="K5725" s="125"/>
      <c r="L5725" s="125"/>
      <c r="M5725" s="125"/>
      <c r="N5725" s="125"/>
      <c r="O5725" s="266"/>
      <c r="P5725" s="267"/>
      <c r="Q5725" s="267"/>
      <c r="R5725" s="270"/>
      <c r="S5725" s="267"/>
      <c r="T5725" s="264"/>
      <c r="U5725" s="300"/>
      <c r="V5725" s="294" t="str">
        <f>IF(Tabela7[[#This Row],[C/V]]="c",Tabela7[[#This Row],[Preço Médio]],"")</f>
        <v/>
      </c>
      <c r="W5725" s="294" t="str">
        <f>IF(Tabela7[[#This Row],[C/V]]="v",Tabela7[[#This Row],[Preço Médio]],"")</f>
        <v/>
      </c>
      <c r="X5725" s="123" t="str">
        <f>Tabela7[[#This Row],[Código Negociação]]&amp;Tabela7[[#This Row],[C/V]]</f>
        <v/>
      </c>
    </row>
    <row r="5726" spans="3:24" ht="15" customHeight="1" x14ac:dyDescent="0.25">
      <c r="C5726" s="141"/>
      <c r="D5726" s="273"/>
      <c r="E5726" s="273"/>
      <c r="F5726" s="264"/>
      <c r="G5726" s="274"/>
      <c r="H5726" s="264"/>
      <c r="I5726" s="275"/>
      <c r="J5726" s="275"/>
      <c r="K5726" s="275"/>
      <c r="L5726" s="275"/>
      <c r="M5726" s="275"/>
      <c r="N5726" s="275"/>
      <c r="O5726" s="267"/>
      <c r="P5726" s="267"/>
      <c r="Q5726" s="268"/>
      <c r="R5726" s="269"/>
      <c r="S5726" s="268"/>
      <c r="T5726" s="263"/>
      <c r="U5726" s="300"/>
      <c r="V5726" s="294" t="str">
        <f>IF(Tabela7[[#This Row],[C/V]]="c",Tabela7[[#This Row],[Preço Médio]],"")</f>
        <v/>
      </c>
      <c r="W5726" s="294" t="str">
        <f>IF(Tabela7[[#This Row],[C/V]]="v",Tabela7[[#This Row],[Preço Médio]],"")</f>
        <v/>
      </c>
      <c r="X5726" s="123" t="str">
        <f>Tabela7[[#This Row],[Código Negociação]]&amp;Tabela7[[#This Row],[C/V]]</f>
        <v/>
      </c>
    </row>
    <row r="5727" spans="3:24" ht="15" customHeight="1" x14ac:dyDescent="0.25">
      <c r="C5727" s="262"/>
      <c r="D5727" s="272"/>
      <c r="E5727" s="273"/>
      <c r="F5727" s="264"/>
      <c r="G5727" s="265"/>
      <c r="H5727" s="126"/>
      <c r="I5727" s="125"/>
      <c r="J5727" s="125"/>
      <c r="K5727" s="125"/>
      <c r="L5727" s="125"/>
      <c r="M5727" s="125"/>
      <c r="N5727" s="125"/>
      <c r="O5727" s="266"/>
      <c r="P5727" s="267"/>
      <c r="Q5727" s="268"/>
      <c r="R5727" s="269"/>
      <c r="S5727" s="268"/>
      <c r="T5727" s="263"/>
      <c r="U5727" s="300"/>
      <c r="V5727" s="294" t="str">
        <f>IF(Tabela7[[#This Row],[C/V]]="c",Tabela7[[#This Row],[Preço Médio]],"")</f>
        <v/>
      </c>
      <c r="W5727" s="294" t="str">
        <f>IF(Tabela7[[#This Row],[C/V]]="v",Tabela7[[#This Row],[Preço Médio]],"")</f>
        <v/>
      </c>
      <c r="X5727" s="123" t="str">
        <f>Tabela7[[#This Row],[Código Negociação]]&amp;Tabela7[[#This Row],[C/V]]</f>
        <v/>
      </c>
    </row>
    <row r="5728" spans="3:24" ht="15" customHeight="1" x14ac:dyDescent="0.25">
      <c r="C5728" s="262"/>
      <c r="D5728" s="272"/>
      <c r="E5728" s="273"/>
      <c r="F5728" s="264"/>
      <c r="G5728" s="265"/>
      <c r="H5728" s="126"/>
      <c r="I5728" s="125"/>
      <c r="J5728" s="125"/>
      <c r="K5728" s="125"/>
      <c r="L5728" s="125"/>
      <c r="M5728" s="125"/>
      <c r="N5728" s="125"/>
      <c r="O5728" s="266"/>
      <c r="P5728" s="267"/>
      <c r="Q5728" s="267"/>
      <c r="R5728" s="270"/>
      <c r="S5728" s="267"/>
      <c r="T5728" s="264"/>
      <c r="U5728" s="300"/>
      <c r="V5728" s="294" t="str">
        <f>IF(Tabela7[[#This Row],[C/V]]="c",Tabela7[[#This Row],[Preço Médio]],"")</f>
        <v/>
      </c>
      <c r="W5728" s="294" t="str">
        <f>IF(Tabela7[[#This Row],[C/V]]="v",Tabela7[[#This Row],[Preço Médio]],"")</f>
        <v/>
      </c>
      <c r="X5728" s="123" t="str">
        <f>Tabela7[[#This Row],[Código Negociação]]&amp;Tabela7[[#This Row],[C/V]]</f>
        <v/>
      </c>
    </row>
    <row r="5729" spans="3:24" ht="15" customHeight="1" x14ac:dyDescent="0.25">
      <c r="C5729" s="141"/>
      <c r="D5729" s="271"/>
      <c r="E5729" s="271"/>
      <c r="F5729" s="118"/>
      <c r="G5729" s="119"/>
      <c r="H5729" s="118"/>
      <c r="I5729" s="120"/>
      <c r="J5729" s="120"/>
      <c r="K5729" s="120"/>
      <c r="L5729" s="120"/>
      <c r="M5729" s="120"/>
      <c r="N5729" s="120"/>
      <c r="O5729" s="121"/>
      <c r="P5729" s="121"/>
      <c r="Q5729" s="117"/>
      <c r="R5729" s="122"/>
      <c r="S5729" s="117"/>
      <c r="T5729" s="123"/>
      <c r="U5729" s="299"/>
      <c r="V5729" s="294" t="str">
        <f>IF(Tabela7[[#This Row],[C/V]]="c",Tabela7[[#This Row],[Preço Médio]],"")</f>
        <v/>
      </c>
      <c r="W5729" s="294" t="str">
        <f>IF(Tabela7[[#This Row],[C/V]]="v",Tabela7[[#This Row],[Preço Médio]],"")</f>
        <v/>
      </c>
      <c r="X5729" s="123" t="str">
        <f>Tabela7[[#This Row],[Código Negociação]]&amp;Tabela7[[#This Row],[C/V]]</f>
        <v/>
      </c>
    </row>
    <row r="5730" spans="3:24" ht="15" customHeight="1" x14ac:dyDescent="0.25">
      <c r="C5730" s="262"/>
      <c r="D5730" s="272"/>
      <c r="E5730" s="272"/>
      <c r="F5730" s="264"/>
      <c r="G5730" s="265"/>
      <c r="H5730" s="126"/>
      <c r="I5730" s="125"/>
      <c r="J5730" s="125"/>
      <c r="K5730" s="125"/>
      <c r="L5730" s="125"/>
      <c r="M5730" s="125"/>
      <c r="N5730" s="125"/>
      <c r="O5730" s="266"/>
      <c r="P5730" s="267"/>
      <c r="Q5730" s="268"/>
      <c r="R5730" s="269"/>
      <c r="S5730" s="268"/>
      <c r="T5730" s="263"/>
      <c r="U5730" s="300"/>
      <c r="V5730" s="294" t="str">
        <f>IF(Tabela7[[#This Row],[C/V]]="c",Tabela7[[#This Row],[Preço Médio]],"")</f>
        <v/>
      </c>
      <c r="W5730" s="294" t="str">
        <f>IF(Tabela7[[#This Row],[C/V]]="v",Tabela7[[#This Row],[Preço Médio]],"")</f>
        <v/>
      </c>
      <c r="X5730" s="123" t="str">
        <f>Tabela7[[#This Row],[Código Negociação]]&amp;Tabela7[[#This Row],[C/V]]</f>
        <v/>
      </c>
    </row>
    <row r="5731" spans="3:24" ht="15" customHeight="1" x14ac:dyDescent="0.25">
      <c r="C5731" s="262"/>
      <c r="D5731" s="272"/>
      <c r="E5731" s="272"/>
      <c r="F5731" s="264"/>
      <c r="G5731" s="265"/>
      <c r="H5731" s="126"/>
      <c r="I5731" s="125"/>
      <c r="J5731" s="125"/>
      <c r="K5731" s="125"/>
      <c r="L5731" s="125"/>
      <c r="M5731" s="125"/>
      <c r="N5731" s="125"/>
      <c r="O5731" s="266"/>
      <c r="P5731" s="267"/>
      <c r="Q5731" s="267"/>
      <c r="R5731" s="270"/>
      <c r="S5731" s="267"/>
      <c r="T5731" s="264"/>
      <c r="U5731" s="300"/>
      <c r="V5731" s="294" t="str">
        <f>IF(Tabela7[[#This Row],[C/V]]="c",Tabela7[[#This Row],[Preço Médio]],"")</f>
        <v/>
      </c>
      <c r="W5731" s="294" t="str">
        <f>IF(Tabela7[[#This Row],[C/V]]="v",Tabela7[[#This Row],[Preço Médio]],"")</f>
        <v/>
      </c>
      <c r="X5731" s="123" t="str">
        <f>Tabela7[[#This Row],[Código Negociação]]&amp;Tabela7[[#This Row],[C/V]]</f>
        <v/>
      </c>
    </row>
    <row r="5732" spans="3:24" ht="15" customHeight="1" x14ac:dyDescent="0.25">
      <c r="C5732" s="141"/>
      <c r="D5732" s="273"/>
      <c r="E5732" s="273"/>
      <c r="F5732" s="264"/>
      <c r="G5732" s="274"/>
      <c r="H5732" s="264"/>
      <c r="I5732" s="275"/>
      <c r="J5732" s="275"/>
      <c r="K5732" s="275"/>
      <c r="L5732" s="275"/>
      <c r="M5732" s="275"/>
      <c r="N5732" s="275"/>
      <c r="O5732" s="267"/>
      <c r="P5732" s="267"/>
      <c r="Q5732" s="268"/>
      <c r="R5732" s="269"/>
      <c r="S5732" s="268"/>
      <c r="T5732" s="263"/>
      <c r="U5732" s="300"/>
      <c r="V5732" s="294" t="str">
        <f>IF(Tabela7[[#This Row],[C/V]]="c",Tabela7[[#This Row],[Preço Médio]],"")</f>
        <v/>
      </c>
      <c r="W5732" s="294" t="str">
        <f>IF(Tabela7[[#This Row],[C/V]]="v",Tabela7[[#This Row],[Preço Médio]],"")</f>
        <v/>
      </c>
      <c r="X5732" s="123" t="str">
        <f>Tabela7[[#This Row],[Código Negociação]]&amp;Tabela7[[#This Row],[C/V]]</f>
        <v/>
      </c>
    </row>
    <row r="5733" spans="3:24" ht="15" customHeight="1" x14ac:dyDescent="0.25">
      <c r="C5733" s="262"/>
      <c r="D5733" s="272"/>
      <c r="E5733" s="273"/>
      <c r="F5733" s="264"/>
      <c r="G5733" s="265"/>
      <c r="H5733" s="126"/>
      <c r="I5733" s="125"/>
      <c r="J5733" s="125"/>
      <c r="K5733" s="125"/>
      <c r="L5733" s="125"/>
      <c r="M5733" s="125"/>
      <c r="N5733" s="125"/>
      <c r="O5733" s="266"/>
      <c r="P5733" s="267"/>
      <c r="Q5733" s="268"/>
      <c r="R5733" s="269"/>
      <c r="S5733" s="268"/>
      <c r="T5733" s="263"/>
      <c r="U5733" s="300"/>
      <c r="V5733" s="294" t="str">
        <f>IF(Tabela7[[#This Row],[C/V]]="c",Tabela7[[#This Row],[Preço Médio]],"")</f>
        <v/>
      </c>
      <c r="W5733" s="294" t="str">
        <f>IF(Tabela7[[#This Row],[C/V]]="v",Tabela7[[#This Row],[Preço Médio]],"")</f>
        <v/>
      </c>
      <c r="X5733" s="123" t="str">
        <f>Tabela7[[#This Row],[Código Negociação]]&amp;Tabela7[[#This Row],[C/V]]</f>
        <v/>
      </c>
    </row>
    <row r="5734" spans="3:24" ht="15" customHeight="1" x14ac:dyDescent="0.25">
      <c r="C5734" s="262"/>
      <c r="D5734" s="272"/>
      <c r="E5734" s="273"/>
      <c r="F5734" s="264"/>
      <c r="G5734" s="265"/>
      <c r="H5734" s="126"/>
      <c r="I5734" s="125"/>
      <c r="J5734" s="125"/>
      <c r="K5734" s="125"/>
      <c r="L5734" s="125"/>
      <c r="M5734" s="125"/>
      <c r="N5734" s="125"/>
      <c r="O5734" s="266"/>
      <c r="P5734" s="267"/>
      <c r="Q5734" s="267"/>
      <c r="R5734" s="270"/>
      <c r="S5734" s="267"/>
      <c r="T5734" s="264"/>
      <c r="U5734" s="300"/>
      <c r="V5734" s="294" t="str">
        <f>IF(Tabela7[[#This Row],[C/V]]="c",Tabela7[[#This Row],[Preço Médio]],"")</f>
        <v/>
      </c>
      <c r="W5734" s="294" t="str">
        <f>IF(Tabela7[[#This Row],[C/V]]="v",Tabela7[[#This Row],[Preço Médio]],"")</f>
        <v/>
      </c>
      <c r="X5734" s="123" t="str">
        <f>Tabela7[[#This Row],[Código Negociação]]&amp;Tabela7[[#This Row],[C/V]]</f>
        <v/>
      </c>
    </row>
    <row r="5735" spans="3:24" ht="15" customHeight="1" x14ac:dyDescent="0.25">
      <c r="C5735" s="141"/>
      <c r="D5735" s="271"/>
      <c r="E5735" s="271"/>
      <c r="F5735" s="118"/>
      <c r="G5735" s="119"/>
      <c r="H5735" s="118"/>
      <c r="I5735" s="120"/>
      <c r="J5735" s="120"/>
      <c r="K5735" s="120"/>
      <c r="L5735" s="120"/>
      <c r="M5735" s="120"/>
      <c r="N5735" s="120"/>
      <c r="O5735" s="121"/>
      <c r="P5735" s="121"/>
      <c r="Q5735" s="117"/>
      <c r="R5735" s="122"/>
      <c r="S5735" s="117"/>
      <c r="T5735" s="123"/>
      <c r="U5735" s="299"/>
      <c r="V5735" s="294" t="str">
        <f>IF(Tabela7[[#This Row],[C/V]]="c",Tabela7[[#This Row],[Preço Médio]],"")</f>
        <v/>
      </c>
      <c r="W5735" s="294" t="str">
        <f>IF(Tabela7[[#This Row],[C/V]]="v",Tabela7[[#This Row],[Preço Médio]],"")</f>
        <v/>
      </c>
      <c r="X5735" s="123" t="str">
        <f>Tabela7[[#This Row],[Código Negociação]]&amp;Tabela7[[#This Row],[C/V]]</f>
        <v/>
      </c>
    </row>
    <row r="5736" spans="3:24" ht="15" customHeight="1" x14ac:dyDescent="0.25">
      <c r="C5736" s="262"/>
      <c r="D5736" s="272"/>
      <c r="E5736" s="272"/>
      <c r="F5736" s="264"/>
      <c r="G5736" s="265"/>
      <c r="H5736" s="126"/>
      <c r="I5736" s="125"/>
      <c r="J5736" s="125"/>
      <c r="K5736" s="125"/>
      <c r="L5736" s="125"/>
      <c r="M5736" s="125"/>
      <c r="N5736" s="125"/>
      <c r="O5736" s="266"/>
      <c r="P5736" s="267"/>
      <c r="Q5736" s="268"/>
      <c r="R5736" s="269"/>
      <c r="S5736" s="268"/>
      <c r="T5736" s="263"/>
      <c r="U5736" s="300"/>
      <c r="V5736" s="294" t="str">
        <f>IF(Tabela7[[#This Row],[C/V]]="c",Tabela7[[#This Row],[Preço Médio]],"")</f>
        <v/>
      </c>
      <c r="W5736" s="294" t="str">
        <f>IF(Tabela7[[#This Row],[C/V]]="v",Tabela7[[#This Row],[Preço Médio]],"")</f>
        <v/>
      </c>
      <c r="X5736" s="123" t="str">
        <f>Tabela7[[#This Row],[Código Negociação]]&amp;Tabela7[[#This Row],[C/V]]</f>
        <v/>
      </c>
    </row>
    <row r="5737" spans="3:24" ht="15" customHeight="1" x14ac:dyDescent="0.25">
      <c r="C5737" s="262"/>
      <c r="D5737" s="272"/>
      <c r="E5737" s="272"/>
      <c r="F5737" s="264"/>
      <c r="G5737" s="265"/>
      <c r="H5737" s="126"/>
      <c r="I5737" s="125"/>
      <c r="J5737" s="125"/>
      <c r="K5737" s="125"/>
      <c r="L5737" s="125"/>
      <c r="M5737" s="125"/>
      <c r="N5737" s="125"/>
      <c r="O5737" s="266"/>
      <c r="P5737" s="267"/>
      <c r="Q5737" s="267"/>
      <c r="R5737" s="270"/>
      <c r="S5737" s="267"/>
      <c r="T5737" s="264"/>
      <c r="U5737" s="300"/>
      <c r="V5737" s="294" t="str">
        <f>IF(Tabela7[[#This Row],[C/V]]="c",Tabela7[[#This Row],[Preço Médio]],"")</f>
        <v/>
      </c>
      <c r="W5737" s="294" t="str">
        <f>IF(Tabela7[[#This Row],[C/V]]="v",Tabela7[[#This Row],[Preço Médio]],"")</f>
        <v/>
      </c>
      <c r="X5737" s="123" t="str">
        <f>Tabela7[[#This Row],[Código Negociação]]&amp;Tabela7[[#This Row],[C/V]]</f>
        <v/>
      </c>
    </row>
    <row r="5738" spans="3:24" ht="15" customHeight="1" x14ac:dyDescent="0.25">
      <c r="C5738" s="141"/>
      <c r="D5738" s="273"/>
      <c r="E5738" s="273"/>
      <c r="F5738" s="264"/>
      <c r="G5738" s="274"/>
      <c r="H5738" s="264"/>
      <c r="I5738" s="275"/>
      <c r="J5738" s="275"/>
      <c r="K5738" s="275"/>
      <c r="L5738" s="275"/>
      <c r="M5738" s="275"/>
      <c r="N5738" s="275"/>
      <c r="O5738" s="267"/>
      <c r="P5738" s="267"/>
      <c r="Q5738" s="268"/>
      <c r="R5738" s="269"/>
      <c r="S5738" s="268"/>
      <c r="T5738" s="263"/>
      <c r="U5738" s="300"/>
      <c r="V5738" s="294" t="str">
        <f>IF(Tabela7[[#This Row],[C/V]]="c",Tabela7[[#This Row],[Preço Médio]],"")</f>
        <v/>
      </c>
      <c r="W5738" s="294" t="str">
        <f>IF(Tabela7[[#This Row],[C/V]]="v",Tabela7[[#This Row],[Preço Médio]],"")</f>
        <v/>
      </c>
      <c r="X5738" s="123" t="str">
        <f>Tabela7[[#This Row],[Código Negociação]]&amp;Tabela7[[#This Row],[C/V]]</f>
        <v/>
      </c>
    </row>
    <row r="5739" spans="3:24" ht="15" customHeight="1" x14ac:dyDescent="0.25">
      <c r="C5739" s="262"/>
      <c r="D5739" s="272"/>
      <c r="E5739" s="273"/>
      <c r="F5739" s="264"/>
      <c r="G5739" s="265"/>
      <c r="H5739" s="126"/>
      <c r="I5739" s="125"/>
      <c r="J5739" s="125"/>
      <c r="K5739" s="125"/>
      <c r="L5739" s="125"/>
      <c r="M5739" s="125"/>
      <c r="N5739" s="125"/>
      <c r="O5739" s="266"/>
      <c r="P5739" s="267"/>
      <c r="Q5739" s="268"/>
      <c r="R5739" s="269"/>
      <c r="S5739" s="268"/>
      <c r="T5739" s="263"/>
      <c r="U5739" s="300"/>
      <c r="V5739" s="294" t="str">
        <f>IF(Tabela7[[#This Row],[C/V]]="c",Tabela7[[#This Row],[Preço Médio]],"")</f>
        <v/>
      </c>
      <c r="W5739" s="294" t="str">
        <f>IF(Tabela7[[#This Row],[C/V]]="v",Tabela7[[#This Row],[Preço Médio]],"")</f>
        <v/>
      </c>
      <c r="X5739" s="123" t="str">
        <f>Tabela7[[#This Row],[Código Negociação]]&amp;Tabela7[[#This Row],[C/V]]</f>
        <v/>
      </c>
    </row>
    <row r="5740" spans="3:24" ht="15" customHeight="1" x14ac:dyDescent="0.25">
      <c r="C5740" s="262"/>
      <c r="D5740" s="272"/>
      <c r="E5740" s="273"/>
      <c r="F5740" s="264"/>
      <c r="G5740" s="265"/>
      <c r="H5740" s="126"/>
      <c r="I5740" s="125"/>
      <c r="J5740" s="125"/>
      <c r="K5740" s="125"/>
      <c r="L5740" s="125"/>
      <c r="M5740" s="125"/>
      <c r="N5740" s="125"/>
      <c r="O5740" s="266"/>
      <c r="P5740" s="267"/>
      <c r="Q5740" s="267"/>
      <c r="R5740" s="270"/>
      <c r="S5740" s="267"/>
      <c r="T5740" s="264"/>
      <c r="U5740" s="300"/>
      <c r="V5740" s="294" t="str">
        <f>IF(Tabela7[[#This Row],[C/V]]="c",Tabela7[[#This Row],[Preço Médio]],"")</f>
        <v/>
      </c>
      <c r="W5740" s="294" t="str">
        <f>IF(Tabela7[[#This Row],[C/V]]="v",Tabela7[[#This Row],[Preço Médio]],"")</f>
        <v/>
      </c>
      <c r="X5740" s="123" t="str">
        <f>Tabela7[[#This Row],[Código Negociação]]&amp;Tabela7[[#This Row],[C/V]]</f>
        <v/>
      </c>
    </row>
    <row r="5741" spans="3:24" ht="15" customHeight="1" x14ac:dyDescent="0.25">
      <c r="C5741" s="141"/>
      <c r="D5741" s="271"/>
      <c r="E5741" s="271"/>
      <c r="F5741" s="118"/>
      <c r="G5741" s="119"/>
      <c r="H5741" s="118"/>
      <c r="I5741" s="120"/>
      <c r="J5741" s="120"/>
      <c r="K5741" s="120"/>
      <c r="L5741" s="120"/>
      <c r="M5741" s="120"/>
      <c r="N5741" s="120"/>
      <c r="O5741" s="121"/>
      <c r="P5741" s="121"/>
      <c r="Q5741" s="117"/>
      <c r="R5741" s="122"/>
      <c r="S5741" s="117"/>
      <c r="T5741" s="123"/>
      <c r="U5741" s="299"/>
      <c r="V5741" s="294" t="str">
        <f>IF(Tabela7[[#This Row],[C/V]]="c",Tabela7[[#This Row],[Preço Médio]],"")</f>
        <v/>
      </c>
      <c r="W5741" s="294" t="str">
        <f>IF(Tabela7[[#This Row],[C/V]]="v",Tabela7[[#This Row],[Preço Médio]],"")</f>
        <v/>
      </c>
      <c r="X5741" s="123" t="str">
        <f>Tabela7[[#This Row],[Código Negociação]]&amp;Tabela7[[#This Row],[C/V]]</f>
        <v/>
      </c>
    </row>
    <row r="5742" spans="3:24" ht="15" customHeight="1" x14ac:dyDescent="0.25">
      <c r="C5742" s="262"/>
      <c r="D5742" s="272"/>
      <c r="E5742" s="272"/>
      <c r="F5742" s="264"/>
      <c r="G5742" s="265"/>
      <c r="H5742" s="126"/>
      <c r="I5742" s="125"/>
      <c r="J5742" s="125"/>
      <c r="K5742" s="125"/>
      <c r="L5742" s="125"/>
      <c r="M5742" s="125"/>
      <c r="N5742" s="125"/>
      <c r="O5742" s="266"/>
      <c r="P5742" s="267"/>
      <c r="Q5742" s="268"/>
      <c r="R5742" s="269"/>
      <c r="S5742" s="268"/>
      <c r="T5742" s="263"/>
      <c r="U5742" s="300"/>
      <c r="V5742" s="294" t="str">
        <f>IF(Tabela7[[#This Row],[C/V]]="c",Tabela7[[#This Row],[Preço Médio]],"")</f>
        <v/>
      </c>
      <c r="W5742" s="294" t="str">
        <f>IF(Tabela7[[#This Row],[C/V]]="v",Tabela7[[#This Row],[Preço Médio]],"")</f>
        <v/>
      </c>
      <c r="X5742" s="123" t="str">
        <f>Tabela7[[#This Row],[Código Negociação]]&amp;Tabela7[[#This Row],[C/V]]</f>
        <v/>
      </c>
    </row>
    <row r="5743" spans="3:24" ht="15" customHeight="1" x14ac:dyDescent="0.25">
      <c r="C5743" s="262"/>
      <c r="D5743" s="272"/>
      <c r="E5743" s="272"/>
      <c r="F5743" s="264"/>
      <c r="G5743" s="265"/>
      <c r="H5743" s="126"/>
      <c r="I5743" s="125"/>
      <c r="J5743" s="125"/>
      <c r="K5743" s="125"/>
      <c r="L5743" s="125"/>
      <c r="M5743" s="125"/>
      <c r="N5743" s="125"/>
      <c r="O5743" s="266"/>
      <c r="P5743" s="267"/>
      <c r="Q5743" s="267"/>
      <c r="R5743" s="270"/>
      <c r="S5743" s="267"/>
      <c r="T5743" s="264"/>
      <c r="U5743" s="300"/>
      <c r="V5743" s="294" t="str">
        <f>IF(Tabela7[[#This Row],[C/V]]="c",Tabela7[[#This Row],[Preço Médio]],"")</f>
        <v/>
      </c>
      <c r="W5743" s="294" t="str">
        <f>IF(Tabela7[[#This Row],[C/V]]="v",Tabela7[[#This Row],[Preço Médio]],"")</f>
        <v/>
      </c>
      <c r="X5743" s="123" t="str">
        <f>Tabela7[[#This Row],[Código Negociação]]&amp;Tabela7[[#This Row],[C/V]]</f>
        <v/>
      </c>
    </row>
    <row r="5744" spans="3:24" ht="15" customHeight="1" x14ac:dyDescent="0.25">
      <c r="C5744" s="141"/>
      <c r="D5744" s="273"/>
      <c r="E5744" s="273"/>
      <c r="F5744" s="264"/>
      <c r="G5744" s="274"/>
      <c r="H5744" s="264"/>
      <c r="I5744" s="275"/>
      <c r="J5744" s="275"/>
      <c r="K5744" s="275"/>
      <c r="L5744" s="275"/>
      <c r="M5744" s="275"/>
      <c r="N5744" s="275"/>
      <c r="O5744" s="267"/>
      <c r="P5744" s="267"/>
      <c r="Q5744" s="268"/>
      <c r="R5744" s="269"/>
      <c r="S5744" s="268"/>
      <c r="T5744" s="263"/>
      <c r="U5744" s="300"/>
      <c r="V5744" s="294" t="str">
        <f>IF(Tabela7[[#This Row],[C/V]]="c",Tabela7[[#This Row],[Preço Médio]],"")</f>
        <v/>
      </c>
      <c r="W5744" s="294" t="str">
        <f>IF(Tabela7[[#This Row],[C/V]]="v",Tabela7[[#This Row],[Preço Médio]],"")</f>
        <v/>
      </c>
      <c r="X5744" s="123" t="str">
        <f>Tabela7[[#This Row],[Código Negociação]]&amp;Tabela7[[#This Row],[C/V]]</f>
        <v/>
      </c>
    </row>
    <row r="5745" spans="3:24" ht="15" customHeight="1" x14ac:dyDescent="0.25">
      <c r="C5745" s="262"/>
      <c r="D5745" s="272"/>
      <c r="E5745" s="273"/>
      <c r="F5745" s="264"/>
      <c r="G5745" s="265"/>
      <c r="H5745" s="126"/>
      <c r="I5745" s="125"/>
      <c r="J5745" s="125"/>
      <c r="K5745" s="125"/>
      <c r="L5745" s="125"/>
      <c r="M5745" s="125"/>
      <c r="N5745" s="125"/>
      <c r="O5745" s="266"/>
      <c r="P5745" s="267"/>
      <c r="Q5745" s="268"/>
      <c r="R5745" s="269"/>
      <c r="S5745" s="268"/>
      <c r="T5745" s="263"/>
      <c r="U5745" s="300"/>
      <c r="V5745" s="294" t="str">
        <f>IF(Tabela7[[#This Row],[C/V]]="c",Tabela7[[#This Row],[Preço Médio]],"")</f>
        <v/>
      </c>
      <c r="W5745" s="294" t="str">
        <f>IF(Tabela7[[#This Row],[C/V]]="v",Tabela7[[#This Row],[Preço Médio]],"")</f>
        <v/>
      </c>
      <c r="X5745" s="123" t="str">
        <f>Tabela7[[#This Row],[Código Negociação]]&amp;Tabela7[[#This Row],[C/V]]</f>
        <v/>
      </c>
    </row>
    <row r="5746" spans="3:24" ht="15" customHeight="1" x14ac:dyDescent="0.25">
      <c r="C5746" s="262"/>
      <c r="D5746" s="272"/>
      <c r="E5746" s="273"/>
      <c r="F5746" s="264"/>
      <c r="G5746" s="265"/>
      <c r="H5746" s="126"/>
      <c r="I5746" s="125"/>
      <c r="J5746" s="125"/>
      <c r="K5746" s="125"/>
      <c r="L5746" s="125"/>
      <c r="M5746" s="125"/>
      <c r="N5746" s="125"/>
      <c r="O5746" s="266"/>
      <c r="P5746" s="267"/>
      <c r="Q5746" s="267"/>
      <c r="R5746" s="270"/>
      <c r="S5746" s="267"/>
      <c r="T5746" s="264"/>
      <c r="U5746" s="300"/>
      <c r="V5746" s="294" t="str">
        <f>IF(Tabela7[[#This Row],[C/V]]="c",Tabela7[[#This Row],[Preço Médio]],"")</f>
        <v/>
      </c>
      <c r="W5746" s="294" t="str">
        <f>IF(Tabela7[[#This Row],[C/V]]="v",Tabela7[[#This Row],[Preço Médio]],"")</f>
        <v/>
      </c>
      <c r="X5746" s="123" t="str">
        <f>Tabela7[[#This Row],[Código Negociação]]&amp;Tabela7[[#This Row],[C/V]]</f>
        <v/>
      </c>
    </row>
    <row r="5747" spans="3:24" ht="15" customHeight="1" x14ac:dyDescent="0.25">
      <c r="C5747" s="141"/>
      <c r="D5747" s="271"/>
      <c r="E5747" s="271"/>
      <c r="F5747" s="118"/>
      <c r="G5747" s="119"/>
      <c r="H5747" s="118"/>
      <c r="I5747" s="120"/>
      <c r="J5747" s="120"/>
      <c r="K5747" s="120"/>
      <c r="L5747" s="120"/>
      <c r="M5747" s="120"/>
      <c r="N5747" s="120"/>
      <c r="O5747" s="121"/>
      <c r="P5747" s="121"/>
      <c r="Q5747" s="117"/>
      <c r="R5747" s="122"/>
      <c r="S5747" s="117"/>
      <c r="T5747" s="123"/>
      <c r="U5747" s="299"/>
      <c r="V5747" s="294" t="str">
        <f>IF(Tabela7[[#This Row],[C/V]]="c",Tabela7[[#This Row],[Preço Médio]],"")</f>
        <v/>
      </c>
      <c r="W5747" s="294" t="str">
        <f>IF(Tabela7[[#This Row],[C/V]]="v",Tabela7[[#This Row],[Preço Médio]],"")</f>
        <v/>
      </c>
      <c r="X5747" s="123" t="str">
        <f>Tabela7[[#This Row],[Código Negociação]]&amp;Tabela7[[#This Row],[C/V]]</f>
        <v/>
      </c>
    </row>
    <row r="5748" spans="3:24" ht="15" customHeight="1" x14ac:dyDescent="0.25">
      <c r="C5748" s="262"/>
      <c r="D5748" s="272"/>
      <c r="E5748" s="272"/>
      <c r="F5748" s="264"/>
      <c r="G5748" s="265"/>
      <c r="H5748" s="126"/>
      <c r="I5748" s="125"/>
      <c r="J5748" s="125"/>
      <c r="K5748" s="125"/>
      <c r="L5748" s="125"/>
      <c r="M5748" s="125"/>
      <c r="N5748" s="125"/>
      <c r="O5748" s="266"/>
      <c r="P5748" s="267"/>
      <c r="Q5748" s="268"/>
      <c r="R5748" s="269"/>
      <c r="S5748" s="268"/>
      <c r="T5748" s="263"/>
      <c r="U5748" s="300"/>
      <c r="V5748" s="294" t="str">
        <f>IF(Tabela7[[#This Row],[C/V]]="c",Tabela7[[#This Row],[Preço Médio]],"")</f>
        <v/>
      </c>
      <c r="W5748" s="294" t="str">
        <f>IF(Tabela7[[#This Row],[C/V]]="v",Tabela7[[#This Row],[Preço Médio]],"")</f>
        <v/>
      </c>
      <c r="X5748" s="123" t="str">
        <f>Tabela7[[#This Row],[Código Negociação]]&amp;Tabela7[[#This Row],[C/V]]</f>
        <v/>
      </c>
    </row>
    <row r="5749" spans="3:24" ht="15" customHeight="1" x14ac:dyDescent="0.25">
      <c r="C5749" s="262"/>
      <c r="D5749" s="272"/>
      <c r="E5749" s="272"/>
      <c r="F5749" s="264"/>
      <c r="G5749" s="265"/>
      <c r="H5749" s="126"/>
      <c r="I5749" s="125"/>
      <c r="J5749" s="125"/>
      <c r="K5749" s="125"/>
      <c r="L5749" s="125"/>
      <c r="M5749" s="125"/>
      <c r="N5749" s="125"/>
      <c r="O5749" s="266"/>
      <c r="P5749" s="267"/>
      <c r="Q5749" s="267"/>
      <c r="R5749" s="270"/>
      <c r="S5749" s="267"/>
      <c r="T5749" s="264"/>
      <c r="U5749" s="300"/>
      <c r="V5749" s="294" t="str">
        <f>IF(Tabela7[[#This Row],[C/V]]="c",Tabela7[[#This Row],[Preço Médio]],"")</f>
        <v/>
      </c>
      <c r="W5749" s="294" t="str">
        <f>IF(Tabela7[[#This Row],[C/V]]="v",Tabela7[[#This Row],[Preço Médio]],"")</f>
        <v/>
      </c>
      <c r="X5749" s="123" t="str">
        <f>Tabela7[[#This Row],[Código Negociação]]&amp;Tabela7[[#This Row],[C/V]]</f>
        <v/>
      </c>
    </row>
    <row r="5750" spans="3:24" ht="15" customHeight="1" x14ac:dyDescent="0.25">
      <c r="C5750" s="141"/>
      <c r="D5750" s="273"/>
      <c r="E5750" s="273"/>
      <c r="F5750" s="264"/>
      <c r="G5750" s="274"/>
      <c r="H5750" s="264"/>
      <c r="I5750" s="275"/>
      <c r="J5750" s="275"/>
      <c r="K5750" s="275"/>
      <c r="L5750" s="275"/>
      <c r="M5750" s="275"/>
      <c r="N5750" s="275"/>
      <c r="O5750" s="267"/>
      <c r="P5750" s="267"/>
      <c r="Q5750" s="268"/>
      <c r="R5750" s="269"/>
      <c r="S5750" s="268"/>
      <c r="T5750" s="263"/>
      <c r="U5750" s="300"/>
      <c r="V5750" s="294" t="str">
        <f>IF(Tabela7[[#This Row],[C/V]]="c",Tabela7[[#This Row],[Preço Médio]],"")</f>
        <v/>
      </c>
      <c r="W5750" s="294" t="str">
        <f>IF(Tabela7[[#This Row],[C/V]]="v",Tabela7[[#This Row],[Preço Médio]],"")</f>
        <v/>
      </c>
      <c r="X5750" s="123" t="str">
        <f>Tabela7[[#This Row],[Código Negociação]]&amp;Tabela7[[#This Row],[C/V]]</f>
        <v/>
      </c>
    </row>
    <row r="5751" spans="3:24" ht="15" customHeight="1" x14ac:dyDescent="0.25">
      <c r="C5751" s="262"/>
      <c r="D5751" s="272"/>
      <c r="E5751" s="273"/>
      <c r="F5751" s="264"/>
      <c r="G5751" s="265"/>
      <c r="H5751" s="126"/>
      <c r="I5751" s="125"/>
      <c r="J5751" s="125"/>
      <c r="K5751" s="125"/>
      <c r="L5751" s="125"/>
      <c r="M5751" s="125"/>
      <c r="N5751" s="125"/>
      <c r="O5751" s="266"/>
      <c r="P5751" s="267"/>
      <c r="Q5751" s="268"/>
      <c r="R5751" s="269"/>
      <c r="S5751" s="268"/>
      <c r="T5751" s="263"/>
      <c r="U5751" s="300"/>
      <c r="V5751" s="294" t="str">
        <f>IF(Tabela7[[#This Row],[C/V]]="c",Tabela7[[#This Row],[Preço Médio]],"")</f>
        <v/>
      </c>
      <c r="W5751" s="294" t="str">
        <f>IF(Tabela7[[#This Row],[C/V]]="v",Tabela7[[#This Row],[Preço Médio]],"")</f>
        <v/>
      </c>
      <c r="X5751" s="123" t="str">
        <f>Tabela7[[#This Row],[Código Negociação]]&amp;Tabela7[[#This Row],[C/V]]</f>
        <v/>
      </c>
    </row>
    <row r="5752" spans="3:24" ht="15" customHeight="1" x14ac:dyDescent="0.25">
      <c r="C5752" s="262"/>
      <c r="D5752" s="272"/>
      <c r="E5752" s="273"/>
      <c r="F5752" s="264"/>
      <c r="G5752" s="265"/>
      <c r="H5752" s="126"/>
      <c r="I5752" s="125"/>
      <c r="J5752" s="125"/>
      <c r="K5752" s="125"/>
      <c r="L5752" s="125"/>
      <c r="M5752" s="125"/>
      <c r="N5752" s="125"/>
      <c r="O5752" s="266"/>
      <c r="P5752" s="267"/>
      <c r="Q5752" s="267"/>
      <c r="R5752" s="270"/>
      <c r="S5752" s="267"/>
      <c r="T5752" s="264"/>
      <c r="U5752" s="300"/>
      <c r="V5752" s="294" t="str">
        <f>IF(Tabela7[[#This Row],[C/V]]="c",Tabela7[[#This Row],[Preço Médio]],"")</f>
        <v/>
      </c>
      <c r="W5752" s="294" t="str">
        <f>IF(Tabela7[[#This Row],[C/V]]="v",Tabela7[[#This Row],[Preço Médio]],"")</f>
        <v/>
      </c>
      <c r="X5752" s="123" t="str">
        <f>Tabela7[[#This Row],[Código Negociação]]&amp;Tabela7[[#This Row],[C/V]]</f>
        <v/>
      </c>
    </row>
    <row r="5753" spans="3:24" ht="15" customHeight="1" x14ac:dyDescent="0.25">
      <c r="C5753" s="141"/>
      <c r="D5753" s="271"/>
      <c r="E5753" s="271"/>
      <c r="F5753" s="118"/>
      <c r="G5753" s="119"/>
      <c r="H5753" s="118"/>
      <c r="I5753" s="120"/>
      <c r="J5753" s="120"/>
      <c r="K5753" s="120"/>
      <c r="L5753" s="120"/>
      <c r="M5753" s="120"/>
      <c r="N5753" s="120"/>
      <c r="O5753" s="121"/>
      <c r="P5753" s="121"/>
      <c r="Q5753" s="117"/>
      <c r="R5753" s="122"/>
      <c r="S5753" s="117"/>
      <c r="T5753" s="123"/>
      <c r="U5753" s="299"/>
      <c r="V5753" s="294" t="str">
        <f>IF(Tabela7[[#This Row],[C/V]]="c",Tabela7[[#This Row],[Preço Médio]],"")</f>
        <v/>
      </c>
      <c r="W5753" s="294" t="str">
        <f>IF(Tabela7[[#This Row],[C/V]]="v",Tabela7[[#This Row],[Preço Médio]],"")</f>
        <v/>
      </c>
      <c r="X5753" s="123" t="str">
        <f>Tabela7[[#This Row],[Código Negociação]]&amp;Tabela7[[#This Row],[C/V]]</f>
        <v/>
      </c>
    </row>
    <row r="5754" spans="3:24" ht="15" customHeight="1" x14ac:dyDescent="0.25">
      <c r="C5754" s="262"/>
      <c r="D5754" s="272"/>
      <c r="E5754" s="272"/>
      <c r="F5754" s="264"/>
      <c r="G5754" s="265"/>
      <c r="H5754" s="126"/>
      <c r="I5754" s="125"/>
      <c r="J5754" s="125"/>
      <c r="K5754" s="125"/>
      <c r="L5754" s="125"/>
      <c r="M5754" s="125"/>
      <c r="N5754" s="125"/>
      <c r="O5754" s="266"/>
      <c r="P5754" s="267"/>
      <c r="Q5754" s="268"/>
      <c r="R5754" s="269"/>
      <c r="S5754" s="268"/>
      <c r="T5754" s="263"/>
      <c r="U5754" s="300"/>
      <c r="V5754" s="294" t="str">
        <f>IF(Tabela7[[#This Row],[C/V]]="c",Tabela7[[#This Row],[Preço Médio]],"")</f>
        <v/>
      </c>
      <c r="W5754" s="294" t="str">
        <f>IF(Tabela7[[#This Row],[C/V]]="v",Tabela7[[#This Row],[Preço Médio]],"")</f>
        <v/>
      </c>
      <c r="X5754" s="123" t="str">
        <f>Tabela7[[#This Row],[Código Negociação]]&amp;Tabela7[[#This Row],[C/V]]</f>
        <v/>
      </c>
    </row>
    <row r="5755" spans="3:24" ht="15" customHeight="1" x14ac:dyDescent="0.25">
      <c r="C5755" s="262"/>
      <c r="D5755" s="272"/>
      <c r="E5755" s="272"/>
      <c r="F5755" s="264"/>
      <c r="G5755" s="265"/>
      <c r="H5755" s="126"/>
      <c r="I5755" s="125"/>
      <c r="J5755" s="125"/>
      <c r="K5755" s="125"/>
      <c r="L5755" s="125"/>
      <c r="M5755" s="125"/>
      <c r="N5755" s="125"/>
      <c r="O5755" s="266"/>
      <c r="P5755" s="267"/>
      <c r="Q5755" s="267"/>
      <c r="R5755" s="270"/>
      <c r="S5755" s="267"/>
      <c r="T5755" s="264"/>
      <c r="U5755" s="300"/>
      <c r="V5755" s="294" t="str">
        <f>IF(Tabela7[[#This Row],[C/V]]="c",Tabela7[[#This Row],[Preço Médio]],"")</f>
        <v/>
      </c>
      <c r="W5755" s="294" t="str">
        <f>IF(Tabela7[[#This Row],[C/V]]="v",Tabela7[[#This Row],[Preço Médio]],"")</f>
        <v/>
      </c>
      <c r="X5755" s="123" t="str">
        <f>Tabela7[[#This Row],[Código Negociação]]&amp;Tabela7[[#This Row],[C/V]]</f>
        <v/>
      </c>
    </row>
    <row r="5756" spans="3:24" ht="15" customHeight="1" x14ac:dyDescent="0.25">
      <c r="C5756" s="141"/>
      <c r="D5756" s="273"/>
      <c r="E5756" s="273"/>
      <c r="F5756" s="264"/>
      <c r="G5756" s="274"/>
      <c r="H5756" s="264"/>
      <c r="I5756" s="275"/>
      <c r="J5756" s="275"/>
      <c r="K5756" s="275"/>
      <c r="L5756" s="275"/>
      <c r="M5756" s="275"/>
      <c r="N5756" s="275"/>
      <c r="O5756" s="267"/>
      <c r="P5756" s="267"/>
      <c r="Q5756" s="268"/>
      <c r="R5756" s="269"/>
      <c r="S5756" s="268"/>
      <c r="T5756" s="263"/>
      <c r="U5756" s="300"/>
      <c r="V5756" s="294" t="str">
        <f>IF(Tabela7[[#This Row],[C/V]]="c",Tabela7[[#This Row],[Preço Médio]],"")</f>
        <v/>
      </c>
      <c r="W5756" s="294" t="str">
        <f>IF(Tabela7[[#This Row],[C/V]]="v",Tabela7[[#This Row],[Preço Médio]],"")</f>
        <v/>
      </c>
      <c r="X5756" s="123" t="str">
        <f>Tabela7[[#This Row],[Código Negociação]]&amp;Tabela7[[#This Row],[C/V]]</f>
        <v/>
      </c>
    </row>
    <row r="5757" spans="3:24" ht="15" customHeight="1" x14ac:dyDescent="0.25">
      <c r="C5757" s="262"/>
      <c r="D5757" s="272"/>
      <c r="E5757" s="273"/>
      <c r="F5757" s="264"/>
      <c r="G5757" s="265"/>
      <c r="H5757" s="126"/>
      <c r="I5757" s="125"/>
      <c r="J5757" s="125"/>
      <c r="K5757" s="125"/>
      <c r="L5757" s="125"/>
      <c r="M5757" s="125"/>
      <c r="N5757" s="125"/>
      <c r="O5757" s="266"/>
      <c r="P5757" s="267"/>
      <c r="Q5757" s="268"/>
      <c r="R5757" s="269"/>
      <c r="S5757" s="268"/>
      <c r="T5757" s="263"/>
      <c r="U5757" s="300"/>
      <c r="V5757" s="294" t="str">
        <f>IF(Tabela7[[#This Row],[C/V]]="c",Tabela7[[#This Row],[Preço Médio]],"")</f>
        <v/>
      </c>
      <c r="W5757" s="294" t="str">
        <f>IF(Tabela7[[#This Row],[C/V]]="v",Tabela7[[#This Row],[Preço Médio]],"")</f>
        <v/>
      </c>
      <c r="X5757" s="123" t="str">
        <f>Tabela7[[#This Row],[Código Negociação]]&amp;Tabela7[[#This Row],[C/V]]</f>
        <v/>
      </c>
    </row>
    <row r="5758" spans="3:24" ht="15" customHeight="1" x14ac:dyDescent="0.25">
      <c r="C5758" s="262"/>
      <c r="D5758" s="272"/>
      <c r="E5758" s="273"/>
      <c r="F5758" s="264"/>
      <c r="G5758" s="265"/>
      <c r="H5758" s="126"/>
      <c r="I5758" s="125"/>
      <c r="J5758" s="125"/>
      <c r="K5758" s="125"/>
      <c r="L5758" s="125"/>
      <c r="M5758" s="125"/>
      <c r="N5758" s="125"/>
      <c r="O5758" s="266"/>
      <c r="P5758" s="267"/>
      <c r="Q5758" s="267"/>
      <c r="R5758" s="270"/>
      <c r="S5758" s="267"/>
      <c r="T5758" s="264"/>
      <c r="U5758" s="300"/>
      <c r="V5758" s="294" t="str">
        <f>IF(Tabela7[[#This Row],[C/V]]="c",Tabela7[[#This Row],[Preço Médio]],"")</f>
        <v/>
      </c>
      <c r="W5758" s="294" t="str">
        <f>IF(Tabela7[[#This Row],[C/V]]="v",Tabela7[[#This Row],[Preço Médio]],"")</f>
        <v/>
      </c>
      <c r="X5758" s="123" t="str">
        <f>Tabela7[[#This Row],[Código Negociação]]&amp;Tabela7[[#This Row],[C/V]]</f>
        <v/>
      </c>
    </row>
    <row r="5759" spans="3:24" ht="15" customHeight="1" x14ac:dyDescent="0.25">
      <c r="C5759" s="141"/>
      <c r="D5759" s="271"/>
      <c r="E5759" s="271"/>
      <c r="F5759" s="118"/>
      <c r="G5759" s="119"/>
      <c r="H5759" s="118"/>
      <c r="I5759" s="120"/>
      <c r="J5759" s="120"/>
      <c r="K5759" s="120"/>
      <c r="L5759" s="120"/>
      <c r="M5759" s="120"/>
      <c r="N5759" s="120"/>
      <c r="O5759" s="121"/>
      <c r="P5759" s="121"/>
      <c r="Q5759" s="117"/>
      <c r="R5759" s="122"/>
      <c r="S5759" s="117"/>
      <c r="T5759" s="123"/>
      <c r="U5759" s="299"/>
      <c r="V5759" s="294" t="str">
        <f>IF(Tabela7[[#This Row],[C/V]]="c",Tabela7[[#This Row],[Preço Médio]],"")</f>
        <v/>
      </c>
      <c r="W5759" s="294" t="str">
        <f>IF(Tabela7[[#This Row],[C/V]]="v",Tabela7[[#This Row],[Preço Médio]],"")</f>
        <v/>
      </c>
      <c r="X5759" s="123" t="str">
        <f>Tabela7[[#This Row],[Código Negociação]]&amp;Tabela7[[#This Row],[C/V]]</f>
        <v/>
      </c>
    </row>
    <row r="5760" spans="3:24" ht="15" customHeight="1" x14ac:dyDescent="0.25">
      <c r="C5760" s="262"/>
      <c r="D5760" s="272"/>
      <c r="E5760" s="272"/>
      <c r="F5760" s="264"/>
      <c r="G5760" s="265"/>
      <c r="H5760" s="126"/>
      <c r="I5760" s="125"/>
      <c r="J5760" s="125"/>
      <c r="K5760" s="125"/>
      <c r="L5760" s="125"/>
      <c r="M5760" s="125"/>
      <c r="N5760" s="125"/>
      <c r="O5760" s="266"/>
      <c r="P5760" s="267"/>
      <c r="Q5760" s="268"/>
      <c r="R5760" s="269"/>
      <c r="S5760" s="268"/>
      <c r="T5760" s="263"/>
      <c r="U5760" s="300"/>
      <c r="V5760" s="294" t="str">
        <f>IF(Tabela7[[#This Row],[C/V]]="c",Tabela7[[#This Row],[Preço Médio]],"")</f>
        <v/>
      </c>
      <c r="W5760" s="294" t="str">
        <f>IF(Tabela7[[#This Row],[C/V]]="v",Tabela7[[#This Row],[Preço Médio]],"")</f>
        <v/>
      </c>
      <c r="X5760" s="123" t="str">
        <f>Tabela7[[#This Row],[Código Negociação]]&amp;Tabela7[[#This Row],[C/V]]</f>
        <v/>
      </c>
    </row>
    <row r="5761" spans="3:24" ht="15" customHeight="1" x14ac:dyDescent="0.25">
      <c r="C5761" s="262"/>
      <c r="D5761" s="272"/>
      <c r="E5761" s="272"/>
      <c r="F5761" s="264"/>
      <c r="G5761" s="265"/>
      <c r="H5761" s="126"/>
      <c r="I5761" s="125"/>
      <c r="J5761" s="125"/>
      <c r="K5761" s="125"/>
      <c r="L5761" s="125"/>
      <c r="M5761" s="125"/>
      <c r="N5761" s="125"/>
      <c r="O5761" s="266"/>
      <c r="P5761" s="267"/>
      <c r="Q5761" s="267"/>
      <c r="R5761" s="270"/>
      <c r="S5761" s="267"/>
      <c r="T5761" s="264"/>
      <c r="U5761" s="300"/>
      <c r="V5761" s="294" t="str">
        <f>IF(Tabela7[[#This Row],[C/V]]="c",Tabela7[[#This Row],[Preço Médio]],"")</f>
        <v/>
      </c>
      <c r="W5761" s="294" t="str">
        <f>IF(Tabela7[[#This Row],[C/V]]="v",Tabela7[[#This Row],[Preço Médio]],"")</f>
        <v/>
      </c>
      <c r="X5761" s="123" t="str">
        <f>Tabela7[[#This Row],[Código Negociação]]&amp;Tabela7[[#This Row],[C/V]]</f>
        <v/>
      </c>
    </row>
    <row r="5762" spans="3:24" ht="15" customHeight="1" x14ac:dyDescent="0.25">
      <c r="C5762" s="141"/>
      <c r="D5762" s="273"/>
      <c r="E5762" s="273"/>
      <c r="F5762" s="264"/>
      <c r="G5762" s="274"/>
      <c r="H5762" s="264"/>
      <c r="I5762" s="275"/>
      <c r="J5762" s="275"/>
      <c r="K5762" s="275"/>
      <c r="L5762" s="275"/>
      <c r="M5762" s="275"/>
      <c r="N5762" s="275"/>
      <c r="O5762" s="267"/>
      <c r="P5762" s="267"/>
      <c r="Q5762" s="268"/>
      <c r="R5762" s="269"/>
      <c r="S5762" s="268"/>
      <c r="T5762" s="263"/>
      <c r="U5762" s="300"/>
      <c r="V5762" s="294" t="str">
        <f>IF(Tabela7[[#This Row],[C/V]]="c",Tabela7[[#This Row],[Preço Médio]],"")</f>
        <v/>
      </c>
      <c r="W5762" s="294" t="str">
        <f>IF(Tabela7[[#This Row],[C/V]]="v",Tabela7[[#This Row],[Preço Médio]],"")</f>
        <v/>
      </c>
      <c r="X5762" s="123" t="str">
        <f>Tabela7[[#This Row],[Código Negociação]]&amp;Tabela7[[#This Row],[C/V]]</f>
        <v/>
      </c>
    </row>
    <row r="5763" spans="3:24" ht="15" customHeight="1" x14ac:dyDescent="0.25">
      <c r="C5763" s="262"/>
      <c r="D5763" s="272"/>
      <c r="E5763" s="273"/>
      <c r="F5763" s="264"/>
      <c r="G5763" s="265"/>
      <c r="H5763" s="126"/>
      <c r="I5763" s="125"/>
      <c r="J5763" s="125"/>
      <c r="K5763" s="125"/>
      <c r="L5763" s="125"/>
      <c r="M5763" s="125"/>
      <c r="N5763" s="125"/>
      <c r="O5763" s="266"/>
      <c r="P5763" s="267"/>
      <c r="Q5763" s="268"/>
      <c r="R5763" s="269"/>
      <c r="S5763" s="268"/>
      <c r="T5763" s="263"/>
      <c r="U5763" s="300"/>
      <c r="V5763" s="294" t="str">
        <f>IF(Tabela7[[#This Row],[C/V]]="c",Tabela7[[#This Row],[Preço Médio]],"")</f>
        <v/>
      </c>
      <c r="W5763" s="294" t="str">
        <f>IF(Tabela7[[#This Row],[C/V]]="v",Tabela7[[#This Row],[Preço Médio]],"")</f>
        <v/>
      </c>
      <c r="X5763" s="123" t="str">
        <f>Tabela7[[#This Row],[Código Negociação]]&amp;Tabela7[[#This Row],[C/V]]</f>
        <v/>
      </c>
    </row>
    <row r="5764" spans="3:24" ht="15" customHeight="1" x14ac:dyDescent="0.25">
      <c r="C5764" s="262"/>
      <c r="D5764" s="272"/>
      <c r="E5764" s="273"/>
      <c r="F5764" s="264"/>
      <c r="G5764" s="265"/>
      <c r="H5764" s="126"/>
      <c r="I5764" s="125"/>
      <c r="J5764" s="125"/>
      <c r="K5764" s="125"/>
      <c r="L5764" s="125"/>
      <c r="M5764" s="125"/>
      <c r="N5764" s="125"/>
      <c r="O5764" s="266"/>
      <c r="P5764" s="267"/>
      <c r="Q5764" s="267"/>
      <c r="R5764" s="270"/>
      <c r="S5764" s="267"/>
      <c r="T5764" s="264"/>
      <c r="U5764" s="300"/>
      <c r="V5764" s="294" t="str">
        <f>IF(Tabela7[[#This Row],[C/V]]="c",Tabela7[[#This Row],[Preço Médio]],"")</f>
        <v/>
      </c>
      <c r="W5764" s="294" t="str">
        <f>IF(Tabela7[[#This Row],[C/V]]="v",Tabela7[[#This Row],[Preço Médio]],"")</f>
        <v/>
      </c>
      <c r="X5764" s="123" t="str">
        <f>Tabela7[[#This Row],[Código Negociação]]&amp;Tabela7[[#This Row],[C/V]]</f>
        <v/>
      </c>
    </row>
    <row r="5765" spans="3:24" ht="15" customHeight="1" x14ac:dyDescent="0.25">
      <c r="C5765" s="141"/>
      <c r="D5765" s="271"/>
      <c r="E5765" s="271"/>
      <c r="F5765" s="118"/>
      <c r="G5765" s="119"/>
      <c r="H5765" s="118"/>
      <c r="I5765" s="120"/>
      <c r="J5765" s="120"/>
      <c r="K5765" s="120"/>
      <c r="L5765" s="120"/>
      <c r="M5765" s="120"/>
      <c r="N5765" s="120"/>
      <c r="O5765" s="121"/>
      <c r="P5765" s="121"/>
      <c r="Q5765" s="117"/>
      <c r="R5765" s="122"/>
      <c r="S5765" s="117"/>
      <c r="T5765" s="123"/>
      <c r="U5765" s="299"/>
      <c r="V5765" s="294" t="str">
        <f>IF(Tabela7[[#This Row],[C/V]]="c",Tabela7[[#This Row],[Preço Médio]],"")</f>
        <v/>
      </c>
      <c r="W5765" s="294" t="str">
        <f>IF(Tabela7[[#This Row],[C/V]]="v",Tabela7[[#This Row],[Preço Médio]],"")</f>
        <v/>
      </c>
      <c r="X5765" s="123" t="str">
        <f>Tabela7[[#This Row],[Código Negociação]]&amp;Tabela7[[#This Row],[C/V]]</f>
        <v/>
      </c>
    </row>
    <row r="5766" spans="3:24" ht="15" customHeight="1" x14ac:dyDescent="0.25">
      <c r="C5766" s="262"/>
      <c r="D5766" s="272"/>
      <c r="E5766" s="272"/>
      <c r="F5766" s="264"/>
      <c r="G5766" s="265"/>
      <c r="H5766" s="126"/>
      <c r="I5766" s="125"/>
      <c r="J5766" s="125"/>
      <c r="K5766" s="125"/>
      <c r="L5766" s="125"/>
      <c r="M5766" s="125"/>
      <c r="N5766" s="125"/>
      <c r="O5766" s="266"/>
      <c r="P5766" s="267"/>
      <c r="Q5766" s="268"/>
      <c r="R5766" s="269"/>
      <c r="S5766" s="268"/>
      <c r="T5766" s="263"/>
      <c r="U5766" s="300"/>
      <c r="V5766" s="294" t="str">
        <f>IF(Tabela7[[#This Row],[C/V]]="c",Tabela7[[#This Row],[Preço Médio]],"")</f>
        <v/>
      </c>
      <c r="W5766" s="294" t="str">
        <f>IF(Tabela7[[#This Row],[C/V]]="v",Tabela7[[#This Row],[Preço Médio]],"")</f>
        <v/>
      </c>
      <c r="X5766" s="123" t="str">
        <f>Tabela7[[#This Row],[Código Negociação]]&amp;Tabela7[[#This Row],[C/V]]</f>
        <v/>
      </c>
    </row>
    <row r="5767" spans="3:24" ht="15" customHeight="1" x14ac:dyDescent="0.25">
      <c r="C5767" s="262"/>
      <c r="D5767" s="272"/>
      <c r="E5767" s="272"/>
      <c r="F5767" s="264"/>
      <c r="G5767" s="265"/>
      <c r="H5767" s="126"/>
      <c r="I5767" s="125"/>
      <c r="J5767" s="125"/>
      <c r="K5767" s="125"/>
      <c r="L5767" s="125"/>
      <c r="M5767" s="125"/>
      <c r="N5767" s="125"/>
      <c r="O5767" s="266"/>
      <c r="P5767" s="267"/>
      <c r="Q5767" s="267"/>
      <c r="R5767" s="270"/>
      <c r="S5767" s="267"/>
      <c r="T5767" s="264"/>
      <c r="U5767" s="300"/>
      <c r="V5767" s="294" t="str">
        <f>IF(Tabela7[[#This Row],[C/V]]="c",Tabela7[[#This Row],[Preço Médio]],"")</f>
        <v/>
      </c>
      <c r="W5767" s="294" t="str">
        <f>IF(Tabela7[[#This Row],[C/V]]="v",Tabela7[[#This Row],[Preço Médio]],"")</f>
        <v/>
      </c>
      <c r="X5767" s="123" t="str">
        <f>Tabela7[[#This Row],[Código Negociação]]&amp;Tabela7[[#This Row],[C/V]]</f>
        <v/>
      </c>
    </row>
    <row r="5768" spans="3:24" ht="15" customHeight="1" x14ac:dyDescent="0.25">
      <c r="C5768" s="141"/>
      <c r="D5768" s="273"/>
      <c r="E5768" s="273"/>
      <c r="F5768" s="264"/>
      <c r="G5768" s="274"/>
      <c r="H5768" s="264"/>
      <c r="I5768" s="275"/>
      <c r="J5768" s="275"/>
      <c r="K5768" s="275"/>
      <c r="L5768" s="275"/>
      <c r="M5768" s="275"/>
      <c r="N5768" s="275"/>
      <c r="O5768" s="267"/>
      <c r="P5768" s="267"/>
      <c r="Q5768" s="268"/>
      <c r="R5768" s="269"/>
      <c r="S5768" s="268"/>
      <c r="T5768" s="263"/>
      <c r="U5768" s="300"/>
      <c r="V5768" s="294" t="str">
        <f>IF(Tabela7[[#This Row],[C/V]]="c",Tabela7[[#This Row],[Preço Médio]],"")</f>
        <v/>
      </c>
      <c r="W5768" s="294" t="str">
        <f>IF(Tabela7[[#This Row],[C/V]]="v",Tabela7[[#This Row],[Preço Médio]],"")</f>
        <v/>
      </c>
      <c r="X5768" s="123" t="str">
        <f>Tabela7[[#This Row],[Código Negociação]]&amp;Tabela7[[#This Row],[C/V]]</f>
        <v/>
      </c>
    </row>
    <row r="5769" spans="3:24" ht="15" customHeight="1" x14ac:dyDescent="0.25">
      <c r="C5769" s="262"/>
      <c r="D5769" s="272"/>
      <c r="E5769" s="273"/>
      <c r="F5769" s="264"/>
      <c r="G5769" s="265"/>
      <c r="H5769" s="126"/>
      <c r="I5769" s="125"/>
      <c r="J5769" s="125"/>
      <c r="K5769" s="125"/>
      <c r="L5769" s="125"/>
      <c r="M5769" s="125"/>
      <c r="N5769" s="125"/>
      <c r="O5769" s="266"/>
      <c r="P5769" s="267"/>
      <c r="Q5769" s="268"/>
      <c r="R5769" s="269"/>
      <c r="S5769" s="268"/>
      <c r="T5769" s="263"/>
      <c r="U5769" s="300"/>
      <c r="V5769" s="294" t="str">
        <f>IF(Tabela7[[#This Row],[C/V]]="c",Tabela7[[#This Row],[Preço Médio]],"")</f>
        <v/>
      </c>
      <c r="W5769" s="294" t="str">
        <f>IF(Tabela7[[#This Row],[C/V]]="v",Tabela7[[#This Row],[Preço Médio]],"")</f>
        <v/>
      </c>
      <c r="X5769" s="123" t="str">
        <f>Tabela7[[#This Row],[Código Negociação]]&amp;Tabela7[[#This Row],[C/V]]</f>
        <v/>
      </c>
    </row>
    <row r="5770" spans="3:24" ht="15" customHeight="1" x14ac:dyDescent="0.25">
      <c r="C5770" s="262"/>
      <c r="D5770" s="272"/>
      <c r="E5770" s="273"/>
      <c r="F5770" s="264"/>
      <c r="G5770" s="265"/>
      <c r="H5770" s="126"/>
      <c r="I5770" s="125"/>
      <c r="J5770" s="125"/>
      <c r="K5770" s="125"/>
      <c r="L5770" s="125"/>
      <c r="M5770" s="125"/>
      <c r="N5770" s="125"/>
      <c r="O5770" s="266"/>
      <c r="P5770" s="267"/>
      <c r="Q5770" s="267"/>
      <c r="R5770" s="270"/>
      <c r="S5770" s="267"/>
      <c r="T5770" s="264"/>
      <c r="U5770" s="300"/>
      <c r="V5770" s="294" t="str">
        <f>IF(Tabela7[[#This Row],[C/V]]="c",Tabela7[[#This Row],[Preço Médio]],"")</f>
        <v/>
      </c>
      <c r="W5770" s="294" t="str">
        <f>IF(Tabela7[[#This Row],[C/V]]="v",Tabela7[[#This Row],[Preço Médio]],"")</f>
        <v/>
      </c>
      <c r="X5770" s="123" t="str">
        <f>Tabela7[[#This Row],[Código Negociação]]&amp;Tabela7[[#This Row],[C/V]]</f>
        <v/>
      </c>
    </row>
    <row r="5771" spans="3:24" ht="15" customHeight="1" x14ac:dyDescent="0.25">
      <c r="C5771" s="141"/>
      <c r="D5771" s="271"/>
      <c r="E5771" s="271"/>
      <c r="F5771" s="118"/>
      <c r="G5771" s="119"/>
      <c r="H5771" s="118"/>
      <c r="I5771" s="120"/>
      <c r="J5771" s="120"/>
      <c r="K5771" s="120"/>
      <c r="L5771" s="120"/>
      <c r="M5771" s="120"/>
      <c r="N5771" s="120"/>
      <c r="O5771" s="121"/>
      <c r="P5771" s="121"/>
      <c r="Q5771" s="117"/>
      <c r="R5771" s="122"/>
      <c r="S5771" s="117"/>
      <c r="T5771" s="123"/>
      <c r="U5771" s="299"/>
      <c r="V5771" s="294" t="str">
        <f>IF(Tabela7[[#This Row],[C/V]]="c",Tabela7[[#This Row],[Preço Médio]],"")</f>
        <v/>
      </c>
      <c r="W5771" s="294" t="str">
        <f>IF(Tabela7[[#This Row],[C/V]]="v",Tabela7[[#This Row],[Preço Médio]],"")</f>
        <v/>
      </c>
      <c r="X5771" s="123" t="str">
        <f>Tabela7[[#This Row],[Código Negociação]]&amp;Tabela7[[#This Row],[C/V]]</f>
        <v/>
      </c>
    </row>
    <row r="5772" spans="3:24" ht="15" customHeight="1" x14ac:dyDescent="0.25">
      <c r="C5772" s="262"/>
      <c r="D5772" s="272"/>
      <c r="E5772" s="272"/>
      <c r="F5772" s="264"/>
      <c r="G5772" s="265"/>
      <c r="H5772" s="126"/>
      <c r="I5772" s="125"/>
      <c r="J5772" s="125"/>
      <c r="K5772" s="125"/>
      <c r="L5772" s="125"/>
      <c r="M5772" s="125"/>
      <c r="N5772" s="125"/>
      <c r="O5772" s="266"/>
      <c r="P5772" s="267"/>
      <c r="Q5772" s="268"/>
      <c r="R5772" s="269"/>
      <c r="S5772" s="268"/>
      <c r="T5772" s="263"/>
      <c r="U5772" s="300"/>
      <c r="V5772" s="294" t="str">
        <f>IF(Tabela7[[#This Row],[C/V]]="c",Tabela7[[#This Row],[Preço Médio]],"")</f>
        <v/>
      </c>
      <c r="W5772" s="294" t="str">
        <f>IF(Tabela7[[#This Row],[C/V]]="v",Tabela7[[#This Row],[Preço Médio]],"")</f>
        <v/>
      </c>
      <c r="X5772" s="123" t="str">
        <f>Tabela7[[#This Row],[Código Negociação]]&amp;Tabela7[[#This Row],[C/V]]</f>
        <v/>
      </c>
    </row>
    <row r="5773" spans="3:24" ht="15" customHeight="1" x14ac:dyDescent="0.25">
      <c r="C5773" s="262"/>
      <c r="D5773" s="272"/>
      <c r="E5773" s="272"/>
      <c r="F5773" s="264"/>
      <c r="G5773" s="265"/>
      <c r="H5773" s="126"/>
      <c r="I5773" s="125"/>
      <c r="J5773" s="125"/>
      <c r="K5773" s="125"/>
      <c r="L5773" s="125"/>
      <c r="M5773" s="125"/>
      <c r="N5773" s="125"/>
      <c r="O5773" s="266"/>
      <c r="P5773" s="267"/>
      <c r="Q5773" s="267"/>
      <c r="R5773" s="270"/>
      <c r="S5773" s="267"/>
      <c r="T5773" s="264"/>
      <c r="U5773" s="300"/>
      <c r="V5773" s="294" t="str">
        <f>IF(Tabela7[[#This Row],[C/V]]="c",Tabela7[[#This Row],[Preço Médio]],"")</f>
        <v/>
      </c>
      <c r="W5773" s="294" t="str">
        <f>IF(Tabela7[[#This Row],[C/V]]="v",Tabela7[[#This Row],[Preço Médio]],"")</f>
        <v/>
      </c>
      <c r="X5773" s="123" t="str">
        <f>Tabela7[[#This Row],[Código Negociação]]&amp;Tabela7[[#This Row],[C/V]]</f>
        <v/>
      </c>
    </row>
    <row r="5774" spans="3:24" ht="15" customHeight="1" x14ac:dyDescent="0.25">
      <c r="C5774" s="141"/>
      <c r="D5774" s="273"/>
      <c r="E5774" s="273"/>
      <c r="F5774" s="264"/>
      <c r="G5774" s="274"/>
      <c r="H5774" s="264"/>
      <c r="I5774" s="275"/>
      <c r="J5774" s="275"/>
      <c r="K5774" s="275"/>
      <c r="L5774" s="275"/>
      <c r="M5774" s="275"/>
      <c r="N5774" s="275"/>
      <c r="O5774" s="267"/>
      <c r="P5774" s="267"/>
      <c r="Q5774" s="268"/>
      <c r="R5774" s="269"/>
      <c r="S5774" s="268"/>
      <c r="T5774" s="263"/>
      <c r="U5774" s="300"/>
      <c r="V5774" s="294" t="str">
        <f>IF(Tabela7[[#This Row],[C/V]]="c",Tabela7[[#This Row],[Preço Médio]],"")</f>
        <v/>
      </c>
      <c r="W5774" s="294" t="str">
        <f>IF(Tabela7[[#This Row],[C/V]]="v",Tabela7[[#This Row],[Preço Médio]],"")</f>
        <v/>
      </c>
      <c r="X5774" s="123" t="str">
        <f>Tabela7[[#This Row],[Código Negociação]]&amp;Tabela7[[#This Row],[C/V]]</f>
        <v/>
      </c>
    </row>
    <row r="5775" spans="3:24" ht="15" customHeight="1" x14ac:dyDescent="0.25">
      <c r="C5775" s="262"/>
      <c r="D5775" s="272"/>
      <c r="E5775" s="273"/>
      <c r="F5775" s="264"/>
      <c r="G5775" s="265"/>
      <c r="H5775" s="126"/>
      <c r="I5775" s="125"/>
      <c r="J5775" s="125"/>
      <c r="K5775" s="125"/>
      <c r="L5775" s="125"/>
      <c r="M5775" s="125"/>
      <c r="N5775" s="125"/>
      <c r="O5775" s="266"/>
      <c r="P5775" s="267"/>
      <c r="Q5775" s="268"/>
      <c r="R5775" s="269"/>
      <c r="S5775" s="268"/>
      <c r="T5775" s="263"/>
      <c r="U5775" s="300"/>
      <c r="V5775" s="294" t="str">
        <f>IF(Tabela7[[#This Row],[C/V]]="c",Tabela7[[#This Row],[Preço Médio]],"")</f>
        <v/>
      </c>
      <c r="W5775" s="294" t="str">
        <f>IF(Tabela7[[#This Row],[C/V]]="v",Tabela7[[#This Row],[Preço Médio]],"")</f>
        <v/>
      </c>
      <c r="X5775" s="123" t="str">
        <f>Tabela7[[#This Row],[Código Negociação]]&amp;Tabela7[[#This Row],[C/V]]</f>
        <v/>
      </c>
    </row>
    <row r="5776" spans="3:24" ht="15" customHeight="1" x14ac:dyDescent="0.25">
      <c r="C5776" s="262"/>
      <c r="D5776" s="272"/>
      <c r="E5776" s="273"/>
      <c r="F5776" s="264"/>
      <c r="G5776" s="265"/>
      <c r="H5776" s="126"/>
      <c r="I5776" s="125"/>
      <c r="J5776" s="125"/>
      <c r="K5776" s="125"/>
      <c r="L5776" s="125"/>
      <c r="M5776" s="125"/>
      <c r="N5776" s="125"/>
      <c r="O5776" s="266"/>
      <c r="P5776" s="267"/>
      <c r="Q5776" s="267"/>
      <c r="R5776" s="270"/>
      <c r="S5776" s="267"/>
      <c r="T5776" s="264"/>
      <c r="U5776" s="300"/>
      <c r="V5776" s="294" t="str">
        <f>IF(Tabela7[[#This Row],[C/V]]="c",Tabela7[[#This Row],[Preço Médio]],"")</f>
        <v/>
      </c>
      <c r="W5776" s="294" t="str">
        <f>IF(Tabela7[[#This Row],[C/V]]="v",Tabela7[[#This Row],[Preço Médio]],"")</f>
        <v/>
      </c>
      <c r="X5776" s="123" t="str">
        <f>Tabela7[[#This Row],[Código Negociação]]&amp;Tabela7[[#This Row],[C/V]]</f>
        <v/>
      </c>
    </row>
    <row r="5777" spans="3:24" ht="15" customHeight="1" x14ac:dyDescent="0.25">
      <c r="C5777" s="141"/>
      <c r="D5777" s="271"/>
      <c r="E5777" s="271"/>
      <c r="F5777" s="118"/>
      <c r="G5777" s="119"/>
      <c r="H5777" s="118"/>
      <c r="I5777" s="120"/>
      <c r="J5777" s="120"/>
      <c r="K5777" s="120"/>
      <c r="L5777" s="120"/>
      <c r="M5777" s="120"/>
      <c r="N5777" s="120"/>
      <c r="O5777" s="121"/>
      <c r="P5777" s="121"/>
      <c r="Q5777" s="117"/>
      <c r="R5777" s="122"/>
      <c r="S5777" s="117"/>
      <c r="T5777" s="123"/>
      <c r="U5777" s="299"/>
      <c r="V5777" s="294" t="str">
        <f>IF(Tabela7[[#This Row],[C/V]]="c",Tabela7[[#This Row],[Preço Médio]],"")</f>
        <v/>
      </c>
      <c r="W5777" s="294" t="str">
        <f>IF(Tabela7[[#This Row],[C/V]]="v",Tabela7[[#This Row],[Preço Médio]],"")</f>
        <v/>
      </c>
      <c r="X5777" s="123" t="str">
        <f>Tabela7[[#This Row],[Código Negociação]]&amp;Tabela7[[#This Row],[C/V]]</f>
        <v/>
      </c>
    </row>
    <row r="5778" spans="3:24" ht="15" customHeight="1" x14ac:dyDescent="0.25">
      <c r="C5778" s="262"/>
      <c r="D5778" s="272"/>
      <c r="E5778" s="272"/>
      <c r="F5778" s="264"/>
      <c r="G5778" s="265"/>
      <c r="H5778" s="126"/>
      <c r="I5778" s="125"/>
      <c r="J5778" s="125"/>
      <c r="K5778" s="125"/>
      <c r="L5778" s="125"/>
      <c r="M5778" s="125"/>
      <c r="N5778" s="125"/>
      <c r="O5778" s="266"/>
      <c r="P5778" s="267"/>
      <c r="Q5778" s="268"/>
      <c r="R5778" s="269"/>
      <c r="S5778" s="268"/>
      <c r="T5778" s="263"/>
      <c r="U5778" s="300"/>
      <c r="V5778" s="294" t="str">
        <f>IF(Tabela7[[#This Row],[C/V]]="c",Tabela7[[#This Row],[Preço Médio]],"")</f>
        <v/>
      </c>
      <c r="W5778" s="294" t="str">
        <f>IF(Tabela7[[#This Row],[C/V]]="v",Tabela7[[#This Row],[Preço Médio]],"")</f>
        <v/>
      </c>
      <c r="X5778" s="123" t="str">
        <f>Tabela7[[#This Row],[Código Negociação]]&amp;Tabela7[[#This Row],[C/V]]</f>
        <v/>
      </c>
    </row>
    <row r="5779" spans="3:24" ht="15" customHeight="1" x14ac:dyDescent="0.25">
      <c r="C5779" s="262"/>
      <c r="D5779" s="272"/>
      <c r="E5779" s="272"/>
      <c r="F5779" s="264"/>
      <c r="G5779" s="265"/>
      <c r="H5779" s="126"/>
      <c r="I5779" s="125"/>
      <c r="J5779" s="125"/>
      <c r="K5779" s="125"/>
      <c r="L5779" s="125"/>
      <c r="M5779" s="125"/>
      <c r="N5779" s="125"/>
      <c r="O5779" s="266"/>
      <c r="P5779" s="267"/>
      <c r="Q5779" s="267"/>
      <c r="R5779" s="270"/>
      <c r="S5779" s="267"/>
      <c r="T5779" s="264"/>
      <c r="U5779" s="300"/>
      <c r="V5779" s="294" t="str">
        <f>IF(Tabela7[[#This Row],[C/V]]="c",Tabela7[[#This Row],[Preço Médio]],"")</f>
        <v/>
      </c>
      <c r="W5779" s="294" t="str">
        <f>IF(Tabela7[[#This Row],[C/V]]="v",Tabela7[[#This Row],[Preço Médio]],"")</f>
        <v/>
      </c>
      <c r="X5779" s="123" t="str">
        <f>Tabela7[[#This Row],[Código Negociação]]&amp;Tabela7[[#This Row],[C/V]]</f>
        <v/>
      </c>
    </row>
    <row r="5780" spans="3:24" ht="15" customHeight="1" x14ac:dyDescent="0.25">
      <c r="C5780" s="141"/>
      <c r="D5780" s="273"/>
      <c r="E5780" s="273"/>
      <c r="F5780" s="264"/>
      <c r="G5780" s="274"/>
      <c r="H5780" s="264"/>
      <c r="I5780" s="275"/>
      <c r="J5780" s="275"/>
      <c r="K5780" s="275"/>
      <c r="L5780" s="275"/>
      <c r="M5780" s="275"/>
      <c r="N5780" s="275"/>
      <c r="O5780" s="267"/>
      <c r="P5780" s="267"/>
      <c r="Q5780" s="268"/>
      <c r="R5780" s="269"/>
      <c r="S5780" s="268"/>
      <c r="T5780" s="263"/>
      <c r="U5780" s="300"/>
      <c r="V5780" s="294" t="str">
        <f>IF(Tabela7[[#This Row],[C/V]]="c",Tabela7[[#This Row],[Preço Médio]],"")</f>
        <v/>
      </c>
      <c r="W5780" s="294" t="str">
        <f>IF(Tabela7[[#This Row],[C/V]]="v",Tabela7[[#This Row],[Preço Médio]],"")</f>
        <v/>
      </c>
      <c r="X5780" s="123" t="str">
        <f>Tabela7[[#This Row],[Código Negociação]]&amp;Tabela7[[#This Row],[C/V]]</f>
        <v/>
      </c>
    </row>
    <row r="5781" spans="3:24" ht="15" customHeight="1" x14ac:dyDescent="0.25">
      <c r="C5781" s="262"/>
      <c r="D5781" s="272"/>
      <c r="E5781" s="273"/>
      <c r="F5781" s="264"/>
      <c r="G5781" s="265"/>
      <c r="H5781" s="126"/>
      <c r="I5781" s="125"/>
      <c r="J5781" s="125"/>
      <c r="K5781" s="125"/>
      <c r="L5781" s="125"/>
      <c r="M5781" s="125"/>
      <c r="N5781" s="125"/>
      <c r="O5781" s="266"/>
      <c r="P5781" s="267"/>
      <c r="Q5781" s="268"/>
      <c r="R5781" s="269"/>
      <c r="S5781" s="268"/>
      <c r="T5781" s="263"/>
      <c r="U5781" s="300"/>
      <c r="V5781" s="294" t="str">
        <f>IF(Tabela7[[#This Row],[C/V]]="c",Tabela7[[#This Row],[Preço Médio]],"")</f>
        <v/>
      </c>
      <c r="W5781" s="294" t="str">
        <f>IF(Tabela7[[#This Row],[C/V]]="v",Tabela7[[#This Row],[Preço Médio]],"")</f>
        <v/>
      </c>
      <c r="X5781" s="123" t="str">
        <f>Tabela7[[#This Row],[Código Negociação]]&amp;Tabela7[[#This Row],[C/V]]</f>
        <v/>
      </c>
    </row>
    <row r="5782" spans="3:24" ht="15" customHeight="1" x14ac:dyDescent="0.25">
      <c r="C5782" s="262"/>
      <c r="D5782" s="272"/>
      <c r="E5782" s="273"/>
      <c r="F5782" s="264"/>
      <c r="G5782" s="265"/>
      <c r="H5782" s="126"/>
      <c r="I5782" s="125"/>
      <c r="J5782" s="125"/>
      <c r="K5782" s="125"/>
      <c r="L5782" s="125"/>
      <c r="M5782" s="125"/>
      <c r="N5782" s="125"/>
      <c r="O5782" s="266"/>
      <c r="P5782" s="267"/>
      <c r="Q5782" s="267"/>
      <c r="R5782" s="270"/>
      <c r="S5782" s="267"/>
      <c r="T5782" s="264"/>
      <c r="U5782" s="300"/>
      <c r="V5782" s="294" t="str">
        <f>IF(Tabela7[[#This Row],[C/V]]="c",Tabela7[[#This Row],[Preço Médio]],"")</f>
        <v/>
      </c>
      <c r="W5782" s="294" t="str">
        <f>IF(Tabela7[[#This Row],[C/V]]="v",Tabela7[[#This Row],[Preço Médio]],"")</f>
        <v/>
      </c>
      <c r="X5782" s="123" t="str">
        <f>Tabela7[[#This Row],[Código Negociação]]&amp;Tabela7[[#This Row],[C/V]]</f>
        <v/>
      </c>
    </row>
    <row r="5783" spans="3:24" ht="15" customHeight="1" x14ac:dyDescent="0.25">
      <c r="C5783" s="141"/>
      <c r="D5783" s="271"/>
      <c r="E5783" s="271"/>
      <c r="F5783" s="118"/>
      <c r="G5783" s="119"/>
      <c r="H5783" s="118"/>
      <c r="I5783" s="120"/>
      <c r="J5783" s="120"/>
      <c r="K5783" s="120"/>
      <c r="L5783" s="120"/>
      <c r="M5783" s="120"/>
      <c r="N5783" s="120"/>
      <c r="O5783" s="121"/>
      <c r="P5783" s="121"/>
      <c r="Q5783" s="117"/>
      <c r="R5783" s="122"/>
      <c r="S5783" s="117"/>
      <c r="T5783" s="123"/>
      <c r="U5783" s="299"/>
      <c r="V5783" s="294" t="str">
        <f>IF(Tabela7[[#This Row],[C/V]]="c",Tabela7[[#This Row],[Preço Médio]],"")</f>
        <v/>
      </c>
      <c r="W5783" s="294" t="str">
        <f>IF(Tabela7[[#This Row],[C/V]]="v",Tabela7[[#This Row],[Preço Médio]],"")</f>
        <v/>
      </c>
      <c r="X5783" s="123" t="str">
        <f>Tabela7[[#This Row],[Código Negociação]]&amp;Tabela7[[#This Row],[C/V]]</f>
        <v/>
      </c>
    </row>
    <row r="5784" spans="3:24" ht="15" customHeight="1" x14ac:dyDescent="0.25">
      <c r="C5784" s="262"/>
      <c r="D5784" s="272"/>
      <c r="E5784" s="272"/>
      <c r="F5784" s="264"/>
      <c r="G5784" s="265"/>
      <c r="H5784" s="126"/>
      <c r="I5784" s="125"/>
      <c r="J5784" s="125"/>
      <c r="K5784" s="125"/>
      <c r="L5784" s="125"/>
      <c r="M5784" s="125"/>
      <c r="N5784" s="125"/>
      <c r="O5784" s="266"/>
      <c r="P5784" s="267"/>
      <c r="Q5784" s="268"/>
      <c r="R5784" s="269"/>
      <c r="S5784" s="268"/>
      <c r="T5784" s="263"/>
      <c r="U5784" s="300"/>
      <c r="V5784" s="294" t="str">
        <f>IF(Tabela7[[#This Row],[C/V]]="c",Tabela7[[#This Row],[Preço Médio]],"")</f>
        <v/>
      </c>
      <c r="W5784" s="294" t="str">
        <f>IF(Tabela7[[#This Row],[C/V]]="v",Tabela7[[#This Row],[Preço Médio]],"")</f>
        <v/>
      </c>
      <c r="X5784" s="123" t="str">
        <f>Tabela7[[#This Row],[Código Negociação]]&amp;Tabela7[[#This Row],[C/V]]</f>
        <v/>
      </c>
    </row>
    <row r="5785" spans="3:24" ht="15" customHeight="1" x14ac:dyDescent="0.25">
      <c r="C5785" s="262"/>
      <c r="D5785" s="272"/>
      <c r="E5785" s="272"/>
      <c r="F5785" s="264"/>
      <c r="G5785" s="265"/>
      <c r="H5785" s="126"/>
      <c r="I5785" s="125"/>
      <c r="J5785" s="125"/>
      <c r="K5785" s="125"/>
      <c r="L5785" s="125"/>
      <c r="M5785" s="125"/>
      <c r="N5785" s="125"/>
      <c r="O5785" s="266"/>
      <c r="P5785" s="267"/>
      <c r="Q5785" s="267"/>
      <c r="R5785" s="270"/>
      <c r="S5785" s="267"/>
      <c r="T5785" s="264"/>
      <c r="U5785" s="300"/>
      <c r="V5785" s="294" t="str">
        <f>IF(Tabela7[[#This Row],[C/V]]="c",Tabela7[[#This Row],[Preço Médio]],"")</f>
        <v/>
      </c>
      <c r="W5785" s="294" t="str">
        <f>IF(Tabela7[[#This Row],[C/V]]="v",Tabela7[[#This Row],[Preço Médio]],"")</f>
        <v/>
      </c>
      <c r="X5785" s="123" t="str">
        <f>Tabela7[[#This Row],[Código Negociação]]&amp;Tabela7[[#This Row],[C/V]]</f>
        <v/>
      </c>
    </row>
    <row r="5786" spans="3:24" ht="15" customHeight="1" x14ac:dyDescent="0.25">
      <c r="C5786" s="141"/>
      <c r="D5786" s="273"/>
      <c r="E5786" s="273"/>
      <c r="F5786" s="264"/>
      <c r="G5786" s="274"/>
      <c r="H5786" s="264"/>
      <c r="I5786" s="275"/>
      <c r="J5786" s="275"/>
      <c r="K5786" s="275"/>
      <c r="L5786" s="275"/>
      <c r="M5786" s="275"/>
      <c r="N5786" s="275"/>
      <c r="O5786" s="267"/>
      <c r="P5786" s="267"/>
      <c r="Q5786" s="268"/>
      <c r="R5786" s="269"/>
      <c r="S5786" s="268"/>
      <c r="T5786" s="263"/>
      <c r="U5786" s="300"/>
      <c r="V5786" s="294" t="str">
        <f>IF(Tabela7[[#This Row],[C/V]]="c",Tabela7[[#This Row],[Preço Médio]],"")</f>
        <v/>
      </c>
      <c r="W5786" s="294" t="str">
        <f>IF(Tabela7[[#This Row],[C/V]]="v",Tabela7[[#This Row],[Preço Médio]],"")</f>
        <v/>
      </c>
      <c r="X5786" s="123" t="str">
        <f>Tabela7[[#This Row],[Código Negociação]]&amp;Tabela7[[#This Row],[C/V]]</f>
        <v/>
      </c>
    </row>
    <row r="5787" spans="3:24" ht="15" customHeight="1" x14ac:dyDescent="0.25">
      <c r="C5787" s="262"/>
      <c r="D5787" s="272"/>
      <c r="E5787" s="273"/>
      <c r="F5787" s="264"/>
      <c r="G5787" s="265"/>
      <c r="H5787" s="126"/>
      <c r="I5787" s="125"/>
      <c r="J5787" s="125"/>
      <c r="K5787" s="125"/>
      <c r="L5787" s="125"/>
      <c r="M5787" s="125"/>
      <c r="N5787" s="125"/>
      <c r="O5787" s="266"/>
      <c r="P5787" s="267"/>
      <c r="Q5787" s="268"/>
      <c r="R5787" s="269"/>
      <c r="S5787" s="268"/>
      <c r="T5787" s="263"/>
      <c r="U5787" s="300"/>
      <c r="V5787" s="294" t="str">
        <f>IF(Tabela7[[#This Row],[C/V]]="c",Tabela7[[#This Row],[Preço Médio]],"")</f>
        <v/>
      </c>
      <c r="W5787" s="294" t="str">
        <f>IF(Tabela7[[#This Row],[C/V]]="v",Tabela7[[#This Row],[Preço Médio]],"")</f>
        <v/>
      </c>
      <c r="X5787" s="123" t="str">
        <f>Tabela7[[#This Row],[Código Negociação]]&amp;Tabela7[[#This Row],[C/V]]</f>
        <v/>
      </c>
    </row>
    <row r="5788" spans="3:24" ht="15" customHeight="1" x14ac:dyDescent="0.25">
      <c r="C5788" s="262"/>
      <c r="D5788" s="272"/>
      <c r="E5788" s="273"/>
      <c r="F5788" s="264"/>
      <c r="G5788" s="265"/>
      <c r="H5788" s="126"/>
      <c r="I5788" s="125"/>
      <c r="J5788" s="125"/>
      <c r="K5788" s="125"/>
      <c r="L5788" s="125"/>
      <c r="M5788" s="125"/>
      <c r="N5788" s="125"/>
      <c r="O5788" s="266"/>
      <c r="P5788" s="267"/>
      <c r="Q5788" s="267"/>
      <c r="R5788" s="270"/>
      <c r="S5788" s="267"/>
      <c r="T5788" s="264"/>
      <c r="U5788" s="300"/>
      <c r="V5788" s="294" t="str">
        <f>IF(Tabela7[[#This Row],[C/V]]="c",Tabela7[[#This Row],[Preço Médio]],"")</f>
        <v/>
      </c>
      <c r="W5788" s="294" t="str">
        <f>IF(Tabela7[[#This Row],[C/V]]="v",Tabela7[[#This Row],[Preço Médio]],"")</f>
        <v/>
      </c>
      <c r="X5788" s="123" t="str">
        <f>Tabela7[[#This Row],[Código Negociação]]&amp;Tabela7[[#This Row],[C/V]]</f>
        <v/>
      </c>
    </row>
    <row r="5789" spans="3:24" ht="15" customHeight="1" x14ac:dyDescent="0.25">
      <c r="C5789" s="141"/>
      <c r="D5789" s="271"/>
      <c r="E5789" s="271"/>
      <c r="F5789" s="118"/>
      <c r="G5789" s="119"/>
      <c r="H5789" s="118"/>
      <c r="I5789" s="120"/>
      <c r="J5789" s="120"/>
      <c r="K5789" s="120"/>
      <c r="L5789" s="120"/>
      <c r="M5789" s="120"/>
      <c r="N5789" s="120"/>
      <c r="O5789" s="121"/>
      <c r="P5789" s="121"/>
      <c r="Q5789" s="117"/>
      <c r="R5789" s="122"/>
      <c r="S5789" s="117"/>
      <c r="T5789" s="123"/>
      <c r="U5789" s="299"/>
      <c r="V5789" s="294" t="str">
        <f>IF(Tabela7[[#This Row],[C/V]]="c",Tabela7[[#This Row],[Preço Médio]],"")</f>
        <v/>
      </c>
      <c r="W5789" s="294" t="str">
        <f>IF(Tabela7[[#This Row],[C/V]]="v",Tabela7[[#This Row],[Preço Médio]],"")</f>
        <v/>
      </c>
      <c r="X5789" s="123" t="str">
        <f>Tabela7[[#This Row],[Código Negociação]]&amp;Tabela7[[#This Row],[C/V]]</f>
        <v/>
      </c>
    </row>
    <row r="5790" spans="3:24" ht="15" customHeight="1" x14ac:dyDescent="0.25">
      <c r="C5790" s="262"/>
      <c r="D5790" s="272"/>
      <c r="E5790" s="272"/>
      <c r="F5790" s="264"/>
      <c r="G5790" s="265"/>
      <c r="H5790" s="126"/>
      <c r="I5790" s="125"/>
      <c r="J5790" s="125"/>
      <c r="K5790" s="125"/>
      <c r="L5790" s="125"/>
      <c r="M5790" s="125"/>
      <c r="N5790" s="125"/>
      <c r="O5790" s="266"/>
      <c r="P5790" s="267"/>
      <c r="Q5790" s="268"/>
      <c r="R5790" s="269"/>
      <c r="S5790" s="268"/>
      <c r="T5790" s="263"/>
      <c r="U5790" s="300"/>
      <c r="V5790" s="294" t="str">
        <f>IF(Tabela7[[#This Row],[C/V]]="c",Tabela7[[#This Row],[Preço Médio]],"")</f>
        <v/>
      </c>
      <c r="W5790" s="294" t="str">
        <f>IF(Tabela7[[#This Row],[C/V]]="v",Tabela7[[#This Row],[Preço Médio]],"")</f>
        <v/>
      </c>
      <c r="X5790" s="123" t="str">
        <f>Tabela7[[#This Row],[Código Negociação]]&amp;Tabela7[[#This Row],[C/V]]</f>
        <v/>
      </c>
    </row>
    <row r="5791" spans="3:24" ht="15" customHeight="1" x14ac:dyDescent="0.25">
      <c r="C5791" s="262"/>
      <c r="D5791" s="272"/>
      <c r="E5791" s="272"/>
      <c r="F5791" s="264"/>
      <c r="G5791" s="265"/>
      <c r="H5791" s="126"/>
      <c r="I5791" s="125"/>
      <c r="J5791" s="125"/>
      <c r="K5791" s="125"/>
      <c r="L5791" s="125"/>
      <c r="M5791" s="125"/>
      <c r="N5791" s="125"/>
      <c r="O5791" s="266"/>
      <c r="P5791" s="267"/>
      <c r="Q5791" s="267"/>
      <c r="R5791" s="270"/>
      <c r="S5791" s="267"/>
      <c r="T5791" s="264"/>
      <c r="U5791" s="300"/>
      <c r="V5791" s="294" t="str">
        <f>IF(Tabela7[[#This Row],[C/V]]="c",Tabela7[[#This Row],[Preço Médio]],"")</f>
        <v/>
      </c>
      <c r="W5791" s="294" t="str">
        <f>IF(Tabela7[[#This Row],[C/V]]="v",Tabela7[[#This Row],[Preço Médio]],"")</f>
        <v/>
      </c>
      <c r="X5791" s="123" t="str">
        <f>Tabela7[[#This Row],[Código Negociação]]&amp;Tabela7[[#This Row],[C/V]]</f>
        <v/>
      </c>
    </row>
    <row r="5792" spans="3:24" ht="15" customHeight="1" x14ac:dyDescent="0.25">
      <c r="C5792" s="141"/>
      <c r="D5792" s="273"/>
      <c r="E5792" s="273"/>
      <c r="F5792" s="264"/>
      <c r="G5792" s="274"/>
      <c r="H5792" s="264"/>
      <c r="I5792" s="275"/>
      <c r="J5792" s="275"/>
      <c r="K5792" s="275"/>
      <c r="L5792" s="275"/>
      <c r="M5792" s="275"/>
      <c r="N5792" s="275"/>
      <c r="O5792" s="267"/>
      <c r="P5792" s="267"/>
      <c r="Q5792" s="268"/>
      <c r="R5792" s="269"/>
      <c r="S5792" s="268"/>
      <c r="T5792" s="263"/>
      <c r="U5792" s="300"/>
      <c r="V5792" s="294" t="str">
        <f>IF(Tabela7[[#This Row],[C/V]]="c",Tabela7[[#This Row],[Preço Médio]],"")</f>
        <v/>
      </c>
      <c r="W5792" s="294" t="str">
        <f>IF(Tabela7[[#This Row],[C/V]]="v",Tabela7[[#This Row],[Preço Médio]],"")</f>
        <v/>
      </c>
      <c r="X5792" s="123" t="str">
        <f>Tabela7[[#This Row],[Código Negociação]]&amp;Tabela7[[#This Row],[C/V]]</f>
        <v/>
      </c>
    </row>
    <row r="5793" spans="3:24" ht="15" customHeight="1" x14ac:dyDescent="0.25">
      <c r="C5793" s="262"/>
      <c r="D5793" s="272"/>
      <c r="E5793" s="273"/>
      <c r="F5793" s="264"/>
      <c r="G5793" s="265"/>
      <c r="H5793" s="126"/>
      <c r="I5793" s="125"/>
      <c r="J5793" s="125"/>
      <c r="K5793" s="125"/>
      <c r="L5793" s="125"/>
      <c r="M5793" s="125"/>
      <c r="N5793" s="125"/>
      <c r="O5793" s="266"/>
      <c r="P5793" s="267"/>
      <c r="Q5793" s="268"/>
      <c r="R5793" s="269"/>
      <c r="S5793" s="268"/>
      <c r="T5793" s="263"/>
      <c r="U5793" s="300"/>
      <c r="V5793" s="294" t="str">
        <f>IF(Tabela7[[#This Row],[C/V]]="c",Tabela7[[#This Row],[Preço Médio]],"")</f>
        <v/>
      </c>
      <c r="W5793" s="294" t="str">
        <f>IF(Tabela7[[#This Row],[C/V]]="v",Tabela7[[#This Row],[Preço Médio]],"")</f>
        <v/>
      </c>
      <c r="X5793" s="123" t="str">
        <f>Tabela7[[#This Row],[Código Negociação]]&amp;Tabela7[[#This Row],[C/V]]</f>
        <v/>
      </c>
    </row>
    <row r="5794" spans="3:24" ht="15" customHeight="1" x14ac:dyDescent="0.25">
      <c r="C5794" s="262"/>
      <c r="D5794" s="272"/>
      <c r="E5794" s="273"/>
      <c r="F5794" s="264"/>
      <c r="G5794" s="265"/>
      <c r="H5794" s="126"/>
      <c r="I5794" s="125"/>
      <c r="J5794" s="125"/>
      <c r="K5794" s="125"/>
      <c r="L5794" s="125"/>
      <c r="M5794" s="125"/>
      <c r="N5794" s="125"/>
      <c r="O5794" s="266"/>
      <c r="P5794" s="267"/>
      <c r="Q5794" s="267"/>
      <c r="R5794" s="270"/>
      <c r="S5794" s="267"/>
      <c r="T5794" s="264"/>
      <c r="U5794" s="300"/>
      <c r="V5794" s="294" t="str">
        <f>IF(Tabela7[[#This Row],[C/V]]="c",Tabela7[[#This Row],[Preço Médio]],"")</f>
        <v/>
      </c>
      <c r="W5794" s="294" t="str">
        <f>IF(Tabela7[[#This Row],[C/V]]="v",Tabela7[[#This Row],[Preço Médio]],"")</f>
        <v/>
      </c>
      <c r="X5794" s="123" t="str">
        <f>Tabela7[[#This Row],[Código Negociação]]&amp;Tabela7[[#This Row],[C/V]]</f>
        <v/>
      </c>
    </row>
    <row r="5795" spans="3:24" ht="15" customHeight="1" x14ac:dyDescent="0.25">
      <c r="C5795" s="141"/>
      <c r="D5795" s="271"/>
      <c r="E5795" s="271"/>
      <c r="F5795" s="118"/>
      <c r="G5795" s="119"/>
      <c r="H5795" s="118"/>
      <c r="I5795" s="120"/>
      <c r="J5795" s="120"/>
      <c r="K5795" s="120"/>
      <c r="L5795" s="120"/>
      <c r="M5795" s="120"/>
      <c r="N5795" s="120"/>
      <c r="O5795" s="121"/>
      <c r="P5795" s="121"/>
      <c r="Q5795" s="117"/>
      <c r="R5795" s="122"/>
      <c r="S5795" s="117"/>
      <c r="T5795" s="123"/>
      <c r="U5795" s="299"/>
      <c r="V5795" s="294" t="str">
        <f>IF(Tabela7[[#This Row],[C/V]]="c",Tabela7[[#This Row],[Preço Médio]],"")</f>
        <v/>
      </c>
      <c r="W5795" s="294" t="str">
        <f>IF(Tabela7[[#This Row],[C/V]]="v",Tabela7[[#This Row],[Preço Médio]],"")</f>
        <v/>
      </c>
      <c r="X5795" s="123" t="str">
        <f>Tabela7[[#This Row],[Código Negociação]]&amp;Tabela7[[#This Row],[C/V]]</f>
        <v/>
      </c>
    </row>
    <row r="5796" spans="3:24" ht="15" customHeight="1" x14ac:dyDescent="0.25">
      <c r="C5796" s="262"/>
      <c r="D5796" s="272"/>
      <c r="E5796" s="272"/>
      <c r="F5796" s="264"/>
      <c r="G5796" s="265"/>
      <c r="H5796" s="126"/>
      <c r="I5796" s="125"/>
      <c r="J5796" s="125"/>
      <c r="K5796" s="125"/>
      <c r="L5796" s="125"/>
      <c r="M5796" s="125"/>
      <c r="N5796" s="125"/>
      <c r="O5796" s="266"/>
      <c r="P5796" s="267"/>
      <c r="Q5796" s="268"/>
      <c r="R5796" s="269"/>
      <c r="S5796" s="268"/>
      <c r="T5796" s="263"/>
      <c r="U5796" s="300"/>
      <c r="V5796" s="294" t="str">
        <f>IF(Tabela7[[#This Row],[C/V]]="c",Tabela7[[#This Row],[Preço Médio]],"")</f>
        <v/>
      </c>
      <c r="W5796" s="294" t="str">
        <f>IF(Tabela7[[#This Row],[C/V]]="v",Tabela7[[#This Row],[Preço Médio]],"")</f>
        <v/>
      </c>
      <c r="X5796" s="123" t="str">
        <f>Tabela7[[#This Row],[Código Negociação]]&amp;Tabela7[[#This Row],[C/V]]</f>
        <v/>
      </c>
    </row>
    <row r="5797" spans="3:24" ht="15" customHeight="1" x14ac:dyDescent="0.25">
      <c r="C5797" s="262"/>
      <c r="D5797" s="272"/>
      <c r="E5797" s="272"/>
      <c r="F5797" s="264"/>
      <c r="G5797" s="265"/>
      <c r="H5797" s="126"/>
      <c r="I5797" s="125"/>
      <c r="J5797" s="125"/>
      <c r="K5797" s="125"/>
      <c r="L5797" s="125"/>
      <c r="M5797" s="125"/>
      <c r="N5797" s="125"/>
      <c r="O5797" s="266"/>
      <c r="P5797" s="267"/>
      <c r="Q5797" s="267"/>
      <c r="R5797" s="270"/>
      <c r="S5797" s="267"/>
      <c r="T5797" s="264"/>
      <c r="U5797" s="300"/>
      <c r="V5797" s="294" t="str">
        <f>IF(Tabela7[[#This Row],[C/V]]="c",Tabela7[[#This Row],[Preço Médio]],"")</f>
        <v/>
      </c>
      <c r="W5797" s="294" t="str">
        <f>IF(Tabela7[[#This Row],[C/V]]="v",Tabela7[[#This Row],[Preço Médio]],"")</f>
        <v/>
      </c>
      <c r="X5797" s="123" t="str">
        <f>Tabela7[[#This Row],[Código Negociação]]&amp;Tabela7[[#This Row],[C/V]]</f>
        <v/>
      </c>
    </row>
    <row r="5798" spans="3:24" ht="15" customHeight="1" x14ac:dyDescent="0.25">
      <c r="C5798" s="141"/>
      <c r="D5798" s="273"/>
      <c r="E5798" s="273"/>
      <c r="F5798" s="264"/>
      <c r="G5798" s="274"/>
      <c r="H5798" s="264"/>
      <c r="I5798" s="275"/>
      <c r="J5798" s="275"/>
      <c r="K5798" s="275"/>
      <c r="L5798" s="275"/>
      <c r="M5798" s="275"/>
      <c r="N5798" s="275"/>
      <c r="O5798" s="267"/>
      <c r="P5798" s="267"/>
      <c r="Q5798" s="268"/>
      <c r="R5798" s="269"/>
      <c r="S5798" s="268"/>
      <c r="T5798" s="263"/>
      <c r="U5798" s="300"/>
      <c r="V5798" s="294" t="str">
        <f>IF(Tabela7[[#This Row],[C/V]]="c",Tabela7[[#This Row],[Preço Médio]],"")</f>
        <v/>
      </c>
      <c r="W5798" s="294" t="str">
        <f>IF(Tabela7[[#This Row],[C/V]]="v",Tabela7[[#This Row],[Preço Médio]],"")</f>
        <v/>
      </c>
      <c r="X5798" s="123" t="str">
        <f>Tabela7[[#This Row],[Código Negociação]]&amp;Tabela7[[#This Row],[C/V]]</f>
        <v/>
      </c>
    </row>
    <row r="5799" spans="3:24" ht="15" customHeight="1" x14ac:dyDescent="0.25">
      <c r="C5799" s="262"/>
      <c r="D5799" s="272"/>
      <c r="E5799" s="273"/>
      <c r="F5799" s="264"/>
      <c r="G5799" s="265"/>
      <c r="H5799" s="126"/>
      <c r="I5799" s="125"/>
      <c r="J5799" s="125"/>
      <c r="K5799" s="125"/>
      <c r="L5799" s="125"/>
      <c r="M5799" s="125"/>
      <c r="N5799" s="125"/>
      <c r="O5799" s="266"/>
      <c r="P5799" s="267"/>
      <c r="Q5799" s="268"/>
      <c r="R5799" s="269"/>
      <c r="S5799" s="268"/>
      <c r="T5799" s="263"/>
      <c r="U5799" s="300"/>
      <c r="V5799" s="294" t="str">
        <f>IF(Tabela7[[#This Row],[C/V]]="c",Tabela7[[#This Row],[Preço Médio]],"")</f>
        <v/>
      </c>
      <c r="W5799" s="294" t="str">
        <f>IF(Tabela7[[#This Row],[C/V]]="v",Tabela7[[#This Row],[Preço Médio]],"")</f>
        <v/>
      </c>
      <c r="X5799" s="123" t="str">
        <f>Tabela7[[#This Row],[Código Negociação]]&amp;Tabela7[[#This Row],[C/V]]</f>
        <v/>
      </c>
    </row>
    <row r="5800" spans="3:24" ht="15" customHeight="1" x14ac:dyDescent="0.25">
      <c r="C5800" s="262"/>
      <c r="D5800" s="272"/>
      <c r="E5800" s="273"/>
      <c r="F5800" s="264"/>
      <c r="G5800" s="265"/>
      <c r="H5800" s="126"/>
      <c r="I5800" s="125"/>
      <c r="J5800" s="125"/>
      <c r="K5800" s="125"/>
      <c r="L5800" s="125"/>
      <c r="M5800" s="125"/>
      <c r="N5800" s="125"/>
      <c r="O5800" s="266"/>
      <c r="P5800" s="267"/>
      <c r="Q5800" s="267"/>
      <c r="R5800" s="270"/>
      <c r="S5800" s="267"/>
      <c r="T5800" s="264"/>
      <c r="U5800" s="300"/>
      <c r="V5800" s="294" t="str">
        <f>IF(Tabela7[[#This Row],[C/V]]="c",Tabela7[[#This Row],[Preço Médio]],"")</f>
        <v/>
      </c>
      <c r="W5800" s="294" t="str">
        <f>IF(Tabela7[[#This Row],[C/V]]="v",Tabela7[[#This Row],[Preço Médio]],"")</f>
        <v/>
      </c>
      <c r="X5800" s="123" t="str">
        <f>Tabela7[[#This Row],[Código Negociação]]&amp;Tabela7[[#This Row],[C/V]]</f>
        <v/>
      </c>
    </row>
    <row r="5801" spans="3:24" ht="15" customHeight="1" x14ac:dyDescent="0.25">
      <c r="C5801" s="141"/>
      <c r="D5801" s="271"/>
      <c r="E5801" s="271"/>
      <c r="F5801" s="118"/>
      <c r="G5801" s="119"/>
      <c r="H5801" s="118"/>
      <c r="I5801" s="120"/>
      <c r="J5801" s="120"/>
      <c r="K5801" s="120"/>
      <c r="L5801" s="120"/>
      <c r="M5801" s="120"/>
      <c r="N5801" s="120"/>
      <c r="O5801" s="121"/>
      <c r="P5801" s="121"/>
      <c r="Q5801" s="117"/>
      <c r="R5801" s="122"/>
      <c r="S5801" s="117"/>
      <c r="T5801" s="123"/>
      <c r="U5801" s="299"/>
      <c r="V5801" s="294" t="str">
        <f>IF(Tabela7[[#This Row],[C/V]]="c",Tabela7[[#This Row],[Preço Médio]],"")</f>
        <v/>
      </c>
      <c r="W5801" s="294" t="str">
        <f>IF(Tabela7[[#This Row],[C/V]]="v",Tabela7[[#This Row],[Preço Médio]],"")</f>
        <v/>
      </c>
      <c r="X5801" s="123" t="str">
        <f>Tabela7[[#This Row],[Código Negociação]]&amp;Tabela7[[#This Row],[C/V]]</f>
        <v/>
      </c>
    </row>
    <row r="5802" spans="3:24" ht="15" customHeight="1" x14ac:dyDescent="0.25">
      <c r="C5802" s="262"/>
      <c r="D5802" s="272"/>
      <c r="E5802" s="272"/>
      <c r="F5802" s="264"/>
      <c r="G5802" s="265"/>
      <c r="H5802" s="126"/>
      <c r="I5802" s="125"/>
      <c r="J5802" s="125"/>
      <c r="K5802" s="125"/>
      <c r="L5802" s="125"/>
      <c r="M5802" s="125"/>
      <c r="N5802" s="125"/>
      <c r="O5802" s="266"/>
      <c r="P5802" s="267"/>
      <c r="Q5802" s="268"/>
      <c r="R5802" s="269"/>
      <c r="S5802" s="268"/>
      <c r="T5802" s="263"/>
      <c r="U5802" s="300"/>
      <c r="V5802" s="294" t="str">
        <f>IF(Tabela7[[#This Row],[C/V]]="c",Tabela7[[#This Row],[Preço Médio]],"")</f>
        <v/>
      </c>
      <c r="W5802" s="294" t="str">
        <f>IF(Tabela7[[#This Row],[C/V]]="v",Tabela7[[#This Row],[Preço Médio]],"")</f>
        <v/>
      </c>
      <c r="X5802" s="123" t="str">
        <f>Tabela7[[#This Row],[Código Negociação]]&amp;Tabela7[[#This Row],[C/V]]</f>
        <v/>
      </c>
    </row>
    <row r="5803" spans="3:24" ht="15" customHeight="1" x14ac:dyDescent="0.25">
      <c r="C5803" s="262"/>
      <c r="D5803" s="272"/>
      <c r="E5803" s="272"/>
      <c r="F5803" s="264"/>
      <c r="G5803" s="265"/>
      <c r="H5803" s="126"/>
      <c r="I5803" s="125"/>
      <c r="J5803" s="125"/>
      <c r="K5803" s="125"/>
      <c r="L5803" s="125"/>
      <c r="M5803" s="125"/>
      <c r="N5803" s="125"/>
      <c r="O5803" s="266"/>
      <c r="P5803" s="267"/>
      <c r="Q5803" s="267"/>
      <c r="R5803" s="270"/>
      <c r="S5803" s="267"/>
      <c r="T5803" s="264"/>
      <c r="U5803" s="300"/>
      <c r="V5803" s="294" t="str">
        <f>IF(Tabela7[[#This Row],[C/V]]="c",Tabela7[[#This Row],[Preço Médio]],"")</f>
        <v/>
      </c>
      <c r="W5803" s="294" t="str">
        <f>IF(Tabela7[[#This Row],[C/V]]="v",Tabela7[[#This Row],[Preço Médio]],"")</f>
        <v/>
      </c>
      <c r="X5803" s="123" t="str">
        <f>Tabela7[[#This Row],[Código Negociação]]&amp;Tabela7[[#This Row],[C/V]]</f>
        <v/>
      </c>
    </row>
    <row r="5804" spans="3:24" ht="15" customHeight="1" x14ac:dyDescent="0.25">
      <c r="C5804" s="141"/>
      <c r="D5804" s="273"/>
      <c r="E5804" s="273"/>
      <c r="F5804" s="264"/>
      <c r="G5804" s="274"/>
      <c r="H5804" s="264"/>
      <c r="I5804" s="275"/>
      <c r="J5804" s="275"/>
      <c r="K5804" s="275"/>
      <c r="L5804" s="275"/>
      <c r="M5804" s="275"/>
      <c r="N5804" s="275"/>
      <c r="O5804" s="267"/>
      <c r="P5804" s="267"/>
      <c r="Q5804" s="268"/>
      <c r="R5804" s="269"/>
      <c r="S5804" s="268"/>
      <c r="T5804" s="263"/>
      <c r="U5804" s="300"/>
      <c r="V5804" s="294" t="str">
        <f>IF(Tabela7[[#This Row],[C/V]]="c",Tabela7[[#This Row],[Preço Médio]],"")</f>
        <v/>
      </c>
      <c r="W5804" s="294" t="str">
        <f>IF(Tabela7[[#This Row],[C/V]]="v",Tabela7[[#This Row],[Preço Médio]],"")</f>
        <v/>
      </c>
      <c r="X5804" s="123" t="str">
        <f>Tabela7[[#This Row],[Código Negociação]]&amp;Tabela7[[#This Row],[C/V]]</f>
        <v/>
      </c>
    </row>
    <row r="5805" spans="3:24" ht="15" customHeight="1" x14ac:dyDescent="0.25">
      <c r="C5805" s="262"/>
      <c r="D5805" s="272"/>
      <c r="E5805" s="273"/>
      <c r="F5805" s="264"/>
      <c r="G5805" s="265"/>
      <c r="H5805" s="126"/>
      <c r="I5805" s="125"/>
      <c r="J5805" s="125"/>
      <c r="K5805" s="125"/>
      <c r="L5805" s="125"/>
      <c r="M5805" s="125"/>
      <c r="N5805" s="125"/>
      <c r="O5805" s="266"/>
      <c r="P5805" s="267"/>
      <c r="Q5805" s="268"/>
      <c r="R5805" s="269"/>
      <c r="S5805" s="268"/>
      <c r="T5805" s="263"/>
      <c r="U5805" s="300"/>
      <c r="V5805" s="294" t="str">
        <f>IF(Tabela7[[#This Row],[C/V]]="c",Tabela7[[#This Row],[Preço Médio]],"")</f>
        <v/>
      </c>
      <c r="W5805" s="294" t="str">
        <f>IF(Tabela7[[#This Row],[C/V]]="v",Tabela7[[#This Row],[Preço Médio]],"")</f>
        <v/>
      </c>
      <c r="X5805" s="123" t="str">
        <f>Tabela7[[#This Row],[Código Negociação]]&amp;Tabela7[[#This Row],[C/V]]</f>
        <v/>
      </c>
    </row>
    <row r="5806" spans="3:24" ht="15" customHeight="1" x14ac:dyDescent="0.25">
      <c r="C5806" s="262"/>
      <c r="D5806" s="272"/>
      <c r="E5806" s="273"/>
      <c r="F5806" s="264"/>
      <c r="G5806" s="265"/>
      <c r="H5806" s="126"/>
      <c r="I5806" s="125"/>
      <c r="J5806" s="125"/>
      <c r="K5806" s="125"/>
      <c r="L5806" s="125"/>
      <c r="M5806" s="125"/>
      <c r="N5806" s="125"/>
      <c r="O5806" s="266"/>
      <c r="P5806" s="267"/>
      <c r="Q5806" s="267"/>
      <c r="R5806" s="270"/>
      <c r="S5806" s="267"/>
      <c r="T5806" s="264"/>
      <c r="U5806" s="300"/>
      <c r="V5806" s="294" t="str">
        <f>IF(Tabela7[[#This Row],[C/V]]="c",Tabela7[[#This Row],[Preço Médio]],"")</f>
        <v/>
      </c>
      <c r="W5806" s="294" t="str">
        <f>IF(Tabela7[[#This Row],[C/V]]="v",Tabela7[[#This Row],[Preço Médio]],"")</f>
        <v/>
      </c>
      <c r="X5806" s="123" t="str">
        <f>Tabela7[[#This Row],[Código Negociação]]&amp;Tabela7[[#This Row],[C/V]]</f>
        <v/>
      </c>
    </row>
    <row r="5807" spans="3:24" ht="15" customHeight="1" x14ac:dyDescent="0.25">
      <c r="C5807" s="141"/>
      <c r="D5807" s="271"/>
      <c r="E5807" s="271"/>
      <c r="F5807" s="118"/>
      <c r="G5807" s="119"/>
      <c r="H5807" s="118"/>
      <c r="I5807" s="120"/>
      <c r="J5807" s="120"/>
      <c r="K5807" s="120"/>
      <c r="L5807" s="120"/>
      <c r="M5807" s="120"/>
      <c r="N5807" s="120"/>
      <c r="O5807" s="121"/>
      <c r="P5807" s="121"/>
      <c r="Q5807" s="117"/>
      <c r="R5807" s="122"/>
      <c r="S5807" s="117"/>
      <c r="T5807" s="123"/>
      <c r="U5807" s="299"/>
      <c r="V5807" s="294" t="str">
        <f>IF(Tabela7[[#This Row],[C/V]]="c",Tabela7[[#This Row],[Preço Médio]],"")</f>
        <v/>
      </c>
      <c r="W5807" s="294" t="str">
        <f>IF(Tabela7[[#This Row],[C/V]]="v",Tabela7[[#This Row],[Preço Médio]],"")</f>
        <v/>
      </c>
      <c r="X5807" s="123" t="str">
        <f>Tabela7[[#This Row],[Código Negociação]]&amp;Tabela7[[#This Row],[C/V]]</f>
        <v/>
      </c>
    </row>
    <row r="5808" spans="3:24" ht="15" customHeight="1" x14ac:dyDescent="0.25">
      <c r="C5808" s="262"/>
      <c r="D5808" s="272"/>
      <c r="E5808" s="272"/>
      <c r="F5808" s="264"/>
      <c r="G5808" s="265"/>
      <c r="H5808" s="126"/>
      <c r="I5808" s="125"/>
      <c r="J5808" s="125"/>
      <c r="K5808" s="125"/>
      <c r="L5808" s="125"/>
      <c r="M5808" s="125"/>
      <c r="N5808" s="125"/>
      <c r="O5808" s="266"/>
      <c r="P5808" s="267"/>
      <c r="Q5808" s="268"/>
      <c r="R5808" s="269"/>
      <c r="S5808" s="268"/>
      <c r="T5808" s="263"/>
      <c r="U5808" s="300"/>
      <c r="V5808" s="294" t="str">
        <f>IF(Tabela7[[#This Row],[C/V]]="c",Tabela7[[#This Row],[Preço Médio]],"")</f>
        <v/>
      </c>
      <c r="W5808" s="294" t="str">
        <f>IF(Tabela7[[#This Row],[C/V]]="v",Tabela7[[#This Row],[Preço Médio]],"")</f>
        <v/>
      </c>
      <c r="X5808" s="123" t="str">
        <f>Tabela7[[#This Row],[Código Negociação]]&amp;Tabela7[[#This Row],[C/V]]</f>
        <v/>
      </c>
    </row>
    <row r="5809" spans="3:24" ht="15" customHeight="1" x14ac:dyDescent="0.25">
      <c r="C5809" s="262"/>
      <c r="D5809" s="272"/>
      <c r="E5809" s="272"/>
      <c r="F5809" s="264"/>
      <c r="G5809" s="265"/>
      <c r="H5809" s="126"/>
      <c r="I5809" s="125"/>
      <c r="J5809" s="125"/>
      <c r="K5809" s="125"/>
      <c r="L5809" s="125"/>
      <c r="M5809" s="125"/>
      <c r="N5809" s="125"/>
      <c r="O5809" s="266"/>
      <c r="P5809" s="267"/>
      <c r="Q5809" s="267"/>
      <c r="R5809" s="270"/>
      <c r="S5809" s="267"/>
      <c r="T5809" s="264"/>
      <c r="U5809" s="300"/>
      <c r="V5809" s="294" t="str">
        <f>IF(Tabela7[[#This Row],[C/V]]="c",Tabela7[[#This Row],[Preço Médio]],"")</f>
        <v/>
      </c>
      <c r="W5809" s="294" t="str">
        <f>IF(Tabela7[[#This Row],[C/V]]="v",Tabela7[[#This Row],[Preço Médio]],"")</f>
        <v/>
      </c>
      <c r="X5809" s="123" t="str">
        <f>Tabela7[[#This Row],[Código Negociação]]&amp;Tabela7[[#This Row],[C/V]]</f>
        <v/>
      </c>
    </row>
    <row r="5810" spans="3:24" ht="15" customHeight="1" x14ac:dyDescent="0.25">
      <c r="C5810" s="141"/>
      <c r="D5810" s="273"/>
      <c r="E5810" s="273"/>
      <c r="F5810" s="264"/>
      <c r="G5810" s="274"/>
      <c r="H5810" s="264"/>
      <c r="I5810" s="275"/>
      <c r="J5810" s="275"/>
      <c r="K5810" s="275"/>
      <c r="L5810" s="275"/>
      <c r="M5810" s="275"/>
      <c r="N5810" s="275"/>
      <c r="O5810" s="267"/>
      <c r="P5810" s="267"/>
      <c r="Q5810" s="268"/>
      <c r="R5810" s="269"/>
      <c r="S5810" s="268"/>
      <c r="T5810" s="263"/>
      <c r="U5810" s="300"/>
      <c r="V5810" s="294" t="str">
        <f>IF(Tabela7[[#This Row],[C/V]]="c",Tabela7[[#This Row],[Preço Médio]],"")</f>
        <v/>
      </c>
      <c r="W5810" s="294" t="str">
        <f>IF(Tabela7[[#This Row],[C/V]]="v",Tabela7[[#This Row],[Preço Médio]],"")</f>
        <v/>
      </c>
      <c r="X5810" s="123" t="str">
        <f>Tabela7[[#This Row],[Código Negociação]]&amp;Tabela7[[#This Row],[C/V]]</f>
        <v/>
      </c>
    </row>
    <row r="5811" spans="3:24" ht="15" customHeight="1" x14ac:dyDescent="0.25">
      <c r="C5811" s="262"/>
      <c r="D5811" s="272"/>
      <c r="E5811" s="273"/>
      <c r="F5811" s="264"/>
      <c r="G5811" s="265"/>
      <c r="H5811" s="126"/>
      <c r="I5811" s="125"/>
      <c r="J5811" s="125"/>
      <c r="K5811" s="125"/>
      <c r="L5811" s="125"/>
      <c r="M5811" s="125"/>
      <c r="N5811" s="125"/>
      <c r="O5811" s="266"/>
      <c r="P5811" s="267"/>
      <c r="Q5811" s="268"/>
      <c r="R5811" s="269"/>
      <c r="S5811" s="268"/>
      <c r="T5811" s="263"/>
      <c r="U5811" s="300"/>
      <c r="V5811" s="294" t="str">
        <f>IF(Tabela7[[#This Row],[C/V]]="c",Tabela7[[#This Row],[Preço Médio]],"")</f>
        <v/>
      </c>
      <c r="W5811" s="294" t="str">
        <f>IF(Tabela7[[#This Row],[C/V]]="v",Tabela7[[#This Row],[Preço Médio]],"")</f>
        <v/>
      </c>
      <c r="X5811" s="123" t="str">
        <f>Tabela7[[#This Row],[Código Negociação]]&amp;Tabela7[[#This Row],[C/V]]</f>
        <v/>
      </c>
    </row>
    <row r="5812" spans="3:24" ht="15" customHeight="1" x14ac:dyDescent="0.25">
      <c r="C5812" s="262"/>
      <c r="D5812" s="272"/>
      <c r="E5812" s="273"/>
      <c r="F5812" s="264"/>
      <c r="G5812" s="265"/>
      <c r="H5812" s="126"/>
      <c r="I5812" s="125"/>
      <c r="J5812" s="125"/>
      <c r="K5812" s="125"/>
      <c r="L5812" s="125"/>
      <c r="M5812" s="125"/>
      <c r="N5812" s="125"/>
      <c r="O5812" s="266"/>
      <c r="P5812" s="267"/>
      <c r="Q5812" s="267"/>
      <c r="R5812" s="270"/>
      <c r="S5812" s="267"/>
      <c r="T5812" s="264"/>
      <c r="U5812" s="300"/>
      <c r="V5812" s="294" t="str">
        <f>IF(Tabela7[[#This Row],[C/V]]="c",Tabela7[[#This Row],[Preço Médio]],"")</f>
        <v/>
      </c>
      <c r="W5812" s="294" t="str">
        <f>IF(Tabela7[[#This Row],[C/V]]="v",Tabela7[[#This Row],[Preço Médio]],"")</f>
        <v/>
      </c>
      <c r="X5812" s="123" t="str">
        <f>Tabela7[[#This Row],[Código Negociação]]&amp;Tabela7[[#This Row],[C/V]]</f>
        <v/>
      </c>
    </row>
    <row r="5813" spans="3:24" ht="15" customHeight="1" x14ac:dyDescent="0.25">
      <c r="C5813" s="141"/>
      <c r="D5813" s="271"/>
      <c r="E5813" s="271"/>
      <c r="F5813" s="118"/>
      <c r="G5813" s="119"/>
      <c r="H5813" s="118"/>
      <c r="I5813" s="120"/>
      <c r="J5813" s="120"/>
      <c r="K5813" s="120"/>
      <c r="L5813" s="120"/>
      <c r="M5813" s="120"/>
      <c r="N5813" s="120"/>
      <c r="O5813" s="121"/>
      <c r="P5813" s="121"/>
      <c r="Q5813" s="117"/>
      <c r="R5813" s="122"/>
      <c r="S5813" s="117"/>
      <c r="T5813" s="123"/>
      <c r="U5813" s="299"/>
      <c r="V5813" s="294" t="str">
        <f>IF(Tabela7[[#This Row],[C/V]]="c",Tabela7[[#This Row],[Preço Médio]],"")</f>
        <v/>
      </c>
      <c r="W5813" s="294" t="str">
        <f>IF(Tabela7[[#This Row],[C/V]]="v",Tabela7[[#This Row],[Preço Médio]],"")</f>
        <v/>
      </c>
      <c r="X5813" s="123" t="str">
        <f>Tabela7[[#This Row],[Código Negociação]]&amp;Tabela7[[#This Row],[C/V]]</f>
        <v/>
      </c>
    </row>
    <row r="5814" spans="3:24" ht="15" customHeight="1" x14ac:dyDescent="0.25">
      <c r="C5814" s="262"/>
      <c r="D5814" s="272"/>
      <c r="E5814" s="272"/>
      <c r="F5814" s="264"/>
      <c r="G5814" s="265"/>
      <c r="H5814" s="126"/>
      <c r="I5814" s="125"/>
      <c r="J5814" s="125"/>
      <c r="K5814" s="125"/>
      <c r="L5814" s="125"/>
      <c r="M5814" s="125"/>
      <c r="N5814" s="125"/>
      <c r="O5814" s="266"/>
      <c r="P5814" s="267"/>
      <c r="Q5814" s="268"/>
      <c r="R5814" s="269"/>
      <c r="S5814" s="268"/>
      <c r="T5814" s="263"/>
      <c r="U5814" s="300"/>
      <c r="V5814" s="294" t="str">
        <f>IF(Tabela7[[#This Row],[C/V]]="c",Tabela7[[#This Row],[Preço Médio]],"")</f>
        <v/>
      </c>
      <c r="W5814" s="294" t="str">
        <f>IF(Tabela7[[#This Row],[C/V]]="v",Tabela7[[#This Row],[Preço Médio]],"")</f>
        <v/>
      </c>
      <c r="X5814" s="123" t="str">
        <f>Tabela7[[#This Row],[Código Negociação]]&amp;Tabela7[[#This Row],[C/V]]</f>
        <v/>
      </c>
    </row>
    <row r="5815" spans="3:24" ht="15" customHeight="1" x14ac:dyDescent="0.25">
      <c r="C5815" s="262"/>
      <c r="D5815" s="272"/>
      <c r="E5815" s="272"/>
      <c r="F5815" s="264"/>
      <c r="G5815" s="265"/>
      <c r="H5815" s="126"/>
      <c r="I5815" s="125"/>
      <c r="J5815" s="125"/>
      <c r="K5815" s="125"/>
      <c r="L5815" s="125"/>
      <c r="M5815" s="125"/>
      <c r="N5815" s="125"/>
      <c r="O5815" s="266"/>
      <c r="P5815" s="267"/>
      <c r="Q5815" s="267"/>
      <c r="R5815" s="270"/>
      <c r="S5815" s="267"/>
      <c r="T5815" s="264"/>
      <c r="U5815" s="300"/>
      <c r="V5815" s="294" t="str">
        <f>IF(Tabela7[[#This Row],[C/V]]="c",Tabela7[[#This Row],[Preço Médio]],"")</f>
        <v/>
      </c>
      <c r="W5815" s="294" t="str">
        <f>IF(Tabela7[[#This Row],[C/V]]="v",Tabela7[[#This Row],[Preço Médio]],"")</f>
        <v/>
      </c>
      <c r="X5815" s="123" t="str">
        <f>Tabela7[[#This Row],[Código Negociação]]&amp;Tabela7[[#This Row],[C/V]]</f>
        <v/>
      </c>
    </row>
    <row r="5816" spans="3:24" ht="15" customHeight="1" x14ac:dyDescent="0.25">
      <c r="C5816" s="141"/>
      <c r="D5816" s="273"/>
      <c r="E5816" s="273"/>
      <c r="F5816" s="264"/>
      <c r="G5816" s="274"/>
      <c r="H5816" s="264"/>
      <c r="I5816" s="275"/>
      <c r="J5816" s="275"/>
      <c r="K5816" s="275"/>
      <c r="L5816" s="275"/>
      <c r="M5816" s="275"/>
      <c r="N5816" s="275"/>
      <c r="O5816" s="267"/>
      <c r="P5816" s="267"/>
      <c r="Q5816" s="268"/>
      <c r="R5816" s="269"/>
      <c r="S5816" s="268"/>
      <c r="T5816" s="263"/>
      <c r="U5816" s="300"/>
      <c r="V5816" s="294" t="str">
        <f>IF(Tabela7[[#This Row],[C/V]]="c",Tabela7[[#This Row],[Preço Médio]],"")</f>
        <v/>
      </c>
      <c r="W5816" s="294" t="str">
        <f>IF(Tabela7[[#This Row],[C/V]]="v",Tabela7[[#This Row],[Preço Médio]],"")</f>
        <v/>
      </c>
      <c r="X5816" s="123" t="str">
        <f>Tabela7[[#This Row],[Código Negociação]]&amp;Tabela7[[#This Row],[C/V]]</f>
        <v/>
      </c>
    </row>
    <row r="5817" spans="3:24" ht="15" customHeight="1" x14ac:dyDescent="0.25">
      <c r="C5817" s="262"/>
      <c r="D5817" s="272"/>
      <c r="E5817" s="273"/>
      <c r="F5817" s="264"/>
      <c r="G5817" s="265"/>
      <c r="H5817" s="126"/>
      <c r="I5817" s="125"/>
      <c r="J5817" s="125"/>
      <c r="K5817" s="125"/>
      <c r="L5817" s="125"/>
      <c r="M5817" s="125"/>
      <c r="N5817" s="125"/>
      <c r="O5817" s="266"/>
      <c r="P5817" s="267"/>
      <c r="Q5817" s="268"/>
      <c r="R5817" s="269"/>
      <c r="S5817" s="268"/>
      <c r="T5817" s="263"/>
      <c r="U5817" s="300"/>
      <c r="V5817" s="294" t="str">
        <f>IF(Tabela7[[#This Row],[C/V]]="c",Tabela7[[#This Row],[Preço Médio]],"")</f>
        <v/>
      </c>
      <c r="W5817" s="294" t="str">
        <f>IF(Tabela7[[#This Row],[C/V]]="v",Tabela7[[#This Row],[Preço Médio]],"")</f>
        <v/>
      </c>
      <c r="X5817" s="123" t="str">
        <f>Tabela7[[#This Row],[Código Negociação]]&amp;Tabela7[[#This Row],[C/V]]</f>
        <v/>
      </c>
    </row>
    <row r="5818" spans="3:24" ht="15" customHeight="1" x14ac:dyDescent="0.25">
      <c r="C5818" s="262"/>
      <c r="D5818" s="272"/>
      <c r="E5818" s="273"/>
      <c r="F5818" s="264"/>
      <c r="G5818" s="265"/>
      <c r="H5818" s="126"/>
      <c r="I5818" s="125"/>
      <c r="J5818" s="125"/>
      <c r="K5818" s="125"/>
      <c r="L5818" s="125"/>
      <c r="M5818" s="125"/>
      <c r="N5818" s="125"/>
      <c r="O5818" s="266"/>
      <c r="P5818" s="267"/>
      <c r="Q5818" s="267"/>
      <c r="R5818" s="270"/>
      <c r="S5818" s="267"/>
      <c r="T5818" s="264"/>
      <c r="U5818" s="300"/>
      <c r="V5818" s="294" t="str">
        <f>IF(Tabela7[[#This Row],[C/V]]="c",Tabela7[[#This Row],[Preço Médio]],"")</f>
        <v/>
      </c>
      <c r="W5818" s="294" t="str">
        <f>IF(Tabela7[[#This Row],[C/V]]="v",Tabela7[[#This Row],[Preço Médio]],"")</f>
        <v/>
      </c>
      <c r="X5818" s="123" t="str">
        <f>Tabela7[[#This Row],[Código Negociação]]&amp;Tabela7[[#This Row],[C/V]]</f>
        <v/>
      </c>
    </row>
    <row r="5819" spans="3:24" ht="15" customHeight="1" x14ac:dyDescent="0.25">
      <c r="C5819" s="141"/>
      <c r="D5819" s="271"/>
      <c r="E5819" s="271"/>
      <c r="F5819" s="118"/>
      <c r="G5819" s="119"/>
      <c r="H5819" s="118"/>
      <c r="I5819" s="120"/>
      <c r="J5819" s="120"/>
      <c r="K5819" s="120"/>
      <c r="L5819" s="120"/>
      <c r="M5819" s="120"/>
      <c r="N5819" s="120"/>
      <c r="O5819" s="121"/>
      <c r="P5819" s="121"/>
      <c r="Q5819" s="117"/>
      <c r="R5819" s="122"/>
      <c r="S5819" s="117"/>
      <c r="T5819" s="123"/>
      <c r="U5819" s="299"/>
      <c r="V5819" s="294" t="str">
        <f>IF(Tabela7[[#This Row],[C/V]]="c",Tabela7[[#This Row],[Preço Médio]],"")</f>
        <v/>
      </c>
      <c r="W5819" s="294" t="str">
        <f>IF(Tabela7[[#This Row],[C/V]]="v",Tabela7[[#This Row],[Preço Médio]],"")</f>
        <v/>
      </c>
      <c r="X5819" s="123" t="str">
        <f>Tabela7[[#This Row],[Código Negociação]]&amp;Tabela7[[#This Row],[C/V]]</f>
        <v/>
      </c>
    </row>
    <row r="5820" spans="3:24" ht="15" customHeight="1" x14ac:dyDescent="0.25">
      <c r="C5820" s="262"/>
      <c r="D5820" s="272"/>
      <c r="E5820" s="272"/>
      <c r="F5820" s="264"/>
      <c r="G5820" s="265"/>
      <c r="H5820" s="126"/>
      <c r="I5820" s="125"/>
      <c r="J5820" s="125"/>
      <c r="K5820" s="125"/>
      <c r="L5820" s="125"/>
      <c r="M5820" s="125"/>
      <c r="N5820" s="125"/>
      <c r="O5820" s="266"/>
      <c r="P5820" s="267"/>
      <c r="Q5820" s="268"/>
      <c r="R5820" s="269"/>
      <c r="S5820" s="268"/>
      <c r="T5820" s="263"/>
      <c r="U5820" s="300"/>
      <c r="V5820" s="294" t="str">
        <f>IF(Tabela7[[#This Row],[C/V]]="c",Tabela7[[#This Row],[Preço Médio]],"")</f>
        <v/>
      </c>
      <c r="W5820" s="294" t="str">
        <f>IF(Tabela7[[#This Row],[C/V]]="v",Tabela7[[#This Row],[Preço Médio]],"")</f>
        <v/>
      </c>
      <c r="X5820" s="123" t="str">
        <f>Tabela7[[#This Row],[Código Negociação]]&amp;Tabela7[[#This Row],[C/V]]</f>
        <v/>
      </c>
    </row>
    <row r="5821" spans="3:24" ht="15" customHeight="1" x14ac:dyDescent="0.25">
      <c r="C5821" s="262"/>
      <c r="D5821" s="272"/>
      <c r="E5821" s="272"/>
      <c r="F5821" s="264"/>
      <c r="G5821" s="265"/>
      <c r="H5821" s="126"/>
      <c r="I5821" s="125"/>
      <c r="J5821" s="125"/>
      <c r="K5821" s="125"/>
      <c r="L5821" s="125"/>
      <c r="M5821" s="125"/>
      <c r="N5821" s="125"/>
      <c r="O5821" s="266"/>
      <c r="P5821" s="267"/>
      <c r="Q5821" s="267"/>
      <c r="R5821" s="270"/>
      <c r="S5821" s="267"/>
      <c r="T5821" s="264"/>
      <c r="U5821" s="300"/>
      <c r="V5821" s="294" t="str">
        <f>IF(Tabela7[[#This Row],[C/V]]="c",Tabela7[[#This Row],[Preço Médio]],"")</f>
        <v/>
      </c>
      <c r="W5821" s="294" t="str">
        <f>IF(Tabela7[[#This Row],[C/V]]="v",Tabela7[[#This Row],[Preço Médio]],"")</f>
        <v/>
      </c>
      <c r="X5821" s="123" t="str">
        <f>Tabela7[[#This Row],[Código Negociação]]&amp;Tabela7[[#This Row],[C/V]]</f>
        <v/>
      </c>
    </row>
    <row r="5822" spans="3:24" ht="15" customHeight="1" x14ac:dyDescent="0.25">
      <c r="C5822" s="141"/>
      <c r="D5822" s="273"/>
      <c r="E5822" s="273"/>
      <c r="F5822" s="264"/>
      <c r="G5822" s="274"/>
      <c r="H5822" s="264"/>
      <c r="I5822" s="275"/>
      <c r="J5822" s="275"/>
      <c r="K5822" s="275"/>
      <c r="L5822" s="275"/>
      <c r="M5822" s="275"/>
      <c r="N5822" s="275"/>
      <c r="O5822" s="267"/>
      <c r="P5822" s="267"/>
      <c r="Q5822" s="268"/>
      <c r="R5822" s="269"/>
      <c r="S5822" s="268"/>
      <c r="T5822" s="263"/>
      <c r="U5822" s="300"/>
      <c r="V5822" s="294" t="str">
        <f>IF(Tabela7[[#This Row],[C/V]]="c",Tabela7[[#This Row],[Preço Médio]],"")</f>
        <v/>
      </c>
      <c r="W5822" s="294" t="str">
        <f>IF(Tabela7[[#This Row],[C/V]]="v",Tabela7[[#This Row],[Preço Médio]],"")</f>
        <v/>
      </c>
      <c r="X5822" s="123" t="str">
        <f>Tabela7[[#This Row],[Código Negociação]]&amp;Tabela7[[#This Row],[C/V]]</f>
        <v/>
      </c>
    </row>
    <row r="5823" spans="3:24" ht="15" customHeight="1" x14ac:dyDescent="0.25">
      <c r="C5823" s="262"/>
      <c r="D5823" s="272"/>
      <c r="E5823" s="273"/>
      <c r="F5823" s="264"/>
      <c r="G5823" s="265"/>
      <c r="H5823" s="126"/>
      <c r="I5823" s="125"/>
      <c r="J5823" s="125"/>
      <c r="K5823" s="125"/>
      <c r="L5823" s="125"/>
      <c r="M5823" s="125"/>
      <c r="N5823" s="125"/>
      <c r="O5823" s="266"/>
      <c r="P5823" s="267"/>
      <c r="Q5823" s="268"/>
      <c r="R5823" s="269"/>
      <c r="S5823" s="268"/>
      <c r="T5823" s="263"/>
      <c r="U5823" s="300"/>
      <c r="V5823" s="294" t="str">
        <f>IF(Tabela7[[#This Row],[C/V]]="c",Tabela7[[#This Row],[Preço Médio]],"")</f>
        <v/>
      </c>
      <c r="W5823" s="294" t="str">
        <f>IF(Tabela7[[#This Row],[C/V]]="v",Tabela7[[#This Row],[Preço Médio]],"")</f>
        <v/>
      </c>
      <c r="X5823" s="123" t="str">
        <f>Tabela7[[#This Row],[Código Negociação]]&amp;Tabela7[[#This Row],[C/V]]</f>
        <v/>
      </c>
    </row>
    <row r="5824" spans="3:24" ht="15" customHeight="1" x14ac:dyDescent="0.25">
      <c r="C5824" s="262"/>
      <c r="D5824" s="272"/>
      <c r="E5824" s="273"/>
      <c r="F5824" s="264"/>
      <c r="G5824" s="265"/>
      <c r="H5824" s="126"/>
      <c r="I5824" s="125"/>
      <c r="J5824" s="125"/>
      <c r="K5824" s="125"/>
      <c r="L5824" s="125"/>
      <c r="M5824" s="125"/>
      <c r="N5824" s="125"/>
      <c r="O5824" s="266"/>
      <c r="P5824" s="267"/>
      <c r="Q5824" s="267"/>
      <c r="R5824" s="270"/>
      <c r="S5824" s="267"/>
      <c r="T5824" s="264"/>
      <c r="U5824" s="300"/>
      <c r="V5824" s="294" t="str">
        <f>IF(Tabela7[[#This Row],[C/V]]="c",Tabela7[[#This Row],[Preço Médio]],"")</f>
        <v/>
      </c>
      <c r="W5824" s="294" t="str">
        <f>IF(Tabela7[[#This Row],[C/V]]="v",Tabela7[[#This Row],[Preço Médio]],"")</f>
        <v/>
      </c>
      <c r="X5824" s="123" t="str">
        <f>Tabela7[[#This Row],[Código Negociação]]&amp;Tabela7[[#This Row],[C/V]]</f>
        <v/>
      </c>
    </row>
    <row r="5825" spans="3:24" ht="15" customHeight="1" x14ac:dyDescent="0.25">
      <c r="C5825" s="141"/>
      <c r="D5825" s="271"/>
      <c r="E5825" s="271"/>
      <c r="F5825" s="118"/>
      <c r="G5825" s="119"/>
      <c r="H5825" s="118"/>
      <c r="I5825" s="120"/>
      <c r="J5825" s="120"/>
      <c r="K5825" s="120"/>
      <c r="L5825" s="120"/>
      <c r="M5825" s="120"/>
      <c r="N5825" s="120"/>
      <c r="O5825" s="121"/>
      <c r="P5825" s="121"/>
      <c r="Q5825" s="117"/>
      <c r="R5825" s="122"/>
      <c r="S5825" s="117"/>
      <c r="T5825" s="123"/>
      <c r="U5825" s="299"/>
      <c r="V5825" s="294" t="str">
        <f>IF(Tabela7[[#This Row],[C/V]]="c",Tabela7[[#This Row],[Preço Médio]],"")</f>
        <v/>
      </c>
      <c r="W5825" s="294" t="str">
        <f>IF(Tabela7[[#This Row],[C/V]]="v",Tabela7[[#This Row],[Preço Médio]],"")</f>
        <v/>
      </c>
      <c r="X5825" s="123" t="str">
        <f>Tabela7[[#This Row],[Código Negociação]]&amp;Tabela7[[#This Row],[C/V]]</f>
        <v/>
      </c>
    </row>
    <row r="5826" spans="3:24" ht="15" customHeight="1" x14ac:dyDescent="0.25">
      <c r="C5826" s="262"/>
      <c r="D5826" s="272"/>
      <c r="E5826" s="272"/>
      <c r="F5826" s="264"/>
      <c r="G5826" s="265"/>
      <c r="H5826" s="126"/>
      <c r="I5826" s="125"/>
      <c r="J5826" s="125"/>
      <c r="K5826" s="125"/>
      <c r="L5826" s="125"/>
      <c r="M5826" s="125"/>
      <c r="N5826" s="125"/>
      <c r="O5826" s="266"/>
      <c r="P5826" s="267"/>
      <c r="Q5826" s="268"/>
      <c r="R5826" s="269"/>
      <c r="S5826" s="268"/>
      <c r="T5826" s="263"/>
      <c r="U5826" s="300"/>
      <c r="V5826" s="294" t="str">
        <f>IF(Tabela7[[#This Row],[C/V]]="c",Tabela7[[#This Row],[Preço Médio]],"")</f>
        <v/>
      </c>
      <c r="W5826" s="294" t="str">
        <f>IF(Tabela7[[#This Row],[C/V]]="v",Tabela7[[#This Row],[Preço Médio]],"")</f>
        <v/>
      </c>
      <c r="X5826" s="123" t="str">
        <f>Tabela7[[#This Row],[Código Negociação]]&amp;Tabela7[[#This Row],[C/V]]</f>
        <v/>
      </c>
    </row>
    <row r="5827" spans="3:24" ht="15" customHeight="1" x14ac:dyDescent="0.25">
      <c r="C5827" s="262"/>
      <c r="D5827" s="272"/>
      <c r="E5827" s="272"/>
      <c r="F5827" s="264"/>
      <c r="G5827" s="265"/>
      <c r="H5827" s="126"/>
      <c r="I5827" s="125"/>
      <c r="J5827" s="125"/>
      <c r="K5827" s="125"/>
      <c r="L5827" s="125"/>
      <c r="M5827" s="125"/>
      <c r="N5827" s="125"/>
      <c r="O5827" s="266"/>
      <c r="P5827" s="267"/>
      <c r="Q5827" s="267"/>
      <c r="R5827" s="270"/>
      <c r="S5827" s="267"/>
      <c r="T5827" s="264"/>
      <c r="U5827" s="300"/>
      <c r="V5827" s="294" t="str">
        <f>IF(Tabela7[[#This Row],[C/V]]="c",Tabela7[[#This Row],[Preço Médio]],"")</f>
        <v/>
      </c>
      <c r="W5827" s="294" t="str">
        <f>IF(Tabela7[[#This Row],[C/V]]="v",Tabela7[[#This Row],[Preço Médio]],"")</f>
        <v/>
      </c>
      <c r="X5827" s="123" t="str">
        <f>Tabela7[[#This Row],[Código Negociação]]&amp;Tabela7[[#This Row],[C/V]]</f>
        <v/>
      </c>
    </row>
    <row r="5828" spans="3:24" ht="15" customHeight="1" x14ac:dyDescent="0.25">
      <c r="C5828" s="141"/>
      <c r="D5828" s="273"/>
      <c r="E5828" s="273"/>
      <c r="F5828" s="264"/>
      <c r="G5828" s="274"/>
      <c r="H5828" s="264"/>
      <c r="I5828" s="275"/>
      <c r="J5828" s="275"/>
      <c r="K5828" s="275"/>
      <c r="L5828" s="275"/>
      <c r="M5828" s="275"/>
      <c r="N5828" s="275"/>
      <c r="O5828" s="267"/>
      <c r="P5828" s="267"/>
      <c r="Q5828" s="268"/>
      <c r="R5828" s="269"/>
      <c r="S5828" s="268"/>
      <c r="T5828" s="263"/>
      <c r="U5828" s="300"/>
      <c r="V5828" s="294" t="str">
        <f>IF(Tabela7[[#This Row],[C/V]]="c",Tabela7[[#This Row],[Preço Médio]],"")</f>
        <v/>
      </c>
      <c r="W5828" s="294" t="str">
        <f>IF(Tabela7[[#This Row],[C/V]]="v",Tabela7[[#This Row],[Preço Médio]],"")</f>
        <v/>
      </c>
      <c r="X5828" s="123" t="str">
        <f>Tabela7[[#This Row],[Código Negociação]]&amp;Tabela7[[#This Row],[C/V]]</f>
        <v/>
      </c>
    </row>
    <row r="5829" spans="3:24" ht="15" customHeight="1" x14ac:dyDescent="0.25">
      <c r="C5829" s="262"/>
      <c r="D5829" s="272"/>
      <c r="E5829" s="273"/>
      <c r="F5829" s="264"/>
      <c r="G5829" s="265"/>
      <c r="H5829" s="126"/>
      <c r="I5829" s="125"/>
      <c r="J5829" s="125"/>
      <c r="K5829" s="125"/>
      <c r="L5829" s="125"/>
      <c r="M5829" s="125"/>
      <c r="N5829" s="125"/>
      <c r="O5829" s="266"/>
      <c r="P5829" s="267"/>
      <c r="Q5829" s="268"/>
      <c r="R5829" s="269"/>
      <c r="S5829" s="268"/>
      <c r="T5829" s="263"/>
      <c r="U5829" s="300"/>
      <c r="V5829" s="294" t="str">
        <f>IF(Tabela7[[#This Row],[C/V]]="c",Tabela7[[#This Row],[Preço Médio]],"")</f>
        <v/>
      </c>
      <c r="W5829" s="294" t="str">
        <f>IF(Tabela7[[#This Row],[C/V]]="v",Tabela7[[#This Row],[Preço Médio]],"")</f>
        <v/>
      </c>
      <c r="X5829" s="123" t="str">
        <f>Tabela7[[#This Row],[Código Negociação]]&amp;Tabela7[[#This Row],[C/V]]</f>
        <v/>
      </c>
    </row>
    <row r="5830" spans="3:24" ht="15" customHeight="1" x14ac:dyDescent="0.25">
      <c r="C5830" s="262"/>
      <c r="D5830" s="272"/>
      <c r="E5830" s="273"/>
      <c r="F5830" s="264"/>
      <c r="G5830" s="265"/>
      <c r="H5830" s="126"/>
      <c r="I5830" s="125"/>
      <c r="J5830" s="125"/>
      <c r="K5830" s="125"/>
      <c r="L5830" s="125"/>
      <c r="M5830" s="125"/>
      <c r="N5830" s="125"/>
      <c r="O5830" s="266"/>
      <c r="P5830" s="267"/>
      <c r="Q5830" s="267"/>
      <c r="R5830" s="270"/>
      <c r="S5830" s="267"/>
      <c r="T5830" s="264"/>
      <c r="U5830" s="300"/>
      <c r="V5830" s="294" t="str">
        <f>IF(Tabela7[[#This Row],[C/V]]="c",Tabela7[[#This Row],[Preço Médio]],"")</f>
        <v/>
      </c>
      <c r="W5830" s="294" t="str">
        <f>IF(Tabela7[[#This Row],[C/V]]="v",Tabela7[[#This Row],[Preço Médio]],"")</f>
        <v/>
      </c>
      <c r="X5830" s="123" t="str">
        <f>Tabela7[[#This Row],[Código Negociação]]&amp;Tabela7[[#This Row],[C/V]]</f>
        <v/>
      </c>
    </row>
    <row r="5831" spans="3:24" ht="15" customHeight="1" x14ac:dyDescent="0.25">
      <c r="C5831" s="141"/>
      <c r="D5831" s="271"/>
      <c r="E5831" s="271"/>
      <c r="F5831" s="118"/>
      <c r="G5831" s="119"/>
      <c r="H5831" s="118"/>
      <c r="I5831" s="120"/>
      <c r="J5831" s="120"/>
      <c r="K5831" s="120"/>
      <c r="L5831" s="120"/>
      <c r="M5831" s="120"/>
      <c r="N5831" s="120"/>
      <c r="O5831" s="121"/>
      <c r="P5831" s="121"/>
      <c r="Q5831" s="117"/>
      <c r="R5831" s="122"/>
      <c r="S5831" s="117"/>
      <c r="T5831" s="123"/>
      <c r="U5831" s="299"/>
      <c r="V5831" s="294" t="str">
        <f>IF(Tabela7[[#This Row],[C/V]]="c",Tabela7[[#This Row],[Preço Médio]],"")</f>
        <v/>
      </c>
      <c r="W5831" s="294" t="str">
        <f>IF(Tabela7[[#This Row],[C/V]]="v",Tabela7[[#This Row],[Preço Médio]],"")</f>
        <v/>
      </c>
      <c r="X5831" s="123" t="str">
        <f>Tabela7[[#This Row],[Código Negociação]]&amp;Tabela7[[#This Row],[C/V]]</f>
        <v/>
      </c>
    </row>
    <row r="5832" spans="3:24" ht="15" customHeight="1" x14ac:dyDescent="0.25">
      <c r="C5832" s="262"/>
      <c r="D5832" s="272"/>
      <c r="E5832" s="272"/>
      <c r="F5832" s="264"/>
      <c r="G5832" s="265"/>
      <c r="H5832" s="126"/>
      <c r="I5832" s="125"/>
      <c r="J5832" s="125"/>
      <c r="K5832" s="125"/>
      <c r="L5832" s="125"/>
      <c r="M5832" s="125"/>
      <c r="N5832" s="125"/>
      <c r="O5832" s="266"/>
      <c r="P5832" s="267"/>
      <c r="Q5832" s="268"/>
      <c r="R5832" s="269"/>
      <c r="S5832" s="268"/>
      <c r="T5832" s="263"/>
      <c r="U5832" s="300"/>
      <c r="V5832" s="294" t="str">
        <f>IF(Tabela7[[#This Row],[C/V]]="c",Tabela7[[#This Row],[Preço Médio]],"")</f>
        <v/>
      </c>
      <c r="W5832" s="294" t="str">
        <f>IF(Tabela7[[#This Row],[C/V]]="v",Tabela7[[#This Row],[Preço Médio]],"")</f>
        <v/>
      </c>
      <c r="X5832" s="123" t="str">
        <f>Tabela7[[#This Row],[Código Negociação]]&amp;Tabela7[[#This Row],[C/V]]</f>
        <v/>
      </c>
    </row>
    <row r="5833" spans="3:24" ht="15" customHeight="1" x14ac:dyDescent="0.25">
      <c r="C5833" s="262"/>
      <c r="D5833" s="272"/>
      <c r="E5833" s="272"/>
      <c r="F5833" s="264"/>
      <c r="G5833" s="265"/>
      <c r="H5833" s="126"/>
      <c r="I5833" s="125"/>
      <c r="J5833" s="125"/>
      <c r="K5833" s="125"/>
      <c r="L5833" s="125"/>
      <c r="M5833" s="125"/>
      <c r="N5833" s="125"/>
      <c r="O5833" s="266"/>
      <c r="P5833" s="267"/>
      <c r="Q5833" s="267"/>
      <c r="R5833" s="270"/>
      <c r="S5833" s="267"/>
      <c r="T5833" s="264"/>
      <c r="U5833" s="300"/>
      <c r="V5833" s="294" t="str">
        <f>IF(Tabela7[[#This Row],[C/V]]="c",Tabela7[[#This Row],[Preço Médio]],"")</f>
        <v/>
      </c>
      <c r="W5833" s="294" t="str">
        <f>IF(Tabela7[[#This Row],[C/V]]="v",Tabela7[[#This Row],[Preço Médio]],"")</f>
        <v/>
      </c>
      <c r="X5833" s="123" t="str">
        <f>Tabela7[[#This Row],[Código Negociação]]&amp;Tabela7[[#This Row],[C/V]]</f>
        <v/>
      </c>
    </row>
    <row r="5834" spans="3:24" ht="15" customHeight="1" x14ac:dyDescent="0.25">
      <c r="C5834" s="141"/>
      <c r="D5834" s="273"/>
      <c r="E5834" s="273"/>
      <c r="F5834" s="264"/>
      <c r="G5834" s="274"/>
      <c r="H5834" s="264"/>
      <c r="I5834" s="275"/>
      <c r="J5834" s="275"/>
      <c r="K5834" s="275"/>
      <c r="L5834" s="275"/>
      <c r="M5834" s="275"/>
      <c r="N5834" s="275"/>
      <c r="O5834" s="267"/>
      <c r="P5834" s="267"/>
      <c r="Q5834" s="268"/>
      <c r="R5834" s="269"/>
      <c r="S5834" s="268"/>
      <c r="T5834" s="263"/>
      <c r="U5834" s="300"/>
      <c r="V5834" s="294" t="str">
        <f>IF(Tabela7[[#This Row],[C/V]]="c",Tabela7[[#This Row],[Preço Médio]],"")</f>
        <v/>
      </c>
      <c r="W5834" s="294" t="str">
        <f>IF(Tabela7[[#This Row],[C/V]]="v",Tabela7[[#This Row],[Preço Médio]],"")</f>
        <v/>
      </c>
      <c r="X5834" s="123" t="str">
        <f>Tabela7[[#This Row],[Código Negociação]]&amp;Tabela7[[#This Row],[C/V]]</f>
        <v/>
      </c>
    </row>
    <row r="5835" spans="3:24" ht="15" customHeight="1" x14ac:dyDescent="0.25">
      <c r="C5835" s="262"/>
      <c r="D5835" s="272"/>
      <c r="E5835" s="273"/>
      <c r="F5835" s="264"/>
      <c r="G5835" s="265"/>
      <c r="H5835" s="126"/>
      <c r="I5835" s="125"/>
      <c r="J5835" s="125"/>
      <c r="K5835" s="125"/>
      <c r="L5835" s="125"/>
      <c r="M5835" s="125"/>
      <c r="N5835" s="125"/>
      <c r="O5835" s="266"/>
      <c r="P5835" s="267"/>
      <c r="Q5835" s="268"/>
      <c r="R5835" s="269"/>
      <c r="S5835" s="268"/>
      <c r="T5835" s="263"/>
      <c r="U5835" s="300"/>
      <c r="V5835" s="294" t="str">
        <f>IF(Tabela7[[#This Row],[C/V]]="c",Tabela7[[#This Row],[Preço Médio]],"")</f>
        <v/>
      </c>
      <c r="W5835" s="294" t="str">
        <f>IF(Tabela7[[#This Row],[C/V]]="v",Tabela7[[#This Row],[Preço Médio]],"")</f>
        <v/>
      </c>
      <c r="X5835" s="123" t="str">
        <f>Tabela7[[#This Row],[Código Negociação]]&amp;Tabela7[[#This Row],[C/V]]</f>
        <v/>
      </c>
    </row>
    <row r="5836" spans="3:24" ht="15" customHeight="1" x14ac:dyDescent="0.25">
      <c r="C5836" s="262"/>
      <c r="D5836" s="272"/>
      <c r="E5836" s="273"/>
      <c r="F5836" s="264"/>
      <c r="G5836" s="265"/>
      <c r="H5836" s="126"/>
      <c r="I5836" s="125"/>
      <c r="J5836" s="125"/>
      <c r="K5836" s="125"/>
      <c r="L5836" s="125"/>
      <c r="M5836" s="125"/>
      <c r="N5836" s="125"/>
      <c r="O5836" s="266"/>
      <c r="P5836" s="267"/>
      <c r="Q5836" s="267"/>
      <c r="R5836" s="270"/>
      <c r="S5836" s="267"/>
      <c r="T5836" s="264"/>
      <c r="U5836" s="300"/>
      <c r="V5836" s="294" t="str">
        <f>IF(Tabela7[[#This Row],[C/V]]="c",Tabela7[[#This Row],[Preço Médio]],"")</f>
        <v/>
      </c>
      <c r="W5836" s="294" t="str">
        <f>IF(Tabela7[[#This Row],[C/V]]="v",Tabela7[[#This Row],[Preço Médio]],"")</f>
        <v/>
      </c>
      <c r="X5836" s="123" t="str">
        <f>Tabela7[[#This Row],[Código Negociação]]&amp;Tabela7[[#This Row],[C/V]]</f>
        <v/>
      </c>
    </row>
    <row r="5837" spans="3:24" ht="15" customHeight="1" x14ac:dyDescent="0.25">
      <c r="C5837" s="141"/>
      <c r="D5837" s="271"/>
      <c r="E5837" s="271"/>
      <c r="F5837" s="118"/>
      <c r="G5837" s="119"/>
      <c r="H5837" s="118"/>
      <c r="I5837" s="120"/>
      <c r="J5837" s="120"/>
      <c r="K5837" s="120"/>
      <c r="L5837" s="120"/>
      <c r="M5837" s="120"/>
      <c r="N5837" s="120"/>
      <c r="O5837" s="121"/>
      <c r="P5837" s="121"/>
      <c r="Q5837" s="117"/>
      <c r="R5837" s="122"/>
      <c r="S5837" s="117"/>
      <c r="T5837" s="123"/>
      <c r="U5837" s="299"/>
      <c r="V5837" s="294" t="str">
        <f>IF(Tabela7[[#This Row],[C/V]]="c",Tabela7[[#This Row],[Preço Médio]],"")</f>
        <v/>
      </c>
      <c r="W5837" s="294" t="str">
        <f>IF(Tabela7[[#This Row],[C/V]]="v",Tabela7[[#This Row],[Preço Médio]],"")</f>
        <v/>
      </c>
      <c r="X5837" s="123" t="str">
        <f>Tabela7[[#This Row],[Código Negociação]]&amp;Tabela7[[#This Row],[C/V]]</f>
        <v/>
      </c>
    </row>
    <row r="5838" spans="3:24" ht="15" customHeight="1" x14ac:dyDescent="0.25">
      <c r="C5838" s="262"/>
      <c r="D5838" s="272"/>
      <c r="E5838" s="272"/>
      <c r="F5838" s="264"/>
      <c r="G5838" s="265"/>
      <c r="H5838" s="126"/>
      <c r="I5838" s="125"/>
      <c r="J5838" s="125"/>
      <c r="K5838" s="125"/>
      <c r="L5838" s="125"/>
      <c r="M5838" s="125"/>
      <c r="N5838" s="125"/>
      <c r="O5838" s="266"/>
      <c r="P5838" s="267"/>
      <c r="Q5838" s="268"/>
      <c r="R5838" s="269"/>
      <c r="S5838" s="268"/>
      <c r="T5838" s="263"/>
      <c r="U5838" s="300"/>
      <c r="V5838" s="294" t="str">
        <f>IF(Tabela7[[#This Row],[C/V]]="c",Tabela7[[#This Row],[Preço Médio]],"")</f>
        <v/>
      </c>
      <c r="W5838" s="294" t="str">
        <f>IF(Tabela7[[#This Row],[C/V]]="v",Tabela7[[#This Row],[Preço Médio]],"")</f>
        <v/>
      </c>
      <c r="X5838" s="123" t="str">
        <f>Tabela7[[#This Row],[Código Negociação]]&amp;Tabela7[[#This Row],[C/V]]</f>
        <v/>
      </c>
    </row>
    <row r="5839" spans="3:24" ht="15" customHeight="1" x14ac:dyDescent="0.25">
      <c r="C5839" s="262"/>
      <c r="D5839" s="272"/>
      <c r="E5839" s="272"/>
      <c r="F5839" s="264"/>
      <c r="G5839" s="265"/>
      <c r="H5839" s="126"/>
      <c r="I5839" s="125"/>
      <c r="J5839" s="125"/>
      <c r="K5839" s="125"/>
      <c r="L5839" s="125"/>
      <c r="M5839" s="125"/>
      <c r="N5839" s="125"/>
      <c r="O5839" s="266"/>
      <c r="P5839" s="267"/>
      <c r="Q5839" s="267"/>
      <c r="R5839" s="270"/>
      <c r="S5839" s="267"/>
      <c r="T5839" s="264"/>
      <c r="U5839" s="300"/>
      <c r="V5839" s="294" t="str">
        <f>IF(Tabela7[[#This Row],[C/V]]="c",Tabela7[[#This Row],[Preço Médio]],"")</f>
        <v/>
      </c>
      <c r="W5839" s="294" t="str">
        <f>IF(Tabela7[[#This Row],[C/V]]="v",Tabela7[[#This Row],[Preço Médio]],"")</f>
        <v/>
      </c>
      <c r="X5839" s="123" t="str">
        <f>Tabela7[[#This Row],[Código Negociação]]&amp;Tabela7[[#This Row],[C/V]]</f>
        <v/>
      </c>
    </row>
    <row r="5840" spans="3:24" ht="15" customHeight="1" x14ac:dyDescent="0.25">
      <c r="C5840" s="141"/>
      <c r="D5840" s="273"/>
      <c r="E5840" s="273"/>
      <c r="F5840" s="264"/>
      <c r="G5840" s="274"/>
      <c r="H5840" s="264"/>
      <c r="I5840" s="275"/>
      <c r="J5840" s="275"/>
      <c r="K5840" s="275"/>
      <c r="L5840" s="275"/>
      <c r="M5840" s="275"/>
      <c r="N5840" s="275"/>
      <c r="O5840" s="267"/>
      <c r="P5840" s="267"/>
      <c r="Q5840" s="268"/>
      <c r="R5840" s="269"/>
      <c r="S5840" s="268"/>
      <c r="T5840" s="263"/>
      <c r="U5840" s="300"/>
      <c r="V5840" s="294" t="str">
        <f>IF(Tabela7[[#This Row],[C/V]]="c",Tabela7[[#This Row],[Preço Médio]],"")</f>
        <v/>
      </c>
      <c r="W5840" s="294" t="str">
        <f>IF(Tabela7[[#This Row],[C/V]]="v",Tabela7[[#This Row],[Preço Médio]],"")</f>
        <v/>
      </c>
      <c r="X5840" s="123" t="str">
        <f>Tabela7[[#This Row],[Código Negociação]]&amp;Tabela7[[#This Row],[C/V]]</f>
        <v/>
      </c>
    </row>
    <row r="5841" spans="3:24" ht="15" customHeight="1" x14ac:dyDescent="0.25">
      <c r="C5841" s="262"/>
      <c r="D5841" s="272"/>
      <c r="E5841" s="273"/>
      <c r="F5841" s="264"/>
      <c r="G5841" s="265"/>
      <c r="H5841" s="126"/>
      <c r="I5841" s="125"/>
      <c r="J5841" s="125"/>
      <c r="K5841" s="125"/>
      <c r="L5841" s="125"/>
      <c r="M5841" s="125"/>
      <c r="N5841" s="125"/>
      <c r="O5841" s="266"/>
      <c r="P5841" s="267"/>
      <c r="Q5841" s="268"/>
      <c r="R5841" s="269"/>
      <c r="S5841" s="268"/>
      <c r="T5841" s="263"/>
      <c r="U5841" s="300"/>
      <c r="V5841" s="294" t="str">
        <f>IF(Tabela7[[#This Row],[C/V]]="c",Tabela7[[#This Row],[Preço Médio]],"")</f>
        <v/>
      </c>
      <c r="W5841" s="294" t="str">
        <f>IF(Tabela7[[#This Row],[C/V]]="v",Tabela7[[#This Row],[Preço Médio]],"")</f>
        <v/>
      </c>
      <c r="X5841" s="123" t="str">
        <f>Tabela7[[#This Row],[Código Negociação]]&amp;Tabela7[[#This Row],[C/V]]</f>
        <v/>
      </c>
    </row>
    <row r="5842" spans="3:24" ht="15" customHeight="1" x14ac:dyDescent="0.25">
      <c r="C5842" s="262"/>
      <c r="D5842" s="272"/>
      <c r="E5842" s="273"/>
      <c r="F5842" s="264"/>
      <c r="G5842" s="265"/>
      <c r="H5842" s="126"/>
      <c r="I5842" s="125"/>
      <c r="J5842" s="125"/>
      <c r="K5842" s="125"/>
      <c r="L5842" s="125"/>
      <c r="M5842" s="125"/>
      <c r="N5842" s="125"/>
      <c r="O5842" s="266"/>
      <c r="P5842" s="267"/>
      <c r="Q5842" s="267"/>
      <c r="R5842" s="270"/>
      <c r="S5842" s="267"/>
      <c r="T5842" s="264"/>
      <c r="U5842" s="300"/>
      <c r="V5842" s="294" t="str">
        <f>IF(Tabela7[[#This Row],[C/V]]="c",Tabela7[[#This Row],[Preço Médio]],"")</f>
        <v/>
      </c>
      <c r="W5842" s="294" t="str">
        <f>IF(Tabela7[[#This Row],[C/V]]="v",Tabela7[[#This Row],[Preço Médio]],"")</f>
        <v/>
      </c>
      <c r="X5842" s="123" t="str">
        <f>Tabela7[[#This Row],[Código Negociação]]&amp;Tabela7[[#This Row],[C/V]]</f>
        <v/>
      </c>
    </row>
    <row r="5843" spans="3:24" ht="15" customHeight="1" x14ac:dyDescent="0.25">
      <c r="C5843" s="141"/>
      <c r="D5843" s="271"/>
      <c r="E5843" s="271"/>
      <c r="F5843" s="118"/>
      <c r="G5843" s="119"/>
      <c r="H5843" s="118"/>
      <c r="I5843" s="120"/>
      <c r="J5843" s="120"/>
      <c r="K5843" s="120"/>
      <c r="L5843" s="120"/>
      <c r="M5843" s="120"/>
      <c r="N5843" s="120"/>
      <c r="O5843" s="121"/>
      <c r="P5843" s="121"/>
      <c r="Q5843" s="117"/>
      <c r="R5843" s="122"/>
      <c r="S5843" s="117"/>
      <c r="T5843" s="123"/>
      <c r="U5843" s="299"/>
      <c r="V5843" s="294" t="str">
        <f>IF(Tabela7[[#This Row],[C/V]]="c",Tabela7[[#This Row],[Preço Médio]],"")</f>
        <v/>
      </c>
      <c r="W5843" s="294" t="str">
        <f>IF(Tabela7[[#This Row],[C/V]]="v",Tabela7[[#This Row],[Preço Médio]],"")</f>
        <v/>
      </c>
      <c r="X5843" s="123" t="str">
        <f>Tabela7[[#This Row],[Código Negociação]]&amp;Tabela7[[#This Row],[C/V]]</f>
        <v/>
      </c>
    </row>
    <row r="5844" spans="3:24" ht="15" customHeight="1" x14ac:dyDescent="0.25">
      <c r="C5844" s="262"/>
      <c r="D5844" s="272"/>
      <c r="E5844" s="272"/>
      <c r="F5844" s="264"/>
      <c r="G5844" s="265"/>
      <c r="H5844" s="126"/>
      <c r="I5844" s="125"/>
      <c r="J5844" s="125"/>
      <c r="K5844" s="125"/>
      <c r="L5844" s="125"/>
      <c r="M5844" s="125"/>
      <c r="N5844" s="125"/>
      <c r="O5844" s="266"/>
      <c r="P5844" s="267"/>
      <c r="Q5844" s="268"/>
      <c r="R5844" s="269"/>
      <c r="S5844" s="268"/>
      <c r="T5844" s="263"/>
      <c r="U5844" s="300"/>
      <c r="V5844" s="294" t="str">
        <f>IF(Tabela7[[#This Row],[C/V]]="c",Tabela7[[#This Row],[Preço Médio]],"")</f>
        <v/>
      </c>
      <c r="W5844" s="294" t="str">
        <f>IF(Tabela7[[#This Row],[C/V]]="v",Tabela7[[#This Row],[Preço Médio]],"")</f>
        <v/>
      </c>
      <c r="X5844" s="123" t="str">
        <f>Tabela7[[#This Row],[Código Negociação]]&amp;Tabela7[[#This Row],[C/V]]</f>
        <v/>
      </c>
    </row>
    <row r="5845" spans="3:24" ht="15" customHeight="1" x14ac:dyDescent="0.25">
      <c r="C5845" s="262"/>
      <c r="D5845" s="272"/>
      <c r="E5845" s="272"/>
      <c r="F5845" s="264"/>
      <c r="G5845" s="265"/>
      <c r="H5845" s="126"/>
      <c r="I5845" s="125"/>
      <c r="J5845" s="125"/>
      <c r="K5845" s="125"/>
      <c r="L5845" s="125"/>
      <c r="M5845" s="125"/>
      <c r="N5845" s="125"/>
      <c r="O5845" s="266"/>
      <c r="P5845" s="267"/>
      <c r="Q5845" s="267"/>
      <c r="R5845" s="270"/>
      <c r="S5845" s="267"/>
      <c r="T5845" s="264"/>
      <c r="U5845" s="300"/>
      <c r="V5845" s="294" t="str">
        <f>IF(Tabela7[[#This Row],[C/V]]="c",Tabela7[[#This Row],[Preço Médio]],"")</f>
        <v/>
      </c>
      <c r="W5845" s="294" t="str">
        <f>IF(Tabela7[[#This Row],[C/V]]="v",Tabela7[[#This Row],[Preço Médio]],"")</f>
        <v/>
      </c>
      <c r="X5845" s="123" t="str">
        <f>Tabela7[[#This Row],[Código Negociação]]&amp;Tabela7[[#This Row],[C/V]]</f>
        <v/>
      </c>
    </row>
    <row r="5846" spans="3:24" ht="15" customHeight="1" x14ac:dyDescent="0.25">
      <c r="C5846" s="141"/>
      <c r="D5846" s="273"/>
      <c r="E5846" s="273"/>
      <c r="F5846" s="264"/>
      <c r="G5846" s="274"/>
      <c r="H5846" s="264"/>
      <c r="I5846" s="275"/>
      <c r="J5846" s="275"/>
      <c r="K5846" s="275"/>
      <c r="L5846" s="275"/>
      <c r="M5846" s="275"/>
      <c r="N5846" s="275"/>
      <c r="O5846" s="267"/>
      <c r="P5846" s="267"/>
      <c r="Q5846" s="268"/>
      <c r="R5846" s="269"/>
      <c r="S5846" s="268"/>
      <c r="T5846" s="263"/>
      <c r="U5846" s="300"/>
      <c r="V5846" s="294" t="str">
        <f>IF(Tabela7[[#This Row],[C/V]]="c",Tabela7[[#This Row],[Preço Médio]],"")</f>
        <v/>
      </c>
      <c r="W5846" s="294" t="str">
        <f>IF(Tabela7[[#This Row],[C/V]]="v",Tabela7[[#This Row],[Preço Médio]],"")</f>
        <v/>
      </c>
      <c r="X5846" s="123" t="str">
        <f>Tabela7[[#This Row],[Código Negociação]]&amp;Tabela7[[#This Row],[C/V]]</f>
        <v/>
      </c>
    </row>
    <row r="5847" spans="3:24" ht="15" customHeight="1" x14ac:dyDescent="0.25">
      <c r="C5847" s="262"/>
      <c r="D5847" s="272"/>
      <c r="E5847" s="273"/>
      <c r="F5847" s="264"/>
      <c r="G5847" s="265"/>
      <c r="H5847" s="126"/>
      <c r="I5847" s="125"/>
      <c r="J5847" s="125"/>
      <c r="K5847" s="125"/>
      <c r="L5847" s="125"/>
      <c r="M5847" s="125"/>
      <c r="N5847" s="125"/>
      <c r="O5847" s="266"/>
      <c r="P5847" s="267"/>
      <c r="Q5847" s="268"/>
      <c r="R5847" s="269"/>
      <c r="S5847" s="268"/>
      <c r="T5847" s="263"/>
      <c r="U5847" s="300"/>
      <c r="V5847" s="294" t="str">
        <f>IF(Tabela7[[#This Row],[C/V]]="c",Tabela7[[#This Row],[Preço Médio]],"")</f>
        <v/>
      </c>
      <c r="W5847" s="294" t="str">
        <f>IF(Tabela7[[#This Row],[C/V]]="v",Tabela7[[#This Row],[Preço Médio]],"")</f>
        <v/>
      </c>
      <c r="X5847" s="123" t="str">
        <f>Tabela7[[#This Row],[Código Negociação]]&amp;Tabela7[[#This Row],[C/V]]</f>
        <v/>
      </c>
    </row>
    <row r="5848" spans="3:24" ht="15" customHeight="1" x14ac:dyDescent="0.25">
      <c r="C5848" s="262"/>
      <c r="D5848" s="272"/>
      <c r="E5848" s="273"/>
      <c r="F5848" s="264"/>
      <c r="G5848" s="265"/>
      <c r="H5848" s="126"/>
      <c r="I5848" s="125"/>
      <c r="J5848" s="125"/>
      <c r="K5848" s="125"/>
      <c r="L5848" s="125"/>
      <c r="M5848" s="125"/>
      <c r="N5848" s="125"/>
      <c r="O5848" s="266"/>
      <c r="P5848" s="267"/>
      <c r="Q5848" s="267"/>
      <c r="R5848" s="270"/>
      <c r="S5848" s="267"/>
      <c r="T5848" s="264"/>
      <c r="U5848" s="300"/>
      <c r="V5848" s="294" t="str">
        <f>IF(Tabela7[[#This Row],[C/V]]="c",Tabela7[[#This Row],[Preço Médio]],"")</f>
        <v/>
      </c>
      <c r="W5848" s="294" t="str">
        <f>IF(Tabela7[[#This Row],[C/V]]="v",Tabela7[[#This Row],[Preço Médio]],"")</f>
        <v/>
      </c>
      <c r="X5848" s="123" t="str">
        <f>Tabela7[[#This Row],[Código Negociação]]&amp;Tabela7[[#This Row],[C/V]]</f>
        <v/>
      </c>
    </row>
    <row r="5849" spans="3:24" ht="15" customHeight="1" x14ac:dyDescent="0.25">
      <c r="C5849" s="141"/>
      <c r="D5849" s="271"/>
      <c r="E5849" s="271"/>
      <c r="F5849" s="118"/>
      <c r="G5849" s="119"/>
      <c r="H5849" s="118"/>
      <c r="I5849" s="120"/>
      <c r="J5849" s="120"/>
      <c r="K5849" s="120"/>
      <c r="L5849" s="120"/>
      <c r="M5849" s="120"/>
      <c r="N5849" s="120"/>
      <c r="O5849" s="121"/>
      <c r="P5849" s="121"/>
      <c r="Q5849" s="117"/>
      <c r="R5849" s="122"/>
      <c r="S5849" s="117"/>
      <c r="T5849" s="123"/>
      <c r="U5849" s="299"/>
      <c r="V5849" s="294" t="str">
        <f>IF(Tabela7[[#This Row],[C/V]]="c",Tabela7[[#This Row],[Preço Médio]],"")</f>
        <v/>
      </c>
      <c r="W5849" s="294" t="str">
        <f>IF(Tabela7[[#This Row],[C/V]]="v",Tabela7[[#This Row],[Preço Médio]],"")</f>
        <v/>
      </c>
      <c r="X5849" s="123" t="str">
        <f>Tabela7[[#This Row],[Código Negociação]]&amp;Tabela7[[#This Row],[C/V]]</f>
        <v/>
      </c>
    </row>
    <row r="5850" spans="3:24" ht="15" customHeight="1" x14ac:dyDescent="0.25">
      <c r="C5850" s="262"/>
      <c r="D5850" s="272"/>
      <c r="E5850" s="272"/>
      <c r="F5850" s="264"/>
      <c r="G5850" s="265"/>
      <c r="H5850" s="126"/>
      <c r="I5850" s="125"/>
      <c r="J5850" s="125"/>
      <c r="K5850" s="125"/>
      <c r="L5850" s="125"/>
      <c r="M5850" s="125"/>
      <c r="N5850" s="125"/>
      <c r="O5850" s="266"/>
      <c r="P5850" s="267"/>
      <c r="Q5850" s="268"/>
      <c r="R5850" s="269"/>
      <c r="S5850" s="268"/>
      <c r="T5850" s="263"/>
      <c r="U5850" s="300"/>
      <c r="V5850" s="294" t="str">
        <f>IF(Tabela7[[#This Row],[C/V]]="c",Tabela7[[#This Row],[Preço Médio]],"")</f>
        <v/>
      </c>
      <c r="W5850" s="294" t="str">
        <f>IF(Tabela7[[#This Row],[C/V]]="v",Tabela7[[#This Row],[Preço Médio]],"")</f>
        <v/>
      </c>
      <c r="X5850" s="123" t="str">
        <f>Tabela7[[#This Row],[Código Negociação]]&amp;Tabela7[[#This Row],[C/V]]</f>
        <v/>
      </c>
    </row>
    <row r="5851" spans="3:24" ht="15" customHeight="1" x14ac:dyDescent="0.25">
      <c r="C5851" s="262"/>
      <c r="D5851" s="272"/>
      <c r="E5851" s="272"/>
      <c r="F5851" s="264"/>
      <c r="G5851" s="265"/>
      <c r="H5851" s="126"/>
      <c r="I5851" s="125"/>
      <c r="J5851" s="125"/>
      <c r="K5851" s="125"/>
      <c r="L5851" s="125"/>
      <c r="M5851" s="125"/>
      <c r="N5851" s="125"/>
      <c r="O5851" s="266"/>
      <c r="P5851" s="267"/>
      <c r="Q5851" s="267"/>
      <c r="R5851" s="270"/>
      <c r="S5851" s="267"/>
      <c r="T5851" s="264"/>
      <c r="U5851" s="300"/>
      <c r="V5851" s="294" t="str">
        <f>IF(Tabela7[[#This Row],[C/V]]="c",Tabela7[[#This Row],[Preço Médio]],"")</f>
        <v/>
      </c>
      <c r="W5851" s="294" t="str">
        <f>IF(Tabela7[[#This Row],[C/V]]="v",Tabela7[[#This Row],[Preço Médio]],"")</f>
        <v/>
      </c>
      <c r="X5851" s="123" t="str">
        <f>Tabela7[[#This Row],[Código Negociação]]&amp;Tabela7[[#This Row],[C/V]]</f>
        <v/>
      </c>
    </row>
    <row r="5852" spans="3:24" ht="15" customHeight="1" x14ac:dyDescent="0.25">
      <c r="C5852" s="141"/>
      <c r="D5852" s="273"/>
      <c r="E5852" s="273"/>
      <c r="F5852" s="264"/>
      <c r="G5852" s="274"/>
      <c r="H5852" s="264"/>
      <c r="I5852" s="275"/>
      <c r="J5852" s="275"/>
      <c r="K5852" s="275"/>
      <c r="L5852" s="275"/>
      <c r="M5852" s="275"/>
      <c r="N5852" s="275"/>
      <c r="O5852" s="267"/>
      <c r="P5852" s="267"/>
      <c r="Q5852" s="268"/>
      <c r="R5852" s="269"/>
      <c r="S5852" s="268"/>
      <c r="T5852" s="263"/>
      <c r="U5852" s="300"/>
      <c r="V5852" s="294" t="str">
        <f>IF(Tabela7[[#This Row],[C/V]]="c",Tabela7[[#This Row],[Preço Médio]],"")</f>
        <v/>
      </c>
      <c r="W5852" s="294" t="str">
        <f>IF(Tabela7[[#This Row],[C/V]]="v",Tabela7[[#This Row],[Preço Médio]],"")</f>
        <v/>
      </c>
      <c r="X5852" s="123" t="str">
        <f>Tabela7[[#This Row],[Código Negociação]]&amp;Tabela7[[#This Row],[C/V]]</f>
        <v/>
      </c>
    </row>
    <row r="5853" spans="3:24" ht="15" customHeight="1" x14ac:dyDescent="0.25">
      <c r="C5853" s="262"/>
      <c r="D5853" s="272"/>
      <c r="E5853" s="273"/>
      <c r="F5853" s="264"/>
      <c r="G5853" s="265"/>
      <c r="H5853" s="126"/>
      <c r="I5853" s="125"/>
      <c r="J5853" s="125"/>
      <c r="K5853" s="125"/>
      <c r="L5853" s="125"/>
      <c r="M5853" s="125"/>
      <c r="N5853" s="125"/>
      <c r="O5853" s="266"/>
      <c r="P5853" s="267"/>
      <c r="Q5853" s="268"/>
      <c r="R5853" s="269"/>
      <c r="S5853" s="268"/>
      <c r="T5853" s="263"/>
      <c r="U5853" s="300"/>
      <c r="V5853" s="294" t="str">
        <f>IF(Tabela7[[#This Row],[C/V]]="c",Tabela7[[#This Row],[Preço Médio]],"")</f>
        <v/>
      </c>
      <c r="W5853" s="294" t="str">
        <f>IF(Tabela7[[#This Row],[C/V]]="v",Tabela7[[#This Row],[Preço Médio]],"")</f>
        <v/>
      </c>
      <c r="X5853" s="123" t="str">
        <f>Tabela7[[#This Row],[Código Negociação]]&amp;Tabela7[[#This Row],[C/V]]</f>
        <v/>
      </c>
    </row>
    <row r="5854" spans="3:24" ht="15" customHeight="1" x14ac:dyDescent="0.25">
      <c r="C5854" s="262"/>
      <c r="D5854" s="272"/>
      <c r="E5854" s="273"/>
      <c r="F5854" s="264"/>
      <c r="G5854" s="265"/>
      <c r="H5854" s="126"/>
      <c r="I5854" s="125"/>
      <c r="J5854" s="125"/>
      <c r="K5854" s="125"/>
      <c r="L5854" s="125"/>
      <c r="M5854" s="125"/>
      <c r="N5854" s="125"/>
      <c r="O5854" s="266"/>
      <c r="P5854" s="267"/>
      <c r="Q5854" s="267"/>
      <c r="R5854" s="270"/>
      <c r="S5854" s="267"/>
      <c r="T5854" s="264"/>
      <c r="U5854" s="300"/>
      <c r="V5854" s="294" t="str">
        <f>IF(Tabela7[[#This Row],[C/V]]="c",Tabela7[[#This Row],[Preço Médio]],"")</f>
        <v/>
      </c>
      <c r="W5854" s="294" t="str">
        <f>IF(Tabela7[[#This Row],[C/V]]="v",Tabela7[[#This Row],[Preço Médio]],"")</f>
        <v/>
      </c>
      <c r="X5854" s="123" t="str">
        <f>Tabela7[[#This Row],[Código Negociação]]&amp;Tabela7[[#This Row],[C/V]]</f>
        <v/>
      </c>
    </row>
    <row r="5855" spans="3:24" ht="15" customHeight="1" x14ac:dyDescent="0.25">
      <c r="C5855" s="141"/>
      <c r="D5855" s="271"/>
      <c r="E5855" s="271"/>
      <c r="F5855" s="118"/>
      <c r="G5855" s="119"/>
      <c r="H5855" s="118"/>
      <c r="I5855" s="120"/>
      <c r="J5855" s="120"/>
      <c r="K5855" s="120"/>
      <c r="L5855" s="120"/>
      <c r="M5855" s="120"/>
      <c r="N5855" s="120"/>
      <c r="O5855" s="121"/>
      <c r="P5855" s="121"/>
      <c r="Q5855" s="117"/>
      <c r="R5855" s="122"/>
      <c r="S5855" s="117"/>
      <c r="T5855" s="123"/>
      <c r="U5855" s="299"/>
      <c r="V5855" s="294" t="str">
        <f>IF(Tabela7[[#This Row],[C/V]]="c",Tabela7[[#This Row],[Preço Médio]],"")</f>
        <v/>
      </c>
      <c r="W5855" s="294" t="str">
        <f>IF(Tabela7[[#This Row],[C/V]]="v",Tabela7[[#This Row],[Preço Médio]],"")</f>
        <v/>
      </c>
      <c r="X5855" s="123" t="str">
        <f>Tabela7[[#This Row],[Código Negociação]]&amp;Tabela7[[#This Row],[C/V]]</f>
        <v/>
      </c>
    </row>
    <row r="5856" spans="3:24" ht="15" customHeight="1" x14ac:dyDescent="0.25">
      <c r="C5856" s="262"/>
      <c r="D5856" s="272"/>
      <c r="E5856" s="272"/>
      <c r="F5856" s="264"/>
      <c r="G5856" s="265"/>
      <c r="H5856" s="126"/>
      <c r="I5856" s="125"/>
      <c r="J5856" s="125"/>
      <c r="K5856" s="125"/>
      <c r="L5856" s="125"/>
      <c r="M5856" s="125"/>
      <c r="N5856" s="125"/>
      <c r="O5856" s="266"/>
      <c r="P5856" s="267"/>
      <c r="Q5856" s="268"/>
      <c r="R5856" s="269"/>
      <c r="S5856" s="268"/>
      <c r="T5856" s="263"/>
      <c r="U5856" s="300"/>
      <c r="V5856" s="294" t="str">
        <f>IF(Tabela7[[#This Row],[C/V]]="c",Tabela7[[#This Row],[Preço Médio]],"")</f>
        <v/>
      </c>
      <c r="W5856" s="294" t="str">
        <f>IF(Tabela7[[#This Row],[C/V]]="v",Tabela7[[#This Row],[Preço Médio]],"")</f>
        <v/>
      </c>
      <c r="X5856" s="123" t="str">
        <f>Tabela7[[#This Row],[Código Negociação]]&amp;Tabela7[[#This Row],[C/V]]</f>
        <v/>
      </c>
    </row>
    <row r="5857" spans="3:24" ht="15" customHeight="1" x14ac:dyDescent="0.25">
      <c r="C5857" s="262"/>
      <c r="D5857" s="272"/>
      <c r="E5857" s="272"/>
      <c r="F5857" s="264"/>
      <c r="G5857" s="265"/>
      <c r="H5857" s="126"/>
      <c r="I5857" s="125"/>
      <c r="J5857" s="125"/>
      <c r="K5857" s="125"/>
      <c r="L5857" s="125"/>
      <c r="M5857" s="125"/>
      <c r="N5857" s="125"/>
      <c r="O5857" s="266"/>
      <c r="P5857" s="267"/>
      <c r="Q5857" s="267"/>
      <c r="R5857" s="270"/>
      <c r="S5857" s="267"/>
      <c r="T5857" s="264"/>
      <c r="U5857" s="300"/>
      <c r="V5857" s="294" t="str">
        <f>IF(Tabela7[[#This Row],[C/V]]="c",Tabela7[[#This Row],[Preço Médio]],"")</f>
        <v/>
      </c>
      <c r="W5857" s="294" t="str">
        <f>IF(Tabela7[[#This Row],[C/V]]="v",Tabela7[[#This Row],[Preço Médio]],"")</f>
        <v/>
      </c>
      <c r="X5857" s="123" t="str">
        <f>Tabela7[[#This Row],[Código Negociação]]&amp;Tabela7[[#This Row],[C/V]]</f>
        <v/>
      </c>
    </row>
    <row r="5858" spans="3:24" ht="15" customHeight="1" x14ac:dyDescent="0.25">
      <c r="C5858" s="141"/>
      <c r="D5858" s="273"/>
      <c r="E5858" s="273"/>
      <c r="F5858" s="264"/>
      <c r="G5858" s="274"/>
      <c r="H5858" s="264"/>
      <c r="I5858" s="275"/>
      <c r="J5858" s="275"/>
      <c r="K5858" s="275"/>
      <c r="L5858" s="275"/>
      <c r="M5858" s="275"/>
      <c r="N5858" s="275"/>
      <c r="O5858" s="267"/>
      <c r="P5858" s="267"/>
      <c r="Q5858" s="268"/>
      <c r="R5858" s="269"/>
      <c r="S5858" s="268"/>
      <c r="T5858" s="263"/>
      <c r="U5858" s="300"/>
      <c r="V5858" s="294" t="str">
        <f>IF(Tabela7[[#This Row],[C/V]]="c",Tabela7[[#This Row],[Preço Médio]],"")</f>
        <v/>
      </c>
      <c r="W5858" s="294" t="str">
        <f>IF(Tabela7[[#This Row],[C/V]]="v",Tabela7[[#This Row],[Preço Médio]],"")</f>
        <v/>
      </c>
      <c r="X5858" s="123" t="str">
        <f>Tabela7[[#This Row],[Código Negociação]]&amp;Tabela7[[#This Row],[C/V]]</f>
        <v/>
      </c>
    </row>
    <row r="5859" spans="3:24" ht="15" customHeight="1" x14ac:dyDescent="0.25">
      <c r="C5859" s="262"/>
      <c r="D5859" s="272"/>
      <c r="E5859" s="273"/>
      <c r="F5859" s="264"/>
      <c r="G5859" s="265"/>
      <c r="H5859" s="126"/>
      <c r="I5859" s="125"/>
      <c r="J5859" s="125"/>
      <c r="K5859" s="125"/>
      <c r="L5859" s="125"/>
      <c r="M5859" s="125"/>
      <c r="N5859" s="125"/>
      <c r="O5859" s="266"/>
      <c r="P5859" s="267"/>
      <c r="Q5859" s="268"/>
      <c r="R5859" s="269"/>
      <c r="S5859" s="268"/>
      <c r="T5859" s="263"/>
      <c r="U5859" s="300"/>
      <c r="V5859" s="294" t="str">
        <f>IF(Tabela7[[#This Row],[C/V]]="c",Tabela7[[#This Row],[Preço Médio]],"")</f>
        <v/>
      </c>
      <c r="W5859" s="294" t="str">
        <f>IF(Tabela7[[#This Row],[C/V]]="v",Tabela7[[#This Row],[Preço Médio]],"")</f>
        <v/>
      </c>
      <c r="X5859" s="123" t="str">
        <f>Tabela7[[#This Row],[Código Negociação]]&amp;Tabela7[[#This Row],[C/V]]</f>
        <v/>
      </c>
    </row>
    <row r="5860" spans="3:24" ht="15" customHeight="1" x14ac:dyDescent="0.25">
      <c r="C5860" s="262"/>
      <c r="D5860" s="272"/>
      <c r="E5860" s="273"/>
      <c r="F5860" s="264"/>
      <c r="G5860" s="265"/>
      <c r="H5860" s="126"/>
      <c r="I5860" s="125"/>
      <c r="J5860" s="125"/>
      <c r="K5860" s="125"/>
      <c r="L5860" s="125"/>
      <c r="M5860" s="125"/>
      <c r="N5860" s="125"/>
      <c r="O5860" s="266"/>
      <c r="P5860" s="267"/>
      <c r="Q5860" s="267"/>
      <c r="R5860" s="270"/>
      <c r="S5860" s="267"/>
      <c r="T5860" s="264"/>
      <c r="U5860" s="300"/>
      <c r="V5860" s="294" t="str">
        <f>IF(Tabela7[[#This Row],[C/V]]="c",Tabela7[[#This Row],[Preço Médio]],"")</f>
        <v/>
      </c>
      <c r="W5860" s="294" t="str">
        <f>IF(Tabela7[[#This Row],[C/V]]="v",Tabela7[[#This Row],[Preço Médio]],"")</f>
        <v/>
      </c>
      <c r="X5860" s="123" t="str">
        <f>Tabela7[[#This Row],[Código Negociação]]&amp;Tabela7[[#This Row],[C/V]]</f>
        <v/>
      </c>
    </row>
    <row r="5861" spans="3:24" ht="15" customHeight="1" x14ac:dyDescent="0.25">
      <c r="C5861" s="141"/>
      <c r="D5861" s="271"/>
      <c r="E5861" s="271"/>
      <c r="F5861" s="118"/>
      <c r="G5861" s="119"/>
      <c r="H5861" s="118"/>
      <c r="I5861" s="120"/>
      <c r="J5861" s="120"/>
      <c r="K5861" s="120"/>
      <c r="L5861" s="120"/>
      <c r="M5861" s="120"/>
      <c r="N5861" s="120"/>
      <c r="O5861" s="121"/>
      <c r="P5861" s="121"/>
      <c r="Q5861" s="117"/>
      <c r="R5861" s="122"/>
      <c r="S5861" s="117"/>
      <c r="T5861" s="123"/>
      <c r="U5861" s="299"/>
      <c r="V5861" s="294" t="str">
        <f>IF(Tabela7[[#This Row],[C/V]]="c",Tabela7[[#This Row],[Preço Médio]],"")</f>
        <v/>
      </c>
      <c r="W5861" s="294" t="str">
        <f>IF(Tabela7[[#This Row],[C/V]]="v",Tabela7[[#This Row],[Preço Médio]],"")</f>
        <v/>
      </c>
      <c r="X5861" s="123" t="str">
        <f>Tabela7[[#This Row],[Código Negociação]]&amp;Tabela7[[#This Row],[C/V]]</f>
        <v/>
      </c>
    </row>
    <row r="5862" spans="3:24" ht="15" customHeight="1" x14ac:dyDescent="0.25">
      <c r="C5862" s="262"/>
      <c r="D5862" s="272"/>
      <c r="E5862" s="272"/>
      <c r="F5862" s="264"/>
      <c r="G5862" s="265"/>
      <c r="H5862" s="126"/>
      <c r="I5862" s="125"/>
      <c r="J5862" s="125"/>
      <c r="K5862" s="125"/>
      <c r="L5862" s="125"/>
      <c r="M5862" s="125"/>
      <c r="N5862" s="125"/>
      <c r="O5862" s="266"/>
      <c r="P5862" s="267"/>
      <c r="Q5862" s="268"/>
      <c r="R5862" s="269"/>
      <c r="S5862" s="268"/>
      <c r="T5862" s="263"/>
      <c r="U5862" s="300"/>
      <c r="V5862" s="294" t="str">
        <f>IF(Tabela7[[#This Row],[C/V]]="c",Tabela7[[#This Row],[Preço Médio]],"")</f>
        <v/>
      </c>
      <c r="W5862" s="294" t="str">
        <f>IF(Tabela7[[#This Row],[C/V]]="v",Tabela7[[#This Row],[Preço Médio]],"")</f>
        <v/>
      </c>
      <c r="X5862" s="123" t="str">
        <f>Tabela7[[#This Row],[Código Negociação]]&amp;Tabela7[[#This Row],[C/V]]</f>
        <v/>
      </c>
    </row>
    <row r="5863" spans="3:24" ht="15" customHeight="1" x14ac:dyDescent="0.25">
      <c r="C5863" s="262"/>
      <c r="D5863" s="272"/>
      <c r="E5863" s="272"/>
      <c r="F5863" s="264"/>
      <c r="G5863" s="265"/>
      <c r="H5863" s="126"/>
      <c r="I5863" s="125"/>
      <c r="J5863" s="125"/>
      <c r="K5863" s="125"/>
      <c r="L5863" s="125"/>
      <c r="M5863" s="125"/>
      <c r="N5863" s="125"/>
      <c r="O5863" s="266"/>
      <c r="P5863" s="267"/>
      <c r="Q5863" s="267"/>
      <c r="R5863" s="270"/>
      <c r="S5863" s="267"/>
      <c r="T5863" s="264"/>
      <c r="U5863" s="300"/>
      <c r="V5863" s="294" t="str">
        <f>IF(Tabela7[[#This Row],[C/V]]="c",Tabela7[[#This Row],[Preço Médio]],"")</f>
        <v/>
      </c>
      <c r="W5863" s="294" t="str">
        <f>IF(Tabela7[[#This Row],[C/V]]="v",Tabela7[[#This Row],[Preço Médio]],"")</f>
        <v/>
      </c>
      <c r="X5863" s="123" t="str">
        <f>Tabela7[[#This Row],[Código Negociação]]&amp;Tabela7[[#This Row],[C/V]]</f>
        <v/>
      </c>
    </row>
    <row r="5864" spans="3:24" ht="15" customHeight="1" x14ac:dyDescent="0.25">
      <c r="C5864" s="141"/>
      <c r="D5864" s="273"/>
      <c r="E5864" s="273"/>
      <c r="F5864" s="264"/>
      <c r="G5864" s="274"/>
      <c r="H5864" s="264"/>
      <c r="I5864" s="275"/>
      <c r="J5864" s="275"/>
      <c r="K5864" s="275"/>
      <c r="L5864" s="275"/>
      <c r="M5864" s="275"/>
      <c r="N5864" s="275"/>
      <c r="O5864" s="267"/>
      <c r="P5864" s="267"/>
      <c r="Q5864" s="268"/>
      <c r="R5864" s="269"/>
      <c r="S5864" s="268"/>
      <c r="T5864" s="263"/>
      <c r="U5864" s="300"/>
      <c r="V5864" s="294" t="str">
        <f>IF(Tabela7[[#This Row],[C/V]]="c",Tabela7[[#This Row],[Preço Médio]],"")</f>
        <v/>
      </c>
      <c r="W5864" s="294" t="str">
        <f>IF(Tabela7[[#This Row],[C/V]]="v",Tabela7[[#This Row],[Preço Médio]],"")</f>
        <v/>
      </c>
      <c r="X5864" s="123" t="str">
        <f>Tabela7[[#This Row],[Código Negociação]]&amp;Tabela7[[#This Row],[C/V]]</f>
        <v/>
      </c>
    </row>
    <row r="5865" spans="3:24" ht="15" customHeight="1" x14ac:dyDescent="0.25">
      <c r="C5865" s="262"/>
      <c r="D5865" s="272"/>
      <c r="E5865" s="273"/>
      <c r="F5865" s="264"/>
      <c r="G5865" s="265"/>
      <c r="H5865" s="126"/>
      <c r="I5865" s="125"/>
      <c r="J5865" s="125"/>
      <c r="K5865" s="125"/>
      <c r="L5865" s="125"/>
      <c r="M5865" s="125"/>
      <c r="N5865" s="125"/>
      <c r="O5865" s="266"/>
      <c r="P5865" s="267"/>
      <c r="Q5865" s="268"/>
      <c r="R5865" s="269"/>
      <c r="S5865" s="268"/>
      <c r="T5865" s="263"/>
      <c r="U5865" s="300"/>
      <c r="V5865" s="294" t="str">
        <f>IF(Tabela7[[#This Row],[C/V]]="c",Tabela7[[#This Row],[Preço Médio]],"")</f>
        <v/>
      </c>
      <c r="W5865" s="294" t="str">
        <f>IF(Tabela7[[#This Row],[C/V]]="v",Tabela7[[#This Row],[Preço Médio]],"")</f>
        <v/>
      </c>
      <c r="X5865" s="123" t="str">
        <f>Tabela7[[#This Row],[Código Negociação]]&amp;Tabela7[[#This Row],[C/V]]</f>
        <v/>
      </c>
    </row>
    <row r="5866" spans="3:24" ht="15" customHeight="1" x14ac:dyDescent="0.25">
      <c r="C5866" s="262"/>
      <c r="D5866" s="272"/>
      <c r="E5866" s="273"/>
      <c r="F5866" s="264"/>
      <c r="G5866" s="265"/>
      <c r="H5866" s="126"/>
      <c r="I5866" s="125"/>
      <c r="J5866" s="125"/>
      <c r="K5866" s="125"/>
      <c r="L5866" s="125"/>
      <c r="M5866" s="125"/>
      <c r="N5866" s="125"/>
      <c r="O5866" s="266"/>
      <c r="P5866" s="267"/>
      <c r="Q5866" s="267"/>
      <c r="R5866" s="270"/>
      <c r="S5866" s="267"/>
      <c r="T5866" s="264"/>
      <c r="U5866" s="300"/>
      <c r="V5866" s="294" t="str">
        <f>IF(Tabela7[[#This Row],[C/V]]="c",Tabela7[[#This Row],[Preço Médio]],"")</f>
        <v/>
      </c>
      <c r="W5866" s="294" t="str">
        <f>IF(Tabela7[[#This Row],[C/V]]="v",Tabela7[[#This Row],[Preço Médio]],"")</f>
        <v/>
      </c>
      <c r="X5866" s="123" t="str">
        <f>Tabela7[[#This Row],[Código Negociação]]&amp;Tabela7[[#This Row],[C/V]]</f>
        <v/>
      </c>
    </row>
    <row r="5867" spans="3:24" ht="15" customHeight="1" x14ac:dyDescent="0.25">
      <c r="C5867" s="141"/>
      <c r="D5867" s="271"/>
      <c r="E5867" s="271"/>
      <c r="F5867" s="118"/>
      <c r="G5867" s="119"/>
      <c r="H5867" s="118"/>
      <c r="I5867" s="120"/>
      <c r="J5867" s="120"/>
      <c r="K5867" s="120"/>
      <c r="L5867" s="120"/>
      <c r="M5867" s="120"/>
      <c r="N5867" s="120"/>
      <c r="O5867" s="121"/>
      <c r="P5867" s="121"/>
      <c r="Q5867" s="117"/>
      <c r="R5867" s="122"/>
      <c r="S5867" s="117"/>
      <c r="T5867" s="123"/>
      <c r="U5867" s="299"/>
      <c r="V5867" s="294" t="str">
        <f>IF(Tabela7[[#This Row],[C/V]]="c",Tabela7[[#This Row],[Preço Médio]],"")</f>
        <v/>
      </c>
      <c r="W5867" s="294" t="str">
        <f>IF(Tabela7[[#This Row],[C/V]]="v",Tabela7[[#This Row],[Preço Médio]],"")</f>
        <v/>
      </c>
      <c r="X5867" s="123" t="str">
        <f>Tabela7[[#This Row],[Código Negociação]]&amp;Tabela7[[#This Row],[C/V]]</f>
        <v/>
      </c>
    </row>
    <row r="5868" spans="3:24" ht="15" customHeight="1" x14ac:dyDescent="0.25">
      <c r="C5868" s="262"/>
      <c r="D5868" s="272"/>
      <c r="E5868" s="272"/>
      <c r="F5868" s="264"/>
      <c r="G5868" s="265"/>
      <c r="H5868" s="126"/>
      <c r="I5868" s="125"/>
      <c r="J5868" s="125"/>
      <c r="K5868" s="125"/>
      <c r="L5868" s="125"/>
      <c r="M5868" s="125"/>
      <c r="N5868" s="125"/>
      <c r="O5868" s="266"/>
      <c r="P5868" s="267"/>
      <c r="Q5868" s="268"/>
      <c r="R5868" s="269"/>
      <c r="S5868" s="268"/>
      <c r="T5868" s="263"/>
      <c r="U5868" s="300"/>
      <c r="V5868" s="294" t="str">
        <f>IF(Tabela7[[#This Row],[C/V]]="c",Tabela7[[#This Row],[Preço Médio]],"")</f>
        <v/>
      </c>
      <c r="W5868" s="294" t="str">
        <f>IF(Tabela7[[#This Row],[C/V]]="v",Tabela7[[#This Row],[Preço Médio]],"")</f>
        <v/>
      </c>
      <c r="X5868" s="123" t="str">
        <f>Tabela7[[#This Row],[Código Negociação]]&amp;Tabela7[[#This Row],[C/V]]</f>
        <v/>
      </c>
    </row>
    <row r="5869" spans="3:24" ht="15" customHeight="1" x14ac:dyDescent="0.25">
      <c r="C5869" s="262"/>
      <c r="D5869" s="272"/>
      <c r="E5869" s="272"/>
      <c r="F5869" s="264"/>
      <c r="G5869" s="265"/>
      <c r="H5869" s="126"/>
      <c r="I5869" s="125"/>
      <c r="J5869" s="125"/>
      <c r="K5869" s="125"/>
      <c r="L5869" s="125"/>
      <c r="M5869" s="125"/>
      <c r="N5869" s="125"/>
      <c r="O5869" s="266"/>
      <c r="P5869" s="267"/>
      <c r="Q5869" s="267"/>
      <c r="R5869" s="270"/>
      <c r="S5869" s="267"/>
      <c r="T5869" s="264"/>
      <c r="U5869" s="300"/>
      <c r="V5869" s="294" t="str">
        <f>IF(Tabela7[[#This Row],[C/V]]="c",Tabela7[[#This Row],[Preço Médio]],"")</f>
        <v/>
      </c>
      <c r="W5869" s="294" t="str">
        <f>IF(Tabela7[[#This Row],[C/V]]="v",Tabela7[[#This Row],[Preço Médio]],"")</f>
        <v/>
      </c>
      <c r="X5869" s="123" t="str">
        <f>Tabela7[[#This Row],[Código Negociação]]&amp;Tabela7[[#This Row],[C/V]]</f>
        <v/>
      </c>
    </row>
    <row r="5870" spans="3:24" ht="15" customHeight="1" x14ac:dyDescent="0.25">
      <c r="C5870" s="141"/>
      <c r="D5870" s="273"/>
      <c r="E5870" s="273"/>
      <c r="F5870" s="264"/>
      <c r="G5870" s="274"/>
      <c r="H5870" s="264"/>
      <c r="I5870" s="275"/>
      <c r="J5870" s="275"/>
      <c r="K5870" s="275"/>
      <c r="L5870" s="275"/>
      <c r="M5870" s="275"/>
      <c r="N5870" s="275"/>
      <c r="O5870" s="267"/>
      <c r="P5870" s="267"/>
      <c r="Q5870" s="268"/>
      <c r="R5870" s="269"/>
      <c r="S5870" s="268"/>
      <c r="T5870" s="263"/>
      <c r="U5870" s="300"/>
      <c r="V5870" s="294" t="str">
        <f>IF(Tabela7[[#This Row],[C/V]]="c",Tabela7[[#This Row],[Preço Médio]],"")</f>
        <v/>
      </c>
      <c r="W5870" s="294" t="str">
        <f>IF(Tabela7[[#This Row],[C/V]]="v",Tabela7[[#This Row],[Preço Médio]],"")</f>
        <v/>
      </c>
      <c r="X5870" s="123" t="str">
        <f>Tabela7[[#This Row],[Código Negociação]]&amp;Tabela7[[#This Row],[C/V]]</f>
        <v/>
      </c>
    </row>
    <row r="5871" spans="3:24" ht="15" customHeight="1" x14ac:dyDescent="0.25">
      <c r="C5871" s="262"/>
      <c r="D5871" s="272"/>
      <c r="E5871" s="273"/>
      <c r="F5871" s="264"/>
      <c r="G5871" s="265"/>
      <c r="H5871" s="126"/>
      <c r="I5871" s="125"/>
      <c r="J5871" s="125"/>
      <c r="K5871" s="125"/>
      <c r="L5871" s="125"/>
      <c r="M5871" s="125"/>
      <c r="N5871" s="125"/>
      <c r="O5871" s="266"/>
      <c r="P5871" s="267"/>
      <c r="Q5871" s="268"/>
      <c r="R5871" s="269"/>
      <c r="S5871" s="268"/>
      <c r="T5871" s="263"/>
      <c r="U5871" s="300"/>
      <c r="V5871" s="294" t="str">
        <f>IF(Tabela7[[#This Row],[C/V]]="c",Tabela7[[#This Row],[Preço Médio]],"")</f>
        <v/>
      </c>
      <c r="W5871" s="294" t="str">
        <f>IF(Tabela7[[#This Row],[C/V]]="v",Tabela7[[#This Row],[Preço Médio]],"")</f>
        <v/>
      </c>
      <c r="X5871" s="123" t="str">
        <f>Tabela7[[#This Row],[Código Negociação]]&amp;Tabela7[[#This Row],[C/V]]</f>
        <v/>
      </c>
    </row>
    <row r="5872" spans="3:24" ht="15" customHeight="1" x14ac:dyDescent="0.25">
      <c r="C5872" s="262"/>
      <c r="D5872" s="272"/>
      <c r="E5872" s="273"/>
      <c r="F5872" s="264"/>
      <c r="G5872" s="265"/>
      <c r="H5872" s="126"/>
      <c r="I5872" s="125"/>
      <c r="J5872" s="125"/>
      <c r="K5872" s="125"/>
      <c r="L5872" s="125"/>
      <c r="M5872" s="125"/>
      <c r="N5872" s="125"/>
      <c r="O5872" s="266"/>
      <c r="P5872" s="267"/>
      <c r="Q5872" s="267"/>
      <c r="R5872" s="270"/>
      <c r="S5872" s="267"/>
      <c r="T5872" s="264"/>
      <c r="U5872" s="300"/>
      <c r="V5872" s="294" t="str">
        <f>IF(Tabela7[[#This Row],[C/V]]="c",Tabela7[[#This Row],[Preço Médio]],"")</f>
        <v/>
      </c>
      <c r="W5872" s="294" t="str">
        <f>IF(Tabela7[[#This Row],[C/V]]="v",Tabela7[[#This Row],[Preço Médio]],"")</f>
        <v/>
      </c>
      <c r="X5872" s="123" t="str">
        <f>Tabela7[[#This Row],[Código Negociação]]&amp;Tabela7[[#This Row],[C/V]]</f>
        <v/>
      </c>
    </row>
    <row r="5873" spans="3:24" ht="15" customHeight="1" x14ac:dyDescent="0.25">
      <c r="C5873" s="141"/>
      <c r="D5873" s="271"/>
      <c r="E5873" s="271"/>
      <c r="F5873" s="118"/>
      <c r="G5873" s="119"/>
      <c r="H5873" s="118"/>
      <c r="I5873" s="120"/>
      <c r="J5873" s="120"/>
      <c r="K5873" s="120"/>
      <c r="L5873" s="120"/>
      <c r="M5873" s="120"/>
      <c r="N5873" s="120"/>
      <c r="O5873" s="121"/>
      <c r="P5873" s="121"/>
      <c r="Q5873" s="117"/>
      <c r="R5873" s="122"/>
      <c r="S5873" s="117"/>
      <c r="T5873" s="123"/>
      <c r="U5873" s="299"/>
      <c r="V5873" s="294" t="str">
        <f>IF(Tabela7[[#This Row],[C/V]]="c",Tabela7[[#This Row],[Preço Médio]],"")</f>
        <v/>
      </c>
      <c r="W5873" s="294" t="str">
        <f>IF(Tabela7[[#This Row],[C/V]]="v",Tabela7[[#This Row],[Preço Médio]],"")</f>
        <v/>
      </c>
      <c r="X5873" s="123" t="str">
        <f>Tabela7[[#This Row],[Código Negociação]]&amp;Tabela7[[#This Row],[C/V]]</f>
        <v/>
      </c>
    </row>
    <row r="5874" spans="3:24" ht="15" customHeight="1" x14ac:dyDescent="0.25">
      <c r="C5874" s="262"/>
      <c r="D5874" s="272"/>
      <c r="E5874" s="272"/>
      <c r="F5874" s="264"/>
      <c r="G5874" s="265"/>
      <c r="H5874" s="126"/>
      <c r="I5874" s="125"/>
      <c r="J5874" s="125"/>
      <c r="K5874" s="125"/>
      <c r="L5874" s="125"/>
      <c r="M5874" s="125"/>
      <c r="N5874" s="125"/>
      <c r="O5874" s="266"/>
      <c r="P5874" s="267"/>
      <c r="Q5874" s="268"/>
      <c r="R5874" s="269"/>
      <c r="S5874" s="268"/>
      <c r="T5874" s="263"/>
      <c r="U5874" s="300"/>
      <c r="V5874" s="294" t="str">
        <f>IF(Tabela7[[#This Row],[C/V]]="c",Tabela7[[#This Row],[Preço Médio]],"")</f>
        <v/>
      </c>
      <c r="W5874" s="294" t="str">
        <f>IF(Tabela7[[#This Row],[C/V]]="v",Tabela7[[#This Row],[Preço Médio]],"")</f>
        <v/>
      </c>
      <c r="X5874" s="123" t="str">
        <f>Tabela7[[#This Row],[Código Negociação]]&amp;Tabela7[[#This Row],[C/V]]</f>
        <v/>
      </c>
    </row>
    <row r="5875" spans="3:24" ht="15" customHeight="1" x14ac:dyDescent="0.25">
      <c r="C5875" s="262"/>
      <c r="D5875" s="272"/>
      <c r="E5875" s="272"/>
      <c r="F5875" s="264"/>
      <c r="G5875" s="265"/>
      <c r="H5875" s="126"/>
      <c r="I5875" s="125"/>
      <c r="J5875" s="125"/>
      <c r="K5875" s="125"/>
      <c r="L5875" s="125"/>
      <c r="M5875" s="125"/>
      <c r="N5875" s="125"/>
      <c r="O5875" s="266"/>
      <c r="P5875" s="267"/>
      <c r="Q5875" s="267"/>
      <c r="R5875" s="270"/>
      <c r="S5875" s="267"/>
      <c r="T5875" s="264"/>
      <c r="U5875" s="300"/>
      <c r="V5875" s="294" t="str">
        <f>IF(Tabela7[[#This Row],[C/V]]="c",Tabela7[[#This Row],[Preço Médio]],"")</f>
        <v/>
      </c>
      <c r="W5875" s="294" t="str">
        <f>IF(Tabela7[[#This Row],[C/V]]="v",Tabela7[[#This Row],[Preço Médio]],"")</f>
        <v/>
      </c>
      <c r="X5875" s="123" t="str">
        <f>Tabela7[[#This Row],[Código Negociação]]&amp;Tabela7[[#This Row],[C/V]]</f>
        <v/>
      </c>
    </row>
    <row r="5876" spans="3:24" ht="15" customHeight="1" x14ac:dyDescent="0.25">
      <c r="C5876" s="141"/>
      <c r="D5876" s="273"/>
      <c r="E5876" s="273"/>
      <c r="F5876" s="264"/>
      <c r="G5876" s="274"/>
      <c r="H5876" s="264"/>
      <c r="I5876" s="275"/>
      <c r="J5876" s="275"/>
      <c r="K5876" s="275"/>
      <c r="L5876" s="275"/>
      <c r="M5876" s="275"/>
      <c r="N5876" s="275"/>
      <c r="O5876" s="267"/>
      <c r="P5876" s="267"/>
      <c r="Q5876" s="268"/>
      <c r="R5876" s="269"/>
      <c r="S5876" s="268"/>
      <c r="T5876" s="263"/>
      <c r="U5876" s="300"/>
      <c r="V5876" s="294" t="str">
        <f>IF(Tabela7[[#This Row],[C/V]]="c",Tabela7[[#This Row],[Preço Médio]],"")</f>
        <v/>
      </c>
      <c r="W5876" s="294" t="str">
        <f>IF(Tabela7[[#This Row],[C/V]]="v",Tabela7[[#This Row],[Preço Médio]],"")</f>
        <v/>
      </c>
      <c r="X5876" s="123" t="str">
        <f>Tabela7[[#This Row],[Código Negociação]]&amp;Tabela7[[#This Row],[C/V]]</f>
        <v/>
      </c>
    </row>
    <row r="5877" spans="3:24" ht="15" customHeight="1" x14ac:dyDescent="0.25">
      <c r="C5877" s="262"/>
      <c r="D5877" s="272"/>
      <c r="E5877" s="273"/>
      <c r="F5877" s="264"/>
      <c r="G5877" s="265"/>
      <c r="H5877" s="126"/>
      <c r="I5877" s="125"/>
      <c r="J5877" s="125"/>
      <c r="K5877" s="125"/>
      <c r="L5877" s="125"/>
      <c r="M5877" s="125"/>
      <c r="N5877" s="125"/>
      <c r="O5877" s="266"/>
      <c r="P5877" s="267"/>
      <c r="Q5877" s="268"/>
      <c r="R5877" s="269"/>
      <c r="S5877" s="268"/>
      <c r="T5877" s="263"/>
      <c r="U5877" s="300"/>
      <c r="V5877" s="294" t="str">
        <f>IF(Tabela7[[#This Row],[C/V]]="c",Tabela7[[#This Row],[Preço Médio]],"")</f>
        <v/>
      </c>
      <c r="W5877" s="294" t="str">
        <f>IF(Tabela7[[#This Row],[C/V]]="v",Tabela7[[#This Row],[Preço Médio]],"")</f>
        <v/>
      </c>
      <c r="X5877" s="123" t="str">
        <f>Tabela7[[#This Row],[Código Negociação]]&amp;Tabela7[[#This Row],[C/V]]</f>
        <v/>
      </c>
    </row>
    <row r="5878" spans="3:24" ht="15" customHeight="1" x14ac:dyDescent="0.25">
      <c r="C5878" s="262"/>
      <c r="D5878" s="272"/>
      <c r="E5878" s="273"/>
      <c r="F5878" s="264"/>
      <c r="G5878" s="265"/>
      <c r="H5878" s="126"/>
      <c r="I5878" s="125"/>
      <c r="J5878" s="125"/>
      <c r="K5878" s="125"/>
      <c r="L5878" s="125"/>
      <c r="M5878" s="125"/>
      <c r="N5878" s="125"/>
      <c r="O5878" s="266"/>
      <c r="P5878" s="267"/>
      <c r="Q5878" s="267"/>
      <c r="R5878" s="270"/>
      <c r="S5878" s="267"/>
      <c r="T5878" s="264"/>
      <c r="U5878" s="300"/>
      <c r="V5878" s="294" t="str">
        <f>IF(Tabela7[[#This Row],[C/V]]="c",Tabela7[[#This Row],[Preço Médio]],"")</f>
        <v/>
      </c>
      <c r="W5878" s="294" t="str">
        <f>IF(Tabela7[[#This Row],[C/V]]="v",Tabela7[[#This Row],[Preço Médio]],"")</f>
        <v/>
      </c>
      <c r="X5878" s="123" t="str">
        <f>Tabela7[[#This Row],[Código Negociação]]&amp;Tabela7[[#This Row],[C/V]]</f>
        <v/>
      </c>
    </row>
    <row r="5879" spans="3:24" ht="15" customHeight="1" x14ac:dyDescent="0.25">
      <c r="C5879" s="141"/>
      <c r="D5879" s="271"/>
      <c r="E5879" s="271"/>
      <c r="F5879" s="118"/>
      <c r="G5879" s="119"/>
      <c r="H5879" s="118"/>
      <c r="I5879" s="120"/>
      <c r="J5879" s="120"/>
      <c r="K5879" s="120"/>
      <c r="L5879" s="120"/>
      <c r="M5879" s="120"/>
      <c r="N5879" s="120"/>
      <c r="O5879" s="121"/>
      <c r="P5879" s="121"/>
      <c r="Q5879" s="117"/>
      <c r="R5879" s="122"/>
      <c r="S5879" s="117"/>
      <c r="T5879" s="123"/>
      <c r="U5879" s="299"/>
      <c r="V5879" s="294" t="str">
        <f>IF(Tabela7[[#This Row],[C/V]]="c",Tabela7[[#This Row],[Preço Médio]],"")</f>
        <v/>
      </c>
      <c r="W5879" s="294" t="str">
        <f>IF(Tabela7[[#This Row],[C/V]]="v",Tabela7[[#This Row],[Preço Médio]],"")</f>
        <v/>
      </c>
      <c r="X5879" s="123" t="str">
        <f>Tabela7[[#This Row],[Código Negociação]]&amp;Tabela7[[#This Row],[C/V]]</f>
        <v/>
      </c>
    </row>
    <row r="5880" spans="3:24" ht="15" customHeight="1" x14ac:dyDescent="0.25">
      <c r="C5880" s="262"/>
      <c r="D5880" s="272"/>
      <c r="E5880" s="272"/>
      <c r="F5880" s="264"/>
      <c r="G5880" s="265"/>
      <c r="H5880" s="126"/>
      <c r="I5880" s="125"/>
      <c r="J5880" s="125"/>
      <c r="K5880" s="125"/>
      <c r="L5880" s="125"/>
      <c r="M5880" s="125"/>
      <c r="N5880" s="125"/>
      <c r="O5880" s="266"/>
      <c r="P5880" s="267"/>
      <c r="Q5880" s="268"/>
      <c r="R5880" s="269"/>
      <c r="S5880" s="268"/>
      <c r="T5880" s="263"/>
      <c r="U5880" s="300"/>
      <c r="V5880" s="294" t="str">
        <f>IF(Tabela7[[#This Row],[C/V]]="c",Tabela7[[#This Row],[Preço Médio]],"")</f>
        <v/>
      </c>
      <c r="W5880" s="294" t="str">
        <f>IF(Tabela7[[#This Row],[C/V]]="v",Tabela7[[#This Row],[Preço Médio]],"")</f>
        <v/>
      </c>
      <c r="X5880" s="123" t="str">
        <f>Tabela7[[#This Row],[Código Negociação]]&amp;Tabela7[[#This Row],[C/V]]</f>
        <v/>
      </c>
    </row>
    <row r="5881" spans="3:24" ht="15" customHeight="1" x14ac:dyDescent="0.25">
      <c r="C5881" s="262"/>
      <c r="D5881" s="272"/>
      <c r="E5881" s="272"/>
      <c r="F5881" s="264"/>
      <c r="G5881" s="265"/>
      <c r="H5881" s="126"/>
      <c r="I5881" s="125"/>
      <c r="J5881" s="125"/>
      <c r="K5881" s="125"/>
      <c r="L5881" s="125"/>
      <c r="M5881" s="125"/>
      <c r="N5881" s="125"/>
      <c r="O5881" s="266"/>
      <c r="P5881" s="267"/>
      <c r="Q5881" s="267"/>
      <c r="R5881" s="270"/>
      <c r="S5881" s="267"/>
      <c r="T5881" s="264"/>
      <c r="U5881" s="300"/>
      <c r="V5881" s="294" t="str">
        <f>IF(Tabela7[[#This Row],[C/V]]="c",Tabela7[[#This Row],[Preço Médio]],"")</f>
        <v/>
      </c>
      <c r="W5881" s="294" t="str">
        <f>IF(Tabela7[[#This Row],[C/V]]="v",Tabela7[[#This Row],[Preço Médio]],"")</f>
        <v/>
      </c>
      <c r="X5881" s="123" t="str">
        <f>Tabela7[[#This Row],[Código Negociação]]&amp;Tabela7[[#This Row],[C/V]]</f>
        <v/>
      </c>
    </row>
    <row r="5882" spans="3:24" ht="15" customHeight="1" x14ac:dyDescent="0.25">
      <c r="C5882" s="141"/>
      <c r="D5882" s="273"/>
      <c r="E5882" s="273"/>
      <c r="F5882" s="264"/>
      <c r="G5882" s="274"/>
      <c r="H5882" s="264"/>
      <c r="I5882" s="275"/>
      <c r="J5882" s="275"/>
      <c r="K5882" s="275"/>
      <c r="L5882" s="275"/>
      <c r="M5882" s="275"/>
      <c r="N5882" s="275"/>
      <c r="O5882" s="267"/>
      <c r="P5882" s="267"/>
      <c r="Q5882" s="268"/>
      <c r="R5882" s="269"/>
      <c r="S5882" s="268"/>
      <c r="T5882" s="263"/>
      <c r="U5882" s="300"/>
      <c r="V5882" s="294" t="str">
        <f>IF(Tabela7[[#This Row],[C/V]]="c",Tabela7[[#This Row],[Preço Médio]],"")</f>
        <v/>
      </c>
      <c r="W5882" s="294" t="str">
        <f>IF(Tabela7[[#This Row],[C/V]]="v",Tabela7[[#This Row],[Preço Médio]],"")</f>
        <v/>
      </c>
      <c r="X5882" s="123" t="str">
        <f>Tabela7[[#This Row],[Código Negociação]]&amp;Tabela7[[#This Row],[C/V]]</f>
        <v/>
      </c>
    </row>
    <row r="5883" spans="3:24" ht="15" customHeight="1" x14ac:dyDescent="0.25">
      <c r="C5883" s="262"/>
      <c r="D5883" s="272"/>
      <c r="E5883" s="273"/>
      <c r="F5883" s="264"/>
      <c r="G5883" s="265"/>
      <c r="H5883" s="126"/>
      <c r="I5883" s="125"/>
      <c r="J5883" s="125"/>
      <c r="K5883" s="125"/>
      <c r="L5883" s="125"/>
      <c r="M5883" s="125"/>
      <c r="N5883" s="125"/>
      <c r="O5883" s="266"/>
      <c r="P5883" s="267"/>
      <c r="Q5883" s="268"/>
      <c r="R5883" s="269"/>
      <c r="S5883" s="268"/>
      <c r="T5883" s="263"/>
      <c r="U5883" s="300"/>
      <c r="V5883" s="294" t="str">
        <f>IF(Tabela7[[#This Row],[C/V]]="c",Tabela7[[#This Row],[Preço Médio]],"")</f>
        <v/>
      </c>
      <c r="W5883" s="294" t="str">
        <f>IF(Tabela7[[#This Row],[C/V]]="v",Tabela7[[#This Row],[Preço Médio]],"")</f>
        <v/>
      </c>
      <c r="X5883" s="123" t="str">
        <f>Tabela7[[#This Row],[Código Negociação]]&amp;Tabela7[[#This Row],[C/V]]</f>
        <v/>
      </c>
    </row>
    <row r="5884" spans="3:24" ht="15" customHeight="1" x14ac:dyDescent="0.25">
      <c r="C5884" s="262"/>
      <c r="D5884" s="272"/>
      <c r="E5884" s="273"/>
      <c r="F5884" s="264"/>
      <c r="G5884" s="265"/>
      <c r="H5884" s="126"/>
      <c r="I5884" s="125"/>
      <c r="J5884" s="125"/>
      <c r="K5884" s="125"/>
      <c r="L5884" s="125"/>
      <c r="M5884" s="125"/>
      <c r="N5884" s="125"/>
      <c r="O5884" s="266"/>
      <c r="P5884" s="267"/>
      <c r="Q5884" s="267"/>
      <c r="R5884" s="270"/>
      <c r="S5884" s="267"/>
      <c r="T5884" s="264"/>
      <c r="U5884" s="300"/>
      <c r="V5884" s="294" t="str">
        <f>IF(Tabela7[[#This Row],[C/V]]="c",Tabela7[[#This Row],[Preço Médio]],"")</f>
        <v/>
      </c>
      <c r="W5884" s="294" t="str">
        <f>IF(Tabela7[[#This Row],[C/V]]="v",Tabela7[[#This Row],[Preço Médio]],"")</f>
        <v/>
      </c>
      <c r="X5884" s="123" t="str">
        <f>Tabela7[[#This Row],[Código Negociação]]&amp;Tabela7[[#This Row],[C/V]]</f>
        <v/>
      </c>
    </row>
    <row r="5885" spans="3:24" ht="15" customHeight="1" x14ac:dyDescent="0.25">
      <c r="C5885" s="141"/>
      <c r="D5885" s="271"/>
      <c r="E5885" s="271"/>
      <c r="F5885" s="118"/>
      <c r="G5885" s="119"/>
      <c r="H5885" s="118"/>
      <c r="I5885" s="120"/>
      <c r="J5885" s="120"/>
      <c r="K5885" s="120"/>
      <c r="L5885" s="120"/>
      <c r="M5885" s="120"/>
      <c r="N5885" s="120"/>
      <c r="O5885" s="121"/>
      <c r="P5885" s="121"/>
      <c r="Q5885" s="117"/>
      <c r="R5885" s="122"/>
      <c r="S5885" s="117"/>
      <c r="T5885" s="123"/>
      <c r="U5885" s="299"/>
      <c r="V5885" s="294" t="str">
        <f>IF(Tabela7[[#This Row],[C/V]]="c",Tabela7[[#This Row],[Preço Médio]],"")</f>
        <v/>
      </c>
      <c r="W5885" s="294" t="str">
        <f>IF(Tabela7[[#This Row],[C/V]]="v",Tabela7[[#This Row],[Preço Médio]],"")</f>
        <v/>
      </c>
      <c r="X5885" s="123" t="str">
        <f>Tabela7[[#This Row],[Código Negociação]]&amp;Tabela7[[#This Row],[C/V]]</f>
        <v/>
      </c>
    </row>
    <row r="5886" spans="3:24" ht="15" customHeight="1" x14ac:dyDescent="0.25">
      <c r="C5886" s="262"/>
      <c r="D5886" s="272"/>
      <c r="E5886" s="272"/>
      <c r="F5886" s="264"/>
      <c r="G5886" s="265"/>
      <c r="H5886" s="126"/>
      <c r="I5886" s="125"/>
      <c r="J5886" s="125"/>
      <c r="K5886" s="125"/>
      <c r="L5886" s="125"/>
      <c r="M5886" s="125"/>
      <c r="N5886" s="125"/>
      <c r="O5886" s="266"/>
      <c r="P5886" s="267"/>
      <c r="Q5886" s="268"/>
      <c r="R5886" s="269"/>
      <c r="S5886" s="268"/>
      <c r="T5886" s="263"/>
      <c r="U5886" s="300"/>
      <c r="V5886" s="294" t="str">
        <f>IF(Tabela7[[#This Row],[C/V]]="c",Tabela7[[#This Row],[Preço Médio]],"")</f>
        <v/>
      </c>
      <c r="W5886" s="294" t="str">
        <f>IF(Tabela7[[#This Row],[C/V]]="v",Tabela7[[#This Row],[Preço Médio]],"")</f>
        <v/>
      </c>
      <c r="X5886" s="123" t="str">
        <f>Tabela7[[#This Row],[Código Negociação]]&amp;Tabela7[[#This Row],[C/V]]</f>
        <v/>
      </c>
    </row>
    <row r="5887" spans="3:24" ht="15" customHeight="1" x14ac:dyDescent="0.25">
      <c r="C5887" s="262"/>
      <c r="D5887" s="272"/>
      <c r="E5887" s="272"/>
      <c r="F5887" s="264"/>
      <c r="G5887" s="265"/>
      <c r="H5887" s="126"/>
      <c r="I5887" s="125"/>
      <c r="J5887" s="125"/>
      <c r="K5887" s="125"/>
      <c r="L5887" s="125"/>
      <c r="M5887" s="125"/>
      <c r="N5887" s="125"/>
      <c r="O5887" s="266"/>
      <c r="P5887" s="267"/>
      <c r="Q5887" s="267"/>
      <c r="R5887" s="270"/>
      <c r="S5887" s="267"/>
      <c r="T5887" s="264"/>
      <c r="U5887" s="300"/>
      <c r="V5887" s="294" t="str">
        <f>IF(Tabela7[[#This Row],[C/V]]="c",Tabela7[[#This Row],[Preço Médio]],"")</f>
        <v/>
      </c>
      <c r="W5887" s="294" t="str">
        <f>IF(Tabela7[[#This Row],[C/V]]="v",Tabela7[[#This Row],[Preço Médio]],"")</f>
        <v/>
      </c>
      <c r="X5887" s="123" t="str">
        <f>Tabela7[[#This Row],[Código Negociação]]&amp;Tabela7[[#This Row],[C/V]]</f>
        <v/>
      </c>
    </row>
    <row r="5888" spans="3:24" ht="15" customHeight="1" x14ac:dyDescent="0.25">
      <c r="C5888" s="141"/>
      <c r="D5888" s="273"/>
      <c r="E5888" s="273"/>
      <c r="F5888" s="264"/>
      <c r="G5888" s="274"/>
      <c r="H5888" s="264"/>
      <c r="I5888" s="275"/>
      <c r="J5888" s="275"/>
      <c r="K5888" s="275"/>
      <c r="L5888" s="275"/>
      <c r="M5888" s="275"/>
      <c r="N5888" s="275"/>
      <c r="O5888" s="267"/>
      <c r="P5888" s="267"/>
      <c r="Q5888" s="268"/>
      <c r="R5888" s="269"/>
      <c r="S5888" s="268"/>
      <c r="T5888" s="263"/>
      <c r="U5888" s="300"/>
      <c r="V5888" s="294" t="str">
        <f>IF(Tabela7[[#This Row],[C/V]]="c",Tabela7[[#This Row],[Preço Médio]],"")</f>
        <v/>
      </c>
      <c r="W5888" s="294" t="str">
        <f>IF(Tabela7[[#This Row],[C/V]]="v",Tabela7[[#This Row],[Preço Médio]],"")</f>
        <v/>
      </c>
      <c r="X5888" s="123" t="str">
        <f>Tabela7[[#This Row],[Código Negociação]]&amp;Tabela7[[#This Row],[C/V]]</f>
        <v/>
      </c>
    </row>
    <row r="5889" spans="3:24" ht="15" customHeight="1" x14ac:dyDescent="0.25">
      <c r="C5889" s="262"/>
      <c r="D5889" s="272"/>
      <c r="E5889" s="273"/>
      <c r="F5889" s="264"/>
      <c r="G5889" s="265"/>
      <c r="H5889" s="126"/>
      <c r="I5889" s="125"/>
      <c r="J5889" s="125"/>
      <c r="K5889" s="125"/>
      <c r="L5889" s="125"/>
      <c r="M5889" s="125"/>
      <c r="N5889" s="125"/>
      <c r="O5889" s="266"/>
      <c r="P5889" s="267"/>
      <c r="Q5889" s="268"/>
      <c r="R5889" s="269"/>
      <c r="S5889" s="268"/>
      <c r="T5889" s="263"/>
      <c r="U5889" s="300"/>
      <c r="V5889" s="294" t="str">
        <f>IF(Tabela7[[#This Row],[C/V]]="c",Tabela7[[#This Row],[Preço Médio]],"")</f>
        <v/>
      </c>
      <c r="W5889" s="294" t="str">
        <f>IF(Tabela7[[#This Row],[C/V]]="v",Tabela7[[#This Row],[Preço Médio]],"")</f>
        <v/>
      </c>
      <c r="X5889" s="123" t="str">
        <f>Tabela7[[#This Row],[Código Negociação]]&amp;Tabela7[[#This Row],[C/V]]</f>
        <v/>
      </c>
    </row>
    <row r="5890" spans="3:24" ht="15" customHeight="1" x14ac:dyDescent="0.25">
      <c r="C5890" s="262"/>
      <c r="D5890" s="272"/>
      <c r="E5890" s="273"/>
      <c r="F5890" s="264"/>
      <c r="G5890" s="265"/>
      <c r="H5890" s="126"/>
      <c r="I5890" s="125"/>
      <c r="J5890" s="125"/>
      <c r="K5890" s="125"/>
      <c r="L5890" s="125"/>
      <c r="M5890" s="125"/>
      <c r="N5890" s="125"/>
      <c r="O5890" s="266"/>
      <c r="P5890" s="267"/>
      <c r="Q5890" s="267"/>
      <c r="R5890" s="270"/>
      <c r="S5890" s="267"/>
      <c r="T5890" s="264"/>
      <c r="U5890" s="300"/>
      <c r="V5890" s="294" t="str">
        <f>IF(Tabela7[[#This Row],[C/V]]="c",Tabela7[[#This Row],[Preço Médio]],"")</f>
        <v/>
      </c>
      <c r="W5890" s="294" t="str">
        <f>IF(Tabela7[[#This Row],[C/V]]="v",Tabela7[[#This Row],[Preço Médio]],"")</f>
        <v/>
      </c>
      <c r="X5890" s="123" t="str">
        <f>Tabela7[[#This Row],[Código Negociação]]&amp;Tabela7[[#This Row],[C/V]]</f>
        <v/>
      </c>
    </row>
    <row r="5891" spans="3:24" ht="15" customHeight="1" x14ac:dyDescent="0.25">
      <c r="C5891" s="141"/>
      <c r="D5891" s="271"/>
      <c r="E5891" s="271"/>
      <c r="F5891" s="118"/>
      <c r="G5891" s="119"/>
      <c r="H5891" s="118"/>
      <c r="I5891" s="120"/>
      <c r="J5891" s="120"/>
      <c r="K5891" s="120"/>
      <c r="L5891" s="120"/>
      <c r="M5891" s="120"/>
      <c r="N5891" s="120"/>
      <c r="O5891" s="121"/>
      <c r="P5891" s="121"/>
      <c r="Q5891" s="117"/>
      <c r="R5891" s="122"/>
      <c r="S5891" s="117"/>
      <c r="T5891" s="123"/>
      <c r="U5891" s="299"/>
      <c r="V5891" s="294" t="str">
        <f>IF(Tabela7[[#This Row],[C/V]]="c",Tabela7[[#This Row],[Preço Médio]],"")</f>
        <v/>
      </c>
      <c r="W5891" s="294" t="str">
        <f>IF(Tabela7[[#This Row],[C/V]]="v",Tabela7[[#This Row],[Preço Médio]],"")</f>
        <v/>
      </c>
      <c r="X5891" s="123" t="str">
        <f>Tabela7[[#This Row],[Código Negociação]]&amp;Tabela7[[#This Row],[C/V]]</f>
        <v/>
      </c>
    </row>
    <row r="5892" spans="3:24" ht="15" customHeight="1" x14ac:dyDescent="0.25">
      <c r="C5892" s="262"/>
      <c r="D5892" s="272"/>
      <c r="E5892" s="272"/>
      <c r="F5892" s="264"/>
      <c r="G5892" s="265"/>
      <c r="H5892" s="126"/>
      <c r="I5892" s="125"/>
      <c r="J5892" s="125"/>
      <c r="K5892" s="125"/>
      <c r="L5892" s="125"/>
      <c r="M5892" s="125"/>
      <c r="N5892" s="125"/>
      <c r="O5892" s="266"/>
      <c r="P5892" s="267"/>
      <c r="Q5892" s="268"/>
      <c r="R5892" s="269"/>
      <c r="S5892" s="268"/>
      <c r="T5892" s="263"/>
      <c r="U5892" s="300"/>
      <c r="V5892" s="294" t="str">
        <f>IF(Tabela7[[#This Row],[C/V]]="c",Tabela7[[#This Row],[Preço Médio]],"")</f>
        <v/>
      </c>
      <c r="W5892" s="294" t="str">
        <f>IF(Tabela7[[#This Row],[C/V]]="v",Tabela7[[#This Row],[Preço Médio]],"")</f>
        <v/>
      </c>
      <c r="X5892" s="123" t="str">
        <f>Tabela7[[#This Row],[Código Negociação]]&amp;Tabela7[[#This Row],[C/V]]</f>
        <v/>
      </c>
    </row>
    <row r="5893" spans="3:24" ht="15" customHeight="1" x14ac:dyDescent="0.25">
      <c r="C5893" s="262"/>
      <c r="D5893" s="272"/>
      <c r="E5893" s="272"/>
      <c r="F5893" s="264"/>
      <c r="G5893" s="265"/>
      <c r="H5893" s="126"/>
      <c r="I5893" s="125"/>
      <c r="J5893" s="125"/>
      <c r="K5893" s="125"/>
      <c r="L5893" s="125"/>
      <c r="M5893" s="125"/>
      <c r="N5893" s="125"/>
      <c r="O5893" s="266"/>
      <c r="P5893" s="267"/>
      <c r="Q5893" s="267"/>
      <c r="R5893" s="270"/>
      <c r="S5893" s="267"/>
      <c r="T5893" s="264"/>
      <c r="U5893" s="300"/>
      <c r="V5893" s="294" t="str">
        <f>IF(Tabela7[[#This Row],[C/V]]="c",Tabela7[[#This Row],[Preço Médio]],"")</f>
        <v/>
      </c>
      <c r="W5893" s="294" t="str">
        <f>IF(Tabela7[[#This Row],[C/V]]="v",Tabela7[[#This Row],[Preço Médio]],"")</f>
        <v/>
      </c>
      <c r="X5893" s="123" t="str">
        <f>Tabela7[[#This Row],[Código Negociação]]&amp;Tabela7[[#This Row],[C/V]]</f>
        <v/>
      </c>
    </row>
    <row r="5894" spans="3:24" ht="15" customHeight="1" x14ac:dyDescent="0.25">
      <c r="C5894" s="141"/>
      <c r="D5894" s="273"/>
      <c r="E5894" s="273"/>
      <c r="F5894" s="264"/>
      <c r="G5894" s="274"/>
      <c r="H5894" s="264"/>
      <c r="I5894" s="275"/>
      <c r="J5894" s="275"/>
      <c r="K5894" s="275"/>
      <c r="L5894" s="275"/>
      <c r="M5894" s="275"/>
      <c r="N5894" s="275"/>
      <c r="O5894" s="267"/>
      <c r="P5894" s="267"/>
      <c r="Q5894" s="268"/>
      <c r="R5894" s="269"/>
      <c r="S5894" s="268"/>
      <c r="T5894" s="263"/>
      <c r="U5894" s="300"/>
      <c r="V5894" s="294" t="str">
        <f>IF(Tabela7[[#This Row],[C/V]]="c",Tabela7[[#This Row],[Preço Médio]],"")</f>
        <v/>
      </c>
      <c r="W5894" s="294" t="str">
        <f>IF(Tabela7[[#This Row],[C/V]]="v",Tabela7[[#This Row],[Preço Médio]],"")</f>
        <v/>
      </c>
      <c r="X5894" s="123" t="str">
        <f>Tabela7[[#This Row],[Código Negociação]]&amp;Tabela7[[#This Row],[C/V]]</f>
        <v/>
      </c>
    </row>
    <row r="5895" spans="3:24" ht="15" customHeight="1" x14ac:dyDescent="0.25">
      <c r="C5895" s="262"/>
      <c r="D5895" s="272"/>
      <c r="E5895" s="273"/>
      <c r="F5895" s="264"/>
      <c r="G5895" s="265"/>
      <c r="H5895" s="126"/>
      <c r="I5895" s="125"/>
      <c r="J5895" s="125"/>
      <c r="K5895" s="125"/>
      <c r="L5895" s="125"/>
      <c r="M5895" s="125"/>
      <c r="N5895" s="125"/>
      <c r="O5895" s="266"/>
      <c r="P5895" s="267"/>
      <c r="Q5895" s="268"/>
      <c r="R5895" s="269"/>
      <c r="S5895" s="268"/>
      <c r="T5895" s="263"/>
      <c r="U5895" s="300"/>
      <c r="V5895" s="294" t="str">
        <f>IF(Tabela7[[#This Row],[C/V]]="c",Tabela7[[#This Row],[Preço Médio]],"")</f>
        <v/>
      </c>
      <c r="W5895" s="294" t="str">
        <f>IF(Tabela7[[#This Row],[C/V]]="v",Tabela7[[#This Row],[Preço Médio]],"")</f>
        <v/>
      </c>
      <c r="X5895" s="123" t="str">
        <f>Tabela7[[#This Row],[Código Negociação]]&amp;Tabela7[[#This Row],[C/V]]</f>
        <v/>
      </c>
    </row>
    <row r="5896" spans="3:24" ht="15" customHeight="1" x14ac:dyDescent="0.25">
      <c r="C5896" s="262"/>
      <c r="D5896" s="272"/>
      <c r="E5896" s="273"/>
      <c r="F5896" s="264"/>
      <c r="G5896" s="265"/>
      <c r="H5896" s="126"/>
      <c r="I5896" s="125"/>
      <c r="J5896" s="125"/>
      <c r="K5896" s="125"/>
      <c r="L5896" s="125"/>
      <c r="M5896" s="125"/>
      <c r="N5896" s="125"/>
      <c r="O5896" s="266"/>
      <c r="P5896" s="267"/>
      <c r="Q5896" s="267"/>
      <c r="R5896" s="270"/>
      <c r="S5896" s="267"/>
      <c r="T5896" s="264"/>
      <c r="U5896" s="300"/>
      <c r="V5896" s="294" t="str">
        <f>IF(Tabela7[[#This Row],[C/V]]="c",Tabela7[[#This Row],[Preço Médio]],"")</f>
        <v/>
      </c>
      <c r="W5896" s="294" t="str">
        <f>IF(Tabela7[[#This Row],[C/V]]="v",Tabela7[[#This Row],[Preço Médio]],"")</f>
        <v/>
      </c>
      <c r="X5896" s="123" t="str">
        <f>Tabela7[[#This Row],[Código Negociação]]&amp;Tabela7[[#This Row],[C/V]]</f>
        <v/>
      </c>
    </row>
    <row r="5897" spans="3:24" ht="15" customHeight="1" x14ac:dyDescent="0.25">
      <c r="C5897" s="141"/>
      <c r="D5897" s="271"/>
      <c r="E5897" s="271"/>
      <c r="F5897" s="118"/>
      <c r="G5897" s="119"/>
      <c r="H5897" s="118"/>
      <c r="I5897" s="120"/>
      <c r="J5897" s="120"/>
      <c r="K5897" s="120"/>
      <c r="L5897" s="120"/>
      <c r="M5897" s="120"/>
      <c r="N5897" s="120"/>
      <c r="O5897" s="121"/>
      <c r="P5897" s="121"/>
      <c r="Q5897" s="117"/>
      <c r="R5897" s="122"/>
      <c r="S5897" s="117"/>
      <c r="T5897" s="123"/>
      <c r="U5897" s="299"/>
      <c r="V5897" s="294" t="str">
        <f>IF(Tabela7[[#This Row],[C/V]]="c",Tabela7[[#This Row],[Preço Médio]],"")</f>
        <v/>
      </c>
      <c r="W5897" s="294" t="str">
        <f>IF(Tabela7[[#This Row],[C/V]]="v",Tabela7[[#This Row],[Preço Médio]],"")</f>
        <v/>
      </c>
      <c r="X5897" s="123" t="str">
        <f>Tabela7[[#This Row],[Código Negociação]]&amp;Tabela7[[#This Row],[C/V]]</f>
        <v/>
      </c>
    </row>
    <row r="5898" spans="3:24" ht="15" customHeight="1" x14ac:dyDescent="0.25">
      <c r="C5898" s="262"/>
      <c r="D5898" s="272"/>
      <c r="E5898" s="272"/>
      <c r="F5898" s="264"/>
      <c r="G5898" s="265"/>
      <c r="H5898" s="126"/>
      <c r="I5898" s="125"/>
      <c r="J5898" s="125"/>
      <c r="K5898" s="125"/>
      <c r="L5898" s="125"/>
      <c r="M5898" s="125"/>
      <c r="N5898" s="125"/>
      <c r="O5898" s="266"/>
      <c r="P5898" s="267"/>
      <c r="Q5898" s="268"/>
      <c r="R5898" s="269"/>
      <c r="S5898" s="268"/>
      <c r="T5898" s="263"/>
      <c r="U5898" s="300"/>
      <c r="V5898" s="294" t="str">
        <f>IF(Tabela7[[#This Row],[C/V]]="c",Tabela7[[#This Row],[Preço Médio]],"")</f>
        <v/>
      </c>
      <c r="W5898" s="294" t="str">
        <f>IF(Tabela7[[#This Row],[C/V]]="v",Tabela7[[#This Row],[Preço Médio]],"")</f>
        <v/>
      </c>
      <c r="X5898" s="123" t="str">
        <f>Tabela7[[#This Row],[Código Negociação]]&amp;Tabela7[[#This Row],[C/V]]</f>
        <v/>
      </c>
    </row>
    <row r="5899" spans="3:24" ht="15" customHeight="1" x14ac:dyDescent="0.25">
      <c r="C5899" s="262"/>
      <c r="D5899" s="272"/>
      <c r="E5899" s="272"/>
      <c r="F5899" s="264"/>
      <c r="G5899" s="265"/>
      <c r="H5899" s="126"/>
      <c r="I5899" s="125"/>
      <c r="J5899" s="125"/>
      <c r="K5899" s="125"/>
      <c r="L5899" s="125"/>
      <c r="M5899" s="125"/>
      <c r="N5899" s="125"/>
      <c r="O5899" s="266"/>
      <c r="P5899" s="267"/>
      <c r="Q5899" s="267"/>
      <c r="R5899" s="270"/>
      <c r="S5899" s="267"/>
      <c r="T5899" s="264"/>
      <c r="U5899" s="300"/>
      <c r="V5899" s="294" t="str">
        <f>IF(Tabela7[[#This Row],[C/V]]="c",Tabela7[[#This Row],[Preço Médio]],"")</f>
        <v/>
      </c>
      <c r="W5899" s="294" t="str">
        <f>IF(Tabela7[[#This Row],[C/V]]="v",Tabela7[[#This Row],[Preço Médio]],"")</f>
        <v/>
      </c>
      <c r="X5899" s="123" t="str">
        <f>Tabela7[[#This Row],[Código Negociação]]&amp;Tabela7[[#This Row],[C/V]]</f>
        <v/>
      </c>
    </row>
    <row r="5900" spans="3:24" ht="15" customHeight="1" x14ac:dyDescent="0.25">
      <c r="C5900" s="141"/>
      <c r="D5900" s="273"/>
      <c r="E5900" s="273"/>
      <c r="F5900" s="264"/>
      <c r="G5900" s="274"/>
      <c r="H5900" s="264"/>
      <c r="I5900" s="275"/>
      <c r="J5900" s="275"/>
      <c r="K5900" s="275"/>
      <c r="L5900" s="275"/>
      <c r="M5900" s="275"/>
      <c r="N5900" s="275"/>
      <c r="O5900" s="267"/>
      <c r="P5900" s="267"/>
      <c r="Q5900" s="268"/>
      <c r="R5900" s="269"/>
      <c r="S5900" s="268"/>
      <c r="T5900" s="263"/>
      <c r="U5900" s="300"/>
      <c r="V5900" s="294" t="str">
        <f>IF(Tabela7[[#This Row],[C/V]]="c",Tabela7[[#This Row],[Preço Médio]],"")</f>
        <v/>
      </c>
      <c r="W5900" s="294" t="str">
        <f>IF(Tabela7[[#This Row],[C/V]]="v",Tabela7[[#This Row],[Preço Médio]],"")</f>
        <v/>
      </c>
      <c r="X5900" s="123" t="str">
        <f>Tabela7[[#This Row],[Código Negociação]]&amp;Tabela7[[#This Row],[C/V]]</f>
        <v/>
      </c>
    </row>
    <row r="5901" spans="3:24" ht="15" customHeight="1" x14ac:dyDescent="0.25">
      <c r="C5901" s="262"/>
      <c r="D5901" s="272"/>
      <c r="E5901" s="273"/>
      <c r="F5901" s="264"/>
      <c r="G5901" s="265"/>
      <c r="H5901" s="126"/>
      <c r="I5901" s="125"/>
      <c r="J5901" s="125"/>
      <c r="K5901" s="125"/>
      <c r="L5901" s="125"/>
      <c r="M5901" s="125"/>
      <c r="N5901" s="125"/>
      <c r="O5901" s="266"/>
      <c r="P5901" s="267"/>
      <c r="Q5901" s="268"/>
      <c r="R5901" s="269"/>
      <c r="S5901" s="268"/>
      <c r="T5901" s="263"/>
      <c r="U5901" s="300"/>
      <c r="V5901" s="294" t="str">
        <f>IF(Tabela7[[#This Row],[C/V]]="c",Tabela7[[#This Row],[Preço Médio]],"")</f>
        <v/>
      </c>
      <c r="W5901" s="294" t="str">
        <f>IF(Tabela7[[#This Row],[C/V]]="v",Tabela7[[#This Row],[Preço Médio]],"")</f>
        <v/>
      </c>
      <c r="X5901" s="123" t="str">
        <f>Tabela7[[#This Row],[Código Negociação]]&amp;Tabela7[[#This Row],[C/V]]</f>
        <v/>
      </c>
    </row>
    <row r="5902" spans="3:24" ht="15" customHeight="1" x14ac:dyDescent="0.25">
      <c r="C5902" s="262"/>
      <c r="D5902" s="272"/>
      <c r="E5902" s="273"/>
      <c r="F5902" s="264"/>
      <c r="G5902" s="265"/>
      <c r="H5902" s="126"/>
      <c r="I5902" s="125"/>
      <c r="J5902" s="125"/>
      <c r="K5902" s="125"/>
      <c r="L5902" s="125"/>
      <c r="M5902" s="125"/>
      <c r="N5902" s="125"/>
      <c r="O5902" s="266"/>
      <c r="P5902" s="267"/>
      <c r="Q5902" s="267"/>
      <c r="R5902" s="270"/>
      <c r="S5902" s="267"/>
      <c r="T5902" s="264"/>
      <c r="U5902" s="300"/>
      <c r="V5902" s="294" t="str">
        <f>IF(Tabela7[[#This Row],[C/V]]="c",Tabela7[[#This Row],[Preço Médio]],"")</f>
        <v/>
      </c>
      <c r="W5902" s="294" t="str">
        <f>IF(Tabela7[[#This Row],[C/V]]="v",Tabela7[[#This Row],[Preço Médio]],"")</f>
        <v/>
      </c>
      <c r="X5902" s="123" t="str">
        <f>Tabela7[[#This Row],[Código Negociação]]&amp;Tabela7[[#This Row],[C/V]]</f>
        <v/>
      </c>
    </row>
    <row r="5903" spans="3:24" ht="15" customHeight="1" x14ac:dyDescent="0.25">
      <c r="C5903" s="141"/>
      <c r="D5903" s="271"/>
      <c r="E5903" s="271"/>
      <c r="F5903" s="118"/>
      <c r="G5903" s="119"/>
      <c r="H5903" s="118"/>
      <c r="I5903" s="120"/>
      <c r="J5903" s="120"/>
      <c r="K5903" s="120"/>
      <c r="L5903" s="120"/>
      <c r="M5903" s="120"/>
      <c r="N5903" s="120"/>
      <c r="O5903" s="121"/>
      <c r="P5903" s="121"/>
      <c r="Q5903" s="117"/>
      <c r="R5903" s="122"/>
      <c r="S5903" s="117"/>
      <c r="T5903" s="123"/>
      <c r="U5903" s="299"/>
      <c r="V5903" s="294" t="str">
        <f>IF(Tabela7[[#This Row],[C/V]]="c",Tabela7[[#This Row],[Preço Médio]],"")</f>
        <v/>
      </c>
      <c r="W5903" s="294" t="str">
        <f>IF(Tabela7[[#This Row],[C/V]]="v",Tabela7[[#This Row],[Preço Médio]],"")</f>
        <v/>
      </c>
      <c r="X5903" s="123" t="str">
        <f>Tabela7[[#This Row],[Código Negociação]]&amp;Tabela7[[#This Row],[C/V]]</f>
        <v/>
      </c>
    </row>
    <row r="5904" spans="3:24" ht="15" customHeight="1" x14ac:dyDescent="0.25">
      <c r="C5904" s="262"/>
      <c r="D5904" s="272"/>
      <c r="E5904" s="272"/>
      <c r="F5904" s="264"/>
      <c r="G5904" s="265"/>
      <c r="H5904" s="126"/>
      <c r="I5904" s="125"/>
      <c r="J5904" s="125"/>
      <c r="K5904" s="125"/>
      <c r="L5904" s="125"/>
      <c r="M5904" s="125"/>
      <c r="N5904" s="125"/>
      <c r="O5904" s="266"/>
      <c r="P5904" s="267"/>
      <c r="Q5904" s="268"/>
      <c r="R5904" s="269"/>
      <c r="S5904" s="268"/>
      <c r="T5904" s="263"/>
      <c r="U5904" s="300"/>
      <c r="V5904" s="294" t="str">
        <f>IF(Tabela7[[#This Row],[C/V]]="c",Tabela7[[#This Row],[Preço Médio]],"")</f>
        <v/>
      </c>
      <c r="W5904" s="294" t="str">
        <f>IF(Tabela7[[#This Row],[C/V]]="v",Tabela7[[#This Row],[Preço Médio]],"")</f>
        <v/>
      </c>
      <c r="X5904" s="123" t="str">
        <f>Tabela7[[#This Row],[Código Negociação]]&amp;Tabela7[[#This Row],[C/V]]</f>
        <v/>
      </c>
    </row>
    <row r="5905" spans="3:24" ht="15" customHeight="1" x14ac:dyDescent="0.25">
      <c r="C5905" s="262"/>
      <c r="D5905" s="272"/>
      <c r="E5905" s="272"/>
      <c r="F5905" s="264"/>
      <c r="G5905" s="265"/>
      <c r="H5905" s="126"/>
      <c r="I5905" s="125"/>
      <c r="J5905" s="125"/>
      <c r="K5905" s="125"/>
      <c r="L5905" s="125"/>
      <c r="M5905" s="125"/>
      <c r="N5905" s="125"/>
      <c r="O5905" s="266"/>
      <c r="P5905" s="267"/>
      <c r="Q5905" s="267"/>
      <c r="R5905" s="270"/>
      <c r="S5905" s="267"/>
      <c r="T5905" s="264"/>
      <c r="U5905" s="300"/>
      <c r="V5905" s="294" t="str">
        <f>IF(Tabela7[[#This Row],[C/V]]="c",Tabela7[[#This Row],[Preço Médio]],"")</f>
        <v/>
      </c>
      <c r="W5905" s="294" t="str">
        <f>IF(Tabela7[[#This Row],[C/V]]="v",Tabela7[[#This Row],[Preço Médio]],"")</f>
        <v/>
      </c>
      <c r="X5905" s="123" t="str">
        <f>Tabela7[[#This Row],[Código Negociação]]&amp;Tabela7[[#This Row],[C/V]]</f>
        <v/>
      </c>
    </row>
    <row r="5906" spans="3:24" ht="15" customHeight="1" x14ac:dyDescent="0.25">
      <c r="C5906" s="141"/>
      <c r="D5906" s="273"/>
      <c r="E5906" s="273"/>
      <c r="F5906" s="264"/>
      <c r="G5906" s="274"/>
      <c r="H5906" s="264"/>
      <c r="I5906" s="275"/>
      <c r="J5906" s="275"/>
      <c r="K5906" s="275"/>
      <c r="L5906" s="275"/>
      <c r="M5906" s="275"/>
      <c r="N5906" s="275"/>
      <c r="O5906" s="267"/>
      <c r="P5906" s="267"/>
      <c r="Q5906" s="268"/>
      <c r="R5906" s="269"/>
      <c r="S5906" s="268"/>
      <c r="T5906" s="263"/>
      <c r="U5906" s="300"/>
      <c r="V5906" s="294" t="str">
        <f>IF(Tabela7[[#This Row],[C/V]]="c",Tabela7[[#This Row],[Preço Médio]],"")</f>
        <v/>
      </c>
      <c r="W5906" s="294" t="str">
        <f>IF(Tabela7[[#This Row],[C/V]]="v",Tabela7[[#This Row],[Preço Médio]],"")</f>
        <v/>
      </c>
      <c r="X5906" s="123" t="str">
        <f>Tabela7[[#This Row],[Código Negociação]]&amp;Tabela7[[#This Row],[C/V]]</f>
        <v/>
      </c>
    </row>
    <row r="5907" spans="3:24" ht="15" customHeight="1" x14ac:dyDescent="0.25">
      <c r="C5907" s="262"/>
      <c r="D5907" s="272"/>
      <c r="E5907" s="273"/>
      <c r="F5907" s="264"/>
      <c r="G5907" s="265"/>
      <c r="H5907" s="126"/>
      <c r="I5907" s="125"/>
      <c r="J5907" s="125"/>
      <c r="K5907" s="125"/>
      <c r="L5907" s="125"/>
      <c r="M5907" s="125"/>
      <c r="N5907" s="125"/>
      <c r="O5907" s="266"/>
      <c r="P5907" s="267"/>
      <c r="Q5907" s="268"/>
      <c r="R5907" s="269"/>
      <c r="S5907" s="268"/>
      <c r="T5907" s="263"/>
      <c r="U5907" s="300"/>
      <c r="V5907" s="294" t="str">
        <f>IF(Tabela7[[#This Row],[C/V]]="c",Tabela7[[#This Row],[Preço Médio]],"")</f>
        <v/>
      </c>
      <c r="W5907" s="294" t="str">
        <f>IF(Tabela7[[#This Row],[C/V]]="v",Tabela7[[#This Row],[Preço Médio]],"")</f>
        <v/>
      </c>
      <c r="X5907" s="123" t="str">
        <f>Tabela7[[#This Row],[Código Negociação]]&amp;Tabela7[[#This Row],[C/V]]</f>
        <v/>
      </c>
    </row>
    <row r="5908" spans="3:24" ht="15" customHeight="1" x14ac:dyDescent="0.25">
      <c r="C5908" s="262"/>
      <c r="D5908" s="272"/>
      <c r="E5908" s="273"/>
      <c r="F5908" s="264"/>
      <c r="G5908" s="265"/>
      <c r="H5908" s="126"/>
      <c r="I5908" s="125"/>
      <c r="J5908" s="125"/>
      <c r="K5908" s="125"/>
      <c r="L5908" s="125"/>
      <c r="M5908" s="125"/>
      <c r="N5908" s="125"/>
      <c r="O5908" s="266"/>
      <c r="P5908" s="267"/>
      <c r="Q5908" s="267"/>
      <c r="R5908" s="270"/>
      <c r="S5908" s="267"/>
      <c r="T5908" s="264"/>
      <c r="U5908" s="300"/>
      <c r="V5908" s="294" t="str">
        <f>IF(Tabela7[[#This Row],[C/V]]="c",Tabela7[[#This Row],[Preço Médio]],"")</f>
        <v/>
      </c>
      <c r="W5908" s="294" t="str">
        <f>IF(Tabela7[[#This Row],[C/V]]="v",Tabela7[[#This Row],[Preço Médio]],"")</f>
        <v/>
      </c>
      <c r="X5908" s="123" t="str">
        <f>Tabela7[[#This Row],[Código Negociação]]&amp;Tabela7[[#This Row],[C/V]]</f>
        <v/>
      </c>
    </row>
    <row r="5909" spans="3:24" ht="15" customHeight="1" x14ac:dyDescent="0.25">
      <c r="C5909" s="141"/>
      <c r="D5909" s="271"/>
      <c r="E5909" s="271"/>
      <c r="F5909" s="118"/>
      <c r="G5909" s="119"/>
      <c r="H5909" s="118"/>
      <c r="I5909" s="120"/>
      <c r="J5909" s="120"/>
      <c r="K5909" s="120"/>
      <c r="L5909" s="120"/>
      <c r="M5909" s="120"/>
      <c r="N5909" s="120"/>
      <c r="O5909" s="121"/>
      <c r="P5909" s="121"/>
      <c r="Q5909" s="117"/>
      <c r="R5909" s="122"/>
      <c r="S5909" s="117"/>
      <c r="T5909" s="123"/>
      <c r="U5909" s="299"/>
      <c r="V5909" s="294" t="str">
        <f>IF(Tabela7[[#This Row],[C/V]]="c",Tabela7[[#This Row],[Preço Médio]],"")</f>
        <v/>
      </c>
      <c r="W5909" s="294" t="str">
        <f>IF(Tabela7[[#This Row],[C/V]]="v",Tabela7[[#This Row],[Preço Médio]],"")</f>
        <v/>
      </c>
      <c r="X5909" s="123" t="str">
        <f>Tabela7[[#This Row],[Código Negociação]]&amp;Tabela7[[#This Row],[C/V]]</f>
        <v/>
      </c>
    </row>
    <row r="5910" spans="3:24" ht="15" customHeight="1" x14ac:dyDescent="0.25">
      <c r="C5910" s="262"/>
      <c r="D5910" s="272"/>
      <c r="E5910" s="272"/>
      <c r="F5910" s="264"/>
      <c r="G5910" s="265"/>
      <c r="H5910" s="126"/>
      <c r="I5910" s="125"/>
      <c r="J5910" s="125"/>
      <c r="K5910" s="125"/>
      <c r="L5910" s="125"/>
      <c r="M5910" s="125"/>
      <c r="N5910" s="125"/>
      <c r="O5910" s="266"/>
      <c r="P5910" s="267"/>
      <c r="Q5910" s="268"/>
      <c r="R5910" s="269"/>
      <c r="S5910" s="268"/>
      <c r="T5910" s="263"/>
      <c r="U5910" s="300"/>
      <c r="V5910" s="294" t="str">
        <f>IF(Tabela7[[#This Row],[C/V]]="c",Tabela7[[#This Row],[Preço Médio]],"")</f>
        <v/>
      </c>
      <c r="W5910" s="294" t="str">
        <f>IF(Tabela7[[#This Row],[C/V]]="v",Tabela7[[#This Row],[Preço Médio]],"")</f>
        <v/>
      </c>
      <c r="X5910" s="123" t="str">
        <f>Tabela7[[#This Row],[Código Negociação]]&amp;Tabela7[[#This Row],[C/V]]</f>
        <v/>
      </c>
    </row>
    <row r="5911" spans="3:24" ht="15" customHeight="1" x14ac:dyDescent="0.25">
      <c r="C5911" s="262"/>
      <c r="D5911" s="272"/>
      <c r="E5911" s="272"/>
      <c r="F5911" s="264"/>
      <c r="G5911" s="265"/>
      <c r="H5911" s="126"/>
      <c r="I5911" s="125"/>
      <c r="J5911" s="125"/>
      <c r="K5911" s="125"/>
      <c r="L5911" s="125"/>
      <c r="M5911" s="125"/>
      <c r="N5911" s="125"/>
      <c r="O5911" s="266"/>
      <c r="P5911" s="267"/>
      <c r="Q5911" s="267"/>
      <c r="R5911" s="270"/>
      <c r="S5911" s="267"/>
      <c r="T5911" s="264"/>
      <c r="U5911" s="300"/>
      <c r="V5911" s="294" t="str">
        <f>IF(Tabela7[[#This Row],[C/V]]="c",Tabela7[[#This Row],[Preço Médio]],"")</f>
        <v/>
      </c>
      <c r="W5911" s="294" t="str">
        <f>IF(Tabela7[[#This Row],[C/V]]="v",Tabela7[[#This Row],[Preço Médio]],"")</f>
        <v/>
      </c>
      <c r="X5911" s="123" t="str">
        <f>Tabela7[[#This Row],[Código Negociação]]&amp;Tabela7[[#This Row],[C/V]]</f>
        <v/>
      </c>
    </row>
    <row r="5912" spans="3:24" ht="15" customHeight="1" x14ac:dyDescent="0.25">
      <c r="C5912" s="141"/>
      <c r="D5912" s="273"/>
      <c r="E5912" s="273"/>
      <c r="F5912" s="264"/>
      <c r="G5912" s="274"/>
      <c r="H5912" s="264"/>
      <c r="I5912" s="275"/>
      <c r="J5912" s="275"/>
      <c r="K5912" s="275"/>
      <c r="L5912" s="275"/>
      <c r="M5912" s="275"/>
      <c r="N5912" s="275"/>
      <c r="O5912" s="267"/>
      <c r="P5912" s="267"/>
      <c r="Q5912" s="268"/>
      <c r="R5912" s="269"/>
      <c r="S5912" s="268"/>
      <c r="T5912" s="263"/>
      <c r="U5912" s="300"/>
      <c r="V5912" s="294" t="str">
        <f>IF(Tabela7[[#This Row],[C/V]]="c",Tabela7[[#This Row],[Preço Médio]],"")</f>
        <v/>
      </c>
      <c r="W5912" s="294" t="str">
        <f>IF(Tabela7[[#This Row],[C/V]]="v",Tabela7[[#This Row],[Preço Médio]],"")</f>
        <v/>
      </c>
      <c r="X5912" s="123" t="str">
        <f>Tabela7[[#This Row],[Código Negociação]]&amp;Tabela7[[#This Row],[C/V]]</f>
        <v/>
      </c>
    </row>
    <row r="5913" spans="3:24" ht="15" customHeight="1" x14ac:dyDescent="0.25">
      <c r="C5913" s="262"/>
      <c r="D5913" s="272"/>
      <c r="E5913" s="273"/>
      <c r="F5913" s="264"/>
      <c r="G5913" s="265"/>
      <c r="H5913" s="126"/>
      <c r="I5913" s="125"/>
      <c r="J5913" s="125"/>
      <c r="K5913" s="125"/>
      <c r="L5913" s="125"/>
      <c r="M5913" s="125"/>
      <c r="N5913" s="125"/>
      <c r="O5913" s="266"/>
      <c r="P5913" s="267"/>
      <c r="Q5913" s="268"/>
      <c r="R5913" s="269"/>
      <c r="S5913" s="268"/>
      <c r="T5913" s="263"/>
      <c r="U5913" s="300"/>
      <c r="V5913" s="294" t="str">
        <f>IF(Tabela7[[#This Row],[C/V]]="c",Tabela7[[#This Row],[Preço Médio]],"")</f>
        <v/>
      </c>
      <c r="W5913" s="294" t="str">
        <f>IF(Tabela7[[#This Row],[C/V]]="v",Tabela7[[#This Row],[Preço Médio]],"")</f>
        <v/>
      </c>
      <c r="X5913" s="123" t="str">
        <f>Tabela7[[#This Row],[Código Negociação]]&amp;Tabela7[[#This Row],[C/V]]</f>
        <v/>
      </c>
    </row>
    <row r="5914" spans="3:24" ht="15" customHeight="1" x14ac:dyDescent="0.25">
      <c r="C5914" s="262"/>
      <c r="D5914" s="272"/>
      <c r="E5914" s="273"/>
      <c r="F5914" s="264"/>
      <c r="G5914" s="265"/>
      <c r="H5914" s="126"/>
      <c r="I5914" s="125"/>
      <c r="J5914" s="125"/>
      <c r="K5914" s="125"/>
      <c r="L5914" s="125"/>
      <c r="M5914" s="125"/>
      <c r="N5914" s="125"/>
      <c r="O5914" s="266"/>
      <c r="P5914" s="267"/>
      <c r="Q5914" s="267"/>
      <c r="R5914" s="270"/>
      <c r="S5914" s="267"/>
      <c r="T5914" s="264"/>
      <c r="U5914" s="300"/>
      <c r="V5914" s="294" t="str">
        <f>IF(Tabela7[[#This Row],[C/V]]="c",Tabela7[[#This Row],[Preço Médio]],"")</f>
        <v/>
      </c>
      <c r="W5914" s="294" t="str">
        <f>IF(Tabela7[[#This Row],[C/V]]="v",Tabela7[[#This Row],[Preço Médio]],"")</f>
        <v/>
      </c>
      <c r="X5914" s="123" t="str">
        <f>Tabela7[[#This Row],[Código Negociação]]&amp;Tabela7[[#This Row],[C/V]]</f>
        <v/>
      </c>
    </row>
    <row r="5915" spans="3:24" ht="15" customHeight="1" x14ac:dyDescent="0.25">
      <c r="C5915" s="141"/>
      <c r="D5915" s="271"/>
      <c r="E5915" s="271"/>
      <c r="F5915" s="118"/>
      <c r="G5915" s="119"/>
      <c r="H5915" s="118"/>
      <c r="I5915" s="120"/>
      <c r="J5915" s="120"/>
      <c r="K5915" s="120"/>
      <c r="L5915" s="120"/>
      <c r="M5915" s="120"/>
      <c r="N5915" s="120"/>
      <c r="O5915" s="121"/>
      <c r="P5915" s="121"/>
      <c r="Q5915" s="117"/>
      <c r="R5915" s="122"/>
      <c r="S5915" s="117"/>
      <c r="T5915" s="123"/>
      <c r="U5915" s="299"/>
      <c r="V5915" s="294" t="str">
        <f>IF(Tabela7[[#This Row],[C/V]]="c",Tabela7[[#This Row],[Preço Médio]],"")</f>
        <v/>
      </c>
      <c r="W5915" s="294" t="str">
        <f>IF(Tabela7[[#This Row],[C/V]]="v",Tabela7[[#This Row],[Preço Médio]],"")</f>
        <v/>
      </c>
      <c r="X5915" s="123" t="str">
        <f>Tabela7[[#This Row],[Código Negociação]]&amp;Tabela7[[#This Row],[C/V]]</f>
        <v/>
      </c>
    </row>
    <row r="5916" spans="3:24" ht="15" customHeight="1" x14ac:dyDescent="0.25">
      <c r="C5916" s="262"/>
      <c r="D5916" s="272"/>
      <c r="E5916" s="272"/>
      <c r="F5916" s="264"/>
      <c r="G5916" s="265"/>
      <c r="H5916" s="126"/>
      <c r="I5916" s="125"/>
      <c r="J5916" s="125"/>
      <c r="K5916" s="125"/>
      <c r="L5916" s="125"/>
      <c r="M5916" s="125"/>
      <c r="N5916" s="125"/>
      <c r="O5916" s="266"/>
      <c r="P5916" s="267"/>
      <c r="Q5916" s="268"/>
      <c r="R5916" s="269"/>
      <c r="S5916" s="268"/>
      <c r="T5916" s="263"/>
      <c r="U5916" s="300"/>
      <c r="V5916" s="294" t="str">
        <f>IF(Tabela7[[#This Row],[C/V]]="c",Tabela7[[#This Row],[Preço Médio]],"")</f>
        <v/>
      </c>
      <c r="W5916" s="294" t="str">
        <f>IF(Tabela7[[#This Row],[C/V]]="v",Tabela7[[#This Row],[Preço Médio]],"")</f>
        <v/>
      </c>
      <c r="X5916" s="123" t="str">
        <f>Tabela7[[#This Row],[Código Negociação]]&amp;Tabela7[[#This Row],[C/V]]</f>
        <v/>
      </c>
    </row>
    <row r="5917" spans="3:24" ht="15" customHeight="1" x14ac:dyDescent="0.25">
      <c r="C5917" s="262"/>
      <c r="D5917" s="272"/>
      <c r="E5917" s="272"/>
      <c r="F5917" s="264"/>
      <c r="G5917" s="265"/>
      <c r="H5917" s="126"/>
      <c r="I5917" s="125"/>
      <c r="J5917" s="125"/>
      <c r="K5917" s="125"/>
      <c r="L5917" s="125"/>
      <c r="M5917" s="125"/>
      <c r="N5917" s="125"/>
      <c r="O5917" s="266"/>
      <c r="P5917" s="267"/>
      <c r="Q5917" s="267"/>
      <c r="R5917" s="270"/>
      <c r="S5917" s="267"/>
      <c r="T5917" s="264"/>
      <c r="U5917" s="300"/>
      <c r="V5917" s="294" t="str">
        <f>IF(Tabela7[[#This Row],[C/V]]="c",Tabela7[[#This Row],[Preço Médio]],"")</f>
        <v/>
      </c>
      <c r="W5917" s="294" t="str">
        <f>IF(Tabela7[[#This Row],[C/V]]="v",Tabela7[[#This Row],[Preço Médio]],"")</f>
        <v/>
      </c>
      <c r="X5917" s="123" t="str">
        <f>Tabela7[[#This Row],[Código Negociação]]&amp;Tabela7[[#This Row],[C/V]]</f>
        <v/>
      </c>
    </row>
    <row r="5918" spans="3:24" ht="15" customHeight="1" x14ac:dyDescent="0.25">
      <c r="C5918" s="141"/>
      <c r="D5918" s="273"/>
      <c r="E5918" s="273"/>
      <c r="F5918" s="264"/>
      <c r="G5918" s="274"/>
      <c r="H5918" s="264"/>
      <c r="I5918" s="275"/>
      <c r="J5918" s="275"/>
      <c r="K5918" s="275"/>
      <c r="L5918" s="275"/>
      <c r="M5918" s="275"/>
      <c r="N5918" s="275"/>
      <c r="O5918" s="267"/>
      <c r="P5918" s="267"/>
      <c r="Q5918" s="268"/>
      <c r="R5918" s="269"/>
      <c r="S5918" s="268"/>
      <c r="T5918" s="263"/>
      <c r="U5918" s="300"/>
      <c r="V5918" s="294" t="str">
        <f>IF(Tabela7[[#This Row],[C/V]]="c",Tabela7[[#This Row],[Preço Médio]],"")</f>
        <v/>
      </c>
      <c r="W5918" s="294" t="str">
        <f>IF(Tabela7[[#This Row],[C/V]]="v",Tabela7[[#This Row],[Preço Médio]],"")</f>
        <v/>
      </c>
      <c r="X5918" s="123" t="str">
        <f>Tabela7[[#This Row],[Código Negociação]]&amp;Tabela7[[#This Row],[C/V]]</f>
        <v/>
      </c>
    </row>
    <row r="5919" spans="3:24" ht="15" customHeight="1" x14ac:dyDescent="0.25">
      <c r="C5919" s="262"/>
      <c r="D5919" s="272"/>
      <c r="E5919" s="273"/>
      <c r="F5919" s="264"/>
      <c r="G5919" s="265"/>
      <c r="H5919" s="126"/>
      <c r="I5919" s="125"/>
      <c r="J5919" s="125"/>
      <c r="K5919" s="125"/>
      <c r="L5919" s="125"/>
      <c r="M5919" s="125"/>
      <c r="N5919" s="125"/>
      <c r="O5919" s="266"/>
      <c r="P5919" s="267"/>
      <c r="Q5919" s="268"/>
      <c r="R5919" s="269"/>
      <c r="S5919" s="268"/>
      <c r="T5919" s="263"/>
      <c r="U5919" s="300"/>
      <c r="V5919" s="294" t="str">
        <f>IF(Tabela7[[#This Row],[C/V]]="c",Tabela7[[#This Row],[Preço Médio]],"")</f>
        <v/>
      </c>
      <c r="W5919" s="294" t="str">
        <f>IF(Tabela7[[#This Row],[C/V]]="v",Tabela7[[#This Row],[Preço Médio]],"")</f>
        <v/>
      </c>
      <c r="X5919" s="123" t="str">
        <f>Tabela7[[#This Row],[Código Negociação]]&amp;Tabela7[[#This Row],[C/V]]</f>
        <v/>
      </c>
    </row>
    <row r="5920" spans="3:24" ht="15" customHeight="1" x14ac:dyDescent="0.25">
      <c r="C5920" s="262"/>
      <c r="D5920" s="272"/>
      <c r="E5920" s="273"/>
      <c r="F5920" s="264"/>
      <c r="G5920" s="265"/>
      <c r="H5920" s="126"/>
      <c r="I5920" s="125"/>
      <c r="J5920" s="125"/>
      <c r="K5920" s="125"/>
      <c r="L5920" s="125"/>
      <c r="M5920" s="125"/>
      <c r="N5920" s="125"/>
      <c r="O5920" s="266"/>
      <c r="P5920" s="267"/>
      <c r="Q5920" s="267"/>
      <c r="R5920" s="270"/>
      <c r="S5920" s="267"/>
      <c r="T5920" s="264"/>
      <c r="U5920" s="300"/>
      <c r="V5920" s="294" t="str">
        <f>IF(Tabela7[[#This Row],[C/V]]="c",Tabela7[[#This Row],[Preço Médio]],"")</f>
        <v/>
      </c>
      <c r="W5920" s="294" t="str">
        <f>IF(Tabela7[[#This Row],[C/V]]="v",Tabela7[[#This Row],[Preço Médio]],"")</f>
        <v/>
      </c>
      <c r="X5920" s="123" t="str">
        <f>Tabela7[[#This Row],[Código Negociação]]&amp;Tabela7[[#This Row],[C/V]]</f>
        <v/>
      </c>
    </row>
    <row r="5921" spans="3:24" ht="15" customHeight="1" x14ac:dyDescent="0.25">
      <c r="C5921" s="137"/>
      <c r="D5921" s="130"/>
      <c r="E5921" s="124"/>
      <c r="F5921" s="124"/>
      <c r="G5921" s="131"/>
      <c r="H5921" s="132"/>
      <c r="I5921" s="133"/>
      <c r="J5921" s="133"/>
      <c r="K5921" s="133"/>
      <c r="L5921" s="133"/>
      <c r="M5921" s="133"/>
      <c r="N5921" s="133"/>
      <c r="O5921" s="134"/>
      <c r="P5921" s="129"/>
      <c r="Q5921" s="137"/>
      <c r="R5921" s="138"/>
      <c r="S5921" s="137"/>
      <c r="T5921" s="124"/>
      <c r="U5921" s="301"/>
      <c r="V5921" s="139"/>
      <c r="W5921" s="139"/>
      <c r="X5921" s="124"/>
    </row>
    <row r="5922" spans="3:24" ht="15" customHeight="1" x14ac:dyDescent="0.25">
      <c r="C5922" s="129"/>
      <c r="D5922" s="130"/>
      <c r="E5922" s="124"/>
      <c r="F5922" s="124"/>
      <c r="G5922" s="131"/>
      <c r="H5922" s="132"/>
      <c r="I5922" s="133"/>
      <c r="J5922" s="133"/>
      <c r="K5922" s="133"/>
      <c r="L5922" s="133"/>
      <c r="M5922" s="133"/>
      <c r="N5922" s="133"/>
      <c r="O5922" s="134"/>
      <c r="P5922" s="129"/>
      <c r="Q5922" s="129"/>
      <c r="R5922" s="135"/>
      <c r="S5922" s="129"/>
      <c r="T5922" s="116"/>
      <c r="U5922" s="302"/>
      <c r="V5922" s="136"/>
      <c r="W5922" s="136"/>
      <c r="X5922" s="116"/>
    </row>
    <row r="5923" spans="3:24" ht="15" customHeight="1" x14ac:dyDescent="0.25">
      <c r="C5923" s="137"/>
      <c r="D5923" s="130"/>
      <c r="E5923" s="124"/>
      <c r="F5923" s="124"/>
      <c r="G5923" s="131"/>
      <c r="H5923" s="132"/>
      <c r="I5923" s="133"/>
      <c r="J5923" s="133"/>
      <c r="K5923" s="133"/>
      <c r="L5923" s="133"/>
      <c r="M5923" s="133"/>
      <c r="N5923" s="133"/>
      <c r="O5923" s="134"/>
      <c r="P5923" s="129"/>
      <c r="Q5923" s="137"/>
      <c r="R5923" s="138"/>
      <c r="S5923" s="137"/>
      <c r="T5923" s="124"/>
      <c r="U5923" s="301"/>
      <c r="V5923" s="139"/>
      <c r="W5923" s="139"/>
      <c r="X5923" s="124"/>
    </row>
    <row r="5924" spans="3:24" ht="15" customHeight="1" x14ac:dyDescent="0.25">
      <c r="C5924" s="129"/>
      <c r="D5924" s="130"/>
      <c r="E5924" s="124"/>
      <c r="F5924" s="124"/>
      <c r="G5924" s="131"/>
      <c r="H5924" s="132"/>
      <c r="I5924" s="133"/>
      <c r="J5924" s="133"/>
      <c r="K5924" s="133"/>
      <c r="L5924" s="133"/>
      <c r="M5924" s="133"/>
      <c r="N5924" s="133"/>
      <c r="O5924" s="134"/>
      <c r="P5924" s="129"/>
      <c r="Q5924" s="129"/>
      <c r="R5924" s="135"/>
      <c r="S5924" s="129"/>
      <c r="T5924" s="116"/>
      <c r="U5924" s="302"/>
      <c r="V5924" s="136"/>
      <c r="W5924" s="136"/>
      <c r="X5924" s="116"/>
    </row>
    <row r="5925" spans="3:24" ht="15" customHeight="1" x14ac:dyDescent="0.25">
      <c r="C5925" s="137"/>
      <c r="D5925" s="130"/>
      <c r="E5925" s="124"/>
      <c r="F5925" s="124"/>
      <c r="G5925" s="131"/>
      <c r="H5925" s="132"/>
      <c r="I5925" s="133"/>
      <c r="J5925" s="133"/>
      <c r="K5925" s="133"/>
      <c r="L5925" s="133"/>
      <c r="M5925" s="133"/>
      <c r="N5925" s="133"/>
      <c r="O5925" s="134"/>
      <c r="P5925" s="129"/>
      <c r="Q5925" s="137"/>
      <c r="R5925" s="138"/>
      <c r="S5925" s="137"/>
      <c r="T5925" s="124"/>
      <c r="U5925" s="301"/>
      <c r="V5925" s="139"/>
      <c r="W5925" s="139"/>
      <c r="X5925" s="124"/>
    </row>
    <row r="5926" spans="3:24" ht="15" customHeight="1" x14ac:dyDescent="0.25">
      <c r="C5926" s="129"/>
      <c r="D5926" s="130"/>
      <c r="E5926" s="124"/>
      <c r="F5926" s="124"/>
      <c r="G5926" s="131"/>
      <c r="H5926" s="132"/>
      <c r="I5926" s="133"/>
      <c r="J5926" s="133"/>
      <c r="K5926" s="133"/>
      <c r="L5926" s="133"/>
      <c r="M5926" s="133"/>
      <c r="N5926" s="133"/>
      <c r="O5926" s="134"/>
      <c r="P5926" s="129"/>
      <c r="Q5926" s="129"/>
      <c r="R5926" s="135"/>
      <c r="S5926" s="129"/>
      <c r="T5926" s="116"/>
      <c r="U5926" s="302"/>
      <c r="V5926" s="136"/>
      <c r="W5926" s="136"/>
      <c r="X5926" s="116"/>
    </row>
    <row r="5927" spans="3:24" ht="15" customHeight="1" x14ac:dyDescent="0.25">
      <c r="C5927" s="137"/>
      <c r="D5927" s="130"/>
      <c r="E5927" s="124"/>
      <c r="F5927" s="124"/>
      <c r="G5927" s="131"/>
      <c r="H5927" s="132"/>
      <c r="I5927" s="133"/>
      <c r="J5927" s="133"/>
      <c r="K5927" s="133"/>
      <c r="L5927" s="133"/>
      <c r="M5927" s="133"/>
      <c r="N5927" s="133"/>
      <c r="O5927" s="134"/>
      <c r="P5927" s="129"/>
      <c r="Q5927" s="137"/>
      <c r="R5927" s="138"/>
      <c r="S5927" s="137"/>
      <c r="T5927" s="124"/>
      <c r="U5927" s="301"/>
      <c r="V5927" s="139"/>
      <c r="W5927" s="139"/>
      <c r="X5927" s="124"/>
    </row>
    <row r="5928" spans="3:24" ht="15" customHeight="1" x14ac:dyDescent="0.25">
      <c r="C5928" s="129"/>
      <c r="D5928" s="130"/>
      <c r="E5928" s="124"/>
      <c r="F5928" s="124"/>
      <c r="G5928" s="131"/>
      <c r="H5928" s="132"/>
      <c r="I5928" s="133"/>
      <c r="J5928" s="133"/>
      <c r="K5928" s="133"/>
      <c r="L5928" s="133"/>
      <c r="M5928" s="133"/>
      <c r="N5928" s="133"/>
      <c r="O5928" s="134"/>
      <c r="P5928" s="129"/>
      <c r="Q5928" s="129"/>
      <c r="R5928" s="135"/>
      <c r="S5928" s="129"/>
      <c r="T5928" s="116"/>
      <c r="U5928" s="302"/>
      <c r="V5928" s="136"/>
      <c r="W5928" s="136"/>
      <c r="X5928" s="116"/>
    </row>
    <row r="5929" spans="3:24" ht="15" customHeight="1" x14ac:dyDescent="0.25">
      <c r="C5929" s="137"/>
      <c r="D5929" s="130"/>
      <c r="E5929" s="124"/>
      <c r="F5929" s="124"/>
      <c r="G5929" s="131"/>
      <c r="H5929" s="132"/>
      <c r="I5929" s="133"/>
      <c r="J5929" s="133"/>
      <c r="K5929" s="133"/>
      <c r="L5929" s="133"/>
      <c r="M5929" s="133"/>
      <c r="N5929" s="133"/>
      <c r="O5929" s="134"/>
      <c r="P5929" s="129"/>
      <c r="Q5929" s="137"/>
      <c r="R5929" s="138"/>
      <c r="S5929" s="137"/>
      <c r="T5929" s="124"/>
      <c r="U5929" s="301"/>
      <c r="V5929" s="139"/>
      <c r="W5929" s="139"/>
      <c r="X5929" s="124"/>
    </row>
    <row r="5930" spans="3:24" ht="15" customHeight="1" x14ac:dyDescent="0.25">
      <c r="C5930" s="129"/>
      <c r="D5930" s="130"/>
      <c r="E5930" s="124"/>
      <c r="F5930" s="124"/>
      <c r="G5930" s="131"/>
      <c r="H5930" s="132"/>
      <c r="I5930" s="133"/>
      <c r="J5930" s="133"/>
      <c r="K5930" s="133"/>
      <c r="L5930" s="133"/>
      <c r="M5930" s="133"/>
      <c r="N5930" s="133"/>
      <c r="O5930" s="134"/>
      <c r="P5930" s="129"/>
      <c r="Q5930" s="129"/>
      <c r="R5930" s="135"/>
      <c r="S5930" s="129"/>
      <c r="T5930" s="116"/>
      <c r="U5930" s="302"/>
      <c r="V5930" s="136"/>
      <c r="W5930" s="136"/>
      <c r="X5930" s="116"/>
    </row>
    <row r="5931" spans="3:24" ht="15" customHeight="1" x14ac:dyDescent="0.25">
      <c r="C5931" s="137"/>
      <c r="D5931" s="130"/>
      <c r="E5931" s="124"/>
      <c r="F5931" s="124"/>
      <c r="G5931" s="131"/>
      <c r="H5931" s="132"/>
      <c r="I5931" s="133"/>
      <c r="J5931" s="133"/>
      <c r="K5931" s="133"/>
      <c r="L5931" s="133"/>
      <c r="M5931" s="133"/>
      <c r="N5931" s="133"/>
      <c r="O5931" s="134"/>
      <c r="P5931" s="129"/>
      <c r="Q5931" s="137"/>
      <c r="R5931" s="138"/>
      <c r="S5931" s="137"/>
      <c r="T5931" s="124"/>
      <c r="U5931" s="301"/>
      <c r="V5931" s="139"/>
      <c r="W5931" s="139"/>
      <c r="X5931" s="124"/>
    </row>
    <row r="5932" spans="3:24" ht="15" customHeight="1" x14ac:dyDescent="0.25">
      <c r="C5932" s="129"/>
      <c r="D5932" s="130"/>
      <c r="E5932" s="124"/>
      <c r="F5932" s="124"/>
      <c r="G5932" s="131"/>
      <c r="H5932" s="132"/>
      <c r="I5932" s="133"/>
      <c r="J5932" s="133"/>
      <c r="K5932" s="133"/>
      <c r="L5932" s="133"/>
      <c r="M5932" s="133"/>
      <c r="N5932" s="133"/>
      <c r="O5932" s="134"/>
      <c r="P5932" s="129"/>
      <c r="Q5932" s="129"/>
      <c r="R5932" s="135"/>
      <c r="S5932" s="129"/>
      <c r="T5932" s="116"/>
      <c r="U5932" s="302"/>
      <c r="V5932" s="136"/>
      <c r="W5932" s="136"/>
      <c r="X5932" s="116"/>
    </row>
    <row r="5933" spans="3:24" ht="15" customHeight="1" x14ac:dyDescent="0.25">
      <c r="C5933" s="137"/>
      <c r="D5933" s="130"/>
      <c r="E5933" s="124"/>
      <c r="F5933" s="124"/>
      <c r="G5933" s="131"/>
      <c r="H5933" s="132"/>
      <c r="I5933" s="133"/>
      <c r="J5933" s="133"/>
      <c r="K5933" s="133"/>
      <c r="L5933" s="133"/>
      <c r="M5933" s="133"/>
      <c r="N5933" s="133"/>
      <c r="O5933" s="134"/>
      <c r="P5933" s="129"/>
      <c r="Q5933" s="137"/>
      <c r="R5933" s="138"/>
      <c r="S5933" s="137"/>
      <c r="T5933" s="124"/>
      <c r="U5933" s="301"/>
      <c r="V5933" s="139"/>
      <c r="W5933" s="139"/>
      <c r="X5933" s="124"/>
    </row>
    <row r="5934" spans="3:24" ht="15" customHeight="1" x14ac:dyDescent="0.25">
      <c r="C5934" s="129"/>
      <c r="D5934" s="130"/>
      <c r="E5934" s="124"/>
      <c r="F5934" s="124"/>
      <c r="G5934" s="131"/>
      <c r="H5934" s="132"/>
      <c r="I5934" s="133"/>
      <c r="J5934" s="133"/>
      <c r="K5934" s="133"/>
      <c r="L5934" s="133"/>
      <c r="M5934" s="133"/>
      <c r="N5934" s="133"/>
      <c r="O5934" s="134"/>
      <c r="P5934" s="129"/>
      <c r="Q5934" s="129"/>
      <c r="R5934" s="135"/>
      <c r="S5934" s="129"/>
      <c r="T5934" s="116"/>
      <c r="U5934" s="302"/>
      <c r="V5934" s="136"/>
      <c r="W5934" s="136"/>
      <c r="X5934" s="116"/>
    </row>
    <row r="5935" spans="3:24" ht="15" customHeight="1" x14ac:dyDescent="0.25">
      <c r="C5935" s="137"/>
      <c r="D5935" s="130"/>
      <c r="E5935" s="124"/>
      <c r="F5935" s="124"/>
      <c r="G5935" s="131"/>
      <c r="H5935" s="132"/>
      <c r="I5935" s="133"/>
      <c r="J5935" s="133"/>
      <c r="K5935" s="133"/>
      <c r="L5935" s="133"/>
      <c r="M5935" s="133"/>
      <c r="N5935" s="133"/>
      <c r="O5935" s="134"/>
      <c r="P5935" s="129"/>
      <c r="Q5935" s="137"/>
      <c r="R5935" s="138"/>
      <c r="S5935" s="137"/>
      <c r="T5935" s="124"/>
      <c r="U5935" s="301"/>
      <c r="V5935" s="139"/>
      <c r="W5935" s="139"/>
      <c r="X5935" s="124"/>
    </row>
    <row r="5936" spans="3:24" ht="15" customHeight="1" x14ac:dyDescent="0.25">
      <c r="C5936" s="129"/>
      <c r="D5936" s="130"/>
      <c r="E5936" s="124"/>
      <c r="F5936" s="124"/>
      <c r="G5936" s="131"/>
      <c r="H5936" s="132"/>
      <c r="I5936" s="133"/>
      <c r="J5936" s="133"/>
      <c r="K5936" s="133"/>
      <c r="L5936" s="133"/>
      <c r="M5936" s="133"/>
      <c r="N5936" s="133"/>
      <c r="O5936" s="134"/>
      <c r="P5936" s="129"/>
      <c r="Q5936" s="129"/>
      <c r="R5936" s="135"/>
      <c r="S5936" s="129"/>
      <c r="T5936" s="116"/>
      <c r="U5936" s="302"/>
      <c r="V5936" s="136"/>
      <c r="W5936" s="136"/>
      <c r="X5936" s="116"/>
    </row>
    <row r="5937" spans="3:24" ht="15" customHeight="1" x14ac:dyDescent="0.25">
      <c r="C5937" s="137"/>
      <c r="D5937" s="130"/>
      <c r="E5937" s="124"/>
      <c r="F5937" s="124"/>
      <c r="G5937" s="131"/>
      <c r="H5937" s="132"/>
      <c r="I5937" s="133"/>
      <c r="J5937" s="133"/>
      <c r="K5937" s="133"/>
      <c r="L5937" s="133"/>
      <c r="M5937" s="133"/>
      <c r="N5937" s="133"/>
      <c r="O5937" s="134"/>
      <c r="P5937" s="129"/>
      <c r="Q5937" s="137"/>
      <c r="R5937" s="138"/>
      <c r="S5937" s="137"/>
      <c r="T5937" s="124"/>
      <c r="U5937" s="301"/>
      <c r="V5937" s="139"/>
      <c r="W5937" s="139"/>
      <c r="X5937" s="124"/>
    </row>
    <row r="5938" spans="3:24" ht="15" customHeight="1" x14ac:dyDescent="0.25">
      <c r="C5938" s="129"/>
      <c r="D5938" s="130"/>
      <c r="E5938" s="124"/>
      <c r="F5938" s="124"/>
      <c r="G5938" s="131"/>
      <c r="H5938" s="132"/>
      <c r="I5938" s="133"/>
      <c r="J5938" s="133"/>
      <c r="K5938" s="133"/>
      <c r="L5938" s="133"/>
      <c r="M5938" s="133"/>
      <c r="N5938" s="133"/>
      <c r="O5938" s="134"/>
      <c r="P5938" s="129"/>
      <c r="Q5938" s="129"/>
      <c r="R5938" s="135"/>
      <c r="S5938" s="129"/>
      <c r="T5938" s="116"/>
      <c r="U5938" s="302"/>
      <c r="V5938" s="136"/>
      <c r="W5938" s="136"/>
      <c r="X5938" s="116"/>
    </row>
    <row r="5939" spans="3:24" ht="15" customHeight="1" x14ac:dyDescent="0.25">
      <c r="C5939" s="137"/>
      <c r="D5939" s="130"/>
      <c r="E5939" s="124"/>
      <c r="F5939" s="124"/>
      <c r="G5939" s="131"/>
      <c r="H5939" s="132"/>
      <c r="I5939" s="133"/>
      <c r="J5939" s="133"/>
      <c r="K5939" s="133"/>
      <c r="L5939" s="133"/>
      <c r="M5939" s="133"/>
      <c r="N5939" s="133"/>
      <c r="O5939" s="134"/>
      <c r="P5939" s="129"/>
      <c r="Q5939" s="137"/>
      <c r="R5939" s="138"/>
      <c r="S5939" s="137"/>
      <c r="T5939" s="124"/>
      <c r="U5939" s="301"/>
      <c r="V5939" s="139"/>
      <c r="W5939" s="139"/>
      <c r="X5939" s="124"/>
    </row>
    <row r="5940" spans="3:24" ht="15" customHeight="1" x14ac:dyDescent="0.25">
      <c r="C5940" s="129"/>
      <c r="D5940" s="130"/>
      <c r="E5940" s="124"/>
      <c r="F5940" s="124"/>
      <c r="G5940" s="131"/>
      <c r="H5940" s="132"/>
      <c r="I5940" s="133"/>
      <c r="J5940" s="133"/>
      <c r="K5940" s="133"/>
      <c r="L5940" s="133"/>
      <c r="M5940" s="133"/>
      <c r="N5940" s="133"/>
      <c r="O5940" s="134"/>
      <c r="P5940" s="129"/>
      <c r="Q5940" s="129"/>
      <c r="R5940" s="135"/>
      <c r="S5940" s="129"/>
      <c r="T5940" s="116"/>
      <c r="U5940" s="302"/>
      <c r="V5940" s="136"/>
      <c r="W5940" s="136"/>
      <c r="X5940" s="116"/>
    </row>
    <row r="5941" spans="3:24" ht="15" customHeight="1" x14ac:dyDescent="0.25">
      <c r="C5941" s="137"/>
      <c r="D5941" s="130"/>
      <c r="E5941" s="124"/>
      <c r="F5941" s="124"/>
      <c r="G5941" s="131"/>
      <c r="H5941" s="132"/>
      <c r="I5941" s="133"/>
      <c r="J5941" s="133"/>
      <c r="K5941" s="133"/>
      <c r="L5941" s="133"/>
      <c r="M5941" s="133"/>
      <c r="N5941" s="133"/>
      <c r="O5941" s="134"/>
      <c r="P5941" s="129"/>
      <c r="Q5941" s="137"/>
      <c r="R5941" s="138"/>
      <c r="S5941" s="137"/>
      <c r="T5941" s="124"/>
      <c r="U5941" s="301"/>
      <c r="V5941" s="139"/>
      <c r="W5941" s="139"/>
      <c r="X5941" s="124"/>
    </row>
    <row r="5942" spans="3:24" ht="15" customHeight="1" x14ac:dyDescent="0.25">
      <c r="C5942" s="129"/>
      <c r="D5942" s="130"/>
      <c r="E5942" s="124"/>
      <c r="F5942" s="124"/>
      <c r="G5942" s="131"/>
      <c r="H5942" s="132"/>
      <c r="I5942" s="133"/>
      <c r="J5942" s="133"/>
      <c r="K5942" s="133"/>
      <c r="L5942" s="133"/>
      <c r="M5942" s="133"/>
      <c r="N5942" s="133"/>
      <c r="O5942" s="134"/>
      <c r="P5942" s="129"/>
      <c r="Q5942" s="129"/>
      <c r="R5942" s="135"/>
      <c r="S5942" s="129"/>
      <c r="T5942" s="116"/>
      <c r="U5942" s="302"/>
      <c r="V5942" s="136"/>
      <c r="W5942" s="136"/>
      <c r="X5942" s="116"/>
    </row>
    <row r="5943" spans="3:24" ht="15" customHeight="1" x14ac:dyDescent="0.25">
      <c r="C5943" s="137"/>
      <c r="D5943" s="130"/>
      <c r="E5943" s="124"/>
      <c r="F5943" s="124"/>
      <c r="G5943" s="131"/>
      <c r="H5943" s="132"/>
      <c r="I5943" s="133"/>
      <c r="J5943" s="133"/>
      <c r="K5943" s="133"/>
      <c r="L5943" s="133"/>
      <c r="M5943" s="133"/>
      <c r="N5943" s="133"/>
      <c r="O5943" s="134"/>
      <c r="P5943" s="129"/>
      <c r="Q5943" s="137"/>
      <c r="R5943" s="138"/>
      <c r="S5943" s="137"/>
      <c r="T5943" s="124"/>
      <c r="U5943" s="301"/>
      <c r="V5943" s="139"/>
      <c r="W5943" s="139"/>
      <c r="X5943" s="124"/>
    </row>
    <row r="5944" spans="3:24" ht="15" customHeight="1" x14ac:dyDescent="0.25">
      <c r="C5944" s="129"/>
      <c r="D5944" s="130"/>
      <c r="E5944" s="124"/>
      <c r="F5944" s="124"/>
      <c r="G5944" s="131"/>
      <c r="H5944" s="132"/>
      <c r="I5944" s="133"/>
      <c r="J5944" s="133"/>
      <c r="K5944" s="133"/>
      <c r="L5944" s="133"/>
      <c r="M5944" s="133"/>
      <c r="N5944" s="133"/>
      <c r="O5944" s="134"/>
      <c r="P5944" s="129"/>
      <c r="Q5944" s="129"/>
      <c r="R5944" s="135"/>
      <c r="S5944" s="129"/>
      <c r="T5944" s="116"/>
      <c r="U5944" s="302"/>
      <c r="V5944" s="136"/>
      <c r="W5944" s="136"/>
      <c r="X5944" s="116"/>
    </row>
    <row r="5945" spans="3:24" ht="15" customHeight="1" x14ac:dyDescent="0.25">
      <c r="C5945" s="137"/>
      <c r="D5945" s="130"/>
      <c r="E5945" s="124"/>
      <c r="F5945" s="124"/>
      <c r="G5945" s="131"/>
      <c r="H5945" s="132"/>
      <c r="I5945" s="133"/>
      <c r="J5945" s="133"/>
      <c r="K5945" s="133"/>
      <c r="L5945" s="133"/>
      <c r="M5945" s="133"/>
      <c r="N5945" s="133"/>
      <c r="O5945" s="134"/>
      <c r="P5945" s="129"/>
      <c r="Q5945" s="137"/>
      <c r="R5945" s="138"/>
      <c r="S5945" s="137"/>
      <c r="T5945" s="124"/>
      <c r="U5945" s="301"/>
      <c r="V5945" s="139"/>
      <c r="W5945" s="139"/>
      <c r="X5945" s="124"/>
    </row>
    <row r="5946" spans="3:24" ht="15" customHeight="1" x14ac:dyDescent="0.25">
      <c r="C5946" s="129"/>
      <c r="D5946" s="130"/>
      <c r="E5946" s="124"/>
      <c r="F5946" s="124"/>
      <c r="G5946" s="131"/>
      <c r="H5946" s="132"/>
      <c r="I5946" s="133"/>
      <c r="J5946" s="133"/>
      <c r="K5946" s="133"/>
      <c r="L5946" s="133"/>
      <c r="M5946" s="133"/>
      <c r="N5946" s="133"/>
      <c r="O5946" s="134"/>
      <c r="P5946" s="129"/>
      <c r="Q5946" s="129"/>
      <c r="R5946" s="135"/>
      <c r="S5946" s="129"/>
      <c r="T5946" s="116"/>
      <c r="U5946" s="302"/>
      <c r="V5946" s="136"/>
      <c r="W5946" s="136"/>
      <c r="X5946" s="116"/>
    </row>
    <row r="5947" spans="3:24" ht="15" customHeight="1" x14ac:dyDescent="0.25">
      <c r="C5947" s="137"/>
      <c r="D5947" s="130"/>
      <c r="E5947" s="124"/>
      <c r="F5947" s="124"/>
      <c r="G5947" s="131"/>
      <c r="H5947" s="132"/>
      <c r="I5947" s="133"/>
      <c r="J5947" s="133"/>
      <c r="K5947" s="133"/>
      <c r="L5947" s="133"/>
      <c r="M5947" s="133"/>
      <c r="N5947" s="133"/>
      <c r="O5947" s="134"/>
      <c r="P5947" s="129"/>
      <c r="Q5947" s="137"/>
      <c r="R5947" s="138"/>
      <c r="S5947" s="137"/>
      <c r="T5947" s="124"/>
      <c r="U5947" s="301"/>
      <c r="V5947" s="139"/>
      <c r="W5947" s="139"/>
      <c r="X5947" s="124"/>
    </row>
    <row r="5948" spans="3:24" ht="15" customHeight="1" x14ac:dyDescent="0.25">
      <c r="C5948" s="129"/>
      <c r="D5948" s="130"/>
      <c r="E5948" s="124"/>
      <c r="F5948" s="124"/>
      <c r="G5948" s="131"/>
      <c r="H5948" s="132"/>
      <c r="I5948" s="133"/>
      <c r="J5948" s="133"/>
      <c r="K5948" s="133"/>
      <c r="L5948" s="133"/>
      <c r="M5948" s="133"/>
      <c r="N5948" s="133"/>
      <c r="O5948" s="134"/>
      <c r="P5948" s="129"/>
      <c r="Q5948" s="129"/>
      <c r="R5948" s="135"/>
      <c r="S5948" s="129"/>
      <c r="T5948" s="116"/>
      <c r="U5948" s="302"/>
      <c r="V5948" s="136"/>
      <c r="W5948" s="136"/>
      <c r="X5948" s="116"/>
    </row>
    <row r="5949" spans="3:24" ht="15" customHeight="1" x14ac:dyDescent="0.25">
      <c r="C5949" s="137"/>
      <c r="D5949" s="130"/>
      <c r="E5949" s="124"/>
      <c r="F5949" s="124"/>
      <c r="G5949" s="131"/>
      <c r="H5949" s="132"/>
      <c r="I5949" s="133"/>
      <c r="J5949" s="133"/>
      <c r="K5949" s="133"/>
      <c r="L5949" s="133"/>
      <c r="M5949" s="133"/>
      <c r="N5949" s="133"/>
      <c r="O5949" s="134"/>
      <c r="P5949" s="129"/>
      <c r="Q5949" s="137"/>
      <c r="R5949" s="138"/>
      <c r="S5949" s="137"/>
      <c r="T5949" s="124"/>
      <c r="U5949" s="301"/>
      <c r="V5949" s="139"/>
      <c r="W5949" s="139"/>
      <c r="X5949" s="124"/>
    </row>
    <row r="5950" spans="3:24" ht="15" customHeight="1" x14ac:dyDescent="0.25">
      <c r="C5950" s="129"/>
      <c r="D5950" s="130"/>
      <c r="E5950" s="124"/>
      <c r="F5950" s="124"/>
      <c r="G5950" s="131"/>
      <c r="H5950" s="132"/>
      <c r="I5950" s="133"/>
      <c r="J5950" s="133"/>
      <c r="K5950" s="133"/>
      <c r="L5950" s="133"/>
      <c r="M5950" s="133"/>
      <c r="N5950" s="133"/>
      <c r="O5950" s="134"/>
      <c r="P5950" s="129"/>
      <c r="Q5950" s="129"/>
      <c r="R5950" s="135"/>
      <c r="S5950" s="129"/>
      <c r="T5950" s="116"/>
      <c r="U5950" s="302"/>
      <c r="V5950" s="136"/>
      <c r="W5950" s="136"/>
      <c r="X5950" s="116"/>
    </row>
    <row r="5951" spans="3:24" ht="15" customHeight="1" x14ac:dyDescent="0.25">
      <c r="C5951" s="137"/>
      <c r="D5951" s="130"/>
      <c r="E5951" s="124"/>
      <c r="F5951" s="124"/>
      <c r="G5951" s="131"/>
      <c r="H5951" s="132"/>
      <c r="I5951" s="133"/>
      <c r="J5951" s="133"/>
      <c r="K5951" s="133"/>
      <c r="L5951" s="133"/>
      <c r="M5951" s="133"/>
      <c r="N5951" s="133"/>
      <c r="O5951" s="134"/>
      <c r="P5951" s="129"/>
      <c r="Q5951" s="137"/>
      <c r="R5951" s="138"/>
      <c r="S5951" s="137"/>
      <c r="T5951" s="124"/>
      <c r="U5951" s="301"/>
      <c r="V5951" s="139"/>
      <c r="W5951" s="139"/>
      <c r="X5951" s="124"/>
    </row>
    <row r="5952" spans="3:24" ht="15" customHeight="1" x14ac:dyDescent="0.25">
      <c r="C5952" s="129"/>
      <c r="D5952" s="130"/>
      <c r="E5952" s="124"/>
      <c r="F5952" s="124"/>
      <c r="G5952" s="131"/>
      <c r="H5952" s="132"/>
      <c r="I5952" s="133"/>
      <c r="J5952" s="133"/>
      <c r="K5952" s="133"/>
      <c r="L5952" s="133"/>
      <c r="M5952" s="133"/>
      <c r="N5952" s="133"/>
      <c r="O5952" s="134"/>
      <c r="P5952" s="129"/>
      <c r="Q5952" s="129"/>
      <c r="R5952" s="135"/>
      <c r="S5952" s="129"/>
      <c r="T5952" s="116"/>
      <c r="U5952" s="302"/>
      <c r="V5952" s="136"/>
      <c r="W5952" s="136"/>
      <c r="X5952" s="116"/>
    </row>
    <row r="5953" spans="3:24" ht="15" customHeight="1" x14ac:dyDescent="0.25">
      <c r="C5953" s="137"/>
      <c r="D5953" s="130"/>
      <c r="E5953" s="124"/>
      <c r="F5953" s="124"/>
      <c r="G5953" s="131"/>
      <c r="H5953" s="132"/>
      <c r="I5953" s="133"/>
      <c r="J5953" s="133"/>
      <c r="K5953" s="133"/>
      <c r="L5953" s="133"/>
      <c r="M5953" s="133"/>
      <c r="N5953" s="133"/>
      <c r="O5953" s="134"/>
      <c r="P5953" s="129"/>
      <c r="Q5953" s="137"/>
      <c r="R5953" s="138"/>
      <c r="S5953" s="137"/>
      <c r="T5953" s="124"/>
      <c r="U5953" s="301"/>
      <c r="V5953" s="139"/>
      <c r="W5953" s="139"/>
      <c r="X5953" s="124"/>
    </row>
    <row r="5954" spans="3:24" ht="15" customHeight="1" x14ac:dyDescent="0.25">
      <c r="C5954" s="129"/>
      <c r="D5954" s="130"/>
      <c r="E5954" s="124"/>
      <c r="F5954" s="124"/>
      <c r="G5954" s="131"/>
      <c r="H5954" s="132"/>
      <c r="I5954" s="133"/>
      <c r="J5954" s="133"/>
      <c r="K5954" s="133"/>
      <c r="L5954" s="133"/>
      <c r="M5954" s="133"/>
      <c r="N5954" s="133"/>
      <c r="O5954" s="134"/>
      <c r="P5954" s="129"/>
      <c r="Q5954" s="129"/>
      <c r="R5954" s="135"/>
      <c r="S5954" s="129"/>
      <c r="T5954" s="116"/>
      <c r="U5954" s="302"/>
      <c r="V5954" s="136"/>
      <c r="W5954" s="136"/>
      <c r="X5954" s="116"/>
    </row>
    <row r="5955" spans="3:24" ht="15" customHeight="1" x14ac:dyDescent="0.25">
      <c r="C5955" s="137"/>
      <c r="D5955" s="130"/>
      <c r="E5955" s="124"/>
      <c r="F5955" s="124"/>
      <c r="G5955" s="131"/>
      <c r="H5955" s="132"/>
      <c r="I5955" s="133"/>
      <c r="J5955" s="133"/>
      <c r="K5955" s="133"/>
      <c r="L5955" s="133"/>
      <c r="M5955" s="133"/>
      <c r="N5955" s="133"/>
      <c r="O5955" s="134"/>
      <c r="P5955" s="129"/>
      <c r="Q5955" s="137"/>
      <c r="R5955" s="138"/>
      <c r="S5955" s="137"/>
      <c r="T5955" s="124"/>
      <c r="U5955" s="301"/>
      <c r="V5955" s="139"/>
      <c r="W5955" s="139"/>
      <c r="X5955" s="124"/>
    </row>
    <row r="5956" spans="3:24" ht="15" customHeight="1" x14ac:dyDescent="0.25">
      <c r="C5956" s="129"/>
      <c r="D5956" s="130"/>
      <c r="E5956" s="124"/>
      <c r="F5956" s="124"/>
      <c r="G5956" s="131"/>
      <c r="H5956" s="132"/>
      <c r="I5956" s="133"/>
      <c r="J5956" s="133"/>
      <c r="K5956" s="133"/>
      <c r="L5956" s="133"/>
      <c r="M5956" s="133"/>
      <c r="N5956" s="133"/>
      <c r="O5956" s="134"/>
      <c r="P5956" s="129"/>
      <c r="Q5956" s="129"/>
      <c r="R5956" s="135"/>
      <c r="S5956" s="129"/>
      <c r="T5956" s="116"/>
      <c r="U5956" s="302"/>
      <c r="V5956" s="136"/>
      <c r="W5956" s="136"/>
      <c r="X5956" s="116"/>
    </row>
    <row r="5957" spans="3:24" ht="15" customHeight="1" x14ac:dyDescent="0.25">
      <c r="C5957" s="137"/>
      <c r="D5957" s="130"/>
      <c r="E5957" s="124"/>
      <c r="F5957" s="124"/>
      <c r="G5957" s="131"/>
      <c r="H5957" s="132"/>
      <c r="I5957" s="133"/>
      <c r="J5957" s="133"/>
      <c r="K5957" s="133"/>
      <c r="L5957" s="133"/>
      <c r="M5957" s="133"/>
      <c r="N5957" s="133"/>
      <c r="O5957" s="134"/>
      <c r="P5957" s="129"/>
      <c r="Q5957" s="137"/>
      <c r="R5957" s="138"/>
      <c r="S5957" s="137"/>
      <c r="T5957" s="124"/>
      <c r="U5957" s="301"/>
      <c r="V5957" s="139"/>
      <c r="W5957" s="139"/>
      <c r="X5957" s="124"/>
    </row>
    <row r="5958" spans="3:24" ht="15" customHeight="1" x14ac:dyDescent="0.25">
      <c r="C5958" s="129"/>
      <c r="D5958" s="130"/>
      <c r="E5958" s="124"/>
      <c r="F5958" s="124"/>
      <c r="G5958" s="131"/>
      <c r="H5958" s="132"/>
      <c r="I5958" s="133"/>
      <c r="J5958" s="133"/>
      <c r="K5958" s="133"/>
      <c r="L5958" s="133"/>
      <c r="M5958" s="133"/>
      <c r="N5958" s="133"/>
      <c r="O5958" s="134"/>
      <c r="P5958" s="129"/>
      <c r="Q5958" s="129"/>
      <c r="R5958" s="135"/>
      <c r="S5958" s="129"/>
      <c r="T5958" s="116"/>
      <c r="U5958" s="302"/>
      <c r="V5958" s="136"/>
      <c r="W5958" s="136"/>
      <c r="X5958" s="116"/>
    </row>
    <row r="5959" spans="3:24" ht="15" customHeight="1" x14ac:dyDescent="0.25">
      <c r="C5959" s="137"/>
      <c r="D5959" s="130"/>
      <c r="E5959" s="124"/>
      <c r="F5959" s="124"/>
      <c r="G5959" s="131"/>
      <c r="H5959" s="132"/>
      <c r="I5959" s="133"/>
      <c r="J5959" s="133"/>
      <c r="K5959" s="133"/>
      <c r="L5959" s="133"/>
      <c r="M5959" s="133"/>
      <c r="N5959" s="133"/>
      <c r="O5959" s="134"/>
      <c r="P5959" s="129"/>
      <c r="Q5959" s="137"/>
      <c r="R5959" s="138"/>
      <c r="S5959" s="137"/>
      <c r="T5959" s="124"/>
      <c r="U5959" s="301"/>
      <c r="V5959" s="139"/>
      <c r="W5959" s="139"/>
      <c r="X5959" s="124"/>
    </row>
    <row r="5960" spans="3:24" ht="15" customHeight="1" x14ac:dyDescent="0.25">
      <c r="C5960" s="129"/>
      <c r="D5960" s="130"/>
      <c r="E5960" s="124"/>
      <c r="F5960" s="124"/>
      <c r="G5960" s="131"/>
      <c r="H5960" s="132"/>
      <c r="I5960" s="133"/>
      <c r="J5960" s="133"/>
      <c r="K5960" s="133"/>
      <c r="L5960" s="133"/>
      <c r="M5960" s="133"/>
      <c r="N5960" s="133"/>
      <c r="O5960" s="134"/>
      <c r="P5960" s="129"/>
      <c r="Q5960" s="129"/>
      <c r="R5960" s="135"/>
      <c r="S5960" s="129"/>
      <c r="T5960" s="116"/>
      <c r="U5960" s="302"/>
      <c r="V5960" s="136"/>
      <c r="W5960" s="136"/>
      <c r="X5960" s="116"/>
    </row>
    <row r="5961" spans="3:24" ht="15" customHeight="1" x14ac:dyDescent="0.25">
      <c r="C5961" s="137"/>
      <c r="D5961" s="130"/>
      <c r="E5961" s="124"/>
      <c r="F5961" s="124"/>
      <c r="G5961" s="131"/>
      <c r="H5961" s="132"/>
      <c r="I5961" s="133"/>
      <c r="J5961" s="133"/>
      <c r="K5961" s="133"/>
      <c r="L5961" s="133"/>
      <c r="M5961" s="133"/>
      <c r="N5961" s="133"/>
      <c r="O5961" s="134"/>
      <c r="P5961" s="129"/>
      <c r="Q5961" s="137"/>
      <c r="R5961" s="138"/>
      <c r="S5961" s="137"/>
      <c r="T5961" s="124"/>
      <c r="U5961" s="301"/>
      <c r="V5961" s="139"/>
      <c r="W5961" s="139"/>
      <c r="X5961" s="124"/>
    </row>
    <row r="5962" spans="3:24" ht="15" customHeight="1" x14ac:dyDescent="0.25">
      <c r="C5962" s="129"/>
      <c r="D5962" s="130"/>
      <c r="E5962" s="124"/>
      <c r="F5962" s="124"/>
      <c r="G5962" s="131"/>
      <c r="H5962" s="132"/>
      <c r="I5962" s="133"/>
      <c r="J5962" s="133"/>
      <c r="K5962" s="133"/>
      <c r="L5962" s="133"/>
      <c r="M5962" s="133"/>
      <c r="N5962" s="133"/>
      <c r="O5962" s="134"/>
      <c r="P5962" s="129"/>
      <c r="Q5962" s="129"/>
      <c r="R5962" s="135"/>
      <c r="S5962" s="129"/>
      <c r="T5962" s="116"/>
      <c r="U5962" s="302"/>
      <c r="V5962" s="136"/>
      <c r="W5962" s="136"/>
      <c r="X5962" s="116"/>
    </row>
    <row r="5963" spans="3:24" ht="15" customHeight="1" x14ac:dyDescent="0.25">
      <c r="C5963" s="137"/>
      <c r="D5963" s="130"/>
      <c r="E5963" s="124"/>
      <c r="F5963" s="124"/>
      <c r="G5963" s="131"/>
      <c r="H5963" s="132"/>
      <c r="I5963" s="133"/>
      <c r="J5963" s="133"/>
      <c r="K5963" s="133"/>
      <c r="L5963" s="133"/>
      <c r="M5963" s="133"/>
      <c r="N5963" s="133"/>
      <c r="O5963" s="134"/>
      <c r="P5963" s="129"/>
      <c r="Q5963" s="137"/>
      <c r="R5963" s="138"/>
      <c r="S5963" s="137"/>
      <c r="T5963" s="124"/>
      <c r="U5963" s="301"/>
      <c r="V5963" s="139"/>
      <c r="W5963" s="139"/>
      <c r="X5963" s="124"/>
    </row>
    <row r="5964" spans="3:24" ht="15" customHeight="1" x14ac:dyDescent="0.25">
      <c r="C5964" s="129"/>
      <c r="D5964" s="130"/>
      <c r="E5964" s="124"/>
      <c r="F5964" s="124"/>
      <c r="G5964" s="131"/>
      <c r="H5964" s="132"/>
      <c r="I5964" s="133"/>
      <c r="J5964" s="133"/>
      <c r="K5964" s="133"/>
      <c r="L5964" s="133"/>
      <c r="M5964" s="133"/>
      <c r="N5964" s="133"/>
      <c r="O5964" s="134"/>
      <c r="P5964" s="129"/>
      <c r="Q5964" s="129"/>
      <c r="R5964" s="135"/>
      <c r="S5964" s="129"/>
      <c r="T5964" s="116"/>
      <c r="U5964" s="302"/>
      <c r="V5964" s="136"/>
      <c r="W5964" s="136"/>
      <c r="X5964" s="116"/>
    </row>
    <row r="5965" spans="3:24" ht="15" customHeight="1" x14ac:dyDescent="0.25">
      <c r="C5965" s="137"/>
      <c r="D5965" s="130"/>
      <c r="E5965" s="124"/>
      <c r="F5965" s="124"/>
      <c r="G5965" s="131"/>
      <c r="H5965" s="132"/>
      <c r="I5965" s="133"/>
      <c r="J5965" s="133"/>
      <c r="K5965" s="133"/>
      <c r="L5965" s="133"/>
      <c r="M5965" s="133"/>
      <c r="N5965" s="133"/>
      <c r="O5965" s="134"/>
      <c r="P5965" s="129"/>
      <c r="Q5965" s="137"/>
      <c r="R5965" s="138"/>
      <c r="S5965" s="137"/>
      <c r="T5965" s="124"/>
      <c r="U5965" s="301"/>
      <c r="V5965" s="139"/>
      <c r="W5965" s="139"/>
      <c r="X5965" s="124"/>
    </row>
    <row r="5966" spans="3:24" ht="15" customHeight="1" x14ac:dyDescent="0.25">
      <c r="C5966" s="129"/>
      <c r="D5966" s="130"/>
      <c r="E5966" s="124"/>
      <c r="F5966" s="124"/>
      <c r="G5966" s="131"/>
      <c r="H5966" s="132"/>
      <c r="I5966" s="133"/>
      <c r="J5966" s="133"/>
      <c r="K5966" s="133"/>
      <c r="L5966" s="133"/>
      <c r="M5966" s="133"/>
      <c r="N5966" s="133"/>
      <c r="O5966" s="134"/>
      <c r="P5966" s="129"/>
      <c r="Q5966" s="129"/>
      <c r="R5966" s="135"/>
      <c r="S5966" s="129"/>
      <c r="T5966" s="116"/>
      <c r="U5966" s="302"/>
      <c r="V5966" s="136"/>
      <c r="W5966" s="136"/>
      <c r="X5966" s="116"/>
    </row>
    <row r="5967" spans="3:24" ht="15" customHeight="1" x14ac:dyDescent="0.25">
      <c r="C5967" s="137"/>
      <c r="D5967" s="130"/>
      <c r="E5967" s="124"/>
      <c r="F5967" s="124"/>
      <c r="G5967" s="131"/>
      <c r="H5967" s="132"/>
      <c r="I5967" s="133"/>
      <c r="J5967" s="133"/>
      <c r="K5967" s="133"/>
      <c r="L5967" s="133"/>
      <c r="M5967" s="133"/>
      <c r="N5967" s="133"/>
      <c r="O5967" s="134"/>
      <c r="P5967" s="129"/>
      <c r="Q5967" s="137"/>
      <c r="R5967" s="138"/>
      <c r="S5967" s="137"/>
      <c r="T5967" s="124"/>
      <c r="U5967" s="301"/>
      <c r="V5967" s="139"/>
      <c r="W5967" s="139"/>
      <c r="X5967" s="124"/>
    </row>
    <row r="5968" spans="3:24" ht="15" customHeight="1" x14ac:dyDescent="0.25">
      <c r="C5968" s="129"/>
      <c r="D5968" s="130"/>
      <c r="E5968" s="124"/>
      <c r="F5968" s="124"/>
      <c r="G5968" s="131"/>
      <c r="H5968" s="132"/>
      <c r="I5968" s="133"/>
      <c r="J5968" s="133"/>
      <c r="K5968" s="133"/>
      <c r="L5968" s="133"/>
      <c r="M5968" s="133"/>
      <c r="N5968" s="133"/>
      <c r="O5968" s="134"/>
      <c r="P5968" s="129"/>
      <c r="Q5968" s="129"/>
      <c r="R5968" s="135"/>
      <c r="S5968" s="129"/>
      <c r="T5968" s="116"/>
      <c r="U5968" s="302"/>
      <c r="V5968" s="136"/>
      <c r="W5968" s="136"/>
      <c r="X5968" s="116"/>
    </row>
    <row r="5969" spans="3:24" ht="15" customHeight="1" x14ac:dyDescent="0.25">
      <c r="C5969" s="137"/>
      <c r="D5969" s="130"/>
      <c r="E5969" s="124"/>
      <c r="F5969" s="124"/>
      <c r="G5969" s="131"/>
      <c r="H5969" s="132"/>
      <c r="I5969" s="133"/>
      <c r="J5969" s="133"/>
      <c r="K5969" s="133"/>
      <c r="L5969" s="133"/>
      <c r="M5969" s="133"/>
      <c r="N5969" s="133"/>
      <c r="O5969" s="134"/>
      <c r="P5969" s="129"/>
      <c r="Q5969" s="137"/>
      <c r="R5969" s="138"/>
      <c r="S5969" s="137"/>
      <c r="T5969" s="124"/>
      <c r="U5969" s="301"/>
      <c r="V5969" s="139"/>
      <c r="W5969" s="139"/>
      <c r="X5969" s="124"/>
    </row>
    <row r="5970" spans="3:24" ht="15" customHeight="1" x14ac:dyDescent="0.25">
      <c r="C5970" s="129"/>
      <c r="D5970" s="130"/>
      <c r="E5970" s="124"/>
      <c r="F5970" s="124"/>
      <c r="G5970" s="131"/>
      <c r="H5970" s="132"/>
      <c r="I5970" s="133"/>
      <c r="J5970" s="133"/>
      <c r="K5970" s="133"/>
      <c r="L5970" s="133"/>
      <c r="M5970" s="133"/>
      <c r="N5970" s="133"/>
      <c r="O5970" s="134"/>
      <c r="P5970" s="129"/>
      <c r="Q5970" s="129"/>
      <c r="R5970" s="135"/>
      <c r="S5970" s="129"/>
      <c r="T5970" s="116"/>
      <c r="U5970" s="302"/>
      <c r="V5970" s="136"/>
      <c r="W5970" s="136"/>
      <c r="X5970" s="116"/>
    </row>
    <row r="5971" spans="3:24" ht="15" customHeight="1" x14ac:dyDescent="0.25">
      <c r="C5971" s="137"/>
      <c r="D5971" s="130"/>
      <c r="E5971" s="124"/>
      <c r="F5971" s="124"/>
      <c r="G5971" s="131"/>
      <c r="H5971" s="132"/>
      <c r="I5971" s="133"/>
      <c r="J5971" s="133"/>
      <c r="K5971" s="133"/>
      <c r="L5971" s="133"/>
      <c r="M5971" s="133"/>
      <c r="N5971" s="133"/>
      <c r="O5971" s="134"/>
      <c r="P5971" s="129"/>
      <c r="Q5971" s="137"/>
      <c r="R5971" s="138"/>
      <c r="S5971" s="137"/>
      <c r="T5971" s="124"/>
      <c r="U5971" s="301"/>
      <c r="V5971" s="139"/>
      <c r="W5971" s="139"/>
      <c r="X5971" s="124"/>
    </row>
    <row r="5972" spans="3:24" ht="15" customHeight="1" x14ac:dyDescent="0.25">
      <c r="C5972" s="129"/>
      <c r="D5972" s="130"/>
      <c r="E5972" s="124"/>
      <c r="F5972" s="124"/>
      <c r="G5972" s="131"/>
      <c r="H5972" s="132"/>
      <c r="I5972" s="133"/>
      <c r="J5972" s="133"/>
      <c r="K5972" s="133"/>
      <c r="L5972" s="133"/>
      <c r="M5972" s="133"/>
      <c r="N5972" s="133"/>
      <c r="O5972" s="134"/>
      <c r="P5972" s="129"/>
      <c r="Q5972" s="129"/>
      <c r="R5972" s="135"/>
      <c r="S5972" s="129"/>
      <c r="T5972" s="116"/>
      <c r="U5972" s="302"/>
      <c r="V5972" s="136"/>
      <c r="W5972" s="136"/>
      <c r="X5972" s="116"/>
    </row>
    <row r="5973" spans="3:24" ht="15" customHeight="1" x14ac:dyDescent="0.25">
      <c r="C5973" s="137"/>
      <c r="D5973" s="130"/>
      <c r="E5973" s="124"/>
      <c r="F5973" s="124"/>
      <c r="G5973" s="131"/>
      <c r="H5973" s="132"/>
      <c r="I5973" s="133"/>
      <c r="J5973" s="133"/>
      <c r="K5973" s="133"/>
      <c r="L5973" s="133"/>
      <c r="M5973" s="133"/>
      <c r="N5973" s="133"/>
      <c r="O5973" s="134"/>
      <c r="P5973" s="129"/>
      <c r="Q5973" s="137"/>
      <c r="R5973" s="138"/>
      <c r="S5973" s="137"/>
      <c r="T5973" s="124"/>
      <c r="U5973" s="301"/>
      <c r="V5973" s="139"/>
      <c r="W5973" s="139"/>
      <c r="X5973" s="124"/>
    </row>
    <row r="5974" spans="3:24" ht="15" customHeight="1" x14ac:dyDescent="0.25">
      <c r="C5974" s="129"/>
      <c r="D5974" s="130"/>
      <c r="E5974" s="124"/>
      <c r="F5974" s="124"/>
      <c r="G5974" s="131"/>
      <c r="H5974" s="132"/>
      <c r="I5974" s="133"/>
      <c r="J5974" s="133"/>
      <c r="K5974" s="133"/>
      <c r="L5974" s="133"/>
      <c r="M5974" s="133"/>
      <c r="N5974" s="133"/>
      <c r="O5974" s="134"/>
      <c r="P5974" s="129"/>
      <c r="Q5974" s="129"/>
      <c r="R5974" s="135"/>
      <c r="S5974" s="129"/>
      <c r="T5974" s="116"/>
      <c r="U5974" s="302"/>
      <c r="V5974" s="136"/>
      <c r="W5974" s="136"/>
      <c r="X5974" s="116"/>
    </row>
    <row r="5975" spans="3:24" ht="15" customHeight="1" x14ac:dyDescent="0.25">
      <c r="C5975" s="137"/>
      <c r="D5975" s="130"/>
      <c r="E5975" s="124"/>
      <c r="F5975" s="124"/>
      <c r="G5975" s="131"/>
      <c r="H5975" s="132"/>
      <c r="I5975" s="133"/>
      <c r="J5975" s="133"/>
      <c r="K5975" s="133"/>
      <c r="L5975" s="133"/>
      <c r="M5975" s="133"/>
      <c r="N5975" s="133"/>
      <c r="O5975" s="134"/>
      <c r="P5975" s="129"/>
      <c r="Q5975" s="137"/>
      <c r="R5975" s="138"/>
      <c r="S5975" s="137"/>
      <c r="T5975" s="124"/>
      <c r="U5975" s="301"/>
      <c r="V5975" s="139"/>
      <c r="W5975" s="139"/>
      <c r="X5975" s="124"/>
    </row>
    <row r="5976" spans="3:24" ht="15" customHeight="1" x14ac:dyDescent="0.25">
      <c r="C5976" s="129"/>
      <c r="D5976" s="130"/>
      <c r="E5976" s="124"/>
      <c r="F5976" s="124"/>
      <c r="G5976" s="131"/>
      <c r="H5976" s="132"/>
      <c r="I5976" s="133"/>
      <c r="J5976" s="133"/>
      <c r="K5976" s="133"/>
      <c r="L5976" s="133"/>
      <c r="M5976" s="133"/>
      <c r="N5976" s="133"/>
      <c r="O5976" s="134"/>
      <c r="P5976" s="129"/>
      <c r="Q5976" s="129"/>
      <c r="R5976" s="135"/>
      <c r="S5976" s="129"/>
      <c r="T5976" s="116"/>
      <c r="U5976" s="302"/>
      <c r="V5976" s="136"/>
      <c r="W5976" s="136"/>
      <c r="X5976" s="116"/>
    </row>
    <row r="5977" spans="3:24" ht="15" customHeight="1" x14ac:dyDescent="0.25">
      <c r="C5977" s="137"/>
      <c r="D5977" s="130"/>
      <c r="E5977" s="124"/>
      <c r="F5977" s="124"/>
      <c r="G5977" s="131"/>
      <c r="H5977" s="132"/>
      <c r="I5977" s="133"/>
      <c r="J5977" s="133"/>
      <c r="K5977" s="133"/>
      <c r="L5977" s="133"/>
      <c r="M5977" s="133"/>
      <c r="N5977" s="133"/>
      <c r="O5977" s="134"/>
      <c r="P5977" s="129"/>
      <c r="Q5977" s="137"/>
      <c r="R5977" s="138"/>
      <c r="S5977" s="137"/>
      <c r="T5977" s="124"/>
      <c r="U5977" s="301"/>
      <c r="V5977" s="139"/>
      <c r="W5977" s="139"/>
      <c r="X5977" s="124"/>
    </row>
    <row r="5978" spans="3:24" ht="15" customHeight="1" x14ac:dyDescent="0.25">
      <c r="C5978" s="129"/>
      <c r="D5978" s="130"/>
      <c r="E5978" s="124"/>
      <c r="F5978" s="124"/>
      <c r="G5978" s="131"/>
      <c r="H5978" s="132"/>
      <c r="I5978" s="133"/>
      <c r="J5978" s="133"/>
      <c r="K5978" s="133"/>
      <c r="L5978" s="133"/>
      <c r="M5978" s="133"/>
      <c r="N5978" s="133"/>
      <c r="O5978" s="134"/>
      <c r="P5978" s="129"/>
      <c r="Q5978" s="129"/>
      <c r="R5978" s="135"/>
      <c r="S5978" s="129"/>
      <c r="T5978" s="116"/>
      <c r="U5978" s="302"/>
      <c r="V5978" s="136"/>
      <c r="W5978" s="136"/>
      <c r="X5978" s="116"/>
    </row>
    <row r="5979" spans="3:24" ht="15" customHeight="1" x14ac:dyDescent="0.25">
      <c r="C5979" s="137"/>
      <c r="D5979" s="130"/>
      <c r="E5979" s="124"/>
      <c r="F5979" s="124"/>
      <c r="G5979" s="131"/>
      <c r="H5979" s="132"/>
      <c r="I5979" s="133"/>
      <c r="J5979" s="133"/>
      <c r="K5979" s="133"/>
      <c r="L5979" s="133"/>
      <c r="M5979" s="133"/>
      <c r="N5979" s="133"/>
      <c r="O5979" s="134"/>
      <c r="P5979" s="129"/>
      <c r="Q5979" s="137"/>
      <c r="R5979" s="138"/>
      <c r="S5979" s="137"/>
      <c r="T5979" s="124"/>
      <c r="U5979" s="301"/>
      <c r="V5979" s="139"/>
      <c r="W5979" s="139"/>
      <c r="X5979" s="124"/>
    </row>
    <row r="5980" spans="3:24" ht="15" customHeight="1" x14ac:dyDescent="0.25">
      <c r="C5980" s="129"/>
      <c r="D5980" s="130"/>
      <c r="E5980" s="124"/>
      <c r="F5980" s="124"/>
      <c r="G5980" s="131"/>
      <c r="H5980" s="132"/>
      <c r="I5980" s="133"/>
      <c r="J5980" s="133"/>
      <c r="K5980" s="133"/>
      <c r="L5980" s="133"/>
      <c r="M5980" s="133"/>
      <c r="N5980" s="133"/>
      <c r="O5980" s="134"/>
      <c r="P5980" s="129"/>
      <c r="Q5980" s="129"/>
      <c r="R5980" s="135"/>
      <c r="S5980" s="129"/>
      <c r="T5980" s="116"/>
      <c r="U5980" s="302"/>
      <c r="V5980" s="136"/>
      <c r="W5980" s="136"/>
      <c r="X5980" s="116"/>
    </row>
    <row r="5981" spans="3:24" ht="15" customHeight="1" x14ac:dyDescent="0.25">
      <c r="C5981" s="137"/>
      <c r="D5981" s="130"/>
      <c r="E5981" s="124"/>
      <c r="F5981" s="124"/>
      <c r="G5981" s="131"/>
      <c r="H5981" s="132"/>
      <c r="I5981" s="133"/>
      <c r="J5981" s="133"/>
      <c r="K5981" s="133"/>
      <c r="L5981" s="133"/>
      <c r="M5981" s="133"/>
      <c r="N5981" s="133"/>
      <c r="O5981" s="134"/>
      <c r="P5981" s="129"/>
      <c r="Q5981" s="137"/>
      <c r="R5981" s="138"/>
      <c r="S5981" s="137"/>
      <c r="T5981" s="124"/>
      <c r="U5981" s="301"/>
      <c r="V5981" s="139"/>
      <c r="W5981" s="139"/>
      <c r="X5981" s="124"/>
    </row>
    <row r="5982" spans="3:24" ht="15" customHeight="1" x14ac:dyDescent="0.25">
      <c r="C5982" s="129"/>
      <c r="D5982" s="130"/>
      <c r="E5982" s="124"/>
      <c r="F5982" s="124"/>
      <c r="G5982" s="131"/>
      <c r="H5982" s="132"/>
      <c r="I5982" s="133"/>
      <c r="J5982" s="133"/>
      <c r="K5982" s="133"/>
      <c r="L5982" s="133"/>
      <c r="M5982" s="133"/>
      <c r="N5982" s="133"/>
      <c r="O5982" s="134"/>
      <c r="P5982" s="129"/>
      <c r="Q5982" s="129"/>
      <c r="R5982" s="135"/>
      <c r="S5982" s="129"/>
      <c r="T5982" s="116"/>
      <c r="U5982" s="302"/>
      <c r="V5982" s="136"/>
      <c r="W5982" s="136"/>
      <c r="X5982" s="116"/>
    </row>
    <row r="5983" spans="3:24" ht="15" customHeight="1" x14ac:dyDescent="0.25">
      <c r="C5983" s="137"/>
      <c r="D5983" s="130"/>
      <c r="E5983" s="124"/>
      <c r="F5983" s="124"/>
      <c r="G5983" s="131"/>
      <c r="H5983" s="132"/>
      <c r="I5983" s="133"/>
      <c r="J5983" s="133"/>
      <c r="K5983" s="133"/>
      <c r="L5983" s="133"/>
      <c r="M5983" s="133"/>
      <c r="N5983" s="133"/>
      <c r="O5983" s="134"/>
      <c r="P5983" s="129"/>
      <c r="Q5983" s="137"/>
      <c r="R5983" s="138"/>
      <c r="S5983" s="137"/>
      <c r="T5983" s="124"/>
      <c r="U5983" s="301"/>
      <c r="V5983" s="139"/>
      <c r="W5983" s="139"/>
      <c r="X5983" s="124"/>
    </row>
    <row r="5984" spans="3:24" ht="15" customHeight="1" x14ac:dyDescent="0.25">
      <c r="C5984" s="129"/>
      <c r="D5984" s="130"/>
      <c r="E5984" s="124"/>
      <c r="F5984" s="124"/>
      <c r="G5984" s="131"/>
      <c r="H5984" s="132"/>
      <c r="I5984" s="133"/>
      <c r="J5984" s="133"/>
      <c r="K5984" s="133"/>
      <c r="L5984" s="133"/>
      <c r="M5984" s="133"/>
      <c r="N5984" s="133"/>
      <c r="O5984" s="134"/>
      <c r="P5984" s="129"/>
      <c r="Q5984" s="129"/>
      <c r="R5984" s="135"/>
      <c r="S5984" s="129"/>
      <c r="T5984" s="116"/>
      <c r="U5984" s="302"/>
      <c r="V5984" s="136"/>
      <c r="W5984" s="136"/>
      <c r="X5984" s="116"/>
    </row>
    <row r="5985" spans="3:24" ht="15" customHeight="1" x14ac:dyDescent="0.25">
      <c r="C5985" s="137"/>
      <c r="D5985" s="130"/>
      <c r="E5985" s="124"/>
      <c r="F5985" s="124"/>
      <c r="G5985" s="131"/>
      <c r="H5985" s="132"/>
      <c r="I5985" s="133"/>
      <c r="J5985" s="133"/>
      <c r="K5985" s="133"/>
      <c r="L5985" s="133"/>
      <c r="M5985" s="133"/>
      <c r="N5985" s="133"/>
      <c r="O5985" s="134"/>
      <c r="P5985" s="129"/>
      <c r="Q5985" s="137"/>
      <c r="R5985" s="138"/>
      <c r="S5985" s="137"/>
      <c r="T5985" s="124"/>
      <c r="U5985" s="301"/>
      <c r="V5985" s="139"/>
      <c r="W5985" s="139"/>
      <c r="X5985" s="124"/>
    </row>
    <row r="5986" spans="3:24" ht="15" customHeight="1" x14ac:dyDescent="0.25">
      <c r="C5986" s="129"/>
      <c r="D5986" s="130"/>
      <c r="E5986" s="124"/>
      <c r="F5986" s="124"/>
      <c r="G5986" s="131"/>
      <c r="H5986" s="132"/>
      <c r="I5986" s="133"/>
      <c r="J5986" s="133"/>
      <c r="K5986" s="133"/>
      <c r="L5986" s="133"/>
      <c r="M5986" s="133"/>
      <c r="N5986" s="133"/>
      <c r="O5986" s="134"/>
      <c r="P5986" s="129"/>
      <c r="Q5986" s="129"/>
      <c r="R5986" s="135"/>
      <c r="S5986" s="129"/>
      <c r="T5986" s="116"/>
      <c r="U5986" s="302"/>
      <c r="V5986" s="136"/>
      <c r="W5986" s="136"/>
      <c r="X5986" s="116"/>
    </row>
    <row r="5987" spans="3:24" ht="15" customHeight="1" x14ac:dyDescent="0.25">
      <c r="C5987" s="137"/>
      <c r="D5987" s="130"/>
      <c r="E5987" s="124"/>
      <c r="F5987" s="124"/>
      <c r="G5987" s="131"/>
      <c r="H5987" s="132"/>
      <c r="I5987" s="133"/>
      <c r="J5987" s="133"/>
      <c r="K5987" s="133"/>
      <c r="L5987" s="133"/>
      <c r="M5987" s="133"/>
      <c r="N5987" s="133"/>
      <c r="O5987" s="134"/>
      <c r="P5987" s="129"/>
      <c r="Q5987" s="137"/>
      <c r="R5987" s="138"/>
      <c r="S5987" s="137"/>
      <c r="T5987" s="124"/>
      <c r="U5987" s="301"/>
      <c r="V5987" s="139"/>
      <c r="W5987" s="139"/>
      <c r="X5987" s="124"/>
    </row>
    <row r="5988" spans="3:24" ht="15" customHeight="1" x14ac:dyDescent="0.25">
      <c r="C5988" s="129"/>
      <c r="D5988" s="130"/>
      <c r="E5988" s="124"/>
      <c r="F5988" s="124"/>
      <c r="G5988" s="131"/>
      <c r="H5988" s="132"/>
      <c r="I5988" s="133"/>
      <c r="J5988" s="133"/>
      <c r="K5988" s="133"/>
      <c r="L5988" s="133"/>
      <c r="M5988" s="133"/>
      <c r="N5988" s="133"/>
      <c r="O5988" s="134"/>
      <c r="P5988" s="129"/>
      <c r="Q5988" s="129"/>
      <c r="R5988" s="135"/>
      <c r="S5988" s="129"/>
      <c r="T5988" s="116"/>
      <c r="U5988" s="302"/>
      <c r="V5988" s="136"/>
      <c r="W5988" s="136"/>
      <c r="X5988" s="116"/>
    </row>
    <row r="5989" spans="3:24" ht="15" customHeight="1" x14ac:dyDescent="0.25">
      <c r="C5989" s="137"/>
      <c r="D5989" s="130"/>
      <c r="E5989" s="124"/>
      <c r="F5989" s="124"/>
      <c r="G5989" s="131"/>
      <c r="H5989" s="132"/>
      <c r="I5989" s="133"/>
      <c r="J5989" s="133"/>
      <c r="K5989" s="133"/>
      <c r="L5989" s="133"/>
      <c r="M5989" s="133"/>
      <c r="N5989" s="133"/>
      <c r="O5989" s="134"/>
      <c r="P5989" s="129"/>
      <c r="Q5989" s="137"/>
      <c r="R5989" s="138"/>
      <c r="S5989" s="137"/>
      <c r="T5989" s="124"/>
      <c r="U5989" s="301"/>
      <c r="V5989" s="139"/>
      <c r="W5989" s="139"/>
      <c r="X5989" s="124"/>
    </row>
    <row r="5990" spans="3:24" ht="15" customHeight="1" x14ac:dyDescent="0.25">
      <c r="C5990" s="129"/>
      <c r="D5990" s="130"/>
      <c r="E5990" s="124"/>
      <c r="F5990" s="124"/>
      <c r="G5990" s="131"/>
      <c r="H5990" s="132"/>
      <c r="I5990" s="133"/>
      <c r="J5990" s="133"/>
      <c r="K5990" s="133"/>
      <c r="L5990" s="133"/>
      <c r="M5990" s="133"/>
      <c r="N5990" s="133"/>
      <c r="O5990" s="134"/>
      <c r="P5990" s="129"/>
      <c r="Q5990" s="129"/>
      <c r="R5990" s="135"/>
      <c r="S5990" s="129"/>
      <c r="T5990" s="116"/>
      <c r="U5990" s="302"/>
      <c r="V5990" s="136"/>
      <c r="W5990" s="136"/>
      <c r="X5990" s="116"/>
    </row>
    <row r="5991" spans="3:24" ht="15" customHeight="1" x14ac:dyDescent="0.25">
      <c r="C5991" s="137"/>
      <c r="D5991" s="130"/>
      <c r="E5991" s="124"/>
      <c r="F5991" s="124"/>
      <c r="G5991" s="131"/>
      <c r="H5991" s="132"/>
      <c r="I5991" s="133"/>
      <c r="J5991" s="133"/>
      <c r="K5991" s="133"/>
      <c r="L5991" s="133"/>
      <c r="M5991" s="133"/>
      <c r="N5991" s="133"/>
      <c r="O5991" s="134"/>
      <c r="P5991" s="129"/>
      <c r="Q5991" s="137"/>
      <c r="R5991" s="138"/>
      <c r="S5991" s="137"/>
      <c r="T5991" s="124"/>
      <c r="U5991" s="301"/>
      <c r="V5991" s="139"/>
      <c r="W5991" s="139"/>
      <c r="X5991" s="124"/>
    </row>
    <row r="5992" spans="3:24" ht="15" customHeight="1" x14ac:dyDescent="0.25">
      <c r="C5992" s="129"/>
      <c r="D5992" s="130"/>
      <c r="E5992" s="124"/>
      <c r="F5992" s="124"/>
      <c r="G5992" s="131"/>
      <c r="H5992" s="132"/>
      <c r="I5992" s="133"/>
      <c r="J5992" s="133"/>
      <c r="K5992" s="133"/>
      <c r="L5992" s="133"/>
      <c r="M5992" s="133"/>
      <c r="N5992" s="133"/>
      <c r="O5992" s="134"/>
      <c r="P5992" s="129"/>
      <c r="Q5992" s="129"/>
      <c r="R5992" s="135"/>
      <c r="S5992" s="129"/>
      <c r="T5992" s="116"/>
      <c r="U5992" s="302"/>
      <c r="V5992" s="136"/>
      <c r="W5992" s="136"/>
      <c r="X5992" s="116"/>
    </row>
    <row r="5993" spans="3:24" ht="15" customHeight="1" x14ac:dyDescent="0.25">
      <c r="C5993" s="137"/>
      <c r="D5993" s="130"/>
      <c r="E5993" s="124"/>
      <c r="F5993" s="124"/>
      <c r="G5993" s="131"/>
      <c r="H5993" s="132"/>
      <c r="I5993" s="133"/>
      <c r="J5993" s="133"/>
      <c r="K5993" s="133"/>
      <c r="L5993" s="133"/>
      <c r="M5993" s="133"/>
      <c r="N5993" s="133"/>
      <c r="O5993" s="134"/>
      <c r="P5993" s="129"/>
      <c r="Q5993" s="137"/>
      <c r="R5993" s="138"/>
      <c r="S5993" s="137"/>
      <c r="T5993" s="124"/>
      <c r="U5993" s="301"/>
      <c r="V5993" s="139"/>
      <c r="W5993" s="139"/>
      <c r="X5993" s="124"/>
    </row>
    <row r="5994" spans="3:24" ht="15" customHeight="1" x14ac:dyDescent="0.25">
      <c r="C5994" s="129"/>
      <c r="D5994" s="130"/>
      <c r="E5994" s="124"/>
      <c r="F5994" s="124"/>
      <c r="G5994" s="131"/>
      <c r="H5994" s="132"/>
      <c r="I5994" s="133"/>
      <c r="J5994" s="133"/>
      <c r="K5994" s="133"/>
      <c r="L5994" s="133"/>
      <c r="M5994" s="133"/>
      <c r="N5994" s="133"/>
      <c r="O5994" s="134"/>
      <c r="P5994" s="129"/>
      <c r="Q5994" s="129"/>
      <c r="R5994" s="135"/>
      <c r="S5994" s="129"/>
      <c r="T5994" s="116"/>
      <c r="U5994" s="302"/>
      <c r="V5994" s="136"/>
      <c r="W5994" s="136"/>
      <c r="X5994" s="116"/>
    </row>
    <row r="5995" spans="3:24" ht="15" customHeight="1" x14ac:dyDescent="0.25">
      <c r="C5995" s="137"/>
      <c r="D5995" s="130"/>
      <c r="E5995" s="124"/>
      <c r="F5995" s="124"/>
      <c r="G5995" s="131"/>
      <c r="H5995" s="132"/>
      <c r="I5995" s="133"/>
      <c r="J5995" s="133"/>
      <c r="K5995" s="133"/>
      <c r="L5995" s="133"/>
      <c r="M5995" s="133"/>
      <c r="N5995" s="133"/>
      <c r="O5995" s="134"/>
      <c r="P5995" s="129"/>
      <c r="Q5995" s="137"/>
      <c r="R5995" s="138"/>
      <c r="S5995" s="137"/>
      <c r="T5995" s="124"/>
      <c r="U5995" s="301"/>
      <c r="V5995" s="139"/>
      <c r="W5995" s="139"/>
      <c r="X5995" s="124"/>
    </row>
    <row r="5996" spans="3:24" ht="15" customHeight="1" x14ac:dyDescent="0.25">
      <c r="C5996" s="129"/>
      <c r="D5996" s="130"/>
      <c r="E5996" s="124"/>
      <c r="F5996" s="124"/>
      <c r="G5996" s="131"/>
      <c r="H5996" s="132"/>
      <c r="I5996" s="133"/>
      <c r="J5996" s="133"/>
      <c r="K5996" s="133"/>
      <c r="L5996" s="133"/>
      <c r="M5996" s="133"/>
      <c r="N5996" s="133"/>
      <c r="O5996" s="134"/>
      <c r="P5996" s="129"/>
      <c r="Q5996" s="129"/>
      <c r="R5996" s="135"/>
      <c r="S5996" s="129"/>
      <c r="T5996" s="116"/>
      <c r="U5996" s="302"/>
      <c r="V5996" s="136"/>
      <c r="W5996" s="136"/>
      <c r="X5996" s="116"/>
    </row>
    <row r="5997" spans="3:24" ht="15" customHeight="1" x14ac:dyDescent="0.25">
      <c r="C5997" s="137"/>
      <c r="D5997" s="130"/>
      <c r="E5997" s="124"/>
      <c r="F5997" s="124"/>
      <c r="G5997" s="131"/>
      <c r="H5997" s="132"/>
      <c r="I5997" s="133"/>
      <c r="J5997" s="133"/>
      <c r="K5997" s="133"/>
      <c r="L5997" s="133"/>
      <c r="M5997" s="133"/>
      <c r="N5997" s="133"/>
      <c r="O5997" s="134"/>
      <c r="P5997" s="129"/>
      <c r="Q5997" s="137"/>
      <c r="R5997" s="138"/>
      <c r="S5997" s="137"/>
      <c r="T5997" s="124"/>
      <c r="U5997" s="301"/>
      <c r="V5997" s="139"/>
      <c r="W5997" s="139"/>
      <c r="X5997" s="124"/>
    </row>
    <row r="5998" spans="3:24" ht="15" customHeight="1" x14ac:dyDescent="0.25">
      <c r="C5998" s="129"/>
      <c r="D5998" s="130"/>
      <c r="E5998" s="124"/>
      <c r="F5998" s="124"/>
      <c r="G5998" s="131"/>
      <c r="H5998" s="132"/>
      <c r="I5998" s="133"/>
      <c r="J5998" s="133"/>
      <c r="K5998" s="133"/>
      <c r="L5998" s="133"/>
      <c r="M5998" s="133"/>
      <c r="N5998" s="133"/>
      <c r="O5998" s="134"/>
      <c r="P5998" s="129"/>
      <c r="Q5998" s="129"/>
      <c r="R5998" s="135"/>
      <c r="S5998" s="129"/>
      <c r="T5998" s="116"/>
      <c r="U5998" s="302"/>
      <c r="V5998" s="136"/>
      <c r="W5998" s="136"/>
      <c r="X5998" s="116"/>
    </row>
    <row r="5999" spans="3:24" ht="15" customHeight="1" x14ac:dyDescent="0.25">
      <c r="C5999" s="137"/>
      <c r="D5999" s="130"/>
      <c r="E5999" s="124"/>
      <c r="F5999" s="124"/>
      <c r="G5999" s="131"/>
      <c r="H5999" s="132"/>
      <c r="I5999" s="133"/>
      <c r="J5999" s="133"/>
      <c r="K5999" s="133"/>
      <c r="L5999" s="133"/>
      <c r="M5999" s="133"/>
      <c r="N5999" s="133"/>
      <c r="O5999" s="134"/>
      <c r="P5999" s="129"/>
      <c r="Q5999" s="137"/>
      <c r="R5999" s="138"/>
      <c r="S5999" s="137"/>
      <c r="T5999" s="124"/>
      <c r="U5999" s="301"/>
      <c r="V5999" s="139"/>
      <c r="W5999" s="139"/>
      <c r="X5999" s="124"/>
    </row>
    <row r="6000" spans="3:24" ht="15" customHeight="1" x14ac:dyDescent="0.25">
      <c r="C6000" s="129"/>
      <c r="D6000" s="130"/>
      <c r="E6000" s="124"/>
      <c r="F6000" s="124"/>
      <c r="G6000" s="131"/>
      <c r="H6000" s="132"/>
      <c r="I6000" s="133"/>
      <c r="J6000" s="133"/>
      <c r="K6000" s="133"/>
      <c r="L6000" s="133"/>
      <c r="M6000" s="133"/>
      <c r="N6000" s="133"/>
      <c r="O6000" s="134"/>
      <c r="P6000" s="129"/>
      <c r="Q6000" s="129"/>
      <c r="R6000" s="135"/>
      <c r="S6000" s="129"/>
      <c r="T6000" s="116"/>
      <c r="U6000" s="302"/>
      <c r="V6000" s="136"/>
      <c r="W6000" s="136"/>
      <c r="X6000" s="116"/>
    </row>
    <row r="6001" spans="3:24" ht="15" customHeight="1" x14ac:dyDescent="0.25">
      <c r="C6001" s="137"/>
      <c r="D6001" s="130"/>
      <c r="E6001" s="124"/>
      <c r="F6001" s="124"/>
      <c r="G6001" s="131"/>
      <c r="H6001" s="132"/>
      <c r="I6001" s="133"/>
      <c r="J6001" s="133"/>
      <c r="K6001" s="133"/>
      <c r="L6001" s="133"/>
      <c r="M6001" s="133"/>
      <c r="N6001" s="133"/>
      <c r="O6001" s="134"/>
      <c r="P6001" s="129"/>
      <c r="Q6001" s="137"/>
      <c r="R6001" s="138"/>
      <c r="S6001" s="137"/>
      <c r="T6001" s="124"/>
      <c r="U6001" s="301"/>
      <c r="V6001" s="139"/>
      <c r="W6001" s="139"/>
      <c r="X6001" s="124"/>
    </row>
    <row r="6002" spans="3:24" ht="15" customHeight="1" x14ac:dyDescent="0.25">
      <c r="C6002" s="129"/>
      <c r="D6002" s="130"/>
      <c r="E6002" s="124"/>
      <c r="F6002" s="124"/>
      <c r="G6002" s="131"/>
      <c r="H6002" s="132"/>
      <c r="I6002" s="133"/>
      <c r="J6002" s="133"/>
      <c r="K6002" s="133"/>
      <c r="L6002" s="133"/>
      <c r="M6002" s="133"/>
      <c r="N6002" s="133"/>
      <c r="O6002" s="134"/>
      <c r="P6002" s="129"/>
      <c r="Q6002" s="129"/>
      <c r="R6002" s="135"/>
      <c r="S6002" s="129"/>
      <c r="T6002" s="116"/>
      <c r="U6002" s="302"/>
      <c r="V6002" s="136"/>
      <c r="W6002" s="136"/>
      <c r="X6002" s="116"/>
    </row>
    <row r="6003" spans="3:24" ht="15" customHeight="1" x14ac:dyDescent="0.25">
      <c r="C6003" s="137"/>
      <c r="D6003" s="130"/>
      <c r="E6003" s="124"/>
      <c r="F6003" s="124"/>
      <c r="G6003" s="131"/>
      <c r="H6003" s="132"/>
      <c r="I6003" s="133"/>
      <c r="J6003" s="133"/>
      <c r="K6003" s="133"/>
      <c r="L6003" s="133"/>
      <c r="M6003" s="133"/>
      <c r="N6003" s="133"/>
      <c r="O6003" s="134"/>
      <c r="P6003" s="129"/>
      <c r="Q6003" s="137"/>
      <c r="R6003" s="138"/>
      <c r="S6003" s="137"/>
      <c r="T6003" s="124"/>
      <c r="U6003" s="301"/>
      <c r="V6003" s="139"/>
      <c r="W6003" s="139"/>
      <c r="X6003" s="124"/>
    </row>
    <row r="6004" spans="3:24" ht="15" customHeight="1" x14ac:dyDescent="0.25">
      <c r="C6004" s="129"/>
      <c r="D6004" s="130"/>
      <c r="E6004" s="124"/>
      <c r="F6004" s="124"/>
      <c r="G6004" s="131"/>
      <c r="H6004" s="132"/>
      <c r="I6004" s="133"/>
      <c r="J6004" s="133"/>
      <c r="K6004" s="133"/>
      <c r="L6004" s="133"/>
      <c r="M6004" s="133"/>
      <c r="N6004" s="133"/>
      <c r="O6004" s="134"/>
      <c r="P6004" s="129"/>
      <c r="Q6004" s="129"/>
      <c r="R6004" s="135"/>
      <c r="S6004" s="129"/>
      <c r="T6004" s="116"/>
      <c r="U6004" s="302"/>
      <c r="V6004" s="136"/>
      <c r="W6004" s="136"/>
      <c r="X6004" s="116"/>
    </row>
    <row r="6005" spans="3:24" ht="15" customHeight="1" x14ac:dyDescent="0.25">
      <c r="C6005" s="137"/>
      <c r="D6005" s="130"/>
      <c r="E6005" s="124"/>
      <c r="F6005" s="124"/>
      <c r="G6005" s="131"/>
      <c r="H6005" s="132"/>
      <c r="I6005" s="133"/>
      <c r="J6005" s="133"/>
      <c r="K6005" s="133"/>
      <c r="L6005" s="133"/>
      <c r="M6005" s="133"/>
      <c r="N6005" s="133"/>
      <c r="O6005" s="134"/>
      <c r="P6005" s="129"/>
      <c r="Q6005" s="137"/>
      <c r="R6005" s="138"/>
      <c r="S6005" s="137"/>
      <c r="T6005" s="124"/>
      <c r="U6005" s="301"/>
      <c r="V6005" s="139"/>
      <c r="W6005" s="139"/>
      <c r="X6005" s="124"/>
    </row>
    <row r="6006" spans="3:24" ht="15" customHeight="1" x14ac:dyDescent="0.25">
      <c r="C6006" s="129"/>
      <c r="D6006" s="130"/>
      <c r="E6006" s="124"/>
      <c r="F6006" s="124"/>
      <c r="G6006" s="131"/>
      <c r="H6006" s="132"/>
      <c r="I6006" s="133"/>
      <c r="J6006" s="133"/>
      <c r="K6006" s="133"/>
      <c r="L6006" s="133"/>
      <c r="M6006" s="133"/>
      <c r="N6006" s="133"/>
      <c r="O6006" s="134"/>
      <c r="P6006" s="129"/>
      <c r="Q6006" s="129"/>
      <c r="R6006" s="135"/>
      <c r="S6006" s="129"/>
      <c r="T6006" s="116"/>
      <c r="U6006" s="302"/>
      <c r="V6006" s="136"/>
      <c r="W6006" s="136"/>
      <c r="X6006" s="116"/>
    </row>
    <row r="6007" spans="3:24" ht="15" customHeight="1" x14ac:dyDescent="0.25">
      <c r="C6007" s="137"/>
      <c r="D6007" s="130"/>
      <c r="E6007" s="124"/>
      <c r="F6007" s="124"/>
      <c r="G6007" s="131"/>
      <c r="H6007" s="132"/>
      <c r="I6007" s="133"/>
      <c r="J6007" s="133"/>
      <c r="K6007" s="133"/>
      <c r="L6007" s="133"/>
      <c r="M6007" s="133"/>
      <c r="N6007" s="133"/>
      <c r="O6007" s="134"/>
      <c r="P6007" s="129"/>
      <c r="Q6007" s="137"/>
      <c r="R6007" s="138"/>
      <c r="S6007" s="137"/>
      <c r="T6007" s="124"/>
      <c r="U6007" s="301"/>
      <c r="V6007" s="139"/>
      <c r="W6007" s="139"/>
      <c r="X6007" s="124"/>
    </row>
    <row r="6008" spans="3:24" ht="15" customHeight="1" x14ac:dyDescent="0.25">
      <c r="C6008" s="129"/>
      <c r="D6008" s="130"/>
      <c r="E6008" s="124"/>
      <c r="F6008" s="124"/>
      <c r="G6008" s="131"/>
      <c r="H6008" s="132"/>
      <c r="I6008" s="133"/>
      <c r="J6008" s="133"/>
      <c r="K6008" s="133"/>
      <c r="L6008" s="133"/>
      <c r="M6008" s="133"/>
      <c r="N6008" s="133"/>
      <c r="O6008" s="134"/>
      <c r="P6008" s="129"/>
      <c r="Q6008" s="129"/>
      <c r="R6008" s="135"/>
      <c r="S6008" s="129"/>
      <c r="T6008" s="116"/>
      <c r="U6008" s="302"/>
      <c r="V6008" s="136"/>
      <c r="W6008" s="136"/>
      <c r="X6008" s="116"/>
    </row>
    <row r="6009" spans="3:24" ht="15" customHeight="1" x14ac:dyDescent="0.25">
      <c r="C6009" s="137"/>
      <c r="D6009" s="130"/>
      <c r="E6009" s="124"/>
      <c r="F6009" s="124"/>
      <c r="G6009" s="131"/>
      <c r="H6009" s="132"/>
      <c r="I6009" s="133"/>
      <c r="J6009" s="133"/>
      <c r="K6009" s="133"/>
      <c r="L6009" s="133"/>
      <c r="M6009" s="133"/>
      <c r="N6009" s="133"/>
      <c r="O6009" s="134"/>
      <c r="P6009" s="129"/>
      <c r="Q6009" s="137"/>
      <c r="R6009" s="138"/>
      <c r="S6009" s="137"/>
      <c r="T6009" s="124"/>
      <c r="U6009" s="301"/>
      <c r="V6009" s="139"/>
      <c r="W6009" s="139"/>
      <c r="X6009" s="124"/>
    </row>
    <row r="6010" spans="3:24" ht="15" customHeight="1" x14ac:dyDescent="0.25">
      <c r="C6010" s="129"/>
      <c r="D6010" s="130"/>
      <c r="E6010" s="124"/>
      <c r="F6010" s="124"/>
      <c r="G6010" s="131"/>
      <c r="H6010" s="132"/>
      <c r="I6010" s="133"/>
      <c r="J6010" s="133"/>
      <c r="K6010" s="133"/>
      <c r="L6010" s="133"/>
      <c r="M6010" s="133"/>
      <c r="N6010" s="133"/>
      <c r="O6010" s="134"/>
      <c r="P6010" s="129"/>
      <c r="Q6010" s="129"/>
      <c r="R6010" s="135"/>
      <c r="S6010" s="129"/>
      <c r="T6010" s="116"/>
      <c r="U6010" s="302"/>
      <c r="V6010" s="136"/>
      <c r="W6010" s="136"/>
      <c r="X6010" s="116"/>
    </row>
    <row r="6011" spans="3:24" ht="15" customHeight="1" x14ac:dyDescent="0.25">
      <c r="C6011" s="137"/>
      <c r="D6011" s="130"/>
      <c r="E6011" s="124"/>
      <c r="F6011" s="124"/>
      <c r="G6011" s="131"/>
      <c r="H6011" s="132"/>
      <c r="I6011" s="133"/>
      <c r="J6011" s="133"/>
      <c r="K6011" s="133"/>
      <c r="L6011" s="133"/>
      <c r="M6011" s="133"/>
      <c r="N6011" s="133"/>
      <c r="O6011" s="134"/>
      <c r="P6011" s="129"/>
      <c r="Q6011" s="137"/>
      <c r="R6011" s="138"/>
      <c r="S6011" s="137"/>
      <c r="T6011" s="124"/>
      <c r="U6011" s="301"/>
      <c r="V6011" s="139"/>
      <c r="W6011" s="139"/>
      <c r="X6011" s="124"/>
    </row>
    <row r="6012" spans="3:24" ht="15" customHeight="1" x14ac:dyDescent="0.25">
      <c r="C6012" s="129"/>
      <c r="D6012" s="130"/>
      <c r="E6012" s="124"/>
      <c r="F6012" s="124"/>
      <c r="G6012" s="131"/>
      <c r="H6012" s="132"/>
      <c r="I6012" s="133"/>
      <c r="J6012" s="133"/>
      <c r="K6012" s="133"/>
      <c r="L6012" s="133"/>
      <c r="M6012" s="133"/>
      <c r="N6012" s="133"/>
      <c r="O6012" s="134"/>
      <c r="P6012" s="129"/>
      <c r="Q6012" s="129"/>
      <c r="R6012" s="135"/>
      <c r="S6012" s="129"/>
      <c r="T6012" s="116"/>
      <c r="U6012" s="302"/>
      <c r="V6012" s="136"/>
      <c r="W6012" s="136"/>
      <c r="X6012" s="116"/>
    </row>
    <row r="6013" spans="3:24" ht="15" customHeight="1" x14ac:dyDescent="0.25">
      <c r="C6013" s="137"/>
      <c r="D6013" s="130"/>
      <c r="E6013" s="124"/>
      <c r="F6013" s="124"/>
      <c r="G6013" s="131"/>
      <c r="H6013" s="132"/>
      <c r="I6013" s="133"/>
      <c r="J6013" s="133"/>
      <c r="K6013" s="133"/>
      <c r="L6013" s="133"/>
      <c r="M6013" s="133"/>
      <c r="N6013" s="133"/>
      <c r="O6013" s="134"/>
      <c r="P6013" s="129"/>
      <c r="Q6013" s="137"/>
      <c r="R6013" s="138"/>
      <c r="S6013" s="137"/>
      <c r="T6013" s="124"/>
      <c r="U6013" s="301"/>
      <c r="V6013" s="139"/>
      <c r="W6013" s="139"/>
      <c r="X6013" s="124"/>
    </row>
    <row r="6014" spans="3:24" ht="15" customHeight="1" x14ac:dyDescent="0.25">
      <c r="C6014" s="129"/>
      <c r="D6014" s="130"/>
      <c r="E6014" s="124"/>
      <c r="F6014" s="124"/>
      <c r="G6014" s="131"/>
      <c r="H6014" s="132"/>
      <c r="I6014" s="133"/>
      <c r="J6014" s="133"/>
      <c r="K6014" s="133"/>
      <c r="L6014" s="133"/>
      <c r="M6014" s="133"/>
      <c r="N6014" s="133"/>
      <c r="O6014" s="134"/>
      <c r="P6014" s="129"/>
      <c r="Q6014" s="129"/>
      <c r="R6014" s="135"/>
      <c r="S6014" s="129"/>
      <c r="T6014" s="116"/>
      <c r="U6014" s="302"/>
      <c r="V6014" s="136"/>
      <c r="W6014" s="136"/>
      <c r="X6014" s="116"/>
    </row>
    <row r="6015" spans="3:24" ht="15" customHeight="1" x14ac:dyDescent="0.25">
      <c r="C6015" s="137"/>
      <c r="D6015" s="130"/>
      <c r="E6015" s="124"/>
      <c r="F6015" s="124"/>
      <c r="G6015" s="131"/>
      <c r="H6015" s="132"/>
      <c r="I6015" s="133"/>
      <c r="J6015" s="133"/>
      <c r="K6015" s="133"/>
      <c r="L6015" s="133"/>
      <c r="M6015" s="133"/>
      <c r="N6015" s="133"/>
      <c r="O6015" s="134"/>
      <c r="P6015" s="129"/>
      <c r="Q6015" s="137"/>
      <c r="R6015" s="138"/>
      <c r="S6015" s="137"/>
      <c r="T6015" s="124"/>
      <c r="U6015" s="301"/>
      <c r="V6015" s="139"/>
      <c r="W6015" s="139"/>
      <c r="X6015" s="124"/>
    </row>
    <row r="6016" spans="3:24" ht="15" customHeight="1" x14ac:dyDescent="0.25">
      <c r="C6016" s="129"/>
      <c r="D6016" s="130"/>
      <c r="E6016" s="124"/>
      <c r="F6016" s="124"/>
      <c r="G6016" s="131"/>
      <c r="H6016" s="132"/>
      <c r="I6016" s="133"/>
      <c r="J6016" s="133"/>
      <c r="K6016" s="133"/>
      <c r="L6016" s="133"/>
      <c r="M6016" s="133"/>
      <c r="N6016" s="133"/>
      <c r="O6016" s="134"/>
      <c r="P6016" s="129"/>
      <c r="Q6016" s="129"/>
      <c r="R6016" s="135"/>
      <c r="S6016" s="129"/>
      <c r="T6016" s="116"/>
      <c r="U6016" s="302"/>
      <c r="V6016" s="136"/>
      <c r="W6016" s="136"/>
      <c r="X6016" s="116"/>
    </row>
    <row r="6017" spans="3:24" ht="15" customHeight="1" x14ac:dyDescent="0.25">
      <c r="C6017" s="137"/>
      <c r="D6017" s="130"/>
      <c r="E6017" s="124"/>
      <c r="F6017" s="124"/>
      <c r="G6017" s="131"/>
      <c r="H6017" s="132"/>
      <c r="I6017" s="133"/>
      <c r="J6017" s="133"/>
      <c r="K6017" s="133"/>
      <c r="L6017" s="133"/>
      <c r="M6017" s="133"/>
      <c r="N6017" s="133"/>
      <c r="O6017" s="134"/>
      <c r="P6017" s="129"/>
      <c r="Q6017" s="137"/>
      <c r="R6017" s="138"/>
      <c r="S6017" s="137"/>
      <c r="T6017" s="124"/>
      <c r="U6017" s="301"/>
      <c r="V6017" s="139"/>
      <c r="W6017" s="139"/>
      <c r="X6017" s="124"/>
    </row>
    <row r="6018" spans="3:24" ht="15" customHeight="1" x14ac:dyDescent="0.25">
      <c r="C6018" s="129"/>
      <c r="D6018" s="130"/>
      <c r="E6018" s="124"/>
      <c r="F6018" s="124"/>
      <c r="G6018" s="131"/>
      <c r="H6018" s="132"/>
      <c r="I6018" s="133"/>
      <c r="J6018" s="133"/>
      <c r="K6018" s="133"/>
      <c r="L6018" s="133"/>
      <c r="M6018" s="133"/>
      <c r="N6018" s="133"/>
      <c r="O6018" s="134"/>
      <c r="P6018" s="129"/>
      <c r="Q6018" s="129"/>
      <c r="R6018" s="135"/>
      <c r="S6018" s="129"/>
      <c r="T6018" s="116"/>
      <c r="U6018" s="302"/>
      <c r="V6018" s="136"/>
      <c r="W6018" s="136"/>
      <c r="X6018" s="116"/>
    </row>
    <row r="6019" spans="3:24" ht="15" customHeight="1" x14ac:dyDescent="0.25">
      <c r="C6019" s="137"/>
      <c r="D6019" s="130"/>
      <c r="E6019" s="124"/>
      <c r="F6019" s="124"/>
      <c r="G6019" s="131"/>
      <c r="H6019" s="132"/>
      <c r="I6019" s="133"/>
      <c r="J6019" s="133"/>
      <c r="K6019" s="133"/>
      <c r="L6019" s="133"/>
      <c r="M6019" s="133"/>
      <c r="N6019" s="133"/>
      <c r="O6019" s="134"/>
      <c r="P6019" s="129"/>
      <c r="Q6019" s="137"/>
      <c r="R6019" s="138"/>
      <c r="S6019" s="137"/>
      <c r="T6019" s="124"/>
      <c r="U6019" s="301"/>
      <c r="V6019" s="139"/>
      <c r="W6019" s="139"/>
      <c r="X6019" s="124"/>
    </row>
    <row r="6020" spans="3:24" ht="15" customHeight="1" x14ac:dyDescent="0.25">
      <c r="C6020" s="129"/>
      <c r="D6020" s="130"/>
      <c r="E6020" s="124"/>
      <c r="F6020" s="124"/>
      <c r="G6020" s="131"/>
      <c r="H6020" s="132"/>
      <c r="I6020" s="133"/>
      <c r="J6020" s="133"/>
      <c r="K6020" s="133"/>
      <c r="L6020" s="133"/>
      <c r="M6020" s="133"/>
      <c r="N6020" s="133"/>
      <c r="O6020" s="134"/>
      <c r="P6020" s="129"/>
      <c r="Q6020" s="129"/>
      <c r="R6020" s="135"/>
      <c r="S6020" s="129"/>
      <c r="T6020" s="116"/>
      <c r="U6020" s="302"/>
      <c r="V6020" s="136"/>
      <c r="W6020" s="136"/>
      <c r="X6020" s="116"/>
    </row>
    <row r="6021" spans="3:24" ht="15" customHeight="1" x14ac:dyDescent="0.25">
      <c r="C6021" s="137"/>
      <c r="D6021" s="130"/>
      <c r="E6021" s="124"/>
      <c r="F6021" s="124"/>
      <c r="G6021" s="131"/>
      <c r="H6021" s="132"/>
      <c r="I6021" s="133"/>
      <c r="J6021" s="133"/>
      <c r="K6021" s="133"/>
      <c r="L6021" s="133"/>
      <c r="M6021" s="133"/>
      <c r="N6021" s="133"/>
      <c r="O6021" s="134"/>
      <c r="P6021" s="129"/>
      <c r="Q6021" s="137"/>
      <c r="R6021" s="138"/>
      <c r="S6021" s="137"/>
      <c r="T6021" s="124"/>
      <c r="U6021" s="301"/>
      <c r="V6021" s="139"/>
      <c r="W6021" s="139"/>
      <c r="X6021" s="124"/>
    </row>
    <row r="6022" spans="3:24" ht="15" customHeight="1" x14ac:dyDescent="0.25">
      <c r="C6022" s="129"/>
      <c r="D6022" s="130"/>
      <c r="E6022" s="124"/>
      <c r="F6022" s="124"/>
      <c r="G6022" s="131"/>
      <c r="H6022" s="132"/>
      <c r="I6022" s="133"/>
      <c r="J6022" s="133"/>
      <c r="K6022" s="133"/>
      <c r="L6022" s="133"/>
      <c r="M6022" s="133"/>
      <c r="N6022" s="133"/>
      <c r="O6022" s="134"/>
      <c r="P6022" s="129"/>
      <c r="Q6022" s="129"/>
      <c r="R6022" s="135"/>
      <c r="S6022" s="129"/>
      <c r="T6022" s="116"/>
      <c r="U6022" s="302"/>
      <c r="V6022" s="136"/>
      <c r="W6022" s="136"/>
      <c r="X6022" s="116"/>
    </row>
    <row r="6023" spans="3:24" ht="15" customHeight="1" x14ac:dyDescent="0.25">
      <c r="C6023" s="137"/>
      <c r="D6023" s="130"/>
      <c r="E6023" s="124"/>
      <c r="F6023" s="124"/>
      <c r="G6023" s="131"/>
      <c r="H6023" s="132"/>
      <c r="I6023" s="133"/>
      <c r="J6023" s="133"/>
      <c r="K6023" s="133"/>
      <c r="L6023" s="133"/>
      <c r="M6023" s="133"/>
      <c r="N6023" s="133"/>
      <c r="O6023" s="134"/>
      <c r="P6023" s="129"/>
      <c r="Q6023" s="137"/>
      <c r="R6023" s="138"/>
      <c r="S6023" s="137"/>
      <c r="T6023" s="124"/>
      <c r="U6023" s="301"/>
      <c r="V6023" s="139"/>
      <c r="W6023" s="139"/>
      <c r="X6023" s="124"/>
    </row>
    <row r="6024" spans="3:24" ht="15" customHeight="1" x14ac:dyDescent="0.25">
      <c r="C6024" s="129"/>
      <c r="D6024" s="130"/>
      <c r="E6024" s="124"/>
      <c r="F6024" s="124"/>
      <c r="G6024" s="131"/>
      <c r="H6024" s="132"/>
      <c r="I6024" s="133"/>
      <c r="J6024" s="133"/>
      <c r="K6024" s="133"/>
      <c r="L6024" s="133"/>
      <c r="M6024" s="133"/>
      <c r="N6024" s="133"/>
      <c r="O6024" s="134"/>
      <c r="P6024" s="129"/>
      <c r="Q6024" s="129"/>
      <c r="R6024" s="135"/>
      <c r="S6024" s="129"/>
      <c r="T6024" s="116"/>
      <c r="U6024" s="302"/>
      <c r="V6024" s="136"/>
      <c r="W6024" s="136"/>
      <c r="X6024" s="116"/>
    </row>
    <row r="6025" spans="3:24" ht="15" customHeight="1" x14ac:dyDescent="0.25">
      <c r="C6025" s="137"/>
      <c r="D6025" s="130"/>
      <c r="E6025" s="124"/>
      <c r="F6025" s="124"/>
      <c r="G6025" s="131"/>
      <c r="H6025" s="132"/>
      <c r="I6025" s="133"/>
      <c r="J6025" s="133"/>
      <c r="K6025" s="133"/>
      <c r="L6025" s="133"/>
      <c r="M6025" s="133"/>
      <c r="N6025" s="133"/>
      <c r="O6025" s="134"/>
      <c r="P6025" s="129"/>
      <c r="Q6025" s="137"/>
      <c r="R6025" s="138"/>
      <c r="S6025" s="137"/>
      <c r="T6025" s="124"/>
      <c r="U6025" s="301"/>
      <c r="V6025" s="139"/>
      <c r="W6025" s="139"/>
      <c r="X6025" s="124"/>
    </row>
    <row r="6026" spans="3:24" ht="15" customHeight="1" x14ac:dyDescent="0.25">
      <c r="C6026" s="129"/>
      <c r="D6026" s="130"/>
      <c r="E6026" s="124"/>
      <c r="F6026" s="124"/>
      <c r="G6026" s="131"/>
      <c r="H6026" s="132"/>
      <c r="I6026" s="133"/>
      <c r="J6026" s="133"/>
      <c r="K6026" s="133"/>
      <c r="L6026" s="133"/>
      <c r="M6026" s="133"/>
      <c r="N6026" s="133"/>
      <c r="O6026" s="134"/>
      <c r="P6026" s="129"/>
      <c r="Q6026" s="129"/>
      <c r="R6026" s="135"/>
      <c r="S6026" s="129"/>
      <c r="T6026" s="116"/>
      <c r="U6026" s="302"/>
      <c r="V6026" s="136"/>
      <c r="W6026" s="136"/>
      <c r="X6026" s="116"/>
    </row>
    <row r="6027" spans="3:24" ht="15" customHeight="1" x14ac:dyDescent="0.25">
      <c r="C6027" s="137"/>
      <c r="D6027" s="130"/>
      <c r="E6027" s="124"/>
      <c r="F6027" s="124"/>
      <c r="G6027" s="131"/>
      <c r="H6027" s="132"/>
      <c r="I6027" s="133"/>
      <c r="J6027" s="133"/>
      <c r="K6027" s="133"/>
      <c r="L6027" s="133"/>
      <c r="M6027" s="133"/>
      <c r="N6027" s="133"/>
      <c r="O6027" s="134"/>
      <c r="P6027" s="129"/>
      <c r="Q6027" s="137"/>
      <c r="R6027" s="138"/>
      <c r="S6027" s="137"/>
      <c r="T6027" s="124"/>
      <c r="U6027" s="301"/>
      <c r="V6027" s="139"/>
      <c r="W6027" s="139"/>
      <c r="X6027" s="124"/>
    </row>
    <row r="6028" spans="3:24" ht="15" customHeight="1" x14ac:dyDescent="0.25">
      <c r="C6028" s="129"/>
      <c r="D6028" s="130"/>
      <c r="E6028" s="124"/>
      <c r="F6028" s="124"/>
      <c r="G6028" s="131"/>
      <c r="H6028" s="132"/>
      <c r="I6028" s="133"/>
      <c r="J6028" s="133"/>
      <c r="K6028" s="133"/>
      <c r="L6028" s="133"/>
      <c r="M6028" s="133"/>
      <c r="N6028" s="133"/>
      <c r="O6028" s="134"/>
      <c r="P6028" s="129"/>
      <c r="Q6028" s="129"/>
      <c r="R6028" s="135"/>
      <c r="S6028" s="129"/>
      <c r="T6028" s="116"/>
      <c r="U6028" s="302"/>
      <c r="V6028" s="136"/>
      <c r="W6028" s="136"/>
      <c r="X6028" s="116"/>
    </row>
    <row r="6029" spans="3:24" ht="15" customHeight="1" x14ac:dyDescent="0.25">
      <c r="C6029" s="137"/>
      <c r="D6029" s="130"/>
      <c r="E6029" s="124"/>
      <c r="F6029" s="124"/>
      <c r="G6029" s="131"/>
      <c r="H6029" s="132"/>
      <c r="I6029" s="133"/>
      <c r="J6029" s="133"/>
      <c r="K6029" s="133"/>
      <c r="L6029" s="133"/>
      <c r="M6029" s="133"/>
      <c r="N6029" s="133"/>
      <c r="O6029" s="134"/>
      <c r="P6029" s="129"/>
      <c r="Q6029" s="137"/>
      <c r="R6029" s="138"/>
      <c r="S6029" s="137"/>
      <c r="T6029" s="124"/>
      <c r="U6029" s="301"/>
      <c r="V6029" s="139"/>
      <c r="W6029" s="139"/>
      <c r="X6029" s="124"/>
    </row>
    <row r="6030" spans="3:24" ht="15" customHeight="1" x14ac:dyDescent="0.25">
      <c r="C6030" s="129"/>
      <c r="D6030" s="130"/>
      <c r="E6030" s="124"/>
      <c r="F6030" s="124"/>
      <c r="G6030" s="131"/>
      <c r="H6030" s="132"/>
      <c r="I6030" s="133"/>
      <c r="J6030" s="133"/>
      <c r="K6030" s="133"/>
      <c r="L6030" s="133"/>
      <c r="M6030" s="133"/>
      <c r="N6030" s="133"/>
      <c r="O6030" s="134"/>
      <c r="P6030" s="129"/>
      <c r="Q6030" s="129"/>
      <c r="R6030" s="135"/>
      <c r="S6030" s="129"/>
      <c r="T6030" s="116"/>
      <c r="U6030" s="302"/>
      <c r="V6030" s="136"/>
      <c r="W6030" s="136"/>
      <c r="X6030" s="116"/>
    </row>
    <row r="6031" spans="3:24" ht="15" customHeight="1" x14ac:dyDescent="0.25">
      <c r="C6031" s="137"/>
      <c r="D6031" s="130"/>
      <c r="E6031" s="124"/>
      <c r="F6031" s="124"/>
      <c r="G6031" s="131"/>
      <c r="H6031" s="132"/>
      <c r="I6031" s="133"/>
      <c r="J6031" s="133"/>
      <c r="K6031" s="133"/>
      <c r="L6031" s="133"/>
      <c r="M6031" s="133"/>
      <c r="N6031" s="133"/>
      <c r="O6031" s="134"/>
      <c r="P6031" s="129"/>
      <c r="Q6031" s="137"/>
      <c r="R6031" s="138"/>
      <c r="S6031" s="137"/>
      <c r="T6031" s="124"/>
      <c r="U6031" s="301"/>
      <c r="V6031" s="139"/>
      <c r="W6031" s="139"/>
      <c r="X6031" s="124"/>
    </row>
    <row r="6032" spans="3:24" ht="15" customHeight="1" x14ac:dyDescent="0.25">
      <c r="C6032" s="129"/>
      <c r="D6032" s="130"/>
      <c r="E6032" s="124"/>
      <c r="F6032" s="124"/>
      <c r="G6032" s="131"/>
      <c r="H6032" s="132"/>
      <c r="I6032" s="133"/>
      <c r="J6032" s="133"/>
      <c r="K6032" s="133"/>
      <c r="L6032" s="133"/>
      <c r="M6032" s="133"/>
      <c r="N6032" s="133"/>
      <c r="O6032" s="134"/>
      <c r="P6032" s="129"/>
      <c r="Q6032" s="129"/>
      <c r="R6032" s="135"/>
      <c r="S6032" s="129"/>
      <c r="T6032" s="116"/>
      <c r="U6032" s="302"/>
      <c r="V6032" s="136"/>
      <c r="W6032" s="136"/>
      <c r="X6032" s="116"/>
    </row>
    <row r="6033" spans="3:24" ht="15" customHeight="1" x14ac:dyDescent="0.25">
      <c r="C6033" s="137"/>
      <c r="D6033" s="130"/>
      <c r="E6033" s="124"/>
      <c r="F6033" s="124"/>
      <c r="G6033" s="131"/>
      <c r="H6033" s="132"/>
      <c r="I6033" s="133"/>
      <c r="J6033" s="133"/>
      <c r="K6033" s="133"/>
      <c r="L6033" s="133"/>
      <c r="M6033" s="133"/>
      <c r="N6033" s="133"/>
      <c r="O6033" s="134"/>
      <c r="P6033" s="129"/>
      <c r="Q6033" s="137"/>
      <c r="R6033" s="138"/>
      <c r="S6033" s="137"/>
      <c r="T6033" s="124"/>
      <c r="U6033" s="301"/>
      <c r="V6033" s="139"/>
      <c r="W6033" s="139"/>
      <c r="X6033" s="124"/>
    </row>
    <row r="6034" spans="3:24" ht="15" customHeight="1" x14ac:dyDescent="0.25">
      <c r="C6034" s="129"/>
      <c r="D6034" s="130"/>
      <c r="E6034" s="124"/>
      <c r="F6034" s="124"/>
      <c r="G6034" s="131"/>
      <c r="H6034" s="132"/>
      <c r="I6034" s="133"/>
      <c r="J6034" s="133"/>
      <c r="K6034" s="133"/>
      <c r="L6034" s="133"/>
      <c r="M6034" s="133"/>
      <c r="N6034" s="133"/>
      <c r="O6034" s="134"/>
      <c r="P6034" s="129"/>
      <c r="Q6034" s="129"/>
      <c r="R6034" s="135"/>
      <c r="S6034" s="129"/>
      <c r="T6034" s="116"/>
      <c r="U6034" s="302"/>
      <c r="V6034" s="136"/>
      <c r="W6034" s="136"/>
      <c r="X6034" s="116"/>
    </row>
    <row r="6035" spans="3:24" ht="15" customHeight="1" x14ac:dyDescent="0.25">
      <c r="C6035" s="137"/>
      <c r="D6035" s="130"/>
      <c r="E6035" s="124"/>
      <c r="F6035" s="124"/>
      <c r="G6035" s="131"/>
      <c r="H6035" s="132"/>
      <c r="I6035" s="133"/>
      <c r="J6035" s="133"/>
      <c r="K6035" s="133"/>
      <c r="L6035" s="133"/>
      <c r="M6035" s="133"/>
      <c r="N6035" s="133"/>
      <c r="O6035" s="134"/>
      <c r="P6035" s="129"/>
      <c r="Q6035" s="137"/>
      <c r="R6035" s="138"/>
      <c r="S6035" s="137"/>
      <c r="T6035" s="124"/>
      <c r="U6035" s="301"/>
      <c r="V6035" s="139"/>
      <c r="W6035" s="139"/>
      <c r="X6035" s="124"/>
    </row>
    <row r="6036" spans="3:24" ht="15" customHeight="1" x14ac:dyDescent="0.25">
      <c r="C6036" s="129"/>
      <c r="D6036" s="130"/>
      <c r="E6036" s="124"/>
      <c r="F6036" s="124"/>
      <c r="G6036" s="131"/>
      <c r="H6036" s="132"/>
      <c r="I6036" s="133"/>
      <c r="J6036" s="133"/>
      <c r="K6036" s="133"/>
      <c r="L6036" s="133"/>
      <c r="M6036" s="133"/>
      <c r="N6036" s="133"/>
      <c r="O6036" s="134"/>
      <c r="P6036" s="129"/>
      <c r="Q6036" s="129"/>
      <c r="R6036" s="135"/>
      <c r="S6036" s="129"/>
      <c r="T6036" s="116"/>
      <c r="U6036" s="302"/>
      <c r="V6036" s="136"/>
      <c r="W6036" s="136"/>
      <c r="X6036" s="116"/>
    </row>
    <row r="6037" spans="3:24" ht="15" customHeight="1" x14ac:dyDescent="0.25">
      <c r="C6037" s="137"/>
      <c r="D6037" s="130"/>
      <c r="E6037" s="124"/>
      <c r="F6037" s="124"/>
      <c r="G6037" s="131"/>
      <c r="H6037" s="132"/>
      <c r="I6037" s="133"/>
      <c r="J6037" s="133"/>
      <c r="K6037" s="133"/>
      <c r="L6037" s="133"/>
      <c r="M6037" s="133"/>
      <c r="N6037" s="133"/>
      <c r="O6037" s="134"/>
      <c r="P6037" s="129"/>
      <c r="Q6037" s="137"/>
      <c r="R6037" s="138"/>
      <c r="S6037" s="137"/>
      <c r="T6037" s="124"/>
      <c r="U6037" s="301"/>
      <c r="V6037" s="139"/>
      <c r="W6037" s="139"/>
      <c r="X6037" s="124"/>
    </row>
    <row r="6038" spans="3:24" ht="15" customHeight="1" x14ac:dyDescent="0.25">
      <c r="C6038" s="129"/>
      <c r="D6038" s="130"/>
      <c r="E6038" s="124"/>
      <c r="F6038" s="124"/>
      <c r="G6038" s="131"/>
      <c r="H6038" s="132"/>
      <c r="I6038" s="133"/>
      <c r="J6038" s="133"/>
      <c r="K6038" s="133"/>
      <c r="L6038" s="133"/>
      <c r="M6038" s="133"/>
      <c r="N6038" s="133"/>
      <c r="O6038" s="134"/>
      <c r="P6038" s="129"/>
      <c r="Q6038" s="129"/>
      <c r="R6038" s="135"/>
      <c r="S6038" s="129"/>
      <c r="T6038" s="116"/>
      <c r="U6038" s="302"/>
      <c r="V6038" s="136"/>
      <c r="W6038" s="136"/>
      <c r="X6038" s="116"/>
    </row>
    <row r="6039" spans="3:24" ht="15" customHeight="1" x14ac:dyDescent="0.25">
      <c r="C6039" s="137"/>
      <c r="D6039" s="130"/>
      <c r="E6039" s="124"/>
      <c r="F6039" s="124"/>
      <c r="G6039" s="131"/>
      <c r="H6039" s="132"/>
      <c r="I6039" s="133"/>
      <c r="J6039" s="133"/>
      <c r="K6039" s="133"/>
      <c r="L6039" s="133"/>
      <c r="M6039" s="133"/>
      <c r="N6039" s="133"/>
      <c r="O6039" s="134"/>
      <c r="P6039" s="129"/>
      <c r="Q6039" s="137"/>
      <c r="R6039" s="138"/>
      <c r="S6039" s="137"/>
      <c r="T6039" s="124"/>
      <c r="U6039" s="301"/>
      <c r="V6039" s="139"/>
      <c r="W6039" s="139"/>
      <c r="X6039" s="124"/>
    </row>
    <row r="6040" spans="3:24" ht="15" customHeight="1" x14ac:dyDescent="0.25">
      <c r="C6040" s="129"/>
      <c r="D6040" s="130"/>
      <c r="E6040" s="124"/>
      <c r="F6040" s="124"/>
      <c r="G6040" s="131"/>
      <c r="H6040" s="132"/>
      <c r="I6040" s="133"/>
      <c r="J6040" s="133"/>
      <c r="K6040" s="133"/>
      <c r="L6040" s="133"/>
      <c r="M6040" s="133"/>
      <c r="N6040" s="133"/>
      <c r="O6040" s="134"/>
      <c r="P6040" s="129"/>
      <c r="Q6040" s="129"/>
      <c r="R6040" s="135"/>
      <c r="S6040" s="129"/>
      <c r="T6040" s="116"/>
      <c r="U6040" s="302"/>
      <c r="V6040" s="136"/>
      <c r="W6040" s="136"/>
      <c r="X6040" s="116"/>
    </row>
    <row r="6041" spans="3:24" ht="15" customHeight="1" x14ac:dyDescent="0.25">
      <c r="C6041" s="137"/>
      <c r="D6041" s="130"/>
      <c r="E6041" s="124"/>
      <c r="F6041" s="124"/>
      <c r="G6041" s="131"/>
      <c r="H6041" s="132"/>
      <c r="I6041" s="133"/>
      <c r="J6041" s="133"/>
      <c r="K6041" s="133"/>
      <c r="L6041" s="133"/>
      <c r="M6041" s="133"/>
      <c r="N6041" s="133"/>
      <c r="O6041" s="134"/>
      <c r="P6041" s="129"/>
      <c r="Q6041" s="137"/>
      <c r="R6041" s="138"/>
      <c r="S6041" s="137"/>
      <c r="T6041" s="124"/>
      <c r="U6041" s="301"/>
      <c r="V6041" s="139"/>
      <c r="W6041" s="139"/>
      <c r="X6041" s="124"/>
    </row>
    <row r="6042" spans="3:24" ht="15" customHeight="1" x14ac:dyDescent="0.25">
      <c r="C6042" s="129"/>
      <c r="D6042" s="130"/>
      <c r="E6042" s="124"/>
      <c r="F6042" s="124"/>
      <c r="G6042" s="131"/>
      <c r="H6042" s="132"/>
      <c r="I6042" s="133"/>
      <c r="J6042" s="133"/>
      <c r="K6042" s="133"/>
      <c r="L6042" s="133"/>
      <c r="M6042" s="133"/>
      <c r="N6042" s="133"/>
      <c r="O6042" s="134"/>
      <c r="P6042" s="129"/>
      <c r="Q6042" s="129"/>
      <c r="R6042" s="135"/>
      <c r="S6042" s="129"/>
      <c r="T6042" s="116"/>
      <c r="U6042" s="302"/>
      <c r="V6042" s="136"/>
      <c r="W6042" s="136"/>
      <c r="X6042" s="116"/>
    </row>
    <row r="6043" spans="3:24" ht="15" customHeight="1" x14ac:dyDescent="0.25">
      <c r="C6043" s="137"/>
      <c r="D6043" s="130"/>
      <c r="E6043" s="124"/>
      <c r="F6043" s="124"/>
      <c r="G6043" s="131"/>
      <c r="H6043" s="132"/>
      <c r="I6043" s="133"/>
      <c r="J6043" s="133"/>
      <c r="K6043" s="133"/>
      <c r="L6043" s="133"/>
      <c r="M6043" s="133"/>
      <c r="N6043" s="133"/>
      <c r="O6043" s="134"/>
      <c r="P6043" s="129"/>
      <c r="Q6043" s="137"/>
      <c r="R6043" s="138"/>
      <c r="S6043" s="137"/>
      <c r="T6043" s="124"/>
      <c r="U6043" s="301"/>
      <c r="V6043" s="139"/>
      <c r="W6043" s="139"/>
      <c r="X6043" s="124"/>
    </row>
    <row r="6044" spans="3:24" ht="15" customHeight="1" x14ac:dyDescent="0.25">
      <c r="C6044" s="129"/>
      <c r="D6044" s="130"/>
      <c r="E6044" s="124"/>
      <c r="F6044" s="124"/>
      <c r="G6044" s="131"/>
      <c r="H6044" s="132"/>
      <c r="I6044" s="133"/>
      <c r="J6044" s="133"/>
      <c r="K6044" s="133"/>
      <c r="L6044" s="133"/>
      <c r="M6044" s="133"/>
      <c r="N6044" s="133"/>
      <c r="O6044" s="134"/>
      <c r="P6044" s="129"/>
      <c r="Q6044" s="129"/>
      <c r="R6044" s="135"/>
      <c r="S6044" s="129"/>
      <c r="T6044" s="116"/>
      <c r="U6044" s="302"/>
      <c r="V6044" s="136"/>
      <c r="W6044" s="136"/>
      <c r="X6044" s="116"/>
    </row>
    <row r="6045" spans="3:24" ht="15" customHeight="1" x14ac:dyDescent="0.25">
      <c r="C6045" s="137"/>
      <c r="D6045" s="130"/>
      <c r="E6045" s="124"/>
      <c r="F6045" s="124"/>
      <c r="G6045" s="131"/>
      <c r="H6045" s="132"/>
      <c r="I6045" s="133"/>
      <c r="J6045" s="133"/>
      <c r="K6045" s="133"/>
      <c r="L6045" s="133"/>
      <c r="M6045" s="133"/>
      <c r="N6045" s="133"/>
      <c r="O6045" s="134"/>
      <c r="P6045" s="129"/>
      <c r="Q6045" s="137"/>
      <c r="R6045" s="138"/>
      <c r="S6045" s="137"/>
      <c r="T6045" s="124"/>
      <c r="U6045" s="301"/>
      <c r="V6045" s="139"/>
      <c r="W6045" s="139"/>
      <c r="X6045" s="124"/>
    </row>
    <row r="6046" spans="3:24" ht="15" customHeight="1" x14ac:dyDescent="0.25">
      <c r="C6046" s="129"/>
      <c r="D6046" s="130"/>
      <c r="E6046" s="124"/>
      <c r="F6046" s="124"/>
      <c r="G6046" s="131"/>
      <c r="H6046" s="132"/>
      <c r="I6046" s="133"/>
      <c r="J6046" s="133"/>
      <c r="K6046" s="133"/>
      <c r="L6046" s="133"/>
      <c r="M6046" s="133"/>
      <c r="N6046" s="133"/>
      <c r="O6046" s="134"/>
      <c r="P6046" s="129"/>
      <c r="Q6046" s="129"/>
      <c r="R6046" s="135"/>
      <c r="S6046" s="129"/>
      <c r="T6046" s="116"/>
      <c r="U6046" s="302"/>
      <c r="V6046" s="136"/>
      <c r="W6046" s="136"/>
      <c r="X6046" s="116"/>
    </row>
    <row r="6047" spans="3:24" ht="15" customHeight="1" x14ac:dyDescent="0.25">
      <c r="C6047" s="137"/>
      <c r="D6047" s="130"/>
      <c r="E6047" s="124"/>
      <c r="F6047" s="124"/>
      <c r="G6047" s="131"/>
      <c r="H6047" s="132"/>
      <c r="I6047" s="133"/>
      <c r="J6047" s="133"/>
      <c r="K6047" s="133"/>
      <c r="L6047" s="133"/>
      <c r="M6047" s="133"/>
      <c r="N6047" s="133"/>
      <c r="O6047" s="134"/>
      <c r="P6047" s="129"/>
      <c r="Q6047" s="137"/>
      <c r="R6047" s="138"/>
      <c r="S6047" s="137"/>
      <c r="T6047" s="124"/>
      <c r="U6047" s="301"/>
      <c r="V6047" s="139"/>
      <c r="W6047" s="139"/>
      <c r="X6047" s="124"/>
    </row>
    <row r="6048" spans="3:24" ht="15" customHeight="1" x14ac:dyDescent="0.25">
      <c r="C6048" s="129"/>
      <c r="D6048" s="130"/>
      <c r="E6048" s="124"/>
      <c r="F6048" s="124"/>
      <c r="G6048" s="131"/>
      <c r="H6048" s="132"/>
      <c r="I6048" s="133"/>
      <c r="J6048" s="133"/>
      <c r="K6048" s="133"/>
      <c r="L6048" s="133"/>
      <c r="M6048" s="133"/>
      <c r="N6048" s="133"/>
      <c r="O6048" s="134"/>
      <c r="P6048" s="129"/>
      <c r="Q6048" s="129"/>
      <c r="R6048" s="135"/>
      <c r="S6048" s="129"/>
      <c r="T6048" s="116"/>
      <c r="U6048" s="302"/>
      <c r="V6048" s="136"/>
      <c r="W6048" s="136"/>
      <c r="X6048" s="116"/>
    </row>
    <row r="6049" spans="3:24" ht="15" customHeight="1" x14ac:dyDescent="0.25">
      <c r="C6049" s="137"/>
      <c r="D6049" s="130"/>
      <c r="E6049" s="124"/>
      <c r="F6049" s="124"/>
      <c r="G6049" s="131"/>
      <c r="H6049" s="132"/>
      <c r="I6049" s="133"/>
      <c r="J6049" s="133"/>
      <c r="K6049" s="133"/>
      <c r="L6049" s="133"/>
      <c r="M6049" s="133"/>
      <c r="N6049" s="133"/>
      <c r="O6049" s="134"/>
      <c r="P6049" s="129"/>
      <c r="Q6049" s="137"/>
      <c r="R6049" s="138"/>
      <c r="S6049" s="137"/>
      <c r="T6049" s="124"/>
      <c r="U6049" s="301"/>
      <c r="V6049" s="139"/>
      <c r="W6049" s="139"/>
      <c r="X6049" s="124"/>
    </row>
    <row r="6050" spans="3:24" ht="15" customHeight="1" x14ac:dyDescent="0.25">
      <c r="C6050" s="129"/>
      <c r="D6050" s="130"/>
      <c r="E6050" s="124"/>
      <c r="F6050" s="124"/>
      <c r="G6050" s="131"/>
      <c r="H6050" s="132"/>
      <c r="I6050" s="133"/>
      <c r="J6050" s="133"/>
      <c r="K6050" s="133"/>
      <c r="L6050" s="133"/>
      <c r="M6050" s="133"/>
      <c r="N6050" s="133"/>
      <c r="O6050" s="134"/>
      <c r="P6050" s="129"/>
      <c r="Q6050" s="129"/>
      <c r="R6050" s="135"/>
      <c r="S6050" s="129"/>
      <c r="T6050" s="116"/>
      <c r="U6050" s="302"/>
      <c r="V6050" s="136"/>
      <c r="W6050" s="136"/>
      <c r="X6050" s="116"/>
    </row>
    <row r="6051" spans="3:24" ht="15" customHeight="1" x14ac:dyDescent="0.25">
      <c r="C6051" s="137"/>
      <c r="D6051" s="130"/>
      <c r="E6051" s="124"/>
      <c r="F6051" s="124"/>
      <c r="G6051" s="131"/>
      <c r="H6051" s="132"/>
      <c r="I6051" s="133"/>
      <c r="J6051" s="133"/>
      <c r="K6051" s="133"/>
      <c r="L6051" s="133"/>
      <c r="M6051" s="133"/>
      <c r="N6051" s="133"/>
      <c r="O6051" s="134"/>
      <c r="P6051" s="129"/>
      <c r="Q6051" s="137"/>
      <c r="R6051" s="138"/>
      <c r="S6051" s="137"/>
      <c r="T6051" s="124"/>
      <c r="U6051" s="301"/>
      <c r="V6051" s="139"/>
      <c r="W6051" s="139"/>
      <c r="X6051" s="124"/>
    </row>
    <row r="6052" spans="3:24" ht="15" customHeight="1" x14ac:dyDescent="0.25">
      <c r="C6052" s="129"/>
      <c r="D6052" s="130"/>
      <c r="E6052" s="124"/>
      <c r="F6052" s="124"/>
      <c r="G6052" s="131"/>
      <c r="H6052" s="132"/>
      <c r="I6052" s="133"/>
      <c r="J6052" s="133"/>
      <c r="K6052" s="133"/>
      <c r="L6052" s="133"/>
      <c r="M6052" s="133"/>
      <c r="N6052" s="133"/>
      <c r="O6052" s="134"/>
      <c r="P6052" s="129"/>
      <c r="Q6052" s="129"/>
      <c r="R6052" s="135"/>
      <c r="S6052" s="129"/>
      <c r="T6052" s="116"/>
      <c r="U6052" s="302"/>
      <c r="V6052" s="136"/>
      <c r="W6052" s="136"/>
      <c r="X6052" s="116"/>
    </row>
    <row r="6053" spans="3:24" ht="15" customHeight="1" x14ac:dyDescent="0.25">
      <c r="C6053" s="137"/>
      <c r="D6053" s="130"/>
      <c r="E6053" s="124"/>
      <c r="F6053" s="124"/>
      <c r="G6053" s="131"/>
      <c r="H6053" s="132"/>
      <c r="I6053" s="133"/>
      <c r="J6053" s="133"/>
      <c r="K6053" s="133"/>
      <c r="L6053" s="133"/>
      <c r="M6053" s="133"/>
      <c r="N6053" s="133"/>
      <c r="O6053" s="134"/>
      <c r="P6053" s="129"/>
      <c r="Q6053" s="137"/>
      <c r="R6053" s="138"/>
      <c r="S6053" s="137"/>
      <c r="T6053" s="124"/>
      <c r="U6053" s="301"/>
      <c r="V6053" s="139"/>
      <c r="W6053" s="139"/>
      <c r="X6053" s="124"/>
    </row>
    <row r="6054" spans="3:24" ht="15" customHeight="1" x14ac:dyDescent="0.25">
      <c r="C6054" s="129"/>
      <c r="D6054" s="130"/>
      <c r="E6054" s="124"/>
      <c r="F6054" s="124"/>
      <c r="G6054" s="131"/>
      <c r="H6054" s="132"/>
      <c r="I6054" s="133"/>
      <c r="J6054" s="133"/>
      <c r="K6054" s="133"/>
      <c r="L6054" s="133"/>
      <c r="M6054" s="133"/>
      <c r="N6054" s="133"/>
      <c r="O6054" s="134"/>
      <c r="P6054" s="129"/>
      <c r="Q6054" s="129"/>
      <c r="R6054" s="135"/>
      <c r="S6054" s="129"/>
      <c r="T6054" s="116"/>
      <c r="U6054" s="302"/>
      <c r="V6054" s="136"/>
      <c r="W6054" s="136"/>
      <c r="X6054" s="116"/>
    </row>
    <row r="6055" spans="3:24" ht="15" customHeight="1" x14ac:dyDescent="0.25">
      <c r="C6055" s="137"/>
      <c r="D6055" s="130"/>
      <c r="E6055" s="124"/>
      <c r="F6055" s="124"/>
      <c r="G6055" s="131"/>
      <c r="H6055" s="132"/>
      <c r="I6055" s="133"/>
      <c r="J6055" s="133"/>
      <c r="K6055" s="133"/>
      <c r="L6055" s="133"/>
      <c r="M6055" s="133"/>
      <c r="N6055" s="133"/>
      <c r="O6055" s="134"/>
      <c r="P6055" s="129"/>
      <c r="Q6055" s="137"/>
      <c r="R6055" s="138"/>
      <c r="S6055" s="137"/>
      <c r="T6055" s="124"/>
      <c r="U6055" s="301"/>
      <c r="V6055" s="139"/>
      <c r="W6055" s="139"/>
      <c r="X6055" s="124"/>
    </row>
    <row r="6056" spans="3:24" ht="15" customHeight="1" x14ac:dyDescent="0.25">
      <c r="C6056" s="129"/>
      <c r="D6056" s="130"/>
      <c r="E6056" s="124"/>
      <c r="F6056" s="124"/>
      <c r="G6056" s="131"/>
      <c r="H6056" s="132"/>
      <c r="I6056" s="133"/>
      <c r="J6056" s="133"/>
      <c r="K6056" s="133"/>
      <c r="L6056" s="133"/>
      <c r="M6056" s="133"/>
      <c r="N6056" s="133"/>
      <c r="O6056" s="134"/>
      <c r="P6056" s="129"/>
      <c r="Q6056" s="129"/>
      <c r="R6056" s="135"/>
      <c r="S6056" s="129"/>
      <c r="T6056" s="116"/>
      <c r="U6056" s="302"/>
      <c r="V6056" s="136"/>
      <c r="W6056" s="136"/>
      <c r="X6056" s="116"/>
    </row>
    <row r="6057" spans="3:24" ht="15" customHeight="1" x14ac:dyDescent="0.25">
      <c r="C6057" s="137"/>
      <c r="D6057" s="130"/>
      <c r="E6057" s="124"/>
      <c r="F6057" s="124"/>
      <c r="G6057" s="131"/>
      <c r="H6057" s="132"/>
      <c r="I6057" s="133"/>
      <c r="J6057" s="133"/>
      <c r="K6057" s="133"/>
      <c r="L6057" s="133"/>
      <c r="M6057" s="133"/>
      <c r="N6057" s="133"/>
      <c r="O6057" s="134"/>
      <c r="P6057" s="129"/>
      <c r="Q6057" s="137"/>
      <c r="R6057" s="138"/>
      <c r="S6057" s="137"/>
      <c r="T6057" s="124"/>
      <c r="U6057" s="301"/>
      <c r="V6057" s="139"/>
      <c r="W6057" s="139"/>
      <c r="X6057" s="124"/>
    </row>
    <row r="6058" spans="3:24" ht="15" customHeight="1" x14ac:dyDescent="0.25">
      <c r="C6058" s="129"/>
      <c r="D6058" s="130"/>
      <c r="E6058" s="124"/>
      <c r="F6058" s="124"/>
      <c r="G6058" s="131"/>
      <c r="H6058" s="132"/>
      <c r="I6058" s="133"/>
      <c r="J6058" s="133"/>
      <c r="K6058" s="133"/>
      <c r="L6058" s="133"/>
      <c r="M6058" s="133"/>
      <c r="N6058" s="133"/>
      <c r="O6058" s="134"/>
      <c r="P6058" s="129"/>
      <c r="Q6058" s="129"/>
      <c r="R6058" s="135"/>
      <c r="S6058" s="129"/>
      <c r="T6058" s="116"/>
      <c r="U6058" s="302"/>
      <c r="V6058" s="136"/>
      <c r="W6058" s="136"/>
      <c r="X6058" s="116"/>
    </row>
    <row r="6059" spans="3:24" ht="15" customHeight="1" x14ac:dyDescent="0.25">
      <c r="C6059" s="137"/>
      <c r="D6059" s="130"/>
      <c r="E6059" s="124"/>
      <c r="F6059" s="124"/>
      <c r="G6059" s="131"/>
      <c r="H6059" s="132"/>
      <c r="I6059" s="133"/>
      <c r="J6059" s="133"/>
      <c r="K6059" s="133"/>
      <c r="L6059" s="133"/>
      <c r="M6059" s="133"/>
      <c r="N6059" s="133"/>
      <c r="O6059" s="134"/>
      <c r="P6059" s="129"/>
      <c r="Q6059" s="137"/>
      <c r="R6059" s="138"/>
      <c r="S6059" s="137"/>
      <c r="T6059" s="124"/>
      <c r="U6059" s="301"/>
      <c r="V6059" s="139"/>
      <c r="W6059" s="139"/>
      <c r="X6059" s="124"/>
    </row>
    <row r="6060" spans="3:24" ht="15" customHeight="1" x14ac:dyDescent="0.25">
      <c r="C6060" s="129"/>
      <c r="D6060" s="130"/>
      <c r="E6060" s="124"/>
      <c r="F6060" s="124"/>
      <c r="G6060" s="131"/>
      <c r="H6060" s="132"/>
      <c r="I6060" s="133"/>
      <c r="J6060" s="133"/>
      <c r="K6060" s="133"/>
      <c r="L6060" s="133"/>
      <c r="M6060" s="133"/>
      <c r="N6060" s="133"/>
      <c r="O6060" s="134"/>
      <c r="P6060" s="129"/>
      <c r="Q6060" s="129"/>
      <c r="R6060" s="135"/>
      <c r="S6060" s="129"/>
      <c r="T6060" s="116"/>
      <c r="U6060" s="302"/>
      <c r="V6060" s="136"/>
      <c r="W6060" s="136"/>
      <c r="X6060" s="116"/>
    </row>
    <row r="6061" spans="3:24" ht="15" customHeight="1" x14ac:dyDescent="0.25">
      <c r="C6061" s="137"/>
      <c r="D6061" s="130"/>
      <c r="E6061" s="124"/>
      <c r="F6061" s="124"/>
      <c r="G6061" s="131"/>
      <c r="H6061" s="132"/>
      <c r="I6061" s="133"/>
      <c r="J6061" s="133"/>
      <c r="K6061" s="133"/>
      <c r="L6061" s="133"/>
      <c r="M6061" s="133"/>
      <c r="N6061" s="133"/>
      <c r="O6061" s="134"/>
      <c r="P6061" s="129"/>
      <c r="Q6061" s="137"/>
      <c r="R6061" s="138"/>
      <c r="S6061" s="137"/>
      <c r="T6061" s="124"/>
      <c r="U6061" s="301"/>
      <c r="V6061" s="139"/>
      <c r="W6061" s="139"/>
      <c r="X6061" s="124"/>
    </row>
    <row r="6062" spans="3:24" ht="15" customHeight="1" x14ac:dyDescent="0.25">
      <c r="C6062" s="129"/>
      <c r="D6062" s="130"/>
      <c r="E6062" s="124"/>
      <c r="F6062" s="124"/>
      <c r="G6062" s="131"/>
      <c r="H6062" s="132"/>
      <c r="I6062" s="133"/>
      <c r="J6062" s="133"/>
      <c r="K6062" s="133"/>
      <c r="L6062" s="133"/>
      <c r="M6062" s="133"/>
      <c r="N6062" s="133"/>
      <c r="O6062" s="134"/>
      <c r="P6062" s="129"/>
      <c r="Q6062" s="129"/>
      <c r="R6062" s="135"/>
      <c r="S6062" s="129"/>
      <c r="T6062" s="116"/>
      <c r="U6062" s="302"/>
      <c r="V6062" s="136"/>
      <c r="W6062" s="136"/>
      <c r="X6062" s="116"/>
    </row>
    <row r="6063" spans="3:24" ht="15" customHeight="1" x14ac:dyDescent="0.25">
      <c r="C6063" s="137"/>
      <c r="D6063" s="130"/>
      <c r="E6063" s="124"/>
      <c r="F6063" s="124"/>
      <c r="G6063" s="131"/>
      <c r="H6063" s="132"/>
      <c r="I6063" s="133"/>
      <c r="J6063" s="133"/>
      <c r="K6063" s="133"/>
      <c r="L6063" s="133"/>
      <c r="M6063" s="133"/>
      <c r="N6063" s="133"/>
      <c r="O6063" s="134"/>
      <c r="P6063" s="129"/>
      <c r="Q6063" s="137"/>
      <c r="R6063" s="138"/>
      <c r="S6063" s="137"/>
      <c r="T6063" s="124"/>
      <c r="U6063" s="301"/>
      <c r="V6063" s="139"/>
      <c r="W6063" s="139"/>
      <c r="X6063" s="124"/>
    </row>
    <row r="6064" spans="3:24" ht="15" customHeight="1" x14ac:dyDescent="0.25">
      <c r="C6064" s="129"/>
      <c r="D6064" s="130"/>
      <c r="E6064" s="124"/>
      <c r="F6064" s="124"/>
      <c r="G6064" s="131"/>
      <c r="H6064" s="132"/>
      <c r="I6064" s="133"/>
      <c r="J6064" s="133"/>
      <c r="K6064" s="133"/>
      <c r="L6064" s="133"/>
      <c r="M6064" s="133"/>
      <c r="N6064" s="133"/>
      <c r="O6064" s="134"/>
      <c r="P6064" s="129"/>
      <c r="Q6064" s="129"/>
      <c r="R6064" s="135"/>
      <c r="S6064" s="129"/>
      <c r="T6064" s="116"/>
      <c r="U6064" s="302"/>
      <c r="V6064" s="136"/>
      <c r="W6064" s="136"/>
      <c r="X6064" s="116"/>
    </row>
    <row r="6065" spans="3:24" ht="15" customHeight="1" x14ac:dyDescent="0.25">
      <c r="C6065" s="137"/>
      <c r="D6065" s="130"/>
      <c r="E6065" s="124"/>
      <c r="F6065" s="124"/>
      <c r="G6065" s="131"/>
      <c r="H6065" s="132"/>
      <c r="I6065" s="133"/>
      <c r="J6065" s="133"/>
      <c r="K6065" s="133"/>
      <c r="L6065" s="133"/>
      <c r="M6065" s="133"/>
      <c r="N6065" s="133"/>
      <c r="O6065" s="134"/>
      <c r="P6065" s="129"/>
      <c r="Q6065" s="137"/>
      <c r="R6065" s="138"/>
      <c r="S6065" s="137"/>
      <c r="T6065" s="124"/>
      <c r="U6065" s="301"/>
      <c r="V6065" s="139"/>
      <c r="W6065" s="139"/>
      <c r="X6065" s="124"/>
    </row>
    <row r="6066" spans="3:24" ht="15" customHeight="1" x14ac:dyDescent="0.25">
      <c r="C6066" s="129"/>
      <c r="D6066" s="130"/>
      <c r="E6066" s="124"/>
      <c r="F6066" s="124"/>
      <c r="G6066" s="131"/>
      <c r="H6066" s="132"/>
      <c r="I6066" s="133"/>
      <c r="J6066" s="133"/>
      <c r="K6066" s="133"/>
      <c r="L6066" s="133"/>
      <c r="M6066" s="133"/>
      <c r="N6066" s="133"/>
      <c r="O6066" s="134"/>
      <c r="P6066" s="129"/>
      <c r="Q6066" s="129"/>
      <c r="R6066" s="135"/>
      <c r="S6066" s="129"/>
      <c r="T6066" s="116"/>
      <c r="U6066" s="302"/>
      <c r="V6066" s="136"/>
      <c r="W6066" s="136"/>
      <c r="X6066" s="116"/>
    </row>
    <row r="6067" spans="3:24" ht="15" customHeight="1" x14ac:dyDescent="0.25">
      <c r="C6067" s="137"/>
      <c r="D6067" s="130"/>
      <c r="E6067" s="124"/>
      <c r="F6067" s="124"/>
      <c r="G6067" s="131"/>
      <c r="H6067" s="132"/>
      <c r="I6067" s="133"/>
      <c r="J6067" s="133"/>
      <c r="K6067" s="133"/>
      <c r="L6067" s="133"/>
      <c r="M6067" s="133"/>
      <c r="N6067" s="133"/>
      <c r="O6067" s="134"/>
      <c r="P6067" s="129"/>
      <c r="Q6067" s="137"/>
      <c r="R6067" s="138"/>
      <c r="S6067" s="137"/>
      <c r="T6067" s="124"/>
      <c r="U6067" s="301"/>
      <c r="V6067" s="139"/>
      <c r="W6067" s="139"/>
      <c r="X6067" s="124"/>
    </row>
    <row r="6068" spans="3:24" ht="15" customHeight="1" x14ac:dyDescent="0.25">
      <c r="C6068" s="129"/>
      <c r="D6068" s="130"/>
      <c r="E6068" s="124"/>
      <c r="F6068" s="124"/>
      <c r="G6068" s="131"/>
      <c r="H6068" s="132"/>
      <c r="I6068" s="133"/>
      <c r="J6068" s="133"/>
      <c r="K6068" s="133"/>
      <c r="L6068" s="133"/>
      <c r="M6068" s="133"/>
      <c r="N6068" s="133"/>
      <c r="O6068" s="134"/>
      <c r="P6068" s="129"/>
      <c r="Q6068" s="129"/>
      <c r="R6068" s="135"/>
      <c r="S6068" s="129"/>
      <c r="T6068" s="116"/>
      <c r="U6068" s="302"/>
      <c r="V6068" s="136"/>
      <c r="W6068" s="136"/>
      <c r="X6068" s="116"/>
    </row>
    <row r="6069" spans="3:24" ht="15" customHeight="1" x14ac:dyDescent="0.25">
      <c r="C6069" s="137"/>
      <c r="D6069" s="130"/>
      <c r="E6069" s="124"/>
      <c r="F6069" s="124"/>
      <c r="G6069" s="131"/>
      <c r="H6069" s="132"/>
      <c r="I6069" s="133"/>
      <c r="J6069" s="133"/>
      <c r="K6069" s="133"/>
      <c r="L6069" s="133"/>
      <c r="M6069" s="133"/>
      <c r="N6069" s="133"/>
      <c r="O6069" s="134"/>
      <c r="P6069" s="129"/>
      <c r="Q6069" s="137"/>
      <c r="R6069" s="138"/>
      <c r="S6069" s="137"/>
      <c r="T6069" s="124"/>
      <c r="U6069" s="301"/>
      <c r="V6069" s="139"/>
      <c r="W6069" s="139"/>
      <c r="X6069" s="124"/>
    </row>
    <row r="6070" spans="3:24" ht="15" customHeight="1" x14ac:dyDescent="0.25">
      <c r="C6070" s="129"/>
      <c r="D6070" s="130"/>
      <c r="E6070" s="124"/>
      <c r="F6070" s="124"/>
      <c r="G6070" s="131"/>
      <c r="H6070" s="132"/>
      <c r="I6070" s="133"/>
      <c r="J6070" s="133"/>
      <c r="K6070" s="133"/>
      <c r="L6070" s="133"/>
      <c r="M6070" s="133"/>
      <c r="N6070" s="133"/>
      <c r="O6070" s="134"/>
      <c r="P6070" s="129"/>
      <c r="Q6070" s="129"/>
      <c r="R6070" s="135"/>
      <c r="S6070" s="129"/>
      <c r="T6070" s="116"/>
      <c r="U6070" s="302"/>
      <c r="V6070" s="136"/>
      <c r="W6070" s="136"/>
      <c r="X6070" s="116"/>
    </row>
    <row r="6071" spans="3:24" ht="15" customHeight="1" x14ac:dyDescent="0.25">
      <c r="C6071" s="137"/>
      <c r="D6071" s="130"/>
      <c r="E6071" s="124"/>
      <c r="F6071" s="124"/>
      <c r="G6071" s="131"/>
      <c r="H6071" s="132"/>
      <c r="I6071" s="133"/>
      <c r="J6071" s="133"/>
      <c r="K6071" s="133"/>
      <c r="L6071" s="133"/>
      <c r="M6071" s="133"/>
      <c r="N6071" s="133"/>
      <c r="O6071" s="134"/>
      <c r="P6071" s="129"/>
      <c r="Q6071" s="137"/>
      <c r="R6071" s="138"/>
      <c r="S6071" s="137"/>
      <c r="T6071" s="124"/>
      <c r="U6071" s="301"/>
      <c r="V6071" s="139"/>
      <c r="W6071" s="139"/>
      <c r="X6071" s="124"/>
    </row>
    <row r="6072" spans="3:24" ht="15" customHeight="1" x14ac:dyDescent="0.25">
      <c r="C6072" s="129"/>
      <c r="D6072" s="130"/>
      <c r="E6072" s="124"/>
      <c r="F6072" s="124"/>
      <c r="G6072" s="131"/>
      <c r="H6072" s="132"/>
      <c r="I6072" s="133"/>
      <c r="J6072" s="133"/>
      <c r="K6072" s="133"/>
      <c r="L6072" s="133"/>
      <c r="M6072" s="133"/>
      <c r="N6072" s="133"/>
      <c r="O6072" s="134"/>
      <c r="P6072" s="129"/>
      <c r="Q6072" s="129"/>
      <c r="R6072" s="135"/>
      <c r="S6072" s="129"/>
      <c r="T6072" s="116"/>
      <c r="U6072" s="302"/>
      <c r="V6072" s="136"/>
      <c r="W6072" s="136"/>
      <c r="X6072" s="116"/>
    </row>
    <row r="6073" spans="3:24" ht="15" customHeight="1" x14ac:dyDescent="0.25">
      <c r="C6073" s="137"/>
      <c r="D6073" s="130"/>
      <c r="E6073" s="124"/>
      <c r="F6073" s="124"/>
      <c r="G6073" s="131"/>
      <c r="H6073" s="132"/>
      <c r="I6073" s="133"/>
      <c r="J6073" s="133"/>
      <c r="K6073" s="133"/>
      <c r="L6073" s="133"/>
      <c r="M6073" s="133"/>
      <c r="N6073" s="133"/>
      <c r="O6073" s="134"/>
      <c r="P6073" s="129"/>
      <c r="Q6073" s="137"/>
      <c r="R6073" s="138"/>
      <c r="S6073" s="137"/>
      <c r="T6073" s="124"/>
      <c r="U6073" s="301"/>
      <c r="V6073" s="139"/>
      <c r="W6073" s="139"/>
      <c r="X6073" s="124"/>
    </row>
    <row r="6074" spans="3:24" ht="15" customHeight="1" x14ac:dyDescent="0.25">
      <c r="C6074" s="129"/>
      <c r="D6074" s="130"/>
      <c r="E6074" s="124"/>
      <c r="F6074" s="124"/>
      <c r="G6074" s="131"/>
      <c r="H6074" s="132"/>
      <c r="I6074" s="133"/>
      <c r="J6074" s="133"/>
      <c r="K6074" s="133"/>
      <c r="L6074" s="133"/>
      <c r="M6074" s="133"/>
      <c r="N6074" s="133"/>
      <c r="O6074" s="134"/>
      <c r="P6074" s="129"/>
      <c r="Q6074" s="129"/>
      <c r="R6074" s="135"/>
      <c r="S6074" s="129"/>
      <c r="T6074" s="116"/>
      <c r="U6074" s="302"/>
      <c r="V6074" s="136"/>
      <c r="W6074" s="136"/>
      <c r="X6074" s="116"/>
    </row>
    <row r="6075" spans="3:24" ht="15" customHeight="1" x14ac:dyDescent="0.25">
      <c r="C6075" s="137"/>
      <c r="D6075" s="130"/>
      <c r="E6075" s="124"/>
      <c r="F6075" s="124"/>
      <c r="G6075" s="131"/>
      <c r="H6075" s="132"/>
      <c r="I6075" s="133"/>
      <c r="J6075" s="133"/>
      <c r="K6075" s="133"/>
      <c r="L6075" s="133"/>
      <c r="M6075" s="133"/>
      <c r="N6075" s="133"/>
      <c r="O6075" s="134"/>
      <c r="P6075" s="129"/>
      <c r="Q6075" s="137"/>
      <c r="R6075" s="138"/>
      <c r="S6075" s="137"/>
      <c r="T6075" s="124"/>
      <c r="U6075" s="301"/>
      <c r="V6075" s="139"/>
      <c r="W6075" s="139"/>
      <c r="X6075" s="124"/>
    </row>
    <row r="6076" spans="3:24" ht="15" customHeight="1" x14ac:dyDescent="0.25">
      <c r="C6076" s="129"/>
      <c r="D6076" s="130"/>
      <c r="E6076" s="124"/>
      <c r="F6076" s="124"/>
      <c r="G6076" s="131"/>
      <c r="H6076" s="132"/>
      <c r="I6076" s="133"/>
      <c r="J6076" s="133"/>
      <c r="K6076" s="133"/>
      <c r="L6076" s="133"/>
      <c r="M6076" s="133"/>
      <c r="N6076" s="133"/>
      <c r="O6076" s="134"/>
      <c r="P6076" s="129"/>
      <c r="Q6076" s="129"/>
      <c r="R6076" s="135"/>
      <c r="S6076" s="129"/>
      <c r="T6076" s="116"/>
      <c r="U6076" s="302"/>
      <c r="V6076" s="136"/>
      <c r="W6076" s="136"/>
      <c r="X6076" s="116"/>
    </row>
    <row r="6077" spans="3:24" ht="15" customHeight="1" x14ac:dyDescent="0.25">
      <c r="C6077" s="137"/>
      <c r="D6077" s="130"/>
      <c r="E6077" s="124"/>
      <c r="F6077" s="124"/>
      <c r="G6077" s="131"/>
      <c r="H6077" s="132"/>
      <c r="I6077" s="133"/>
      <c r="J6077" s="133"/>
      <c r="K6077" s="133"/>
      <c r="L6077" s="133"/>
      <c r="M6077" s="133"/>
      <c r="N6077" s="133"/>
      <c r="O6077" s="134"/>
      <c r="P6077" s="129"/>
      <c r="Q6077" s="137"/>
      <c r="R6077" s="138"/>
      <c r="S6077" s="137"/>
      <c r="T6077" s="124"/>
      <c r="U6077" s="301"/>
      <c r="V6077" s="139"/>
      <c r="W6077" s="139"/>
      <c r="X6077" s="124"/>
    </row>
    <row r="6078" spans="3:24" ht="15" customHeight="1" x14ac:dyDescent="0.25">
      <c r="C6078" s="129"/>
      <c r="D6078" s="130"/>
      <c r="E6078" s="124"/>
      <c r="F6078" s="124"/>
      <c r="G6078" s="131"/>
      <c r="H6078" s="132"/>
      <c r="I6078" s="133"/>
      <c r="J6078" s="133"/>
      <c r="K6078" s="133"/>
      <c r="L6078" s="133"/>
      <c r="M6078" s="133"/>
      <c r="N6078" s="133"/>
      <c r="O6078" s="134"/>
      <c r="P6078" s="129"/>
      <c r="Q6078" s="129"/>
      <c r="R6078" s="135"/>
      <c r="S6078" s="129"/>
      <c r="T6078" s="116"/>
      <c r="U6078" s="302"/>
      <c r="V6078" s="136"/>
      <c r="W6078" s="136"/>
      <c r="X6078" s="116"/>
    </row>
    <row r="6079" spans="3:24" ht="15" customHeight="1" x14ac:dyDescent="0.25">
      <c r="C6079" s="137"/>
      <c r="D6079" s="130"/>
      <c r="E6079" s="124"/>
      <c r="F6079" s="124"/>
      <c r="G6079" s="131"/>
      <c r="H6079" s="132"/>
      <c r="I6079" s="133"/>
      <c r="J6079" s="133"/>
      <c r="K6079" s="133"/>
      <c r="L6079" s="133"/>
      <c r="M6079" s="133"/>
      <c r="N6079" s="133"/>
      <c r="O6079" s="134"/>
      <c r="P6079" s="129"/>
      <c r="Q6079" s="137"/>
      <c r="R6079" s="138"/>
      <c r="S6079" s="137"/>
      <c r="T6079" s="124"/>
      <c r="U6079" s="301"/>
      <c r="V6079" s="139"/>
      <c r="W6079" s="139"/>
      <c r="X6079" s="124"/>
    </row>
    <row r="6080" spans="3:24" ht="15" customHeight="1" x14ac:dyDescent="0.25">
      <c r="C6080" s="129"/>
      <c r="D6080" s="130"/>
      <c r="E6080" s="124"/>
      <c r="F6080" s="124"/>
      <c r="G6080" s="131"/>
      <c r="H6080" s="132"/>
      <c r="I6080" s="133"/>
      <c r="J6080" s="133"/>
      <c r="K6080" s="133"/>
      <c r="L6080" s="133"/>
      <c r="M6080" s="133"/>
      <c r="N6080" s="133"/>
      <c r="O6080" s="134"/>
      <c r="P6080" s="129"/>
      <c r="Q6080" s="129"/>
      <c r="R6080" s="135"/>
      <c r="S6080" s="129"/>
      <c r="T6080" s="116"/>
      <c r="U6080" s="302"/>
      <c r="V6080" s="136"/>
      <c r="W6080" s="136"/>
      <c r="X6080" s="116"/>
    </row>
    <row r="6081" spans="3:24" ht="15" customHeight="1" x14ac:dyDescent="0.25">
      <c r="C6081" s="137"/>
      <c r="D6081" s="130"/>
      <c r="E6081" s="124"/>
      <c r="F6081" s="124"/>
      <c r="G6081" s="131"/>
      <c r="H6081" s="132"/>
      <c r="I6081" s="133"/>
      <c r="J6081" s="133"/>
      <c r="K6081" s="133"/>
      <c r="L6081" s="133"/>
      <c r="M6081" s="133"/>
      <c r="N6081" s="133"/>
      <c r="O6081" s="134"/>
      <c r="P6081" s="129"/>
      <c r="Q6081" s="137"/>
      <c r="R6081" s="138"/>
      <c r="S6081" s="137"/>
      <c r="T6081" s="124"/>
      <c r="U6081" s="301"/>
      <c r="V6081" s="139"/>
      <c r="W6081" s="139"/>
      <c r="X6081" s="124"/>
    </row>
    <row r="6082" spans="3:24" ht="15" customHeight="1" x14ac:dyDescent="0.25">
      <c r="C6082" s="129"/>
      <c r="D6082" s="130"/>
      <c r="E6082" s="124"/>
      <c r="F6082" s="124"/>
      <c r="G6082" s="131"/>
      <c r="H6082" s="132"/>
      <c r="I6082" s="133"/>
      <c r="J6082" s="133"/>
      <c r="K6082" s="133"/>
      <c r="L6082" s="133"/>
      <c r="M6082" s="133"/>
      <c r="N6082" s="133"/>
      <c r="O6082" s="134"/>
      <c r="P6082" s="129"/>
      <c r="Q6082" s="129"/>
      <c r="R6082" s="135"/>
      <c r="S6082" s="129"/>
      <c r="T6082" s="116"/>
      <c r="U6082" s="302"/>
      <c r="V6082" s="136"/>
      <c r="W6082" s="136"/>
      <c r="X6082" s="116"/>
    </row>
    <row r="6083" spans="3:24" ht="15" customHeight="1" x14ac:dyDescent="0.25">
      <c r="C6083" s="137"/>
      <c r="D6083" s="130"/>
      <c r="E6083" s="124"/>
      <c r="F6083" s="124"/>
      <c r="G6083" s="131"/>
      <c r="H6083" s="132"/>
      <c r="I6083" s="133"/>
      <c r="J6083" s="133"/>
      <c r="K6083" s="133"/>
      <c r="L6083" s="133"/>
      <c r="M6083" s="133"/>
      <c r="N6083" s="133"/>
      <c r="O6083" s="134"/>
      <c r="P6083" s="129"/>
      <c r="Q6083" s="137"/>
      <c r="R6083" s="138"/>
      <c r="S6083" s="137"/>
      <c r="T6083" s="124"/>
      <c r="U6083" s="301"/>
      <c r="V6083" s="139"/>
      <c r="W6083" s="139"/>
      <c r="X6083" s="124"/>
    </row>
    <row r="6084" spans="3:24" ht="15" customHeight="1" x14ac:dyDescent="0.25">
      <c r="C6084" s="129"/>
      <c r="D6084" s="130"/>
      <c r="E6084" s="124"/>
      <c r="F6084" s="124"/>
      <c r="G6084" s="131"/>
      <c r="H6084" s="132"/>
      <c r="I6084" s="133"/>
      <c r="J6084" s="133"/>
      <c r="K6084" s="133"/>
      <c r="L6084" s="133"/>
      <c r="M6084" s="133"/>
      <c r="N6084" s="133"/>
      <c r="O6084" s="134"/>
      <c r="P6084" s="129"/>
      <c r="Q6084" s="129"/>
      <c r="R6084" s="135"/>
      <c r="S6084" s="129"/>
      <c r="T6084" s="116"/>
      <c r="U6084" s="302"/>
      <c r="V6084" s="136"/>
      <c r="W6084" s="136"/>
      <c r="X6084" s="116"/>
    </row>
    <row r="6085" spans="3:24" ht="15" customHeight="1" x14ac:dyDescent="0.25">
      <c r="C6085" s="137"/>
      <c r="D6085" s="130"/>
      <c r="E6085" s="124"/>
      <c r="F6085" s="124"/>
      <c r="G6085" s="131"/>
      <c r="H6085" s="132"/>
      <c r="I6085" s="133"/>
      <c r="J6085" s="133"/>
      <c r="K6085" s="133"/>
      <c r="L6085" s="133"/>
      <c r="M6085" s="133"/>
      <c r="N6085" s="133"/>
      <c r="O6085" s="134"/>
      <c r="P6085" s="129"/>
      <c r="Q6085" s="137"/>
      <c r="R6085" s="138"/>
      <c r="S6085" s="137"/>
      <c r="T6085" s="124"/>
      <c r="U6085" s="301"/>
      <c r="V6085" s="139"/>
      <c r="W6085" s="139"/>
      <c r="X6085" s="124"/>
    </row>
    <row r="6086" spans="3:24" ht="15" customHeight="1" x14ac:dyDescent="0.25">
      <c r="C6086" s="129"/>
      <c r="D6086" s="130"/>
      <c r="E6086" s="124"/>
      <c r="F6086" s="124"/>
      <c r="G6086" s="131"/>
      <c r="H6086" s="132"/>
      <c r="I6086" s="133"/>
      <c r="J6086" s="133"/>
      <c r="K6086" s="133"/>
      <c r="L6086" s="133"/>
      <c r="M6086" s="133"/>
      <c r="N6086" s="133"/>
      <c r="O6086" s="134"/>
      <c r="P6086" s="129"/>
      <c r="Q6086" s="129"/>
      <c r="R6086" s="135"/>
      <c r="S6086" s="129"/>
      <c r="T6086" s="116"/>
      <c r="U6086" s="302"/>
      <c r="V6086" s="136"/>
      <c r="W6086" s="136"/>
      <c r="X6086" s="116"/>
    </row>
    <row r="6087" spans="3:24" ht="15" customHeight="1" x14ac:dyDescent="0.25">
      <c r="C6087" s="137"/>
      <c r="D6087" s="130"/>
      <c r="E6087" s="124"/>
      <c r="F6087" s="124"/>
      <c r="G6087" s="131"/>
      <c r="H6087" s="132"/>
      <c r="I6087" s="133"/>
      <c r="J6087" s="133"/>
      <c r="K6087" s="133"/>
      <c r="L6087" s="133"/>
      <c r="M6087" s="133"/>
      <c r="N6087" s="133"/>
      <c r="O6087" s="134"/>
      <c r="P6087" s="129"/>
      <c r="Q6087" s="137"/>
      <c r="R6087" s="138"/>
      <c r="S6087" s="137"/>
      <c r="T6087" s="124"/>
      <c r="U6087" s="301"/>
      <c r="V6087" s="139"/>
      <c r="W6087" s="139"/>
      <c r="X6087" s="124"/>
    </row>
    <row r="6088" spans="3:24" ht="15" customHeight="1" x14ac:dyDescent="0.25">
      <c r="C6088" s="129"/>
      <c r="D6088" s="130"/>
      <c r="E6088" s="124"/>
      <c r="F6088" s="124"/>
      <c r="G6088" s="131"/>
      <c r="H6088" s="132"/>
      <c r="I6088" s="133"/>
      <c r="J6088" s="133"/>
      <c r="K6088" s="133"/>
      <c r="L6088" s="133"/>
      <c r="M6088" s="133"/>
      <c r="N6088" s="133"/>
      <c r="O6088" s="134"/>
      <c r="P6088" s="129"/>
      <c r="Q6088" s="129"/>
      <c r="R6088" s="135"/>
      <c r="S6088" s="129"/>
      <c r="T6088" s="116"/>
      <c r="U6088" s="302"/>
      <c r="V6088" s="136"/>
      <c r="W6088" s="136"/>
      <c r="X6088" s="116"/>
    </row>
    <row r="6089" spans="3:24" ht="15" customHeight="1" x14ac:dyDescent="0.25">
      <c r="C6089" s="137"/>
      <c r="D6089" s="130"/>
      <c r="E6089" s="124"/>
      <c r="F6089" s="124"/>
      <c r="G6089" s="131"/>
      <c r="H6089" s="132"/>
      <c r="I6089" s="133"/>
      <c r="J6089" s="133"/>
      <c r="K6089" s="133"/>
      <c r="L6089" s="133"/>
      <c r="M6089" s="133"/>
      <c r="N6089" s="133"/>
      <c r="O6089" s="134"/>
      <c r="P6089" s="129"/>
      <c r="Q6089" s="137"/>
      <c r="R6089" s="138"/>
      <c r="S6089" s="137"/>
      <c r="T6089" s="124"/>
      <c r="U6089" s="301"/>
      <c r="V6089" s="139"/>
      <c r="W6089" s="139"/>
      <c r="X6089" s="124"/>
    </row>
    <row r="6090" spans="3:24" ht="15" customHeight="1" x14ac:dyDescent="0.25">
      <c r="C6090" s="129"/>
      <c r="D6090" s="130"/>
      <c r="E6090" s="124"/>
      <c r="F6090" s="124"/>
      <c r="G6090" s="131"/>
      <c r="H6090" s="132"/>
      <c r="I6090" s="133"/>
      <c r="J6090" s="133"/>
      <c r="K6090" s="133"/>
      <c r="L6090" s="133"/>
      <c r="M6090" s="133"/>
      <c r="N6090" s="133"/>
      <c r="O6090" s="134"/>
      <c r="P6090" s="129"/>
      <c r="Q6090" s="129"/>
      <c r="R6090" s="135"/>
      <c r="S6090" s="129"/>
      <c r="T6090" s="116"/>
      <c r="U6090" s="302"/>
      <c r="V6090" s="136"/>
      <c r="W6090" s="136"/>
      <c r="X6090" s="116"/>
    </row>
    <row r="6091" spans="3:24" ht="15" customHeight="1" x14ac:dyDescent="0.25">
      <c r="C6091" s="137"/>
      <c r="D6091" s="130"/>
      <c r="E6091" s="124"/>
      <c r="F6091" s="124"/>
      <c r="G6091" s="131"/>
      <c r="H6091" s="132"/>
      <c r="I6091" s="133"/>
      <c r="J6091" s="133"/>
      <c r="K6091" s="133"/>
      <c r="L6091" s="133"/>
      <c r="M6091" s="133"/>
      <c r="N6091" s="133"/>
      <c r="O6091" s="134"/>
      <c r="P6091" s="129"/>
      <c r="Q6091" s="137"/>
      <c r="R6091" s="138"/>
      <c r="S6091" s="137"/>
      <c r="T6091" s="124"/>
      <c r="U6091" s="301"/>
      <c r="V6091" s="139"/>
      <c r="W6091" s="139"/>
      <c r="X6091" s="124"/>
    </row>
    <row r="6092" spans="3:24" ht="15" customHeight="1" x14ac:dyDescent="0.25">
      <c r="C6092" s="129"/>
      <c r="D6092" s="130"/>
      <c r="E6092" s="124"/>
      <c r="F6092" s="124"/>
      <c r="G6092" s="131"/>
      <c r="H6092" s="132"/>
      <c r="I6092" s="133"/>
      <c r="J6092" s="133"/>
      <c r="K6092" s="133"/>
      <c r="L6092" s="133"/>
      <c r="M6092" s="133"/>
      <c r="N6092" s="133"/>
      <c r="O6092" s="134"/>
      <c r="P6092" s="129"/>
      <c r="Q6092" s="129"/>
      <c r="R6092" s="135"/>
      <c r="S6092" s="129"/>
      <c r="T6092" s="116"/>
      <c r="U6092" s="302"/>
      <c r="V6092" s="136"/>
      <c r="W6092" s="136"/>
      <c r="X6092" s="116"/>
    </row>
    <row r="6093" spans="3:24" ht="15" customHeight="1" x14ac:dyDescent="0.25">
      <c r="C6093" s="137"/>
      <c r="D6093" s="130"/>
      <c r="E6093" s="124"/>
      <c r="F6093" s="124"/>
      <c r="G6093" s="131"/>
      <c r="H6093" s="132"/>
      <c r="I6093" s="133"/>
      <c r="J6093" s="133"/>
      <c r="K6093" s="133"/>
      <c r="L6093" s="133"/>
      <c r="M6093" s="133"/>
      <c r="N6093" s="133"/>
      <c r="O6093" s="134"/>
      <c r="P6093" s="129"/>
      <c r="Q6093" s="137"/>
      <c r="R6093" s="138"/>
      <c r="S6093" s="137"/>
      <c r="T6093" s="124"/>
      <c r="U6093" s="301"/>
      <c r="V6093" s="139"/>
      <c r="W6093" s="139"/>
      <c r="X6093" s="124"/>
    </row>
    <row r="6094" spans="3:24" ht="15" customHeight="1" x14ac:dyDescent="0.25">
      <c r="C6094" s="129"/>
      <c r="D6094" s="130"/>
      <c r="E6094" s="124"/>
      <c r="F6094" s="124"/>
      <c r="G6094" s="131"/>
      <c r="H6094" s="132"/>
      <c r="I6094" s="133"/>
      <c r="J6094" s="133"/>
      <c r="K6094" s="133"/>
      <c r="L6094" s="133"/>
      <c r="M6094" s="133"/>
      <c r="N6094" s="133"/>
      <c r="O6094" s="134"/>
      <c r="P6094" s="129"/>
      <c r="Q6094" s="129"/>
      <c r="R6094" s="135"/>
      <c r="S6094" s="129"/>
      <c r="T6094" s="116"/>
      <c r="U6094" s="302"/>
      <c r="V6094" s="136"/>
      <c r="W6094" s="136"/>
      <c r="X6094" s="116"/>
    </row>
    <row r="6095" spans="3:24" ht="15" customHeight="1" x14ac:dyDescent="0.25">
      <c r="C6095" s="137"/>
      <c r="D6095" s="130"/>
      <c r="E6095" s="124"/>
      <c r="F6095" s="124"/>
      <c r="G6095" s="131"/>
      <c r="H6095" s="132"/>
      <c r="I6095" s="133"/>
      <c r="J6095" s="133"/>
      <c r="K6095" s="133"/>
      <c r="L6095" s="133"/>
      <c r="M6095" s="133"/>
      <c r="N6095" s="133"/>
      <c r="O6095" s="134"/>
      <c r="P6095" s="129"/>
      <c r="Q6095" s="137"/>
      <c r="R6095" s="138"/>
      <c r="S6095" s="137"/>
      <c r="T6095" s="124"/>
      <c r="U6095" s="301"/>
      <c r="V6095" s="139"/>
      <c r="W6095" s="139"/>
      <c r="X6095" s="124"/>
    </row>
    <row r="6096" spans="3:24" ht="15" customHeight="1" x14ac:dyDescent="0.25">
      <c r="C6096" s="129"/>
      <c r="D6096" s="130"/>
      <c r="E6096" s="124"/>
      <c r="F6096" s="124"/>
      <c r="G6096" s="131"/>
      <c r="H6096" s="132"/>
      <c r="I6096" s="133"/>
      <c r="J6096" s="133"/>
      <c r="K6096" s="133"/>
      <c r="L6096" s="133"/>
      <c r="M6096" s="133"/>
      <c r="N6096" s="133"/>
      <c r="O6096" s="134"/>
      <c r="P6096" s="129"/>
      <c r="Q6096" s="129"/>
      <c r="R6096" s="135"/>
      <c r="S6096" s="129"/>
      <c r="T6096" s="116"/>
      <c r="U6096" s="302"/>
      <c r="V6096" s="136"/>
      <c r="W6096" s="136"/>
      <c r="X6096" s="116"/>
    </row>
    <row r="6097" spans="3:24" ht="15" customHeight="1" x14ac:dyDescent="0.25">
      <c r="C6097" s="137"/>
      <c r="D6097" s="130"/>
      <c r="E6097" s="124"/>
      <c r="F6097" s="124"/>
      <c r="G6097" s="131"/>
      <c r="H6097" s="132"/>
      <c r="I6097" s="133"/>
      <c r="J6097" s="133"/>
      <c r="K6097" s="133"/>
      <c r="L6097" s="133"/>
      <c r="M6097" s="133"/>
      <c r="N6097" s="133"/>
      <c r="O6097" s="134"/>
      <c r="P6097" s="129"/>
      <c r="Q6097" s="137"/>
      <c r="R6097" s="138"/>
      <c r="S6097" s="137"/>
      <c r="T6097" s="124"/>
      <c r="U6097" s="301"/>
      <c r="V6097" s="139"/>
      <c r="W6097" s="139"/>
      <c r="X6097" s="124"/>
    </row>
    <row r="6098" spans="3:24" ht="15" customHeight="1" x14ac:dyDescent="0.25">
      <c r="C6098" s="129"/>
      <c r="D6098" s="130"/>
      <c r="E6098" s="124"/>
      <c r="F6098" s="124"/>
      <c r="G6098" s="131"/>
      <c r="H6098" s="132"/>
      <c r="I6098" s="133"/>
      <c r="J6098" s="133"/>
      <c r="K6098" s="133"/>
      <c r="L6098" s="133"/>
      <c r="M6098" s="133"/>
      <c r="N6098" s="133"/>
      <c r="O6098" s="134"/>
      <c r="P6098" s="129"/>
      <c r="Q6098" s="129"/>
      <c r="R6098" s="135"/>
      <c r="S6098" s="129"/>
      <c r="T6098" s="116"/>
      <c r="U6098" s="302"/>
      <c r="V6098" s="136"/>
      <c r="W6098" s="136"/>
      <c r="X6098" s="116"/>
    </row>
    <row r="6099" spans="3:24" ht="15" customHeight="1" x14ac:dyDescent="0.25">
      <c r="C6099" s="137"/>
      <c r="D6099" s="130"/>
      <c r="E6099" s="124"/>
      <c r="F6099" s="124"/>
      <c r="G6099" s="131"/>
      <c r="H6099" s="132"/>
      <c r="I6099" s="133"/>
      <c r="J6099" s="133"/>
      <c r="K6099" s="133"/>
      <c r="L6099" s="133"/>
      <c r="M6099" s="133"/>
      <c r="N6099" s="133"/>
      <c r="O6099" s="134"/>
      <c r="P6099" s="129"/>
      <c r="Q6099" s="137"/>
      <c r="R6099" s="138"/>
      <c r="S6099" s="137"/>
      <c r="T6099" s="124"/>
      <c r="U6099" s="301"/>
      <c r="V6099" s="139"/>
      <c r="W6099" s="139"/>
      <c r="X6099" s="124"/>
    </row>
    <row r="6100" spans="3:24" ht="15" customHeight="1" x14ac:dyDescent="0.25">
      <c r="C6100" s="129"/>
      <c r="D6100" s="130"/>
      <c r="E6100" s="124"/>
      <c r="F6100" s="124"/>
      <c r="G6100" s="131"/>
      <c r="H6100" s="132"/>
      <c r="I6100" s="133"/>
      <c r="J6100" s="133"/>
      <c r="K6100" s="133"/>
      <c r="L6100" s="133"/>
      <c r="M6100" s="133"/>
      <c r="N6100" s="133"/>
      <c r="O6100" s="134"/>
      <c r="P6100" s="129"/>
      <c r="Q6100" s="129"/>
      <c r="R6100" s="135"/>
      <c r="S6100" s="129"/>
      <c r="T6100" s="116"/>
      <c r="U6100" s="302"/>
      <c r="V6100" s="136"/>
      <c r="W6100" s="136"/>
      <c r="X6100" s="116"/>
    </row>
    <row r="6101" spans="3:24" ht="15" customHeight="1" x14ac:dyDescent="0.25">
      <c r="C6101" s="137"/>
      <c r="D6101" s="130"/>
      <c r="E6101" s="124"/>
      <c r="F6101" s="124"/>
      <c r="G6101" s="131"/>
      <c r="H6101" s="132"/>
      <c r="I6101" s="133"/>
      <c r="J6101" s="133"/>
      <c r="K6101" s="133"/>
      <c r="L6101" s="133"/>
      <c r="M6101" s="133"/>
      <c r="N6101" s="133"/>
      <c r="O6101" s="134"/>
      <c r="P6101" s="129"/>
      <c r="Q6101" s="137"/>
      <c r="R6101" s="138"/>
      <c r="S6101" s="137"/>
      <c r="T6101" s="124"/>
      <c r="U6101" s="301"/>
      <c r="V6101" s="139"/>
      <c r="W6101" s="139"/>
      <c r="X6101" s="124"/>
    </row>
    <row r="6102" spans="3:24" ht="15" customHeight="1" x14ac:dyDescent="0.25">
      <c r="C6102" s="129"/>
      <c r="D6102" s="130"/>
      <c r="E6102" s="124"/>
      <c r="F6102" s="124"/>
      <c r="G6102" s="131"/>
      <c r="H6102" s="132"/>
      <c r="I6102" s="133"/>
      <c r="J6102" s="133"/>
      <c r="K6102" s="133"/>
      <c r="L6102" s="133"/>
      <c r="M6102" s="133"/>
      <c r="N6102" s="133"/>
      <c r="O6102" s="134"/>
      <c r="P6102" s="129"/>
      <c r="Q6102" s="129"/>
      <c r="R6102" s="135"/>
      <c r="S6102" s="129"/>
      <c r="T6102" s="116"/>
      <c r="U6102" s="302"/>
      <c r="V6102" s="136"/>
      <c r="W6102" s="136"/>
      <c r="X6102" s="116"/>
    </row>
    <row r="6103" spans="3:24" ht="15" customHeight="1" x14ac:dyDescent="0.25">
      <c r="C6103" s="137"/>
      <c r="D6103" s="130"/>
      <c r="E6103" s="124"/>
      <c r="F6103" s="124"/>
      <c r="G6103" s="131"/>
      <c r="H6103" s="132"/>
      <c r="I6103" s="133"/>
      <c r="J6103" s="133"/>
      <c r="K6103" s="133"/>
      <c r="L6103" s="133"/>
      <c r="M6103" s="133"/>
      <c r="N6103" s="133"/>
      <c r="O6103" s="134"/>
      <c r="P6103" s="129"/>
      <c r="Q6103" s="137"/>
      <c r="R6103" s="138"/>
      <c r="S6103" s="137"/>
      <c r="T6103" s="124"/>
      <c r="U6103" s="301"/>
      <c r="V6103" s="139"/>
      <c r="W6103" s="139"/>
      <c r="X6103" s="124"/>
    </row>
    <row r="6104" spans="3:24" ht="15" customHeight="1" x14ac:dyDescent="0.25">
      <c r="C6104" s="129"/>
      <c r="D6104" s="130"/>
      <c r="E6104" s="124"/>
      <c r="F6104" s="124"/>
      <c r="G6104" s="131"/>
      <c r="H6104" s="132"/>
      <c r="I6104" s="133"/>
      <c r="J6104" s="133"/>
      <c r="K6104" s="133"/>
      <c r="L6104" s="133"/>
      <c r="M6104" s="133"/>
      <c r="N6104" s="133"/>
      <c r="O6104" s="134"/>
      <c r="P6104" s="129"/>
      <c r="Q6104" s="129"/>
      <c r="R6104" s="135"/>
      <c r="S6104" s="129"/>
      <c r="T6104" s="116"/>
      <c r="U6104" s="302"/>
      <c r="V6104" s="136"/>
      <c r="W6104" s="136"/>
      <c r="X6104" s="116"/>
    </row>
    <row r="6105" spans="3:24" ht="15" customHeight="1" x14ac:dyDescent="0.25">
      <c r="C6105" s="137"/>
      <c r="D6105" s="130"/>
      <c r="E6105" s="124"/>
      <c r="F6105" s="124"/>
      <c r="G6105" s="131"/>
      <c r="H6105" s="132"/>
      <c r="I6105" s="133"/>
      <c r="J6105" s="133"/>
      <c r="K6105" s="133"/>
      <c r="L6105" s="133"/>
      <c r="M6105" s="133"/>
      <c r="N6105" s="133"/>
      <c r="O6105" s="134"/>
      <c r="P6105" s="129"/>
      <c r="Q6105" s="137"/>
      <c r="R6105" s="138"/>
      <c r="S6105" s="137"/>
      <c r="T6105" s="124"/>
      <c r="U6105" s="301"/>
      <c r="V6105" s="139"/>
      <c r="W6105" s="139"/>
      <c r="X6105" s="124"/>
    </row>
    <row r="6106" spans="3:24" ht="15" customHeight="1" x14ac:dyDescent="0.25">
      <c r="C6106" s="129"/>
      <c r="D6106" s="130"/>
      <c r="E6106" s="124"/>
      <c r="F6106" s="124"/>
      <c r="G6106" s="131"/>
      <c r="H6106" s="132"/>
      <c r="I6106" s="133"/>
      <c r="J6106" s="133"/>
      <c r="K6106" s="133"/>
      <c r="L6106" s="133"/>
      <c r="M6106" s="133"/>
      <c r="N6106" s="133"/>
      <c r="O6106" s="134"/>
      <c r="P6106" s="129"/>
      <c r="Q6106" s="129"/>
      <c r="R6106" s="135"/>
      <c r="S6106" s="129"/>
      <c r="T6106" s="116"/>
      <c r="U6106" s="302"/>
      <c r="V6106" s="136"/>
      <c r="W6106" s="136"/>
      <c r="X6106" s="116"/>
    </row>
    <row r="6107" spans="3:24" ht="15" customHeight="1" x14ac:dyDescent="0.25">
      <c r="C6107" s="137"/>
      <c r="D6107" s="130"/>
      <c r="E6107" s="124"/>
      <c r="F6107" s="124"/>
      <c r="G6107" s="131"/>
      <c r="H6107" s="132"/>
      <c r="I6107" s="133"/>
      <c r="J6107" s="133"/>
      <c r="K6107" s="133"/>
      <c r="L6107" s="133"/>
      <c r="M6107" s="133"/>
      <c r="N6107" s="133"/>
      <c r="O6107" s="134"/>
      <c r="P6107" s="129"/>
      <c r="Q6107" s="137"/>
      <c r="R6107" s="138"/>
      <c r="S6107" s="137"/>
      <c r="T6107" s="124"/>
      <c r="U6107" s="301"/>
      <c r="V6107" s="139"/>
      <c r="W6107" s="139"/>
      <c r="X6107" s="124"/>
    </row>
    <row r="6108" spans="3:24" ht="15" customHeight="1" x14ac:dyDescent="0.25">
      <c r="C6108" s="129"/>
      <c r="D6108" s="130"/>
      <c r="E6108" s="124"/>
      <c r="F6108" s="124"/>
      <c r="G6108" s="131"/>
      <c r="H6108" s="132"/>
      <c r="I6108" s="133"/>
      <c r="J6108" s="133"/>
      <c r="K6108" s="133"/>
      <c r="L6108" s="133"/>
      <c r="M6108" s="133"/>
      <c r="N6108" s="133"/>
      <c r="O6108" s="134"/>
      <c r="P6108" s="129"/>
      <c r="Q6108" s="129"/>
      <c r="R6108" s="135"/>
      <c r="S6108" s="129"/>
      <c r="T6108" s="116"/>
      <c r="U6108" s="302"/>
      <c r="V6108" s="136"/>
      <c r="W6108" s="136"/>
      <c r="X6108" s="116"/>
    </row>
    <row r="6109" spans="3:24" ht="15" customHeight="1" x14ac:dyDescent="0.25">
      <c r="C6109" s="137"/>
      <c r="D6109" s="130"/>
      <c r="E6109" s="124"/>
      <c r="F6109" s="124"/>
      <c r="G6109" s="131"/>
      <c r="H6109" s="132"/>
      <c r="I6109" s="133"/>
      <c r="J6109" s="133"/>
      <c r="K6109" s="133"/>
      <c r="L6109" s="133"/>
      <c r="M6109" s="133"/>
      <c r="N6109" s="133"/>
      <c r="O6109" s="134"/>
      <c r="P6109" s="129"/>
      <c r="Q6109" s="137"/>
      <c r="R6109" s="138"/>
      <c r="S6109" s="137"/>
      <c r="T6109" s="124"/>
      <c r="U6109" s="301"/>
      <c r="V6109" s="139"/>
      <c r="W6109" s="139"/>
      <c r="X6109" s="124"/>
    </row>
    <row r="6110" spans="3:24" ht="15" customHeight="1" x14ac:dyDescent="0.25">
      <c r="C6110" s="129"/>
      <c r="D6110" s="130"/>
      <c r="E6110" s="124"/>
      <c r="F6110" s="124"/>
      <c r="G6110" s="131"/>
      <c r="H6110" s="132"/>
      <c r="I6110" s="133"/>
      <c r="J6110" s="133"/>
      <c r="K6110" s="133"/>
      <c r="L6110" s="133"/>
      <c r="M6110" s="133"/>
      <c r="N6110" s="133"/>
      <c r="O6110" s="134"/>
      <c r="P6110" s="129"/>
      <c r="Q6110" s="129"/>
      <c r="R6110" s="135"/>
      <c r="S6110" s="129"/>
      <c r="T6110" s="116"/>
      <c r="U6110" s="302"/>
      <c r="V6110" s="136"/>
      <c r="W6110" s="136"/>
      <c r="X6110" s="116"/>
    </row>
    <row r="6111" spans="3:24" ht="15" customHeight="1" x14ac:dyDescent="0.25">
      <c r="C6111" s="137"/>
      <c r="D6111" s="130"/>
      <c r="E6111" s="124"/>
      <c r="F6111" s="124"/>
      <c r="G6111" s="131"/>
      <c r="H6111" s="132"/>
      <c r="I6111" s="133"/>
      <c r="J6111" s="133"/>
      <c r="K6111" s="133"/>
      <c r="L6111" s="133"/>
      <c r="M6111" s="133"/>
      <c r="N6111" s="133"/>
      <c r="O6111" s="134"/>
      <c r="P6111" s="129"/>
      <c r="Q6111" s="137"/>
      <c r="R6111" s="138"/>
      <c r="S6111" s="137"/>
      <c r="T6111" s="124"/>
      <c r="U6111" s="301"/>
      <c r="V6111" s="139"/>
      <c r="W6111" s="139"/>
      <c r="X6111" s="124"/>
    </row>
    <row r="6112" spans="3:24" ht="15" customHeight="1" x14ac:dyDescent="0.25">
      <c r="C6112" s="129"/>
      <c r="D6112" s="130"/>
      <c r="E6112" s="124"/>
      <c r="F6112" s="124"/>
      <c r="G6112" s="131"/>
      <c r="H6112" s="132"/>
      <c r="I6112" s="133"/>
      <c r="J6112" s="133"/>
      <c r="K6112" s="133"/>
      <c r="L6112" s="133"/>
      <c r="M6112" s="133"/>
      <c r="N6112" s="133"/>
      <c r="O6112" s="134"/>
      <c r="P6112" s="129"/>
      <c r="Q6112" s="129"/>
      <c r="R6112" s="135"/>
      <c r="S6112" s="129"/>
      <c r="T6112" s="116"/>
      <c r="U6112" s="302"/>
      <c r="V6112" s="136"/>
      <c r="W6112" s="136"/>
      <c r="X6112" s="116"/>
    </row>
    <row r="6113" spans="3:24" ht="15" customHeight="1" x14ac:dyDescent="0.25">
      <c r="C6113" s="137"/>
      <c r="D6113" s="130"/>
      <c r="E6113" s="124"/>
      <c r="F6113" s="124"/>
      <c r="G6113" s="131"/>
      <c r="H6113" s="132"/>
      <c r="I6113" s="133"/>
      <c r="J6113" s="133"/>
      <c r="K6113" s="133"/>
      <c r="L6113" s="133"/>
      <c r="M6113" s="133"/>
      <c r="N6113" s="133"/>
      <c r="O6113" s="134"/>
      <c r="P6113" s="129"/>
      <c r="Q6113" s="137"/>
      <c r="R6113" s="138"/>
      <c r="S6113" s="137"/>
      <c r="T6113" s="124"/>
      <c r="U6113" s="301"/>
      <c r="V6113" s="139"/>
      <c r="W6113" s="139"/>
      <c r="X6113" s="124"/>
    </row>
    <row r="6114" spans="3:24" ht="15" customHeight="1" x14ac:dyDescent="0.25">
      <c r="C6114" s="129"/>
      <c r="D6114" s="130"/>
      <c r="E6114" s="124"/>
      <c r="F6114" s="124"/>
      <c r="G6114" s="131"/>
      <c r="H6114" s="132"/>
      <c r="I6114" s="133"/>
      <c r="J6114" s="133"/>
      <c r="K6114" s="133"/>
      <c r="L6114" s="133"/>
      <c r="M6114" s="133"/>
      <c r="N6114" s="133"/>
      <c r="O6114" s="134"/>
      <c r="P6114" s="129"/>
      <c r="Q6114" s="129"/>
      <c r="R6114" s="135"/>
      <c r="S6114" s="129"/>
      <c r="T6114" s="116"/>
      <c r="U6114" s="302"/>
      <c r="V6114" s="136"/>
      <c r="W6114" s="136"/>
      <c r="X6114" s="116"/>
    </row>
    <row r="6115" spans="3:24" ht="15" customHeight="1" x14ac:dyDescent="0.25">
      <c r="C6115" s="137"/>
      <c r="D6115" s="130"/>
      <c r="E6115" s="124"/>
      <c r="F6115" s="124"/>
      <c r="G6115" s="131"/>
      <c r="H6115" s="132"/>
      <c r="I6115" s="133"/>
      <c r="J6115" s="133"/>
      <c r="K6115" s="133"/>
      <c r="L6115" s="133"/>
      <c r="M6115" s="133"/>
      <c r="N6115" s="133"/>
      <c r="O6115" s="134"/>
      <c r="P6115" s="129"/>
      <c r="Q6115" s="137"/>
      <c r="R6115" s="138"/>
      <c r="S6115" s="137"/>
      <c r="T6115" s="124"/>
      <c r="U6115" s="301"/>
      <c r="V6115" s="139"/>
      <c r="W6115" s="139"/>
      <c r="X6115" s="124"/>
    </row>
    <row r="6116" spans="3:24" ht="15" customHeight="1" x14ac:dyDescent="0.25">
      <c r="C6116" s="129"/>
      <c r="D6116" s="130"/>
      <c r="E6116" s="124"/>
      <c r="F6116" s="124"/>
      <c r="G6116" s="131"/>
      <c r="H6116" s="132"/>
      <c r="I6116" s="133"/>
      <c r="J6116" s="133"/>
      <c r="K6116" s="133"/>
      <c r="L6116" s="133"/>
      <c r="M6116" s="133"/>
      <c r="N6116" s="133"/>
      <c r="O6116" s="134"/>
      <c r="P6116" s="129"/>
      <c r="Q6116" s="129"/>
      <c r="R6116" s="135"/>
      <c r="S6116" s="129"/>
      <c r="T6116" s="116"/>
      <c r="U6116" s="302"/>
      <c r="V6116" s="136"/>
      <c r="W6116" s="136"/>
      <c r="X6116" s="116"/>
    </row>
    <row r="6117" spans="3:24" ht="15" customHeight="1" x14ac:dyDescent="0.25">
      <c r="C6117" s="137"/>
      <c r="D6117" s="130"/>
      <c r="E6117" s="124"/>
      <c r="F6117" s="124"/>
      <c r="G6117" s="131"/>
      <c r="H6117" s="132"/>
      <c r="I6117" s="133"/>
      <c r="J6117" s="133"/>
      <c r="K6117" s="133"/>
      <c r="L6117" s="133"/>
      <c r="M6117" s="133"/>
      <c r="N6117" s="133"/>
      <c r="O6117" s="134"/>
      <c r="P6117" s="129"/>
      <c r="Q6117" s="137"/>
      <c r="R6117" s="138"/>
      <c r="S6117" s="137"/>
      <c r="T6117" s="124"/>
      <c r="U6117" s="301"/>
      <c r="V6117" s="139"/>
      <c r="W6117" s="139"/>
      <c r="X6117" s="124"/>
    </row>
    <row r="6118" spans="3:24" ht="15" customHeight="1" x14ac:dyDescent="0.25">
      <c r="C6118" s="129"/>
      <c r="D6118" s="130"/>
      <c r="E6118" s="124"/>
      <c r="F6118" s="124"/>
      <c r="G6118" s="131"/>
      <c r="H6118" s="132"/>
      <c r="I6118" s="133"/>
      <c r="J6118" s="133"/>
      <c r="K6118" s="133"/>
      <c r="L6118" s="133"/>
      <c r="M6118" s="133"/>
      <c r="N6118" s="133"/>
      <c r="O6118" s="134"/>
      <c r="P6118" s="129"/>
      <c r="Q6118" s="129"/>
      <c r="R6118" s="135"/>
      <c r="S6118" s="129"/>
      <c r="T6118" s="116"/>
      <c r="U6118" s="302"/>
      <c r="V6118" s="136"/>
      <c r="W6118" s="136"/>
      <c r="X6118" s="116"/>
    </row>
    <row r="6119" spans="3:24" ht="15" customHeight="1" x14ac:dyDescent="0.25">
      <c r="C6119" s="137"/>
      <c r="D6119" s="130"/>
      <c r="E6119" s="124"/>
      <c r="F6119" s="124"/>
      <c r="G6119" s="131"/>
      <c r="H6119" s="132"/>
      <c r="I6119" s="133"/>
      <c r="J6119" s="133"/>
      <c r="K6119" s="133"/>
      <c r="L6119" s="133"/>
      <c r="M6119" s="133"/>
      <c r="N6119" s="133"/>
      <c r="O6119" s="134"/>
      <c r="P6119" s="129"/>
      <c r="Q6119" s="137"/>
      <c r="R6119" s="138"/>
      <c r="S6119" s="137"/>
      <c r="T6119" s="124"/>
      <c r="U6119" s="301"/>
      <c r="V6119" s="139"/>
      <c r="W6119" s="139"/>
      <c r="X6119" s="124"/>
    </row>
    <row r="6120" spans="3:24" ht="15" customHeight="1" x14ac:dyDescent="0.25">
      <c r="C6120" s="129"/>
      <c r="D6120" s="130"/>
      <c r="E6120" s="124"/>
      <c r="F6120" s="124"/>
      <c r="G6120" s="131"/>
      <c r="H6120" s="132"/>
      <c r="I6120" s="133"/>
      <c r="J6120" s="133"/>
      <c r="K6120" s="133"/>
      <c r="L6120" s="133"/>
      <c r="M6120" s="133"/>
      <c r="N6120" s="133"/>
      <c r="O6120" s="134"/>
      <c r="P6120" s="129"/>
      <c r="Q6120" s="129"/>
      <c r="R6120" s="135"/>
      <c r="S6120" s="129"/>
      <c r="T6120" s="116"/>
      <c r="U6120" s="302"/>
      <c r="V6120" s="136"/>
      <c r="W6120" s="136"/>
      <c r="X6120" s="116"/>
    </row>
    <row r="6121" spans="3:24" ht="15" customHeight="1" x14ac:dyDescent="0.25">
      <c r="C6121" s="137"/>
      <c r="D6121" s="130"/>
      <c r="E6121" s="124"/>
      <c r="F6121" s="124"/>
      <c r="G6121" s="131"/>
      <c r="H6121" s="132"/>
      <c r="I6121" s="133"/>
      <c r="J6121" s="133"/>
      <c r="K6121" s="133"/>
      <c r="L6121" s="133"/>
      <c r="M6121" s="133"/>
      <c r="N6121" s="133"/>
      <c r="O6121" s="134"/>
      <c r="P6121" s="129"/>
      <c r="Q6121" s="137"/>
      <c r="R6121" s="138"/>
      <c r="S6121" s="137"/>
      <c r="T6121" s="124"/>
      <c r="U6121" s="301"/>
      <c r="V6121" s="139"/>
      <c r="W6121" s="139"/>
      <c r="X6121" s="124"/>
    </row>
    <row r="6122" spans="3:24" ht="15" customHeight="1" x14ac:dyDescent="0.25">
      <c r="C6122" s="129"/>
      <c r="D6122" s="130"/>
      <c r="E6122" s="124"/>
      <c r="F6122" s="124"/>
      <c r="G6122" s="131"/>
      <c r="H6122" s="132"/>
      <c r="I6122" s="133"/>
      <c r="J6122" s="133"/>
      <c r="K6122" s="133"/>
      <c r="L6122" s="133"/>
      <c r="M6122" s="133"/>
      <c r="N6122" s="133"/>
      <c r="O6122" s="134"/>
      <c r="P6122" s="129"/>
      <c r="Q6122" s="129"/>
      <c r="R6122" s="135"/>
      <c r="S6122" s="129"/>
      <c r="T6122" s="116"/>
      <c r="U6122" s="302"/>
      <c r="V6122" s="136"/>
      <c r="W6122" s="136"/>
      <c r="X6122" s="116"/>
    </row>
    <row r="6123" spans="3:24" ht="15" customHeight="1" x14ac:dyDescent="0.25">
      <c r="C6123" s="137"/>
      <c r="D6123" s="130"/>
      <c r="E6123" s="124"/>
      <c r="F6123" s="124"/>
      <c r="G6123" s="131"/>
      <c r="H6123" s="132"/>
      <c r="I6123" s="133"/>
      <c r="J6123" s="133"/>
      <c r="K6123" s="133"/>
      <c r="L6123" s="133"/>
      <c r="M6123" s="133"/>
      <c r="N6123" s="133"/>
      <c r="O6123" s="134"/>
      <c r="P6123" s="129"/>
      <c r="Q6123" s="137"/>
      <c r="R6123" s="138"/>
      <c r="S6123" s="137"/>
      <c r="T6123" s="124"/>
      <c r="U6123" s="301"/>
      <c r="V6123" s="139"/>
      <c r="W6123" s="139"/>
      <c r="X6123" s="124"/>
    </row>
    <row r="6124" spans="3:24" ht="15" customHeight="1" x14ac:dyDescent="0.25">
      <c r="C6124" s="129"/>
      <c r="D6124" s="130"/>
      <c r="E6124" s="124"/>
      <c r="F6124" s="124"/>
      <c r="G6124" s="131"/>
      <c r="H6124" s="132"/>
      <c r="I6124" s="133"/>
      <c r="J6124" s="133"/>
      <c r="K6124" s="133"/>
      <c r="L6124" s="133"/>
      <c r="M6124" s="133"/>
      <c r="N6124" s="133"/>
      <c r="O6124" s="134"/>
      <c r="P6124" s="129"/>
      <c r="Q6124" s="129"/>
      <c r="R6124" s="135"/>
      <c r="S6124" s="129"/>
      <c r="T6124" s="116"/>
      <c r="U6124" s="302"/>
      <c r="V6124" s="136"/>
      <c r="W6124" s="136"/>
      <c r="X6124" s="116"/>
    </row>
    <row r="6125" spans="3:24" ht="15" customHeight="1" x14ac:dyDescent="0.25">
      <c r="C6125" s="137"/>
      <c r="D6125" s="130"/>
      <c r="E6125" s="124"/>
      <c r="F6125" s="124"/>
      <c r="G6125" s="131"/>
      <c r="H6125" s="132"/>
      <c r="I6125" s="133"/>
      <c r="J6125" s="133"/>
      <c r="K6125" s="133"/>
      <c r="L6125" s="133"/>
      <c r="M6125" s="133"/>
      <c r="N6125" s="133"/>
      <c r="O6125" s="134"/>
      <c r="P6125" s="129"/>
      <c r="Q6125" s="137"/>
      <c r="R6125" s="138"/>
      <c r="S6125" s="137"/>
      <c r="T6125" s="124"/>
      <c r="U6125" s="301"/>
      <c r="V6125" s="139"/>
      <c r="W6125" s="139"/>
      <c r="X6125" s="124"/>
    </row>
    <row r="6126" spans="3:24" ht="15" customHeight="1" x14ac:dyDescent="0.25">
      <c r="C6126" s="129"/>
      <c r="D6126" s="130"/>
      <c r="E6126" s="124"/>
      <c r="F6126" s="124"/>
      <c r="G6126" s="131"/>
      <c r="H6126" s="132"/>
      <c r="I6126" s="133"/>
      <c r="J6126" s="133"/>
      <c r="K6126" s="133"/>
      <c r="L6126" s="133"/>
      <c r="M6126" s="133"/>
      <c r="N6126" s="133"/>
      <c r="O6126" s="134"/>
      <c r="P6126" s="129"/>
      <c r="Q6126" s="129"/>
      <c r="R6126" s="135"/>
      <c r="S6126" s="129"/>
      <c r="T6126" s="116"/>
      <c r="U6126" s="302"/>
      <c r="V6126" s="136"/>
      <c r="W6126" s="136"/>
      <c r="X6126" s="116"/>
    </row>
    <row r="6127" spans="3:24" ht="15" customHeight="1" x14ac:dyDescent="0.25">
      <c r="C6127" s="137"/>
      <c r="D6127" s="130"/>
      <c r="E6127" s="124"/>
      <c r="F6127" s="124"/>
      <c r="G6127" s="131"/>
      <c r="H6127" s="132"/>
      <c r="I6127" s="133"/>
      <c r="J6127" s="133"/>
      <c r="K6127" s="133"/>
      <c r="L6127" s="133"/>
      <c r="M6127" s="133"/>
      <c r="N6127" s="133"/>
      <c r="O6127" s="134"/>
      <c r="P6127" s="129"/>
      <c r="Q6127" s="137"/>
      <c r="R6127" s="138"/>
      <c r="S6127" s="137"/>
      <c r="T6127" s="124"/>
      <c r="U6127" s="301"/>
      <c r="V6127" s="139"/>
      <c r="W6127" s="139"/>
      <c r="X6127" s="124"/>
    </row>
    <row r="6128" spans="3:24" ht="15" customHeight="1" x14ac:dyDescent="0.25">
      <c r="C6128" s="129"/>
      <c r="D6128" s="130"/>
      <c r="E6128" s="124"/>
      <c r="F6128" s="124"/>
      <c r="G6128" s="131"/>
      <c r="H6128" s="132"/>
      <c r="I6128" s="133"/>
      <c r="J6128" s="133"/>
      <c r="K6128" s="133"/>
      <c r="L6128" s="133"/>
      <c r="M6128" s="133"/>
      <c r="N6128" s="133"/>
      <c r="O6128" s="134"/>
      <c r="P6128" s="129"/>
      <c r="Q6128" s="129"/>
      <c r="R6128" s="135"/>
      <c r="S6128" s="129"/>
      <c r="T6128" s="116"/>
      <c r="U6128" s="302"/>
      <c r="V6128" s="136"/>
      <c r="W6128" s="136"/>
      <c r="X6128" s="116"/>
    </row>
    <row r="6129" spans="3:24" ht="15" customHeight="1" x14ac:dyDescent="0.25">
      <c r="C6129" s="137"/>
      <c r="D6129" s="130"/>
      <c r="E6129" s="124"/>
      <c r="F6129" s="124"/>
      <c r="G6129" s="131"/>
      <c r="H6129" s="132"/>
      <c r="I6129" s="133"/>
      <c r="J6129" s="133"/>
      <c r="K6129" s="133"/>
      <c r="L6129" s="133"/>
      <c r="M6129" s="133"/>
      <c r="N6129" s="133"/>
      <c r="O6129" s="134"/>
      <c r="P6129" s="129"/>
      <c r="Q6129" s="137"/>
      <c r="R6129" s="138"/>
      <c r="S6129" s="137"/>
      <c r="T6129" s="124"/>
      <c r="U6129" s="301"/>
      <c r="V6129" s="139"/>
      <c r="W6129" s="139"/>
      <c r="X6129" s="124"/>
    </row>
    <row r="6130" spans="3:24" ht="15" customHeight="1" x14ac:dyDescent="0.25">
      <c r="C6130" s="129"/>
      <c r="D6130" s="130"/>
      <c r="E6130" s="124"/>
      <c r="F6130" s="124"/>
      <c r="G6130" s="131"/>
      <c r="H6130" s="132"/>
      <c r="I6130" s="133"/>
      <c r="J6130" s="133"/>
      <c r="K6130" s="133"/>
      <c r="L6130" s="133"/>
      <c r="M6130" s="133"/>
      <c r="N6130" s="133"/>
      <c r="O6130" s="134"/>
      <c r="P6130" s="129"/>
      <c r="Q6130" s="129"/>
      <c r="R6130" s="135"/>
      <c r="S6130" s="129"/>
      <c r="T6130" s="116"/>
      <c r="U6130" s="302"/>
      <c r="V6130" s="136"/>
      <c r="W6130" s="136"/>
      <c r="X6130" s="116"/>
    </row>
    <row r="6131" spans="3:24" ht="15" customHeight="1" x14ac:dyDescent="0.25">
      <c r="C6131" s="137"/>
      <c r="D6131" s="130"/>
      <c r="E6131" s="124"/>
      <c r="F6131" s="124"/>
      <c r="G6131" s="131"/>
      <c r="H6131" s="132"/>
      <c r="I6131" s="133"/>
      <c r="J6131" s="133"/>
      <c r="K6131" s="133"/>
      <c r="L6131" s="133"/>
      <c r="M6131" s="133"/>
      <c r="N6131" s="133"/>
      <c r="O6131" s="134"/>
      <c r="P6131" s="129"/>
      <c r="Q6131" s="137"/>
      <c r="R6131" s="138"/>
      <c r="S6131" s="137"/>
      <c r="T6131" s="124"/>
      <c r="U6131" s="301"/>
      <c r="V6131" s="139"/>
      <c r="W6131" s="139"/>
      <c r="X6131" s="124"/>
    </row>
    <row r="6132" spans="3:24" ht="15" customHeight="1" x14ac:dyDescent="0.25">
      <c r="C6132" s="129"/>
      <c r="D6132" s="130"/>
      <c r="E6132" s="124"/>
      <c r="F6132" s="124"/>
      <c r="G6132" s="131"/>
      <c r="H6132" s="132"/>
      <c r="I6132" s="133"/>
      <c r="J6132" s="133"/>
      <c r="K6132" s="133"/>
      <c r="L6132" s="133"/>
      <c r="M6132" s="133"/>
      <c r="N6132" s="133"/>
      <c r="O6132" s="134"/>
      <c r="P6132" s="129"/>
      <c r="Q6132" s="129"/>
      <c r="R6132" s="135"/>
      <c r="S6132" s="129"/>
      <c r="T6132" s="116"/>
      <c r="U6132" s="302"/>
      <c r="V6132" s="136"/>
      <c r="W6132" s="136"/>
      <c r="X6132" s="116"/>
    </row>
    <row r="6133" spans="3:24" ht="15" customHeight="1" x14ac:dyDescent="0.25">
      <c r="C6133" s="137"/>
      <c r="D6133" s="130"/>
      <c r="E6133" s="124"/>
      <c r="F6133" s="124"/>
      <c r="G6133" s="131"/>
      <c r="H6133" s="132"/>
      <c r="I6133" s="133"/>
      <c r="J6133" s="133"/>
      <c r="K6133" s="133"/>
      <c r="L6133" s="133"/>
      <c r="M6133" s="133"/>
      <c r="N6133" s="133"/>
      <c r="O6133" s="134"/>
      <c r="P6133" s="129"/>
      <c r="Q6133" s="137"/>
      <c r="R6133" s="138"/>
      <c r="S6133" s="137"/>
      <c r="T6133" s="124"/>
      <c r="U6133" s="301"/>
      <c r="V6133" s="139"/>
      <c r="W6133" s="139"/>
      <c r="X6133" s="124"/>
    </row>
    <row r="6134" spans="3:24" ht="15" customHeight="1" x14ac:dyDescent="0.25">
      <c r="C6134" s="129"/>
      <c r="D6134" s="130"/>
      <c r="E6134" s="124"/>
      <c r="F6134" s="124"/>
      <c r="G6134" s="131"/>
      <c r="H6134" s="132"/>
      <c r="I6134" s="133"/>
      <c r="J6134" s="133"/>
      <c r="K6134" s="133"/>
      <c r="L6134" s="133"/>
      <c r="M6134" s="133"/>
      <c r="N6134" s="133"/>
      <c r="O6134" s="134"/>
      <c r="P6134" s="129"/>
      <c r="Q6134" s="129"/>
      <c r="R6134" s="135"/>
      <c r="S6134" s="129"/>
      <c r="T6134" s="116"/>
      <c r="U6134" s="302"/>
      <c r="V6134" s="136"/>
      <c r="W6134" s="136"/>
      <c r="X6134" s="116"/>
    </row>
    <row r="6135" spans="3:24" ht="15" customHeight="1" x14ac:dyDescent="0.25">
      <c r="C6135" s="137"/>
      <c r="D6135" s="130"/>
      <c r="E6135" s="124"/>
      <c r="F6135" s="124"/>
      <c r="G6135" s="131"/>
      <c r="H6135" s="132"/>
      <c r="I6135" s="133"/>
      <c r="J6135" s="133"/>
      <c r="K6135" s="133"/>
      <c r="L6135" s="133"/>
      <c r="M6135" s="133"/>
      <c r="N6135" s="133"/>
      <c r="O6135" s="134"/>
      <c r="P6135" s="129"/>
      <c r="Q6135" s="137"/>
      <c r="R6135" s="138"/>
      <c r="S6135" s="137"/>
      <c r="T6135" s="124"/>
      <c r="U6135" s="301"/>
      <c r="V6135" s="139"/>
      <c r="W6135" s="139"/>
      <c r="X6135" s="124"/>
    </row>
    <row r="6136" spans="3:24" ht="15" customHeight="1" x14ac:dyDescent="0.25">
      <c r="C6136" s="129"/>
      <c r="D6136" s="130"/>
      <c r="E6136" s="124"/>
      <c r="F6136" s="124"/>
      <c r="G6136" s="131"/>
      <c r="H6136" s="132"/>
      <c r="I6136" s="133"/>
      <c r="J6136" s="133"/>
      <c r="K6136" s="133"/>
      <c r="L6136" s="133"/>
      <c r="M6136" s="133"/>
      <c r="N6136" s="133"/>
      <c r="O6136" s="134"/>
      <c r="P6136" s="129"/>
      <c r="Q6136" s="129"/>
      <c r="R6136" s="135"/>
      <c r="S6136" s="129"/>
      <c r="T6136" s="116"/>
      <c r="U6136" s="302"/>
      <c r="V6136" s="136"/>
      <c r="W6136" s="136"/>
      <c r="X6136" s="116"/>
    </row>
    <row r="6137" spans="3:24" ht="15" customHeight="1" x14ac:dyDescent="0.25">
      <c r="C6137" s="137"/>
      <c r="D6137" s="130"/>
      <c r="E6137" s="124"/>
      <c r="F6137" s="124"/>
      <c r="G6137" s="131"/>
      <c r="H6137" s="132"/>
      <c r="I6137" s="133"/>
      <c r="J6137" s="133"/>
      <c r="K6137" s="133"/>
      <c r="L6137" s="133"/>
      <c r="M6137" s="133"/>
      <c r="N6137" s="133"/>
      <c r="O6137" s="134"/>
      <c r="P6137" s="129"/>
      <c r="Q6137" s="137"/>
      <c r="R6137" s="138"/>
      <c r="S6137" s="137"/>
      <c r="T6137" s="124"/>
      <c r="U6137" s="301"/>
      <c r="V6137" s="139"/>
      <c r="W6137" s="139"/>
      <c r="X6137" s="124"/>
    </row>
    <row r="6138" spans="3:24" ht="15" customHeight="1" x14ac:dyDescent="0.25">
      <c r="C6138" s="129"/>
      <c r="D6138" s="130"/>
      <c r="E6138" s="124"/>
      <c r="F6138" s="124"/>
      <c r="G6138" s="131"/>
      <c r="H6138" s="132"/>
      <c r="I6138" s="133"/>
      <c r="J6138" s="133"/>
      <c r="K6138" s="133"/>
      <c r="L6138" s="133"/>
      <c r="M6138" s="133"/>
      <c r="N6138" s="133"/>
      <c r="O6138" s="134"/>
      <c r="P6138" s="129"/>
      <c r="Q6138" s="129"/>
      <c r="R6138" s="135"/>
      <c r="S6138" s="129"/>
      <c r="T6138" s="116"/>
      <c r="U6138" s="302"/>
      <c r="V6138" s="136"/>
      <c r="W6138" s="136"/>
      <c r="X6138" s="116"/>
    </row>
    <row r="6139" spans="3:24" ht="15" customHeight="1" x14ac:dyDescent="0.25">
      <c r="C6139" s="137"/>
      <c r="D6139" s="130"/>
      <c r="E6139" s="124"/>
      <c r="F6139" s="124"/>
      <c r="G6139" s="131"/>
      <c r="H6139" s="132"/>
      <c r="I6139" s="133"/>
      <c r="J6139" s="133"/>
      <c r="K6139" s="133"/>
      <c r="L6139" s="133"/>
      <c r="M6139" s="133"/>
      <c r="N6139" s="133"/>
      <c r="O6139" s="134"/>
      <c r="P6139" s="129"/>
      <c r="Q6139" s="137"/>
      <c r="R6139" s="138"/>
      <c r="S6139" s="137"/>
      <c r="T6139" s="124"/>
      <c r="U6139" s="301"/>
      <c r="V6139" s="139"/>
      <c r="W6139" s="139"/>
      <c r="X6139" s="124"/>
    </row>
    <row r="6140" spans="3:24" ht="15" customHeight="1" x14ac:dyDescent="0.25">
      <c r="C6140" s="129"/>
      <c r="D6140" s="130"/>
      <c r="E6140" s="124"/>
      <c r="F6140" s="124"/>
      <c r="G6140" s="131"/>
      <c r="H6140" s="132"/>
      <c r="I6140" s="133"/>
      <c r="J6140" s="133"/>
      <c r="K6140" s="133"/>
      <c r="L6140" s="133"/>
      <c r="M6140" s="133"/>
      <c r="N6140" s="133"/>
      <c r="O6140" s="134"/>
      <c r="P6140" s="129"/>
      <c r="Q6140" s="129"/>
      <c r="R6140" s="135"/>
      <c r="S6140" s="129"/>
      <c r="T6140" s="116"/>
      <c r="U6140" s="302"/>
      <c r="V6140" s="136"/>
      <c r="W6140" s="136"/>
      <c r="X6140" s="116"/>
    </row>
    <row r="6141" spans="3:24" ht="15" customHeight="1" x14ac:dyDescent="0.25">
      <c r="C6141" s="137"/>
      <c r="D6141" s="130"/>
      <c r="E6141" s="124"/>
      <c r="F6141" s="124"/>
      <c r="G6141" s="131"/>
      <c r="H6141" s="132"/>
      <c r="I6141" s="133"/>
      <c r="J6141" s="133"/>
      <c r="K6141" s="133"/>
      <c r="L6141" s="133"/>
      <c r="M6141" s="133"/>
      <c r="N6141" s="133"/>
      <c r="O6141" s="134"/>
      <c r="P6141" s="129"/>
      <c r="Q6141" s="137"/>
      <c r="R6141" s="138"/>
      <c r="S6141" s="137"/>
      <c r="T6141" s="124"/>
      <c r="U6141" s="301"/>
      <c r="V6141" s="139"/>
      <c r="W6141" s="139"/>
      <c r="X6141" s="124"/>
    </row>
    <row r="6142" spans="3:24" ht="15" customHeight="1" x14ac:dyDescent="0.25">
      <c r="C6142" s="129"/>
      <c r="D6142" s="130"/>
      <c r="E6142" s="124"/>
      <c r="F6142" s="124"/>
      <c r="G6142" s="131"/>
      <c r="H6142" s="132"/>
      <c r="I6142" s="133"/>
      <c r="J6142" s="133"/>
      <c r="K6142" s="133"/>
      <c r="L6142" s="133"/>
      <c r="M6142" s="133"/>
      <c r="N6142" s="133"/>
      <c r="O6142" s="134"/>
      <c r="P6142" s="129"/>
      <c r="Q6142" s="129"/>
      <c r="R6142" s="135"/>
      <c r="S6142" s="129"/>
      <c r="T6142" s="116"/>
      <c r="U6142" s="302"/>
      <c r="V6142" s="136"/>
      <c r="W6142" s="136"/>
      <c r="X6142" s="116"/>
    </row>
    <row r="6143" spans="3:24" ht="15" customHeight="1" x14ac:dyDescent="0.25">
      <c r="C6143" s="137"/>
      <c r="D6143" s="130"/>
      <c r="E6143" s="124"/>
      <c r="F6143" s="124"/>
      <c r="G6143" s="131"/>
      <c r="H6143" s="132"/>
      <c r="I6143" s="133"/>
      <c r="J6143" s="133"/>
      <c r="K6143" s="133"/>
      <c r="L6143" s="133"/>
      <c r="M6143" s="133"/>
      <c r="N6143" s="133"/>
      <c r="O6143" s="134"/>
      <c r="P6143" s="129"/>
      <c r="Q6143" s="137"/>
      <c r="R6143" s="138"/>
      <c r="S6143" s="137"/>
      <c r="T6143" s="124"/>
      <c r="U6143" s="301"/>
      <c r="V6143" s="139"/>
      <c r="W6143" s="139"/>
      <c r="X6143" s="124"/>
    </row>
    <row r="6144" spans="3:24" ht="15" customHeight="1" x14ac:dyDescent="0.25">
      <c r="C6144" s="129"/>
      <c r="D6144" s="130"/>
      <c r="E6144" s="124"/>
      <c r="F6144" s="124"/>
      <c r="G6144" s="131"/>
      <c r="H6144" s="132"/>
      <c r="I6144" s="133"/>
      <c r="J6144" s="133"/>
      <c r="K6144" s="133"/>
      <c r="L6144" s="133"/>
      <c r="M6144" s="133"/>
      <c r="N6144" s="133"/>
      <c r="O6144" s="134"/>
      <c r="P6144" s="129"/>
      <c r="Q6144" s="129"/>
      <c r="R6144" s="135"/>
      <c r="S6144" s="129"/>
      <c r="T6144" s="116"/>
      <c r="U6144" s="302"/>
      <c r="V6144" s="136"/>
      <c r="W6144" s="136"/>
      <c r="X6144" s="116"/>
    </row>
    <row r="6145" spans="3:24" ht="15" customHeight="1" x14ac:dyDescent="0.25">
      <c r="C6145" s="137"/>
      <c r="D6145" s="130"/>
      <c r="E6145" s="124"/>
      <c r="F6145" s="124"/>
      <c r="G6145" s="131"/>
      <c r="H6145" s="132"/>
      <c r="I6145" s="133"/>
      <c r="J6145" s="133"/>
      <c r="K6145" s="133"/>
      <c r="L6145" s="133"/>
      <c r="M6145" s="133"/>
      <c r="N6145" s="133"/>
      <c r="O6145" s="134"/>
      <c r="P6145" s="129"/>
      <c r="Q6145" s="137"/>
      <c r="R6145" s="138"/>
      <c r="S6145" s="137"/>
      <c r="T6145" s="124"/>
      <c r="U6145" s="301"/>
      <c r="V6145" s="139"/>
      <c r="W6145" s="139"/>
      <c r="X6145" s="124"/>
    </row>
    <row r="6146" spans="3:24" ht="15" customHeight="1" x14ac:dyDescent="0.25">
      <c r="C6146" s="129"/>
      <c r="D6146" s="130"/>
      <c r="E6146" s="124"/>
      <c r="F6146" s="124"/>
      <c r="G6146" s="131"/>
      <c r="H6146" s="132"/>
      <c r="I6146" s="133"/>
      <c r="J6146" s="133"/>
      <c r="K6146" s="133"/>
      <c r="L6146" s="133"/>
      <c r="M6146" s="133"/>
      <c r="N6146" s="133"/>
      <c r="O6146" s="134"/>
      <c r="P6146" s="129"/>
      <c r="Q6146" s="129"/>
      <c r="R6146" s="135"/>
      <c r="S6146" s="129"/>
      <c r="T6146" s="116"/>
      <c r="U6146" s="302"/>
      <c r="V6146" s="136"/>
      <c r="W6146" s="136"/>
      <c r="X6146" s="116"/>
    </row>
    <row r="6147" spans="3:24" ht="15" customHeight="1" x14ac:dyDescent="0.25">
      <c r="C6147" s="137"/>
      <c r="D6147" s="130"/>
      <c r="E6147" s="124"/>
      <c r="F6147" s="124"/>
      <c r="G6147" s="131"/>
      <c r="H6147" s="132"/>
      <c r="I6147" s="133"/>
      <c r="J6147" s="133"/>
      <c r="K6147" s="133"/>
      <c r="L6147" s="133"/>
      <c r="M6147" s="133"/>
      <c r="N6147" s="133"/>
      <c r="O6147" s="134"/>
      <c r="P6147" s="129"/>
      <c r="Q6147" s="137"/>
      <c r="R6147" s="138"/>
      <c r="S6147" s="137"/>
      <c r="T6147" s="124"/>
      <c r="U6147" s="301"/>
      <c r="V6147" s="139"/>
      <c r="W6147" s="139"/>
      <c r="X6147" s="124"/>
    </row>
    <row r="6148" spans="3:24" ht="15" customHeight="1" x14ac:dyDescent="0.25">
      <c r="C6148" s="129"/>
      <c r="D6148" s="130"/>
      <c r="E6148" s="124"/>
      <c r="F6148" s="124"/>
      <c r="G6148" s="131"/>
      <c r="H6148" s="132"/>
      <c r="I6148" s="133"/>
      <c r="J6148" s="133"/>
      <c r="K6148" s="133"/>
      <c r="L6148" s="133"/>
      <c r="M6148" s="133"/>
      <c r="N6148" s="133"/>
      <c r="O6148" s="134"/>
      <c r="P6148" s="129"/>
      <c r="Q6148" s="129"/>
      <c r="R6148" s="135"/>
      <c r="S6148" s="129"/>
      <c r="T6148" s="116"/>
      <c r="U6148" s="302"/>
      <c r="V6148" s="136"/>
      <c r="W6148" s="136"/>
      <c r="X6148" s="116"/>
    </row>
    <row r="6149" spans="3:24" ht="15" customHeight="1" x14ac:dyDescent="0.25">
      <c r="C6149" s="137"/>
      <c r="D6149" s="130"/>
      <c r="E6149" s="124"/>
      <c r="F6149" s="124"/>
      <c r="G6149" s="131"/>
      <c r="H6149" s="132"/>
      <c r="I6149" s="133"/>
      <c r="J6149" s="133"/>
      <c r="K6149" s="133"/>
      <c r="L6149" s="133"/>
      <c r="M6149" s="133"/>
      <c r="N6149" s="133"/>
      <c r="O6149" s="134"/>
      <c r="P6149" s="129"/>
      <c r="Q6149" s="137"/>
      <c r="R6149" s="138"/>
      <c r="S6149" s="137"/>
      <c r="T6149" s="124"/>
      <c r="U6149" s="301"/>
      <c r="V6149" s="139"/>
      <c r="W6149" s="139"/>
      <c r="X6149" s="124"/>
    </row>
    <row r="6150" spans="3:24" ht="15" customHeight="1" x14ac:dyDescent="0.25">
      <c r="C6150" s="129"/>
      <c r="D6150" s="130"/>
      <c r="E6150" s="124"/>
      <c r="F6150" s="124"/>
      <c r="G6150" s="131"/>
      <c r="H6150" s="132"/>
      <c r="I6150" s="133"/>
      <c r="J6150" s="133"/>
      <c r="K6150" s="133"/>
      <c r="L6150" s="133"/>
      <c r="M6150" s="133"/>
      <c r="N6150" s="133"/>
      <c r="O6150" s="134"/>
      <c r="P6150" s="129"/>
      <c r="Q6150" s="129"/>
      <c r="R6150" s="135"/>
      <c r="S6150" s="129"/>
      <c r="T6150" s="116"/>
      <c r="U6150" s="302"/>
      <c r="V6150" s="136"/>
      <c r="W6150" s="136"/>
      <c r="X6150" s="116"/>
    </row>
    <row r="6151" spans="3:24" ht="15" customHeight="1" x14ac:dyDescent="0.25">
      <c r="C6151" s="137"/>
      <c r="D6151" s="130"/>
      <c r="E6151" s="124"/>
      <c r="F6151" s="124"/>
      <c r="G6151" s="131"/>
      <c r="H6151" s="132"/>
      <c r="I6151" s="133"/>
      <c r="J6151" s="133"/>
      <c r="K6151" s="133"/>
      <c r="L6151" s="133"/>
      <c r="M6151" s="133"/>
      <c r="N6151" s="133"/>
      <c r="O6151" s="134"/>
      <c r="P6151" s="129"/>
      <c r="Q6151" s="137"/>
      <c r="R6151" s="138"/>
      <c r="S6151" s="137"/>
      <c r="T6151" s="124"/>
      <c r="U6151" s="301"/>
      <c r="V6151" s="139"/>
      <c r="W6151" s="139"/>
      <c r="X6151" s="124"/>
    </row>
    <row r="6152" spans="3:24" ht="15" customHeight="1" x14ac:dyDescent="0.25">
      <c r="C6152" s="129"/>
      <c r="D6152" s="130"/>
      <c r="E6152" s="124"/>
      <c r="F6152" s="124"/>
      <c r="G6152" s="131"/>
      <c r="H6152" s="132"/>
      <c r="I6152" s="133"/>
      <c r="J6152" s="133"/>
      <c r="K6152" s="133"/>
      <c r="L6152" s="133"/>
      <c r="M6152" s="133"/>
      <c r="N6152" s="133"/>
      <c r="O6152" s="134"/>
      <c r="P6152" s="129"/>
      <c r="Q6152" s="129"/>
      <c r="R6152" s="135"/>
      <c r="S6152" s="129"/>
      <c r="T6152" s="116"/>
      <c r="U6152" s="302"/>
      <c r="V6152" s="136"/>
      <c r="W6152" s="136"/>
      <c r="X6152" s="116"/>
    </row>
    <row r="6153" spans="3:24" ht="15" customHeight="1" x14ac:dyDescent="0.25">
      <c r="C6153" s="137"/>
      <c r="D6153" s="130"/>
      <c r="E6153" s="124"/>
      <c r="F6153" s="124"/>
      <c r="G6153" s="131"/>
      <c r="H6153" s="132"/>
      <c r="I6153" s="133"/>
      <c r="J6153" s="133"/>
      <c r="K6153" s="133"/>
      <c r="L6153" s="133"/>
      <c r="M6153" s="133"/>
      <c r="N6153" s="133"/>
      <c r="O6153" s="134"/>
      <c r="P6153" s="129"/>
      <c r="Q6153" s="137"/>
      <c r="R6153" s="138"/>
      <c r="S6153" s="137"/>
      <c r="T6153" s="124"/>
      <c r="U6153" s="301"/>
      <c r="V6153" s="139"/>
      <c r="W6153" s="139"/>
      <c r="X6153" s="124"/>
    </row>
    <row r="6154" spans="3:24" ht="15" customHeight="1" x14ac:dyDescent="0.25">
      <c r="C6154" s="129"/>
      <c r="D6154" s="130"/>
      <c r="E6154" s="124"/>
      <c r="F6154" s="124"/>
      <c r="G6154" s="131"/>
      <c r="H6154" s="132"/>
      <c r="I6154" s="133"/>
      <c r="J6154" s="133"/>
      <c r="K6154" s="133"/>
      <c r="L6154" s="133"/>
      <c r="M6154" s="133"/>
      <c r="N6154" s="133"/>
      <c r="O6154" s="134"/>
      <c r="P6154" s="129"/>
      <c r="Q6154" s="129"/>
      <c r="R6154" s="135"/>
      <c r="S6154" s="129"/>
      <c r="T6154" s="116"/>
      <c r="U6154" s="302"/>
      <c r="V6154" s="136"/>
      <c r="W6154" s="136"/>
      <c r="X6154" s="116"/>
    </row>
    <row r="6155" spans="3:24" ht="15" customHeight="1" x14ac:dyDescent="0.25">
      <c r="C6155" s="137"/>
      <c r="D6155" s="130"/>
      <c r="E6155" s="124"/>
      <c r="F6155" s="124"/>
      <c r="G6155" s="131"/>
      <c r="H6155" s="132"/>
      <c r="I6155" s="133"/>
      <c r="J6155" s="133"/>
      <c r="K6155" s="133"/>
      <c r="L6155" s="133"/>
      <c r="M6155" s="133"/>
      <c r="N6155" s="133"/>
      <c r="O6155" s="134"/>
      <c r="P6155" s="129"/>
      <c r="Q6155" s="137"/>
      <c r="R6155" s="138"/>
      <c r="S6155" s="137"/>
      <c r="T6155" s="124"/>
      <c r="U6155" s="301"/>
      <c r="V6155" s="139"/>
      <c r="W6155" s="139"/>
      <c r="X6155" s="124"/>
    </row>
    <row r="6156" spans="3:24" ht="15" customHeight="1" x14ac:dyDescent="0.25">
      <c r="C6156" s="129"/>
      <c r="D6156" s="130"/>
      <c r="E6156" s="124"/>
      <c r="F6156" s="124"/>
      <c r="G6156" s="131"/>
      <c r="H6156" s="132"/>
      <c r="I6156" s="133"/>
      <c r="J6156" s="133"/>
      <c r="K6156" s="133"/>
      <c r="L6156" s="133"/>
      <c r="M6156" s="133"/>
      <c r="N6156" s="133"/>
      <c r="O6156" s="134"/>
      <c r="P6156" s="129"/>
      <c r="Q6156" s="129"/>
      <c r="R6156" s="135"/>
      <c r="S6156" s="129"/>
      <c r="T6156" s="116"/>
      <c r="U6156" s="302"/>
      <c r="V6156" s="136"/>
      <c r="W6156" s="136"/>
      <c r="X6156" s="116"/>
    </row>
    <row r="6157" spans="3:24" ht="15" customHeight="1" x14ac:dyDescent="0.25">
      <c r="C6157" s="137"/>
      <c r="D6157" s="130"/>
      <c r="E6157" s="124"/>
      <c r="F6157" s="124"/>
      <c r="G6157" s="131"/>
      <c r="H6157" s="132"/>
      <c r="I6157" s="133"/>
      <c r="J6157" s="133"/>
      <c r="K6157" s="133"/>
      <c r="L6157" s="133"/>
      <c r="M6157" s="133"/>
      <c r="N6157" s="133"/>
      <c r="O6157" s="134"/>
      <c r="P6157" s="129"/>
      <c r="Q6157" s="137"/>
      <c r="R6157" s="138"/>
      <c r="S6157" s="137"/>
      <c r="T6157" s="124"/>
      <c r="U6157" s="301"/>
      <c r="V6157" s="139"/>
      <c r="W6157" s="139"/>
      <c r="X6157" s="124"/>
    </row>
    <row r="6158" spans="3:24" ht="15" customHeight="1" x14ac:dyDescent="0.25">
      <c r="C6158" s="129"/>
      <c r="D6158" s="130"/>
      <c r="E6158" s="124"/>
      <c r="F6158" s="124"/>
      <c r="G6158" s="131"/>
      <c r="H6158" s="132"/>
      <c r="I6158" s="133"/>
      <c r="J6158" s="133"/>
      <c r="K6158" s="133"/>
      <c r="L6158" s="133"/>
      <c r="M6158" s="133"/>
      <c r="N6158" s="133"/>
      <c r="O6158" s="134"/>
      <c r="P6158" s="129"/>
      <c r="Q6158" s="129"/>
      <c r="R6158" s="135"/>
      <c r="S6158" s="129"/>
      <c r="T6158" s="116"/>
      <c r="U6158" s="302"/>
      <c r="V6158" s="136"/>
      <c r="W6158" s="136"/>
      <c r="X6158" s="116"/>
    </row>
    <row r="6159" spans="3:24" ht="15" customHeight="1" x14ac:dyDescent="0.25">
      <c r="C6159" s="137"/>
      <c r="D6159" s="130"/>
      <c r="E6159" s="124"/>
      <c r="F6159" s="124"/>
      <c r="G6159" s="131"/>
      <c r="H6159" s="132"/>
      <c r="I6159" s="133"/>
      <c r="J6159" s="133"/>
      <c r="K6159" s="133"/>
      <c r="L6159" s="133"/>
      <c r="M6159" s="133"/>
      <c r="N6159" s="133"/>
      <c r="O6159" s="134"/>
      <c r="P6159" s="129"/>
      <c r="Q6159" s="137"/>
      <c r="R6159" s="138"/>
      <c r="S6159" s="137"/>
      <c r="T6159" s="124"/>
      <c r="U6159" s="301"/>
      <c r="V6159" s="139"/>
      <c r="W6159" s="139"/>
      <c r="X6159" s="124"/>
    </row>
    <row r="6160" spans="3:24" ht="15" customHeight="1" x14ac:dyDescent="0.25">
      <c r="C6160" s="129"/>
      <c r="D6160" s="130"/>
      <c r="E6160" s="124"/>
      <c r="F6160" s="124"/>
      <c r="G6160" s="131"/>
      <c r="H6160" s="132"/>
      <c r="I6160" s="133"/>
      <c r="J6160" s="133"/>
      <c r="K6160" s="133"/>
      <c r="L6160" s="133"/>
      <c r="M6160" s="133"/>
      <c r="N6160" s="133"/>
      <c r="O6160" s="134"/>
      <c r="P6160" s="129"/>
      <c r="Q6160" s="129"/>
      <c r="R6160" s="135"/>
      <c r="S6160" s="129"/>
      <c r="T6160" s="116"/>
      <c r="U6160" s="302"/>
      <c r="V6160" s="136"/>
      <c r="W6160" s="136"/>
      <c r="X6160" s="116"/>
    </row>
    <row r="6161" spans="3:24" ht="15" customHeight="1" x14ac:dyDescent="0.25">
      <c r="C6161" s="137"/>
      <c r="D6161" s="130"/>
      <c r="E6161" s="124"/>
      <c r="F6161" s="124"/>
      <c r="G6161" s="131"/>
      <c r="H6161" s="132"/>
      <c r="I6161" s="133"/>
      <c r="J6161" s="133"/>
      <c r="K6161" s="133"/>
      <c r="L6161" s="133"/>
      <c r="M6161" s="133"/>
      <c r="N6161" s="133"/>
      <c r="O6161" s="134"/>
      <c r="P6161" s="129"/>
      <c r="Q6161" s="137"/>
      <c r="R6161" s="138"/>
      <c r="S6161" s="137"/>
      <c r="T6161" s="124"/>
      <c r="U6161" s="301"/>
      <c r="V6161" s="139"/>
      <c r="W6161" s="139"/>
      <c r="X6161" s="124"/>
    </row>
    <row r="6162" spans="3:24" ht="15" customHeight="1" x14ac:dyDescent="0.25">
      <c r="C6162" s="129"/>
      <c r="D6162" s="130"/>
      <c r="E6162" s="124"/>
      <c r="F6162" s="124"/>
      <c r="G6162" s="131"/>
      <c r="H6162" s="132"/>
      <c r="I6162" s="133"/>
      <c r="J6162" s="133"/>
      <c r="K6162" s="133"/>
      <c r="L6162" s="133"/>
      <c r="M6162" s="133"/>
      <c r="N6162" s="133"/>
      <c r="O6162" s="134"/>
      <c r="P6162" s="129"/>
      <c r="Q6162" s="129"/>
      <c r="R6162" s="135"/>
      <c r="S6162" s="129"/>
      <c r="T6162" s="116"/>
      <c r="U6162" s="302"/>
      <c r="V6162" s="136"/>
      <c r="W6162" s="136"/>
      <c r="X6162" s="116"/>
    </row>
    <row r="6163" spans="3:24" ht="15" customHeight="1" x14ac:dyDescent="0.25">
      <c r="C6163" s="137"/>
      <c r="D6163" s="130"/>
      <c r="E6163" s="124"/>
      <c r="F6163" s="124"/>
      <c r="G6163" s="131"/>
      <c r="H6163" s="132"/>
      <c r="I6163" s="133"/>
      <c r="J6163" s="133"/>
      <c r="K6163" s="133"/>
      <c r="L6163" s="133"/>
      <c r="M6163" s="133"/>
      <c r="N6163" s="133"/>
      <c r="O6163" s="134"/>
      <c r="P6163" s="129"/>
      <c r="Q6163" s="137"/>
      <c r="R6163" s="138"/>
      <c r="S6163" s="137"/>
      <c r="T6163" s="124"/>
      <c r="U6163" s="301"/>
      <c r="V6163" s="139"/>
      <c r="W6163" s="139"/>
      <c r="X6163" s="124"/>
    </row>
    <row r="6164" spans="3:24" ht="15" customHeight="1" x14ac:dyDescent="0.25">
      <c r="C6164" s="129"/>
      <c r="D6164" s="130"/>
      <c r="E6164" s="124"/>
      <c r="F6164" s="124"/>
      <c r="G6164" s="131"/>
      <c r="H6164" s="132"/>
      <c r="I6164" s="133"/>
      <c r="J6164" s="133"/>
      <c r="K6164" s="133"/>
      <c r="L6164" s="133"/>
      <c r="M6164" s="133"/>
      <c r="N6164" s="133"/>
      <c r="O6164" s="134"/>
      <c r="P6164" s="129"/>
      <c r="Q6164" s="129"/>
      <c r="R6164" s="135"/>
      <c r="S6164" s="129"/>
      <c r="T6164" s="116"/>
      <c r="U6164" s="302"/>
      <c r="V6164" s="136"/>
      <c r="W6164" s="136"/>
      <c r="X6164" s="116"/>
    </row>
    <row r="6165" spans="3:24" ht="15" customHeight="1" x14ac:dyDescent="0.25">
      <c r="C6165" s="137"/>
      <c r="D6165" s="130"/>
      <c r="E6165" s="124"/>
      <c r="F6165" s="124"/>
      <c r="G6165" s="131"/>
      <c r="H6165" s="132"/>
      <c r="I6165" s="133"/>
      <c r="J6165" s="133"/>
      <c r="K6165" s="133"/>
      <c r="L6165" s="133"/>
      <c r="M6165" s="133"/>
      <c r="N6165" s="133"/>
      <c r="O6165" s="134"/>
      <c r="P6165" s="129"/>
      <c r="Q6165" s="137"/>
      <c r="R6165" s="138"/>
      <c r="S6165" s="137"/>
      <c r="T6165" s="124"/>
      <c r="U6165" s="301"/>
      <c r="V6165" s="139"/>
      <c r="W6165" s="139"/>
      <c r="X6165" s="124"/>
    </row>
    <row r="6166" spans="3:24" ht="15" customHeight="1" x14ac:dyDescent="0.25">
      <c r="C6166" s="129"/>
      <c r="D6166" s="130"/>
      <c r="E6166" s="124"/>
      <c r="F6166" s="124"/>
      <c r="G6166" s="131"/>
      <c r="H6166" s="132"/>
      <c r="I6166" s="133"/>
      <c r="J6166" s="133"/>
      <c r="K6166" s="133"/>
      <c r="L6166" s="133"/>
      <c r="M6166" s="133"/>
      <c r="N6166" s="133"/>
      <c r="O6166" s="134"/>
      <c r="P6166" s="129"/>
      <c r="Q6166" s="129"/>
      <c r="R6166" s="135"/>
      <c r="S6166" s="129"/>
      <c r="T6166" s="116"/>
      <c r="U6166" s="302"/>
      <c r="V6166" s="136"/>
      <c r="W6166" s="136"/>
      <c r="X6166" s="116"/>
    </row>
    <row r="6167" spans="3:24" ht="15" customHeight="1" x14ac:dyDescent="0.25">
      <c r="C6167" s="137"/>
      <c r="D6167" s="130"/>
      <c r="E6167" s="124"/>
      <c r="F6167" s="124"/>
      <c r="G6167" s="131"/>
      <c r="H6167" s="132"/>
      <c r="I6167" s="133"/>
      <c r="J6167" s="133"/>
      <c r="K6167" s="133"/>
      <c r="L6167" s="133"/>
      <c r="M6167" s="133"/>
      <c r="N6167" s="133"/>
      <c r="O6167" s="134"/>
      <c r="P6167" s="129"/>
      <c r="Q6167" s="137"/>
      <c r="R6167" s="138"/>
      <c r="S6167" s="137"/>
      <c r="T6167" s="124"/>
      <c r="U6167" s="301"/>
      <c r="V6167" s="139"/>
      <c r="W6167" s="139"/>
      <c r="X6167" s="124"/>
    </row>
    <row r="6168" spans="3:24" ht="15" customHeight="1" x14ac:dyDescent="0.25">
      <c r="C6168" s="129"/>
      <c r="D6168" s="130"/>
      <c r="E6168" s="124"/>
      <c r="F6168" s="124"/>
      <c r="G6168" s="131"/>
      <c r="H6168" s="132"/>
      <c r="I6168" s="133"/>
      <c r="J6168" s="133"/>
      <c r="K6168" s="133"/>
      <c r="L6168" s="133"/>
      <c r="M6168" s="133"/>
      <c r="N6168" s="133"/>
      <c r="O6168" s="134"/>
      <c r="P6168" s="129"/>
      <c r="Q6168" s="129"/>
      <c r="R6168" s="135"/>
      <c r="S6168" s="129"/>
      <c r="T6168" s="116"/>
      <c r="U6168" s="302"/>
      <c r="V6168" s="136"/>
      <c r="W6168" s="136"/>
      <c r="X6168" s="116"/>
    </row>
    <row r="6169" spans="3:24" ht="15" customHeight="1" x14ac:dyDescent="0.25">
      <c r="C6169" s="137"/>
      <c r="D6169" s="130"/>
      <c r="E6169" s="124"/>
      <c r="F6169" s="124"/>
      <c r="G6169" s="131"/>
      <c r="H6169" s="132"/>
      <c r="I6169" s="133"/>
      <c r="J6169" s="133"/>
      <c r="K6169" s="133"/>
      <c r="L6169" s="133"/>
      <c r="M6169" s="133"/>
      <c r="N6169" s="133"/>
      <c r="O6169" s="134"/>
      <c r="P6169" s="129"/>
      <c r="Q6169" s="137"/>
      <c r="R6169" s="138"/>
      <c r="S6169" s="137"/>
      <c r="T6169" s="124"/>
      <c r="U6169" s="301"/>
      <c r="V6169" s="139"/>
      <c r="W6169" s="139"/>
      <c r="X6169" s="124"/>
    </row>
    <row r="6170" spans="3:24" ht="15" customHeight="1" x14ac:dyDescent="0.25">
      <c r="C6170" s="129"/>
      <c r="D6170" s="130"/>
      <c r="E6170" s="124"/>
      <c r="F6170" s="124"/>
      <c r="G6170" s="131"/>
      <c r="H6170" s="132"/>
      <c r="I6170" s="133"/>
      <c r="J6170" s="133"/>
      <c r="K6170" s="133"/>
      <c r="L6170" s="133"/>
      <c r="M6170" s="133"/>
      <c r="N6170" s="133"/>
      <c r="O6170" s="134"/>
      <c r="P6170" s="129"/>
      <c r="Q6170" s="129"/>
      <c r="R6170" s="135"/>
      <c r="S6170" s="129"/>
      <c r="T6170" s="116"/>
      <c r="U6170" s="302"/>
      <c r="V6170" s="136"/>
      <c r="W6170" s="136"/>
      <c r="X6170" s="116"/>
    </row>
    <row r="6171" spans="3:24" ht="15" customHeight="1" x14ac:dyDescent="0.25">
      <c r="C6171" s="137"/>
      <c r="D6171" s="130"/>
      <c r="E6171" s="124"/>
      <c r="F6171" s="124"/>
      <c r="G6171" s="131"/>
      <c r="H6171" s="132"/>
      <c r="I6171" s="133"/>
      <c r="J6171" s="133"/>
      <c r="K6171" s="133"/>
      <c r="L6171" s="133"/>
      <c r="M6171" s="133"/>
      <c r="N6171" s="133"/>
      <c r="O6171" s="134"/>
      <c r="P6171" s="129"/>
      <c r="Q6171" s="137"/>
      <c r="R6171" s="138"/>
      <c r="S6171" s="137"/>
      <c r="T6171" s="124"/>
      <c r="U6171" s="301"/>
      <c r="V6171" s="139"/>
      <c r="W6171" s="139"/>
      <c r="X6171" s="124"/>
    </row>
    <row r="6172" spans="3:24" ht="15" customHeight="1" x14ac:dyDescent="0.25">
      <c r="C6172" s="129"/>
      <c r="D6172" s="130"/>
      <c r="E6172" s="124"/>
      <c r="F6172" s="124"/>
      <c r="G6172" s="131"/>
      <c r="H6172" s="132"/>
      <c r="I6172" s="133"/>
      <c r="J6172" s="133"/>
      <c r="K6172" s="133"/>
      <c r="L6172" s="133"/>
      <c r="M6172" s="133"/>
      <c r="N6172" s="133"/>
      <c r="O6172" s="134"/>
      <c r="P6172" s="129"/>
      <c r="Q6172" s="129"/>
      <c r="R6172" s="135"/>
      <c r="S6172" s="129"/>
      <c r="T6172" s="116"/>
      <c r="U6172" s="302"/>
      <c r="V6172" s="136"/>
      <c r="W6172" s="136"/>
      <c r="X6172" s="116"/>
    </row>
    <row r="6173" spans="3:24" ht="15" customHeight="1" x14ac:dyDescent="0.25">
      <c r="C6173" s="137"/>
      <c r="D6173" s="130"/>
      <c r="E6173" s="124"/>
      <c r="F6173" s="124"/>
      <c r="G6173" s="131"/>
      <c r="H6173" s="132"/>
      <c r="I6173" s="133"/>
      <c r="J6173" s="133"/>
      <c r="K6173" s="133"/>
      <c r="L6173" s="133"/>
      <c r="M6173" s="133"/>
      <c r="N6173" s="133"/>
      <c r="O6173" s="134"/>
      <c r="P6173" s="129"/>
      <c r="Q6173" s="137"/>
      <c r="R6173" s="138"/>
      <c r="S6173" s="137"/>
      <c r="T6173" s="124"/>
      <c r="U6173" s="301"/>
      <c r="V6173" s="139"/>
      <c r="W6173" s="139"/>
      <c r="X6173" s="124"/>
    </row>
    <row r="6174" spans="3:24" ht="15" customHeight="1" x14ac:dyDescent="0.25">
      <c r="C6174" s="129"/>
      <c r="D6174" s="130"/>
      <c r="E6174" s="124"/>
      <c r="F6174" s="124"/>
      <c r="G6174" s="131"/>
      <c r="H6174" s="132"/>
      <c r="I6174" s="133"/>
      <c r="J6174" s="133"/>
      <c r="K6174" s="133"/>
      <c r="L6174" s="133"/>
      <c r="M6174" s="133"/>
      <c r="N6174" s="133"/>
      <c r="O6174" s="134"/>
      <c r="P6174" s="129"/>
      <c r="Q6174" s="129"/>
      <c r="R6174" s="135"/>
      <c r="S6174" s="129"/>
      <c r="T6174" s="116"/>
      <c r="U6174" s="302"/>
      <c r="V6174" s="136"/>
      <c r="W6174" s="136"/>
      <c r="X6174" s="116"/>
    </row>
    <row r="6175" spans="3:24" ht="15" customHeight="1" x14ac:dyDescent="0.25">
      <c r="C6175" s="137"/>
      <c r="D6175" s="130"/>
      <c r="E6175" s="124"/>
      <c r="F6175" s="124"/>
      <c r="G6175" s="131"/>
      <c r="H6175" s="132"/>
      <c r="I6175" s="133"/>
      <c r="J6175" s="133"/>
      <c r="K6175" s="133"/>
      <c r="L6175" s="133"/>
      <c r="M6175" s="133"/>
      <c r="N6175" s="133"/>
      <c r="O6175" s="134"/>
      <c r="P6175" s="129"/>
      <c r="Q6175" s="137"/>
      <c r="R6175" s="138"/>
      <c r="S6175" s="137"/>
      <c r="T6175" s="124"/>
      <c r="U6175" s="301"/>
      <c r="V6175" s="139"/>
      <c r="W6175" s="139"/>
      <c r="X6175" s="124"/>
    </row>
    <row r="6176" spans="3:24" ht="15" customHeight="1" x14ac:dyDescent="0.25">
      <c r="C6176" s="129"/>
      <c r="D6176" s="130"/>
      <c r="E6176" s="124"/>
      <c r="F6176" s="124"/>
      <c r="G6176" s="131"/>
      <c r="H6176" s="132"/>
      <c r="I6176" s="133"/>
      <c r="J6176" s="133"/>
      <c r="K6176" s="133"/>
      <c r="L6176" s="133"/>
      <c r="M6176" s="133"/>
      <c r="N6176" s="133"/>
      <c r="O6176" s="134"/>
      <c r="P6176" s="129"/>
      <c r="Q6176" s="129"/>
      <c r="R6176" s="135"/>
      <c r="S6176" s="129"/>
      <c r="T6176" s="116"/>
      <c r="U6176" s="302"/>
      <c r="V6176" s="136"/>
      <c r="W6176" s="136"/>
      <c r="X6176" s="116"/>
    </row>
    <row r="6177" spans="3:24" ht="15" customHeight="1" x14ac:dyDescent="0.25">
      <c r="C6177" s="137"/>
      <c r="D6177" s="130"/>
      <c r="E6177" s="124"/>
      <c r="F6177" s="124"/>
      <c r="G6177" s="131"/>
      <c r="H6177" s="132"/>
      <c r="I6177" s="133"/>
      <c r="J6177" s="133"/>
      <c r="K6177" s="133"/>
      <c r="L6177" s="133"/>
      <c r="M6177" s="133"/>
      <c r="N6177" s="133"/>
      <c r="O6177" s="134"/>
      <c r="P6177" s="129"/>
      <c r="Q6177" s="137"/>
      <c r="R6177" s="138"/>
      <c r="S6177" s="137"/>
      <c r="T6177" s="124"/>
      <c r="U6177" s="301"/>
      <c r="V6177" s="139"/>
      <c r="W6177" s="139"/>
      <c r="X6177" s="124"/>
    </row>
    <row r="6178" spans="3:24" ht="15" customHeight="1" x14ac:dyDescent="0.25">
      <c r="C6178" s="129"/>
      <c r="D6178" s="130"/>
      <c r="E6178" s="124"/>
      <c r="F6178" s="124"/>
      <c r="G6178" s="131"/>
      <c r="H6178" s="132"/>
      <c r="I6178" s="133"/>
      <c r="J6178" s="133"/>
      <c r="K6178" s="133"/>
      <c r="L6178" s="133"/>
      <c r="M6178" s="133"/>
      <c r="N6178" s="133"/>
      <c r="O6178" s="134"/>
      <c r="P6178" s="129"/>
      <c r="Q6178" s="129"/>
      <c r="R6178" s="135"/>
      <c r="S6178" s="129"/>
      <c r="T6178" s="116"/>
      <c r="U6178" s="302"/>
      <c r="V6178" s="136"/>
      <c r="W6178" s="136"/>
      <c r="X6178" s="116"/>
    </row>
    <row r="6179" spans="3:24" ht="15" customHeight="1" x14ac:dyDescent="0.25">
      <c r="C6179" s="137"/>
      <c r="D6179" s="130"/>
      <c r="E6179" s="124"/>
      <c r="F6179" s="124"/>
      <c r="G6179" s="131"/>
      <c r="H6179" s="132"/>
      <c r="I6179" s="133"/>
      <c r="J6179" s="133"/>
      <c r="K6179" s="133"/>
      <c r="L6179" s="133"/>
      <c r="M6179" s="133"/>
      <c r="N6179" s="133"/>
      <c r="O6179" s="134"/>
      <c r="P6179" s="129"/>
      <c r="Q6179" s="137"/>
      <c r="R6179" s="138"/>
      <c r="S6179" s="137"/>
      <c r="T6179" s="124"/>
      <c r="U6179" s="301"/>
      <c r="V6179" s="139"/>
      <c r="W6179" s="139"/>
      <c r="X6179" s="124"/>
    </row>
    <row r="6180" spans="3:24" ht="15" customHeight="1" x14ac:dyDescent="0.25">
      <c r="C6180" s="129"/>
      <c r="D6180" s="130"/>
      <c r="E6180" s="124"/>
      <c r="F6180" s="124"/>
      <c r="G6180" s="131"/>
      <c r="H6180" s="132"/>
      <c r="I6180" s="133"/>
      <c r="J6180" s="133"/>
      <c r="K6180" s="133"/>
      <c r="L6180" s="133"/>
      <c r="M6180" s="133"/>
      <c r="N6180" s="133"/>
      <c r="O6180" s="134"/>
      <c r="P6180" s="129"/>
      <c r="Q6180" s="129"/>
      <c r="R6180" s="135"/>
      <c r="S6180" s="129"/>
      <c r="T6180" s="116"/>
      <c r="U6180" s="302"/>
      <c r="V6180" s="136"/>
      <c r="W6180" s="136"/>
      <c r="X6180" s="116"/>
    </row>
    <row r="6181" spans="3:24" ht="15" customHeight="1" x14ac:dyDescent="0.25">
      <c r="C6181" s="137"/>
      <c r="D6181" s="130"/>
      <c r="E6181" s="124"/>
      <c r="F6181" s="124"/>
      <c r="G6181" s="131"/>
      <c r="H6181" s="132"/>
      <c r="I6181" s="133"/>
      <c r="J6181" s="133"/>
      <c r="K6181" s="133"/>
      <c r="L6181" s="133"/>
      <c r="M6181" s="133"/>
      <c r="N6181" s="133"/>
      <c r="O6181" s="134"/>
      <c r="P6181" s="129"/>
      <c r="Q6181" s="137"/>
      <c r="R6181" s="138"/>
      <c r="S6181" s="137"/>
      <c r="T6181" s="124"/>
      <c r="U6181" s="301"/>
      <c r="V6181" s="139"/>
      <c r="W6181" s="139"/>
      <c r="X6181" s="124"/>
    </row>
    <row r="6182" spans="3:24" ht="15" customHeight="1" x14ac:dyDescent="0.25">
      <c r="C6182" s="129"/>
      <c r="D6182" s="130"/>
      <c r="E6182" s="124"/>
      <c r="F6182" s="124"/>
      <c r="G6182" s="131"/>
      <c r="H6182" s="132"/>
      <c r="I6182" s="133"/>
      <c r="J6182" s="133"/>
      <c r="K6182" s="133"/>
      <c r="L6182" s="133"/>
      <c r="M6182" s="133"/>
      <c r="N6182" s="133"/>
      <c r="O6182" s="134"/>
      <c r="P6182" s="129"/>
      <c r="Q6182" s="129"/>
      <c r="R6182" s="135"/>
      <c r="S6182" s="129"/>
      <c r="T6182" s="116"/>
      <c r="U6182" s="302"/>
      <c r="V6182" s="136"/>
      <c r="W6182" s="136"/>
      <c r="X6182" s="116"/>
    </row>
    <row r="6183" spans="3:24" ht="15" customHeight="1" x14ac:dyDescent="0.25">
      <c r="C6183" s="137"/>
      <c r="D6183" s="130"/>
      <c r="E6183" s="124"/>
      <c r="F6183" s="124"/>
      <c r="G6183" s="131"/>
      <c r="H6183" s="132"/>
      <c r="I6183" s="133"/>
      <c r="J6183" s="133"/>
      <c r="K6183" s="133"/>
      <c r="L6183" s="133"/>
      <c r="M6183" s="133"/>
      <c r="N6183" s="133"/>
      <c r="O6183" s="134"/>
      <c r="P6183" s="129"/>
      <c r="Q6183" s="137"/>
      <c r="R6183" s="138"/>
      <c r="S6183" s="137"/>
      <c r="T6183" s="124"/>
      <c r="U6183" s="301"/>
      <c r="V6183" s="139"/>
      <c r="W6183" s="139"/>
      <c r="X6183" s="124"/>
    </row>
    <row r="6184" spans="3:24" ht="15" customHeight="1" x14ac:dyDescent="0.25">
      <c r="C6184" s="129"/>
      <c r="D6184" s="130"/>
      <c r="E6184" s="124"/>
      <c r="F6184" s="124"/>
      <c r="G6184" s="131"/>
      <c r="H6184" s="132"/>
      <c r="I6184" s="133"/>
      <c r="J6184" s="133"/>
      <c r="K6184" s="133"/>
      <c r="L6184" s="133"/>
      <c r="M6184" s="133"/>
      <c r="N6184" s="133"/>
      <c r="O6184" s="134"/>
      <c r="P6184" s="129"/>
      <c r="Q6184" s="129"/>
      <c r="R6184" s="135"/>
      <c r="S6184" s="129"/>
      <c r="T6184" s="116"/>
      <c r="U6184" s="302"/>
      <c r="V6184" s="136"/>
      <c r="W6184" s="136"/>
      <c r="X6184" s="116"/>
    </row>
    <row r="6185" spans="3:24" ht="15" customHeight="1" x14ac:dyDescent="0.25">
      <c r="C6185" s="137"/>
      <c r="D6185" s="130"/>
      <c r="E6185" s="124"/>
      <c r="F6185" s="124"/>
      <c r="G6185" s="131"/>
      <c r="H6185" s="132"/>
      <c r="I6185" s="133"/>
      <c r="J6185" s="133"/>
      <c r="K6185" s="133"/>
      <c r="L6185" s="133"/>
      <c r="M6185" s="133"/>
      <c r="N6185" s="133"/>
      <c r="O6185" s="134"/>
      <c r="P6185" s="129"/>
      <c r="Q6185" s="137"/>
      <c r="R6185" s="138"/>
      <c r="S6185" s="137"/>
      <c r="T6185" s="124"/>
      <c r="U6185" s="301"/>
      <c r="V6185" s="139"/>
      <c r="W6185" s="139"/>
      <c r="X6185" s="124"/>
    </row>
    <row r="6186" spans="3:24" ht="15" customHeight="1" x14ac:dyDescent="0.25">
      <c r="C6186" s="129"/>
      <c r="D6186" s="130"/>
      <c r="E6186" s="124"/>
      <c r="F6186" s="124"/>
      <c r="G6186" s="131"/>
      <c r="H6186" s="132"/>
      <c r="I6186" s="133"/>
      <c r="J6186" s="133"/>
      <c r="K6186" s="133"/>
      <c r="L6186" s="133"/>
      <c r="M6186" s="133"/>
      <c r="N6186" s="133"/>
      <c r="O6186" s="134"/>
      <c r="P6186" s="129"/>
      <c r="Q6186" s="129"/>
      <c r="R6186" s="135"/>
      <c r="S6186" s="129"/>
      <c r="T6186" s="116"/>
      <c r="U6186" s="302"/>
      <c r="V6186" s="136"/>
      <c r="W6186" s="136"/>
      <c r="X6186" s="116"/>
    </row>
    <row r="6187" spans="3:24" ht="15" customHeight="1" x14ac:dyDescent="0.25">
      <c r="C6187" s="137"/>
      <c r="D6187" s="130"/>
      <c r="E6187" s="124"/>
      <c r="F6187" s="124"/>
      <c r="G6187" s="131"/>
      <c r="H6187" s="132"/>
      <c r="I6187" s="133"/>
      <c r="J6187" s="133"/>
      <c r="K6187" s="133"/>
      <c r="L6187" s="133"/>
      <c r="M6187" s="133"/>
      <c r="N6187" s="133"/>
      <c r="O6187" s="134"/>
      <c r="P6187" s="129"/>
      <c r="Q6187" s="137"/>
      <c r="R6187" s="138"/>
      <c r="S6187" s="137"/>
      <c r="T6187" s="124"/>
      <c r="U6187" s="301"/>
      <c r="V6187" s="139"/>
      <c r="W6187" s="139"/>
      <c r="X6187" s="124"/>
    </row>
    <row r="6188" spans="3:24" ht="15" customHeight="1" x14ac:dyDescent="0.25">
      <c r="C6188" s="129"/>
      <c r="D6188" s="130"/>
      <c r="E6188" s="124"/>
      <c r="F6188" s="124"/>
      <c r="G6188" s="131"/>
      <c r="H6188" s="132"/>
      <c r="I6188" s="133"/>
      <c r="J6188" s="133"/>
      <c r="K6188" s="133"/>
      <c r="L6188" s="133"/>
      <c r="M6188" s="133"/>
      <c r="N6188" s="133"/>
      <c r="O6188" s="134"/>
      <c r="P6188" s="129"/>
      <c r="Q6188" s="129"/>
      <c r="R6188" s="135"/>
      <c r="S6188" s="129"/>
      <c r="T6188" s="116"/>
      <c r="U6188" s="302"/>
      <c r="V6188" s="136"/>
      <c r="W6188" s="136"/>
      <c r="X6188" s="116"/>
    </row>
    <row r="6189" spans="3:24" ht="15" customHeight="1" x14ac:dyDescent="0.25">
      <c r="C6189" s="137"/>
      <c r="D6189" s="130"/>
      <c r="E6189" s="124"/>
      <c r="F6189" s="124"/>
      <c r="G6189" s="131"/>
      <c r="H6189" s="132"/>
      <c r="I6189" s="133"/>
      <c r="J6189" s="133"/>
      <c r="K6189" s="133"/>
      <c r="L6189" s="133"/>
      <c r="M6189" s="133"/>
      <c r="N6189" s="133"/>
      <c r="O6189" s="134"/>
      <c r="P6189" s="129"/>
      <c r="Q6189" s="137"/>
      <c r="R6189" s="138"/>
      <c r="S6189" s="137"/>
      <c r="T6189" s="124"/>
      <c r="U6189" s="301"/>
      <c r="V6189" s="139"/>
      <c r="W6189" s="139"/>
      <c r="X6189" s="124"/>
    </row>
    <row r="6190" spans="3:24" ht="15" customHeight="1" x14ac:dyDescent="0.25">
      <c r="C6190" s="129"/>
      <c r="D6190" s="130"/>
      <c r="E6190" s="124"/>
      <c r="F6190" s="124"/>
      <c r="G6190" s="131"/>
      <c r="H6190" s="132"/>
      <c r="I6190" s="133"/>
      <c r="J6190" s="133"/>
      <c r="K6190" s="133"/>
      <c r="L6190" s="133"/>
      <c r="M6190" s="133"/>
      <c r="N6190" s="133"/>
      <c r="O6190" s="134"/>
      <c r="P6190" s="129"/>
      <c r="Q6190" s="129"/>
      <c r="R6190" s="135"/>
      <c r="S6190" s="129"/>
      <c r="T6190" s="116"/>
      <c r="U6190" s="302"/>
      <c r="V6190" s="136"/>
      <c r="W6190" s="136"/>
      <c r="X6190" s="116"/>
    </row>
    <row r="6191" spans="3:24" ht="15" customHeight="1" x14ac:dyDescent="0.25">
      <c r="C6191" s="137"/>
      <c r="D6191" s="130"/>
      <c r="E6191" s="124"/>
      <c r="F6191" s="124"/>
      <c r="G6191" s="131"/>
      <c r="H6191" s="132"/>
      <c r="I6191" s="133"/>
      <c r="J6191" s="133"/>
      <c r="K6191" s="133"/>
      <c r="L6191" s="133"/>
      <c r="M6191" s="133"/>
      <c r="N6191" s="133"/>
      <c r="O6191" s="134"/>
      <c r="P6191" s="129"/>
      <c r="Q6191" s="137"/>
      <c r="R6191" s="138"/>
      <c r="S6191" s="137"/>
      <c r="T6191" s="124"/>
      <c r="U6191" s="301"/>
      <c r="V6191" s="139"/>
      <c r="W6191" s="139"/>
      <c r="X6191" s="124"/>
    </row>
    <row r="6192" spans="3:24" ht="15" customHeight="1" x14ac:dyDescent="0.25">
      <c r="C6192" s="129"/>
      <c r="D6192" s="130"/>
      <c r="E6192" s="124"/>
      <c r="F6192" s="124"/>
      <c r="G6192" s="131"/>
      <c r="H6192" s="132"/>
      <c r="I6192" s="133"/>
      <c r="J6192" s="133"/>
      <c r="K6192" s="133"/>
      <c r="L6192" s="133"/>
      <c r="M6192" s="133"/>
      <c r="N6192" s="133"/>
      <c r="O6192" s="134"/>
      <c r="P6192" s="129"/>
      <c r="Q6192" s="129"/>
      <c r="R6192" s="135"/>
      <c r="S6192" s="129"/>
      <c r="T6192" s="116"/>
      <c r="U6192" s="302"/>
      <c r="V6192" s="136"/>
      <c r="W6192" s="136"/>
      <c r="X6192" s="116"/>
    </row>
    <row r="6193" spans="3:24" ht="15" customHeight="1" x14ac:dyDescent="0.25">
      <c r="C6193" s="137"/>
      <c r="D6193" s="130"/>
      <c r="E6193" s="124"/>
      <c r="F6193" s="124"/>
      <c r="G6193" s="131"/>
      <c r="H6193" s="132"/>
      <c r="I6193" s="133"/>
      <c r="J6193" s="133"/>
      <c r="K6193" s="133"/>
      <c r="L6193" s="133"/>
      <c r="M6193" s="133"/>
      <c r="N6193" s="133"/>
      <c r="O6193" s="134"/>
      <c r="P6193" s="129"/>
      <c r="Q6193" s="137"/>
      <c r="R6193" s="138"/>
      <c r="S6193" s="137"/>
      <c r="T6193" s="124"/>
      <c r="U6193" s="301"/>
      <c r="V6193" s="139"/>
      <c r="W6193" s="139"/>
      <c r="X6193" s="124"/>
    </row>
    <row r="6194" spans="3:24" ht="15" customHeight="1" x14ac:dyDescent="0.25">
      <c r="C6194" s="129"/>
      <c r="D6194" s="130"/>
      <c r="E6194" s="124"/>
      <c r="F6194" s="124"/>
      <c r="G6194" s="131"/>
      <c r="H6194" s="132"/>
      <c r="I6194" s="133"/>
      <c r="J6194" s="133"/>
      <c r="K6194" s="133"/>
      <c r="L6194" s="133"/>
      <c r="M6194" s="133"/>
      <c r="N6194" s="133"/>
      <c r="O6194" s="134"/>
      <c r="P6194" s="129"/>
      <c r="Q6194" s="129"/>
      <c r="R6194" s="135"/>
      <c r="S6194" s="129"/>
      <c r="T6194" s="116"/>
      <c r="U6194" s="302"/>
      <c r="V6194" s="136"/>
      <c r="W6194" s="136"/>
      <c r="X6194" s="116"/>
    </row>
    <row r="6195" spans="3:24" ht="15" customHeight="1" x14ac:dyDescent="0.25">
      <c r="C6195" s="137"/>
      <c r="D6195" s="130"/>
      <c r="E6195" s="124"/>
      <c r="F6195" s="124"/>
      <c r="G6195" s="131"/>
      <c r="H6195" s="132"/>
      <c r="I6195" s="133"/>
      <c r="J6195" s="133"/>
      <c r="K6195" s="133"/>
      <c r="L6195" s="133"/>
      <c r="M6195" s="133"/>
      <c r="N6195" s="133"/>
      <c r="O6195" s="134"/>
      <c r="P6195" s="129"/>
      <c r="Q6195" s="137"/>
      <c r="R6195" s="138"/>
      <c r="S6195" s="137"/>
      <c r="T6195" s="124"/>
      <c r="U6195" s="301"/>
      <c r="V6195" s="139"/>
      <c r="W6195" s="139"/>
      <c r="X6195" s="124"/>
    </row>
    <row r="6196" spans="3:24" ht="15" customHeight="1" x14ac:dyDescent="0.25">
      <c r="C6196" s="129"/>
      <c r="D6196" s="130"/>
      <c r="E6196" s="124"/>
      <c r="F6196" s="124"/>
      <c r="G6196" s="131"/>
      <c r="H6196" s="132"/>
      <c r="I6196" s="133"/>
      <c r="J6196" s="133"/>
      <c r="K6196" s="133"/>
      <c r="L6196" s="133"/>
      <c r="M6196" s="133"/>
      <c r="N6196" s="133"/>
      <c r="O6196" s="134"/>
      <c r="P6196" s="129"/>
      <c r="Q6196" s="129"/>
      <c r="R6196" s="135"/>
      <c r="S6196" s="129"/>
      <c r="T6196" s="116"/>
      <c r="U6196" s="302"/>
      <c r="V6196" s="136"/>
      <c r="W6196" s="136"/>
      <c r="X6196" s="116"/>
    </row>
    <row r="6197" spans="3:24" ht="15" customHeight="1" x14ac:dyDescent="0.25">
      <c r="C6197" s="137"/>
      <c r="D6197" s="130"/>
      <c r="E6197" s="124"/>
      <c r="F6197" s="124"/>
      <c r="G6197" s="131"/>
      <c r="H6197" s="132"/>
      <c r="I6197" s="133"/>
      <c r="J6197" s="133"/>
      <c r="K6197" s="133"/>
      <c r="L6197" s="133"/>
      <c r="M6197" s="133"/>
      <c r="N6197" s="133"/>
      <c r="O6197" s="134"/>
      <c r="P6197" s="129"/>
      <c r="Q6197" s="137"/>
      <c r="R6197" s="138"/>
      <c r="S6197" s="137"/>
      <c r="T6197" s="124"/>
      <c r="U6197" s="301"/>
      <c r="V6197" s="139"/>
      <c r="W6197" s="139"/>
      <c r="X6197" s="124"/>
    </row>
    <row r="6198" spans="3:24" ht="15" customHeight="1" x14ac:dyDescent="0.25">
      <c r="C6198" s="129"/>
      <c r="D6198" s="130"/>
      <c r="E6198" s="124"/>
      <c r="F6198" s="124"/>
      <c r="G6198" s="131"/>
      <c r="H6198" s="132"/>
      <c r="I6198" s="133"/>
      <c r="J6198" s="133"/>
      <c r="K6198" s="133"/>
      <c r="L6198" s="133"/>
      <c r="M6198" s="133"/>
      <c r="N6198" s="133"/>
      <c r="O6198" s="134"/>
      <c r="P6198" s="129"/>
      <c r="Q6198" s="129"/>
      <c r="R6198" s="135"/>
      <c r="S6198" s="129"/>
      <c r="T6198" s="116"/>
      <c r="U6198" s="302"/>
      <c r="V6198" s="136"/>
      <c r="W6198" s="136"/>
      <c r="X6198" s="116"/>
    </row>
    <row r="6199" spans="3:24" ht="15" customHeight="1" x14ac:dyDescent="0.25">
      <c r="C6199" s="137"/>
      <c r="D6199" s="130"/>
      <c r="E6199" s="124"/>
      <c r="F6199" s="124"/>
      <c r="G6199" s="131"/>
      <c r="H6199" s="132"/>
      <c r="I6199" s="133"/>
      <c r="J6199" s="133"/>
      <c r="K6199" s="133"/>
      <c r="L6199" s="133"/>
      <c r="M6199" s="133"/>
      <c r="N6199" s="133"/>
      <c r="O6199" s="134"/>
      <c r="P6199" s="129"/>
      <c r="Q6199" s="137"/>
      <c r="R6199" s="138"/>
      <c r="S6199" s="137"/>
      <c r="T6199" s="124"/>
      <c r="U6199" s="301"/>
      <c r="V6199" s="139"/>
      <c r="W6199" s="139"/>
      <c r="X6199" s="124"/>
    </row>
    <row r="6200" spans="3:24" ht="15" customHeight="1" x14ac:dyDescent="0.25">
      <c r="C6200" s="129"/>
      <c r="D6200" s="130"/>
      <c r="E6200" s="124"/>
      <c r="F6200" s="124"/>
      <c r="G6200" s="131"/>
      <c r="H6200" s="132"/>
      <c r="I6200" s="133"/>
      <c r="J6200" s="133"/>
      <c r="K6200" s="133"/>
      <c r="L6200" s="133"/>
      <c r="M6200" s="133"/>
      <c r="N6200" s="133"/>
      <c r="O6200" s="134"/>
      <c r="P6200" s="129"/>
      <c r="Q6200" s="129"/>
      <c r="R6200" s="135"/>
      <c r="S6200" s="129"/>
      <c r="T6200" s="116"/>
      <c r="U6200" s="302"/>
      <c r="V6200" s="136"/>
      <c r="W6200" s="136"/>
      <c r="X6200" s="116"/>
    </row>
    <row r="6201" spans="3:24" ht="15" customHeight="1" x14ac:dyDescent="0.25">
      <c r="C6201" s="137"/>
      <c r="D6201" s="130"/>
      <c r="E6201" s="124"/>
      <c r="F6201" s="124"/>
      <c r="G6201" s="131"/>
      <c r="H6201" s="132"/>
      <c r="I6201" s="133"/>
      <c r="J6201" s="133"/>
      <c r="K6201" s="133"/>
      <c r="L6201" s="133"/>
      <c r="M6201" s="133"/>
      <c r="N6201" s="133"/>
      <c r="O6201" s="134"/>
      <c r="P6201" s="129"/>
      <c r="Q6201" s="137"/>
      <c r="R6201" s="138"/>
      <c r="S6201" s="137"/>
      <c r="T6201" s="124"/>
      <c r="U6201" s="301"/>
      <c r="V6201" s="139"/>
      <c r="W6201" s="139"/>
      <c r="X6201" s="124"/>
    </row>
    <row r="6202" spans="3:24" ht="15" customHeight="1" x14ac:dyDescent="0.25">
      <c r="C6202" s="129"/>
      <c r="D6202" s="130"/>
      <c r="E6202" s="124"/>
      <c r="F6202" s="124"/>
      <c r="G6202" s="131"/>
      <c r="H6202" s="132"/>
      <c r="I6202" s="133"/>
      <c r="J6202" s="133"/>
      <c r="K6202" s="133"/>
      <c r="L6202" s="133"/>
      <c r="M6202" s="133"/>
      <c r="N6202" s="133"/>
      <c r="O6202" s="134"/>
      <c r="P6202" s="129"/>
      <c r="Q6202" s="129"/>
      <c r="R6202" s="135"/>
      <c r="S6202" s="129"/>
      <c r="T6202" s="116"/>
      <c r="U6202" s="302"/>
      <c r="V6202" s="136"/>
      <c r="W6202" s="136"/>
      <c r="X6202" s="116"/>
    </row>
    <row r="6203" spans="3:24" ht="15" customHeight="1" x14ac:dyDescent="0.25">
      <c r="C6203" s="137"/>
      <c r="D6203" s="130"/>
      <c r="E6203" s="124"/>
      <c r="F6203" s="124"/>
      <c r="G6203" s="131"/>
      <c r="H6203" s="132"/>
      <c r="I6203" s="133"/>
      <c r="J6203" s="133"/>
      <c r="K6203" s="133"/>
      <c r="L6203" s="133"/>
      <c r="M6203" s="133"/>
      <c r="N6203" s="133"/>
      <c r="O6203" s="134"/>
      <c r="P6203" s="129"/>
      <c r="Q6203" s="137"/>
      <c r="R6203" s="138"/>
      <c r="S6203" s="137"/>
      <c r="T6203" s="124"/>
      <c r="U6203" s="301"/>
      <c r="V6203" s="139"/>
      <c r="W6203" s="139"/>
      <c r="X6203" s="124"/>
    </row>
    <row r="6204" spans="3:24" ht="15" customHeight="1" x14ac:dyDescent="0.25">
      <c r="C6204" s="129"/>
      <c r="D6204" s="130"/>
      <c r="E6204" s="124"/>
      <c r="F6204" s="124"/>
      <c r="G6204" s="131"/>
      <c r="H6204" s="132"/>
      <c r="I6204" s="133"/>
      <c r="J6204" s="133"/>
      <c r="K6204" s="133"/>
      <c r="L6204" s="133"/>
      <c r="M6204" s="133"/>
      <c r="N6204" s="133"/>
      <c r="O6204" s="134"/>
      <c r="P6204" s="129"/>
      <c r="Q6204" s="129"/>
      <c r="R6204" s="135"/>
      <c r="S6204" s="129"/>
      <c r="T6204" s="116"/>
      <c r="U6204" s="302"/>
      <c r="V6204" s="136"/>
      <c r="W6204" s="136"/>
      <c r="X6204" s="116"/>
    </row>
    <row r="6205" spans="3:24" ht="15" customHeight="1" x14ac:dyDescent="0.25">
      <c r="C6205" s="137"/>
      <c r="D6205" s="130"/>
      <c r="E6205" s="124"/>
      <c r="F6205" s="124"/>
      <c r="G6205" s="131"/>
      <c r="H6205" s="132"/>
      <c r="I6205" s="133"/>
      <c r="J6205" s="133"/>
      <c r="K6205" s="133"/>
      <c r="L6205" s="133"/>
      <c r="M6205" s="133"/>
      <c r="N6205" s="133"/>
      <c r="O6205" s="134"/>
      <c r="P6205" s="129"/>
      <c r="Q6205" s="137"/>
      <c r="R6205" s="138"/>
      <c r="S6205" s="137"/>
      <c r="T6205" s="124"/>
      <c r="U6205" s="301"/>
      <c r="V6205" s="139"/>
      <c r="W6205" s="139"/>
      <c r="X6205" s="124"/>
    </row>
    <row r="6206" spans="3:24" ht="15" customHeight="1" x14ac:dyDescent="0.25">
      <c r="C6206" s="129"/>
      <c r="D6206" s="130"/>
      <c r="E6206" s="124"/>
      <c r="F6206" s="124"/>
      <c r="G6206" s="131"/>
      <c r="H6206" s="132"/>
      <c r="I6206" s="133"/>
      <c r="J6206" s="133"/>
      <c r="K6206" s="133"/>
      <c r="L6206" s="133"/>
      <c r="M6206" s="133"/>
      <c r="N6206" s="133"/>
      <c r="O6206" s="134"/>
      <c r="P6206" s="129"/>
      <c r="Q6206" s="129"/>
      <c r="R6206" s="135"/>
      <c r="S6206" s="129"/>
      <c r="T6206" s="116"/>
      <c r="U6206" s="302"/>
      <c r="V6206" s="136"/>
      <c r="W6206" s="136"/>
      <c r="X6206" s="116"/>
    </row>
    <row r="6207" spans="3:24" ht="15" customHeight="1" x14ac:dyDescent="0.25">
      <c r="C6207" s="137"/>
      <c r="D6207" s="130"/>
      <c r="E6207" s="124"/>
      <c r="F6207" s="124"/>
      <c r="G6207" s="131"/>
      <c r="H6207" s="132"/>
      <c r="I6207" s="133"/>
      <c r="J6207" s="133"/>
      <c r="K6207" s="133"/>
      <c r="L6207" s="133"/>
      <c r="M6207" s="133"/>
      <c r="N6207" s="133"/>
      <c r="O6207" s="134"/>
      <c r="P6207" s="129"/>
      <c r="Q6207" s="137"/>
      <c r="R6207" s="138"/>
      <c r="S6207" s="137"/>
      <c r="T6207" s="124"/>
      <c r="U6207" s="301"/>
      <c r="V6207" s="139"/>
      <c r="W6207" s="139"/>
      <c r="X6207" s="124"/>
    </row>
    <row r="6208" spans="3:24" ht="15" customHeight="1" x14ac:dyDescent="0.25">
      <c r="C6208" s="129"/>
      <c r="D6208" s="130"/>
      <c r="E6208" s="124"/>
      <c r="F6208" s="124"/>
      <c r="G6208" s="131"/>
      <c r="H6208" s="132"/>
      <c r="I6208" s="133"/>
      <c r="J6208" s="133"/>
      <c r="K6208" s="133"/>
      <c r="L6208" s="133"/>
      <c r="M6208" s="133"/>
      <c r="N6208" s="133"/>
      <c r="O6208" s="134"/>
      <c r="P6208" s="129"/>
      <c r="Q6208" s="129"/>
      <c r="R6208" s="135"/>
      <c r="S6208" s="129"/>
      <c r="T6208" s="116"/>
      <c r="U6208" s="302"/>
      <c r="V6208" s="136"/>
      <c r="W6208" s="136"/>
      <c r="X6208" s="116"/>
    </row>
    <row r="6209" spans="3:24" ht="15" customHeight="1" x14ac:dyDescent="0.25">
      <c r="C6209" s="137"/>
      <c r="D6209" s="130"/>
      <c r="E6209" s="124"/>
      <c r="F6209" s="124"/>
      <c r="G6209" s="131"/>
      <c r="H6209" s="132"/>
      <c r="I6209" s="133"/>
      <c r="J6209" s="133"/>
      <c r="K6209" s="133"/>
      <c r="L6209" s="133"/>
      <c r="M6209" s="133"/>
      <c r="N6209" s="133"/>
      <c r="O6209" s="134"/>
      <c r="P6209" s="129"/>
      <c r="Q6209" s="137"/>
      <c r="R6209" s="138"/>
      <c r="S6209" s="137"/>
      <c r="T6209" s="124"/>
      <c r="U6209" s="301"/>
      <c r="V6209" s="139"/>
      <c r="W6209" s="139"/>
      <c r="X6209" s="124"/>
    </row>
    <row r="6210" spans="3:24" ht="15" customHeight="1" x14ac:dyDescent="0.25">
      <c r="C6210" s="129"/>
      <c r="D6210" s="130"/>
      <c r="E6210" s="124"/>
      <c r="F6210" s="124"/>
      <c r="G6210" s="131"/>
      <c r="H6210" s="132"/>
      <c r="I6210" s="133"/>
      <c r="J6210" s="133"/>
      <c r="K6210" s="133"/>
      <c r="L6210" s="133"/>
      <c r="M6210" s="133"/>
      <c r="N6210" s="133"/>
      <c r="O6210" s="134"/>
      <c r="P6210" s="129"/>
      <c r="Q6210" s="129"/>
      <c r="R6210" s="135"/>
      <c r="S6210" s="129"/>
      <c r="T6210" s="116"/>
      <c r="U6210" s="302"/>
      <c r="V6210" s="136"/>
      <c r="W6210" s="136"/>
      <c r="X6210" s="116"/>
    </row>
    <row r="6211" spans="3:24" ht="15" customHeight="1" x14ac:dyDescent="0.25">
      <c r="C6211" s="137"/>
      <c r="D6211" s="130"/>
      <c r="E6211" s="124"/>
      <c r="F6211" s="124"/>
      <c r="G6211" s="131"/>
      <c r="H6211" s="132"/>
      <c r="I6211" s="133"/>
      <c r="J6211" s="133"/>
      <c r="K6211" s="133"/>
      <c r="L6211" s="133"/>
      <c r="M6211" s="133"/>
      <c r="N6211" s="133"/>
      <c r="O6211" s="134"/>
      <c r="P6211" s="129"/>
      <c r="Q6211" s="137"/>
      <c r="R6211" s="138"/>
      <c r="S6211" s="137"/>
      <c r="T6211" s="124"/>
      <c r="U6211" s="301"/>
      <c r="V6211" s="139"/>
      <c r="W6211" s="139"/>
      <c r="X6211" s="124"/>
    </row>
    <row r="6212" spans="3:24" ht="15" customHeight="1" x14ac:dyDescent="0.25">
      <c r="C6212" s="129"/>
      <c r="D6212" s="130"/>
      <c r="E6212" s="124"/>
      <c r="F6212" s="124"/>
      <c r="G6212" s="131"/>
      <c r="H6212" s="132"/>
      <c r="I6212" s="133"/>
      <c r="J6212" s="133"/>
      <c r="K6212" s="133"/>
      <c r="L6212" s="133"/>
      <c r="M6212" s="133"/>
      <c r="N6212" s="133"/>
      <c r="O6212" s="134"/>
      <c r="P6212" s="129"/>
      <c r="Q6212" s="129"/>
      <c r="R6212" s="135"/>
      <c r="S6212" s="129"/>
      <c r="T6212" s="116"/>
      <c r="U6212" s="302"/>
      <c r="V6212" s="136"/>
      <c r="W6212" s="136"/>
      <c r="X6212" s="116"/>
    </row>
    <row r="6213" spans="3:24" ht="15" customHeight="1" x14ac:dyDescent="0.25">
      <c r="C6213" s="137"/>
      <c r="D6213" s="130"/>
      <c r="E6213" s="124"/>
      <c r="F6213" s="124"/>
      <c r="G6213" s="131"/>
      <c r="H6213" s="132"/>
      <c r="I6213" s="133"/>
      <c r="J6213" s="133"/>
      <c r="K6213" s="133"/>
      <c r="L6213" s="133"/>
      <c r="M6213" s="133"/>
      <c r="N6213" s="133"/>
      <c r="O6213" s="134"/>
      <c r="P6213" s="129"/>
      <c r="Q6213" s="137"/>
      <c r="R6213" s="138"/>
      <c r="S6213" s="137"/>
      <c r="T6213" s="124"/>
      <c r="U6213" s="301"/>
      <c r="V6213" s="139"/>
      <c r="W6213" s="139"/>
      <c r="X6213" s="124"/>
    </row>
    <row r="6214" spans="3:24" ht="15" customHeight="1" x14ac:dyDescent="0.25">
      <c r="C6214" s="129"/>
      <c r="D6214" s="130"/>
      <c r="E6214" s="124"/>
      <c r="F6214" s="124"/>
      <c r="G6214" s="131"/>
      <c r="H6214" s="132"/>
      <c r="I6214" s="133"/>
      <c r="J6214" s="133"/>
      <c r="K6214" s="133"/>
      <c r="L6214" s="133"/>
      <c r="M6214" s="133"/>
      <c r="N6214" s="133"/>
      <c r="O6214" s="134"/>
      <c r="P6214" s="129"/>
      <c r="Q6214" s="129"/>
      <c r="R6214" s="135"/>
      <c r="S6214" s="129"/>
      <c r="T6214" s="116"/>
      <c r="U6214" s="302"/>
      <c r="V6214" s="136"/>
      <c r="W6214" s="136"/>
      <c r="X6214" s="116"/>
    </row>
    <row r="6215" spans="3:24" ht="15" customHeight="1" x14ac:dyDescent="0.25">
      <c r="C6215" s="137"/>
      <c r="D6215" s="130"/>
      <c r="E6215" s="124"/>
      <c r="F6215" s="124"/>
      <c r="G6215" s="131"/>
      <c r="H6215" s="132"/>
      <c r="I6215" s="133"/>
      <c r="J6215" s="133"/>
      <c r="K6215" s="133"/>
      <c r="L6215" s="133"/>
      <c r="M6215" s="133"/>
      <c r="N6215" s="133"/>
      <c r="O6215" s="134"/>
      <c r="P6215" s="129"/>
      <c r="Q6215" s="137"/>
      <c r="R6215" s="138"/>
      <c r="S6215" s="137"/>
      <c r="T6215" s="124"/>
      <c r="U6215" s="301"/>
      <c r="V6215" s="139"/>
      <c r="W6215" s="139"/>
      <c r="X6215" s="124"/>
    </row>
    <row r="6216" spans="3:24" ht="15" customHeight="1" x14ac:dyDescent="0.25">
      <c r="C6216" s="129"/>
      <c r="D6216" s="130"/>
      <c r="E6216" s="124"/>
      <c r="F6216" s="124"/>
      <c r="G6216" s="131"/>
      <c r="H6216" s="132"/>
      <c r="I6216" s="133"/>
      <c r="J6216" s="133"/>
      <c r="K6216" s="133"/>
      <c r="L6216" s="133"/>
      <c r="M6216" s="133"/>
      <c r="N6216" s="133"/>
      <c r="O6216" s="134"/>
      <c r="P6216" s="129"/>
      <c r="Q6216" s="129"/>
      <c r="R6216" s="135"/>
      <c r="S6216" s="129"/>
      <c r="T6216" s="116"/>
      <c r="U6216" s="302"/>
      <c r="V6216" s="136"/>
      <c r="W6216" s="136"/>
      <c r="X6216" s="116"/>
    </row>
    <row r="6217" spans="3:24" ht="15" customHeight="1" x14ac:dyDescent="0.25">
      <c r="C6217" s="137"/>
      <c r="D6217" s="130"/>
      <c r="E6217" s="124"/>
      <c r="F6217" s="124"/>
      <c r="G6217" s="131"/>
      <c r="H6217" s="132"/>
      <c r="I6217" s="133"/>
      <c r="J6217" s="133"/>
      <c r="K6217" s="133"/>
      <c r="L6217" s="133"/>
      <c r="M6217" s="133"/>
      <c r="N6217" s="133"/>
      <c r="O6217" s="134"/>
      <c r="P6217" s="129"/>
      <c r="Q6217" s="137"/>
      <c r="R6217" s="138"/>
      <c r="S6217" s="137"/>
      <c r="T6217" s="124"/>
      <c r="U6217" s="301"/>
      <c r="V6217" s="139"/>
      <c r="W6217" s="139"/>
      <c r="X6217" s="124"/>
    </row>
    <row r="6218" spans="3:24" ht="15" customHeight="1" x14ac:dyDescent="0.25">
      <c r="C6218" s="129"/>
      <c r="D6218" s="130"/>
      <c r="E6218" s="124"/>
      <c r="F6218" s="124"/>
      <c r="G6218" s="131"/>
      <c r="H6218" s="132"/>
      <c r="I6218" s="133"/>
      <c r="J6218" s="133"/>
      <c r="K6218" s="133"/>
      <c r="L6218" s="133"/>
      <c r="M6218" s="133"/>
      <c r="N6218" s="133"/>
      <c r="O6218" s="134"/>
      <c r="P6218" s="129"/>
      <c r="Q6218" s="129"/>
      <c r="R6218" s="135"/>
      <c r="S6218" s="129"/>
      <c r="T6218" s="116"/>
      <c r="U6218" s="302"/>
      <c r="V6218" s="136"/>
      <c r="W6218" s="136"/>
      <c r="X6218" s="116"/>
    </row>
    <row r="6219" spans="3:24" ht="15" customHeight="1" x14ac:dyDescent="0.25">
      <c r="C6219" s="137"/>
      <c r="D6219" s="130"/>
      <c r="E6219" s="124"/>
      <c r="F6219" s="124"/>
      <c r="G6219" s="131"/>
      <c r="H6219" s="132"/>
      <c r="I6219" s="133"/>
      <c r="J6219" s="133"/>
      <c r="K6219" s="133"/>
      <c r="L6219" s="133"/>
      <c r="M6219" s="133"/>
      <c r="N6219" s="133"/>
      <c r="O6219" s="134"/>
      <c r="P6219" s="129"/>
      <c r="Q6219" s="137"/>
      <c r="R6219" s="138"/>
      <c r="S6219" s="137"/>
      <c r="T6219" s="124"/>
      <c r="U6219" s="301"/>
      <c r="V6219" s="139"/>
      <c r="W6219" s="139"/>
      <c r="X6219" s="124"/>
    </row>
    <row r="6220" spans="3:24" ht="15" customHeight="1" x14ac:dyDescent="0.25">
      <c r="C6220" s="129"/>
      <c r="D6220" s="130"/>
      <c r="E6220" s="124"/>
      <c r="F6220" s="124"/>
      <c r="G6220" s="131"/>
      <c r="H6220" s="132"/>
      <c r="I6220" s="133"/>
      <c r="J6220" s="133"/>
      <c r="K6220" s="133"/>
      <c r="L6220" s="133"/>
      <c r="M6220" s="133"/>
      <c r="N6220" s="133"/>
      <c r="O6220" s="134"/>
      <c r="P6220" s="129"/>
      <c r="Q6220" s="129"/>
      <c r="R6220" s="135"/>
      <c r="S6220" s="129"/>
      <c r="T6220" s="116"/>
      <c r="U6220" s="302"/>
      <c r="V6220" s="136"/>
      <c r="W6220" s="136"/>
      <c r="X6220" s="116"/>
    </row>
    <row r="6221" spans="3:24" ht="15" customHeight="1" x14ac:dyDescent="0.25">
      <c r="C6221" s="137"/>
      <c r="D6221" s="130"/>
      <c r="E6221" s="124"/>
      <c r="F6221" s="124"/>
      <c r="G6221" s="131"/>
      <c r="H6221" s="132"/>
      <c r="I6221" s="133"/>
      <c r="J6221" s="133"/>
      <c r="K6221" s="133"/>
      <c r="L6221" s="133"/>
      <c r="M6221" s="133"/>
      <c r="N6221" s="133"/>
      <c r="O6221" s="134"/>
      <c r="P6221" s="129"/>
      <c r="Q6221" s="137"/>
      <c r="R6221" s="138"/>
      <c r="S6221" s="137"/>
      <c r="T6221" s="124"/>
      <c r="U6221" s="301"/>
      <c r="V6221" s="139"/>
      <c r="W6221" s="139"/>
      <c r="X6221" s="124"/>
    </row>
    <row r="6222" spans="3:24" ht="15" customHeight="1" x14ac:dyDescent="0.25">
      <c r="C6222" s="129"/>
      <c r="D6222" s="130"/>
      <c r="E6222" s="124"/>
      <c r="F6222" s="124"/>
      <c r="G6222" s="131"/>
      <c r="H6222" s="132"/>
      <c r="I6222" s="133"/>
      <c r="J6222" s="133"/>
      <c r="K6222" s="133"/>
      <c r="L6222" s="133"/>
      <c r="M6222" s="133"/>
      <c r="N6222" s="133"/>
      <c r="O6222" s="134"/>
      <c r="P6222" s="129"/>
      <c r="Q6222" s="129"/>
      <c r="R6222" s="135"/>
      <c r="S6222" s="129"/>
      <c r="T6222" s="116"/>
      <c r="U6222" s="302"/>
      <c r="V6222" s="136"/>
      <c r="W6222" s="136"/>
      <c r="X6222" s="116"/>
    </row>
    <row r="6223" spans="3:24" ht="15" customHeight="1" x14ac:dyDescent="0.25">
      <c r="C6223" s="137"/>
      <c r="D6223" s="130"/>
      <c r="E6223" s="124"/>
      <c r="F6223" s="124"/>
      <c r="G6223" s="131"/>
      <c r="H6223" s="132"/>
      <c r="I6223" s="133"/>
      <c r="J6223" s="133"/>
      <c r="K6223" s="133"/>
      <c r="L6223" s="133"/>
      <c r="M6223" s="133"/>
      <c r="N6223" s="133"/>
      <c r="O6223" s="134"/>
      <c r="P6223" s="129"/>
      <c r="Q6223" s="137"/>
      <c r="R6223" s="138"/>
      <c r="S6223" s="137"/>
      <c r="T6223" s="124"/>
      <c r="U6223" s="301"/>
      <c r="V6223" s="139"/>
      <c r="W6223" s="139"/>
      <c r="X6223" s="124"/>
    </row>
    <row r="6224" spans="3:24" ht="15" customHeight="1" x14ac:dyDescent="0.25">
      <c r="C6224" s="129"/>
      <c r="D6224" s="130"/>
      <c r="E6224" s="124"/>
      <c r="F6224" s="124"/>
      <c r="G6224" s="131"/>
      <c r="H6224" s="132"/>
      <c r="I6224" s="133"/>
      <c r="J6224" s="133"/>
      <c r="K6224" s="133"/>
      <c r="L6224" s="133"/>
      <c r="M6224" s="133"/>
      <c r="N6224" s="133"/>
      <c r="O6224" s="134"/>
      <c r="P6224" s="129"/>
      <c r="Q6224" s="129"/>
      <c r="R6224" s="135"/>
      <c r="S6224" s="129"/>
      <c r="T6224" s="116"/>
      <c r="U6224" s="302"/>
      <c r="V6224" s="136"/>
      <c r="W6224" s="136"/>
      <c r="X6224" s="116"/>
    </row>
    <row r="6225" spans="3:24" ht="15" customHeight="1" x14ac:dyDescent="0.25">
      <c r="C6225" s="137"/>
      <c r="D6225" s="130"/>
      <c r="E6225" s="124"/>
      <c r="F6225" s="124"/>
      <c r="G6225" s="131"/>
      <c r="H6225" s="132"/>
      <c r="I6225" s="133"/>
      <c r="J6225" s="133"/>
      <c r="K6225" s="133"/>
      <c r="L6225" s="133"/>
      <c r="M6225" s="133"/>
      <c r="N6225" s="133"/>
      <c r="O6225" s="134"/>
      <c r="P6225" s="129"/>
      <c r="Q6225" s="137"/>
      <c r="R6225" s="138"/>
      <c r="S6225" s="137"/>
      <c r="T6225" s="124"/>
      <c r="U6225" s="301"/>
      <c r="V6225" s="139"/>
      <c r="W6225" s="139"/>
      <c r="X6225" s="124"/>
    </row>
    <row r="6226" spans="3:24" ht="15" customHeight="1" x14ac:dyDescent="0.25">
      <c r="C6226" s="129"/>
      <c r="D6226" s="130"/>
      <c r="E6226" s="124"/>
      <c r="F6226" s="124"/>
      <c r="G6226" s="131"/>
      <c r="H6226" s="132"/>
      <c r="I6226" s="133"/>
      <c r="J6226" s="133"/>
      <c r="K6226" s="133"/>
      <c r="L6226" s="133"/>
      <c r="M6226" s="133"/>
      <c r="N6226" s="133"/>
      <c r="O6226" s="134"/>
      <c r="P6226" s="129"/>
      <c r="Q6226" s="129"/>
      <c r="R6226" s="135"/>
      <c r="S6226" s="129"/>
      <c r="T6226" s="116"/>
      <c r="U6226" s="302"/>
      <c r="V6226" s="136"/>
      <c r="W6226" s="136"/>
      <c r="X6226" s="116"/>
    </row>
    <row r="6227" spans="3:24" ht="15" customHeight="1" x14ac:dyDescent="0.25">
      <c r="C6227" s="137"/>
      <c r="D6227" s="130"/>
      <c r="E6227" s="124"/>
      <c r="F6227" s="124"/>
      <c r="G6227" s="131"/>
      <c r="H6227" s="132"/>
      <c r="I6227" s="133"/>
      <c r="J6227" s="133"/>
      <c r="K6227" s="133"/>
      <c r="L6227" s="133"/>
      <c r="M6227" s="133"/>
      <c r="N6227" s="133"/>
      <c r="O6227" s="134"/>
      <c r="P6227" s="129"/>
      <c r="Q6227" s="137"/>
      <c r="R6227" s="138"/>
      <c r="S6227" s="137"/>
      <c r="T6227" s="124"/>
      <c r="U6227" s="301"/>
      <c r="V6227" s="139"/>
      <c r="W6227" s="139"/>
      <c r="X6227" s="124"/>
    </row>
    <row r="6228" spans="3:24" ht="15" customHeight="1" x14ac:dyDescent="0.25">
      <c r="C6228" s="129"/>
      <c r="D6228" s="130"/>
      <c r="E6228" s="124"/>
      <c r="F6228" s="124"/>
      <c r="G6228" s="131"/>
      <c r="H6228" s="132"/>
      <c r="I6228" s="133"/>
      <c r="J6228" s="133"/>
      <c r="K6228" s="133"/>
      <c r="L6228" s="133"/>
      <c r="M6228" s="133"/>
      <c r="N6228" s="133"/>
      <c r="O6228" s="134"/>
      <c r="P6228" s="129"/>
      <c r="Q6228" s="129"/>
      <c r="R6228" s="135"/>
      <c r="S6228" s="129"/>
      <c r="T6228" s="116"/>
      <c r="U6228" s="302"/>
      <c r="V6228" s="136"/>
      <c r="W6228" s="136"/>
      <c r="X6228" s="116"/>
    </row>
    <row r="6229" spans="3:24" ht="15" customHeight="1" x14ac:dyDescent="0.25">
      <c r="C6229" s="137"/>
      <c r="D6229" s="130"/>
      <c r="E6229" s="124"/>
      <c r="F6229" s="124"/>
      <c r="G6229" s="131"/>
      <c r="H6229" s="132"/>
      <c r="I6229" s="133"/>
      <c r="J6229" s="133"/>
      <c r="K6229" s="133"/>
      <c r="L6229" s="133"/>
      <c r="M6229" s="133"/>
      <c r="N6229" s="133"/>
      <c r="O6229" s="134"/>
      <c r="P6229" s="129"/>
      <c r="Q6229" s="137"/>
      <c r="R6229" s="138"/>
      <c r="S6229" s="137"/>
      <c r="T6229" s="124"/>
      <c r="U6229" s="301"/>
      <c r="V6229" s="139"/>
      <c r="W6229" s="139"/>
      <c r="X6229" s="124"/>
    </row>
    <row r="6230" spans="3:24" ht="15" customHeight="1" x14ac:dyDescent="0.25">
      <c r="C6230" s="129"/>
      <c r="D6230" s="130"/>
      <c r="E6230" s="124"/>
      <c r="F6230" s="124"/>
      <c r="G6230" s="131"/>
      <c r="H6230" s="132"/>
      <c r="I6230" s="133"/>
      <c r="J6230" s="133"/>
      <c r="K6230" s="133"/>
      <c r="L6230" s="133"/>
      <c r="M6230" s="133"/>
      <c r="N6230" s="133"/>
      <c r="O6230" s="134"/>
      <c r="P6230" s="129"/>
      <c r="Q6230" s="129"/>
      <c r="R6230" s="135"/>
      <c r="S6230" s="129"/>
      <c r="T6230" s="116"/>
      <c r="U6230" s="302"/>
      <c r="V6230" s="136"/>
      <c r="W6230" s="136"/>
      <c r="X6230" s="116"/>
    </row>
    <row r="6231" spans="3:24" ht="15" customHeight="1" x14ac:dyDescent="0.25">
      <c r="C6231" s="137"/>
      <c r="D6231" s="130"/>
      <c r="E6231" s="124"/>
      <c r="F6231" s="124"/>
      <c r="G6231" s="131"/>
      <c r="H6231" s="132"/>
      <c r="I6231" s="133"/>
      <c r="J6231" s="133"/>
      <c r="K6231" s="133"/>
      <c r="L6231" s="133"/>
      <c r="M6231" s="133"/>
      <c r="N6231" s="133"/>
      <c r="O6231" s="134"/>
      <c r="P6231" s="129"/>
      <c r="Q6231" s="137"/>
      <c r="R6231" s="138"/>
      <c r="S6231" s="137"/>
      <c r="T6231" s="124"/>
      <c r="U6231" s="301"/>
      <c r="V6231" s="139"/>
      <c r="W6231" s="139"/>
      <c r="X6231" s="124"/>
    </row>
    <row r="6232" spans="3:24" ht="15" customHeight="1" x14ac:dyDescent="0.25">
      <c r="C6232" s="129"/>
      <c r="D6232" s="130"/>
      <c r="E6232" s="124"/>
      <c r="F6232" s="124"/>
      <c r="G6232" s="131"/>
      <c r="H6232" s="132"/>
      <c r="I6232" s="133"/>
      <c r="J6232" s="133"/>
      <c r="K6232" s="133"/>
      <c r="L6232" s="133"/>
      <c r="M6232" s="133"/>
      <c r="N6232" s="133"/>
      <c r="O6232" s="134"/>
      <c r="P6232" s="129"/>
      <c r="Q6232" s="129"/>
      <c r="R6232" s="135"/>
      <c r="S6232" s="129"/>
      <c r="T6232" s="116"/>
      <c r="U6232" s="302"/>
      <c r="V6232" s="136"/>
      <c r="W6232" s="136"/>
      <c r="X6232" s="116"/>
    </row>
    <row r="6233" spans="3:24" ht="15" customHeight="1" x14ac:dyDescent="0.25">
      <c r="C6233" s="137"/>
      <c r="D6233" s="130"/>
      <c r="E6233" s="124"/>
      <c r="F6233" s="124"/>
      <c r="G6233" s="131"/>
      <c r="H6233" s="132"/>
      <c r="I6233" s="133"/>
      <c r="J6233" s="133"/>
      <c r="K6233" s="133"/>
      <c r="L6233" s="133"/>
      <c r="M6233" s="133"/>
      <c r="N6233" s="133"/>
      <c r="O6233" s="134"/>
      <c r="P6233" s="129"/>
      <c r="Q6233" s="137"/>
      <c r="R6233" s="138"/>
      <c r="S6233" s="137"/>
      <c r="T6233" s="124"/>
      <c r="U6233" s="301"/>
      <c r="V6233" s="139"/>
      <c r="W6233" s="139"/>
      <c r="X6233" s="124"/>
    </row>
    <row r="6234" spans="3:24" ht="15" customHeight="1" x14ac:dyDescent="0.25">
      <c r="C6234" s="129"/>
      <c r="D6234" s="130"/>
      <c r="E6234" s="124"/>
      <c r="F6234" s="124"/>
      <c r="G6234" s="131"/>
      <c r="H6234" s="132"/>
      <c r="I6234" s="133"/>
      <c r="J6234" s="133"/>
      <c r="K6234" s="133"/>
      <c r="L6234" s="133"/>
      <c r="M6234" s="133"/>
      <c r="N6234" s="133"/>
      <c r="O6234" s="134"/>
      <c r="P6234" s="129"/>
      <c r="Q6234" s="129"/>
      <c r="R6234" s="135"/>
      <c r="S6234" s="129"/>
      <c r="T6234" s="116"/>
      <c r="U6234" s="302"/>
      <c r="V6234" s="136"/>
      <c r="W6234" s="136"/>
      <c r="X6234" s="116"/>
    </row>
    <row r="6235" spans="3:24" ht="15" customHeight="1" x14ac:dyDescent="0.25">
      <c r="C6235" s="137"/>
      <c r="D6235" s="130"/>
      <c r="E6235" s="124"/>
      <c r="F6235" s="124"/>
      <c r="G6235" s="131"/>
      <c r="H6235" s="132"/>
      <c r="I6235" s="133"/>
      <c r="J6235" s="133"/>
      <c r="K6235" s="133"/>
      <c r="L6235" s="133"/>
      <c r="M6235" s="133"/>
      <c r="N6235" s="133"/>
      <c r="O6235" s="134"/>
      <c r="P6235" s="129"/>
      <c r="Q6235" s="137"/>
      <c r="R6235" s="138"/>
      <c r="S6235" s="137"/>
      <c r="T6235" s="124"/>
      <c r="U6235" s="301"/>
      <c r="V6235" s="139"/>
      <c r="W6235" s="139"/>
      <c r="X6235" s="124"/>
    </row>
    <row r="6236" spans="3:24" ht="15" customHeight="1" x14ac:dyDescent="0.25">
      <c r="C6236" s="129"/>
      <c r="D6236" s="130"/>
      <c r="E6236" s="124"/>
      <c r="F6236" s="124"/>
      <c r="G6236" s="131"/>
      <c r="H6236" s="132"/>
      <c r="I6236" s="133"/>
      <c r="J6236" s="133"/>
      <c r="K6236" s="133"/>
      <c r="L6236" s="133"/>
      <c r="M6236" s="133"/>
      <c r="N6236" s="133"/>
      <c r="O6236" s="134"/>
      <c r="P6236" s="129"/>
      <c r="Q6236" s="129"/>
      <c r="R6236" s="135"/>
      <c r="S6236" s="129"/>
      <c r="T6236" s="116"/>
      <c r="U6236" s="302"/>
      <c r="V6236" s="136"/>
      <c r="W6236" s="136"/>
      <c r="X6236" s="116"/>
    </row>
    <row r="6237" spans="3:24" ht="15" customHeight="1" x14ac:dyDescent="0.25">
      <c r="C6237" s="137"/>
      <c r="D6237" s="130"/>
      <c r="E6237" s="124"/>
      <c r="F6237" s="124"/>
      <c r="G6237" s="131"/>
      <c r="H6237" s="132"/>
      <c r="I6237" s="133"/>
      <c r="J6237" s="133"/>
      <c r="K6237" s="133"/>
      <c r="L6237" s="133"/>
      <c r="M6237" s="133"/>
      <c r="N6237" s="133"/>
      <c r="O6237" s="134"/>
      <c r="P6237" s="129"/>
      <c r="Q6237" s="137"/>
      <c r="R6237" s="138"/>
      <c r="S6237" s="137"/>
      <c r="T6237" s="124"/>
      <c r="U6237" s="301"/>
      <c r="V6237" s="139"/>
      <c r="W6237" s="139"/>
      <c r="X6237" s="124"/>
    </row>
    <row r="6238" spans="3:24" ht="15" customHeight="1" x14ac:dyDescent="0.25">
      <c r="C6238" s="129"/>
      <c r="D6238" s="130"/>
      <c r="E6238" s="124"/>
      <c r="F6238" s="124"/>
      <c r="G6238" s="131"/>
      <c r="H6238" s="132"/>
      <c r="I6238" s="133"/>
      <c r="J6238" s="133"/>
      <c r="K6238" s="133"/>
      <c r="L6238" s="133"/>
      <c r="M6238" s="133"/>
      <c r="N6238" s="133"/>
      <c r="O6238" s="134"/>
      <c r="P6238" s="129"/>
      <c r="Q6238" s="129"/>
      <c r="R6238" s="135"/>
      <c r="S6238" s="129"/>
      <c r="T6238" s="116"/>
      <c r="U6238" s="302"/>
      <c r="V6238" s="136"/>
      <c r="W6238" s="136"/>
      <c r="X6238" s="116"/>
    </row>
    <row r="6239" spans="3:24" ht="15" customHeight="1" x14ac:dyDescent="0.25">
      <c r="C6239" s="137"/>
      <c r="D6239" s="130"/>
      <c r="E6239" s="124"/>
      <c r="F6239" s="124"/>
      <c r="G6239" s="131"/>
      <c r="H6239" s="132"/>
      <c r="I6239" s="133"/>
      <c r="J6239" s="133"/>
      <c r="K6239" s="133"/>
      <c r="L6239" s="133"/>
      <c r="M6239" s="133"/>
      <c r="N6239" s="133"/>
      <c r="O6239" s="134"/>
      <c r="P6239" s="129"/>
      <c r="Q6239" s="137"/>
      <c r="R6239" s="138"/>
      <c r="S6239" s="137"/>
      <c r="T6239" s="124"/>
      <c r="U6239" s="301"/>
      <c r="V6239" s="139"/>
      <c r="W6239" s="139"/>
      <c r="X6239" s="124"/>
    </row>
    <row r="6240" spans="3:24" ht="15" customHeight="1" x14ac:dyDescent="0.25">
      <c r="C6240" s="129"/>
      <c r="D6240" s="130"/>
      <c r="E6240" s="124"/>
      <c r="F6240" s="124"/>
      <c r="G6240" s="131"/>
      <c r="H6240" s="132"/>
      <c r="I6240" s="133"/>
      <c r="J6240" s="133"/>
      <c r="K6240" s="133"/>
      <c r="L6240" s="133"/>
      <c r="M6240" s="133"/>
      <c r="N6240" s="133"/>
      <c r="O6240" s="134"/>
      <c r="P6240" s="129"/>
      <c r="Q6240" s="129"/>
      <c r="R6240" s="135"/>
      <c r="S6240" s="129"/>
      <c r="T6240" s="116"/>
      <c r="U6240" s="302"/>
      <c r="V6240" s="136"/>
      <c r="W6240" s="136"/>
      <c r="X6240" s="116"/>
    </row>
    <row r="6241" spans="3:24" ht="15" customHeight="1" x14ac:dyDescent="0.25">
      <c r="C6241" s="137"/>
      <c r="D6241" s="130"/>
      <c r="E6241" s="124"/>
      <c r="F6241" s="124"/>
      <c r="G6241" s="131"/>
      <c r="H6241" s="132"/>
      <c r="I6241" s="133"/>
      <c r="J6241" s="133"/>
      <c r="K6241" s="133"/>
      <c r="L6241" s="133"/>
      <c r="M6241" s="133"/>
      <c r="N6241" s="133"/>
      <c r="O6241" s="134"/>
      <c r="P6241" s="129"/>
      <c r="Q6241" s="137"/>
      <c r="R6241" s="138"/>
      <c r="S6241" s="137"/>
      <c r="T6241" s="124"/>
      <c r="U6241" s="301"/>
      <c r="V6241" s="139"/>
      <c r="W6241" s="139"/>
      <c r="X6241" s="124"/>
    </row>
    <row r="6242" spans="3:24" ht="15" customHeight="1" x14ac:dyDescent="0.25">
      <c r="C6242" s="129"/>
      <c r="D6242" s="130"/>
      <c r="E6242" s="124"/>
      <c r="F6242" s="124"/>
      <c r="G6242" s="131"/>
      <c r="H6242" s="132"/>
      <c r="I6242" s="133"/>
      <c r="J6242" s="133"/>
      <c r="K6242" s="133"/>
      <c r="L6242" s="133"/>
      <c r="M6242" s="133"/>
      <c r="N6242" s="133"/>
      <c r="O6242" s="134"/>
      <c r="P6242" s="129"/>
      <c r="Q6242" s="129"/>
      <c r="R6242" s="135"/>
      <c r="S6242" s="129"/>
      <c r="T6242" s="116"/>
      <c r="U6242" s="302"/>
      <c r="V6242" s="136"/>
      <c r="W6242" s="136"/>
      <c r="X6242" s="116"/>
    </row>
    <row r="6243" spans="3:24" ht="15" customHeight="1" x14ac:dyDescent="0.25">
      <c r="C6243" s="137"/>
      <c r="D6243" s="130"/>
      <c r="E6243" s="124"/>
      <c r="F6243" s="124"/>
      <c r="G6243" s="131"/>
      <c r="H6243" s="132"/>
      <c r="I6243" s="133"/>
      <c r="J6243" s="133"/>
      <c r="K6243" s="133"/>
      <c r="L6243" s="133"/>
      <c r="M6243" s="133"/>
      <c r="N6243" s="133"/>
      <c r="O6243" s="134"/>
      <c r="P6243" s="129"/>
      <c r="Q6243" s="137"/>
      <c r="R6243" s="138"/>
      <c r="S6243" s="137"/>
      <c r="T6243" s="124"/>
      <c r="U6243" s="301"/>
      <c r="V6243" s="139"/>
      <c r="W6243" s="139"/>
      <c r="X6243" s="124"/>
    </row>
    <row r="6244" spans="3:24" ht="15" customHeight="1" x14ac:dyDescent="0.25">
      <c r="C6244" s="129"/>
      <c r="D6244" s="130"/>
      <c r="E6244" s="124"/>
      <c r="F6244" s="124"/>
      <c r="G6244" s="131"/>
      <c r="H6244" s="132"/>
      <c r="I6244" s="133"/>
      <c r="J6244" s="133"/>
      <c r="K6244" s="133"/>
      <c r="L6244" s="133"/>
      <c r="M6244" s="133"/>
      <c r="N6244" s="133"/>
      <c r="O6244" s="134"/>
      <c r="P6244" s="129"/>
      <c r="Q6244" s="129"/>
      <c r="R6244" s="135"/>
      <c r="S6244" s="129"/>
      <c r="T6244" s="116"/>
      <c r="U6244" s="302"/>
      <c r="V6244" s="136"/>
      <c r="W6244" s="136"/>
      <c r="X6244" s="116"/>
    </row>
    <row r="6245" spans="3:24" ht="15" customHeight="1" x14ac:dyDescent="0.25">
      <c r="C6245" s="137"/>
      <c r="D6245" s="130"/>
      <c r="E6245" s="124"/>
      <c r="F6245" s="124"/>
      <c r="G6245" s="131"/>
      <c r="H6245" s="132"/>
      <c r="I6245" s="133"/>
      <c r="J6245" s="133"/>
      <c r="K6245" s="133"/>
      <c r="L6245" s="133"/>
      <c r="M6245" s="133"/>
      <c r="N6245" s="133"/>
      <c r="O6245" s="134"/>
      <c r="P6245" s="129"/>
      <c r="Q6245" s="137"/>
      <c r="R6245" s="138"/>
      <c r="S6245" s="137"/>
      <c r="T6245" s="124"/>
      <c r="U6245" s="301"/>
      <c r="V6245" s="139"/>
      <c r="W6245" s="139"/>
      <c r="X6245" s="124"/>
    </row>
    <row r="6246" spans="3:24" ht="15" customHeight="1" x14ac:dyDescent="0.25">
      <c r="C6246" s="129"/>
      <c r="D6246" s="130"/>
      <c r="E6246" s="124"/>
      <c r="F6246" s="124"/>
      <c r="G6246" s="131"/>
      <c r="H6246" s="132"/>
      <c r="I6246" s="133"/>
      <c r="J6246" s="133"/>
      <c r="K6246" s="133"/>
      <c r="L6246" s="133"/>
      <c r="M6246" s="133"/>
      <c r="N6246" s="133"/>
      <c r="O6246" s="134"/>
      <c r="P6246" s="129"/>
      <c r="Q6246" s="129"/>
      <c r="R6246" s="135"/>
      <c r="S6246" s="129"/>
      <c r="T6246" s="116"/>
      <c r="U6246" s="302"/>
      <c r="V6246" s="136"/>
      <c r="W6246" s="136"/>
      <c r="X6246" s="116"/>
    </row>
    <row r="6247" spans="3:24" ht="15" customHeight="1" x14ac:dyDescent="0.25">
      <c r="C6247" s="137"/>
      <c r="D6247" s="130"/>
      <c r="E6247" s="124"/>
      <c r="F6247" s="124"/>
      <c r="G6247" s="131"/>
      <c r="H6247" s="132"/>
      <c r="I6247" s="133"/>
      <c r="J6247" s="133"/>
      <c r="K6247" s="133"/>
      <c r="L6247" s="133"/>
      <c r="M6247" s="133"/>
      <c r="N6247" s="133"/>
      <c r="O6247" s="134"/>
      <c r="P6247" s="129"/>
      <c r="Q6247" s="137"/>
      <c r="R6247" s="138"/>
      <c r="S6247" s="137"/>
      <c r="T6247" s="124"/>
      <c r="U6247" s="301"/>
      <c r="V6247" s="139"/>
      <c r="W6247" s="139"/>
      <c r="X6247" s="124"/>
    </row>
    <row r="6248" spans="3:24" ht="15" customHeight="1" x14ac:dyDescent="0.25">
      <c r="C6248" s="129"/>
      <c r="D6248" s="130"/>
      <c r="E6248" s="124"/>
      <c r="F6248" s="124"/>
      <c r="G6248" s="131"/>
      <c r="H6248" s="132"/>
      <c r="I6248" s="133"/>
      <c r="J6248" s="133"/>
      <c r="K6248" s="133"/>
      <c r="L6248" s="133"/>
      <c r="M6248" s="133"/>
      <c r="N6248" s="133"/>
      <c r="O6248" s="134"/>
      <c r="P6248" s="129"/>
      <c r="Q6248" s="129"/>
      <c r="R6248" s="135"/>
      <c r="S6248" s="129"/>
      <c r="T6248" s="116"/>
      <c r="U6248" s="302"/>
      <c r="V6248" s="136"/>
      <c r="W6248" s="136"/>
      <c r="X6248" s="116"/>
    </row>
    <row r="6249" spans="3:24" ht="15" customHeight="1" x14ac:dyDescent="0.25">
      <c r="C6249" s="137"/>
      <c r="D6249" s="130"/>
      <c r="E6249" s="124"/>
      <c r="F6249" s="124"/>
      <c r="G6249" s="131"/>
      <c r="H6249" s="132"/>
      <c r="I6249" s="133"/>
      <c r="J6249" s="133"/>
      <c r="K6249" s="133"/>
      <c r="L6249" s="133"/>
      <c r="M6249" s="133"/>
      <c r="N6249" s="133"/>
      <c r="O6249" s="134"/>
      <c r="P6249" s="129"/>
      <c r="Q6249" s="137"/>
      <c r="R6249" s="138"/>
      <c r="S6249" s="137"/>
      <c r="T6249" s="124"/>
      <c r="U6249" s="301"/>
      <c r="V6249" s="139"/>
      <c r="W6249" s="139"/>
      <c r="X6249" s="124"/>
    </row>
    <row r="6250" spans="3:24" ht="15" customHeight="1" x14ac:dyDescent="0.25">
      <c r="C6250" s="129"/>
      <c r="D6250" s="130"/>
      <c r="E6250" s="124"/>
      <c r="F6250" s="124"/>
      <c r="G6250" s="131"/>
      <c r="H6250" s="132"/>
      <c r="I6250" s="133"/>
      <c r="J6250" s="133"/>
      <c r="K6250" s="133"/>
      <c r="L6250" s="133"/>
      <c r="M6250" s="133"/>
      <c r="N6250" s="133"/>
      <c r="O6250" s="134"/>
      <c r="P6250" s="129"/>
      <c r="Q6250" s="129"/>
      <c r="R6250" s="135"/>
      <c r="S6250" s="129"/>
      <c r="T6250" s="116"/>
      <c r="U6250" s="302"/>
      <c r="V6250" s="136"/>
      <c r="W6250" s="136"/>
      <c r="X6250" s="116"/>
    </row>
    <row r="6251" spans="3:24" ht="15" customHeight="1" x14ac:dyDescent="0.25">
      <c r="C6251" s="137"/>
      <c r="D6251" s="130"/>
      <c r="E6251" s="124"/>
      <c r="F6251" s="124"/>
      <c r="G6251" s="131"/>
      <c r="H6251" s="132"/>
      <c r="I6251" s="133"/>
      <c r="J6251" s="133"/>
      <c r="K6251" s="133"/>
      <c r="L6251" s="133"/>
      <c r="M6251" s="133"/>
      <c r="N6251" s="133"/>
      <c r="O6251" s="134"/>
      <c r="P6251" s="129"/>
      <c r="Q6251" s="137"/>
      <c r="R6251" s="138"/>
      <c r="S6251" s="137"/>
      <c r="T6251" s="124"/>
      <c r="U6251" s="301"/>
      <c r="V6251" s="139"/>
      <c r="W6251" s="139"/>
      <c r="X6251" s="124"/>
    </row>
    <row r="6252" spans="3:24" ht="15" customHeight="1" x14ac:dyDescent="0.25">
      <c r="C6252" s="129"/>
      <c r="D6252" s="130"/>
      <c r="E6252" s="124"/>
      <c r="F6252" s="124"/>
      <c r="G6252" s="131"/>
      <c r="H6252" s="132"/>
      <c r="I6252" s="133"/>
      <c r="J6252" s="133"/>
      <c r="K6252" s="133"/>
      <c r="L6252" s="133"/>
      <c r="M6252" s="133"/>
      <c r="N6252" s="133"/>
      <c r="O6252" s="134"/>
      <c r="P6252" s="129"/>
      <c r="Q6252" s="129"/>
      <c r="R6252" s="135"/>
      <c r="S6252" s="129"/>
      <c r="T6252" s="116"/>
      <c r="U6252" s="302"/>
      <c r="V6252" s="136"/>
      <c r="W6252" s="136"/>
      <c r="X6252" s="116"/>
    </row>
    <row r="6253" spans="3:24" ht="15" customHeight="1" x14ac:dyDescent="0.25">
      <c r="C6253" s="137"/>
      <c r="D6253" s="130"/>
      <c r="E6253" s="124"/>
      <c r="F6253" s="124"/>
      <c r="G6253" s="131"/>
      <c r="H6253" s="132"/>
      <c r="I6253" s="133"/>
      <c r="J6253" s="133"/>
      <c r="K6253" s="133"/>
      <c r="L6253" s="133"/>
      <c r="M6253" s="133"/>
      <c r="N6253" s="133"/>
      <c r="O6253" s="134"/>
      <c r="P6253" s="129"/>
      <c r="Q6253" s="137"/>
      <c r="R6253" s="138"/>
      <c r="S6253" s="137"/>
      <c r="T6253" s="124"/>
      <c r="U6253" s="301"/>
      <c r="V6253" s="139"/>
      <c r="W6253" s="139"/>
      <c r="X6253" s="124"/>
    </row>
    <row r="6254" spans="3:24" ht="15" customHeight="1" x14ac:dyDescent="0.25">
      <c r="C6254" s="129"/>
      <c r="D6254" s="130"/>
      <c r="E6254" s="124"/>
      <c r="F6254" s="124"/>
      <c r="G6254" s="131"/>
      <c r="H6254" s="132"/>
      <c r="I6254" s="133"/>
      <c r="J6254" s="133"/>
      <c r="K6254" s="133"/>
      <c r="L6254" s="133"/>
      <c r="M6254" s="133"/>
      <c r="N6254" s="133"/>
      <c r="O6254" s="134"/>
      <c r="P6254" s="129"/>
      <c r="Q6254" s="129"/>
      <c r="R6254" s="135"/>
      <c r="S6254" s="129"/>
      <c r="T6254" s="116"/>
      <c r="U6254" s="302"/>
      <c r="V6254" s="136"/>
      <c r="W6254" s="136"/>
      <c r="X6254" s="116"/>
    </row>
    <row r="6255" spans="3:24" ht="15" customHeight="1" x14ac:dyDescent="0.25">
      <c r="C6255" s="137"/>
      <c r="D6255" s="130"/>
      <c r="E6255" s="124"/>
      <c r="F6255" s="124"/>
      <c r="G6255" s="131"/>
      <c r="H6255" s="132"/>
      <c r="I6255" s="133"/>
      <c r="J6255" s="133"/>
      <c r="K6255" s="133"/>
      <c r="L6255" s="133"/>
      <c r="M6255" s="133"/>
      <c r="N6255" s="133"/>
      <c r="O6255" s="134"/>
      <c r="P6255" s="129"/>
      <c r="Q6255" s="137"/>
      <c r="R6255" s="138"/>
      <c r="S6255" s="137"/>
      <c r="T6255" s="124"/>
      <c r="U6255" s="301"/>
      <c r="V6255" s="139"/>
      <c r="W6255" s="139"/>
      <c r="X6255" s="124"/>
    </row>
    <row r="6256" spans="3:24" ht="15" customHeight="1" x14ac:dyDescent="0.25">
      <c r="C6256" s="129"/>
      <c r="D6256" s="130"/>
      <c r="E6256" s="124"/>
      <c r="F6256" s="124"/>
      <c r="G6256" s="131"/>
      <c r="H6256" s="132"/>
      <c r="I6256" s="133"/>
      <c r="J6256" s="133"/>
      <c r="K6256" s="133"/>
      <c r="L6256" s="133"/>
      <c r="M6256" s="133"/>
      <c r="N6256" s="133"/>
      <c r="O6256" s="134"/>
      <c r="P6256" s="129"/>
      <c r="Q6256" s="129"/>
      <c r="R6256" s="135"/>
      <c r="S6256" s="129"/>
      <c r="T6256" s="116"/>
      <c r="U6256" s="302"/>
      <c r="V6256" s="136"/>
      <c r="W6256" s="136"/>
      <c r="X6256" s="116"/>
    </row>
    <row r="6257" spans="3:24" ht="15" customHeight="1" x14ac:dyDescent="0.25">
      <c r="C6257" s="137"/>
      <c r="D6257" s="130"/>
      <c r="E6257" s="124"/>
      <c r="F6257" s="124"/>
      <c r="G6257" s="131"/>
      <c r="H6257" s="132"/>
      <c r="I6257" s="133"/>
      <c r="J6257" s="133"/>
      <c r="K6257" s="133"/>
      <c r="L6257" s="133"/>
      <c r="M6257" s="133"/>
      <c r="N6257" s="133"/>
      <c r="O6257" s="134"/>
      <c r="P6257" s="129"/>
      <c r="Q6257" s="137"/>
      <c r="R6257" s="138"/>
      <c r="S6257" s="137"/>
      <c r="T6257" s="124"/>
      <c r="U6257" s="301"/>
      <c r="V6257" s="139"/>
      <c r="W6257" s="139"/>
      <c r="X6257" s="124"/>
    </row>
    <row r="6258" spans="3:24" ht="15" customHeight="1" x14ac:dyDescent="0.25">
      <c r="C6258" s="129"/>
      <c r="D6258" s="130"/>
      <c r="E6258" s="124"/>
      <c r="F6258" s="124"/>
      <c r="G6258" s="131"/>
      <c r="H6258" s="132"/>
      <c r="I6258" s="133"/>
      <c r="J6258" s="133"/>
      <c r="K6258" s="133"/>
      <c r="L6258" s="133"/>
      <c r="M6258" s="133"/>
      <c r="N6258" s="133"/>
      <c r="O6258" s="134"/>
      <c r="P6258" s="129"/>
      <c r="Q6258" s="129"/>
      <c r="R6258" s="135"/>
      <c r="S6258" s="129"/>
      <c r="T6258" s="116"/>
      <c r="U6258" s="302"/>
      <c r="V6258" s="136"/>
      <c r="W6258" s="136"/>
      <c r="X6258" s="116"/>
    </row>
    <row r="6259" spans="3:24" ht="15" customHeight="1" x14ac:dyDescent="0.25">
      <c r="C6259" s="137"/>
      <c r="D6259" s="130"/>
      <c r="E6259" s="124"/>
      <c r="F6259" s="124"/>
      <c r="G6259" s="131"/>
      <c r="H6259" s="132"/>
      <c r="I6259" s="133"/>
      <c r="J6259" s="133"/>
      <c r="K6259" s="133"/>
      <c r="L6259" s="133"/>
      <c r="M6259" s="133"/>
      <c r="N6259" s="133"/>
      <c r="O6259" s="134"/>
      <c r="P6259" s="129"/>
      <c r="Q6259" s="137"/>
      <c r="R6259" s="138"/>
      <c r="S6259" s="137"/>
      <c r="T6259" s="124"/>
      <c r="U6259" s="301"/>
      <c r="V6259" s="139"/>
      <c r="W6259" s="139"/>
      <c r="X6259" s="124"/>
    </row>
    <row r="6260" spans="3:24" ht="15" customHeight="1" x14ac:dyDescent="0.25">
      <c r="C6260" s="129"/>
      <c r="D6260" s="130"/>
      <c r="E6260" s="124"/>
      <c r="F6260" s="124"/>
      <c r="G6260" s="131"/>
      <c r="H6260" s="132"/>
      <c r="I6260" s="133"/>
      <c r="J6260" s="133"/>
      <c r="K6260" s="133"/>
      <c r="L6260" s="133"/>
      <c r="M6260" s="133"/>
      <c r="N6260" s="133"/>
      <c r="O6260" s="134"/>
      <c r="P6260" s="129"/>
      <c r="Q6260" s="129"/>
      <c r="R6260" s="135"/>
      <c r="S6260" s="129"/>
      <c r="T6260" s="116"/>
      <c r="U6260" s="302"/>
      <c r="V6260" s="136"/>
      <c r="W6260" s="136"/>
      <c r="X6260" s="116"/>
    </row>
    <row r="6261" spans="3:24" ht="15" customHeight="1" x14ac:dyDescent="0.25">
      <c r="C6261" s="137"/>
      <c r="D6261" s="130"/>
      <c r="E6261" s="124"/>
      <c r="F6261" s="124"/>
      <c r="G6261" s="131"/>
      <c r="H6261" s="132"/>
      <c r="I6261" s="133"/>
      <c r="J6261" s="133"/>
      <c r="K6261" s="133"/>
      <c r="L6261" s="133"/>
      <c r="M6261" s="133"/>
      <c r="N6261" s="133"/>
      <c r="O6261" s="134"/>
      <c r="P6261" s="129"/>
      <c r="Q6261" s="137"/>
      <c r="R6261" s="138"/>
      <c r="S6261" s="137"/>
      <c r="T6261" s="124"/>
      <c r="U6261" s="301"/>
      <c r="V6261" s="139"/>
      <c r="W6261" s="139"/>
      <c r="X6261" s="124"/>
    </row>
    <row r="6262" spans="3:24" ht="15" customHeight="1" x14ac:dyDescent="0.25">
      <c r="C6262" s="129"/>
      <c r="D6262" s="130"/>
      <c r="E6262" s="124"/>
      <c r="F6262" s="124"/>
      <c r="G6262" s="131"/>
      <c r="H6262" s="132"/>
      <c r="I6262" s="133"/>
      <c r="J6262" s="133"/>
      <c r="K6262" s="133"/>
      <c r="L6262" s="133"/>
      <c r="M6262" s="133"/>
      <c r="N6262" s="133"/>
      <c r="O6262" s="134"/>
      <c r="P6262" s="129"/>
      <c r="Q6262" s="129"/>
      <c r="R6262" s="135"/>
      <c r="S6262" s="129"/>
      <c r="T6262" s="116"/>
      <c r="U6262" s="302"/>
      <c r="V6262" s="136"/>
      <c r="W6262" s="136"/>
      <c r="X6262" s="116"/>
    </row>
    <row r="6263" spans="3:24" ht="15" customHeight="1" x14ac:dyDescent="0.25">
      <c r="C6263" s="137"/>
      <c r="D6263" s="130"/>
      <c r="E6263" s="124"/>
      <c r="F6263" s="124"/>
      <c r="G6263" s="131"/>
      <c r="H6263" s="132"/>
      <c r="I6263" s="133"/>
      <c r="J6263" s="133"/>
      <c r="K6263" s="133"/>
      <c r="L6263" s="133"/>
      <c r="M6263" s="133"/>
      <c r="N6263" s="133"/>
      <c r="O6263" s="134"/>
      <c r="P6263" s="129"/>
      <c r="Q6263" s="137"/>
      <c r="R6263" s="138"/>
      <c r="S6263" s="137"/>
      <c r="T6263" s="124"/>
      <c r="U6263" s="301"/>
      <c r="V6263" s="139"/>
      <c r="W6263" s="139"/>
      <c r="X6263" s="124"/>
    </row>
    <row r="6264" spans="3:24" ht="15" customHeight="1" x14ac:dyDescent="0.25">
      <c r="C6264" s="129"/>
      <c r="D6264" s="130"/>
      <c r="E6264" s="124"/>
      <c r="F6264" s="124"/>
      <c r="G6264" s="131"/>
      <c r="H6264" s="132"/>
      <c r="I6264" s="133"/>
      <c r="J6264" s="133"/>
      <c r="K6264" s="133"/>
      <c r="L6264" s="133"/>
      <c r="M6264" s="133"/>
      <c r="N6264" s="133"/>
      <c r="O6264" s="134"/>
      <c r="P6264" s="129"/>
      <c r="Q6264" s="129"/>
      <c r="R6264" s="135"/>
      <c r="S6264" s="129"/>
      <c r="T6264" s="116"/>
      <c r="U6264" s="302"/>
      <c r="V6264" s="136"/>
      <c r="W6264" s="136"/>
      <c r="X6264" s="116"/>
    </row>
    <row r="6265" spans="3:24" ht="15" customHeight="1" x14ac:dyDescent="0.25">
      <c r="C6265" s="137"/>
      <c r="D6265" s="130"/>
      <c r="E6265" s="124"/>
      <c r="F6265" s="124"/>
      <c r="G6265" s="131"/>
      <c r="H6265" s="132"/>
      <c r="I6265" s="133"/>
      <c r="J6265" s="133"/>
      <c r="K6265" s="133"/>
      <c r="L6265" s="133"/>
      <c r="M6265" s="133"/>
      <c r="N6265" s="133"/>
      <c r="O6265" s="134"/>
      <c r="P6265" s="129"/>
      <c r="Q6265" s="137"/>
      <c r="R6265" s="138"/>
      <c r="S6265" s="137"/>
      <c r="T6265" s="124"/>
      <c r="U6265" s="301"/>
      <c r="V6265" s="139"/>
      <c r="W6265" s="139"/>
      <c r="X6265" s="124"/>
    </row>
    <row r="6266" spans="3:24" ht="15" customHeight="1" x14ac:dyDescent="0.25">
      <c r="C6266" s="129"/>
      <c r="D6266" s="130"/>
      <c r="E6266" s="124"/>
      <c r="F6266" s="124"/>
      <c r="G6266" s="131"/>
      <c r="H6266" s="132"/>
      <c r="I6266" s="133"/>
      <c r="J6266" s="133"/>
      <c r="K6266" s="133"/>
      <c r="L6266" s="133"/>
      <c r="M6266" s="133"/>
      <c r="N6266" s="133"/>
      <c r="O6266" s="134"/>
      <c r="P6266" s="129"/>
      <c r="Q6266" s="129"/>
      <c r="R6266" s="135"/>
      <c r="S6266" s="129"/>
      <c r="T6266" s="116"/>
      <c r="U6266" s="302"/>
      <c r="V6266" s="136"/>
      <c r="W6266" s="136"/>
      <c r="X6266" s="116"/>
    </row>
    <row r="6267" spans="3:24" ht="15" customHeight="1" x14ac:dyDescent="0.25">
      <c r="C6267" s="137"/>
      <c r="D6267" s="130"/>
      <c r="E6267" s="124"/>
      <c r="F6267" s="124"/>
      <c r="G6267" s="131"/>
      <c r="H6267" s="132"/>
      <c r="I6267" s="133"/>
      <c r="J6267" s="133"/>
      <c r="K6267" s="133"/>
      <c r="L6267" s="133"/>
      <c r="M6267" s="133"/>
      <c r="N6267" s="133"/>
      <c r="O6267" s="134"/>
      <c r="P6267" s="129"/>
      <c r="Q6267" s="137"/>
      <c r="R6267" s="138"/>
      <c r="S6267" s="137"/>
      <c r="T6267" s="124"/>
      <c r="U6267" s="301"/>
      <c r="V6267" s="139"/>
      <c r="W6267" s="139"/>
      <c r="X6267" s="124"/>
    </row>
    <row r="6268" spans="3:24" ht="15" customHeight="1" x14ac:dyDescent="0.25">
      <c r="C6268" s="129"/>
      <c r="D6268" s="130"/>
      <c r="E6268" s="124"/>
      <c r="F6268" s="124"/>
      <c r="G6268" s="131"/>
      <c r="H6268" s="132"/>
      <c r="I6268" s="133"/>
      <c r="J6268" s="133"/>
      <c r="K6268" s="133"/>
      <c r="L6268" s="133"/>
      <c r="M6268" s="133"/>
      <c r="N6268" s="133"/>
      <c r="O6268" s="134"/>
      <c r="P6268" s="129"/>
      <c r="Q6268" s="129"/>
      <c r="R6268" s="135"/>
      <c r="S6268" s="129"/>
      <c r="T6268" s="116"/>
      <c r="U6268" s="302"/>
      <c r="V6268" s="136"/>
      <c r="W6268" s="136"/>
      <c r="X6268" s="116"/>
    </row>
    <row r="6269" spans="3:24" ht="15" customHeight="1" x14ac:dyDescent="0.25">
      <c r="C6269" s="137"/>
      <c r="D6269" s="130"/>
      <c r="E6269" s="124"/>
      <c r="F6269" s="124"/>
      <c r="G6269" s="131"/>
      <c r="H6269" s="132"/>
      <c r="I6269" s="133"/>
      <c r="J6269" s="133"/>
      <c r="K6269" s="133"/>
      <c r="L6269" s="133"/>
      <c r="M6269" s="133"/>
      <c r="N6269" s="133"/>
      <c r="O6269" s="134"/>
      <c r="P6269" s="129"/>
      <c r="Q6269" s="137"/>
      <c r="R6269" s="138"/>
      <c r="S6269" s="137"/>
      <c r="T6269" s="124"/>
      <c r="U6269" s="301"/>
      <c r="V6269" s="139"/>
      <c r="W6269" s="139"/>
      <c r="X6269" s="124"/>
    </row>
    <row r="6270" spans="3:24" ht="15" customHeight="1" x14ac:dyDescent="0.25">
      <c r="C6270" s="129"/>
      <c r="D6270" s="130"/>
      <c r="E6270" s="124"/>
      <c r="F6270" s="124"/>
      <c r="G6270" s="131"/>
      <c r="H6270" s="132"/>
      <c r="I6270" s="133"/>
      <c r="J6270" s="133"/>
      <c r="K6270" s="133"/>
      <c r="L6270" s="133"/>
      <c r="M6270" s="133"/>
      <c r="N6270" s="133"/>
      <c r="O6270" s="134"/>
      <c r="P6270" s="129"/>
      <c r="Q6270" s="129"/>
      <c r="R6270" s="135"/>
      <c r="S6270" s="129"/>
      <c r="T6270" s="116"/>
      <c r="U6270" s="302"/>
      <c r="V6270" s="136"/>
      <c r="W6270" s="136"/>
      <c r="X6270" s="116"/>
    </row>
    <row r="6271" spans="3:24" ht="15" customHeight="1" x14ac:dyDescent="0.25">
      <c r="C6271" s="137"/>
      <c r="D6271" s="130"/>
      <c r="E6271" s="124"/>
      <c r="F6271" s="124"/>
      <c r="G6271" s="131"/>
      <c r="H6271" s="132"/>
      <c r="I6271" s="133"/>
      <c r="J6271" s="133"/>
      <c r="K6271" s="133"/>
      <c r="L6271" s="133"/>
      <c r="M6271" s="133"/>
      <c r="N6271" s="133"/>
      <c r="O6271" s="134"/>
      <c r="P6271" s="129"/>
      <c r="Q6271" s="137"/>
      <c r="R6271" s="138"/>
      <c r="S6271" s="137"/>
      <c r="T6271" s="124"/>
      <c r="U6271" s="301"/>
      <c r="V6271" s="139"/>
      <c r="W6271" s="139"/>
      <c r="X6271" s="124"/>
    </row>
    <row r="6272" spans="3:24" ht="15" customHeight="1" x14ac:dyDescent="0.25">
      <c r="C6272" s="129"/>
      <c r="D6272" s="130"/>
      <c r="E6272" s="124"/>
      <c r="F6272" s="124"/>
      <c r="G6272" s="131"/>
      <c r="H6272" s="132"/>
      <c r="I6272" s="133"/>
      <c r="J6272" s="133"/>
      <c r="K6272" s="133"/>
      <c r="L6272" s="133"/>
      <c r="M6272" s="133"/>
      <c r="N6272" s="133"/>
      <c r="O6272" s="134"/>
      <c r="P6272" s="129"/>
      <c r="Q6272" s="129"/>
      <c r="R6272" s="135"/>
      <c r="S6272" s="129"/>
      <c r="T6272" s="116"/>
      <c r="U6272" s="302"/>
      <c r="V6272" s="136"/>
      <c r="W6272" s="136"/>
      <c r="X6272" s="116"/>
    </row>
    <row r="6273" spans="3:24" ht="15" customHeight="1" x14ac:dyDescent="0.25">
      <c r="C6273" s="137"/>
      <c r="D6273" s="130"/>
      <c r="E6273" s="124"/>
      <c r="F6273" s="124"/>
      <c r="G6273" s="131"/>
      <c r="H6273" s="132"/>
      <c r="I6273" s="133"/>
      <c r="J6273" s="133"/>
      <c r="K6273" s="133"/>
      <c r="L6273" s="133"/>
      <c r="M6273" s="133"/>
      <c r="N6273" s="133"/>
      <c r="O6273" s="134"/>
      <c r="P6273" s="129"/>
      <c r="Q6273" s="137"/>
      <c r="R6273" s="138"/>
      <c r="S6273" s="137"/>
      <c r="T6273" s="124"/>
      <c r="U6273" s="301"/>
      <c r="V6273" s="139"/>
      <c r="W6273" s="139"/>
      <c r="X6273" s="124"/>
    </row>
    <row r="6274" spans="3:24" ht="15" customHeight="1" x14ac:dyDescent="0.25">
      <c r="C6274" s="129"/>
      <c r="D6274" s="130"/>
      <c r="E6274" s="124"/>
      <c r="F6274" s="124"/>
      <c r="G6274" s="131"/>
      <c r="H6274" s="132"/>
      <c r="I6274" s="133"/>
      <c r="J6274" s="133"/>
      <c r="K6274" s="133"/>
      <c r="L6274" s="133"/>
      <c r="M6274" s="133"/>
      <c r="N6274" s="133"/>
      <c r="O6274" s="134"/>
      <c r="P6274" s="129"/>
      <c r="Q6274" s="129"/>
      <c r="R6274" s="135"/>
      <c r="S6274" s="129"/>
      <c r="T6274" s="116"/>
      <c r="U6274" s="302"/>
      <c r="V6274" s="136"/>
      <c r="W6274" s="136"/>
      <c r="X6274" s="116"/>
    </row>
    <row r="6275" spans="3:24" ht="15" customHeight="1" x14ac:dyDescent="0.25">
      <c r="C6275" s="137"/>
      <c r="D6275" s="130"/>
      <c r="E6275" s="124"/>
      <c r="F6275" s="124"/>
      <c r="G6275" s="131"/>
      <c r="H6275" s="132"/>
      <c r="I6275" s="133"/>
      <c r="J6275" s="133"/>
      <c r="K6275" s="133"/>
      <c r="L6275" s="133"/>
      <c r="M6275" s="133"/>
      <c r="N6275" s="133"/>
      <c r="O6275" s="134"/>
      <c r="P6275" s="129"/>
      <c r="Q6275" s="137"/>
      <c r="R6275" s="138"/>
      <c r="S6275" s="137"/>
      <c r="T6275" s="124"/>
      <c r="U6275" s="301"/>
      <c r="V6275" s="139"/>
      <c r="W6275" s="139"/>
      <c r="X6275" s="124"/>
    </row>
    <row r="6276" spans="3:24" ht="15" customHeight="1" x14ac:dyDescent="0.25">
      <c r="C6276" s="129"/>
      <c r="D6276" s="130"/>
      <c r="E6276" s="124"/>
      <c r="F6276" s="124"/>
      <c r="G6276" s="131"/>
      <c r="H6276" s="132"/>
      <c r="I6276" s="133"/>
      <c r="J6276" s="133"/>
      <c r="K6276" s="133"/>
      <c r="L6276" s="133"/>
      <c r="M6276" s="133"/>
      <c r="N6276" s="133"/>
      <c r="O6276" s="134"/>
      <c r="P6276" s="129"/>
      <c r="Q6276" s="129"/>
      <c r="R6276" s="135"/>
      <c r="S6276" s="129"/>
      <c r="T6276" s="116"/>
      <c r="U6276" s="302"/>
      <c r="V6276" s="136"/>
      <c r="W6276" s="136"/>
      <c r="X6276" s="116"/>
    </row>
    <row r="6277" spans="3:24" ht="15" customHeight="1" x14ac:dyDescent="0.25">
      <c r="C6277" s="137"/>
      <c r="D6277" s="130"/>
      <c r="E6277" s="124"/>
      <c r="F6277" s="124"/>
      <c r="G6277" s="131"/>
      <c r="H6277" s="132"/>
      <c r="I6277" s="133"/>
      <c r="J6277" s="133"/>
      <c r="K6277" s="133"/>
      <c r="L6277" s="133"/>
      <c r="M6277" s="133"/>
      <c r="N6277" s="133"/>
      <c r="O6277" s="134"/>
      <c r="P6277" s="129"/>
      <c r="Q6277" s="137"/>
      <c r="R6277" s="138"/>
      <c r="S6277" s="137"/>
      <c r="T6277" s="124"/>
      <c r="U6277" s="301"/>
      <c r="V6277" s="139"/>
      <c r="W6277" s="139"/>
      <c r="X6277" s="124"/>
    </row>
    <row r="6278" spans="3:24" ht="15" customHeight="1" x14ac:dyDescent="0.25">
      <c r="C6278" s="129"/>
      <c r="D6278" s="130"/>
      <c r="E6278" s="124"/>
      <c r="F6278" s="124"/>
      <c r="G6278" s="131"/>
      <c r="H6278" s="132"/>
      <c r="I6278" s="133"/>
      <c r="J6278" s="133"/>
      <c r="K6278" s="133"/>
      <c r="L6278" s="133"/>
      <c r="M6278" s="133"/>
      <c r="N6278" s="133"/>
      <c r="O6278" s="134"/>
      <c r="P6278" s="129"/>
      <c r="Q6278" s="129"/>
      <c r="R6278" s="135"/>
      <c r="S6278" s="129"/>
      <c r="T6278" s="116"/>
      <c r="U6278" s="302"/>
      <c r="V6278" s="136"/>
      <c r="W6278" s="136"/>
      <c r="X6278" s="116"/>
    </row>
    <row r="6279" spans="3:24" ht="15" customHeight="1" x14ac:dyDescent="0.25">
      <c r="C6279" s="137"/>
      <c r="D6279" s="130"/>
      <c r="E6279" s="124"/>
      <c r="F6279" s="124"/>
      <c r="G6279" s="131"/>
      <c r="H6279" s="132"/>
      <c r="I6279" s="133"/>
      <c r="J6279" s="133"/>
      <c r="K6279" s="133"/>
      <c r="L6279" s="133"/>
      <c r="M6279" s="133"/>
      <c r="N6279" s="133"/>
      <c r="O6279" s="134"/>
      <c r="P6279" s="129"/>
      <c r="Q6279" s="137"/>
      <c r="R6279" s="138"/>
      <c r="S6279" s="137"/>
      <c r="T6279" s="124"/>
      <c r="U6279" s="301"/>
      <c r="V6279" s="139"/>
      <c r="W6279" s="139"/>
      <c r="X6279" s="124"/>
    </row>
    <row r="6280" spans="3:24" ht="15" customHeight="1" x14ac:dyDescent="0.25">
      <c r="C6280" s="129"/>
      <c r="D6280" s="130"/>
      <c r="E6280" s="124"/>
      <c r="F6280" s="124"/>
      <c r="G6280" s="131"/>
      <c r="H6280" s="132"/>
      <c r="I6280" s="133"/>
      <c r="J6280" s="133"/>
      <c r="K6280" s="133"/>
      <c r="L6280" s="133"/>
      <c r="M6280" s="133"/>
      <c r="N6280" s="133"/>
      <c r="O6280" s="134"/>
      <c r="P6280" s="129"/>
      <c r="Q6280" s="129"/>
      <c r="R6280" s="135"/>
      <c r="S6280" s="129"/>
      <c r="T6280" s="116"/>
      <c r="U6280" s="302"/>
      <c r="V6280" s="136"/>
      <c r="W6280" s="136"/>
      <c r="X6280" s="116"/>
    </row>
    <row r="6281" spans="3:24" ht="15" customHeight="1" x14ac:dyDescent="0.25">
      <c r="C6281" s="137"/>
      <c r="D6281" s="130"/>
      <c r="E6281" s="124"/>
      <c r="F6281" s="124"/>
      <c r="G6281" s="131"/>
      <c r="H6281" s="132"/>
      <c r="I6281" s="133"/>
      <c r="J6281" s="133"/>
      <c r="K6281" s="133"/>
      <c r="L6281" s="133"/>
      <c r="M6281" s="133"/>
      <c r="N6281" s="133"/>
      <c r="O6281" s="134"/>
      <c r="P6281" s="129"/>
      <c r="Q6281" s="137"/>
      <c r="R6281" s="138"/>
      <c r="S6281" s="137"/>
      <c r="T6281" s="124"/>
      <c r="U6281" s="301"/>
      <c r="V6281" s="139"/>
      <c r="W6281" s="139"/>
      <c r="X6281" s="124"/>
    </row>
    <row r="6282" spans="3:24" ht="15" customHeight="1" x14ac:dyDescent="0.25">
      <c r="C6282" s="129"/>
      <c r="D6282" s="130"/>
      <c r="E6282" s="124"/>
      <c r="F6282" s="124"/>
      <c r="G6282" s="131"/>
      <c r="H6282" s="132"/>
      <c r="I6282" s="133"/>
      <c r="J6282" s="133"/>
      <c r="K6282" s="133"/>
      <c r="L6282" s="133"/>
      <c r="M6282" s="133"/>
      <c r="N6282" s="133"/>
      <c r="O6282" s="134"/>
      <c r="P6282" s="129"/>
      <c r="Q6282" s="129"/>
      <c r="R6282" s="135"/>
      <c r="S6282" s="129"/>
      <c r="T6282" s="116"/>
      <c r="U6282" s="302"/>
      <c r="V6282" s="136"/>
      <c r="W6282" s="136"/>
      <c r="X6282" s="116"/>
    </row>
    <row r="6283" spans="3:24" ht="15" customHeight="1" x14ac:dyDescent="0.25">
      <c r="C6283" s="137"/>
      <c r="D6283" s="130"/>
      <c r="E6283" s="124"/>
      <c r="F6283" s="124"/>
      <c r="G6283" s="131"/>
      <c r="H6283" s="132"/>
      <c r="I6283" s="133"/>
      <c r="J6283" s="133"/>
      <c r="K6283" s="133"/>
      <c r="L6283" s="133"/>
      <c r="M6283" s="133"/>
      <c r="N6283" s="133"/>
      <c r="O6283" s="134"/>
      <c r="P6283" s="129"/>
      <c r="Q6283" s="137"/>
      <c r="R6283" s="138"/>
      <c r="S6283" s="137"/>
      <c r="T6283" s="124"/>
      <c r="U6283" s="301"/>
      <c r="V6283" s="139"/>
      <c r="W6283" s="139"/>
      <c r="X6283" s="124"/>
    </row>
    <row r="6284" spans="3:24" ht="15" customHeight="1" x14ac:dyDescent="0.25">
      <c r="C6284" s="129"/>
      <c r="D6284" s="130"/>
      <c r="E6284" s="124"/>
      <c r="F6284" s="124"/>
      <c r="G6284" s="131"/>
      <c r="H6284" s="132"/>
      <c r="I6284" s="133"/>
      <c r="J6284" s="133"/>
      <c r="K6284" s="133"/>
      <c r="L6284" s="133"/>
      <c r="M6284" s="133"/>
      <c r="N6284" s="133"/>
      <c r="O6284" s="134"/>
      <c r="P6284" s="129"/>
      <c r="Q6284" s="129"/>
      <c r="R6284" s="135"/>
      <c r="S6284" s="129"/>
      <c r="T6284" s="116"/>
      <c r="U6284" s="302"/>
      <c r="V6284" s="136"/>
      <c r="W6284" s="136"/>
      <c r="X6284" s="116"/>
    </row>
    <row r="6285" spans="3:24" ht="15" customHeight="1" x14ac:dyDescent="0.25">
      <c r="C6285" s="137"/>
      <c r="D6285" s="130"/>
      <c r="E6285" s="124"/>
      <c r="F6285" s="124"/>
      <c r="G6285" s="131"/>
      <c r="H6285" s="132"/>
      <c r="I6285" s="133"/>
      <c r="J6285" s="133"/>
      <c r="K6285" s="133"/>
      <c r="L6285" s="133"/>
      <c r="M6285" s="133"/>
      <c r="N6285" s="133"/>
      <c r="O6285" s="134"/>
      <c r="P6285" s="129"/>
      <c r="Q6285" s="137"/>
      <c r="R6285" s="138"/>
      <c r="S6285" s="137"/>
      <c r="T6285" s="124"/>
      <c r="U6285" s="301"/>
      <c r="V6285" s="139"/>
      <c r="W6285" s="139"/>
      <c r="X6285" s="124"/>
    </row>
    <row r="6286" spans="3:24" ht="15" customHeight="1" x14ac:dyDescent="0.25">
      <c r="C6286" s="129"/>
      <c r="D6286" s="130"/>
      <c r="E6286" s="124"/>
      <c r="F6286" s="124"/>
      <c r="G6286" s="131"/>
      <c r="H6286" s="132"/>
      <c r="I6286" s="133"/>
      <c r="J6286" s="133"/>
      <c r="K6286" s="133"/>
      <c r="L6286" s="133"/>
      <c r="M6286" s="133"/>
      <c r="N6286" s="133"/>
      <c r="O6286" s="134"/>
      <c r="P6286" s="129"/>
      <c r="Q6286" s="129"/>
      <c r="R6286" s="135"/>
      <c r="S6286" s="129"/>
      <c r="T6286" s="116"/>
      <c r="U6286" s="302"/>
      <c r="V6286" s="136"/>
      <c r="W6286" s="136"/>
      <c r="X6286" s="116"/>
    </row>
    <row r="6287" spans="3:24" ht="15" customHeight="1" x14ac:dyDescent="0.25">
      <c r="C6287" s="137"/>
      <c r="D6287" s="130"/>
      <c r="E6287" s="124"/>
      <c r="F6287" s="124"/>
      <c r="G6287" s="131"/>
      <c r="H6287" s="132"/>
      <c r="I6287" s="133"/>
      <c r="J6287" s="133"/>
      <c r="K6287" s="133"/>
      <c r="L6287" s="133"/>
      <c r="M6287" s="133"/>
      <c r="N6287" s="133"/>
      <c r="O6287" s="134"/>
      <c r="P6287" s="129"/>
      <c r="Q6287" s="137"/>
      <c r="R6287" s="138"/>
      <c r="S6287" s="137"/>
      <c r="T6287" s="124"/>
      <c r="U6287" s="301"/>
      <c r="V6287" s="139"/>
      <c r="W6287" s="139"/>
      <c r="X6287" s="124"/>
    </row>
    <row r="6288" spans="3:24" ht="15" customHeight="1" x14ac:dyDescent="0.25">
      <c r="C6288" s="129"/>
      <c r="D6288" s="130"/>
      <c r="E6288" s="124"/>
      <c r="F6288" s="124"/>
      <c r="G6288" s="131"/>
      <c r="H6288" s="132"/>
      <c r="I6288" s="133"/>
      <c r="J6288" s="133"/>
      <c r="K6288" s="133"/>
      <c r="L6288" s="133"/>
      <c r="M6288" s="133"/>
      <c r="N6288" s="133"/>
      <c r="O6288" s="134"/>
      <c r="P6288" s="129"/>
      <c r="Q6288" s="129"/>
      <c r="R6288" s="135"/>
      <c r="S6288" s="129"/>
      <c r="T6288" s="116"/>
      <c r="U6288" s="302"/>
      <c r="V6288" s="136"/>
      <c r="W6288" s="136"/>
      <c r="X6288" s="116"/>
    </row>
    <row r="6289" spans="3:24" ht="15" customHeight="1" x14ac:dyDescent="0.25">
      <c r="C6289" s="137"/>
      <c r="D6289" s="130"/>
      <c r="E6289" s="124"/>
      <c r="F6289" s="124"/>
      <c r="G6289" s="131"/>
      <c r="H6289" s="132"/>
      <c r="I6289" s="133"/>
      <c r="J6289" s="133"/>
      <c r="K6289" s="133"/>
      <c r="L6289" s="133"/>
      <c r="M6289" s="133"/>
      <c r="N6289" s="133"/>
      <c r="O6289" s="134"/>
      <c r="P6289" s="129"/>
      <c r="Q6289" s="137"/>
      <c r="R6289" s="138"/>
      <c r="S6289" s="137"/>
      <c r="T6289" s="124"/>
      <c r="U6289" s="301"/>
      <c r="V6289" s="139"/>
      <c r="W6289" s="139"/>
      <c r="X6289" s="124"/>
    </row>
    <row r="6290" spans="3:24" ht="15" customHeight="1" x14ac:dyDescent="0.25">
      <c r="C6290" s="129"/>
      <c r="D6290" s="130"/>
      <c r="E6290" s="124"/>
      <c r="F6290" s="124"/>
      <c r="G6290" s="131"/>
      <c r="H6290" s="132"/>
      <c r="I6290" s="133"/>
      <c r="J6290" s="133"/>
      <c r="K6290" s="133"/>
      <c r="L6290" s="133"/>
      <c r="M6290" s="133"/>
      <c r="N6290" s="133"/>
      <c r="O6290" s="134"/>
      <c r="P6290" s="129"/>
      <c r="Q6290" s="129"/>
      <c r="R6290" s="135"/>
      <c r="S6290" s="129"/>
      <c r="T6290" s="116"/>
      <c r="U6290" s="302"/>
      <c r="V6290" s="136"/>
      <c r="W6290" s="136"/>
      <c r="X6290" s="116"/>
    </row>
    <row r="6291" spans="3:24" ht="15" customHeight="1" x14ac:dyDescent="0.25">
      <c r="C6291" s="137"/>
      <c r="D6291" s="130"/>
      <c r="E6291" s="124"/>
      <c r="F6291" s="124"/>
      <c r="G6291" s="131"/>
      <c r="H6291" s="132"/>
      <c r="I6291" s="133"/>
      <c r="J6291" s="133"/>
      <c r="K6291" s="133"/>
      <c r="L6291" s="133"/>
      <c r="M6291" s="133"/>
      <c r="N6291" s="133"/>
      <c r="O6291" s="134"/>
      <c r="P6291" s="129"/>
      <c r="Q6291" s="137"/>
      <c r="R6291" s="138"/>
      <c r="S6291" s="137"/>
      <c r="T6291" s="124"/>
      <c r="U6291" s="301"/>
      <c r="V6291" s="139"/>
      <c r="W6291" s="139"/>
      <c r="X6291" s="124"/>
    </row>
    <row r="6292" spans="3:24" ht="15" customHeight="1" x14ac:dyDescent="0.25">
      <c r="C6292" s="129"/>
      <c r="D6292" s="130"/>
      <c r="E6292" s="124"/>
      <c r="F6292" s="124"/>
      <c r="G6292" s="131"/>
      <c r="H6292" s="132"/>
      <c r="I6292" s="133"/>
      <c r="J6292" s="133"/>
      <c r="K6292" s="133"/>
      <c r="L6292" s="133"/>
      <c r="M6292" s="133"/>
      <c r="N6292" s="133"/>
      <c r="O6292" s="134"/>
      <c r="P6292" s="129"/>
      <c r="Q6292" s="129"/>
      <c r="R6292" s="135"/>
      <c r="S6292" s="129"/>
      <c r="T6292" s="116"/>
      <c r="U6292" s="302"/>
      <c r="V6292" s="136"/>
      <c r="W6292" s="136"/>
      <c r="X6292" s="116"/>
    </row>
    <row r="6293" spans="3:24" ht="15" customHeight="1" x14ac:dyDescent="0.25">
      <c r="C6293" s="137"/>
      <c r="D6293" s="130"/>
      <c r="E6293" s="124"/>
      <c r="F6293" s="124"/>
      <c r="G6293" s="131"/>
      <c r="H6293" s="132"/>
      <c r="I6293" s="133"/>
      <c r="J6293" s="133"/>
      <c r="K6293" s="133"/>
      <c r="L6293" s="133"/>
      <c r="M6293" s="133"/>
      <c r="N6293" s="133"/>
      <c r="O6293" s="134"/>
      <c r="P6293" s="129"/>
      <c r="Q6293" s="137"/>
      <c r="R6293" s="138"/>
      <c r="S6293" s="137"/>
      <c r="T6293" s="124"/>
      <c r="U6293" s="301"/>
      <c r="V6293" s="139"/>
      <c r="W6293" s="139"/>
      <c r="X6293" s="124"/>
    </row>
    <row r="6294" spans="3:24" ht="15" customHeight="1" x14ac:dyDescent="0.25">
      <c r="C6294" s="129"/>
      <c r="D6294" s="130"/>
      <c r="E6294" s="124"/>
      <c r="F6294" s="124"/>
      <c r="G6294" s="131"/>
      <c r="H6294" s="132"/>
      <c r="I6294" s="133"/>
      <c r="J6294" s="133"/>
      <c r="K6294" s="133"/>
      <c r="L6294" s="133"/>
      <c r="M6294" s="133"/>
      <c r="N6294" s="133"/>
      <c r="O6294" s="134"/>
      <c r="P6294" s="129"/>
      <c r="Q6294" s="129"/>
      <c r="R6294" s="135"/>
      <c r="S6294" s="129"/>
      <c r="T6294" s="116"/>
      <c r="U6294" s="302"/>
      <c r="V6294" s="136"/>
      <c r="W6294" s="136"/>
      <c r="X6294" s="116"/>
    </row>
    <row r="6295" spans="3:24" ht="15" customHeight="1" x14ac:dyDescent="0.25">
      <c r="C6295" s="137"/>
      <c r="D6295" s="130"/>
      <c r="E6295" s="124"/>
      <c r="F6295" s="124"/>
      <c r="G6295" s="131"/>
      <c r="H6295" s="132"/>
      <c r="I6295" s="133"/>
      <c r="J6295" s="133"/>
      <c r="K6295" s="133"/>
      <c r="L6295" s="133"/>
      <c r="M6295" s="133"/>
      <c r="N6295" s="133"/>
      <c r="O6295" s="134"/>
      <c r="P6295" s="129"/>
      <c r="Q6295" s="137"/>
      <c r="R6295" s="138"/>
      <c r="S6295" s="137"/>
      <c r="T6295" s="124"/>
      <c r="U6295" s="301"/>
      <c r="V6295" s="139"/>
      <c r="W6295" s="139"/>
      <c r="X6295" s="124"/>
    </row>
    <row r="6296" spans="3:24" ht="15" customHeight="1" x14ac:dyDescent="0.25">
      <c r="C6296" s="129"/>
      <c r="D6296" s="130"/>
      <c r="E6296" s="124"/>
      <c r="F6296" s="124"/>
      <c r="G6296" s="131"/>
      <c r="H6296" s="132"/>
      <c r="I6296" s="133"/>
      <c r="J6296" s="133"/>
      <c r="K6296" s="133"/>
      <c r="L6296" s="133"/>
      <c r="M6296" s="133"/>
      <c r="N6296" s="133"/>
      <c r="O6296" s="134"/>
      <c r="P6296" s="129"/>
      <c r="Q6296" s="129"/>
      <c r="R6296" s="135"/>
      <c r="S6296" s="129"/>
      <c r="T6296" s="116"/>
      <c r="U6296" s="302"/>
      <c r="V6296" s="136"/>
      <c r="W6296" s="136"/>
      <c r="X6296" s="116"/>
    </row>
    <row r="6297" spans="3:24" ht="15" customHeight="1" x14ac:dyDescent="0.25">
      <c r="C6297" s="137"/>
      <c r="D6297" s="130"/>
      <c r="E6297" s="124"/>
      <c r="F6297" s="124"/>
      <c r="G6297" s="131"/>
      <c r="H6297" s="132"/>
      <c r="I6297" s="133"/>
      <c r="J6297" s="133"/>
      <c r="K6297" s="133"/>
      <c r="L6297" s="133"/>
      <c r="M6297" s="133"/>
      <c r="N6297" s="133"/>
      <c r="O6297" s="134"/>
      <c r="P6297" s="129"/>
      <c r="Q6297" s="137"/>
      <c r="R6297" s="138"/>
      <c r="S6297" s="137"/>
      <c r="T6297" s="124"/>
      <c r="U6297" s="301"/>
      <c r="V6297" s="139"/>
      <c r="W6297" s="139"/>
      <c r="X6297" s="124"/>
    </row>
    <row r="6298" spans="3:24" ht="15" customHeight="1" x14ac:dyDescent="0.25">
      <c r="C6298" s="129"/>
      <c r="D6298" s="130"/>
      <c r="E6298" s="124"/>
      <c r="F6298" s="124"/>
      <c r="G6298" s="131"/>
      <c r="H6298" s="132"/>
      <c r="I6298" s="133"/>
      <c r="J6298" s="133"/>
      <c r="K6298" s="133"/>
      <c r="L6298" s="133"/>
      <c r="M6298" s="133"/>
      <c r="N6298" s="133"/>
      <c r="O6298" s="134"/>
      <c r="P6298" s="129"/>
      <c r="Q6298" s="129"/>
      <c r="R6298" s="135"/>
      <c r="S6298" s="129"/>
      <c r="T6298" s="116"/>
      <c r="U6298" s="302"/>
      <c r="V6298" s="136"/>
      <c r="W6298" s="136"/>
      <c r="X6298" s="116"/>
    </row>
    <row r="6299" spans="3:24" ht="15" customHeight="1" x14ac:dyDescent="0.25">
      <c r="C6299" s="137"/>
      <c r="D6299" s="130"/>
      <c r="E6299" s="124"/>
      <c r="F6299" s="124"/>
      <c r="G6299" s="131"/>
      <c r="H6299" s="132"/>
      <c r="I6299" s="133"/>
      <c r="J6299" s="133"/>
      <c r="K6299" s="133"/>
      <c r="L6299" s="133"/>
      <c r="M6299" s="133"/>
      <c r="N6299" s="133"/>
      <c r="O6299" s="134"/>
      <c r="P6299" s="129"/>
      <c r="Q6299" s="137"/>
      <c r="R6299" s="138"/>
      <c r="S6299" s="137"/>
      <c r="T6299" s="124"/>
      <c r="U6299" s="301"/>
      <c r="V6299" s="139"/>
      <c r="W6299" s="139"/>
      <c r="X6299" s="124"/>
    </row>
    <row r="6300" spans="3:24" ht="15" customHeight="1" x14ac:dyDescent="0.25">
      <c r="C6300" s="129"/>
      <c r="D6300" s="130"/>
      <c r="E6300" s="124"/>
      <c r="F6300" s="124"/>
      <c r="G6300" s="131"/>
      <c r="H6300" s="132"/>
      <c r="I6300" s="133"/>
      <c r="J6300" s="133"/>
      <c r="K6300" s="133"/>
      <c r="L6300" s="133"/>
      <c r="M6300" s="133"/>
      <c r="N6300" s="133"/>
      <c r="O6300" s="134"/>
      <c r="P6300" s="129"/>
      <c r="Q6300" s="129"/>
      <c r="R6300" s="135"/>
      <c r="S6300" s="129"/>
      <c r="T6300" s="116"/>
      <c r="U6300" s="302"/>
      <c r="V6300" s="136"/>
      <c r="W6300" s="136"/>
      <c r="X6300" s="116"/>
    </row>
    <row r="6301" spans="3:24" ht="15" customHeight="1" x14ac:dyDescent="0.25">
      <c r="C6301" s="137"/>
      <c r="D6301" s="130"/>
      <c r="E6301" s="124"/>
      <c r="F6301" s="124"/>
      <c r="G6301" s="131"/>
      <c r="H6301" s="132"/>
      <c r="I6301" s="133"/>
      <c r="J6301" s="133"/>
      <c r="K6301" s="133"/>
      <c r="L6301" s="133"/>
      <c r="M6301" s="133"/>
      <c r="N6301" s="133"/>
      <c r="O6301" s="134"/>
      <c r="P6301" s="129"/>
      <c r="Q6301" s="137"/>
      <c r="R6301" s="138"/>
      <c r="S6301" s="137"/>
      <c r="T6301" s="124"/>
      <c r="U6301" s="301"/>
      <c r="V6301" s="139"/>
      <c r="W6301" s="139"/>
      <c r="X6301" s="124"/>
    </row>
    <row r="6302" spans="3:24" ht="15" customHeight="1" x14ac:dyDescent="0.25">
      <c r="C6302" s="129"/>
      <c r="D6302" s="130"/>
      <c r="E6302" s="124"/>
      <c r="F6302" s="124"/>
      <c r="G6302" s="131"/>
      <c r="H6302" s="132"/>
      <c r="I6302" s="133"/>
      <c r="J6302" s="133"/>
      <c r="K6302" s="133"/>
      <c r="L6302" s="133"/>
      <c r="M6302" s="133"/>
      <c r="N6302" s="133"/>
      <c r="O6302" s="134"/>
      <c r="P6302" s="129"/>
      <c r="Q6302" s="129"/>
      <c r="R6302" s="135"/>
      <c r="S6302" s="129"/>
      <c r="T6302" s="116"/>
      <c r="U6302" s="302"/>
      <c r="V6302" s="136"/>
      <c r="W6302" s="136"/>
      <c r="X6302" s="116"/>
    </row>
    <row r="6303" spans="3:24" ht="15" customHeight="1" x14ac:dyDescent="0.25">
      <c r="C6303" s="137"/>
      <c r="D6303" s="130"/>
      <c r="E6303" s="124"/>
      <c r="F6303" s="124"/>
      <c r="G6303" s="131"/>
      <c r="H6303" s="132"/>
      <c r="I6303" s="133"/>
      <c r="J6303" s="133"/>
      <c r="K6303" s="133"/>
      <c r="L6303" s="133"/>
      <c r="M6303" s="133"/>
      <c r="N6303" s="133"/>
      <c r="O6303" s="134"/>
      <c r="P6303" s="129"/>
      <c r="Q6303" s="137"/>
      <c r="R6303" s="138"/>
      <c r="S6303" s="137"/>
      <c r="T6303" s="124"/>
      <c r="U6303" s="301"/>
      <c r="V6303" s="139"/>
      <c r="W6303" s="139"/>
      <c r="X6303" s="124"/>
    </row>
    <row r="6304" spans="3:24" ht="15" customHeight="1" x14ac:dyDescent="0.25">
      <c r="C6304" s="129"/>
      <c r="D6304" s="130"/>
      <c r="E6304" s="124"/>
      <c r="F6304" s="124"/>
      <c r="G6304" s="131"/>
      <c r="H6304" s="132"/>
      <c r="I6304" s="133"/>
      <c r="J6304" s="133"/>
      <c r="K6304" s="133"/>
      <c r="L6304" s="133"/>
      <c r="M6304" s="133"/>
      <c r="N6304" s="133"/>
      <c r="O6304" s="134"/>
      <c r="P6304" s="129"/>
      <c r="Q6304" s="129"/>
      <c r="R6304" s="135"/>
      <c r="S6304" s="129"/>
      <c r="T6304" s="116"/>
      <c r="U6304" s="302"/>
      <c r="V6304" s="136"/>
      <c r="W6304" s="136"/>
      <c r="X6304" s="116"/>
    </row>
    <row r="6305" spans="3:24" ht="15" customHeight="1" x14ac:dyDescent="0.25">
      <c r="C6305" s="137"/>
      <c r="D6305" s="130"/>
      <c r="E6305" s="124"/>
      <c r="F6305" s="124"/>
      <c r="G6305" s="131"/>
      <c r="H6305" s="132"/>
      <c r="I6305" s="133"/>
      <c r="J6305" s="133"/>
      <c r="K6305" s="133"/>
      <c r="L6305" s="133"/>
      <c r="M6305" s="133"/>
      <c r="N6305" s="133"/>
      <c r="O6305" s="134"/>
      <c r="P6305" s="129"/>
      <c r="Q6305" s="137"/>
      <c r="R6305" s="138"/>
      <c r="S6305" s="137"/>
      <c r="T6305" s="124"/>
      <c r="U6305" s="301"/>
      <c r="V6305" s="139"/>
      <c r="W6305" s="139"/>
      <c r="X6305" s="124"/>
    </row>
    <row r="6306" spans="3:24" ht="15" customHeight="1" x14ac:dyDescent="0.25">
      <c r="C6306" s="129"/>
      <c r="D6306" s="130"/>
      <c r="E6306" s="124"/>
      <c r="F6306" s="124"/>
      <c r="G6306" s="131"/>
      <c r="H6306" s="132"/>
      <c r="I6306" s="133"/>
      <c r="J6306" s="133"/>
      <c r="K6306" s="133"/>
      <c r="L6306" s="133"/>
      <c r="M6306" s="133"/>
      <c r="N6306" s="133"/>
      <c r="O6306" s="134"/>
      <c r="P6306" s="129"/>
      <c r="Q6306" s="129"/>
      <c r="R6306" s="135"/>
      <c r="S6306" s="129"/>
      <c r="T6306" s="116"/>
      <c r="U6306" s="302"/>
      <c r="V6306" s="136"/>
      <c r="W6306" s="136"/>
      <c r="X6306" s="116"/>
    </row>
    <row r="6307" spans="3:24" ht="15" customHeight="1" x14ac:dyDescent="0.25">
      <c r="C6307" s="137"/>
      <c r="D6307" s="130"/>
      <c r="E6307" s="124"/>
      <c r="F6307" s="124"/>
      <c r="G6307" s="131"/>
      <c r="H6307" s="132"/>
      <c r="I6307" s="133"/>
      <c r="J6307" s="133"/>
      <c r="K6307" s="133"/>
      <c r="L6307" s="133"/>
      <c r="M6307" s="133"/>
      <c r="N6307" s="133"/>
      <c r="O6307" s="134"/>
      <c r="P6307" s="129"/>
      <c r="Q6307" s="137"/>
      <c r="R6307" s="138"/>
      <c r="S6307" s="137"/>
      <c r="T6307" s="124"/>
      <c r="U6307" s="301"/>
      <c r="V6307" s="139"/>
      <c r="W6307" s="139"/>
      <c r="X6307" s="124"/>
    </row>
    <row r="6308" spans="3:24" ht="15" customHeight="1" x14ac:dyDescent="0.25">
      <c r="C6308" s="129"/>
      <c r="D6308" s="130"/>
      <c r="E6308" s="124"/>
      <c r="F6308" s="124"/>
      <c r="G6308" s="131"/>
      <c r="H6308" s="132"/>
      <c r="I6308" s="133"/>
      <c r="J6308" s="133"/>
      <c r="K6308" s="133"/>
      <c r="L6308" s="133"/>
      <c r="M6308" s="133"/>
      <c r="N6308" s="133"/>
      <c r="O6308" s="134"/>
      <c r="P6308" s="129"/>
      <c r="Q6308" s="129"/>
      <c r="R6308" s="135"/>
      <c r="S6308" s="129"/>
      <c r="T6308" s="116"/>
      <c r="U6308" s="302"/>
      <c r="V6308" s="136"/>
      <c r="W6308" s="136"/>
      <c r="X6308" s="116"/>
    </row>
    <row r="6309" spans="3:24" ht="15" customHeight="1" x14ac:dyDescent="0.25">
      <c r="C6309" s="137"/>
      <c r="D6309" s="130"/>
      <c r="E6309" s="124"/>
      <c r="F6309" s="124"/>
      <c r="G6309" s="131"/>
      <c r="H6309" s="132"/>
      <c r="I6309" s="133"/>
      <c r="J6309" s="133"/>
      <c r="K6309" s="133"/>
      <c r="L6309" s="133"/>
      <c r="M6309" s="133"/>
      <c r="N6309" s="133"/>
      <c r="O6309" s="134"/>
      <c r="P6309" s="129"/>
      <c r="Q6309" s="137"/>
      <c r="R6309" s="138"/>
      <c r="S6309" s="137"/>
      <c r="T6309" s="124"/>
      <c r="U6309" s="301"/>
      <c r="V6309" s="139"/>
      <c r="W6309" s="139"/>
      <c r="X6309" s="124"/>
    </row>
    <row r="6310" spans="3:24" ht="15" customHeight="1" x14ac:dyDescent="0.25">
      <c r="C6310" s="129"/>
      <c r="D6310" s="130"/>
      <c r="E6310" s="124"/>
      <c r="F6310" s="124"/>
      <c r="G6310" s="131"/>
      <c r="H6310" s="132"/>
      <c r="I6310" s="133"/>
      <c r="J6310" s="133"/>
      <c r="K6310" s="133"/>
      <c r="L6310" s="133"/>
      <c r="M6310" s="133"/>
      <c r="N6310" s="133"/>
      <c r="O6310" s="134"/>
      <c r="P6310" s="129"/>
      <c r="Q6310" s="129"/>
      <c r="R6310" s="135"/>
      <c r="S6310" s="129"/>
      <c r="T6310" s="116"/>
      <c r="U6310" s="302"/>
      <c r="V6310" s="136"/>
      <c r="W6310" s="136"/>
      <c r="X6310" s="116"/>
    </row>
    <row r="6311" spans="3:24" ht="15" customHeight="1" x14ac:dyDescent="0.25">
      <c r="C6311" s="137"/>
      <c r="D6311" s="130"/>
      <c r="E6311" s="124"/>
      <c r="F6311" s="124"/>
      <c r="G6311" s="131"/>
      <c r="H6311" s="132"/>
      <c r="I6311" s="133"/>
      <c r="J6311" s="133"/>
      <c r="K6311" s="133"/>
      <c r="L6311" s="133"/>
      <c r="M6311" s="133"/>
      <c r="N6311" s="133"/>
      <c r="O6311" s="134"/>
      <c r="P6311" s="129"/>
      <c r="Q6311" s="137"/>
      <c r="R6311" s="138"/>
      <c r="S6311" s="137"/>
      <c r="T6311" s="124"/>
      <c r="U6311" s="301"/>
      <c r="V6311" s="139"/>
      <c r="W6311" s="139"/>
      <c r="X6311" s="124"/>
    </row>
    <row r="6312" spans="3:24" ht="15" customHeight="1" x14ac:dyDescent="0.25">
      <c r="C6312" s="129"/>
      <c r="D6312" s="130"/>
      <c r="E6312" s="124"/>
      <c r="F6312" s="124"/>
      <c r="G6312" s="131"/>
      <c r="H6312" s="132"/>
      <c r="I6312" s="133"/>
      <c r="J6312" s="133"/>
      <c r="K6312" s="133"/>
      <c r="L6312" s="133"/>
      <c r="M6312" s="133"/>
      <c r="N6312" s="133"/>
      <c r="O6312" s="134"/>
      <c r="P6312" s="129"/>
      <c r="Q6312" s="129"/>
      <c r="R6312" s="135"/>
      <c r="S6312" s="129"/>
      <c r="T6312" s="116"/>
      <c r="U6312" s="302"/>
      <c r="V6312" s="136"/>
      <c r="W6312" s="136"/>
      <c r="X6312" s="116"/>
    </row>
    <row r="6313" spans="3:24" ht="15" customHeight="1" x14ac:dyDescent="0.25">
      <c r="C6313" s="137"/>
      <c r="D6313" s="130"/>
      <c r="E6313" s="124"/>
      <c r="F6313" s="124"/>
      <c r="G6313" s="131"/>
      <c r="H6313" s="132"/>
      <c r="I6313" s="133"/>
      <c r="J6313" s="133"/>
      <c r="K6313" s="133"/>
      <c r="L6313" s="133"/>
      <c r="M6313" s="133"/>
      <c r="N6313" s="133"/>
      <c r="O6313" s="134"/>
      <c r="P6313" s="129"/>
      <c r="Q6313" s="137"/>
      <c r="R6313" s="138"/>
      <c r="S6313" s="137"/>
      <c r="T6313" s="124"/>
      <c r="U6313" s="301"/>
      <c r="V6313" s="139"/>
      <c r="W6313" s="139"/>
      <c r="X6313" s="124"/>
    </row>
    <row r="6314" spans="3:24" ht="15" customHeight="1" x14ac:dyDescent="0.25">
      <c r="C6314" s="129"/>
      <c r="D6314" s="130"/>
      <c r="E6314" s="124"/>
      <c r="F6314" s="124"/>
      <c r="G6314" s="131"/>
      <c r="H6314" s="132"/>
      <c r="I6314" s="133"/>
      <c r="J6314" s="133"/>
      <c r="K6314" s="133"/>
      <c r="L6314" s="133"/>
      <c r="M6314" s="133"/>
      <c r="N6314" s="133"/>
      <c r="O6314" s="134"/>
      <c r="P6314" s="129"/>
      <c r="Q6314" s="129"/>
      <c r="R6314" s="135"/>
      <c r="S6314" s="129"/>
      <c r="T6314" s="116"/>
      <c r="U6314" s="302"/>
      <c r="V6314" s="136"/>
      <c r="W6314" s="136"/>
      <c r="X6314" s="116"/>
    </row>
    <row r="6315" spans="3:24" ht="15" customHeight="1" x14ac:dyDescent="0.25">
      <c r="C6315" s="137"/>
      <c r="D6315" s="130"/>
      <c r="E6315" s="124"/>
      <c r="F6315" s="124"/>
      <c r="G6315" s="131"/>
      <c r="H6315" s="132"/>
      <c r="I6315" s="133"/>
      <c r="J6315" s="133"/>
      <c r="K6315" s="133"/>
      <c r="L6315" s="133"/>
      <c r="M6315" s="133"/>
      <c r="N6315" s="133"/>
      <c r="O6315" s="134"/>
      <c r="P6315" s="129"/>
      <c r="Q6315" s="137"/>
      <c r="R6315" s="138"/>
      <c r="S6315" s="137"/>
      <c r="T6315" s="124"/>
      <c r="U6315" s="301"/>
      <c r="V6315" s="139"/>
      <c r="W6315" s="139"/>
      <c r="X6315" s="124"/>
    </row>
    <row r="6316" spans="3:24" ht="15" customHeight="1" x14ac:dyDescent="0.25">
      <c r="C6316" s="129"/>
      <c r="D6316" s="130"/>
      <c r="E6316" s="124"/>
      <c r="F6316" s="124"/>
      <c r="G6316" s="131"/>
      <c r="H6316" s="132"/>
      <c r="I6316" s="133"/>
      <c r="J6316" s="133"/>
      <c r="K6316" s="133"/>
      <c r="L6316" s="133"/>
      <c r="M6316" s="133"/>
      <c r="N6316" s="133"/>
      <c r="O6316" s="134"/>
      <c r="P6316" s="129"/>
      <c r="Q6316" s="129"/>
      <c r="R6316" s="135"/>
      <c r="S6316" s="129"/>
      <c r="T6316" s="116"/>
      <c r="U6316" s="302"/>
      <c r="V6316" s="136"/>
      <c r="W6316" s="136"/>
      <c r="X6316" s="116"/>
    </row>
    <row r="6317" spans="3:24" ht="15" customHeight="1" x14ac:dyDescent="0.25">
      <c r="C6317" s="137"/>
      <c r="D6317" s="130"/>
      <c r="E6317" s="124"/>
      <c r="F6317" s="124"/>
      <c r="G6317" s="131"/>
      <c r="H6317" s="132"/>
      <c r="I6317" s="133"/>
      <c r="J6317" s="133"/>
      <c r="K6317" s="133"/>
      <c r="L6317" s="133"/>
      <c r="M6317" s="133"/>
      <c r="N6317" s="133"/>
      <c r="O6317" s="134"/>
      <c r="P6317" s="129"/>
      <c r="Q6317" s="137"/>
      <c r="R6317" s="138"/>
      <c r="S6317" s="137"/>
      <c r="T6317" s="124"/>
      <c r="U6317" s="301"/>
      <c r="V6317" s="139"/>
      <c r="W6317" s="139"/>
      <c r="X6317" s="124"/>
    </row>
    <row r="6318" spans="3:24" ht="15" customHeight="1" x14ac:dyDescent="0.25">
      <c r="C6318" s="129"/>
      <c r="D6318" s="130"/>
      <c r="E6318" s="124"/>
      <c r="F6318" s="124"/>
      <c r="G6318" s="131"/>
      <c r="H6318" s="132"/>
      <c r="I6318" s="133"/>
      <c r="J6318" s="133"/>
      <c r="K6318" s="133"/>
      <c r="L6318" s="133"/>
      <c r="M6318" s="133"/>
      <c r="N6318" s="133"/>
      <c r="O6318" s="134"/>
      <c r="P6318" s="129"/>
      <c r="Q6318" s="129"/>
      <c r="R6318" s="135"/>
      <c r="S6318" s="129"/>
      <c r="T6318" s="116"/>
      <c r="U6318" s="302"/>
      <c r="V6318" s="136"/>
      <c r="W6318" s="136"/>
      <c r="X6318" s="116"/>
    </row>
    <row r="6319" spans="3:24" ht="15" customHeight="1" x14ac:dyDescent="0.25">
      <c r="C6319" s="137"/>
      <c r="D6319" s="130"/>
      <c r="E6319" s="124"/>
      <c r="F6319" s="124"/>
      <c r="G6319" s="131"/>
      <c r="H6319" s="132"/>
      <c r="I6319" s="133"/>
      <c r="J6319" s="133"/>
      <c r="K6319" s="133"/>
      <c r="L6319" s="133"/>
      <c r="M6319" s="133"/>
      <c r="N6319" s="133"/>
      <c r="O6319" s="134"/>
      <c r="P6319" s="129"/>
      <c r="Q6319" s="137"/>
      <c r="R6319" s="138"/>
      <c r="S6319" s="137"/>
      <c r="T6319" s="124"/>
      <c r="U6319" s="301"/>
      <c r="V6319" s="139"/>
      <c r="W6319" s="139"/>
      <c r="X6319" s="124"/>
    </row>
    <row r="6320" spans="3:24" ht="15" customHeight="1" x14ac:dyDescent="0.25">
      <c r="C6320" s="129"/>
      <c r="D6320" s="130"/>
      <c r="E6320" s="124"/>
      <c r="F6320" s="124"/>
      <c r="G6320" s="131"/>
      <c r="H6320" s="132"/>
      <c r="I6320" s="133"/>
      <c r="J6320" s="133"/>
      <c r="K6320" s="133"/>
      <c r="L6320" s="133"/>
      <c r="M6320" s="133"/>
      <c r="N6320" s="133"/>
      <c r="O6320" s="134"/>
      <c r="P6320" s="129"/>
      <c r="Q6320" s="129"/>
      <c r="R6320" s="135"/>
      <c r="S6320" s="129"/>
      <c r="T6320" s="116"/>
      <c r="U6320" s="302"/>
      <c r="V6320" s="136"/>
      <c r="W6320" s="136"/>
      <c r="X6320" s="116"/>
    </row>
    <row r="6321" spans="3:24" ht="15" customHeight="1" x14ac:dyDescent="0.25">
      <c r="C6321" s="137"/>
      <c r="D6321" s="130"/>
      <c r="E6321" s="124"/>
      <c r="F6321" s="124"/>
      <c r="G6321" s="131"/>
      <c r="H6321" s="132"/>
      <c r="I6321" s="133"/>
      <c r="J6321" s="133"/>
      <c r="K6321" s="133"/>
      <c r="L6321" s="133"/>
      <c r="M6321" s="133"/>
      <c r="N6321" s="133"/>
      <c r="O6321" s="134"/>
      <c r="P6321" s="129"/>
      <c r="Q6321" s="137"/>
      <c r="R6321" s="138"/>
      <c r="S6321" s="137"/>
      <c r="T6321" s="124"/>
      <c r="U6321" s="301"/>
      <c r="V6321" s="139"/>
      <c r="W6321" s="139"/>
      <c r="X6321" s="124"/>
    </row>
    <row r="6322" spans="3:24" ht="15" customHeight="1" x14ac:dyDescent="0.25">
      <c r="C6322" s="129"/>
      <c r="D6322" s="130"/>
      <c r="E6322" s="124"/>
      <c r="F6322" s="124"/>
      <c r="G6322" s="131"/>
      <c r="H6322" s="132"/>
      <c r="I6322" s="133"/>
      <c r="J6322" s="133"/>
      <c r="K6322" s="133"/>
      <c r="L6322" s="133"/>
      <c r="M6322" s="133"/>
      <c r="N6322" s="133"/>
      <c r="O6322" s="134"/>
      <c r="P6322" s="129"/>
      <c r="Q6322" s="129"/>
      <c r="R6322" s="135"/>
      <c r="S6322" s="129"/>
      <c r="T6322" s="116"/>
      <c r="U6322" s="302"/>
      <c r="V6322" s="136"/>
      <c r="W6322" s="136"/>
      <c r="X6322" s="116"/>
    </row>
    <row r="6323" spans="3:24" ht="15" customHeight="1" x14ac:dyDescent="0.25">
      <c r="C6323" s="137"/>
      <c r="D6323" s="130"/>
      <c r="E6323" s="124"/>
      <c r="F6323" s="124"/>
      <c r="G6323" s="131"/>
      <c r="H6323" s="132"/>
      <c r="I6323" s="133"/>
      <c r="J6323" s="133"/>
      <c r="K6323" s="133"/>
      <c r="L6323" s="133"/>
      <c r="M6323" s="133"/>
      <c r="N6323" s="133"/>
      <c r="O6323" s="134"/>
      <c r="P6323" s="129"/>
      <c r="Q6323" s="137"/>
      <c r="R6323" s="138"/>
      <c r="S6323" s="137"/>
      <c r="T6323" s="124"/>
      <c r="U6323" s="301"/>
      <c r="V6323" s="139"/>
      <c r="W6323" s="139"/>
      <c r="X6323" s="124"/>
    </row>
    <row r="6324" spans="3:24" ht="15" customHeight="1" x14ac:dyDescent="0.25">
      <c r="C6324" s="129"/>
      <c r="D6324" s="130"/>
      <c r="E6324" s="124"/>
      <c r="F6324" s="124"/>
      <c r="G6324" s="131"/>
      <c r="H6324" s="132"/>
      <c r="I6324" s="133"/>
      <c r="J6324" s="133"/>
      <c r="K6324" s="133"/>
      <c r="L6324" s="133"/>
      <c r="M6324" s="133"/>
      <c r="N6324" s="133"/>
      <c r="O6324" s="134"/>
      <c r="P6324" s="129"/>
      <c r="Q6324" s="129"/>
      <c r="R6324" s="135"/>
      <c r="S6324" s="129"/>
      <c r="T6324" s="116"/>
      <c r="U6324" s="302"/>
      <c r="V6324" s="136"/>
      <c r="W6324" s="136"/>
      <c r="X6324" s="116"/>
    </row>
    <row r="6325" spans="3:24" ht="15" customHeight="1" x14ac:dyDescent="0.25">
      <c r="C6325" s="137"/>
      <c r="D6325" s="130"/>
      <c r="E6325" s="124"/>
      <c r="F6325" s="124"/>
      <c r="G6325" s="131"/>
      <c r="H6325" s="132"/>
      <c r="I6325" s="133"/>
      <c r="J6325" s="133"/>
      <c r="K6325" s="133"/>
      <c r="L6325" s="133"/>
      <c r="M6325" s="133"/>
      <c r="N6325" s="133"/>
      <c r="O6325" s="134"/>
      <c r="P6325" s="129"/>
      <c r="Q6325" s="137"/>
      <c r="R6325" s="138"/>
      <c r="S6325" s="137"/>
      <c r="T6325" s="124"/>
      <c r="U6325" s="301"/>
      <c r="V6325" s="139"/>
      <c r="W6325" s="139"/>
      <c r="X6325" s="124"/>
    </row>
    <row r="6326" spans="3:24" ht="15" customHeight="1" x14ac:dyDescent="0.25">
      <c r="C6326" s="129"/>
      <c r="D6326" s="130"/>
      <c r="E6326" s="124"/>
      <c r="F6326" s="124"/>
      <c r="G6326" s="131"/>
      <c r="H6326" s="132"/>
      <c r="I6326" s="133"/>
      <c r="J6326" s="133"/>
      <c r="K6326" s="133"/>
      <c r="L6326" s="133"/>
      <c r="M6326" s="133"/>
      <c r="N6326" s="133"/>
      <c r="O6326" s="134"/>
      <c r="P6326" s="129"/>
      <c r="Q6326" s="129"/>
      <c r="R6326" s="135"/>
      <c r="S6326" s="129"/>
      <c r="T6326" s="116"/>
      <c r="U6326" s="302"/>
      <c r="V6326" s="136"/>
      <c r="W6326" s="136"/>
      <c r="X6326" s="116"/>
    </row>
    <row r="6327" spans="3:24" ht="15" customHeight="1" x14ac:dyDescent="0.25">
      <c r="C6327" s="137"/>
      <c r="D6327" s="130"/>
      <c r="E6327" s="124"/>
      <c r="F6327" s="124"/>
      <c r="G6327" s="131"/>
      <c r="H6327" s="132"/>
      <c r="I6327" s="133"/>
      <c r="J6327" s="133"/>
      <c r="K6327" s="133"/>
      <c r="L6327" s="133"/>
      <c r="M6327" s="133"/>
      <c r="N6327" s="133"/>
      <c r="O6327" s="134"/>
      <c r="P6327" s="129"/>
      <c r="Q6327" s="137"/>
      <c r="R6327" s="138"/>
      <c r="S6327" s="137"/>
      <c r="T6327" s="124"/>
      <c r="U6327" s="301"/>
      <c r="V6327" s="139"/>
      <c r="W6327" s="139"/>
      <c r="X6327" s="124"/>
    </row>
    <row r="6328" spans="3:24" ht="15" customHeight="1" x14ac:dyDescent="0.25">
      <c r="C6328" s="129"/>
      <c r="D6328" s="130"/>
      <c r="E6328" s="124"/>
      <c r="F6328" s="124"/>
      <c r="G6328" s="131"/>
      <c r="H6328" s="132"/>
      <c r="I6328" s="133"/>
      <c r="J6328" s="133"/>
      <c r="K6328" s="133"/>
      <c r="L6328" s="133"/>
      <c r="M6328" s="133"/>
      <c r="N6328" s="133"/>
      <c r="O6328" s="134"/>
      <c r="P6328" s="129"/>
      <c r="Q6328" s="129"/>
      <c r="R6328" s="135"/>
      <c r="S6328" s="129"/>
      <c r="T6328" s="116"/>
      <c r="U6328" s="302"/>
      <c r="V6328" s="136"/>
      <c r="W6328" s="136"/>
      <c r="X6328" s="116"/>
    </row>
    <row r="6329" spans="3:24" ht="15" customHeight="1" x14ac:dyDescent="0.25">
      <c r="C6329" s="137"/>
      <c r="D6329" s="130"/>
      <c r="E6329" s="124"/>
      <c r="F6329" s="124"/>
      <c r="G6329" s="131"/>
      <c r="H6329" s="132"/>
      <c r="I6329" s="133"/>
      <c r="J6329" s="133"/>
      <c r="K6329" s="133"/>
      <c r="L6329" s="133"/>
      <c r="M6329" s="133"/>
      <c r="N6329" s="133"/>
      <c r="O6329" s="134"/>
      <c r="P6329" s="129"/>
      <c r="Q6329" s="137"/>
      <c r="R6329" s="138"/>
      <c r="S6329" s="137"/>
      <c r="T6329" s="124"/>
      <c r="U6329" s="301"/>
      <c r="V6329" s="139"/>
      <c r="W6329" s="139"/>
      <c r="X6329" s="124"/>
    </row>
    <row r="6330" spans="3:24" ht="15" customHeight="1" x14ac:dyDescent="0.25">
      <c r="C6330" s="129"/>
      <c r="D6330" s="130"/>
      <c r="E6330" s="124"/>
      <c r="F6330" s="124"/>
      <c r="G6330" s="131"/>
      <c r="H6330" s="132"/>
      <c r="I6330" s="133"/>
      <c r="J6330" s="133"/>
      <c r="K6330" s="133"/>
      <c r="L6330" s="133"/>
      <c r="M6330" s="133"/>
      <c r="N6330" s="133"/>
      <c r="O6330" s="134"/>
      <c r="P6330" s="129"/>
      <c r="Q6330" s="129"/>
      <c r="R6330" s="135"/>
      <c r="S6330" s="129"/>
      <c r="T6330" s="116"/>
      <c r="U6330" s="302"/>
      <c r="V6330" s="136"/>
      <c r="W6330" s="136"/>
      <c r="X6330" s="116"/>
    </row>
    <row r="6331" spans="3:24" ht="15" customHeight="1" x14ac:dyDescent="0.25">
      <c r="C6331" s="137"/>
      <c r="D6331" s="130"/>
      <c r="E6331" s="124"/>
      <c r="F6331" s="124"/>
      <c r="G6331" s="131"/>
      <c r="H6331" s="132"/>
      <c r="I6331" s="133"/>
      <c r="J6331" s="133"/>
      <c r="K6331" s="133"/>
      <c r="L6331" s="133"/>
      <c r="M6331" s="133"/>
      <c r="N6331" s="133"/>
      <c r="O6331" s="134"/>
      <c r="P6331" s="129"/>
      <c r="Q6331" s="137"/>
      <c r="R6331" s="138"/>
      <c r="S6331" s="137"/>
      <c r="T6331" s="124"/>
      <c r="U6331" s="301"/>
      <c r="V6331" s="139"/>
      <c r="W6331" s="139"/>
      <c r="X6331" s="124"/>
    </row>
    <row r="6332" spans="3:24" ht="15" customHeight="1" x14ac:dyDescent="0.25">
      <c r="C6332" s="129"/>
      <c r="D6332" s="130"/>
      <c r="E6332" s="124"/>
      <c r="F6332" s="124"/>
      <c r="G6332" s="131"/>
      <c r="H6332" s="132"/>
      <c r="I6332" s="133"/>
      <c r="J6332" s="133"/>
      <c r="K6332" s="133"/>
      <c r="L6332" s="133"/>
      <c r="M6332" s="133"/>
      <c r="N6332" s="133"/>
      <c r="O6332" s="134"/>
      <c r="P6332" s="129"/>
      <c r="Q6332" s="129"/>
      <c r="R6332" s="135"/>
      <c r="S6332" s="129"/>
      <c r="T6332" s="116"/>
      <c r="U6332" s="302"/>
      <c r="V6332" s="136"/>
      <c r="W6332" s="136"/>
      <c r="X6332" s="116"/>
    </row>
    <row r="6333" spans="3:24" ht="15" customHeight="1" x14ac:dyDescent="0.25">
      <c r="C6333" s="137"/>
      <c r="D6333" s="130"/>
      <c r="E6333" s="124"/>
      <c r="F6333" s="124"/>
      <c r="G6333" s="131"/>
      <c r="H6333" s="132"/>
      <c r="I6333" s="133"/>
      <c r="J6333" s="133"/>
      <c r="K6333" s="133"/>
      <c r="L6333" s="133"/>
      <c r="M6333" s="133"/>
      <c r="N6333" s="133"/>
      <c r="O6333" s="134"/>
      <c r="P6333" s="129"/>
      <c r="Q6333" s="137"/>
      <c r="R6333" s="138"/>
      <c r="S6333" s="137"/>
      <c r="T6333" s="124"/>
      <c r="U6333" s="301"/>
      <c r="V6333" s="139"/>
      <c r="W6333" s="139"/>
      <c r="X6333" s="124"/>
    </row>
    <row r="6334" spans="3:24" ht="15" customHeight="1" x14ac:dyDescent="0.25">
      <c r="C6334" s="129"/>
      <c r="D6334" s="130"/>
      <c r="E6334" s="124"/>
      <c r="F6334" s="124"/>
      <c r="G6334" s="131"/>
      <c r="H6334" s="132"/>
      <c r="I6334" s="133"/>
      <c r="J6334" s="133"/>
      <c r="K6334" s="133"/>
      <c r="L6334" s="133"/>
      <c r="M6334" s="133"/>
      <c r="N6334" s="133"/>
      <c r="O6334" s="134"/>
      <c r="P6334" s="129"/>
      <c r="Q6334" s="129"/>
      <c r="R6334" s="135"/>
      <c r="S6334" s="129"/>
      <c r="T6334" s="116"/>
      <c r="U6334" s="302"/>
      <c r="V6334" s="136"/>
      <c r="W6334" s="136"/>
      <c r="X6334" s="116"/>
    </row>
    <row r="6335" spans="3:24" ht="15" customHeight="1" x14ac:dyDescent="0.25">
      <c r="C6335" s="137"/>
      <c r="D6335" s="130"/>
      <c r="E6335" s="124"/>
      <c r="F6335" s="124"/>
      <c r="G6335" s="131"/>
      <c r="H6335" s="132"/>
      <c r="I6335" s="133"/>
      <c r="J6335" s="133"/>
      <c r="K6335" s="133"/>
      <c r="L6335" s="133"/>
      <c r="M6335" s="133"/>
      <c r="N6335" s="133"/>
      <c r="O6335" s="134"/>
      <c r="P6335" s="129"/>
      <c r="Q6335" s="137"/>
      <c r="R6335" s="138"/>
      <c r="S6335" s="137"/>
      <c r="T6335" s="124"/>
      <c r="U6335" s="301"/>
      <c r="V6335" s="139"/>
      <c r="W6335" s="139"/>
      <c r="X6335" s="124"/>
    </row>
    <row r="6336" spans="3:24" ht="15" customHeight="1" x14ac:dyDescent="0.25">
      <c r="C6336" s="129"/>
      <c r="D6336" s="130"/>
      <c r="E6336" s="124"/>
      <c r="F6336" s="124"/>
      <c r="G6336" s="131"/>
      <c r="H6336" s="132"/>
      <c r="I6336" s="133"/>
      <c r="J6336" s="133"/>
      <c r="K6336" s="133"/>
      <c r="L6336" s="133"/>
      <c r="M6336" s="133"/>
      <c r="N6336" s="133"/>
      <c r="O6336" s="134"/>
      <c r="P6336" s="129"/>
      <c r="Q6336" s="129"/>
      <c r="R6336" s="135"/>
      <c r="S6336" s="129"/>
      <c r="T6336" s="116"/>
      <c r="U6336" s="302"/>
      <c r="V6336" s="136"/>
      <c r="W6336" s="136"/>
      <c r="X6336" s="116"/>
    </row>
    <row r="6337" spans="3:24" ht="15" customHeight="1" x14ac:dyDescent="0.25">
      <c r="C6337" s="137"/>
      <c r="D6337" s="130"/>
      <c r="E6337" s="124"/>
      <c r="F6337" s="124"/>
      <c r="G6337" s="131"/>
      <c r="H6337" s="132"/>
      <c r="I6337" s="133"/>
      <c r="J6337" s="133"/>
      <c r="K6337" s="133"/>
      <c r="L6337" s="133"/>
      <c r="M6337" s="133"/>
      <c r="N6337" s="133"/>
      <c r="O6337" s="134"/>
      <c r="P6337" s="129"/>
      <c r="Q6337" s="137"/>
      <c r="R6337" s="138"/>
      <c r="S6337" s="137"/>
      <c r="T6337" s="124"/>
      <c r="U6337" s="301"/>
      <c r="V6337" s="139"/>
      <c r="W6337" s="139"/>
      <c r="X6337" s="124"/>
    </row>
    <row r="6338" spans="3:24" ht="15" customHeight="1" x14ac:dyDescent="0.25">
      <c r="C6338" s="129"/>
      <c r="D6338" s="130"/>
      <c r="E6338" s="124"/>
      <c r="F6338" s="124"/>
      <c r="G6338" s="131"/>
      <c r="H6338" s="132"/>
      <c r="I6338" s="133"/>
      <c r="J6338" s="133"/>
      <c r="K6338" s="133"/>
      <c r="L6338" s="133"/>
      <c r="M6338" s="133"/>
      <c r="N6338" s="133"/>
      <c r="O6338" s="134"/>
      <c r="P6338" s="129"/>
      <c r="Q6338" s="129"/>
      <c r="R6338" s="135"/>
      <c r="S6338" s="129"/>
      <c r="T6338" s="116"/>
      <c r="U6338" s="302"/>
      <c r="V6338" s="136"/>
      <c r="W6338" s="136"/>
      <c r="X6338" s="116"/>
    </row>
    <row r="6339" spans="3:24" ht="15" customHeight="1" x14ac:dyDescent="0.25">
      <c r="C6339" s="137"/>
      <c r="D6339" s="130"/>
      <c r="E6339" s="124"/>
      <c r="F6339" s="124"/>
      <c r="G6339" s="131"/>
      <c r="H6339" s="132"/>
      <c r="I6339" s="133"/>
      <c r="J6339" s="133"/>
      <c r="K6339" s="133"/>
      <c r="L6339" s="133"/>
      <c r="M6339" s="133"/>
      <c r="N6339" s="133"/>
      <c r="O6339" s="134"/>
      <c r="P6339" s="129"/>
      <c r="Q6339" s="137"/>
      <c r="R6339" s="138"/>
      <c r="S6339" s="137"/>
      <c r="T6339" s="124"/>
      <c r="U6339" s="301"/>
      <c r="V6339" s="139"/>
      <c r="W6339" s="139"/>
      <c r="X6339" s="124"/>
    </row>
    <row r="6340" spans="3:24" ht="15" customHeight="1" x14ac:dyDescent="0.25">
      <c r="C6340" s="129"/>
      <c r="D6340" s="130"/>
      <c r="E6340" s="124"/>
      <c r="F6340" s="124"/>
      <c r="G6340" s="131"/>
      <c r="H6340" s="132"/>
      <c r="I6340" s="133"/>
      <c r="J6340" s="133"/>
      <c r="K6340" s="133"/>
      <c r="L6340" s="133"/>
      <c r="M6340" s="133"/>
      <c r="N6340" s="133"/>
      <c r="O6340" s="134"/>
      <c r="P6340" s="129"/>
      <c r="Q6340" s="129"/>
      <c r="R6340" s="135"/>
      <c r="S6340" s="129"/>
      <c r="T6340" s="116"/>
      <c r="U6340" s="302"/>
      <c r="V6340" s="136"/>
      <c r="W6340" s="136"/>
      <c r="X6340" s="116"/>
    </row>
    <row r="6341" spans="3:24" ht="15" customHeight="1" x14ac:dyDescent="0.25">
      <c r="C6341" s="137"/>
      <c r="D6341" s="130"/>
      <c r="E6341" s="124"/>
      <c r="F6341" s="124"/>
      <c r="G6341" s="131"/>
      <c r="H6341" s="132"/>
      <c r="I6341" s="133"/>
      <c r="J6341" s="133"/>
      <c r="K6341" s="133"/>
      <c r="L6341" s="133"/>
      <c r="M6341" s="133"/>
      <c r="N6341" s="133"/>
      <c r="O6341" s="134"/>
      <c r="P6341" s="129"/>
      <c r="Q6341" s="137"/>
      <c r="R6341" s="138"/>
      <c r="S6341" s="137"/>
      <c r="T6341" s="124"/>
      <c r="U6341" s="301"/>
      <c r="V6341" s="139"/>
      <c r="W6341" s="139"/>
      <c r="X6341" s="124"/>
    </row>
    <row r="6342" spans="3:24" ht="15" customHeight="1" x14ac:dyDescent="0.25">
      <c r="C6342" s="129"/>
      <c r="D6342" s="130"/>
      <c r="E6342" s="124"/>
      <c r="F6342" s="124"/>
      <c r="G6342" s="131"/>
      <c r="H6342" s="132"/>
      <c r="I6342" s="133"/>
      <c r="J6342" s="133"/>
      <c r="K6342" s="133"/>
      <c r="L6342" s="133"/>
      <c r="M6342" s="133"/>
      <c r="N6342" s="133"/>
      <c r="O6342" s="134"/>
      <c r="P6342" s="129"/>
      <c r="Q6342" s="129"/>
      <c r="R6342" s="135"/>
      <c r="S6342" s="129"/>
      <c r="T6342" s="116"/>
      <c r="U6342" s="302"/>
      <c r="V6342" s="136"/>
      <c r="W6342" s="136"/>
      <c r="X6342" s="116"/>
    </row>
    <row r="6343" spans="3:24" ht="15" customHeight="1" x14ac:dyDescent="0.25">
      <c r="C6343" s="137"/>
      <c r="D6343" s="130"/>
      <c r="E6343" s="124"/>
      <c r="F6343" s="124"/>
      <c r="G6343" s="131"/>
      <c r="H6343" s="132"/>
      <c r="I6343" s="133"/>
      <c r="J6343" s="133"/>
      <c r="K6343" s="133"/>
      <c r="L6343" s="133"/>
      <c r="M6343" s="133"/>
      <c r="N6343" s="133"/>
      <c r="O6343" s="134"/>
      <c r="P6343" s="129"/>
      <c r="Q6343" s="137"/>
      <c r="R6343" s="138"/>
      <c r="S6343" s="137"/>
      <c r="T6343" s="124"/>
      <c r="U6343" s="301"/>
      <c r="V6343" s="139"/>
      <c r="W6343" s="139"/>
      <c r="X6343" s="124"/>
    </row>
    <row r="6344" spans="3:24" ht="15" customHeight="1" x14ac:dyDescent="0.25">
      <c r="C6344" s="129"/>
      <c r="D6344" s="130"/>
      <c r="E6344" s="124"/>
      <c r="F6344" s="124"/>
      <c r="G6344" s="131"/>
      <c r="H6344" s="132"/>
      <c r="I6344" s="133"/>
      <c r="J6344" s="133"/>
      <c r="K6344" s="133"/>
      <c r="L6344" s="133"/>
      <c r="M6344" s="133"/>
      <c r="N6344" s="133"/>
      <c r="O6344" s="134"/>
      <c r="P6344" s="129"/>
      <c r="Q6344" s="129"/>
      <c r="R6344" s="135"/>
      <c r="S6344" s="129"/>
      <c r="T6344" s="116"/>
      <c r="U6344" s="302"/>
      <c r="V6344" s="136"/>
      <c r="W6344" s="136"/>
      <c r="X6344" s="116"/>
    </row>
    <row r="6345" spans="3:24" ht="15" customHeight="1" x14ac:dyDescent="0.25">
      <c r="C6345" s="137"/>
      <c r="D6345" s="130"/>
      <c r="E6345" s="124"/>
      <c r="F6345" s="124"/>
      <c r="G6345" s="131"/>
      <c r="H6345" s="132"/>
      <c r="I6345" s="133"/>
      <c r="J6345" s="133"/>
      <c r="K6345" s="133"/>
      <c r="L6345" s="133"/>
      <c r="M6345" s="133"/>
      <c r="N6345" s="133"/>
      <c r="O6345" s="134"/>
      <c r="P6345" s="129"/>
      <c r="Q6345" s="137"/>
      <c r="R6345" s="138"/>
      <c r="S6345" s="137"/>
      <c r="T6345" s="124"/>
      <c r="U6345" s="301"/>
      <c r="V6345" s="139"/>
      <c r="W6345" s="139"/>
      <c r="X6345" s="124"/>
    </row>
    <row r="6346" spans="3:24" ht="15" customHeight="1" x14ac:dyDescent="0.25">
      <c r="C6346" s="129"/>
      <c r="D6346" s="130"/>
      <c r="E6346" s="124"/>
      <c r="F6346" s="124"/>
      <c r="G6346" s="131"/>
      <c r="H6346" s="132"/>
      <c r="I6346" s="133"/>
      <c r="J6346" s="133"/>
      <c r="K6346" s="133"/>
      <c r="L6346" s="133"/>
      <c r="M6346" s="133"/>
      <c r="N6346" s="133"/>
      <c r="O6346" s="134"/>
      <c r="P6346" s="129"/>
      <c r="Q6346" s="129"/>
      <c r="R6346" s="135"/>
      <c r="S6346" s="129"/>
      <c r="T6346" s="116"/>
      <c r="U6346" s="302"/>
      <c r="V6346" s="136"/>
      <c r="W6346" s="136"/>
      <c r="X6346" s="116"/>
    </row>
    <row r="6347" spans="3:24" ht="15" customHeight="1" x14ac:dyDescent="0.25">
      <c r="C6347" s="137"/>
      <c r="D6347" s="130"/>
      <c r="E6347" s="124"/>
      <c r="F6347" s="124"/>
      <c r="G6347" s="131"/>
      <c r="H6347" s="132"/>
      <c r="I6347" s="133"/>
      <c r="J6347" s="133"/>
      <c r="K6347" s="133"/>
      <c r="L6347" s="133"/>
      <c r="M6347" s="133"/>
      <c r="N6347" s="133"/>
      <c r="O6347" s="134"/>
      <c r="P6347" s="129"/>
      <c r="Q6347" s="137"/>
      <c r="R6347" s="138"/>
      <c r="S6347" s="137"/>
      <c r="T6347" s="124"/>
      <c r="U6347" s="301"/>
      <c r="V6347" s="139"/>
      <c r="W6347" s="139"/>
      <c r="X6347" s="124"/>
    </row>
    <row r="6348" spans="3:24" ht="15" customHeight="1" x14ac:dyDescent="0.25">
      <c r="C6348" s="129"/>
      <c r="D6348" s="130"/>
      <c r="E6348" s="124"/>
      <c r="F6348" s="124"/>
      <c r="G6348" s="131"/>
      <c r="H6348" s="132"/>
      <c r="I6348" s="133"/>
      <c r="J6348" s="133"/>
      <c r="K6348" s="133"/>
      <c r="L6348" s="133"/>
      <c r="M6348" s="133"/>
      <c r="N6348" s="133"/>
      <c r="O6348" s="134"/>
      <c r="P6348" s="129"/>
      <c r="Q6348" s="129"/>
      <c r="R6348" s="135"/>
      <c r="S6348" s="129"/>
      <c r="T6348" s="116"/>
      <c r="U6348" s="302"/>
      <c r="V6348" s="136"/>
      <c r="W6348" s="136"/>
      <c r="X6348" s="116"/>
    </row>
    <row r="6349" spans="3:24" ht="15" customHeight="1" x14ac:dyDescent="0.25">
      <c r="C6349" s="137"/>
      <c r="D6349" s="130"/>
      <c r="E6349" s="124"/>
      <c r="F6349" s="124"/>
      <c r="G6349" s="131"/>
      <c r="H6349" s="132"/>
      <c r="I6349" s="133"/>
      <c r="J6349" s="133"/>
      <c r="K6349" s="133"/>
      <c r="L6349" s="133"/>
      <c r="M6349" s="133"/>
      <c r="N6349" s="133"/>
      <c r="O6349" s="134"/>
      <c r="P6349" s="129"/>
      <c r="Q6349" s="137"/>
      <c r="R6349" s="138"/>
      <c r="S6349" s="137"/>
      <c r="T6349" s="124"/>
      <c r="U6349" s="301"/>
      <c r="V6349" s="139"/>
      <c r="W6349" s="139"/>
      <c r="X6349" s="124"/>
    </row>
    <row r="6350" spans="3:24" ht="15" customHeight="1" x14ac:dyDescent="0.25">
      <c r="C6350" s="129"/>
      <c r="D6350" s="130"/>
      <c r="E6350" s="124"/>
      <c r="F6350" s="124"/>
      <c r="G6350" s="131"/>
      <c r="H6350" s="132"/>
      <c r="I6350" s="133"/>
      <c r="J6350" s="133"/>
      <c r="K6350" s="133"/>
      <c r="L6350" s="133"/>
      <c r="M6350" s="133"/>
      <c r="N6350" s="133"/>
      <c r="O6350" s="134"/>
      <c r="P6350" s="129"/>
      <c r="Q6350" s="129"/>
      <c r="R6350" s="135"/>
      <c r="S6350" s="129"/>
      <c r="T6350" s="116"/>
      <c r="U6350" s="302"/>
      <c r="V6350" s="136"/>
      <c r="W6350" s="136"/>
      <c r="X6350" s="116"/>
    </row>
    <row r="6351" spans="3:24" ht="15" customHeight="1" x14ac:dyDescent="0.25">
      <c r="C6351" s="137"/>
      <c r="D6351" s="130"/>
      <c r="E6351" s="124"/>
      <c r="F6351" s="124"/>
      <c r="G6351" s="131"/>
      <c r="H6351" s="132"/>
      <c r="I6351" s="133"/>
      <c r="J6351" s="133"/>
      <c r="K6351" s="133"/>
      <c r="L6351" s="133"/>
      <c r="M6351" s="133"/>
      <c r="N6351" s="133"/>
      <c r="O6351" s="134"/>
      <c r="P6351" s="129"/>
      <c r="Q6351" s="137"/>
      <c r="R6351" s="138"/>
      <c r="S6351" s="137"/>
      <c r="T6351" s="124"/>
      <c r="U6351" s="301"/>
      <c r="V6351" s="139"/>
      <c r="W6351" s="139"/>
      <c r="X6351" s="124"/>
    </row>
    <row r="6352" spans="3:24" ht="15" customHeight="1" x14ac:dyDescent="0.25">
      <c r="C6352" s="129"/>
      <c r="D6352" s="130"/>
      <c r="E6352" s="124"/>
      <c r="F6352" s="124"/>
      <c r="G6352" s="131"/>
      <c r="H6352" s="132"/>
      <c r="I6352" s="133"/>
      <c r="J6352" s="133"/>
      <c r="K6352" s="133"/>
      <c r="L6352" s="133"/>
      <c r="M6352" s="133"/>
      <c r="N6352" s="133"/>
      <c r="O6352" s="134"/>
      <c r="P6352" s="129"/>
      <c r="Q6352" s="129"/>
      <c r="R6352" s="135"/>
      <c r="S6352" s="129"/>
      <c r="T6352" s="116"/>
      <c r="U6352" s="302"/>
      <c r="V6352" s="136"/>
      <c r="W6352" s="136"/>
      <c r="X6352" s="116"/>
    </row>
    <row r="6353" spans="3:24" ht="15" customHeight="1" x14ac:dyDescent="0.25">
      <c r="C6353" s="137"/>
      <c r="D6353" s="130"/>
      <c r="E6353" s="124"/>
      <c r="F6353" s="124"/>
      <c r="G6353" s="131"/>
      <c r="H6353" s="132"/>
      <c r="I6353" s="133"/>
      <c r="J6353" s="133"/>
      <c r="K6353" s="133"/>
      <c r="L6353" s="133"/>
      <c r="M6353" s="133"/>
      <c r="N6353" s="133"/>
      <c r="O6353" s="134"/>
      <c r="P6353" s="129"/>
      <c r="Q6353" s="137"/>
      <c r="R6353" s="138"/>
      <c r="S6353" s="137"/>
      <c r="T6353" s="124"/>
      <c r="U6353" s="301"/>
      <c r="V6353" s="139"/>
      <c r="W6353" s="139"/>
      <c r="X6353" s="124"/>
    </row>
    <row r="6354" spans="3:24" ht="15" customHeight="1" x14ac:dyDescent="0.25">
      <c r="C6354" s="129"/>
      <c r="D6354" s="130"/>
      <c r="E6354" s="124"/>
      <c r="F6354" s="124"/>
      <c r="G6354" s="131"/>
      <c r="H6354" s="132"/>
      <c r="I6354" s="133"/>
      <c r="J6354" s="133"/>
      <c r="K6354" s="133"/>
      <c r="L6354" s="133"/>
      <c r="M6354" s="133"/>
      <c r="N6354" s="133"/>
      <c r="O6354" s="134"/>
      <c r="P6354" s="129"/>
      <c r="Q6354" s="129"/>
      <c r="R6354" s="135"/>
      <c r="S6354" s="129"/>
      <c r="T6354" s="116"/>
      <c r="U6354" s="302"/>
      <c r="V6354" s="136"/>
      <c r="W6354" s="136"/>
      <c r="X6354" s="116"/>
    </row>
    <row r="6355" spans="3:24" ht="15" customHeight="1" x14ac:dyDescent="0.25">
      <c r="C6355" s="137"/>
      <c r="D6355" s="130"/>
      <c r="E6355" s="124"/>
      <c r="F6355" s="124"/>
      <c r="G6355" s="131"/>
      <c r="H6355" s="132"/>
      <c r="I6355" s="133"/>
      <c r="J6355" s="133"/>
      <c r="K6355" s="133"/>
      <c r="L6355" s="133"/>
      <c r="M6355" s="133"/>
      <c r="N6355" s="133"/>
      <c r="O6355" s="134"/>
      <c r="P6355" s="129"/>
      <c r="Q6355" s="137"/>
      <c r="R6355" s="138"/>
      <c r="S6355" s="137"/>
      <c r="T6355" s="124"/>
      <c r="U6355" s="301"/>
      <c r="V6355" s="139"/>
      <c r="W6355" s="139"/>
      <c r="X6355" s="124"/>
    </row>
    <row r="6356" spans="3:24" ht="15" customHeight="1" x14ac:dyDescent="0.25">
      <c r="C6356" s="129"/>
      <c r="D6356" s="130"/>
      <c r="E6356" s="124"/>
      <c r="F6356" s="124"/>
      <c r="G6356" s="131"/>
      <c r="H6356" s="132"/>
      <c r="I6356" s="133"/>
      <c r="J6356" s="133"/>
      <c r="K6356" s="133"/>
      <c r="L6356" s="133"/>
      <c r="M6356" s="133"/>
      <c r="N6356" s="133"/>
      <c r="O6356" s="134"/>
      <c r="P6356" s="129"/>
      <c r="Q6356" s="129"/>
      <c r="R6356" s="135"/>
      <c r="S6356" s="129"/>
      <c r="T6356" s="116"/>
      <c r="U6356" s="302"/>
      <c r="V6356" s="136"/>
      <c r="W6356" s="136"/>
      <c r="X6356" s="116"/>
    </row>
    <row r="6357" spans="3:24" ht="15" customHeight="1" x14ac:dyDescent="0.25">
      <c r="C6357" s="137"/>
      <c r="D6357" s="130"/>
      <c r="E6357" s="124"/>
      <c r="F6357" s="124"/>
      <c r="G6357" s="131"/>
      <c r="H6357" s="132"/>
      <c r="I6357" s="133"/>
      <c r="J6357" s="133"/>
      <c r="K6357" s="133"/>
      <c r="L6357" s="133"/>
      <c r="M6357" s="133"/>
      <c r="N6357" s="133"/>
      <c r="O6357" s="134"/>
      <c r="P6357" s="129"/>
      <c r="Q6357" s="137"/>
      <c r="R6357" s="138"/>
      <c r="S6357" s="137"/>
      <c r="T6357" s="124"/>
      <c r="U6357" s="301"/>
      <c r="V6357" s="139"/>
      <c r="W6357" s="139"/>
      <c r="X6357" s="124"/>
    </row>
    <row r="6358" spans="3:24" ht="15" customHeight="1" x14ac:dyDescent="0.25">
      <c r="C6358" s="129"/>
      <c r="D6358" s="130"/>
      <c r="E6358" s="124"/>
      <c r="F6358" s="124"/>
      <c r="G6358" s="131"/>
      <c r="H6358" s="132"/>
      <c r="I6358" s="133"/>
      <c r="J6358" s="133"/>
      <c r="K6358" s="133"/>
      <c r="L6358" s="133"/>
      <c r="M6358" s="133"/>
      <c r="N6358" s="133"/>
      <c r="O6358" s="134"/>
      <c r="P6358" s="129"/>
      <c r="Q6358" s="129"/>
      <c r="R6358" s="135"/>
      <c r="S6358" s="129"/>
      <c r="T6358" s="116"/>
      <c r="U6358" s="302"/>
      <c r="V6358" s="136"/>
      <c r="W6358" s="136"/>
      <c r="X6358" s="116"/>
    </row>
    <row r="6359" spans="3:24" ht="15" customHeight="1" x14ac:dyDescent="0.25">
      <c r="C6359" s="137"/>
      <c r="D6359" s="130"/>
      <c r="E6359" s="124"/>
      <c r="F6359" s="124"/>
      <c r="G6359" s="131"/>
      <c r="H6359" s="132"/>
      <c r="I6359" s="133"/>
      <c r="J6359" s="133"/>
      <c r="K6359" s="133"/>
      <c r="L6359" s="133"/>
      <c r="M6359" s="133"/>
      <c r="N6359" s="133"/>
      <c r="O6359" s="134"/>
      <c r="P6359" s="129"/>
      <c r="Q6359" s="137"/>
      <c r="R6359" s="138"/>
      <c r="S6359" s="137"/>
      <c r="T6359" s="124"/>
      <c r="U6359" s="301"/>
      <c r="V6359" s="139"/>
      <c r="W6359" s="139"/>
      <c r="X6359" s="124"/>
    </row>
    <row r="6360" spans="3:24" ht="15" customHeight="1" x14ac:dyDescent="0.25">
      <c r="C6360" s="129"/>
      <c r="D6360" s="130"/>
      <c r="E6360" s="124"/>
      <c r="F6360" s="124"/>
      <c r="G6360" s="131"/>
      <c r="H6360" s="132"/>
      <c r="I6360" s="133"/>
      <c r="J6360" s="133"/>
      <c r="K6360" s="133"/>
      <c r="L6360" s="133"/>
      <c r="M6360" s="133"/>
      <c r="N6360" s="133"/>
      <c r="O6360" s="134"/>
      <c r="P6360" s="129"/>
      <c r="Q6360" s="129"/>
      <c r="R6360" s="135"/>
      <c r="S6360" s="129"/>
      <c r="T6360" s="116"/>
      <c r="U6360" s="302"/>
      <c r="V6360" s="136"/>
      <c r="W6360" s="136"/>
      <c r="X6360" s="116"/>
    </row>
    <row r="6361" spans="3:24" ht="15" customHeight="1" x14ac:dyDescent="0.25">
      <c r="C6361" s="137"/>
      <c r="D6361" s="130"/>
      <c r="E6361" s="124"/>
      <c r="F6361" s="124"/>
      <c r="G6361" s="131"/>
      <c r="H6361" s="132"/>
      <c r="I6361" s="133"/>
      <c r="J6361" s="133"/>
      <c r="K6361" s="133"/>
      <c r="L6361" s="133"/>
      <c r="M6361" s="133"/>
      <c r="N6361" s="133"/>
      <c r="O6361" s="134"/>
      <c r="P6361" s="129"/>
      <c r="Q6361" s="137"/>
      <c r="R6361" s="138"/>
      <c r="S6361" s="137"/>
      <c r="T6361" s="124"/>
      <c r="U6361" s="301"/>
      <c r="V6361" s="139"/>
      <c r="W6361" s="139"/>
      <c r="X6361" s="124"/>
    </row>
    <row r="6362" spans="3:24" ht="15" customHeight="1" x14ac:dyDescent="0.25">
      <c r="C6362" s="129"/>
      <c r="D6362" s="130"/>
      <c r="E6362" s="124"/>
      <c r="F6362" s="124"/>
      <c r="G6362" s="131"/>
      <c r="H6362" s="132"/>
      <c r="I6362" s="133"/>
      <c r="J6362" s="133"/>
      <c r="K6362" s="133"/>
      <c r="L6362" s="133"/>
      <c r="M6362" s="133"/>
      <c r="N6362" s="133"/>
      <c r="O6362" s="134"/>
      <c r="P6362" s="129"/>
      <c r="Q6362" s="129"/>
      <c r="R6362" s="135"/>
      <c r="S6362" s="129"/>
      <c r="T6362" s="116"/>
      <c r="U6362" s="302"/>
      <c r="V6362" s="136"/>
      <c r="W6362" s="136"/>
      <c r="X6362" s="116"/>
    </row>
    <row r="6363" spans="3:24" ht="15" customHeight="1" x14ac:dyDescent="0.25">
      <c r="C6363" s="137"/>
      <c r="D6363" s="130"/>
      <c r="E6363" s="124"/>
      <c r="F6363" s="124"/>
      <c r="G6363" s="131"/>
      <c r="H6363" s="132"/>
      <c r="I6363" s="133"/>
      <c r="J6363" s="133"/>
      <c r="K6363" s="133"/>
      <c r="L6363" s="133"/>
      <c r="M6363" s="133"/>
      <c r="N6363" s="133"/>
      <c r="O6363" s="134"/>
      <c r="P6363" s="129"/>
      <c r="Q6363" s="137"/>
      <c r="R6363" s="138"/>
      <c r="S6363" s="137"/>
      <c r="T6363" s="124"/>
      <c r="U6363" s="301"/>
      <c r="V6363" s="139"/>
      <c r="W6363" s="139"/>
      <c r="X6363" s="124"/>
    </row>
    <row r="6364" spans="3:24" ht="15" customHeight="1" x14ac:dyDescent="0.25">
      <c r="C6364" s="129"/>
      <c r="D6364" s="130"/>
      <c r="E6364" s="124"/>
      <c r="F6364" s="124"/>
      <c r="G6364" s="131"/>
      <c r="H6364" s="132"/>
      <c r="I6364" s="133"/>
      <c r="J6364" s="133"/>
      <c r="K6364" s="133"/>
      <c r="L6364" s="133"/>
      <c r="M6364" s="133"/>
      <c r="N6364" s="133"/>
      <c r="O6364" s="134"/>
      <c r="P6364" s="129"/>
      <c r="Q6364" s="129"/>
      <c r="R6364" s="135"/>
      <c r="S6364" s="129"/>
      <c r="T6364" s="116"/>
      <c r="U6364" s="302"/>
      <c r="V6364" s="136"/>
      <c r="W6364" s="136"/>
      <c r="X6364" s="116"/>
    </row>
    <row r="6365" spans="3:24" ht="15" customHeight="1" x14ac:dyDescent="0.25">
      <c r="C6365" s="137"/>
      <c r="D6365" s="130"/>
      <c r="E6365" s="124"/>
      <c r="F6365" s="124"/>
      <c r="G6365" s="131"/>
      <c r="H6365" s="132"/>
      <c r="I6365" s="133"/>
      <c r="J6365" s="133"/>
      <c r="K6365" s="133"/>
      <c r="L6365" s="133"/>
      <c r="M6365" s="133"/>
      <c r="N6365" s="133"/>
      <c r="O6365" s="134"/>
      <c r="P6365" s="129"/>
      <c r="Q6365" s="137"/>
      <c r="R6365" s="138"/>
      <c r="S6365" s="137"/>
      <c r="T6365" s="124"/>
      <c r="U6365" s="301"/>
      <c r="V6365" s="139"/>
      <c r="W6365" s="139"/>
      <c r="X6365" s="124"/>
    </row>
    <row r="6366" spans="3:24" ht="15" customHeight="1" x14ac:dyDescent="0.25">
      <c r="C6366" s="129"/>
      <c r="D6366" s="130"/>
      <c r="E6366" s="124"/>
      <c r="F6366" s="124"/>
      <c r="G6366" s="131"/>
      <c r="H6366" s="132"/>
      <c r="I6366" s="133"/>
      <c r="J6366" s="133"/>
      <c r="K6366" s="133"/>
      <c r="L6366" s="133"/>
      <c r="M6366" s="133"/>
      <c r="N6366" s="133"/>
      <c r="O6366" s="134"/>
      <c r="P6366" s="129"/>
      <c r="Q6366" s="129"/>
      <c r="R6366" s="135"/>
      <c r="S6366" s="129"/>
      <c r="T6366" s="116"/>
      <c r="U6366" s="302"/>
      <c r="V6366" s="136"/>
      <c r="W6366" s="136"/>
      <c r="X6366" s="116"/>
    </row>
    <row r="6367" spans="3:24" ht="15" customHeight="1" x14ac:dyDescent="0.25">
      <c r="C6367" s="137"/>
      <c r="D6367" s="130"/>
      <c r="E6367" s="124"/>
      <c r="F6367" s="124"/>
      <c r="G6367" s="131"/>
      <c r="H6367" s="132"/>
      <c r="I6367" s="133"/>
      <c r="J6367" s="133"/>
      <c r="K6367" s="133"/>
      <c r="L6367" s="133"/>
      <c r="M6367" s="133"/>
      <c r="N6367" s="133"/>
      <c r="O6367" s="134"/>
      <c r="P6367" s="129"/>
      <c r="Q6367" s="137"/>
      <c r="R6367" s="138"/>
      <c r="S6367" s="137"/>
      <c r="T6367" s="124"/>
      <c r="U6367" s="301"/>
      <c r="V6367" s="139"/>
      <c r="W6367" s="139"/>
      <c r="X6367" s="124"/>
    </row>
    <row r="6368" spans="3:24" ht="15" customHeight="1" x14ac:dyDescent="0.25">
      <c r="C6368" s="129"/>
      <c r="D6368" s="130"/>
      <c r="E6368" s="124"/>
      <c r="F6368" s="124"/>
      <c r="G6368" s="131"/>
      <c r="H6368" s="132"/>
      <c r="I6368" s="133"/>
      <c r="J6368" s="133"/>
      <c r="K6368" s="133"/>
      <c r="L6368" s="133"/>
      <c r="M6368" s="133"/>
      <c r="N6368" s="133"/>
      <c r="O6368" s="134"/>
      <c r="P6368" s="129"/>
      <c r="Q6368" s="129"/>
      <c r="R6368" s="135"/>
      <c r="S6368" s="129"/>
      <c r="T6368" s="116"/>
      <c r="U6368" s="302"/>
      <c r="V6368" s="136"/>
      <c r="W6368" s="136"/>
      <c r="X6368" s="116"/>
    </row>
    <row r="6369" spans="3:24" ht="15" customHeight="1" x14ac:dyDescent="0.25">
      <c r="C6369" s="137"/>
      <c r="D6369" s="130"/>
      <c r="E6369" s="124"/>
      <c r="F6369" s="124"/>
      <c r="G6369" s="131"/>
      <c r="H6369" s="132"/>
      <c r="I6369" s="133"/>
      <c r="J6369" s="133"/>
      <c r="K6369" s="133"/>
      <c r="L6369" s="133"/>
      <c r="M6369" s="133"/>
      <c r="N6369" s="133"/>
      <c r="O6369" s="134"/>
      <c r="P6369" s="129"/>
      <c r="Q6369" s="137"/>
      <c r="R6369" s="138"/>
      <c r="S6369" s="137"/>
      <c r="T6369" s="124"/>
      <c r="U6369" s="301"/>
      <c r="V6369" s="139"/>
      <c r="W6369" s="139"/>
      <c r="X6369" s="124"/>
    </row>
    <row r="6370" spans="3:24" ht="15" customHeight="1" x14ac:dyDescent="0.25">
      <c r="C6370" s="129"/>
      <c r="D6370" s="130"/>
      <c r="E6370" s="124"/>
      <c r="F6370" s="124"/>
      <c r="G6370" s="131"/>
      <c r="H6370" s="132"/>
      <c r="I6370" s="133"/>
      <c r="J6370" s="133"/>
      <c r="K6370" s="133"/>
      <c r="L6370" s="133"/>
      <c r="M6370" s="133"/>
      <c r="N6370" s="133"/>
      <c r="O6370" s="134"/>
      <c r="P6370" s="129"/>
      <c r="Q6370" s="129"/>
      <c r="R6370" s="135"/>
      <c r="S6370" s="129"/>
      <c r="T6370" s="116"/>
      <c r="U6370" s="302"/>
      <c r="V6370" s="136"/>
      <c r="W6370" s="136"/>
      <c r="X6370" s="116"/>
    </row>
    <row r="6371" spans="3:24" ht="15" customHeight="1" x14ac:dyDescent="0.25">
      <c r="C6371" s="137"/>
      <c r="D6371" s="130"/>
      <c r="E6371" s="124"/>
      <c r="F6371" s="124"/>
      <c r="G6371" s="131"/>
      <c r="H6371" s="132"/>
      <c r="I6371" s="133"/>
      <c r="J6371" s="133"/>
      <c r="K6371" s="133"/>
      <c r="L6371" s="133"/>
      <c r="M6371" s="133"/>
      <c r="N6371" s="133"/>
      <c r="O6371" s="134"/>
      <c r="P6371" s="129"/>
      <c r="Q6371" s="137"/>
      <c r="R6371" s="138"/>
      <c r="S6371" s="137"/>
      <c r="T6371" s="124"/>
      <c r="U6371" s="301"/>
      <c r="V6371" s="139"/>
      <c r="W6371" s="139"/>
      <c r="X6371" s="124"/>
    </row>
    <row r="6372" spans="3:24" ht="15" customHeight="1" x14ac:dyDescent="0.25">
      <c r="C6372" s="129"/>
      <c r="D6372" s="130"/>
      <c r="E6372" s="124"/>
      <c r="F6372" s="124"/>
      <c r="G6372" s="131"/>
      <c r="H6372" s="132"/>
      <c r="I6372" s="133"/>
      <c r="J6372" s="133"/>
      <c r="K6372" s="133"/>
      <c r="L6372" s="133"/>
      <c r="M6372" s="133"/>
      <c r="N6372" s="133"/>
      <c r="O6372" s="134"/>
      <c r="P6372" s="129"/>
      <c r="Q6372" s="129"/>
      <c r="R6372" s="135"/>
      <c r="S6372" s="129"/>
      <c r="T6372" s="116"/>
      <c r="U6372" s="302"/>
      <c r="V6372" s="136"/>
      <c r="W6372" s="136"/>
      <c r="X6372" s="116"/>
    </row>
    <row r="6373" spans="3:24" ht="15" customHeight="1" x14ac:dyDescent="0.25">
      <c r="C6373" s="137"/>
      <c r="D6373" s="130"/>
      <c r="E6373" s="124"/>
      <c r="F6373" s="124"/>
      <c r="G6373" s="131"/>
      <c r="H6373" s="132"/>
      <c r="I6373" s="133"/>
      <c r="J6373" s="133"/>
      <c r="K6373" s="133"/>
      <c r="L6373" s="133"/>
      <c r="M6373" s="133"/>
      <c r="N6373" s="133"/>
      <c r="O6373" s="134"/>
      <c r="P6373" s="129"/>
      <c r="Q6373" s="137"/>
      <c r="R6373" s="138"/>
      <c r="S6373" s="137"/>
      <c r="T6373" s="124"/>
      <c r="U6373" s="301"/>
      <c r="V6373" s="139"/>
      <c r="W6373" s="139"/>
      <c r="X6373" s="124"/>
    </row>
    <row r="6374" spans="3:24" ht="15" customHeight="1" x14ac:dyDescent="0.25">
      <c r="C6374" s="129"/>
      <c r="D6374" s="130"/>
      <c r="E6374" s="124"/>
      <c r="F6374" s="124"/>
      <c r="G6374" s="131"/>
      <c r="H6374" s="132"/>
      <c r="I6374" s="133"/>
      <c r="J6374" s="133"/>
      <c r="K6374" s="133"/>
      <c r="L6374" s="133"/>
      <c r="M6374" s="133"/>
      <c r="N6374" s="133"/>
      <c r="O6374" s="134"/>
      <c r="P6374" s="129"/>
      <c r="Q6374" s="129"/>
      <c r="R6374" s="135"/>
      <c r="S6374" s="129"/>
      <c r="T6374" s="116"/>
      <c r="U6374" s="302"/>
      <c r="V6374" s="136"/>
      <c r="W6374" s="136"/>
      <c r="X6374" s="116"/>
    </row>
    <row r="6375" spans="3:24" ht="15" customHeight="1" x14ac:dyDescent="0.25">
      <c r="C6375" s="137"/>
      <c r="D6375" s="130"/>
      <c r="E6375" s="124"/>
      <c r="F6375" s="124"/>
      <c r="G6375" s="131"/>
      <c r="H6375" s="132"/>
      <c r="I6375" s="133"/>
      <c r="J6375" s="133"/>
      <c r="K6375" s="133"/>
      <c r="L6375" s="133"/>
      <c r="M6375" s="133"/>
      <c r="N6375" s="133"/>
      <c r="O6375" s="134"/>
      <c r="P6375" s="129"/>
      <c r="Q6375" s="137"/>
      <c r="R6375" s="138"/>
      <c r="S6375" s="137"/>
      <c r="T6375" s="124"/>
      <c r="U6375" s="301"/>
      <c r="V6375" s="139"/>
      <c r="W6375" s="139"/>
      <c r="X6375" s="124"/>
    </row>
    <row r="6376" spans="3:24" ht="15" customHeight="1" x14ac:dyDescent="0.25">
      <c r="C6376" s="129"/>
      <c r="D6376" s="130"/>
      <c r="E6376" s="124"/>
      <c r="F6376" s="124"/>
      <c r="G6376" s="131"/>
      <c r="H6376" s="132"/>
      <c r="I6376" s="133"/>
      <c r="J6376" s="133"/>
      <c r="K6376" s="133"/>
      <c r="L6376" s="133"/>
      <c r="M6376" s="133"/>
      <c r="N6376" s="133"/>
      <c r="O6376" s="134"/>
      <c r="P6376" s="129"/>
      <c r="Q6376" s="129"/>
      <c r="R6376" s="135"/>
      <c r="S6376" s="129"/>
      <c r="T6376" s="116"/>
      <c r="U6376" s="302"/>
      <c r="V6376" s="136"/>
      <c r="W6376" s="136"/>
      <c r="X6376" s="116"/>
    </row>
    <row r="6377" spans="3:24" ht="15" customHeight="1" x14ac:dyDescent="0.25">
      <c r="C6377" s="137"/>
      <c r="D6377" s="130"/>
      <c r="E6377" s="124"/>
      <c r="F6377" s="124"/>
      <c r="G6377" s="131"/>
      <c r="H6377" s="132"/>
      <c r="I6377" s="133"/>
      <c r="J6377" s="133"/>
      <c r="K6377" s="133"/>
      <c r="L6377" s="133"/>
      <c r="M6377" s="133"/>
      <c r="N6377" s="133"/>
      <c r="O6377" s="134"/>
      <c r="P6377" s="129"/>
      <c r="Q6377" s="137"/>
      <c r="R6377" s="138"/>
      <c r="S6377" s="137"/>
      <c r="T6377" s="124"/>
      <c r="U6377" s="301"/>
      <c r="V6377" s="139"/>
      <c r="W6377" s="139"/>
      <c r="X6377" s="124"/>
    </row>
    <row r="6378" spans="3:24" ht="15" customHeight="1" x14ac:dyDescent="0.25">
      <c r="C6378" s="129"/>
      <c r="D6378" s="130"/>
      <c r="E6378" s="124"/>
      <c r="F6378" s="124"/>
      <c r="G6378" s="131"/>
      <c r="H6378" s="132"/>
      <c r="I6378" s="133"/>
      <c r="J6378" s="133"/>
      <c r="K6378" s="133"/>
      <c r="L6378" s="133"/>
      <c r="M6378" s="133"/>
      <c r="N6378" s="133"/>
      <c r="O6378" s="134"/>
      <c r="P6378" s="129"/>
      <c r="Q6378" s="129"/>
      <c r="R6378" s="135"/>
      <c r="S6378" s="129"/>
      <c r="T6378" s="116"/>
      <c r="U6378" s="302"/>
      <c r="V6378" s="136"/>
      <c r="W6378" s="136"/>
      <c r="X6378" s="116"/>
    </row>
    <row r="6379" spans="3:24" ht="15" customHeight="1" x14ac:dyDescent="0.25">
      <c r="C6379" s="137"/>
      <c r="D6379" s="130"/>
      <c r="E6379" s="124"/>
      <c r="F6379" s="124"/>
      <c r="G6379" s="131"/>
      <c r="H6379" s="132"/>
      <c r="I6379" s="133"/>
      <c r="J6379" s="133"/>
      <c r="K6379" s="133"/>
      <c r="L6379" s="133"/>
      <c r="M6379" s="133"/>
      <c r="N6379" s="133"/>
      <c r="O6379" s="134"/>
      <c r="P6379" s="129"/>
      <c r="Q6379" s="137"/>
      <c r="R6379" s="138"/>
      <c r="S6379" s="137"/>
      <c r="T6379" s="124"/>
      <c r="U6379" s="301"/>
      <c r="V6379" s="139"/>
      <c r="W6379" s="139"/>
      <c r="X6379" s="124"/>
    </row>
    <row r="6380" spans="3:24" ht="15" customHeight="1" x14ac:dyDescent="0.25">
      <c r="C6380" s="129"/>
      <c r="D6380" s="130"/>
      <c r="E6380" s="124"/>
      <c r="F6380" s="124"/>
      <c r="G6380" s="131"/>
      <c r="H6380" s="132"/>
      <c r="I6380" s="133"/>
      <c r="J6380" s="133"/>
      <c r="K6380" s="133"/>
      <c r="L6380" s="133"/>
      <c r="M6380" s="133"/>
      <c r="N6380" s="133"/>
      <c r="O6380" s="134"/>
      <c r="P6380" s="129"/>
      <c r="Q6380" s="129"/>
      <c r="R6380" s="135"/>
      <c r="S6380" s="129"/>
      <c r="T6380" s="116"/>
      <c r="U6380" s="302"/>
      <c r="V6380" s="136"/>
      <c r="W6380" s="136"/>
      <c r="X6380" s="116"/>
    </row>
    <row r="6381" spans="3:24" ht="15" customHeight="1" x14ac:dyDescent="0.25">
      <c r="C6381" s="137"/>
      <c r="D6381" s="130"/>
      <c r="E6381" s="124"/>
      <c r="F6381" s="124"/>
      <c r="G6381" s="131"/>
      <c r="H6381" s="132"/>
      <c r="I6381" s="133"/>
      <c r="J6381" s="133"/>
      <c r="K6381" s="133"/>
      <c r="L6381" s="133"/>
      <c r="M6381" s="133"/>
      <c r="N6381" s="133"/>
      <c r="O6381" s="134"/>
      <c r="P6381" s="129"/>
      <c r="Q6381" s="137"/>
      <c r="R6381" s="138"/>
      <c r="S6381" s="137"/>
      <c r="T6381" s="124"/>
      <c r="U6381" s="301"/>
      <c r="V6381" s="139"/>
      <c r="W6381" s="139"/>
      <c r="X6381" s="124"/>
    </row>
    <row r="6382" spans="3:24" ht="15" customHeight="1" x14ac:dyDescent="0.25">
      <c r="C6382" s="129"/>
      <c r="D6382" s="130"/>
      <c r="E6382" s="124"/>
      <c r="F6382" s="124"/>
      <c r="G6382" s="131"/>
      <c r="H6382" s="132"/>
      <c r="I6382" s="133"/>
      <c r="J6382" s="133"/>
      <c r="K6382" s="133"/>
      <c r="L6382" s="133"/>
      <c r="M6382" s="133"/>
      <c r="N6382" s="133"/>
      <c r="O6382" s="134"/>
      <c r="P6382" s="129"/>
      <c r="Q6382" s="129"/>
      <c r="R6382" s="135"/>
      <c r="S6382" s="129"/>
      <c r="T6382" s="116"/>
      <c r="U6382" s="302"/>
      <c r="V6382" s="136"/>
      <c r="W6382" s="136"/>
      <c r="X6382" s="116"/>
    </row>
    <row r="6383" spans="3:24" ht="15" customHeight="1" x14ac:dyDescent="0.25">
      <c r="C6383" s="137"/>
      <c r="D6383" s="130"/>
      <c r="E6383" s="124"/>
      <c r="F6383" s="124"/>
      <c r="G6383" s="131"/>
      <c r="H6383" s="132"/>
      <c r="I6383" s="133"/>
      <c r="J6383" s="133"/>
      <c r="K6383" s="133"/>
      <c r="L6383" s="133"/>
      <c r="M6383" s="133"/>
      <c r="N6383" s="133"/>
      <c r="O6383" s="134"/>
      <c r="P6383" s="129"/>
      <c r="Q6383" s="137"/>
      <c r="R6383" s="138"/>
      <c r="S6383" s="137"/>
      <c r="T6383" s="124"/>
      <c r="U6383" s="301"/>
      <c r="V6383" s="139"/>
      <c r="W6383" s="139"/>
      <c r="X6383" s="124"/>
    </row>
    <row r="6384" spans="3:24" ht="15" customHeight="1" x14ac:dyDescent="0.25">
      <c r="C6384" s="129"/>
      <c r="D6384" s="130"/>
      <c r="E6384" s="124"/>
      <c r="F6384" s="124"/>
      <c r="G6384" s="131"/>
      <c r="H6384" s="132"/>
      <c r="I6384" s="133"/>
      <c r="J6384" s="133"/>
      <c r="K6384" s="133"/>
      <c r="L6384" s="133"/>
      <c r="M6384" s="133"/>
      <c r="N6384" s="133"/>
      <c r="O6384" s="134"/>
      <c r="P6384" s="129"/>
      <c r="Q6384" s="129"/>
      <c r="R6384" s="135"/>
      <c r="S6384" s="129"/>
      <c r="T6384" s="116"/>
      <c r="U6384" s="302"/>
      <c r="V6384" s="136"/>
      <c r="W6384" s="136"/>
      <c r="X6384" s="116"/>
    </row>
    <row r="6385" spans="3:24" ht="15" customHeight="1" x14ac:dyDescent="0.25">
      <c r="C6385" s="137"/>
      <c r="D6385" s="130"/>
      <c r="E6385" s="124"/>
      <c r="F6385" s="124"/>
      <c r="G6385" s="131"/>
      <c r="H6385" s="132"/>
      <c r="I6385" s="133"/>
      <c r="J6385" s="133"/>
      <c r="K6385" s="133"/>
      <c r="L6385" s="133"/>
      <c r="M6385" s="133"/>
      <c r="N6385" s="133"/>
      <c r="O6385" s="134"/>
      <c r="P6385" s="129"/>
      <c r="Q6385" s="137"/>
      <c r="R6385" s="138"/>
      <c r="S6385" s="137"/>
      <c r="T6385" s="124"/>
      <c r="U6385" s="301"/>
      <c r="V6385" s="139"/>
      <c r="W6385" s="139"/>
      <c r="X6385" s="124"/>
    </row>
    <row r="6386" spans="3:24" ht="15" customHeight="1" x14ac:dyDescent="0.25">
      <c r="C6386" s="129"/>
      <c r="D6386" s="130"/>
      <c r="E6386" s="124"/>
      <c r="F6386" s="124"/>
      <c r="G6386" s="131"/>
      <c r="H6386" s="132"/>
      <c r="I6386" s="133"/>
      <c r="J6386" s="133"/>
      <c r="K6386" s="133"/>
      <c r="L6386" s="133"/>
      <c r="M6386" s="133"/>
      <c r="N6386" s="133"/>
      <c r="O6386" s="134"/>
      <c r="P6386" s="129"/>
      <c r="Q6386" s="129"/>
      <c r="R6386" s="135"/>
      <c r="S6386" s="129"/>
      <c r="T6386" s="116"/>
      <c r="U6386" s="302"/>
      <c r="V6386" s="136"/>
      <c r="W6386" s="136"/>
      <c r="X6386" s="116"/>
    </row>
    <row r="6387" spans="3:24" ht="15" customHeight="1" x14ac:dyDescent="0.25">
      <c r="C6387" s="137"/>
      <c r="D6387" s="130"/>
      <c r="E6387" s="124"/>
      <c r="F6387" s="124"/>
      <c r="G6387" s="131"/>
      <c r="H6387" s="132"/>
      <c r="I6387" s="133"/>
      <c r="J6387" s="133"/>
      <c r="K6387" s="133"/>
      <c r="L6387" s="133"/>
      <c r="M6387" s="133"/>
      <c r="N6387" s="133"/>
      <c r="O6387" s="134"/>
      <c r="P6387" s="129"/>
      <c r="Q6387" s="137"/>
      <c r="R6387" s="138"/>
      <c r="S6387" s="137"/>
      <c r="T6387" s="124"/>
      <c r="U6387" s="301"/>
      <c r="V6387" s="139"/>
      <c r="W6387" s="139"/>
      <c r="X6387" s="124"/>
    </row>
    <row r="6388" spans="3:24" ht="15" customHeight="1" x14ac:dyDescent="0.25">
      <c r="C6388" s="129"/>
      <c r="D6388" s="130"/>
      <c r="E6388" s="124"/>
      <c r="F6388" s="124"/>
      <c r="G6388" s="131"/>
      <c r="H6388" s="132"/>
      <c r="I6388" s="133"/>
      <c r="J6388" s="133"/>
      <c r="K6388" s="133"/>
      <c r="L6388" s="133"/>
      <c r="M6388" s="133"/>
      <c r="N6388" s="133"/>
      <c r="O6388" s="134"/>
      <c r="P6388" s="129"/>
      <c r="Q6388" s="129"/>
      <c r="R6388" s="135"/>
      <c r="S6388" s="129"/>
      <c r="T6388" s="116"/>
      <c r="U6388" s="302"/>
      <c r="V6388" s="136"/>
      <c r="W6388" s="136"/>
      <c r="X6388" s="116"/>
    </row>
    <row r="6389" spans="3:24" ht="15" customHeight="1" x14ac:dyDescent="0.25">
      <c r="C6389" s="137"/>
      <c r="D6389" s="130"/>
      <c r="E6389" s="124"/>
      <c r="F6389" s="124"/>
      <c r="G6389" s="131"/>
      <c r="H6389" s="132"/>
      <c r="I6389" s="133"/>
      <c r="J6389" s="133"/>
      <c r="K6389" s="133"/>
      <c r="L6389" s="133"/>
      <c r="M6389" s="133"/>
      <c r="N6389" s="133"/>
      <c r="O6389" s="134"/>
      <c r="P6389" s="129"/>
      <c r="Q6389" s="137"/>
      <c r="R6389" s="138"/>
      <c r="S6389" s="137"/>
      <c r="T6389" s="124"/>
      <c r="U6389" s="301"/>
      <c r="V6389" s="139"/>
      <c r="W6389" s="139"/>
      <c r="X6389" s="124"/>
    </row>
    <row r="6390" spans="3:24" ht="15" customHeight="1" x14ac:dyDescent="0.25">
      <c r="C6390" s="129"/>
      <c r="D6390" s="130"/>
      <c r="E6390" s="124"/>
      <c r="F6390" s="124"/>
      <c r="G6390" s="131"/>
      <c r="H6390" s="132"/>
      <c r="I6390" s="133"/>
      <c r="J6390" s="133"/>
      <c r="K6390" s="133"/>
      <c r="L6390" s="133"/>
      <c r="M6390" s="133"/>
      <c r="N6390" s="133"/>
      <c r="O6390" s="134"/>
      <c r="P6390" s="129"/>
      <c r="Q6390" s="129"/>
      <c r="R6390" s="135"/>
      <c r="S6390" s="129"/>
      <c r="T6390" s="116"/>
      <c r="U6390" s="302"/>
      <c r="V6390" s="136"/>
      <c r="W6390" s="136"/>
      <c r="X6390" s="116"/>
    </row>
    <row r="6391" spans="3:24" ht="15" customHeight="1" x14ac:dyDescent="0.25">
      <c r="C6391" s="137"/>
      <c r="D6391" s="130"/>
      <c r="E6391" s="124"/>
      <c r="F6391" s="124"/>
      <c r="G6391" s="131"/>
      <c r="H6391" s="132"/>
      <c r="I6391" s="133"/>
      <c r="J6391" s="133"/>
      <c r="K6391" s="133"/>
      <c r="L6391" s="133"/>
      <c r="M6391" s="133"/>
      <c r="N6391" s="133"/>
      <c r="O6391" s="134"/>
      <c r="P6391" s="129"/>
      <c r="Q6391" s="137"/>
      <c r="R6391" s="138"/>
      <c r="S6391" s="137"/>
      <c r="T6391" s="124"/>
      <c r="U6391" s="301"/>
      <c r="V6391" s="139"/>
      <c r="W6391" s="139"/>
      <c r="X6391" s="124"/>
    </row>
    <row r="6392" spans="3:24" ht="15" customHeight="1" x14ac:dyDescent="0.25">
      <c r="C6392" s="129"/>
      <c r="D6392" s="130"/>
      <c r="E6392" s="124"/>
      <c r="F6392" s="124"/>
      <c r="G6392" s="131"/>
      <c r="H6392" s="132"/>
      <c r="I6392" s="133"/>
      <c r="J6392" s="133"/>
      <c r="K6392" s="133"/>
      <c r="L6392" s="133"/>
      <c r="M6392" s="133"/>
      <c r="N6392" s="133"/>
      <c r="O6392" s="134"/>
      <c r="P6392" s="129"/>
      <c r="Q6392" s="129"/>
      <c r="R6392" s="135"/>
      <c r="S6392" s="129"/>
      <c r="T6392" s="116"/>
      <c r="U6392" s="302"/>
      <c r="V6392" s="136"/>
      <c r="W6392" s="136"/>
      <c r="X6392" s="116"/>
    </row>
    <row r="6393" spans="3:24" ht="15" customHeight="1" x14ac:dyDescent="0.25">
      <c r="C6393" s="137"/>
      <c r="D6393" s="130"/>
      <c r="E6393" s="124"/>
      <c r="F6393" s="124"/>
      <c r="G6393" s="131"/>
      <c r="H6393" s="132"/>
      <c r="I6393" s="133"/>
      <c r="J6393" s="133"/>
      <c r="K6393" s="133"/>
      <c r="L6393" s="133"/>
      <c r="M6393" s="133"/>
      <c r="N6393" s="133"/>
      <c r="O6393" s="134"/>
      <c r="P6393" s="129"/>
      <c r="Q6393" s="137"/>
      <c r="R6393" s="138"/>
      <c r="S6393" s="137"/>
      <c r="T6393" s="124"/>
      <c r="U6393" s="301"/>
      <c r="V6393" s="139"/>
      <c r="W6393" s="139"/>
      <c r="X6393" s="124"/>
    </row>
    <row r="6394" spans="3:24" ht="15" customHeight="1" x14ac:dyDescent="0.25">
      <c r="C6394" s="129"/>
      <c r="D6394" s="130"/>
      <c r="E6394" s="124"/>
      <c r="F6394" s="124"/>
      <c r="G6394" s="131"/>
      <c r="H6394" s="132"/>
      <c r="I6394" s="133"/>
      <c r="J6394" s="133"/>
      <c r="K6394" s="133"/>
      <c r="L6394" s="133"/>
      <c r="M6394" s="133"/>
      <c r="N6394" s="133"/>
      <c r="O6394" s="134"/>
      <c r="P6394" s="129"/>
      <c r="Q6394" s="129"/>
      <c r="R6394" s="135"/>
      <c r="S6394" s="129"/>
      <c r="T6394" s="116"/>
      <c r="U6394" s="302"/>
      <c r="V6394" s="136"/>
      <c r="W6394" s="136"/>
      <c r="X6394" s="116"/>
    </row>
    <row r="6395" spans="3:24" ht="15" customHeight="1" x14ac:dyDescent="0.25">
      <c r="C6395" s="137"/>
      <c r="D6395" s="130"/>
      <c r="E6395" s="124"/>
      <c r="F6395" s="124"/>
      <c r="G6395" s="131"/>
      <c r="H6395" s="132"/>
      <c r="I6395" s="133"/>
      <c r="J6395" s="133"/>
      <c r="K6395" s="133"/>
      <c r="L6395" s="133"/>
      <c r="M6395" s="133"/>
      <c r="N6395" s="133"/>
      <c r="O6395" s="134"/>
      <c r="P6395" s="129"/>
      <c r="Q6395" s="137"/>
      <c r="R6395" s="138"/>
      <c r="S6395" s="137"/>
      <c r="T6395" s="124"/>
      <c r="U6395" s="301"/>
      <c r="V6395" s="139"/>
      <c r="W6395" s="139"/>
      <c r="X6395" s="124"/>
    </row>
    <row r="6396" spans="3:24" ht="15" customHeight="1" x14ac:dyDescent="0.25">
      <c r="C6396" s="129"/>
      <c r="D6396" s="130"/>
      <c r="E6396" s="124"/>
      <c r="F6396" s="124"/>
      <c r="G6396" s="131"/>
      <c r="H6396" s="132"/>
      <c r="I6396" s="133"/>
      <c r="J6396" s="133"/>
      <c r="K6396" s="133"/>
      <c r="L6396" s="133"/>
      <c r="M6396" s="133"/>
      <c r="N6396" s="133"/>
      <c r="O6396" s="134"/>
      <c r="P6396" s="129"/>
      <c r="Q6396" s="129"/>
      <c r="R6396" s="135"/>
      <c r="S6396" s="129"/>
      <c r="T6396" s="116"/>
      <c r="U6396" s="302"/>
      <c r="V6396" s="136"/>
      <c r="W6396" s="136"/>
      <c r="X6396" s="116"/>
    </row>
    <row r="6397" spans="3:24" ht="15" customHeight="1" x14ac:dyDescent="0.25">
      <c r="C6397" s="137"/>
      <c r="D6397" s="130"/>
      <c r="E6397" s="124"/>
      <c r="F6397" s="124"/>
      <c r="G6397" s="131"/>
      <c r="H6397" s="132"/>
      <c r="I6397" s="133"/>
      <c r="J6397" s="133"/>
      <c r="K6397" s="133"/>
      <c r="L6397" s="133"/>
      <c r="M6397" s="133"/>
      <c r="N6397" s="133"/>
      <c r="O6397" s="134"/>
      <c r="P6397" s="129"/>
      <c r="Q6397" s="137"/>
      <c r="R6397" s="138"/>
      <c r="S6397" s="137"/>
      <c r="T6397" s="124"/>
      <c r="U6397" s="301"/>
      <c r="V6397" s="139"/>
      <c r="W6397" s="139"/>
      <c r="X6397" s="124"/>
    </row>
    <row r="6398" spans="3:24" ht="15" customHeight="1" x14ac:dyDescent="0.25">
      <c r="C6398" s="129"/>
      <c r="D6398" s="130"/>
      <c r="E6398" s="124"/>
      <c r="F6398" s="124"/>
      <c r="G6398" s="131"/>
      <c r="H6398" s="132"/>
      <c r="I6398" s="133"/>
      <c r="J6398" s="133"/>
      <c r="K6398" s="133"/>
      <c r="L6398" s="133"/>
      <c r="M6398" s="133"/>
      <c r="N6398" s="133"/>
      <c r="O6398" s="134"/>
      <c r="P6398" s="129"/>
      <c r="Q6398" s="129"/>
      <c r="R6398" s="135"/>
      <c r="S6398" s="129"/>
      <c r="T6398" s="116"/>
      <c r="U6398" s="302"/>
      <c r="V6398" s="136"/>
      <c r="W6398" s="136"/>
      <c r="X6398" s="116"/>
    </row>
    <row r="6399" spans="3:24" ht="15" customHeight="1" x14ac:dyDescent="0.25">
      <c r="C6399" s="137"/>
      <c r="D6399" s="130"/>
      <c r="E6399" s="124"/>
      <c r="F6399" s="124"/>
      <c r="G6399" s="131"/>
      <c r="H6399" s="132"/>
      <c r="I6399" s="133"/>
      <c r="J6399" s="133"/>
      <c r="K6399" s="133"/>
      <c r="L6399" s="133"/>
      <c r="M6399" s="133"/>
      <c r="N6399" s="133"/>
      <c r="O6399" s="134"/>
      <c r="P6399" s="129"/>
      <c r="Q6399" s="137"/>
      <c r="R6399" s="138"/>
      <c r="S6399" s="137"/>
      <c r="T6399" s="124"/>
      <c r="U6399" s="301"/>
      <c r="V6399" s="139"/>
      <c r="W6399" s="139"/>
      <c r="X6399" s="124"/>
    </row>
    <row r="6400" spans="3:24" ht="15" customHeight="1" x14ac:dyDescent="0.25">
      <c r="C6400" s="129"/>
      <c r="D6400" s="130"/>
      <c r="E6400" s="124"/>
      <c r="F6400" s="124"/>
      <c r="G6400" s="131"/>
      <c r="H6400" s="132"/>
      <c r="I6400" s="133"/>
      <c r="J6400" s="133"/>
      <c r="K6400" s="133"/>
      <c r="L6400" s="133"/>
      <c r="M6400" s="133"/>
      <c r="N6400" s="133"/>
      <c r="O6400" s="134"/>
      <c r="P6400" s="129"/>
      <c r="Q6400" s="129"/>
      <c r="R6400" s="135"/>
      <c r="S6400" s="129"/>
      <c r="T6400" s="116"/>
      <c r="U6400" s="302"/>
      <c r="V6400" s="136"/>
      <c r="W6400" s="136"/>
      <c r="X6400" s="116"/>
    </row>
    <row r="6401" spans="3:24" ht="15" customHeight="1" x14ac:dyDescent="0.25">
      <c r="C6401" s="137"/>
      <c r="D6401" s="130"/>
      <c r="E6401" s="124"/>
      <c r="F6401" s="124"/>
      <c r="G6401" s="131"/>
      <c r="H6401" s="132"/>
      <c r="I6401" s="133"/>
      <c r="J6401" s="133"/>
      <c r="K6401" s="133"/>
      <c r="L6401" s="133"/>
      <c r="M6401" s="133"/>
      <c r="N6401" s="133"/>
      <c r="O6401" s="134"/>
      <c r="P6401" s="129"/>
      <c r="Q6401" s="137"/>
      <c r="R6401" s="138"/>
      <c r="S6401" s="137"/>
      <c r="T6401" s="124"/>
      <c r="U6401" s="301"/>
      <c r="V6401" s="139"/>
      <c r="W6401" s="139"/>
      <c r="X6401" s="124"/>
    </row>
    <row r="6402" spans="3:24" ht="15" customHeight="1" x14ac:dyDescent="0.25">
      <c r="C6402" s="129"/>
      <c r="D6402" s="130"/>
      <c r="E6402" s="124"/>
      <c r="F6402" s="124"/>
      <c r="G6402" s="131"/>
      <c r="H6402" s="132"/>
      <c r="I6402" s="133"/>
      <c r="J6402" s="133"/>
      <c r="K6402" s="133"/>
      <c r="L6402" s="133"/>
      <c r="M6402" s="133"/>
      <c r="N6402" s="133"/>
      <c r="O6402" s="134"/>
      <c r="P6402" s="129"/>
      <c r="Q6402" s="129"/>
      <c r="R6402" s="135"/>
      <c r="S6402" s="129"/>
      <c r="T6402" s="116"/>
      <c r="U6402" s="302"/>
      <c r="V6402" s="136"/>
      <c r="W6402" s="136"/>
      <c r="X6402" s="116"/>
    </row>
    <row r="6403" spans="3:24" ht="15" customHeight="1" x14ac:dyDescent="0.25">
      <c r="C6403" s="137"/>
      <c r="D6403" s="130"/>
      <c r="E6403" s="124"/>
      <c r="F6403" s="124"/>
      <c r="G6403" s="131"/>
      <c r="H6403" s="132"/>
      <c r="I6403" s="133"/>
      <c r="J6403" s="133"/>
      <c r="K6403" s="133"/>
      <c r="L6403" s="133"/>
      <c r="M6403" s="133"/>
      <c r="N6403" s="133"/>
      <c r="O6403" s="134"/>
      <c r="P6403" s="129"/>
      <c r="Q6403" s="137"/>
      <c r="R6403" s="138"/>
      <c r="S6403" s="137"/>
      <c r="T6403" s="124"/>
      <c r="U6403" s="301"/>
      <c r="V6403" s="139"/>
      <c r="W6403" s="139"/>
      <c r="X6403" s="124"/>
    </row>
    <row r="6404" spans="3:24" ht="15" customHeight="1" x14ac:dyDescent="0.25">
      <c r="C6404" s="129"/>
      <c r="D6404" s="130"/>
      <c r="E6404" s="124"/>
      <c r="F6404" s="124"/>
      <c r="G6404" s="131"/>
      <c r="H6404" s="132"/>
      <c r="I6404" s="133"/>
      <c r="J6404" s="133"/>
      <c r="K6404" s="133"/>
      <c r="L6404" s="133"/>
      <c r="M6404" s="133"/>
      <c r="N6404" s="133"/>
      <c r="O6404" s="134"/>
      <c r="P6404" s="129"/>
      <c r="Q6404" s="129"/>
      <c r="R6404" s="135"/>
      <c r="S6404" s="129"/>
      <c r="T6404" s="116"/>
      <c r="U6404" s="302"/>
      <c r="V6404" s="136"/>
      <c r="W6404" s="136"/>
      <c r="X6404" s="116"/>
    </row>
    <row r="6405" spans="3:24" ht="15" customHeight="1" x14ac:dyDescent="0.25">
      <c r="C6405" s="137"/>
      <c r="D6405" s="130"/>
      <c r="E6405" s="124"/>
      <c r="F6405" s="124"/>
      <c r="G6405" s="131"/>
      <c r="H6405" s="132"/>
      <c r="I6405" s="133"/>
      <c r="J6405" s="133"/>
      <c r="K6405" s="133"/>
      <c r="L6405" s="133"/>
      <c r="M6405" s="133"/>
      <c r="N6405" s="133"/>
      <c r="O6405" s="134"/>
      <c r="P6405" s="129"/>
      <c r="Q6405" s="137"/>
      <c r="R6405" s="138"/>
      <c r="S6405" s="137"/>
      <c r="T6405" s="124"/>
      <c r="U6405" s="301"/>
      <c r="V6405" s="139"/>
      <c r="W6405" s="139"/>
      <c r="X6405" s="124"/>
    </row>
    <row r="6406" spans="3:24" ht="15" customHeight="1" x14ac:dyDescent="0.25">
      <c r="C6406" s="129"/>
      <c r="D6406" s="130"/>
      <c r="E6406" s="124"/>
      <c r="F6406" s="124"/>
      <c r="G6406" s="131"/>
      <c r="H6406" s="132"/>
      <c r="I6406" s="133"/>
      <c r="J6406" s="133"/>
      <c r="K6406" s="133"/>
      <c r="L6406" s="133"/>
      <c r="M6406" s="133"/>
      <c r="N6406" s="133"/>
      <c r="O6406" s="134"/>
      <c r="P6406" s="129"/>
      <c r="Q6406" s="129"/>
      <c r="R6406" s="135"/>
      <c r="S6406" s="129"/>
      <c r="T6406" s="116"/>
      <c r="U6406" s="302"/>
      <c r="V6406" s="136"/>
      <c r="W6406" s="136"/>
      <c r="X6406" s="116"/>
    </row>
    <row r="6407" spans="3:24" ht="15" customHeight="1" x14ac:dyDescent="0.25">
      <c r="C6407" s="137"/>
      <c r="D6407" s="130"/>
      <c r="E6407" s="124"/>
      <c r="F6407" s="124"/>
      <c r="G6407" s="131"/>
      <c r="H6407" s="132"/>
      <c r="I6407" s="133"/>
      <c r="J6407" s="133"/>
      <c r="K6407" s="133"/>
      <c r="L6407" s="133"/>
      <c r="M6407" s="133"/>
      <c r="N6407" s="133"/>
      <c r="O6407" s="134"/>
      <c r="P6407" s="129"/>
      <c r="Q6407" s="137"/>
      <c r="R6407" s="138"/>
      <c r="S6407" s="137"/>
      <c r="T6407" s="124"/>
      <c r="U6407" s="301"/>
      <c r="V6407" s="139"/>
      <c r="W6407" s="139"/>
      <c r="X6407" s="124"/>
    </row>
    <row r="6408" spans="3:24" ht="15" customHeight="1" x14ac:dyDescent="0.25">
      <c r="C6408" s="129"/>
      <c r="D6408" s="130"/>
      <c r="E6408" s="124"/>
      <c r="F6408" s="124"/>
      <c r="G6408" s="131"/>
      <c r="H6408" s="132"/>
      <c r="I6408" s="133"/>
      <c r="J6408" s="133"/>
      <c r="K6408" s="133"/>
      <c r="L6408" s="133"/>
      <c r="M6408" s="133"/>
      <c r="N6408" s="133"/>
      <c r="O6408" s="134"/>
      <c r="P6408" s="129"/>
      <c r="Q6408" s="129"/>
      <c r="R6408" s="135"/>
      <c r="S6408" s="129"/>
      <c r="T6408" s="116"/>
      <c r="U6408" s="302"/>
      <c r="V6408" s="136"/>
      <c r="W6408" s="136"/>
      <c r="X6408" s="116"/>
    </row>
    <row r="6409" spans="3:24" ht="15" customHeight="1" x14ac:dyDescent="0.25">
      <c r="C6409" s="137"/>
      <c r="D6409" s="130"/>
      <c r="E6409" s="124"/>
      <c r="F6409" s="124"/>
      <c r="G6409" s="131"/>
      <c r="H6409" s="132"/>
      <c r="I6409" s="133"/>
      <c r="J6409" s="133"/>
      <c r="K6409" s="133"/>
      <c r="L6409" s="133"/>
      <c r="M6409" s="133"/>
      <c r="N6409" s="133"/>
      <c r="O6409" s="134"/>
      <c r="P6409" s="129"/>
      <c r="Q6409" s="137"/>
      <c r="R6409" s="138"/>
      <c r="S6409" s="137"/>
      <c r="T6409" s="124"/>
      <c r="U6409" s="301"/>
      <c r="V6409" s="139"/>
      <c r="W6409" s="139"/>
      <c r="X6409" s="124"/>
    </row>
    <row r="6410" spans="3:24" ht="15" customHeight="1" x14ac:dyDescent="0.25">
      <c r="C6410" s="129"/>
      <c r="D6410" s="130"/>
      <c r="E6410" s="124"/>
      <c r="F6410" s="124"/>
      <c r="G6410" s="131"/>
      <c r="H6410" s="132"/>
      <c r="I6410" s="133"/>
      <c r="J6410" s="133"/>
      <c r="K6410" s="133"/>
      <c r="L6410" s="133"/>
      <c r="M6410" s="133"/>
      <c r="N6410" s="133"/>
      <c r="O6410" s="134"/>
      <c r="P6410" s="129"/>
      <c r="Q6410" s="129"/>
      <c r="R6410" s="135"/>
      <c r="S6410" s="129"/>
      <c r="T6410" s="116"/>
      <c r="U6410" s="302"/>
      <c r="V6410" s="136"/>
      <c r="W6410" s="136"/>
      <c r="X6410" s="116"/>
    </row>
    <row r="6411" spans="3:24" ht="15" customHeight="1" x14ac:dyDescent="0.25">
      <c r="C6411" s="137"/>
      <c r="D6411" s="130"/>
      <c r="E6411" s="124"/>
      <c r="F6411" s="124"/>
      <c r="G6411" s="131"/>
      <c r="H6411" s="132"/>
      <c r="I6411" s="133"/>
      <c r="J6411" s="133"/>
      <c r="K6411" s="133"/>
      <c r="L6411" s="133"/>
      <c r="M6411" s="133"/>
      <c r="N6411" s="133"/>
      <c r="O6411" s="134"/>
      <c r="P6411" s="129"/>
      <c r="Q6411" s="137"/>
      <c r="R6411" s="138"/>
      <c r="S6411" s="137"/>
      <c r="T6411" s="124"/>
      <c r="U6411" s="301"/>
      <c r="V6411" s="139"/>
      <c r="W6411" s="139"/>
      <c r="X6411" s="124"/>
    </row>
    <row r="6412" spans="3:24" ht="15" customHeight="1" x14ac:dyDescent="0.25">
      <c r="C6412" s="129"/>
      <c r="D6412" s="130"/>
      <c r="E6412" s="124"/>
      <c r="F6412" s="124"/>
      <c r="G6412" s="131"/>
      <c r="H6412" s="132"/>
      <c r="I6412" s="133"/>
      <c r="J6412" s="133"/>
      <c r="K6412" s="133"/>
      <c r="L6412" s="133"/>
      <c r="M6412" s="133"/>
      <c r="N6412" s="133"/>
      <c r="O6412" s="134"/>
      <c r="P6412" s="129"/>
      <c r="Q6412" s="129"/>
      <c r="R6412" s="135"/>
      <c r="S6412" s="129"/>
      <c r="T6412" s="116"/>
      <c r="U6412" s="302"/>
      <c r="V6412" s="136"/>
      <c r="W6412" s="136"/>
      <c r="X6412" s="116"/>
    </row>
    <row r="6413" spans="3:24" ht="15" customHeight="1" x14ac:dyDescent="0.25">
      <c r="C6413" s="137"/>
      <c r="D6413" s="130"/>
      <c r="E6413" s="124"/>
      <c r="F6413" s="124"/>
      <c r="G6413" s="131"/>
      <c r="H6413" s="132"/>
      <c r="I6413" s="133"/>
      <c r="J6413" s="133"/>
      <c r="K6413" s="133"/>
      <c r="L6413" s="133"/>
      <c r="M6413" s="133"/>
      <c r="N6413" s="133"/>
      <c r="O6413" s="134"/>
      <c r="P6413" s="129"/>
      <c r="Q6413" s="137"/>
      <c r="R6413" s="138"/>
      <c r="S6413" s="137"/>
      <c r="T6413" s="124"/>
      <c r="U6413" s="301"/>
      <c r="V6413" s="139"/>
      <c r="W6413" s="139"/>
      <c r="X6413" s="124"/>
    </row>
    <row r="6414" spans="3:24" ht="15" customHeight="1" x14ac:dyDescent="0.25">
      <c r="C6414" s="129"/>
      <c r="D6414" s="130"/>
      <c r="E6414" s="124"/>
      <c r="F6414" s="124"/>
      <c r="G6414" s="131"/>
      <c r="H6414" s="132"/>
      <c r="I6414" s="133"/>
      <c r="J6414" s="133"/>
      <c r="K6414" s="133"/>
      <c r="L6414" s="133"/>
      <c r="M6414" s="133"/>
      <c r="N6414" s="133"/>
      <c r="O6414" s="134"/>
      <c r="P6414" s="129"/>
      <c r="Q6414" s="129"/>
      <c r="R6414" s="135"/>
      <c r="S6414" s="129"/>
      <c r="T6414" s="116"/>
      <c r="U6414" s="302"/>
      <c r="V6414" s="136"/>
      <c r="W6414" s="136"/>
      <c r="X6414" s="116"/>
    </row>
    <row r="6415" spans="3:24" ht="15" customHeight="1" x14ac:dyDescent="0.25">
      <c r="C6415" s="137"/>
      <c r="D6415" s="130"/>
      <c r="E6415" s="124"/>
      <c r="F6415" s="124"/>
      <c r="G6415" s="131"/>
      <c r="H6415" s="132"/>
      <c r="I6415" s="133"/>
      <c r="J6415" s="133"/>
      <c r="K6415" s="133"/>
      <c r="L6415" s="133"/>
      <c r="M6415" s="133"/>
      <c r="N6415" s="133"/>
      <c r="O6415" s="134"/>
      <c r="P6415" s="129"/>
      <c r="Q6415" s="137"/>
      <c r="R6415" s="138"/>
      <c r="S6415" s="137"/>
      <c r="T6415" s="124"/>
      <c r="U6415" s="301"/>
      <c r="V6415" s="139"/>
      <c r="W6415" s="139"/>
      <c r="X6415" s="124"/>
    </row>
    <row r="6416" spans="3:24" ht="15" customHeight="1" x14ac:dyDescent="0.25">
      <c r="C6416" s="129"/>
      <c r="D6416" s="130"/>
      <c r="E6416" s="124"/>
      <c r="F6416" s="124"/>
      <c r="G6416" s="131"/>
      <c r="H6416" s="132"/>
      <c r="I6416" s="133"/>
      <c r="J6416" s="133"/>
      <c r="K6416" s="133"/>
      <c r="L6416" s="133"/>
      <c r="M6416" s="133"/>
      <c r="N6416" s="133"/>
      <c r="O6416" s="134"/>
      <c r="P6416" s="129"/>
      <c r="Q6416" s="129"/>
      <c r="R6416" s="135"/>
      <c r="S6416" s="129"/>
      <c r="T6416" s="116"/>
      <c r="U6416" s="302"/>
      <c r="V6416" s="136"/>
      <c r="W6416" s="136"/>
      <c r="X6416" s="116"/>
    </row>
    <row r="6417" spans="3:24" ht="15" customHeight="1" x14ac:dyDescent="0.25">
      <c r="C6417" s="137"/>
      <c r="D6417" s="130"/>
      <c r="E6417" s="124"/>
      <c r="F6417" s="124"/>
      <c r="G6417" s="131"/>
      <c r="H6417" s="132"/>
      <c r="I6417" s="133"/>
      <c r="J6417" s="133"/>
      <c r="K6417" s="133"/>
      <c r="L6417" s="133"/>
      <c r="M6417" s="133"/>
      <c r="N6417" s="133"/>
      <c r="O6417" s="134"/>
      <c r="P6417" s="129"/>
      <c r="Q6417" s="137"/>
      <c r="R6417" s="138"/>
      <c r="S6417" s="137"/>
      <c r="T6417" s="124"/>
      <c r="U6417" s="301"/>
      <c r="V6417" s="139"/>
      <c r="W6417" s="139"/>
      <c r="X6417" s="124"/>
    </row>
    <row r="6418" spans="3:24" ht="15" customHeight="1" x14ac:dyDescent="0.25">
      <c r="C6418" s="129"/>
      <c r="D6418" s="130"/>
      <c r="E6418" s="124"/>
      <c r="F6418" s="124"/>
      <c r="G6418" s="131"/>
      <c r="H6418" s="132"/>
      <c r="I6418" s="133"/>
      <c r="J6418" s="133"/>
      <c r="K6418" s="133"/>
      <c r="L6418" s="133"/>
      <c r="M6418" s="133"/>
      <c r="N6418" s="133"/>
      <c r="O6418" s="134"/>
      <c r="P6418" s="129"/>
      <c r="Q6418" s="129"/>
      <c r="R6418" s="135"/>
      <c r="S6418" s="129"/>
      <c r="T6418" s="116"/>
      <c r="U6418" s="302"/>
      <c r="V6418" s="136"/>
      <c r="W6418" s="136"/>
      <c r="X6418" s="116"/>
    </row>
    <row r="6419" spans="3:24" ht="15" customHeight="1" x14ac:dyDescent="0.25">
      <c r="C6419" s="137"/>
      <c r="D6419" s="130"/>
      <c r="E6419" s="124"/>
      <c r="F6419" s="124"/>
      <c r="G6419" s="131"/>
      <c r="H6419" s="132"/>
      <c r="I6419" s="133"/>
      <c r="J6419" s="133"/>
      <c r="K6419" s="133"/>
      <c r="L6419" s="133"/>
      <c r="M6419" s="133"/>
      <c r="N6419" s="133"/>
      <c r="O6419" s="134"/>
      <c r="P6419" s="129"/>
      <c r="Q6419" s="137"/>
      <c r="R6419" s="138"/>
      <c r="S6419" s="137"/>
      <c r="T6419" s="124"/>
      <c r="U6419" s="301"/>
      <c r="V6419" s="139"/>
      <c r="W6419" s="139"/>
      <c r="X6419" s="124"/>
    </row>
    <row r="6420" spans="3:24" ht="15" customHeight="1" x14ac:dyDescent="0.25">
      <c r="C6420" s="129"/>
      <c r="D6420" s="130"/>
      <c r="E6420" s="124"/>
      <c r="F6420" s="124"/>
      <c r="G6420" s="131"/>
      <c r="H6420" s="132"/>
      <c r="I6420" s="133"/>
      <c r="J6420" s="133"/>
      <c r="K6420" s="133"/>
      <c r="L6420" s="133"/>
      <c r="M6420" s="133"/>
      <c r="N6420" s="133"/>
      <c r="O6420" s="134"/>
      <c r="P6420" s="129"/>
      <c r="Q6420" s="129"/>
      <c r="R6420" s="135"/>
      <c r="S6420" s="129"/>
      <c r="T6420" s="116"/>
      <c r="U6420" s="302"/>
      <c r="V6420" s="136"/>
      <c r="W6420" s="136"/>
      <c r="X6420" s="116"/>
    </row>
    <row r="6421" spans="3:24" ht="15" customHeight="1" x14ac:dyDescent="0.25">
      <c r="C6421" s="137"/>
      <c r="D6421" s="130"/>
      <c r="E6421" s="124"/>
      <c r="F6421" s="124"/>
      <c r="G6421" s="131"/>
      <c r="H6421" s="132"/>
      <c r="I6421" s="133"/>
      <c r="J6421" s="133"/>
      <c r="K6421" s="133"/>
      <c r="L6421" s="133"/>
      <c r="M6421" s="133"/>
      <c r="N6421" s="133"/>
      <c r="O6421" s="134"/>
      <c r="P6421" s="129"/>
      <c r="Q6421" s="137"/>
      <c r="R6421" s="138"/>
      <c r="S6421" s="137"/>
      <c r="T6421" s="124"/>
      <c r="U6421" s="301"/>
      <c r="V6421" s="139"/>
      <c r="W6421" s="139"/>
      <c r="X6421" s="124"/>
    </row>
    <row r="6422" spans="3:24" ht="15" customHeight="1" x14ac:dyDescent="0.25">
      <c r="C6422" s="129"/>
      <c r="D6422" s="130"/>
      <c r="E6422" s="124"/>
      <c r="F6422" s="124"/>
      <c r="G6422" s="131"/>
      <c r="H6422" s="132"/>
      <c r="I6422" s="133"/>
      <c r="J6422" s="133"/>
      <c r="K6422" s="133"/>
      <c r="L6422" s="133"/>
      <c r="M6422" s="133"/>
      <c r="N6422" s="133"/>
      <c r="O6422" s="134"/>
      <c r="P6422" s="129"/>
      <c r="Q6422" s="129"/>
      <c r="R6422" s="135"/>
      <c r="S6422" s="129"/>
      <c r="T6422" s="116"/>
      <c r="U6422" s="302"/>
      <c r="V6422" s="136"/>
      <c r="W6422" s="136"/>
      <c r="X6422" s="116"/>
    </row>
    <row r="6423" spans="3:24" ht="15" customHeight="1" x14ac:dyDescent="0.25">
      <c r="C6423" s="137"/>
      <c r="D6423" s="130"/>
      <c r="E6423" s="124"/>
      <c r="F6423" s="124"/>
      <c r="G6423" s="131"/>
      <c r="H6423" s="132"/>
      <c r="I6423" s="133"/>
      <c r="J6423" s="133"/>
      <c r="K6423" s="133"/>
      <c r="L6423" s="133"/>
      <c r="M6423" s="133"/>
      <c r="N6423" s="133"/>
      <c r="O6423" s="134"/>
      <c r="P6423" s="129"/>
      <c r="Q6423" s="137"/>
      <c r="R6423" s="138"/>
      <c r="S6423" s="137"/>
      <c r="T6423" s="124"/>
      <c r="U6423" s="301"/>
      <c r="V6423" s="139"/>
      <c r="W6423" s="139"/>
      <c r="X6423" s="124"/>
    </row>
    <row r="6424" spans="3:24" ht="15" customHeight="1" x14ac:dyDescent="0.25">
      <c r="C6424" s="129"/>
      <c r="D6424" s="130"/>
      <c r="E6424" s="124"/>
      <c r="F6424" s="124"/>
      <c r="G6424" s="131"/>
      <c r="H6424" s="132"/>
      <c r="I6424" s="133"/>
      <c r="J6424" s="133"/>
      <c r="K6424" s="133"/>
      <c r="L6424" s="133"/>
      <c r="M6424" s="133"/>
      <c r="N6424" s="133"/>
      <c r="O6424" s="134"/>
      <c r="P6424" s="129"/>
      <c r="Q6424" s="129"/>
      <c r="R6424" s="135"/>
      <c r="S6424" s="129"/>
      <c r="T6424" s="116"/>
      <c r="U6424" s="302"/>
      <c r="V6424" s="136"/>
      <c r="W6424" s="136"/>
      <c r="X6424" s="116"/>
    </row>
    <row r="6425" spans="3:24" ht="15" customHeight="1" x14ac:dyDescent="0.25">
      <c r="C6425" s="137"/>
      <c r="D6425" s="130"/>
      <c r="E6425" s="124"/>
      <c r="F6425" s="124"/>
      <c r="G6425" s="131"/>
      <c r="H6425" s="132"/>
      <c r="I6425" s="133"/>
      <c r="J6425" s="133"/>
      <c r="K6425" s="133"/>
      <c r="L6425" s="133"/>
      <c r="M6425" s="133"/>
      <c r="N6425" s="133"/>
      <c r="O6425" s="134"/>
      <c r="P6425" s="129"/>
      <c r="Q6425" s="137"/>
      <c r="R6425" s="138"/>
      <c r="S6425" s="137"/>
      <c r="T6425" s="124"/>
      <c r="U6425" s="301"/>
      <c r="V6425" s="139"/>
      <c r="W6425" s="139"/>
      <c r="X6425" s="124"/>
    </row>
    <row r="6426" spans="3:24" ht="15" customHeight="1" x14ac:dyDescent="0.25">
      <c r="C6426" s="129"/>
      <c r="D6426" s="130"/>
      <c r="E6426" s="124"/>
      <c r="F6426" s="124"/>
      <c r="G6426" s="131"/>
      <c r="H6426" s="132"/>
      <c r="I6426" s="133"/>
      <c r="J6426" s="133"/>
      <c r="K6426" s="133"/>
      <c r="L6426" s="133"/>
      <c r="M6426" s="133"/>
      <c r="N6426" s="133"/>
      <c r="O6426" s="134"/>
      <c r="P6426" s="129"/>
      <c r="Q6426" s="129"/>
      <c r="R6426" s="135"/>
      <c r="S6426" s="129"/>
      <c r="T6426" s="116"/>
      <c r="U6426" s="302"/>
      <c r="V6426" s="136"/>
      <c r="W6426" s="136"/>
      <c r="X6426" s="116"/>
    </row>
    <row r="6427" spans="3:24" ht="15" customHeight="1" x14ac:dyDescent="0.25">
      <c r="C6427" s="137"/>
      <c r="D6427" s="130"/>
      <c r="E6427" s="124"/>
      <c r="F6427" s="124"/>
      <c r="G6427" s="131"/>
      <c r="H6427" s="132"/>
      <c r="I6427" s="133"/>
      <c r="J6427" s="133"/>
      <c r="K6427" s="133"/>
      <c r="L6427" s="133"/>
      <c r="M6427" s="133"/>
      <c r="N6427" s="133"/>
      <c r="O6427" s="134"/>
      <c r="P6427" s="129"/>
      <c r="Q6427" s="137"/>
      <c r="R6427" s="138"/>
      <c r="S6427" s="137"/>
      <c r="T6427" s="124"/>
      <c r="U6427" s="301"/>
      <c r="V6427" s="139"/>
      <c r="W6427" s="139"/>
      <c r="X6427" s="124"/>
    </row>
    <row r="6428" spans="3:24" ht="15" customHeight="1" x14ac:dyDescent="0.25">
      <c r="C6428" s="129"/>
      <c r="D6428" s="130"/>
      <c r="E6428" s="124"/>
      <c r="F6428" s="124"/>
      <c r="G6428" s="131"/>
      <c r="H6428" s="132"/>
      <c r="I6428" s="133"/>
      <c r="J6428" s="133"/>
      <c r="K6428" s="133"/>
      <c r="L6428" s="133"/>
      <c r="M6428" s="133"/>
      <c r="N6428" s="133"/>
      <c r="O6428" s="134"/>
      <c r="P6428" s="129"/>
      <c r="Q6428" s="129"/>
      <c r="R6428" s="135"/>
      <c r="S6428" s="129"/>
      <c r="T6428" s="116"/>
      <c r="U6428" s="302"/>
      <c r="V6428" s="136"/>
      <c r="W6428" s="136"/>
      <c r="X6428" s="116"/>
    </row>
    <row r="6429" spans="3:24" ht="15" customHeight="1" x14ac:dyDescent="0.25">
      <c r="C6429" s="137"/>
      <c r="D6429" s="130"/>
      <c r="E6429" s="124"/>
      <c r="F6429" s="124"/>
      <c r="G6429" s="131"/>
      <c r="H6429" s="132"/>
      <c r="I6429" s="133"/>
      <c r="J6429" s="133"/>
      <c r="K6429" s="133"/>
      <c r="L6429" s="133"/>
      <c r="M6429" s="133"/>
      <c r="N6429" s="133"/>
      <c r="O6429" s="134"/>
      <c r="P6429" s="129"/>
      <c r="Q6429" s="137"/>
      <c r="R6429" s="138"/>
      <c r="S6429" s="137"/>
      <c r="T6429" s="124"/>
      <c r="U6429" s="301"/>
      <c r="V6429" s="139"/>
      <c r="W6429" s="139"/>
      <c r="X6429" s="124"/>
    </row>
    <row r="6430" spans="3:24" ht="15" customHeight="1" x14ac:dyDescent="0.25">
      <c r="C6430" s="129"/>
      <c r="D6430" s="130"/>
      <c r="E6430" s="124"/>
      <c r="F6430" s="124"/>
      <c r="G6430" s="131"/>
      <c r="H6430" s="132"/>
      <c r="I6430" s="133"/>
      <c r="J6430" s="133"/>
      <c r="K6430" s="133"/>
      <c r="L6430" s="133"/>
      <c r="M6430" s="133"/>
      <c r="N6430" s="133"/>
      <c r="O6430" s="134"/>
      <c r="P6430" s="129"/>
      <c r="Q6430" s="129"/>
      <c r="R6430" s="135"/>
      <c r="S6430" s="129"/>
      <c r="T6430" s="116"/>
      <c r="U6430" s="302"/>
      <c r="V6430" s="136"/>
      <c r="W6430" s="136"/>
      <c r="X6430" s="116"/>
    </row>
    <row r="6431" spans="3:24" ht="15" customHeight="1" x14ac:dyDescent="0.25">
      <c r="C6431" s="137"/>
      <c r="D6431" s="130"/>
      <c r="E6431" s="124"/>
      <c r="F6431" s="124"/>
      <c r="G6431" s="131"/>
      <c r="H6431" s="132"/>
      <c r="I6431" s="133"/>
      <c r="J6431" s="133"/>
      <c r="K6431" s="133"/>
      <c r="L6431" s="133"/>
      <c r="M6431" s="133"/>
      <c r="N6431" s="133"/>
      <c r="O6431" s="134"/>
      <c r="P6431" s="129"/>
      <c r="Q6431" s="137"/>
      <c r="R6431" s="138"/>
      <c r="S6431" s="137"/>
      <c r="T6431" s="124"/>
      <c r="U6431" s="301"/>
      <c r="V6431" s="139"/>
      <c r="W6431" s="139"/>
      <c r="X6431" s="124"/>
    </row>
    <row r="6432" spans="3:24" ht="15" customHeight="1" x14ac:dyDescent="0.25">
      <c r="C6432" s="129"/>
      <c r="D6432" s="130"/>
      <c r="E6432" s="124"/>
      <c r="F6432" s="124"/>
      <c r="G6432" s="131"/>
      <c r="H6432" s="132"/>
      <c r="I6432" s="133"/>
      <c r="J6432" s="133"/>
      <c r="K6432" s="133"/>
      <c r="L6432" s="133"/>
      <c r="M6432" s="133"/>
      <c r="N6432" s="133"/>
      <c r="O6432" s="134"/>
      <c r="P6432" s="129"/>
      <c r="Q6432" s="129"/>
      <c r="R6432" s="135"/>
      <c r="S6432" s="129"/>
      <c r="T6432" s="116"/>
      <c r="U6432" s="302"/>
      <c r="V6432" s="136"/>
      <c r="W6432" s="136"/>
      <c r="X6432" s="116"/>
    </row>
    <row r="6433" spans="3:24" ht="15" customHeight="1" x14ac:dyDescent="0.25">
      <c r="C6433" s="137"/>
      <c r="D6433" s="130"/>
      <c r="E6433" s="124"/>
      <c r="F6433" s="124"/>
      <c r="G6433" s="131"/>
      <c r="H6433" s="132"/>
      <c r="I6433" s="133"/>
      <c r="J6433" s="133"/>
      <c r="K6433" s="133"/>
      <c r="L6433" s="133"/>
      <c r="M6433" s="133"/>
      <c r="N6433" s="133"/>
      <c r="O6433" s="134"/>
      <c r="P6433" s="129"/>
      <c r="Q6433" s="137"/>
      <c r="R6433" s="138"/>
      <c r="S6433" s="137"/>
      <c r="T6433" s="124"/>
      <c r="U6433" s="301"/>
      <c r="V6433" s="139"/>
      <c r="W6433" s="139"/>
      <c r="X6433" s="124"/>
    </row>
    <row r="6434" spans="3:24" ht="15" customHeight="1" x14ac:dyDescent="0.25">
      <c r="C6434" s="129"/>
      <c r="D6434" s="130"/>
      <c r="E6434" s="124"/>
      <c r="F6434" s="124"/>
      <c r="G6434" s="131"/>
      <c r="H6434" s="132"/>
      <c r="I6434" s="133"/>
      <c r="J6434" s="133"/>
      <c r="K6434" s="133"/>
      <c r="L6434" s="133"/>
      <c r="M6434" s="133"/>
      <c r="N6434" s="133"/>
      <c r="O6434" s="134"/>
      <c r="P6434" s="129"/>
      <c r="Q6434" s="129"/>
      <c r="R6434" s="135"/>
      <c r="S6434" s="129"/>
      <c r="T6434" s="116"/>
      <c r="U6434" s="302"/>
      <c r="V6434" s="136"/>
      <c r="W6434" s="136"/>
      <c r="X6434" s="116"/>
    </row>
    <row r="6435" spans="3:24" ht="15" customHeight="1" x14ac:dyDescent="0.25">
      <c r="C6435" s="137"/>
      <c r="D6435" s="130"/>
      <c r="E6435" s="124"/>
      <c r="F6435" s="124"/>
      <c r="G6435" s="131"/>
      <c r="H6435" s="132"/>
      <c r="I6435" s="133"/>
      <c r="J6435" s="133"/>
      <c r="K6435" s="133"/>
      <c r="L6435" s="133"/>
      <c r="M6435" s="133"/>
      <c r="N6435" s="133"/>
      <c r="O6435" s="134"/>
      <c r="P6435" s="129"/>
      <c r="Q6435" s="137"/>
      <c r="R6435" s="138"/>
      <c r="S6435" s="137"/>
      <c r="T6435" s="124"/>
      <c r="U6435" s="301"/>
      <c r="V6435" s="139"/>
      <c r="W6435" s="139"/>
      <c r="X6435" s="124"/>
    </row>
    <row r="6436" spans="3:24" ht="15" customHeight="1" x14ac:dyDescent="0.25">
      <c r="C6436" s="129"/>
      <c r="D6436" s="130"/>
      <c r="E6436" s="124"/>
      <c r="F6436" s="124"/>
      <c r="G6436" s="131"/>
      <c r="H6436" s="132"/>
      <c r="I6436" s="133"/>
      <c r="J6436" s="133"/>
      <c r="K6436" s="133"/>
      <c r="L6436" s="133"/>
      <c r="M6436" s="133"/>
      <c r="N6436" s="133"/>
      <c r="O6436" s="134"/>
      <c r="P6436" s="129"/>
      <c r="Q6436" s="129"/>
      <c r="R6436" s="135"/>
      <c r="S6436" s="129"/>
      <c r="T6436" s="116"/>
      <c r="U6436" s="302"/>
      <c r="V6436" s="136"/>
      <c r="W6436" s="136"/>
      <c r="X6436" s="116"/>
    </row>
    <row r="6437" spans="3:24" ht="15" customHeight="1" x14ac:dyDescent="0.25">
      <c r="C6437" s="137"/>
      <c r="D6437" s="130"/>
      <c r="E6437" s="124"/>
      <c r="F6437" s="124"/>
      <c r="G6437" s="131"/>
      <c r="H6437" s="132"/>
      <c r="I6437" s="133"/>
      <c r="J6437" s="133"/>
      <c r="K6437" s="133"/>
      <c r="L6437" s="133"/>
      <c r="M6437" s="133"/>
      <c r="N6437" s="133"/>
      <c r="O6437" s="134"/>
      <c r="P6437" s="129"/>
      <c r="Q6437" s="137"/>
      <c r="R6437" s="138"/>
      <c r="S6437" s="137"/>
      <c r="T6437" s="124"/>
      <c r="U6437" s="301"/>
      <c r="V6437" s="139"/>
      <c r="W6437" s="139"/>
      <c r="X6437" s="124"/>
    </row>
    <row r="6438" spans="3:24" ht="15" customHeight="1" x14ac:dyDescent="0.25">
      <c r="C6438" s="129"/>
      <c r="D6438" s="130"/>
      <c r="E6438" s="124"/>
      <c r="F6438" s="124"/>
      <c r="G6438" s="131"/>
      <c r="H6438" s="132"/>
      <c r="I6438" s="133"/>
      <c r="J6438" s="133"/>
      <c r="K6438" s="133"/>
      <c r="L6438" s="133"/>
      <c r="M6438" s="133"/>
      <c r="N6438" s="133"/>
      <c r="O6438" s="134"/>
      <c r="P6438" s="129"/>
      <c r="Q6438" s="129"/>
      <c r="R6438" s="135"/>
      <c r="S6438" s="129"/>
      <c r="T6438" s="116"/>
      <c r="U6438" s="302"/>
      <c r="V6438" s="136"/>
      <c r="W6438" s="136"/>
      <c r="X6438" s="116"/>
    </row>
    <row r="6439" spans="3:24" ht="15" customHeight="1" x14ac:dyDescent="0.25">
      <c r="C6439" s="137"/>
      <c r="D6439" s="130"/>
      <c r="E6439" s="124"/>
      <c r="F6439" s="124"/>
      <c r="G6439" s="131"/>
      <c r="H6439" s="132"/>
      <c r="I6439" s="133"/>
      <c r="J6439" s="133"/>
      <c r="K6439" s="133"/>
      <c r="L6439" s="133"/>
      <c r="M6439" s="133"/>
      <c r="N6439" s="133"/>
      <c r="O6439" s="134"/>
      <c r="P6439" s="129"/>
      <c r="Q6439" s="137"/>
      <c r="R6439" s="138"/>
      <c r="S6439" s="137"/>
      <c r="T6439" s="124"/>
      <c r="U6439" s="301"/>
      <c r="V6439" s="139"/>
      <c r="W6439" s="139"/>
      <c r="X6439" s="124"/>
    </row>
    <row r="6440" spans="3:24" ht="15" customHeight="1" x14ac:dyDescent="0.25">
      <c r="C6440" s="129"/>
      <c r="D6440" s="130"/>
      <c r="E6440" s="124"/>
      <c r="F6440" s="124"/>
      <c r="G6440" s="131"/>
      <c r="H6440" s="132"/>
      <c r="I6440" s="133"/>
      <c r="J6440" s="133"/>
      <c r="K6440" s="133"/>
      <c r="L6440" s="133"/>
      <c r="M6440" s="133"/>
      <c r="N6440" s="133"/>
      <c r="O6440" s="134"/>
      <c r="P6440" s="129"/>
      <c r="Q6440" s="129"/>
      <c r="R6440" s="135"/>
      <c r="S6440" s="129"/>
      <c r="T6440" s="116"/>
      <c r="U6440" s="302"/>
      <c r="V6440" s="136"/>
      <c r="W6440" s="136"/>
      <c r="X6440" s="116"/>
    </row>
    <row r="6441" spans="3:24" ht="15" customHeight="1" x14ac:dyDescent="0.25">
      <c r="C6441" s="137"/>
      <c r="D6441" s="130"/>
      <c r="E6441" s="124"/>
      <c r="F6441" s="124"/>
      <c r="G6441" s="131"/>
      <c r="H6441" s="132"/>
      <c r="I6441" s="133"/>
      <c r="J6441" s="133"/>
      <c r="K6441" s="133"/>
      <c r="L6441" s="133"/>
      <c r="M6441" s="133"/>
      <c r="N6441" s="133"/>
      <c r="O6441" s="134"/>
      <c r="P6441" s="129"/>
      <c r="Q6441" s="137"/>
      <c r="R6441" s="138"/>
      <c r="S6441" s="137"/>
      <c r="T6441" s="124"/>
      <c r="U6441" s="301"/>
      <c r="V6441" s="139"/>
      <c r="W6441" s="139"/>
      <c r="X6441" s="124"/>
    </row>
    <row r="6442" spans="3:24" ht="15" customHeight="1" x14ac:dyDescent="0.25">
      <c r="C6442" s="129"/>
      <c r="D6442" s="130"/>
      <c r="E6442" s="124"/>
      <c r="F6442" s="124"/>
      <c r="G6442" s="131"/>
      <c r="H6442" s="132"/>
      <c r="I6442" s="133"/>
      <c r="J6442" s="133"/>
      <c r="K6442" s="133"/>
      <c r="L6442" s="133"/>
      <c r="M6442" s="133"/>
      <c r="N6442" s="133"/>
      <c r="O6442" s="134"/>
      <c r="P6442" s="129"/>
      <c r="Q6442" s="129"/>
      <c r="R6442" s="135"/>
      <c r="S6442" s="129"/>
      <c r="T6442" s="116"/>
      <c r="U6442" s="302"/>
      <c r="V6442" s="136"/>
      <c r="W6442" s="136"/>
      <c r="X6442" s="116"/>
    </row>
    <row r="6443" spans="3:24" ht="15" customHeight="1" x14ac:dyDescent="0.25">
      <c r="C6443" s="137"/>
      <c r="D6443" s="130"/>
      <c r="E6443" s="124"/>
      <c r="F6443" s="124"/>
      <c r="G6443" s="131"/>
      <c r="H6443" s="132"/>
      <c r="I6443" s="133"/>
      <c r="J6443" s="133"/>
      <c r="K6443" s="133"/>
      <c r="L6443" s="133"/>
      <c r="M6443" s="133"/>
      <c r="N6443" s="133"/>
      <c r="O6443" s="134"/>
      <c r="P6443" s="129"/>
      <c r="Q6443" s="137"/>
      <c r="R6443" s="138"/>
      <c r="S6443" s="137"/>
      <c r="T6443" s="124"/>
      <c r="U6443" s="301"/>
      <c r="V6443" s="139"/>
      <c r="W6443" s="139"/>
      <c r="X6443" s="124"/>
    </row>
    <row r="6444" spans="3:24" ht="15" customHeight="1" x14ac:dyDescent="0.25">
      <c r="C6444" s="129"/>
      <c r="D6444" s="130"/>
      <c r="E6444" s="124"/>
      <c r="F6444" s="124"/>
      <c r="G6444" s="131"/>
      <c r="H6444" s="132"/>
      <c r="I6444" s="133"/>
      <c r="J6444" s="133"/>
      <c r="K6444" s="133"/>
      <c r="L6444" s="133"/>
      <c r="M6444" s="133"/>
      <c r="N6444" s="133"/>
      <c r="O6444" s="134"/>
      <c r="P6444" s="129"/>
      <c r="Q6444" s="129"/>
      <c r="R6444" s="135"/>
      <c r="S6444" s="129"/>
      <c r="T6444" s="116"/>
      <c r="U6444" s="302"/>
      <c r="V6444" s="136"/>
      <c r="W6444" s="136"/>
      <c r="X6444" s="116"/>
    </row>
    <row r="6445" spans="3:24" ht="15" customHeight="1" x14ac:dyDescent="0.25">
      <c r="C6445" s="137"/>
      <c r="D6445" s="130"/>
      <c r="E6445" s="124"/>
      <c r="F6445" s="124"/>
      <c r="G6445" s="131"/>
      <c r="H6445" s="132"/>
      <c r="I6445" s="133"/>
      <c r="J6445" s="133"/>
      <c r="K6445" s="133"/>
      <c r="L6445" s="133"/>
      <c r="M6445" s="133"/>
      <c r="N6445" s="133"/>
      <c r="O6445" s="134"/>
      <c r="P6445" s="129"/>
      <c r="Q6445" s="137"/>
      <c r="R6445" s="138"/>
      <c r="S6445" s="137"/>
      <c r="T6445" s="124"/>
      <c r="U6445" s="301"/>
      <c r="V6445" s="139"/>
      <c r="W6445" s="139"/>
      <c r="X6445" s="124"/>
    </row>
    <row r="6446" spans="3:24" ht="15" customHeight="1" x14ac:dyDescent="0.25">
      <c r="C6446" s="129"/>
      <c r="D6446" s="130"/>
      <c r="E6446" s="124"/>
      <c r="F6446" s="124"/>
      <c r="G6446" s="131"/>
      <c r="H6446" s="132"/>
      <c r="I6446" s="133"/>
      <c r="J6446" s="133"/>
      <c r="K6446" s="133"/>
      <c r="L6446" s="133"/>
      <c r="M6446" s="133"/>
      <c r="N6446" s="133"/>
      <c r="O6446" s="134"/>
      <c r="P6446" s="129"/>
      <c r="Q6446" s="129"/>
      <c r="R6446" s="135"/>
      <c r="S6446" s="129"/>
      <c r="T6446" s="116"/>
      <c r="U6446" s="302"/>
      <c r="V6446" s="136"/>
      <c r="W6446" s="136"/>
      <c r="X6446" s="116"/>
    </row>
    <row r="6447" spans="3:24" ht="15" customHeight="1" x14ac:dyDescent="0.25">
      <c r="C6447" s="137"/>
      <c r="D6447" s="130"/>
      <c r="E6447" s="124"/>
      <c r="F6447" s="124"/>
      <c r="G6447" s="131"/>
      <c r="H6447" s="132"/>
      <c r="I6447" s="133"/>
      <c r="J6447" s="133"/>
      <c r="K6447" s="133"/>
      <c r="L6447" s="133"/>
      <c r="M6447" s="133"/>
      <c r="N6447" s="133"/>
      <c r="O6447" s="134"/>
      <c r="P6447" s="129"/>
      <c r="Q6447" s="137"/>
      <c r="R6447" s="138"/>
      <c r="S6447" s="137"/>
      <c r="T6447" s="124"/>
      <c r="U6447" s="301"/>
      <c r="V6447" s="139"/>
      <c r="W6447" s="139"/>
      <c r="X6447" s="124"/>
    </row>
    <row r="6448" spans="3:24" ht="15" customHeight="1" x14ac:dyDescent="0.25">
      <c r="C6448" s="129"/>
      <c r="D6448" s="130"/>
      <c r="E6448" s="124"/>
      <c r="F6448" s="124"/>
      <c r="G6448" s="131"/>
      <c r="H6448" s="132"/>
      <c r="I6448" s="133"/>
      <c r="J6448" s="133"/>
      <c r="K6448" s="133"/>
      <c r="L6448" s="133"/>
      <c r="M6448" s="133"/>
      <c r="N6448" s="133"/>
      <c r="O6448" s="134"/>
      <c r="P6448" s="129"/>
      <c r="Q6448" s="129"/>
      <c r="R6448" s="135"/>
      <c r="S6448" s="129"/>
      <c r="T6448" s="116"/>
      <c r="U6448" s="302"/>
      <c r="V6448" s="136"/>
      <c r="W6448" s="136"/>
      <c r="X6448" s="116"/>
    </row>
    <row r="6449" spans="3:24" ht="15" customHeight="1" x14ac:dyDescent="0.25">
      <c r="C6449" s="137"/>
      <c r="D6449" s="130"/>
      <c r="E6449" s="124"/>
      <c r="F6449" s="124"/>
      <c r="G6449" s="131"/>
      <c r="H6449" s="132"/>
      <c r="I6449" s="133"/>
      <c r="J6449" s="133"/>
      <c r="K6449" s="133"/>
      <c r="L6449" s="133"/>
      <c r="M6449" s="133"/>
      <c r="N6449" s="133"/>
      <c r="O6449" s="134"/>
      <c r="P6449" s="129"/>
      <c r="Q6449" s="137"/>
      <c r="R6449" s="138"/>
      <c r="S6449" s="137"/>
      <c r="T6449" s="124"/>
      <c r="U6449" s="301"/>
      <c r="V6449" s="139"/>
      <c r="W6449" s="139"/>
      <c r="X6449" s="124"/>
    </row>
    <row r="6450" spans="3:24" ht="15" customHeight="1" x14ac:dyDescent="0.25">
      <c r="C6450" s="129"/>
      <c r="D6450" s="130"/>
      <c r="E6450" s="124"/>
      <c r="F6450" s="124"/>
      <c r="G6450" s="131"/>
      <c r="H6450" s="132"/>
      <c r="I6450" s="133"/>
      <c r="J6450" s="133"/>
      <c r="K6450" s="133"/>
      <c r="L6450" s="133"/>
      <c r="M6450" s="133"/>
      <c r="N6450" s="133"/>
      <c r="O6450" s="134"/>
      <c r="P6450" s="129"/>
      <c r="Q6450" s="129"/>
      <c r="R6450" s="135"/>
      <c r="S6450" s="129"/>
      <c r="T6450" s="116"/>
      <c r="U6450" s="302"/>
      <c r="V6450" s="136"/>
      <c r="W6450" s="136"/>
      <c r="X6450" s="116"/>
    </row>
    <row r="6451" spans="3:24" ht="15" customHeight="1" x14ac:dyDescent="0.25">
      <c r="C6451" s="137"/>
      <c r="D6451" s="130"/>
      <c r="E6451" s="124"/>
      <c r="F6451" s="124"/>
      <c r="G6451" s="131"/>
      <c r="H6451" s="132"/>
      <c r="I6451" s="133"/>
      <c r="J6451" s="133"/>
      <c r="K6451" s="133"/>
      <c r="L6451" s="133"/>
      <c r="M6451" s="133"/>
      <c r="N6451" s="133"/>
      <c r="O6451" s="134"/>
      <c r="P6451" s="129"/>
      <c r="Q6451" s="137"/>
      <c r="R6451" s="138"/>
      <c r="S6451" s="137"/>
      <c r="T6451" s="124"/>
      <c r="U6451" s="301"/>
      <c r="V6451" s="139"/>
      <c r="W6451" s="139"/>
      <c r="X6451" s="124"/>
    </row>
    <row r="6452" spans="3:24" ht="15" customHeight="1" x14ac:dyDescent="0.25">
      <c r="C6452" s="129"/>
      <c r="D6452" s="130"/>
      <c r="E6452" s="124"/>
      <c r="F6452" s="124"/>
      <c r="G6452" s="131"/>
      <c r="H6452" s="132"/>
      <c r="I6452" s="133"/>
      <c r="J6452" s="133"/>
      <c r="K6452" s="133"/>
      <c r="L6452" s="133"/>
      <c r="M6452" s="133"/>
      <c r="N6452" s="133"/>
      <c r="O6452" s="134"/>
      <c r="P6452" s="129"/>
      <c r="Q6452" s="129"/>
      <c r="R6452" s="135"/>
      <c r="S6452" s="129"/>
      <c r="T6452" s="116"/>
      <c r="U6452" s="302"/>
      <c r="V6452" s="136"/>
      <c r="W6452" s="136"/>
      <c r="X6452" s="116"/>
    </row>
    <row r="6453" spans="3:24" ht="15" customHeight="1" x14ac:dyDescent="0.25">
      <c r="C6453" s="137"/>
      <c r="D6453" s="130"/>
      <c r="E6453" s="124"/>
      <c r="F6453" s="124"/>
      <c r="G6453" s="131"/>
      <c r="H6453" s="132"/>
      <c r="I6453" s="133"/>
      <c r="J6453" s="133"/>
      <c r="K6453" s="133"/>
      <c r="L6453" s="133"/>
      <c r="M6453" s="133"/>
      <c r="N6453" s="133"/>
      <c r="O6453" s="134"/>
      <c r="P6453" s="129"/>
      <c r="Q6453" s="137"/>
      <c r="R6453" s="138"/>
      <c r="S6453" s="137"/>
      <c r="T6453" s="124"/>
      <c r="U6453" s="301"/>
      <c r="V6453" s="139"/>
      <c r="W6453" s="139"/>
      <c r="X6453" s="124"/>
    </row>
    <row r="6454" spans="3:24" ht="15" customHeight="1" x14ac:dyDescent="0.25">
      <c r="C6454" s="129"/>
      <c r="D6454" s="130"/>
      <c r="E6454" s="124"/>
      <c r="F6454" s="124"/>
      <c r="G6454" s="131"/>
      <c r="H6454" s="132"/>
      <c r="I6454" s="133"/>
      <c r="J6454" s="133"/>
      <c r="K6454" s="133"/>
      <c r="L6454" s="133"/>
      <c r="M6454" s="133"/>
      <c r="N6454" s="133"/>
      <c r="O6454" s="134"/>
      <c r="P6454" s="129"/>
      <c r="Q6454" s="129"/>
      <c r="R6454" s="135"/>
      <c r="S6454" s="129"/>
      <c r="T6454" s="116"/>
      <c r="U6454" s="302"/>
      <c r="V6454" s="136"/>
      <c r="W6454" s="136"/>
      <c r="X6454" s="116"/>
    </row>
    <row r="6455" spans="3:24" ht="15" customHeight="1" x14ac:dyDescent="0.25">
      <c r="C6455" s="137"/>
      <c r="D6455" s="130"/>
      <c r="E6455" s="124"/>
      <c r="F6455" s="124"/>
      <c r="G6455" s="131"/>
      <c r="H6455" s="132"/>
      <c r="I6455" s="133"/>
      <c r="J6455" s="133"/>
      <c r="K6455" s="133"/>
      <c r="L6455" s="133"/>
      <c r="M6455" s="133"/>
      <c r="N6455" s="133"/>
      <c r="O6455" s="134"/>
      <c r="P6455" s="129"/>
      <c r="Q6455" s="137"/>
      <c r="R6455" s="138"/>
      <c r="S6455" s="137"/>
      <c r="T6455" s="124"/>
      <c r="U6455" s="301"/>
      <c r="V6455" s="139"/>
      <c r="W6455" s="139"/>
      <c r="X6455" s="124"/>
    </row>
    <row r="6456" spans="3:24" ht="15" customHeight="1" x14ac:dyDescent="0.25">
      <c r="C6456" s="129"/>
      <c r="D6456" s="130"/>
      <c r="E6456" s="124"/>
      <c r="F6456" s="124"/>
      <c r="G6456" s="131"/>
      <c r="H6456" s="132"/>
      <c r="I6456" s="133"/>
      <c r="J6456" s="133"/>
      <c r="K6456" s="133"/>
      <c r="L6456" s="133"/>
      <c r="M6456" s="133"/>
      <c r="N6456" s="133"/>
      <c r="O6456" s="134"/>
      <c r="P6456" s="129"/>
      <c r="Q6456" s="129"/>
      <c r="R6456" s="135"/>
      <c r="S6456" s="129"/>
      <c r="T6456" s="116"/>
      <c r="U6456" s="302"/>
      <c r="V6456" s="136"/>
      <c r="W6456" s="136"/>
      <c r="X6456" s="116"/>
    </row>
    <row r="6457" spans="3:24" ht="15" customHeight="1" x14ac:dyDescent="0.25">
      <c r="C6457" s="137"/>
      <c r="D6457" s="130"/>
      <c r="E6457" s="124"/>
      <c r="F6457" s="124"/>
      <c r="G6457" s="131"/>
      <c r="H6457" s="132"/>
      <c r="I6457" s="133"/>
      <c r="J6457" s="133"/>
      <c r="K6457" s="133"/>
      <c r="L6457" s="133"/>
      <c r="M6457" s="133"/>
      <c r="N6457" s="133"/>
      <c r="O6457" s="134"/>
      <c r="P6457" s="129"/>
      <c r="Q6457" s="137"/>
      <c r="R6457" s="138"/>
      <c r="S6457" s="137"/>
      <c r="T6457" s="124"/>
      <c r="U6457" s="301"/>
      <c r="V6457" s="139"/>
      <c r="W6457" s="139"/>
      <c r="X6457" s="124"/>
    </row>
    <row r="6458" spans="3:24" ht="15" customHeight="1" x14ac:dyDescent="0.25">
      <c r="C6458" s="129"/>
      <c r="D6458" s="130"/>
      <c r="E6458" s="124"/>
      <c r="F6458" s="124"/>
      <c r="G6458" s="131"/>
      <c r="H6458" s="132"/>
      <c r="I6458" s="133"/>
      <c r="J6458" s="133"/>
      <c r="K6458" s="133"/>
      <c r="L6458" s="133"/>
      <c r="M6458" s="133"/>
      <c r="N6458" s="133"/>
      <c r="O6458" s="134"/>
      <c r="P6458" s="129"/>
      <c r="Q6458" s="129"/>
      <c r="R6458" s="135"/>
      <c r="S6458" s="129"/>
      <c r="T6458" s="116"/>
      <c r="U6458" s="302"/>
      <c r="V6458" s="136"/>
      <c r="W6458" s="136"/>
      <c r="X6458" s="116"/>
    </row>
    <row r="6459" spans="3:24" ht="15" customHeight="1" x14ac:dyDescent="0.25">
      <c r="C6459" s="137"/>
      <c r="D6459" s="130"/>
      <c r="E6459" s="124"/>
      <c r="F6459" s="124"/>
      <c r="G6459" s="131"/>
      <c r="H6459" s="132"/>
      <c r="I6459" s="133"/>
      <c r="J6459" s="133"/>
      <c r="K6459" s="133"/>
      <c r="L6459" s="133"/>
      <c r="M6459" s="133"/>
      <c r="N6459" s="133"/>
      <c r="O6459" s="134"/>
      <c r="P6459" s="129"/>
      <c r="Q6459" s="137"/>
      <c r="R6459" s="138"/>
      <c r="S6459" s="137"/>
      <c r="T6459" s="124"/>
      <c r="U6459" s="301"/>
      <c r="V6459" s="139"/>
      <c r="W6459" s="139"/>
      <c r="X6459" s="124"/>
    </row>
    <row r="6460" spans="3:24" ht="15" customHeight="1" x14ac:dyDescent="0.25">
      <c r="C6460" s="129"/>
      <c r="D6460" s="130"/>
      <c r="E6460" s="124"/>
      <c r="F6460" s="124"/>
      <c r="G6460" s="131"/>
      <c r="H6460" s="132"/>
      <c r="I6460" s="133"/>
      <c r="J6460" s="133"/>
      <c r="K6460" s="133"/>
      <c r="L6460" s="133"/>
      <c r="M6460" s="133"/>
      <c r="N6460" s="133"/>
      <c r="O6460" s="134"/>
      <c r="P6460" s="129"/>
      <c r="Q6460" s="129"/>
      <c r="R6460" s="135"/>
      <c r="S6460" s="129"/>
      <c r="T6460" s="116"/>
      <c r="U6460" s="302"/>
      <c r="V6460" s="136"/>
      <c r="W6460" s="136"/>
      <c r="X6460" s="116"/>
    </row>
    <row r="6461" spans="3:24" ht="15" customHeight="1" x14ac:dyDescent="0.25">
      <c r="C6461" s="137"/>
      <c r="D6461" s="130"/>
      <c r="E6461" s="124"/>
      <c r="F6461" s="124"/>
      <c r="G6461" s="131"/>
      <c r="H6461" s="132"/>
      <c r="I6461" s="133"/>
      <c r="J6461" s="133"/>
      <c r="K6461" s="133"/>
      <c r="L6461" s="133"/>
      <c r="M6461" s="133"/>
      <c r="N6461" s="133"/>
      <c r="O6461" s="134"/>
      <c r="P6461" s="129"/>
      <c r="Q6461" s="137"/>
      <c r="R6461" s="138"/>
      <c r="S6461" s="137"/>
      <c r="T6461" s="124"/>
      <c r="U6461" s="301"/>
      <c r="V6461" s="139"/>
      <c r="W6461" s="139"/>
      <c r="X6461" s="124"/>
    </row>
    <row r="6462" spans="3:24" ht="15" customHeight="1" x14ac:dyDescent="0.25">
      <c r="C6462" s="129"/>
      <c r="D6462" s="130"/>
      <c r="E6462" s="124"/>
      <c r="F6462" s="124"/>
      <c r="G6462" s="131"/>
      <c r="H6462" s="132"/>
      <c r="I6462" s="133"/>
      <c r="J6462" s="133"/>
      <c r="K6462" s="133"/>
      <c r="L6462" s="133"/>
      <c r="M6462" s="133"/>
      <c r="N6462" s="133"/>
      <c r="O6462" s="134"/>
      <c r="P6462" s="129"/>
      <c r="Q6462" s="129"/>
      <c r="R6462" s="135"/>
      <c r="S6462" s="129"/>
      <c r="T6462" s="116"/>
      <c r="U6462" s="302"/>
      <c r="V6462" s="136"/>
      <c r="W6462" s="136"/>
      <c r="X6462" s="116"/>
    </row>
    <row r="6463" spans="3:24" ht="15" customHeight="1" x14ac:dyDescent="0.25">
      <c r="C6463" s="137"/>
      <c r="D6463" s="130"/>
      <c r="E6463" s="124"/>
      <c r="F6463" s="124"/>
      <c r="G6463" s="131"/>
      <c r="H6463" s="132"/>
      <c r="I6463" s="133"/>
      <c r="J6463" s="133"/>
      <c r="K6463" s="133"/>
      <c r="L6463" s="133"/>
      <c r="M6463" s="133"/>
      <c r="N6463" s="133"/>
      <c r="O6463" s="134"/>
      <c r="P6463" s="129"/>
      <c r="Q6463" s="137"/>
      <c r="R6463" s="138"/>
      <c r="S6463" s="137"/>
      <c r="T6463" s="124"/>
      <c r="U6463" s="301"/>
      <c r="V6463" s="139"/>
      <c r="W6463" s="139"/>
      <c r="X6463" s="124"/>
    </row>
    <row r="6464" spans="3:24" ht="15" customHeight="1" x14ac:dyDescent="0.25">
      <c r="C6464" s="129"/>
      <c r="D6464" s="130"/>
      <c r="E6464" s="124"/>
      <c r="F6464" s="124"/>
      <c r="G6464" s="131"/>
      <c r="H6464" s="132"/>
      <c r="I6464" s="133"/>
      <c r="J6464" s="133"/>
      <c r="K6464" s="133"/>
      <c r="L6464" s="133"/>
      <c r="M6464" s="133"/>
      <c r="N6464" s="133"/>
      <c r="O6464" s="134"/>
      <c r="P6464" s="129"/>
      <c r="Q6464" s="129"/>
      <c r="R6464" s="135"/>
      <c r="S6464" s="129"/>
      <c r="T6464" s="116"/>
      <c r="U6464" s="302"/>
      <c r="V6464" s="136"/>
      <c r="W6464" s="136"/>
      <c r="X6464" s="116"/>
    </row>
    <row r="6465" spans="3:24" ht="15" customHeight="1" x14ac:dyDescent="0.25">
      <c r="C6465" s="137"/>
      <c r="D6465" s="130"/>
      <c r="E6465" s="124"/>
      <c r="F6465" s="124"/>
      <c r="G6465" s="131"/>
      <c r="H6465" s="132"/>
      <c r="I6465" s="133"/>
      <c r="J6465" s="133"/>
      <c r="K6465" s="133"/>
      <c r="L6465" s="133"/>
      <c r="M6465" s="133"/>
      <c r="N6465" s="133"/>
      <c r="O6465" s="134"/>
      <c r="P6465" s="129"/>
      <c r="Q6465" s="137"/>
      <c r="R6465" s="138"/>
      <c r="S6465" s="137"/>
      <c r="T6465" s="124"/>
      <c r="U6465" s="301"/>
      <c r="V6465" s="139"/>
      <c r="W6465" s="139"/>
      <c r="X6465" s="124"/>
    </row>
    <row r="6466" spans="3:24" ht="15" customHeight="1" x14ac:dyDescent="0.25">
      <c r="C6466" s="129"/>
      <c r="D6466" s="130"/>
      <c r="E6466" s="124"/>
      <c r="F6466" s="124"/>
      <c r="G6466" s="131"/>
      <c r="H6466" s="132"/>
      <c r="I6466" s="133"/>
      <c r="J6466" s="133"/>
      <c r="K6466" s="133"/>
      <c r="L6466" s="133"/>
      <c r="M6466" s="133"/>
      <c r="N6466" s="133"/>
      <c r="O6466" s="134"/>
      <c r="P6466" s="129"/>
      <c r="Q6466" s="129"/>
      <c r="R6466" s="135"/>
      <c r="S6466" s="129"/>
      <c r="T6466" s="116"/>
      <c r="U6466" s="302"/>
      <c r="V6466" s="136"/>
      <c r="W6466" s="136"/>
      <c r="X6466" s="116"/>
    </row>
    <row r="6467" spans="3:24" ht="15" customHeight="1" x14ac:dyDescent="0.25">
      <c r="C6467" s="137"/>
      <c r="D6467" s="130"/>
      <c r="E6467" s="124"/>
      <c r="F6467" s="124"/>
      <c r="G6467" s="131"/>
      <c r="H6467" s="132"/>
      <c r="I6467" s="133"/>
      <c r="J6467" s="133"/>
      <c r="K6467" s="133"/>
      <c r="L6467" s="133"/>
      <c r="M6467" s="133"/>
      <c r="N6467" s="133"/>
      <c r="O6467" s="134"/>
      <c r="P6467" s="129"/>
      <c r="Q6467" s="137"/>
      <c r="R6467" s="138"/>
      <c r="S6467" s="137"/>
      <c r="T6467" s="124"/>
      <c r="U6467" s="301"/>
      <c r="V6467" s="139"/>
      <c r="W6467" s="139"/>
      <c r="X6467" s="124"/>
    </row>
    <row r="6468" spans="3:24" ht="15" customHeight="1" x14ac:dyDescent="0.25">
      <c r="C6468" s="129"/>
      <c r="D6468" s="130"/>
      <c r="E6468" s="124"/>
      <c r="F6468" s="124"/>
      <c r="G6468" s="131"/>
      <c r="H6468" s="132"/>
      <c r="I6468" s="133"/>
      <c r="J6468" s="133"/>
      <c r="K6468" s="133"/>
      <c r="L6468" s="133"/>
      <c r="M6468" s="133"/>
      <c r="N6468" s="133"/>
      <c r="O6468" s="134"/>
      <c r="P6468" s="129"/>
      <c r="Q6468" s="129"/>
      <c r="R6468" s="135"/>
      <c r="S6468" s="129"/>
      <c r="T6468" s="116"/>
      <c r="U6468" s="302"/>
      <c r="V6468" s="136"/>
      <c r="W6468" s="136"/>
      <c r="X6468" s="116"/>
    </row>
    <row r="6469" spans="3:24" ht="15" customHeight="1" x14ac:dyDescent="0.25">
      <c r="C6469" s="137"/>
      <c r="D6469" s="130"/>
      <c r="E6469" s="124"/>
      <c r="F6469" s="124"/>
      <c r="G6469" s="131"/>
      <c r="H6469" s="132"/>
      <c r="I6469" s="133"/>
      <c r="J6469" s="133"/>
      <c r="K6469" s="133"/>
      <c r="L6469" s="133"/>
      <c r="M6469" s="133"/>
      <c r="N6469" s="133"/>
      <c r="O6469" s="134"/>
      <c r="P6469" s="129"/>
      <c r="Q6469" s="137"/>
      <c r="R6469" s="138"/>
      <c r="S6469" s="137"/>
      <c r="T6469" s="124"/>
      <c r="U6469" s="301"/>
      <c r="V6469" s="139"/>
      <c r="W6469" s="139"/>
      <c r="X6469" s="124"/>
    </row>
    <row r="6470" spans="3:24" ht="15" customHeight="1" x14ac:dyDescent="0.25">
      <c r="C6470" s="129"/>
      <c r="D6470" s="130"/>
      <c r="E6470" s="124"/>
      <c r="F6470" s="124"/>
      <c r="G6470" s="131"/>
      <c r="H6470" s="132"/>
      <c r="I6470" s="133"/>
      <c r="J6470" s="133"/>
      <c r="K6470" s="133"/>
      <c r="L6470" s="133"/>
      <c r="M6470" s="133"/>
      <c r="N6470" s="133"/>
      <c r="O6470" s="134"/>
      <c r="P6470" s="129"/>
      <c r="Q6470" s="129"/>
      <c r="R6470" s="135"/>
      <c r="S6470" s="129"/>
      <c r="T6470" s="116"/>
      <c r="U6470" s="302"/>
      <c r="V6470" s="136"/>
      <c r="W6470" s="136"/>
      <c r="X6470" s="116"/>
    </row>
    <row r="6471" spans="3:24" ht="15" customHeight="1" x14ac:dyDescent="0.25">
      <c r="C6471" s="137"/>
      <c r="D6471" s="130"/>
      <c r="E6471" s="124"/>
      <c r="F6471" s="124"/>
      <c r="G6471" s="131"/>
      <c r="H6471" s="132"/>
      <c r="I6471" s="133"/>
      <c r="J6471" s="133"/>
      <c r="K6471" s="133"/>
      <c r="L6471" s="133"/>
      <c r="M6471" s="133"/>
      <c r="N6471" s="133"/>
      <c r="O6471" s="134"/>
      <c r="P6471" s="129"/>
      <c r="Q6471" s="137"/>
      <c r="R6471" s="138"/>
      <c r="S6471" s="137"/>
      <c r="T6471" s="124"/>
      <c r="U6471" s="301"/>
      <c r="V6471" s="139"/>
      <c r="W6471" s="139"/>
      <c r="X6471" s="124"/>
    </row>
    <row r="6472" spans="3:24" ht="15" customHeight="1" x14ac:dyDescent="0.25">
      <c r="C6472" s="129"/>
      <c r="D6472" s="130"/>
      <c r="E6472" s="124"/>
      <c r="F6472" s="124"/>
      <c r="G6472" s="131"/>
      <c r="H6472" s="132"/>
      <c r="I6472" s="133"/>
      <c r="J6472" s="133"/>
      <c r="K6472" s="133"/>
      <c r="L6472" s="133"/>
      <c r="M6472" s="133"/>
      <c r="N6472" s="133"/>
      <c r="O6472" s="134"/>
      <c r="P6472" s="129"/>
      <c r="Q6472" s="129"/>
      <c r="R6472" s="135"/>
      <c r="S6472" s="129"/>
      <c r="T6472" s="116"/>
      <c r="U6472" s="302"/>
      <c r="V6472" s="136"/>
      <c r="W6472" s="136"/>
      <c r="X6472" s="116"/>
    </row>
    <row r="6473" spans="3:24" ht="15" customHeight="1" x14ac:dyDescent="0.25">
      <c r="C6473" s="137"/>
      <c r="D6473" s="130"/>
      <c r="E6473" s="124"/>
      <c r="F6473" s="124"/>
      <c r="G6473" s="131"/>
      <c r="H6473" s="132"/>
      <c r="I6473" s="133"/>
      <c r="J6473" s="133"/>
      <c r="K6473" s="133"/>
      <c r="L6473" s="133"/>
      <c r="M6473" s="133"/>
      <c r="N6473" s="133"/>
      <c r="O6473" s="134"/>
      <c r="P6473" s="129"/>
      <c r="Q6473" s="137"/>
      <c r="R6473" s="138"/>
      <c r="S6473" s="137"/>
      <c r="T6473" s="124"/>
      <c r="U6473" s="301"/>
      <c r="V6473" s="139"/>
      <c r="W6473" s="139"/>
      <c r="X6473" s="124"/>
    </row>
    <row r="6474" spans="3:24" ht="15" customHeight="1" x14ac:dyDescent="0.25">
      <c r="C6474" s="129"/>
      <c r="D6474" s="130"/>
      <c r="E6474" s="124"/>
      <c r="F6474" s="124"/>
      <c r="G6474" s="131"/>
      <c r="H6474" s="132"/>
      <c r="I6474" s="133"/>
      <c r="J6474" s="133"/>
      <c r="K6474" s="133"/>
      <c r="L6474" s="133"/>
      <c r="M6474" s="133"/>
      <c r="N6474" s="133"/>
      <c r="O6474" s="134"/>
      <c r="P6474" s="129"/>
      <c r="Q6474" s="129"/>
      <c r="R6474" s="135"/>
      <c r="S6474" s="129"/>
      <c r="T6474" s="116"/>
      <c r="U6474" s="302"/>
      <c r="V6474" s="136"/>
      <c r="W6474" s="136"/>
      <c r="X6474" s="116"/>
    </row>
    <row r="6475" spans="3:24" ht="15" customHeight="1" x14ac:dyDescent="0.25">
      <c r="C6475" s="137"/>
      <c r="D6475" s="130"/>
      <c r="E6475" s="124"/>
      <c r="F6475" s="124"/>
      <c r="G6475" s="131"/>
      <c r="H6475" s="132"/>
      <c r="I6475" s="133"/>
      <c r="J6475" s="133"/>
      <c r="K6475" s="133"/>
      <c r="L6475" s="133"/>
      <c r="M6475" s="133"/>
      <c r="N6475" s="133"/>
      <c r="O6475" s="134"/>
      <c r="P6475" s="129"/>
      <c r="Q6475" s="137"/>
      <c r="R6475" s="138"/>
      <c r="S6475" s="137"/>
      <c r="T6475" s="124"/>
      <c r="U6475" s="301"/>
      <c r="V6475" s="139"/>
      <c r="W6475" s="139"/>
      <c r="X6475" s="124"/>
    </row>
    <row r="6476" spans="3:24" ht="15" customHeight="1" x14ac:dyDescent="0.25">
      <c r="C6476" s="129"/>
      <c r="D6476" s="130"/>
      <c r="E6476" s="124"/>
      <c r="F6476" s="124"/>
      <c r="G6476" s="131"/>
      <c r="H6476" s="132"/>
      <c r="I6476" s="133"/>
      <c r="J6476" s="133"/>
      <c r="K6476" s="133"/>
      <c r="L6476" s="133"/>
      <c r="M6476" s="133"/>
      <c r="N6476" s="133"/>
      <c r="O6476" s="134"/>
      <c r="P6476" s="129"/>
      <c r="Q6476" s="129"/>
      <c r="R6476" s="135"/>
      <c r="S6476" s="129"/>
      <c r="T6476" s="116"/>
      <c r="U6476" s="302"/>
      <c r="V6476" s="136"/>
      <c r="W6476" s="136"/>
      <c r="X6476" s="116"/>
    </row>
    <row r="6477" spans="3:24" ht="15" customHeight="1" x14ac:dyDescent="0.25">
      <c r="C6477" s="137"/>
      <c r="D6477" s="130"/>
      <c r="E6477" s="124"/>
      <c r="F6477" s="124"/>
      <c r="G6477" s="131"/>
      <c r="H6477" s="132"/>
      <c r="I6477" s="133"/>
      <c r="J6477" s="133"/>
      <c r="K6477" s="133"/>
      <c r="L6477" s="133"/>
      <c r="M6477" s="133"/>
      <c r="N6477" s="133"/>
      <c r="O6477" s="134"/>
      <c r="P6477" s="129"/>
      <c r="Q6477" s="137"/>
      <c r="R6477" s="138"/>
      <c r="S6477" s="137"/>
      <c r="T6477" s="124"/>
      <c r="U6477" s="301"/>
      <c r="V6477" s="139"/>
      <c r="W6477" s="139"/>
      <c r="X6477" s="124"/>
    </row>
    <row r="6478" spans="3:24" ht="15" customHeight="1" x14ac:dyDescent="0.25">
      <c r="C6478" s="129"/>
      <c r="D6478" s="130"/>
      <c r="E6478" s="124"/>
      <c r="F6478" s="124"/>
      <c r="G6478" s="131"/>
      <c r="H6478" s="132"/>
      <c r="I6478" s="133"/>
      <c r="J6478" s="133"/>
      <c r="K6478" s="133"/>
      <c r="L6478" s="133"/>
      <c r="M6478" s="133"/>
      <c r="N6478" s="133"/>
      <c r="O6478" s="134"/>
      <c r="P6478" s="129"/>
      <c r="Q6478" s="129"/>
      <c r="R6478" s="135"/>
      <c r="S6478" s="129"/>
      <c r="T6478" s="116"/>
      <c r="U6478" s="302"/>
      <c r="V6478" s="136"/>
      <c r="W6478" s="136"/>
      <c r="X6478" s="116"/>
    </row>
    <row r="6479" spans="3:24" ht="15" customHeight="1" x14ac:dyDescent="0.25">
      <c r="C6479" s="137"/>
      <c r="D6479" s="130"/>
      <c r="E6479" s="124"/>
      <c r="F6479" s="124"/>
      <c r="G6479" s="131"/>
      <c r="H6479" s="132"/>
      <c r="I6479" s="133"/>
      <c r="J6479" s="133"/>
      <c r="K6479" s="133"/>
      <c r="L6479" s="133"/>
      <c r="M6479" s="133"/>
      <c r="N6479" s="133"/>
      <c r="O6479" s="134"/>
      <c r="P6479" s="129"/>
      <c r="Q6479" s="137"/>
      <c r="R6479" s="138"/>
      <c r="S6479" s="137"/>
      <c r="T6479" s="124"/>
      <c r="U6479" s="301"/>
      <c r="V6479" s="139"/>
      <c r="W6479" s="139"/>
      <c r="X6479" s="124"/>
    </row>
    <row r="6480" spans="3:24" ht="15" customHeight="1" x14ac:dyDescent="0.25">
      <c r="C6480" s="129"/>
      <c r="D6480" s="130"/>
      <c r="E6480" s="124"/>
      <c r="F6480" s="124"/>
      <c r="G6480" s="131"/>
      <c r="H6480" s="132"/>
      <c r="I6480" s="133"/>
      <c r="J6480" s="133"/>
      <c r="K6480" s="133"/>
      <c r="L6480" s="133"/>
      <c r="M6480" s="133"/>
      <c r="N6480" s="133"/>
      <c r="O6480" s="134"/>
      <c r="P6480" s="129"/>
      <c r="Q6480" s="129"/>
      <c r="R6480" s="135"/>
      <c r="S6480" s="129"/>
      <c r="T6480" s="116"/>
      <c r="U6480" s="302"/>
      <c r="V6480" s="136"/>
      <c r="W6480" s="136"/>
      <c r="X6480" s="116"/>
    </row>
    <row r="6481" spans="3:24" ht="15" customHeight="1" x14ac:dyDescent="0.25">
      <c r="C6481" s="137"/>
      <c r="D6481" s="130"/>
      <c r="E6481" s="124"/>
      <c r="F6481" s="124"/>
      <c r="G6481" s="131"/>
      <c r="H6481" s="132"/>
      <c r="I6481" s="133"/>
      <c r="J6481" s="133"/>
      <c r="K6481" s="133"/>
      <c r="L6481" s="133"/>
      <c r="M6481" s="133"/>
      <c r="N6481" s="133"/>
      <c r="O6481" s="134"/>
      <c r="P6481" s="129"/>
      <c r="Q6481" s="137"/>
      <c r="R6481" s="138"/>
      <c r="S6481" s="137"/>
      <c r="T6481" s="124"/>
      <c r="U6481" s="301"/>
      <c r="V6481" s="139"/>
      <c r="W6481" s="139"/>
      <c r="X6481" s="124"/>
    </row>
    <row r="6482" spans="3:24" ht="15" customHeight="1" x14ac:dyDescent="0.25">
      <c r="C6482" s="129"/>
      <c r="D6482" s="130"/>
      <c r="E6482" s="124"/>
      <c r="F6482" s="124"/>
      <c r="G6482" s="131"/>
      <c r="H6482" s="132"/>
      <c r="I6482" s="133"/>
      <c r="J6482" s="133"/>
      <c r="K6482" s="133"/>
      <c r="L6482" s="133"/>
      <c r="M6482" s="133"/>
      <c r="N6482" s="133"/>
      <c r="O6482" s="134"/>
      <c r="P6482" s="129"/>
      <c r="Q6482" s="129"/>
      <c r="R6482" s="135"/>
      <c r="S6482" s="129"/>
      <c r="T6482" s="116"/>
      <c r="U6482" s="302"/>
      <c r="V6482" s="136"/>
      <c r="W6482" s="136"/>
      <c r="X6482" s="116"/>
    </row>
    <row r="6483" spans="3:24" ht="15" customHeight="1" x14ac:dyDescent="0.25">
      <c r="C6483" s="137"/>
      <c r="D6483" s="130"/>
      <c r="E6483" s="124"/>
      <c r="F6483" s="124"/>
      <c r="G6483" s="131"/>
      <c r="H6483" s="132"/>
      <c r="I6483" s="133"/>
      <c r="J6483" s="133"/>
      <c r="K6483" s="133"/>
      <c r="L6483" s="133"/>
      <c r="M6483" s="133"/>
      <c r="N6483" s="133"/>
      <c r="O6483" s="134"/>
      <c r="P6483" s="129"/>
      <c r="Q6483" s="137"/>
      <c r="R6483" s="138"/>
      <c r="S6483" s="137"/>
      <c r="T6483" s="124"/>
      <c r="U6483" s="301"/>
      <c r="V6483" s="139"/>
      <c r="W6483" s="139"/>
      <c r="X6483" s="124"/>
    </row>
    <row r="6484" spans="3:24" ht="15" customHeight="1" x14ac:dyDescent="0.25">
      <c r="C6484" s="129"/>
      <c r="D6484" s="130"/>
      <c r="E6484" s="124"/>
      <c r="F6484" s="124"/>
      <c r="G6484" s="131"/>
      <c r="H6484" s="132"/>
      <c r="I6484" s="133"/>
      <c r="J6484" s="133"/>
      <c r="K6484" s="133"/>
      <c r="L6484" s="133"/>
      <c r="M6484" s="133"/>
      <c r="N6484" s="133"/>
      <c r="O6484" s="134"/>
      <c r="P6484" s="129"/>
      <c r="Q6484" s="129"/>
      <c r="R6484" s="135"/>
      <c r="S6484" s="129"/>
      <c r="T6484" s="116"/>
      <c r="U6484" s="302"/>
      <c r="V6484" s="136"/>
      <c r="W6484" s="136"/>
      <c r="X6484" s="116"/>
    </row>
    <row r="6485" spans="3:24" ht="15" customHeight="1" x14ac:dyDescent="0.25">
      <c r="C6485" s="137"/>
      <c r="D6485" s="130"/>
      <c r="E6485" s="124"/>
      <c r="F6485" s="124"/>
      <c r="G6485" s="131"/>
      <c r="H6485" s="132"/>
      <c r="I6485" s="133"/>
      <c r="J6485" s="133"/>
      <c r="K6485" s="133"/>
      <c r="L6485" s="133"/>
      <c r="M6485" s="133"/>
      <c r="N6485" s="133"/>
      <c r="O6485" s="134"/>
      <c r="P6485" s="129"/>
      <c r="Q6485" s="137"/>
      <c r="R6485" s="138"/>
      <c r="S6485" s="137"/>
      <c r="T6485" s="124"/>
      <c r="U6485" s="301"/>
      <c r="V6485" s="139"/>
      <c r="W6485" s="139"/>
      <c r="X6485" s="124"/>
    </row>
    <row r="6486" spans="3:24" ht="15" customHeight="1" x14ac:dyDescent="0.25">
      <c r="C6486" s="129"/>
      <c r="D6486" s="130"/>
      <c r="E6486" s="124"/>
      <c r="F6486" s="124"/>
      <c r="G6486" s="131"/>
      <c r="H6486" s="132"/>
      <c r="I6486" s="133"/>
      <c r="J6486" s="133"/>
      <c r="K6486" s="133"/>
      <c r="L6486" s="133"/>
      <c r="M6486" s="133"/>
      <c r="N6486" s="133"/>
      <c r="O6486" s="134"/>
      <c r="P6486" s="129"/>
      <c r="Q6486" s="129"/>
      <c r="R6486" s="135"/>
      <c r="S6486" s="129"/>
      <c r="T6486" s="116"/>
      <c r="U6486" s="302"/>
      <c r="V6486" s="136"/>
      <c r="W6486" s="136"/>
      <c r="X6486" s="116"/>
    </row>
    <row r="6487" spans="3:24" ht="15" customHeight="1" x14ac:dyDescent="0.25">
      <c r="C6487" s="137"/>
      <c r="D6487" s="130"/>
      <c r="E6487" s="124"/>
      <c r="F6487" s="124"/>
      <c r="G6487" s="131"/>
      <c r="H6487" s="132"/>
      <c r="I6487" s="133"/>
      <c r="J6487" s="133"/>
      <c r="K6487" s="133"/>
      <c r="L6487" s="133"/>
      <c r="M6487" s="133"/>
      <c r="N6487" s="133"/>
      <c r="O6487" s="134"/>
      <c r="P6487" s="129"/>
      <c r="Q6487" s="137"/>
      <c r="R6487" s="138"/>
      <c r="S6487" s="137"/>
      <c r="T6487" s="124"/>
      <c r="U6487" s="301"/>
      <c r="V6487" s="139"/>
      <c r="W6487" s="139"/>
      <c r="X6487" s="124"/>
    </row>
    <row r="6488" spans="3:24" ht="15" customHeight="1" x14ac:dyDescent="0.25">
      <c r="C6488" s="129"/>
      <c r="D6488" s="130"/>
      <c r="E6488" s="124"/>
      <c r="F6488" s="124"/>
      <c r="G6488" s="131"/>
      <c r="H6488" s="132"/>
      <c r="I6488" s="133"/>
      <c r="J6488" s="133"/>
      <c r="K6488" s="133"/>
      <c r="L6488" s="133"/>
      <c r="M6488" s="133"/>
      <c r="N6488" s="133"/>
      <c r="O6488" s="134"/>
      <c r="P6488" s="129"/>
      <c r="Q6488" s="129"/>
      <c r="R6488" s="135"/>
      <c r="S6488" s="129"/>
      <c r="T6488" s="116"/>
      <c r="U6488" s="302"/>
      <c r="V6488" s="136"/>
      <c r="W6488" s="136"/>
      <c r="X6488" s="116"/>
    </row>
    <row r="6489" spans="3:24" ht="15" customHeight="1" x14ac:dyDescent="0.25">
      <c r="C6489" s="137"/>
      <c r="D6489" s="130"/>
      <c r="E6489" s="124"/>
      <c r="F6489" s="124"/>
      <c r="G6489" s="131"/>
      <c r="H6489" s="132"/>
      <c r="I6489" s="133"/>
      <c r="J6489" s="133"/>
      <c r="K6489" s="133"/>
      <c r="L6489" s="133"/>
      <c r="M6489" s="133"/>
      <c r="N6489" s="133"/>
      <c r="O6489" s="134"/>
      <c r="P6489" s="129"/>
      <c r="Q6489" s="137"/>
      <c r="R6489" s="138"/>
      <c r="S6489" s="137"/>
      <c r="T6489" s="124"/>
      <c r="U6489" s="301"/>
      <c r="V6489" s="139"/>
      <c r="W6489" s="139"/>
      <c r="X6489" s="124"/>
    </row>
    <row r="6490" spans="3:24" ht="15" customHeight="1" x14ac:dyDescent="0.25">
      <c r="C6490" s="129"/>
      <c r="D6490" s="130"/>
      <c r="E6490" s="124"/>
      <c r="F6490" s="124"/>
      <c r="G6490" s="131"/>
      <c r="H6490" s="132"/>
      <c r="I6490" s="133"/>
      <c r="J6490" s="133"/>
      <c r="K6490" s="133"/>
      <c r="L6490" s="133"/>
      <c r="M6490" s="133"/>
      <c r="N6490" s="133"/>
      <c r="O6490" s="134"/>
      <c r="P6490" s="129"/>
      <c r="Q6490" s="129"/>
      <c r="R6490" s="135"/>
      <c r="S6490" s="129"/>
      <c r="T6490" s="116"/>
      <c r="U6490" s="302"/>
      <c r="V6490" s="136"/>
      <c r="W6490" s="136"/>
      <c r="X6490" s="116"/>
    </row>
    <row r="6491" spans="3:24" ht="15" customHeight="1" x14ac:dyDescent="0.25">
      <c r="C6491" s="137"/>
      <c r="D6491" s="130"/>
      <c r="E6491" s="124"/>
      <c r="F6491" s="124"/>
      <c r="G6491" s="131"/>
      <c r="H6491" s="132"/>
      <c r="I6491" s="133"/>
      <c r="J6491" s="133"/>
      <c r="K6491" s="133"/>
      <c r="L6491" s="133"/>
      <c r="M6491" s="133"/>
      <c r="N6491" s="133"/>
      <c r="O6491" s="134"/>
      <c r="P6491" s="129"/>
      <c r="Q6491" s="137"/>
      <c r="R6491" s="138"/>
      <c r="S6491" s="137"/>
      <c r="T6491" s="124"/>
      <c r="U6491" s="301"/>
      <c r="V6491" s="139"/>
      <c r="W6491" s="139"/>
      <c r="X6491" s="124"/>
    </row>
    <row r="6492" spans="3:24" ht="15" customHeight="1" x14ac:dyDescent="0.25">
      <c r="C6492" s="129"/>
      <c r="D6492" s="130"/>
      <c r="E6492" s="124"/>
      <c r="F6492" s="124"/>
      <c r="G6492" s="131"/>
      <c r="H6492" s="132"/>
      <c r="I6492" s="133"/>
      <c r="J6492" s="133"/>
      <c r="K6492" s="133"/>
      <c r="L6492" s="133"/>
      <c r="M6492" s="133"/>
      <c r="N6492" s="133"/>
      <c r="O6492" s="134"/>
      <c r="P6492" s="129"/>
      <c r="Q6492" s="129"/>
      <c r="R6492" s="135"/>
      <c r="S6492" s="129"/>
      <c r="T6492" s="116"/>
      <c r="U6492" s="302"/>
      <c r="V6492" s="136"/>
      <c r="W6492" s="136"/>
      <c r="X6492" s="116"/>
    </row>
    <row r="6493" spans="3:24" ht="15" customHeight="1" x14ac:dyDescent="0.25">
      <c r="C6493" s="137"/>
      <c r="D6493" s="130"/>
      <c r="E6493" s="124"/>
      <c r="F6493" s="124"/>
      <c r="G6493" s="131"/>
      <c r="H6493" s="132"/>
      <c r="I6493" s="133"/>
      <c r="J6493" s="133"/>
      <c r="K6493" s="133"/>
      <c r="L6493" s="133"/>
      <c r="M6493" s="133"/>
      <c r="N6493" s="133"/>
      <c r="O6493" s="134"/>
      <c r="P6493" s="129"/>
      <c r="Q6493" s="137"/>
      <c r="R6493" s="138"/>
      <c r="S6493" s="137"/>
      <c r="T6493" s="124"/>
      <c r="U6493" s="301"/>
      <c r="V6493" s="139"/>
      <c r="W6493" s="139"/>
      <c r="X6493" s="124"/>
    </row>
    <row r="6494" spans="3:24" ht="15" customHeight="1" x14ac:dyDescent="0.25">
      <c r="C6494" s="129"/>
      <c r="D6494" s="130"/>
      <c r="E6494" s="124"/>
      <c r="F6494" s="124"/>
      <c r="G6494" s="131"/>
      <c r="H6494" s="132"/>
      <c r="I6494" s="133"/>
      <c r="J6494" s="133"/>
      <c r="K6494" s="133"/>
      <c r="L6494" s="133"/>
      <c r="M6494" s="133"/>
      <c r="N6494" s="133"/>
      <c r="O6494" s="134"/>
      <c r="P6494" s="129"/>
      <c r="Q6494" s="129"/>
      <c r="R6494" s="135"/>
      <c r="S6494" s="129"/>
      <c r="T6494" s="116"/>
      <c r="U6494" s="302"/>
      <c r="V6494" s="136"/>
      <c r="W6494" s="136"/>
      <c r="X6494" s="116"/>
    </row>
    <row r="6495" spans="3:24" ht="15" customHeight="1" x14ac:dyDescent="0.25">
      <c r="C6495" s="137"/>
      <c r="D6495" s="130"/>
      <c r="E6495" s="124"/>
      <c r="F6495" s="124"/>
      <c r="G6495" s="131"/>
      <c r="H6495" s="132"/>
      <c r="I6495" s="133"/>
      <c r="J6495" s="133"/>
      <c r="K6495" s="133"/>
      <c r="L6495" s="133"/>
      <c r="M6495" s="133"/>
      <c r="N6495" s="133"/>
      <c r="O6495" s="134"/>
      <c r="P6495" s="129"/>
      <c r="Q6495" s="137"/>
      <c r="R6495" s="138"/>
      <c r="S6495" s="137"/>
      <c r="T6495" s="124"/>
      <c r="U6495" s="301"/>
      <c r="V6495" s="139"/>
      <c r="W6495" s="139"/>
      <c r="X6495" s="124"/>
    </row>
    <row r="6496" spans="3:24" ht="15" customHeight="1" x14ac:dyDescent="0.25">
      <c r="C6496" s="129"/>
      <c r="D6496" s="130"/>
      <c r="E6496" s="124"/>
      <c r="F6496" s="124"/>
      <c r="G6496" s="131"/>
      <c r="H6496" s="132"/>
      <c r="I6496" s="133"/>
      <c r="J6496" s="133"/>
      <c r="K6496" s="133"/>
      <c r="L6496" s="133"/>
      <c r="M6496" s="133"/>
      <c r="N6496" s="133"/>
      <c r="O6496" s="134"/>
      <c r="P6496" s="129"/>
      <c r="Q6496" s="129"/>
      <c r="R6496" s="135"/>
      <c r="S6496" s="129"/>
      <c r="T6496" s="116"/>
      <c r="U6496" s="302"/>
      <c r="V6496" s="136"/>
      <c r="W6496" s="136"/>
      <c r="X6496" s="116"/>
    </row>
    <row r="6497" spans="3:24" ht="15" customHeight="1" x14ac:dyDescent="0.25">
      <c r="C6497" s="137"/>
      <c r="D6497" s="130"/>
      <c r="E6497" s="124"/>
      <c r="F6497" s="124"/>
      <c r="G6497" s="131"/>
      <c r="H6497" s="132"/>
      <c r="I6497" s="133"/>
      <c r="J6497" s="133"/>
      <c r="K6497" s="133"/>
      <c r="L6497" s="133"/>
      <c r="M6497" s="133"/>
      <c r="N6497" s="133"/>
      <c r="O6497" s="134"/>
      <c r="P6497" s="129"/>
      <c r="Q6497" s="137"/>
      <c r="R6497" s="138"/>
      <c r="S6497" s="137"/>
      <c r="T6497" s="124"/>
      <c r="U6497" s="301"/>
      <c r="V6497" s="139"/>
      <c r="W6497" s="139"/>
      <c r="X6497" s="124"/>
    </row>
    <row r="6498" spans="3:24" ht="15" customHeight="1" x14ac:dyDescent="0.25">
      <c r="C6498" s="129"/>
      <c r="D6498" s="130"/>
      <c r="E6498" s="124"/>
      <c r="F6498" s="124"/>
      <c r="G6498" s="131"/>
      <c r="H6498" s="132"/>
      <c r="I6498" s="133"/>
      <c r="J6498" s="133"/>
      <c r="K6498" s="133"/>
      <c r="L6498" s="133"/>
      <c r="M6498" s="133"/>
      <c r="N6498" s="133"/>
      <c r="O6498" s="134"/>
      <c r="P6498" s="129"/>
      <c r="Q6498" s="129"/>
      <c r="R6498" s="135"/>
      <c r="S6498" s="129"/>
      <c r="T6498" s="116"/>
      <c r="U6498" s="302"/>
      <c r="V6498" s="136"/>
      <c r="W6498" s="136"/>
      <c r="X6498" s="116"/>
    </row>
    <row r="6499" spans="3:24" ht="15" customHeight="1" x14ac:dyDescent="0.25">
      <c r="C6499" s="137"/>
      <c r="D6499" s="130"/>
      <c r="E6499" s="124"/>
      <c r="F6499" s="124"/>
      <c r="G6499" s="131"/>
      <c r="H6499" s="132"/>
      <c r="I6499" s="133"/>
      <c r="J6499" s="133"/>
      <c r="K6499" s="133"/>
      <c r="L6499" s="133"/>
      <c r="M6499" s="133"/>
      <c r="N6499" s="133"/>
      <c r="O6499" s="134"/>
      <c r="P6499" s="129"/>
      <c r="Q6499" s="137"/>
      <c r="R6499" s="138"/>
      <c r="S6499" s="137"/>
      <c r="T6499" s="124"/>
      <c r="U6499" s="301"/>
      <c r="V6499" s="139"/>
      <c r="W6499" s="139"/>
      <c r="X6499" s="124"/>
    </row>
    <row r="6500" spans="3:24" ht="15" customHeight="1" x14ac:dyDescent="0.25">
      <c r="C6500" s="129"/>
      <c r="D6500" s="130"/>
      <c r="E6500" s="124"/>
      <c r="F6500" s="124"/>
      <c r="G6500" s="131"/>
      <c r="H6500" s="132"/>
      <c r="I6500" s="133"/>
      <c r="J6500" s="133"/>
      <c r="K6500" s="133"/>
      <c r="L6500" s="133"/>
      <c r="M6500" s="133"/>
      <c r="N6500" s="133"/>
      <c r="O6500" s="134"/>
      <c r="P6500" s="129"/>
      <c r="Q6500" s="129"/>
      <c r="R6500" s="135"/>
      <c r="S6500" s="129"/>
      <c r="T6500" s="116"/>
      <c r="U6500" s="302"/>
      <c r="V6500" s="136"/>
      <c r="W6500" s="136"/>
      <c r="X6500" s="116"/>
    </row>
    <row r="6501" spans="3:24" ht="15" customHeight="1" x14ac:dyDescent="0.25">
      <c r="C6501" s="137"/>
      <c r="D6501" s="130"/>
      <c r="E6501" s="124"/>
      <c r="F6501" s="124"/>
      <c r="G6501" s="131"/>
      <c r="H6501" s="132"/>
      <c r="I6501" s="133"/>
      <c r="J6501" s="133"/>
      <c r="K6501" s="133"/>
      <c r="L6501" s="133"/>
      <c r="M6501" s="133"/>
      <c r="N6501" s="133"/>
      <c r="O6501" s="134"/>
      <c r="P6501" s="129"/>
      <c r="Q6501" s="137"/>
      <c r="R6501" s="138"/>
      <c r="S6501" s="137"/>
      <c r="T6501" s="124"/>
      <c r="U6501" s="301"/>
      <c r="V6501" s="139"/>
      <c r="W6501" s="139"/>
      <c r="X6501" s="124"/>
    </row>
    <row r="6502" spans="3:24" ht="15" customHeight="1" x14ac:dyDescent="0.25">
      <c r="C6502" s="129"/>
      <c r="D6502" s="130"/>
      <c r="E6502" s="124"/>
      <c r="F6502" s="124"/>
      <c r="G6502" s="131"/>
      <c r="H6502" s="132"/>
      <c r="I6502" s="133"/>
      <c r="J6502" s="133"/>
      <c r="K6502" s="133"/>
      <c r="L6502" s="133"/>
      <c r="M6502" s="133"/>
      <c r="N6502" s="133"/>
      <c r="O6502" s="134"/>
      <c r="P6502" s="129"/>
      <c r="Q6502" s="129"/>
      <c r="R6502" s="135"/>
      <c r="S6502" s="129"/>
      <c r="T6502" s="116"/>
      <c r="U6502" s="302"/>
      <c r="V6502" s="136"/>
      <c r="W6502" s="136"/>
      <c r="X6502" s="116"/>
    </row>
    <row r="6503" spans="3:24" ht="15" customHeight="1" x14ac:dyDescent="0.25">
      <c r="C6503" s="137"/>
      <c r="D6503" s="130"/>
      <c r="E6503" s="124"/>
      <c r="F6503" s="124"/>
      <c r="G6503" s="131"/>
      <c r="H6503" s="132"/>
      <c r="I6503" s="133"/>
      <c r="J6503" s="133"/>
      <c r="K6503" s="133"/>
      <c r="L6503" s="133"/>
      <c r="M6503" s="133"/>
      <c r="N6503" s="133"/>
      <c r="O6503" s="134"/>
      <c r="P6503" s="129"/>
      <c r="Q6503" s="137"/>
      <c r="R6503" s="138"/>
      <c r="S6503" s="137"/>
      <c r="T6503" s="124"/>
      <c r="U6503" s="301"/>
      <c r="V6503" s="139"/>
      <c r="W6503" s="139"/>
      <c r="X6503" s="124"/>
    </row>
    <row r="6504" spans="3:24" ht="15" customHeight="1" x14ac:dyDescent="0.25">
      <c r="C6504" s="129"/>
      <c r="D6504" s="130"/>
      <c r="E6504" s="124"/>
      <c r="F6504" s="124"/>
      <c r="G6504" s="131"/>
      <c r="H6504" s="132"/>
      <c r="I6504" s="133"/>
      <c r="J6504" s="133"/>
      <c r="K6504" s="133"/>
      <c r="L6504" s="133"/>
      <c r="M6504" s="133"/>
      <c r="N6504" s="133"/>
      <c r="O6504" s="134"/>
      <c r="P6504" s="129"/>
      <c r="Q6504" s="129"/>
      <c r="R6504" s="135"/>
      <c r="S6504" s="129"/>
      <c r="T6504" s="116"/>
      <c r="U6504" s="302"/>
      <c r="V6504" s="136"/>
      <c r="W6504" s="136"/>
      <c r="X6504" s="116"/>
    </row>
    <row r="6505" spans="3:24" ht="15" customHeight="1" x14ac:dyDescent="0.25">
      <c r="C6505" s="137"/>
      <c r="D6505" s="130"/>
      <c r="E6505" s="124"/>
      <c r="F6505" s="124"/>
      <c r="G6505" s="131"/>
      <c r="H6505" s="132"/>
      <c r="I6505" s="133"/>
      <c r="J6505" s="133"/>
      <c r="K6505" s="133"/>
      <c r="L6505" s="133"/>
      <c r="M6505" s="133"/>
      <c r="N6505" s="133"/>
      <c r="O6505" s="134"/>
      <c r="P6505" s="129"/>
      <c r="Q6505" s="137"/>
      <c r="R6505" s="138"/>
      <c r="S6505" s="137"/>
      <c r="T6505" s="124"/>
      <c r="U6505" s="301"/>
      <c r="V6505" s="139"/>
      <c r="W6505" s="139"/>
      <c r="X6505" s="124"/>
    </row>
    <row r="6506" spans="3:24" ht="15" customHeight="1" x14ac:dyDescent="0.25">
      <c r="C6506" s="129"/>
      <c r="D6506" s="130"/>
      <c r="E6506" s="124"/>
      <c r="F6506" s="124"/>
      <c r="G6506" s="131"/>
      <c r="H6506" s="132"/>
      <c r="I6506" s="133"/>
      <c r="J6506" s="133"/>
      <c r="K6506" s="133"/>
      <c r="L6506" s="133"/>
      <c r="M6506" s="133"/>
      <c r="N6506" s="133"/>
      <c r="O6506" s="134"/>
      <c r="P6506" s="129"/>
      <c r="Q6506" s="129"/>
      <c r="R6506" s="135"/>
      <c r="S6506" s="129"/>
      <c r="T6506" s="116"/>
      <c r="U6506" s="302"/>
      <c r="V6506" s="136"/>
      <c r="W6506" s="136"/>
      <c r="X6506" s="116"/>
    </row>
    <row r="6507" spans="3:24" ht="15" customHeight="1" x14ac:dyDescent="0.25">
      <c r="C6507" s="137"/>
      <c r="D6507" s="130"/>
      <c r="E6507" s="124"/>
      <c r="F6507" s="124"/>
      <c r="G6507" s="131"/>
      <c r="H6507" s="132"/>
      <c r="I6507" s="133"/>
      <c r="J6507" s="133"/>
      <c r="K6507" s="133"/>
      <c r="L6507" s="133"/>
      <c r="M6507" s="133"/>
      <c r="N6507" s="133"/>
      <c r="O6507" s="134"/>
      <c r="P6507" s="129"/>
      <c r="Q6507" s="137"/>
      <c r="R6507" s="138"/>
      <c r="S6507" s="137"/>
      <c r="T6507" s="124"/>
      <c r="U6507" s="301"/>
      <c r="V6507" s="139"/>
      <c r="W6507" s="139"/>
      <c r="X6507" s="124"/>
    </row>
    <row r="6508" spans="3:24" ht="15" customHeight="1" x14ac:dyDescent="0.25">
      <c r="C6508" s="129"/>
      <c r="D6508" s="130"/>
      <c r="E6508" s="124"/>
      <c r="F6508" s="124"/>
      <c r="G6508" s="131"/>
      <c r="H6508" s="132"/>
      <c r="I6508" s="133"/>
      <c r="J6508" s="133"/>
      <c r="K6508" s="133"/>
      <c r="L6508" s="133"/>
      <c r="M6508" s="133"/>
      <c r="N6508" s="133"/>
      <c r="O6508" s="134"/>
      <c r="P6508" s="129"/>
      <c r="Q6508" s="129"/>
      <c r="R6508" s="135"/>
      <c r="S6508" s="129"/>
      <c r="T6508" s="116"/>
      <c r="U6508" s="302"/>
      <c r="V6508" s="136"/>
      <c r="W6508" s="136"/>
      <c r="X6508" s="116"/>
    </row>
    <row r="6509" spans="3:24" ht="15" customHeight="1" x14ac:dyDescent="0.25">
      <c r="C6509" s="137"/>
      <c r="D6509" s="130"/>
      <c r="E6509" s="124"/>
      <c r="F6509" s="124"/>
      <c r="G6509" s="131"/>
      <c r="H6509" s="132"/>
      <c r="I6509" s="133"/>
      <c r="J6509" s="133"/>
      <c r="K6509" s="133"/>
      <c r="L6509" s="133"/>
      <c r="M6509" s="133"/>
      <c r="N6509" s="133"/>
      <c r="O6509" s="134"/>
      <c r="P6509" s="129"/>
      <c r="Q6509" s="137"/>
      <c r="R6509" s="138"/>
      <c r="S6509" s="137"/>
      <c r="T6509" s="124"/>
      <c r="U6509" s="301"/>
      <c r="V6509" s="139"/>
      <c r="W6509" s="139"/>
      <c r="X6509" s="124"/>
    </row>
    <row r="6510" spans="3:24" ht="15" customHeight="1" x14ac:dyDescent="0.25">
      <c r="C6510" s="129"/>
      <c r="D6510" s="130"/>
      <c r="E6510" s="124"/>
      <c r="F6510" s="124"/>
      <c r="G6510" s="131"/>
      <c r="H6510" s="132"/>
      <c r="I6510" s="133"/>
      <c r="J6510" s="133"/>
      <c r="K6510" s="133"/>
      <c r="L6510" s="133"/>
      <c r="M6510" s="133"/>
      <c r="N6510" s="133"/>
      <c r="O6510" s="134"/>
      <c r="P6510" s="129"/>
      <c r="Q6510" s="129"/>
      <c r="R6510" s="135"/>
      <c r="S6510" s="129"/>
      <c r="T6510" s="116"/>
      <c r="U6510" s="302"/>
      <c r="V6510" s="136"/>
      <c r="W6510" s="136"/>
      <c r="X6510" s="116"/>
    </row>
    <row r="6511" spans="3:24" ht="15" customHeight="1" x14ac:dyDescent="0.25">
      <c r="C6511" s="137"/>
      <c r="D6511" s="130"/>
      <c r="E6511" s="124"/>
      <c r="F6511" s="124"/>
      <c r="G6511" s="131"/>
      <c r="H6511" s="132"/>
      <c r="I6511" s="133"/>
      <c r="J6511" s="133"/>
      <c r="K6511" s="133"/>
      <c r="L6511" s="133"/>
      <c r="M6511" s="133"/>
      <c r="N6511" s="133"/>
      <c r="O6511" s="134"/>
      <c r="P6511" s="129"/>
      <c r="Q6511" s="137"/>
      <c r="R6511" s="138"/>
      <c r="S6511" s="137"/>
      <c r="T6511" s="124"/>
      <c r="U6511" s="301"/>
      <c r="V6511" s="139"/>
      <c r="W6511" s="139"/>
      <c r="X6511" s="124"/>
    </row>
    <row r="6512" spans="3:24" ht="15" customHeight="1" x14ac:dyDescent="0.25">
      <c r="C6512" s="129"/>
      <c r="D6512" s="130"/>
      <c r="E6512" s="124"/>
      <c r="F6512" s="124"/>
      <c r="G6512" s="131"/>
      <c r="H6512" s="132"/>
      <c r="I6512" s="133"/>
      <c r="J6512" s="133"/>
      <c r="K6512" s="133"/>
      <c r="L6512" s="133"/>
      <c r="M6512" s="133"/>
      <c r="N6512" s="133"/>
      <c r="O6512" s="134"/>
      <c r="P6512" s="129"/>
      <c r="Q6512" s="129"/>
      <c r="R6512" s="135"/>
      <c r="S6512" s="129"/>
      <c r="T6512" s="116"/>
      <c r="U6512" s="302"/>
      <c r="V6512" s="136"/>
      <c r="W6512" s="136"/>
      <c r="X6512" s="116"/>
    </row>
    <row r="6513" spans="3:24" ht="15" customHeight="1" x14ac:dyDescent="0.25">
      <c r="C6513" s="137"/>
      <c r="D6513" s="130"/>
      <c r="E6513" s="124"/>
      <c r="F6513" s="124"/>
      <c r="G6513" s="131"/>
      <c r="H6513" s="132"/>
      <c r="I6513" s="133"/>
      <c r="J6513" s="133"/>
      <c r="K6513" s="133"/>
      <c r="L6513" s="133"/>
      <c r="M6513" s="133"/>
      <c r="N6513" s="133"/>
      <c r="O6513" s="134"/>
      <c r="P6513" s="129"/>
      <c r="Q6513" s="137"/>
      <c r="R6513" s="138"/>
      <c r="S6513" s="137"/>
      <c r="T6513" s="124"/>
      <c r="U6513" s="301"/>
      <c r="V6513" s="139"/>
      <c r="W6513" s="139"/>
      <c r="X6513" s="124"/>
    </row>
    <row r="6514" spans="3:24" ht="15" customHeight="1" x14ac:dyDescent="0.25">
      <c r="C6514" s="129"/>
      <c r="D6514" s="130"/>
      <c r="E6514" s="124"/>
      <c r="F6514" s="124"/>
      <c r="G6514" s="131"/>
      <c r="H6514" s="132"/>
      <c r="I6514" s="133"/>
      <c r="J6514" s="133"/>
      <c r="K6514" s="133"/>
      <c r="L6514" s="133"/>
      <c r="M6514" s="133"/>
      <c r="N6514" s="133"/>
      <c r="O6514" s="134"/>
      <c r="P6514" s="129"/>
      <c r="Q6514" s="129"/>
      <c r="R6514" s="135"/>
      <c r="S6514" s="129"/>
      <c r="T6514" s="116"/>
      <c r="U6514" s="302"/>
      <c r="V6514" s="136"/>
      <c r="W6514" s="136"/>
      <c r="X6514" s="116"/>
    </row>
    <row r="6515" spans="3:24" ht="15" customHeight="1" x14ac:dyDescent="0.25">
      <c r="C6515" s="137"/>
      <c r="D6515" s="130"/>
      <c r="E6515" s="124"/>
      <c r="F6515" s="124"/>
      <c r="G6515" s="131"/>
      <c r="H6515" s="132"/>
      <c r="I6515" s="133"/>
      <c r="J6515" s="133"/>
      <c r="K6515" s="133"/>
      <c r="L6515" s="133"/>
      <c r="M6515" s="133"/>
      <c r="N6515" s="133"/>
      <c r="O6515" s="134"/>
      <c r="P6515" s="129"/>
      <c r="Q6515" s="137"/>
      <c r="R6515" s="138"/>
      <c r="S6515" s="137"/>
      <c r="T6515" s="124"/>
      <c r="U6515" s="301"/>
      <c r="V6515" s="139"/>
      <c r="W6515" s="139"/>
      <c r="X6515" s="124"/>
    </row>
    <row r="6516" spans="3:24" ht="15" customHeight="1" x14ac:dyDescent="0.25">
      <c r="C6516" s="129"/>
      <c r="D6516" s="130"/>
      <c r="E6516" s="124"/>
      <c r="F6516" s="124"/>
      <c r="G6516" s="131"/>
      <c r="H6516" s="132"/>
      <c r="I6516" s="133"/>
      <c r="J6516" s="133"/>
      <c r="K6516" s="133"/>
      <c r="L6516" s="133"/>
      <c r="M6516" s="133"/>
      <c r="N6516" s="133"/>
      <c r="O6516" s="134"/>
      <c r="P6516" s="129"/>
      <c r="Q6516" s="129"/>
      <c r="R6516" s="135"/>
      <c r="S6516" s="129"/>
      <c r="T6516" s="116"/>
      <c r="U6516" s="302"/>
      <c r="V6516" s="136"/>
      <c r="W6516" s="136"/>
      <c r="X6516" s="116"/>
    </row>
    <row r="6517" spans="3:24" ht="15" customHeight="1" x14ac:dyDescent="0.25">
      <c r="C6517" s="137"/>
      <c r="D6517" s="130"/>
      <c r="E6517" s="124"/>
      <c r="F6517" s="124"/>
      <c r="G6517" s="131"/>
      <c r="H6517" s="132"/>
      <c r="I6517" s="133"/>
      <c r="J6517" s="133"/>
      <c r="K6517" s="133"/>
      <c r="L6517" s="133"/>
      <c r="M6517" s="133"/>
      <c r="N6517" s="133"/>
      <c r="O6517" s="134"/>
      <c r="P6517" s="129"/>
      <c r="Q6517" s="137"/>
      <c r="R6517" s="138"/>
      <c r="S6517" s="137"/>
      <c r="T6517" s="124"/>
      <c r="U6517" s="301"/>
      <c r="V6517" s="139"/>
      <c r="W6517" s="139"/>
      <c r="X6517" s="124"/>
    </row>
    <row r="6518" spans="3:24" ht="15" customHeight="1" x14ac:dyDescent="0.25">
      <c r="C6518" s="129"/>
      <c r="D6518" s="130"/>
      <c r="E6518" s="124"/>
      <c r="F6518" s="124"/>
      <c r="G6518" s="131"/>
      <c r="H6518" s="132"/>
      <c r="I6518" s="133"/>
      <c r="J6518" s="133"/>
      <c r="K6518" s="133"/>
      <c r="L6518" s="133"/>
      <c r="M6518" s="133"/>
      <c r="N6518" s="133"/>
      <c r="O6518" s="134"/>
      <c r="P6518" s="129"/>
      <c r="Q6518" s="129"/>
      <c r="R6518" s="135"/>
      <c r="S6518" s="129"/>
      <c r="T6518" s="116"/>
      <c r="U6518" s="302"/>
      <c r="V6518" s="136"/>
      <c r="W6518" s="136"/>
      <c r="X6518" s="116"/>
    </row>
    <row r="6519" spans="3:24" ht="15" customHeight="1" x14ac:dyDescent="0.25">
      <c r="C6519" s="137"/>
      <c r="D6519" s="130"/>
      <c r="E6519" s="124"/>
      <c r="F6519" s="124"/>
      <c r="G6519" s="131"/>
      <c r="H6519" s="132"/>
      <c r="I6519" s="133"/>
      <c r="J6519" s="133"/>
      <c r="K6519" s="133"/>
      <c r="L6519" s="133"/>
      <c r="M6519" s="133"/>
      <c r="N6519" s="133"/>
      <c r="O6519" s="134"/>
      <c r="P6519" s="129"/>
      <c r="Q6519" s="137"/>
      <c r="R6519" s="138"/>
      <c r="S6519" s="137"/>
      <c r="T6519" s="124"/>
      <c r="U6519" s="301"/>
      <c r="V6519" s="139"/>
      <c r="W6519" s="139"/>
      <c r="X6519" s="124"/>
    </row>
    <row r="6520" spans="3:24" ht="15" customHeight="1" x14ac:dyDescent="0.25">
      <c r="C6520" s="129"/>
      <c r="D6520" s="130"/>
      <c r="E6520" s="124"/>
      <c r="F6520" s="124"/>
      <c r="G6520" s="131"/>
      <c r="H6520" s="132"/>
      <c r="I6520" s="133"/>
      <c r="J6520" s="133"/>
      <c r="K6520" s="133"/>
      <c r="L6520" s="133"/>
      <c r="M6520" s="133"/>
      <c r="N6520" s="133"/>
      <c r="O6520" s="134"/>
      <c r="P6520" s="129"/>
      <c r="Q6520" s="129"/>
      <c r="R6520" s="135"/>
      <c r="S6520" s="129"/>
      <c r="T6520" s="116"/>
      <c r="U6520" s="302"/>
      <c r="V6520" s="136"/>
      <c r="W6520" s="136"/>
      <c r="X6520" s="116"/>
    </row>
    <row r="6521" spans="3:24" ht="15" customHeight="1" x14ac:dyDescent="0.25">
      <c r="C6521" s="137"/>
      <c r="D6521" s="130"/>
      <c r="E6521" s="124"/>
      <c r="F6521" s="124"/>
      <c r="G6521" s="131"/>
      <c r="H6521" s="132"/>
      <c r="I6521" s="133"/>
      <c r="J6521" s="133"/>
      <c r="K6521" s="133"/>
      <c r="L6521" s="133"/>
      <c r="M6521" s="133"/>
      <c r="N6521" s="133"/>
      <c r="O6521" s="134"/>
      <c r="P6521" s="129"/>
      <c r="Q6521" s="137"/>
      <c r="R6521" s="138"/>
      <c r="S6521" s="137"/>
      <c r="T6521" s="124"/>
      <c r="U6521" s="301"/>
      <c r="V6521" s="139"/>
      <c r="W6521" s="139"/>
      <c r="X6521" s="124"/>
    </row>
    <row r="6522" spans="3:24" ht="15" customHeight="1" x14ac:dyDescent="0.25">
      <c r="C6522" s="129"/>
      <c r="D6522" s="130"/>
      <c r="E6522" s="124"/>
      <c r="F6522" s="124"/>
      <c r="G6522" s="131"/>
      <c r="H6522" s="132"/>
      <c r="I6522" s="133"/>
      <c r="J6522" s="133"/>
      <c r="K6522" s="133"/>
      <c r="L6522" s="133"/>
      <c r="M6522" s="133"/>
      <c r="N6522" s="133"/>
      <c r="O6522" s="134"/>
      <c r="P6522" s="129"/>
      <c r="Q6522" s="129"/>
      <c r="R6522" s="135"/>
      <c r="S6522" s="129"/>
      <c r="T6522" s="116"/>
      <c r="U6522" s="302"/>
      <c r="V6522" s="136"/>
      <c r="W6522" s="136"/>
      <c r="X6522" s="116"/>
    </row>
    <row r="6523" spans="3:24" ht="15" customHeight="1" x14ac:dyDescent="0.25">
      <c r="C6523" s="137"/>
      <c r="D6523" s="130"/>
      <c r="E6523" s="124"/>
      <c r="F6523" s="124"/>
      <c r="G6523" s="131"/>
      <c r="H6523" s="132"/>
      <c r="I6523" s="133"/>
      <c r="J6523" s="133"/>
      <c r="K6523" s="133"/>
      <c r="L6523" s="133"/>
      <c r="M6523" s="133"/>
      <c r="N6523" s="133"/>
      <c r="O6523" s="134"/>
      <c r="P6523" s="129"/>
      <c r="Q6523" s="137"/>
      <c r="R6523" s="138"/>
      <c r="S6523" s="137"/>
      <c r="T6523" s="124"/>
      <c r="U6523" s="301"/>
      <c r="V6523" s="139"/>
      <c r="W6523" s="139"/>
      <c r="X6523" s="124"/>
    </row>
    <row r="6524" spans="3:24" ht="15" customHeight="1" x14ac:dyDescent="0.25">
      <c r="C6524" s="129"/>
      <c r="D6524" s="130"/>
      <c r="E6524" s="124"/>
      <c r="F6524" s="124"/>
      <c r="G6524" s="131"/>
      <c r="H6524" s="132"/>
      <c r="I6524" s="133"/>
      <c r="J6524" s="133"/>
      <c r="K6524" s="133"/>
      <c r="L6524" s="133"/>
      <c r="M6524" s="133"/>
      <c r="N6524" s="133"/>
      <c r="O6524" s="134"/>
      <c r="P6524" s="129"/>
      <c r="Q6524" s="129"/>
      <c r="R6524" s="135"/>
      <c r="S6524" s="129"/>
      <c r="T6524" s="116"/>
      <c r="U6524" s="302"/>
      <c r="V6524" s="136"/>
      <c r="W6524" s="136"/>
      <c r="X6524" s="116"/>
    </row>
    <row r="6525" spans="3:24" ht="15" customHeight="1" x14ac:dyDescent="0.25">
      <c r="C6525" s="137"/>
      <c r="D6525" s="130"/>
      <c r="E6525" s="124"/>
      <c r="F6525" s="124"/>
      <c r="G6525" s="131"/>
      <c r="H6525" s="132"/>
      <c r="I6525" s="133"/>
      <c r="J6525" s="133"/>
      <c r="K6525" s="133"/>
      <c r="L6525" s="133"/>
      <c r="M6525" s="133"/>
      <c r="N6525" s="133"/>
      <c r="O6525" s="134"/>
      <c r="P6525" s="129"/>
      <c r="Q6525" s="137"/>
      <c r="R6525" s="138"/>
      <c r="S6525" s="137"/>
      <c r="T6525" s="124"/>
      <c r="U6525" s="301"/>
      <c r="V6525" s="139"/>
      <c r="W6525" s="139"/>
      <c r="X6525" s="124"/>
    </row>
    <row r="6526" spans="3:24" ht="15" customHeight="1" x14ac:dyDescent="0.25">
      <c r="C6526" s="129"/>
      <c r="D6526" s="130"/>
      <c r="E6526" s="124"/>
      <c r="F6526" s="124"/>
      <c r="G6526" s="131"/>
      <c r="H6526" s="132"/>
      <c r="I6526" s="133"/>
      <c r="J6526" s="133"/>
      <c r="K6526" s="133"/>
      <c r="L6526" s="133"/>
      <c r="M6526" s="133"/>
      <c r="N6526" s="133"/>
      <c r="O6526" s="134"/>
      <c r="P6526" s="129"/>
      <c r="Q6526" s="129"/>
      <c r="R6526" s="135"/>
      <c r="S6526" s="129"/>
      <c r="T6526" s="116"/>
      <c r="U6526" s="302"/>
      <c r="V6526" s="136"/>
      <c r="W6526" s="136"/>
      <c r="X6526" s="116"/>
    </row>
    <row r="6527" spans="3:24" ht="15" customHeight="1" x14ac:dyDescent="0.25">
      <c r="C6527" s="137"/>
      <c r="D6527" s="130"/>
      <c r="E6527" s="124"/>
      <c r="F6527" s="124"/>
      <c r="G6527" s="131"/>
      <c r="H6527" s="132"/>
      <c r="I6527" s="133"/>
      <c r="J6527" s="133"/>
      <c r="K6527" s="133"/>
      <c r="L6527" s="133"/>
      <c r="M6527" s="133"/>
      <c r="N6527" s="133"/>
      <c r="O6527" s="134"/>
      <c r="P6527" s="129"/>
      <c r="Q6527" s="137"/>
      <c r="R6527" s="138"/>
      <c r="S6527" s="137"/>
      <c r="T6527" s="124"/>
      <c r="U6527" s="301"/>
      <c r="V6527" s="139"/>
      <c r="W6527" s="139"/>
      <c r="X6527" s="124"/>
    </row>
    <row r="6528" spans="3:24" ht="15" customHeight="1" x14ac:dyDescent="0.25">
      <c r="C6528" s="129"/>
      <c r="D6528" s="130"/>
      <c r="E6528" s="124"/>
      <c r="F6528" s="124"/>
      <c r="G6528" s="131"/>
      <c r="H6528" s="132"/>
      <c r="I6528" s="133"/>
      <c r="J6528" s="133"/>
      <c r="K6528" s="133"/>
      <c r="L6528" s="133"/>
      <c r="M6528" s="133"/>
      <c r="N6528" s="133"/>
      <c r="O6528" s="134"/>
      <c r="P6528" s="129"/>
      <c r="Q6528" s="129"/>
      <c r="R6528" s="135"/>
      <c r="S6528" s="129"/>
      <c r="T6528" s="116"/>
      <c r="U6528" s="302"/>
      <c r="V6528" s="136"/>
      <c r="W6528" s="136"/>
      <c r="X6528" s="116"/>
    </row>
    <row r="6529" spans="3:24" ht="15" customHeight="1" x14ac:dyDescent="0.25">
      <c r="C6529" s="137"/>
      <c r="D6529" s="130"/>
      <c r="E6529" s="124"/>
      <c r="F6529" s="124"/>
      <c r="G6529" s="131"/>
      <c r="H6529" s="132"/>
      <c r="I6529" s="133"/>
      <c r="J6529" s="133"/>
      <c r="K6529" s="133"/>
      <c r="L6529" s="133"/>
      <c r="M6529" s="133"/>
      <c r="N6529" s="133"/>
      <c r="O6529" s="134"/>
      <c r="P6529" s="129"/>
      <c r="Q6529" s="137"/>
      <c r="R6529" s="138"/>
      <c r="S6529" s="137"/>
      <c r="T6529" s="124"/>
      <c r="U6529" s="301"/>
      <c r="V6529" s="139"/>
      <c r="W6529" s="139"/>
      <c r="X6529" s="124"/>
    </row>
    <row r="6530" spans="3:24" ht="15" customHeight="1" x14ac:dyDescent="0.25">
      <c r="C6530" s="129"/>
      <c r="D6530" s="130"/>
      <c r="E6530" s="124"/>
      <c r="F6530" s="124"/>
      <c r="G6530" s="131"/>
      <c r="H6530" s="132"/>
      <c r="I6530" s="133"/>
      <c r="J6530" s="133"/>
      <c r="K6530" s="133"/>
      <c r="L6530" s="133"/>
      <c r="M6530" s="133"/>
      <c r="N6530" s="133"/>
      <c r="O6530" s="134"/>
      <c r="P6530" s="129"/>
      <c r="Q6530" s="129"/>
      <c r="R6530" s="135"/>
      <c r="S6530" s="129"/>
      <c r="T6530" s="116"/>
      <c r="U6530" s="302"/>
      <c r="V6530" s="136"/>
      <c r="W6530" s="136"/>
      <c r="X6530" s="116"/>
    </row>
    <row r="6531" spans="3:24" ht="15" customHeight="1" x14ac:dyDescent="0.25">
      <c r="C6531" s="137"/>
      <c r="D6531" s="130"/>
      <c r="E6531" s="124"/>
      <c r="F6531" s="124"/>
      <c r="G6531" s="131"/>
      <c r="H6531" s="132"/>
      <c r="I6531" s="133"/>
      <c r="J6531" s="133"/>
      <c r="K6531" s="133"/>
      <c r="L6531" s="133"/>
      <c r="M6531" s="133"/>
      <c r="N6531" s="133"/>
      <c r="O6531" s="134"/>
      <c r="P6531" s="129"/>
      <c r="Q6531" s="137"/>
      <c r="R6531" s="138"/>
      <c r="S6531" s="137"/>
      <c r="T6531" s="124"/>
      <c r="U6531" s="301"/>
      <c r="V6531" s="139"/>
      <c r="W6531" s="139"/>
      <c r="X6531" s="124"/>
    </row>
    <row r="6532" spans="3:24" ht="15" customHeight="1" x14ac:dyDescent="0.25">
      <c r="C6532" s="129"/>
      <c r="D6532" s="130"/>
      <c r="E6532" s="124"/>
      <c r="F6532" s="124"/>
      <c r="G6532" s="131"/>
      <c r="H6532" s="132"/>
      <c r="I6532" s="133"/>
      <c r="J6532" s="133"/>
      <c r="K6532" s="133"/>
      <c r="L6532" s="133"/>
      <c r="M6532" s="133"/>
      <c r="N6532" s="133"/>
      <c r="O6532" s="134"/>
      <c r="P6532" s="129"/>
      <c r="Q6532" s="129"/>
      <c r="R6532" s="135"/>
      <c r="S6532" s="129"/>
      <c r="T6532" s="116"/>
      <c r="U6532" s="302"/>
      <c r="V6532" s="136"/>
      <c r="W6532" s="136"/>
      <c r="X6532" s="116"/>
    </row>
    <row r="6533" spans="3:24" ht="15" customHeight="1" x14ac:dyDescent="0.25">
      <c r="C6533" s="137"/>
      <c r="D6533" s="130"/>
      <c r="E6533" s="124"/>
      <c r="F6533" s="124"/>
      <c r="G6533" s="131"/>
      <c r="H6533" s="132"/>
      <c r="I6533" s="133"/>
      <c r="J6533" s="133"/>
      <c r="K6533" s="133"/>
      <c r="L6533" s="133"/>
      <c r="M6533" s="133"/>
      <c r="N6533" s="133"/>
      <c r="O6533" s="134"/>
      <c r="P6533" s="129"/>
      <c r="Q6533" s="137"/>
      <c r="R6533" s="138"/>
      <c r="S6533" s="137"/>
      <c r="T6533" s="124"/>
      <c r="U6533" s="301"/>
      <c r="V6533" s="139"/>
      <c r="W6533" s="139"/>
      <c r="X6533" s="124"/>
    </row>
    <row r="6534" spans="3:24" ht="15" customHeight="1" x14ac:dyDescent="0.25">
      <c r="C6534" s="129"/>
      <c r="D6534" s="130"/>
      <c r="E6534" s="124"/>
      <c r="F6534" s="124"/>
      <c r="G6534" s="131"/>
      <c r="H6534" s="132"/>
      <c r="I6534" s="133"/>
      <c r="J6534" s="133"/>
      <c r="K6534" s="133"/>
      <c r="L6534" s="133"/>
      <c r="M6534" s="133"/>
      <c r="N6534" s="133"/>
      <c r="O6534" s="134"/>
      <c r="P6534" s="129"/>
      <c r="Q6534" s="129"/>
      <c r="R6534" s="135"/>
      <c r="S6534" s="129"/>
      <c r="T6534" s="116"/>
      <c r="U6534" s="302"/>
      <c r="V6534" s="136"/>
      <c r="W6534" s="136"/>
      <c r="X6534" s="116"/>
    </row>
    <row r="6535" spans="3:24" ht="15" customHeight="1" x14ac:dyDescent="0.25">
      <c r="C6535" s="137"/>
      <c r="D6535" s="130"/>
      <c r="E6535" s="124"/>
      <c r="F6535" s="124"/>
      <c r="G6535" s="131"/>
      <c r="H6535" s="132"/>
      <c r="I6535" s="133"/>
      <c r="J6535" s="133"/>
      <c r="K6535" s="133"/>
      <c r="L6535" s="133"/>
      <c r="M6535" s="133"/>
      <c r="N6535" s="133"/>
      <c r="O6535" s="134"/>
      <c r="P6535" s="129"/>
      <c r="Q6535" s="137"/>
      <c r="R6535" s="138"/>
      <c r="S6535" s="137"/>
      <c r="T6535" s="124"/>
      <c r="U6535" s="301"/>
      <c r="V6535" s="139"/>
      <c r="W6535" s="139"/>
      <c r="X6535" s="124"/>
    </row>
    <row r="6536" spans="3:24" ht="15" customHeight="1" x14ac:dyDescent="0.25">
      <c r="C6536" s="129"/>
      <c r="D6536" s="130"/>
      <c r="E6536" s="124"/>
      <c r="F6536" s="124"/>
      <c r="G6536" s="131"/>
      <c r="H6536" s="132"/>
      <c r="I6536" s="133"/>
      <c r="J6536" s="133"/>
      <c r="K6536" s="133"/>
      <c r="L6536" s="133"/>
      <c r="M6536" s="133"/>
      <c r="N6536" s="133"/>
      <c r="O6536" s="134"/>
      <c r="P6536" s="129"/>
      <c r="Q6536" s="129"/>
      <c r="R6536" s="135"/>
      <c r="S6536" s="129"/>
      <c r="T6536" s="116"/>
      <c r="U6536" s="302"/>
      <c r="V6536" s="136"/>
      <c r="W6536" s="136"/>
      <c r="X6536" s="116"/>
    </row>
    <row r="6537" spans="3:24" ht="15" customHeight="1" x14ac:dyDescent="0.25">
      <c r="C6537" s="137"/>
      <c r="D6537" s="130"/>
      <c r="E6537" s="124"/>
      <c r="F6537" s="124"/>
      <c r="G6537" s="131"/>
      <c r="H6537" s="132"/>
      <c r="I6537" s="133"/>
      <c r="J6537" s="133"/>
      <c r="K6537" s="133"/>
      <c r="L6537" s="133"/>
      <c r="M6537" s="133"/>
      <c r="N6537" s="133"/>
      <c r="O6537" s="134"/>
      <c r="P6537" s="129"/>
      <c r="Q6537" s="137"/>
      <c r="R6537" s="138"/>
      <c r="S6537" s="137"/>
      <c r="T6537" s="124"/>
      <c r="U6537" s="301"/>
      <c r="V6537" s="139"/>
      <c r="W6537" s="139"/>
      <c r="X6537" s="124"/>
    </row>
    <row r="6538" spans="3:24" ht="15" customHeight="1" x14ac:dyDescent="0.25">
      <c r="C6538" s="129"/>
      <c r="D6538" s="130"/>
      <c r="E6538" s="124"/>
      <c r="F6538" s="124"/>
      <c r="G6538" s="131"/>
      <c r="H6538" s="132"/>
      <c r="I6538" s="133"/>
      <c r="J6538" s="133"/>
      <c r="K6538" s="133"/>
      <c r="L6538" s="133"/>
      <c r="M6538" s="133"/>
      <c r="N6538" s="133"/>
      <c r="O6538" s="134"/>
      <c r="P6538" s="129"/>
      <c r="Q6538" s="129"/>
      <c r="R6538" s="135"/>
      <c r="S6538" s="129"/>
      <c r="T6538" s="116"/>
      <c r="U6538" s="302"/>
      <c r="V6538" s="136"/>
      <c r="W6538" s="136"/>
      <c r="X6538" s="116"/>
    </row>
    <row r="6539" spans="3:24" ht="15" customHeight="1" x14ac:dyDescent="0.25">
      <c r="C6539" s="137"/>
      <c r="D6539" s="130"/>
      <c r="E6539" s="124"/>
      <c r="F6539" s="124"/>
      <c r="G6539" s="131"/>
      <c r="H6539" s="132"/>
      <c r="I6539" s="133"/>
      <c r="J6539" s="133"/>
      <c r="K6539" s="133"/>
      <c r="L6539" s="133"/>
      <c r="M6539" s="133"/>
      <c r="N6539" s="133"/>
      <c r="O6539" s="134"/>
      <c r="P6539" s="129"/>
      <c r="Q6539" s="137"/>
      <c r="R6539" s="138"/>
      <c r="S6539" s="137"/>
      <c r="T6539" s="124"/>
      <c r="U6539" s="301"/>
      <c r="V6539" s="139"/>
      <c r="W6539" s="139"/>
      <c r="X6539" s="124"/>
    </row>
    <row r="6540" spans="3:24" ht="15" customHeight="1" x14ac:dyDescent="0.25">
      <c r="C6540" s="129"/>
      <c r="D6540" s="130"/>
      <c r="E6540" s="124"/>
      <c r="F6540" s="124"/>
      <c r="G6540" s="131"/>
      <c r="H6540" s="132"/>
      <c r="I6540" s="133"/>
      <c r="J6540" s="133"/>
      <c r="K6540" s="133"/>
      <c r="L6540" s="133"/>
      <c r="M6540" s="133"/>
      <c r="N6540" s="133"/>
      <c r="O6540" s="134"/>
      <c r="P6540" s="129"/>
      <c r="Q6540" s="129"/>
      <c r="R6540" s="135"/>
      <c r="S6540" s="129"/>
      <c r="T6540" s="116"/>
      <c r="U6540" s="302"/>
      <c r="V6540" s="136"/>
      <c r="W6540" s="136"/>
      <c r="X6540" s="116"/>
    </row>
    <row r="6541" spans="3:24" ht="15" customHeight="1" x14ac:dyDescent="0.25">
      <c r="C6541" s="137"/>
      <c r="D6541" s="130"/>
      <c r="E6541" s="124"/>
      <c r="F6541" s="124"/>
      <c r="G6541" s="131"/>
      <c r="H6541" s="132"/>
      <c r="I6541" s="133"/>
      <c r="J6541" s="133"/>
      <c r="K6541" s="133"/>
      <c r="L6541" s="133"/>
      <c r="M6541" s="133"/>
      <c r="N6541" s="133"/>
      <c r="O6541" s="134"/>
      <c r="P6541" s="129"/>
      <c r="Q6541" s="137"/>
      <c r="R6541" s="138"/>
      <c r="S6541" s="137"/>
      <c r="T6541" s="124"/>
      <c r="U6541" s="301"/>
      <c r="V6541" s="139"/>
      <c r="W6541" s="139"/>
      <c r="X6541" s="124"/>
    </row>
    <row r="6542" spans="3:24" ht="15" customHeight="1" x14ac:dyDescent="0.25">
      <c r="C6542" s="129"/>
      <c r="D6542" s="130"/>
      <c r="E6542" s="124"/>
      <c r="F6542" s="124"/>
      <c r="G6542" s="131"/>
      <c r="H6542" s="132"/>
      <c r="I6542" s="133"/>
      <c r="J6542" s="133"/>
      <c r="K6542" s="133"/>
      <c r="L6542" s="133"/>
      <c r="M6542" s="133"/>
      <c r="N6542" s="133"/>
      <c r="O6542" s="134"/>
      <c r="P6542" s="129"/>
      <c r="Q6542" s="129"/>
      <c r="R6542" s="135"/>
      <c r="S6542" s="129"/>
      <c r="T6542" s="116"/>
      <c r="U6542" s="302"/>
      <c r="V6542" s="136"/>
      <c r="W6542" s="136"/>
      <c r="X6542" s="116"/>
    </row>
    <row r="6543" spans="3:24" ht="15" customHeight="1" x14ac:dyDescent="0.25">
      <c r="C6543" s="137"/>
      <c r="D6543" s="130"/>
      <c r="E6543" s="124"/>
      <c r="F6543" s="124"/>
      <c r="G6543" s="131"/>
      <c r="H6543" s="132"/>
      <c r="I6543" s="133"/>
      <c r="J6543" s="133"/>
      <c r="K6543" s="133"/>
      <c r="L6543" s="133"/>
      <c r="M6543" s="133"/>
      <c r="N6543" s="133"/>
      <c r="O6543" s="134"/>
      <c r="P6543" s="129"/>
      <c r="Q6543" s="137"/>
      <c r="R6543" s="138"/>
      <c r="S6543" s="137"/>
      <c r="T6543" s="124"/>
      <c r="U6543" s="301"/>
      <c r="V6543" s="139"/>
      <c r="W6543" s="139"/>
      <c r="X6543" s="124"/>
    </row>
    <row r="6544" spans="3:24" ht="15" customHeight="1" x14ac:dyDescent="0.25">
      <c r="C6544" s="129"/>
      <c r="D6544" s="130"/>
      <c r="E6544" s="124"/>
      <c r="F6544" s="124"/>
      <c r="G6544" s="131"/>
      <c r="H6544" s="132"/>
      <c r="I6544" s="133"/>
      <c r="J6544" s="133"/>
      <c r="K6544" s="133"/>
      <c r="L6544" s="133"/>
      <c r="M6544" s="133"/>
      <c r="N6544" s="133"/>
      <c r="O6544" s="134"/>
      <c r="P6544" s="129"/>
      <c r="Q6544" s="129"/>
      <c r="R6544" s="135"/>
      <c r="S6544" s="129"/>
      <c r="T6544" s="116"/>
      <c r="U6544" s="302"/>
      <c r="V6544" s="136"/>
      <c r="W6544" s="136"/>
      <c r="X6544" s="116"/>
    </row>
    <row r="6545" spans="3:24" ht="15" customHeight="1" x14ac:dyDescent="0.25">
      <c r="C6545" s="137"/>
      <c r="D6545" s="130"/>
      <c r="E6545" s="124"/>
      <c r="F6545" s="124"/>
      <c r="G6545" s="131"/>
      <c r="H6545" s="132"/>
      <c r="I6545" s="133"/>
      <c r="J6545" s="133"/>
      <c r="K6545" s="133"/>
      <c r="L6545" s="133"/>
      <c r="M6545" s="133"/>
      <c r="N6545" s="133"/>
      <c r="O6545" s="134"/>
      <c r="P6545" s="129"/>
      <c r="Q6545" s="137"/>
      <c r="R6545" s="138"/>
      <c r="S6545" s="137"/>
      <c r="T6545" s="124"/>
      <c r="U6545" s="301"/>
      <c r="V6545" s="139"/>
      <c r="W6545" s="139"/>
      <c r="X6545" s="124"/>
    </row>
    <row r="6546" spans="3:24" ht="15" customHeight="1" x14ac:dyDescent="0.25">
      <c r="C6546" s="129"/>
      <c r="D6546" s="130"/>
      <c r="E6546" s="124"/>
      <c r="F6546" s="124"/>
      <c r="G6546" s="131"/>
      <c r="H6546" s="132"/>
      <c r="I6546" s="133"/>
      <c r="J6546" s="133"/>
      <c r="K6546" s="133"/>
      <c r="L6546" s="133"/>
      <c r="M6546" s="133"/>
      <c r="N6546" s="133"/>
      <c r="O6546" s="134"/>
      <c r="P6546" s="129"/>
      <c r="Q6546" s="129"/>
      <c r="R6546" s="135"/>
      <c r="S6546" s="129"/>
      <c r="T6546" s="116"/>
      <c r="U6546" s="302"/>
      <c r="V6546" s="136"/>
      <c r="W6546" s="136"/>
      <c r="X6546" s="116"/>
    </row>
    <row r="6547" spans="3:24" ht="15" customHeight="1" x14ac:dyDescent="0.25">
      <c r="C6547" s="137"/>
      <c r="D6547" s="130"/>
      <c r="E6547" s="124"/>
      <c r="F6547" s="124"/>
      <c r="G6547" s="131"/>
      <c r="H6547" s="132"/>
      <c r="I6547" s="133"/>
      <c r="J6547" s="133"/>
      <c r="K6547" s="133"/>
      <c r="L6547" s="133"/>
      <c r="M6547" s="133"/>
      <c r="N6547" s="133"/>
      <c r="O6547" s="134"/>
      <c r="P6547" s="129"/>
      <c r="Q6547" s="137"/>
      <c r="R6547" s="138"/>
      <c r="S6547" s="137"/>
      <c r="T6547" s="124"/>
      <c r="U6547" s="301"/>
      <c r="V6547" s="139"/>
      <c r="W6547" s="139"/>
      <c r="X6547" s="124"/>
    </row>
    <row r="6548" spans="3:24" ht="15" customHeight="1" x14ac:dyDescent="0.25">
      <c r="C6548" s="129"/>
      <c r="D6548" s="130"/>
      <c r="E6548" s="124"/>
      <c r="F6548" s="124"/>
      <c r="G6548" s="131"/>
      <c r="H6548" s="132"/>
      <c r="I6548" s="133"/>
      <c r="J6548" s="133"/>
      <c r="K6548" s="133"/>
      <c r="L6548" s="133"/>
      <c r="M6548" s="133"/>
      <c r="N6548" s="133"/>
      <c r="O6548" s="134"/>
      <c r="P6548" s="129"/>
      <c r="Q6548" s="129"/>
      <c r="R6548" s="135"/>
      <c r="S6548" s="129"/>
      <c r="T6548" s="116"/>
      <c r="U6548" s="302"/>
      <c r="V6548" s="136"/>
      <c r="W6548" s="136"/>
      <c r="X6548" s="116"/>
    </row>
    <row r="6549" spans="3:24" ht="15" customHeight="1" x14ac:dyDescent="0.25">
      <c r="C6549" s="137"/>
      <c r="D6549" s="130"/>
      <c r="E6549" s="124"/>
      <c r="F6549" s="124"/>
      <c r="G6549" s="131"/>
      <c r="H6549" s="132"/>
      <c r="I6549" s="133"/>
      <c r="J6549" s="133"/>
      <c r="K6549" s="133"/>
      <c r="L6549" s="133"/>
      <c r="M6549" s="133"/>
      <c r="N6549" s="133"/>
      <c r="O6549" s="134"/>
      <c r="P6549" s="129"/>
      <c r="Q6549" s="137"/>
      <c r="R6549" s="138"/>
      <c r="S6549" s="137"/>
      <c r="T6549" s="124"/>
      <c r="U6549" s="301"/>
      <c r="V6549" s="139"/>
      <c r="W6549" s="139"/>
      <c r="X6549" s="124"/>
    </row>
    <row r="6550" spans="3:24" ht="15" customHeight="1" x14ac:dyDescent="0.25">
      <c r="C6550" s="129"/>
      <c r="D6550" s="130"/>
      <c r="E6550" s="124"/>
      <c r="F6550" s="124"/>
      <c r="G6550" s="131"/>
      <c r="H6550" s="132"/>
      <c r="I6550" s="133"/>
      <c r="J6550" s="133"/>
      <c r="K6550" s="133"/>
      <c r="L6550" s="133"/>
      <c r="M6550" s="133"/>
      <c r="N6550" s="133"/>
      <c r="O6550" s="134"/>
      <c r="P6550" s="129"/>
      <c r="Q6550" s="129"/>
      <c r="R6550" s="135"/>
      <c r="S6550" s="129"/>
      <c r="T6550" s="116"/>
      <c r="U6550" s="302"/>
      <c r="V6550" s="136"/>
      <c r="W6550" s="136"/>
      <c r="X6550" s="116"/>
    </row>
    <row r="6551" spans="3:24" ht="15" customHeight="1" x14ac:dyDescent="0.25">
      <c r="C6551" s="137"/>
      <c r="D6551" s="130"/>
      <c r="E6551" s="124"/>
      <c r="F6551" s="124"/>
      <c r="G6551" s="131"/>
      <c r="H6551" s="132"/>
      <c r="I6551" s="133"/>
      <c r="J6551" s="133"/>
      <c r="K6551" s="133"/>
      <c r="L6551" s="133"/>
      <c r="M6551" s="133"/>
      <c r="N6551" s="133"/>
      <c r="O6551" s="134"/>
      <c r="P6551" s="129"/>
      <c r="Q6551" s="137"/>
      <c r="R6551" s="138"/>
      <c r="S6551" s="137"/>
      <c r="T6551" s="124"/>
      <c r="U6551" s="301"/>
      <c r="V6551" s="139"/>
      <c r="W6551" s="139"/>
      <c r="X6551" s="124"/>
    </row>
    <row r="6552" spans="3:24" ht="15" customHeight="1" x14ac:dyDescent="0.25">
      <c r="C6552" s="129"/>
      <c r="D6552" s="130"/>
      <c r="E6552" s="124"/>
      <c r="F6552" s="124"/>
      <c r="G6552" s="131"/>
      <c r="H6552" s="132"/>
      <c r="I6552" s="133"/>
      <c r="J6552" s="133"/>
      <c r="K6552" s="133"/>
      <c r="L6552" s="133"/>
      <c r="M6552" s="133"/>
      <c r="N6552" s="133"/>
      <c r="O6552" s="134"/>
      <c r="P6552" s="129"/>
      <c r="Q6552" s="129"/>
      <c r="R6552" s="135"/>
      <c r="S6552" s="129"/>
      <c r="T6552" s="116"/>
      <c r="U6552" s="302"/>
      <c r="V6552" s="136"/>
      <c r="W6552" s="136"/>
      <c r="X6552" s="116"/>
    </row>
    <row r="6553" spans="3:24" ht="15" customHeight="1" x14ac:dyDescent="0.25">
      <c r="C6553" s="137"/>
      <c r="D6553" s="130"/>
      <c r="E6553" s="124"/>
      <c r="F6553" s="124"/>
      <c r="G6553" s="131"/>
      <c r="H6553" s="132"/>
      <c r="I6553" s="133"/>
      <c r="J6553" s="133"/>
      <c r="K6553" s="133"/>
      <c r="L6553" s="133"/>
      <c r="M6553" s="133"/>
      <c r="N6553" s="133"/>
      <c r="O6553" s="134"/>
      <c r="P6553" s="129"/>
      <c r="Q6553" s="137"/>
      <c r="R6553" s="138"/>
      <c r="S6553" s="137"/>
      <c r="T6553" s="124"/>
      <c r="U6553" s="301"/>
      <c r="V6553" s="139"/>
      <c r="W6553" s="139"/>
      <c r="X6553" s="124"/>
    </row>
    <row r="6554" spans="3:24" ht="15" customHeight="1" x14ac:dyDescent="0.25">
      <c r="C6554" s="129"/>
      <c r="D6554" s="130"/>
      <c r="E6554" s="124"/>
      <c r="F6554" s="124"/>
      <c r="G6554" s="131"/>
      <c r="H6554" s="132"/>
      <c r="I6554" s="133"/>
      <c r="J6554" s="133"/>
      <c r="K6554" s="133"/>
      <c r="L6554" s="133"/>
      <c r="M6554" s="133"/>
      <c r="N6554" s="133"/>
      <c r="O6554" s="134"/>
      <c r="P6554" s="129"/>
      <c r="Q6554" s="129"/>
      <c r="R6554" s="135"/>
      <c r="S6554" s="129"/>
      <c r="T6554" s="116"/>
      <c r="U6554" s="302"/>
      <c r="V6554" s="136"/>
      <c r="W6554" s="136"/>
      <c r="X6554" s="116"/>
    </row>
    <row r="6555" spans="3:24" ht="15" customHeight="1" x14ac:dyDescent="0.25">
      <c r="C6555" s="137"/>
      <c r="D6555" s="130"/>
      <c r="E6555" s="124"/>
      <c r="F6555" s="124"/>
      <c r="G6555" s="131"/>
      <c r="H6555" s="132"/>
      <c r="I6555" s="133"/>
      <c r="J6555" s="133"/>
      <c r="K6555" s="133"/>
      <c r="L6555" s="133"/>
      <c r="M6555" s="133"/>
      <c r="N6555" s="133"/>
      <c r="O6555" s="134"/>
      <c r="P6555" s="129"/>
      <c r="Q6555" s="137"/>
      <c r="R6555" s="138"/>
      <c r="S6555" s="137"/>
      <c r="T6555" s="124"/>
      <c r="U6555" s="301"/>
      <c r="V6555" s="139"/>
      <c r="W6555" s="139"/>
      <c r="X6555" s="124"/>
    </row>
    <row r="6556" spans="3:24" ht="15" customHeight="1" x14ac:dyDescent="0.25">
      <c r="C6556" s="129"/>
      <c r="D6556" s="130"/>
      <c r="E6556" s="124"/>
      <c r="F6556" s="124"/>
      <c r="G6556" s="131"/>
      <c r="H6556" s="132"/>
      <c r="I6556" s="133"/>
      <c r="J6556" s="133"/>
      <c r="K6556" s="133"/>
      <c r="L6556" s="133"/>
      <c r="M6556" s="133"/>
      <c r="N6556" s="133"/>
      <c r="O6556" s="134"/>
      <c r="P6556" s="129"/>
      <c r="Q6556" s="129"/>
      <c r="R6556" s="135"/>
      <c r="S6556" s="129"/>
      <c r="T6556" s="116"/>
      <c r="U6556" s="302"/>
      <c r="V6556" s="136"/>
      <c r="W6556" s="136"/>
      <c r="X6556" s="116"/>
    </row>
    <row r="6557" spans="3:24" ht="15" customHeight="1" x14ac:dyDescent="0.25">
      <c r="C6557" s="137"/>
      <c r="D6557" s="130"/>
      <c r="E6557" s="124"/>
      <c r="F6557" s="124"/>
      <c r="G6557" s="131"/>
      <c r="H6557" s="132"/>
      <c r="I6557" s="133"/>
      <c r="J6557" s="133"/>
      <c r="K6557" s="133"/>
      <c r="L6557" s="133"/>
      <c r="M6557" s="133"/>
      <c r="N6557" s="133"/>
      <c r="O6557" s="134"/>
      <c r="P6557" s="129"/>
      <c r="Q6557" s="137"/>
      <c r="R6557" s="138"/>
      <c r="S6557" s="137"/>
      <c r="T6557" s="124"/>
      <c r="U6557" s="301"/>
      <c r="V6557" s="139"/>
      <c r="W6557" s="139"/>
      <c r="X6557" s="124"/>
    </row>
    <row r="6558" spans="3:24" ht="15" customHeight="1" x14ac:dyDescent="0.25">
      <c r="C6558" s="129"/>
      <c r="D6558" s="130"/>
      <c r="E6558" s="124"/>
      <c r="F6558" s="124"/>
      <c r="G6558" s="131"/>
      <c r="H6558" s="132"/>
      <c r="I6558" s="133"/>
      <c r="J6558" s="133"/>
      <c r="K6558" s="133"/>
      <c r="L6558" s="133"/>
      <c r="M6558" s="133"/>
      <c r="N6558" s="133"/>
      <c r="O6558" s="134"/>
      <c r="P6558" s="129"/>
      <c r="Q6558" s="129"/>
      <c r="R6558" s="135"/>
      <c r="S6558" s="129"/>
      <c r="T6558" s="116"/>
      <c r="U6558" s="302"/>
      <c r="V6558" s="136"/>
      <c r="W6558" s="136"/>
      <c r="X6558" s="116"/>
    </row>
    <row r="6559" spans="3:24" ht="15" customHeight="1" x14ac:dyDescent="0.25">
      <c r="C6559" s="137"/>
      <c r="D6559" s="130"/>
      <c r="E6559" s="124"/>
      <c r="F6559" s="124"/>
      <c r="G6559" s="131"/>
      <c r="H6559" s="132"/>
      <c r="I6559" s="133"/>
      <c r="J6559" s="133"/>
      <c r="K6559" s="133"/>
      <c r="L6559" s="133"/>
      <c r="M6559" s="133"/>
      <c r="N6559" s="133"/>
      <c r="O6559" s="134"/>
      <c r="P6559" s="129"/>
      <c r="Q6559" s="137"/>
      <c r="R6559" s="138"/>
      <c r="S6559" s="137"/>
      <c r="T6559" s="124"/>
      <c r="U6559" s="301"/>
      <c r="V6559" s="139"/>
      <c r="W6559" s="139"/>
      <c r="X6559" s="124"/>
    </row>
    <row r="6560" spans="3:24" ht="15" customHeight="1" x14ac:dyDescent="0.25">
      <c r="C6560" s="129"/>
      <c r="D6560" s="130"/>
      <c r="E6560" s="124"/>
      <c r="F6560" s="124"/>
      <c r="G6560" s="131"/>
      <c r="H6560" s="132"/>
      <c r="I6560" s="133"/>
      <c r="J6560" s="133"/>
      <c r="K6560" s="133"/>
      <c r="L6560" s="133"/>
      <c r="M6560" s="133"/>
      <c r="N6560" s="133"/>
      <c r="O6560" s="134"/>
      <c r="P6560" s="129"/>
      <c r="Q6560" s="129"/>
      <c r="R6560" s="135"/>
      <c r="S6560" s="129"/>
      <c r="T6560" s="116"/>
      <c r="U6560" s="302"/>
      <c r="V6560" s="136"/>
      <c r="W6560" s="136"/>
      <c r="X6560" s="116"/>
    </row>
    <row r="6561" spans="3:24" ht="15" customHeight="1" x14ac:dyDescent="0.25">
      <c r="C6561" s="137"/>
      <c r="D6561" s="130"/>
      <c r="E6561" s="124"/>
      <c r="F6561" s="124"/>
      <c r="G6561" s="131"/>
      <c r="H6561" s="132"/>
      <c r="I6561" s="133"/>
      <c r="J6561" s="133"/>
      <c r="K6561" s="133"/>
      <c r="L6561" s="133"/>
      <c r="M6561" s="133"/>
      <c r="N6561" s="133"/>
      <c r="O6561" s="134"/>
      <c r="P6561" s="129"/>
      <c r="Q6561" s="137"/>
      <c r="R6561" s="138"/>
      <c r="S6561" s="137"/>
      <c r="T6561" s="124"/>
      <c r="U6561" s="301"/>
      <c r="V6561" s="139"/>
      <c r="W6561" s="139"/>
      <c r="X6561" s="124"/>
    </row>
    <row r="6562" spans="3:24" ht="15" customHeight="1" x14ac:dyDescent="0.25">
      <c r="C6562" s="129"/>
      <c r="D6562" s="130"/>
      <c r="E6562" s="124"/>
      <c r="F6562" s="124"/>
      <c r="G6562" s="131"/>
      <c r="H6562" s="132"/>
      <c r="I6562" s="133"/>
      <c r="J6562" s="133"/>
      <c r="K6562" s="133"/>
      <c r="L6562" s="133"/>
      <c r="M6562" s="133"/>
      <c r="N6562" s="133"/>
      <c r="O6562" s="134"/>
      <c r="P6562" s="129"/>
      <c r="Q6562" s="129"/>
      <c r="R6562" s="135"/>
      <c r="S6562" s="129"/>
      <c r="T6562" s="116"/>
      <c r="U6562" s="302"/>
      <c r="V6562" s="136"/>
      <c r="W6562" s="136"/>
      <c r="X6562" s="116"/>
    </row>
    <row r="6563" spans="3:24" ht="15" customHeight="1" x14ac:dyDescent="0.25">
      <c r="C6563" s="137"/>
      <c r="D6563" s="130"/>
      <c r="E6563" s="124"/>
      <c r="F6563" s="124"/>
      <c r="G6563" s="131"/>
      <c r="H6563" s="132"/>
      <c r="I6563" s="133"/>
      <c r="J6563" s="133"/>
      <c r="K6563" s="133"/>
      <c r="L6563" s="133"/>
      <c r="M6563" s="133"/>
      <c r="N6563" s="133"/>
      <c r="O6563" s="134"/>
      <c r="P6563" s="129"/>
      <c r="Q6563" s="137"/>
      <c r="R6563" s="138"/>
      <c r="S6563" s="137"/>
      <c r="T6563" s="124"/>
      <c r="U6563" s="301"/>
      <c r="V6563" s="139"/>
      <c r="W6563" s="139"/>
      <c r="X6563" s="124"/>
    </row>
    <row r="6564" spans="3:24" ht="15" customHeight="1" x14ac:dyDescent="0.25">
      <c r="C6564" s="129"/>
      <c r="D6564" s="130"/>
      <c r="E6564" s="124"/>
      <c r="F6564" s="124"/>
      <c r="G6564" s="131"/>
      <c r="H6564" s="132"/>
      <c r="I6564" s="133"/>
      <c r="J6564" s="133"/>
      <c r="K6564" s="133"/>
      <c r="L6564" s="133"/>
      <c r="M6564" s="133"/>
      <c r="N6564" s="133"/>
      <c r="O6564" s="134"/>
      <c r="P6564" s="129"/>
      <c r="Q6564" s="129"/>
      <c r="R6564" s="135"/>
      <c r="S6564" s="129"/>
      <c r="T6564" s="116"/>
      <c r="U6564" s="302"/>
      <c r="V6564" s="136"/>
      <c r="W6564" s="136"/>
      <c r="X6564" s="116"/>
    </row>
    <row r="6565" spans="3:24" ht="15" customHeight="1" x14ac:dyDescent="0.25">
      <c r="C6565" s="137"/>
      <c r="D6565" s="130"/>
      <c r="E6565" s="124"/>
      <c r="F6565" s="124"/>
      <c r="G6565" s="131"/>
      <c r="H6565" s="132"/>
      <c r="I6565" s="133"/>
      <c r="J6565" s="133"/>
      <c r="K6565" s="133"/>
      <c r="L6565" s="133"/>
      <c r="M6565" s="133"/>
      <c r="N6565" s="133"/>
      <c r="O6565" s="134"/>
      <c r="P6565" s="129"/>
      <c r="Q6565" s="137"/>
      <c r="R6565" s="138"/>
      <c r="S6565" s="137"/>
      <c r="T6565" s="124"/>
      <c r="U6565" s="301"/>
      <c r="V6565" s="139"/>
      <c r="W6565" s="139"/>
      <c r="X6565" s="124"/>
    </row>
    <row r="6566" spans="3:24" ht="15" customHeight="1" x14ac:dyDescent="0.25">
      <c r="C6566" s="129"/>
      <c r="D6566" s="130"/>
      <c r="E6566" s="124"/>
      <c r="F6566" s="124"/>
      <c r="G6566" s="131"/>
      <c r="H6566" s="132"/>
      <c r="I6566" s="133"/>
      <c r="J6566" s="133"/>
      <c r="K6566" s="133"/>
      <c r="L6566" s="133"/>
      <c r="M6566" s="133"/>
      <c r="N6566" s="133"/>
      <c r="O6566" s="134"/>
      <c r="P6566" s="129"/>
      <c r="Q6566" s="129"/>
      <c r="R6566" s="135"/>
      <c r="S6566" s="129"/>
      <c r="T6566" s="116"/>
      <c r="U6566" s="302"/>
      <c r="V6566" s="136"/>
      <c r="W6566" s="136"/>
      <c r="X6566" s="116"/>
    </row>
    <row r="6567" spans="3:24" ht="15" customHeight="1" x14ac:dyDescent="0.25">
      <c r="C6567" s="137"/>
      <c r="D6567" s="130"/>
      <c r="E6567" s="124"/>
      <c r="F6567" s="124"/>
      <c r="G6567" s="131"/>
      <c r="H6567" s="132"/>
      <c r="I6567" s="133"/>
      <c r="J6567" s="133"/>
      <c r="K6567" s="133"/>
      <c r="L6567" s="133"/>
      <c r="M6567" s="133"/>
      <c r="N6567" s="133"/>
      <c r="O6567" s="134"/>
      <c r="P6567" s="129"/>
      <c r="Q6567" s="137"/>
      <c r="R6567" s="138"/>
      <c r="S6567" s="137"/>
      <c r="T6567" s="124"/>
      <c r="U6567" s="301"/>
      <c r="V6567" s="139"/>
      <c r="W6567" s="139"/>
      <c r="X6567" s="124"/>
    </row>
    <row r="6568" spans="3:24" ht="15" customHeight="1" x14ac:dyDescent="0.25">
      <c r="C6568" s="129"/>
      <c r="D6568" s="130"/>
      <c r="E6568" s="124"/>
      <c r="F6568" s="124"/>
      <c r="G6568" s="131"/>
      <c r="H6568" s="132"/>
      <c r="I6568" s="133"/>
      <c r="J6568" s="133"/>
      <c r="K6568" s="133"/>
      <c r="L6568" s="133"/>
      <c r="M6568" s="133"/>
      <c r="N6568" s="133"/>
      <c r="O6568" s="134"/>
      <c r="P6568" s="129"/>
      <c r="Q6568" s="129"/>
      <c r="R6568" s="135"/>
      <c r="S6568" s="129"/>
      <c r="T6568" s="116"/>
      <c r="U6568" s="302"/>
      <c r="V6568" s="136"/>
      <c r="W6568" s="136"/>
      <c r="X6568" s="116"/>
    </row>
    <row r="6569" spans="3:24" ht="15" customHeight="1" x14ac:dyDescent="0.25">
      <c r="C6569" s="137"/>
      <c r="D6569" s="130"/>
      <c r="E6569" s="124"/>
      <c r="F6569" s="124"/>
      <c r="G6569" s="131"/>
      <c r="H6569" s="132"/>
      <c r="I6569" s="133"/>
      <c r="J6569" s="133"/>
      <c r="K6569" s="133"/>
      <c r="L6569" s="133"/>
      <c r="M6569" s="133"/>
      <c r="N6569" s="133"/>
      <c r="O6569" s="134"/>
      <c r="P6569" s="129"/>
      <c r="Q6569" s="137"/>
      <c r="R6569" s="138"/>
      <c r="S6569" s="137"/>
      <c r="T6569" s="124"/>
      <c r="U6569" s="301"/>
      <c r="V6569" s="139"/>
      <c r="W6569" s="139"/>
      <c r="X6569" s="124"/>
    </row>
    <row r="6570" spans="3:24" ht="15" customHeight="1" x14ac:dyDescent="0.25">
      <c r="C6570" s="129"/>
      <c r="D6570" s="130"/>
      <c r="E6570" s="124"/>
      <c r="F6570" s="124"/>
      <c r="G6570" s="131"/>
      <c r="H6570" s="132"/>
      <c r="I6570" s="133"/>
      <c r="J6570" s="133"/>
      <c r="K6570" s="133"/>
      <c r="L6570" s="133"/>
      <c r="M6570" s="133"/>
      <c r="N6570" s="133"/>
      <c r="O6570" s="134"/>
      <c r="P6570" s="129"/>
      <c r="Q6570" s="129"/>
      <c r="R6570" s="135"/>
      <c r="S6570" s="129"/>
      <c r="T6570" s="116"/>
      <c r="U6570" s="302"/>
      <c r="V6570" s="136"/>
      <c r="W6570" s="136"/>
      <c r="X6570" s="116"/>
    </row>
    <row r="6571" spans="3:24" ht="15" customHeight="1" x14ac:dyDescent="0.25">
      <c r="C6571" s="137"/>
      <c r="D6571" s="130"/>
      <c r="E6571" s="124"/>
      <c r="F6571" s="124"/>
      <c r="G6571" s="131"/>
      <c r="H6571" s="132"/>
      <c r="I6571" s="133"/>
      <c r="J6571" s="133"/>
      <c r="K6571" s="133"/>
      <c r="L6571" s="133"/>
      <c r="M6571" s="133"/>
      <c r="N6571" s="133"/>
      <c r="O6571" s="134"/>
      <c r="P6571" s="129"/>
      <c r="Q6571" s="137"/>
      <c r="R6571" s="138"/>
      <c r="S6571" s="137"/>
      <c r="T6571" s="124"/>
      <c r="U6571" s="301"/>
      <c r="V6571" s="139"/>
      <c r="W6571" s="139"/>
      <c r="X6571" s="124"/>
    </row>
    <row r="6572" spans="3:24" ht="15" customHeight="1" x14ac:dyDescent="0.25">
      <c r="C6572" s="129"/>
      <c r="D6572" s="130"/>
      <c r="E6572" s="124"/>
      <c r="F6572" s="124"/>
      <c r="G6572" s="131"/>
      <c r="H6572" s="132"/>
      <c r="I6572" s="133"/>
      <c r="J6572" s="133"/>
      <c r="K6572" s="133"/>
      <c r="L6572" s="133"/>
      <c r="M6572" s="133"/>
      <c r="N6572" s="133"/>
      <c r="O6572" s="134"/>
      <c r="P6572" s="129"/>
      <c r="Q6572" s="129"/>
      <c r="R6572" s="135"/>
      <c r="S6572" s="129"/>
      <c r="T6572" s="116"/>
      <c r="U6572" s="302"/>
      <c r="V6572" s="136"/>
      <c r="W6572" s="136"/>
      <c r="X6572" s="116"/>
    </row>
    <row r="6573" spans="3:24" ht="15" customHeight="1" x14ac:dyDescent="0.25">
      <c r="C6573" s="137"/>
      <c r="D6573" s="130"/>
      <c r="E6573" s="124"/>
      <c r="F6573" s="124"/>
      <c r="G6573" s="131"/>
      <c r="H6573" s="132"/>
      <c r="I6573" s="133"/>
      <c r="J6573" s="133"/>
      <c r="K6573" s="133"/>
      <c r="L6573" s="133"/>
      <c r="M6573" s="133"/>
      <c r="N6573" s="133"/>
      <c r="O6573" s="134"/>
      <c r="P6573" s="129"/>
      <c r="Q6573" s="137"/>
      <c r="R6573" s="138"/>
      <c r="S6573" s="137"/>
      <c r="T6573" s="124"/>
      <c r="U6573" s="301"/>
      <c r="V6573" s="139"/>
      <c r="W6573" s="139"/>
      <c r="X6573" s="124"/>
    </row>
    <row r="6574" spans="3:24" ht="15" customHeight="1" x14ac:dyDescent="0.25">
      <c r="C6574" s="129"/>
      <c r="D6574" s="130"/>
      <c r="E6574" s="124"/>
      <c r="F6574" s="124"/>
      <c r="G6574" s="131"/>
      <c r="H6574" s="132"/>
      <c r="I6574" s="133"/>
      <c r="J6574" s="133"/>
      <c r="K6574" s="133"/>
      <c r="L6574" s="133"/>
      <c r="M6574" s="133"/>
      <c r="N6574" s="133"/>
      <c r="O6574" s="134"/>
      <c r="P6574" s="129"/>
      <c r="Q6574" s="129"/>
      <c r="R6574" s="135"/>
      <c r="S6574" s="129"/>
      <c r="T6574" s="116"/>
      <c r="U6574" s="302"/>
      <c r="V6574" s="136"/>
      <c r="W6574" s="136"/>
      <c r="X6574" s="116"/>
    </row>
    <row r="6575" spans="3:24" ht="15" customHeight="1" x14ac:dyDescent="0.25">
      <c r="C6575" s="137"/>
      <c r="D6575" s="130"/>
      <c r="E6575" s="124"/>
      <c r="F6575" s="124"/>
      <c r="G6575" s="131"/>
      <c r="H6575" s="132"/>
      <c r="I6575" s="133"/>
      <c r="J6575" s="133"/>
      <c r="K6575" s="133"/>
      <c r="L6575" s="133"/>
      <c r="M6575" s="133"/>
      <c r="N6575" s="133"/>
      <c r="O6575" s="134"/>
      <c r="P6575" s="129"/>
      <c r="Q6575" s="137"/>
      <c r="R6575" s="138"/>
      <c r="S6575" s="137"/>
      <c r="T6575" s="124"/>
      <c r="U6575" s="301"/>
      <c r="V6575" s="139"/>
      <c r="W6575" s="139"/>
      <c r="X6575" s="124"/>
    </row>
    <row r="6576" spans="3:24" ht="15" customHeight="1" x14ac:dyDescent="0.25">
      <c r="C6576" s="129"/>
      <c r="D6576" s="130"/>
      <c r="E6576" s="124"/>
      <c r="F6576" s="124"/>
      <c r="G6576" s="131"/>
      <c r="H6576" s="132"/>
      <c r="I6576" s="133"/>
      <c r="J6576" s="133"/>
      <c r="K6576" s="133"/>
      <c r="L6576" s="133"/>
      <c r="M6576" s="133"/>
      <c r="N6576" s="133"/>
      <c r="O6576" s="134"/>
      <c r="P6576" s="129"/>
      <c r="Q6576" s="129"/>
      <c r="R6576" s="135"/>
      <c r="S6576" s="129"/>
      <c r="T6576" s="116"/>
      <c r="U6576" s="302"/>
      <c r="V6576" s="136"/>
      <c r="W6576" s="136"/>
      <c r="X6576" s="116"/>
    </row>
    <row r="6577" spans="3:24" ht="15" customHeight="1" x14ac:dyDescent="0.25">
      <c r="C6577" s="137"/>
      <c r="D6577" s="130"/>
      <c r="E6577" s="124"/>
      <c r="F6577" s="124"/>
      <c r="G6577" s="131"/>
      <c r="H6577" s="132"/>
      <c r="I6577" s="133"/>
      <c r="J6577" s="133"/>
      <c r="K6577" s="133"/>
      <c r="L6577" s="133"/>
      <c r="M6577" s="133"/>
      <c r="N6577" s="133"/>
      <c r="O6577" s="134"/>
      <c r="P6577" s="129"/>
      <c r="Q6577" s="137"/>
      <c r="R6577" s="138"/>
      <c r="S6577" s="137"/>
      <c r="T6577" s="124"/>
      <c r="U6577" s="301"/>
      <c r="V6577" s="139"/>
      <c r="W6577" s="139"/>
      <c r="X6577" s="124"/>
    </row>
    <row r="6578" spans="3:24" ht="15" customHeight="1" x14ac:dyDescent="0.25">
      <c r="C6578" s="129"/>
      <c r="D6578" s="130"/>
      <c r="E6578" s="124"/>
      <c r="F6578" s="124"/>
      <c r="G6578" s="131"/>
      <c r="H6578" s="132"/>
      <c r="I6578" s="133"/>
      <c r="J6578" s="133"/>
      <c r="K6578" s="133"/>
      <c r="L6578" s="133"/>
      <c r="M6578" s="133"/>
      <c r="N6578" s="133"/>
      <c r="O6578" s="134"/>
      <c r="P6578" s="129"/>
      <c r="Q6578" s="129"/>
      <c r="R6578" s="135"/>
      <c r="S6578" s="129"/>
      <c r="T6578" s="116"/>
      <c r="U6578" s="302"/>
      <c r="V6578" s="136"/>
      <c r="W6578" s="136"/>
      <c r="X6578" s="116"/>
    </row>
    <row r="6579" spans="3:24" ht="15" customHeight="1" x14ac:dyDescent="0.25">
      <c r="C6579" s="137"/>
      <c r="D6579" s="130"/>
      <c r="E6579" s="124"/>
      <c r="F6579" s="124"/>
      <c r="G6579" s="131"/>
      <c r="H6579" s="132"/>
      <c r="I6579" s="133"/>
      <c r="J6579" s="133"/>
      <c r="K6579" s="133"/>
      <c r="L6579" s="133"/>
      <c r="M6579" s="133"/>
      <c r="N6579" s="133"/>
      <c r="O6579" s="134"/>
      <c r="P6579" s="129"/>
      <c r="Q6579" s="137"/>
      <c r="R6579" s="138"/>
      <c r="S6579" s="137"/>
      <c r="T6579" s="124"/>
      <c r="U6579" s="301"/>
      <c r="V6579" s="139"/>
      <c r="W6579" s="139"/>
      <c r="X6579" s="124"/>
    </row>
    <row r="6580" spans="3:24" ht="15" customHeight="1" x14ac:dyDescent="0.25">
      <c r="C6580" s="129"/>
      <c r="D6580" s="130"/>
      <c r="E6580" s="124"/>
      <c r="F6580" s="124"/>
      <c r="G6580" s="131"/>
      <c r="H6580" s="132"/>
      <c r="I6580" s="133"/>
      <c r="J6580" s="133"/>
      <c r="K6580" s="133"/>
      <c r="L6580" s="133"/>
      <c r="M6580" s="133"/>
      <c r="N6580" s="133"/>
      <c r="O6580" s="134"/>
      <c r="P6580" s="129"/>
      <c r="Q6580" s="129"/>
      <c r="R6580" s="135"/>
      <c r="S6580" s="129"/>
      <c r="T6580" s="116"/>
      <c r="U6580" s="302"/>
      <c r="V6580" s="136"/>
      <c r="W6580" s="136"/>
      <c r="X6580" s="116"/>
    </row>
    <row r="6581" spans="3:24" ht="15" customHeight="1" x14ac:dyDescent="0.25">
      <c r="C6581" s="137"/>
      <c r="D6581" s="130"/>
      <c r="E6581" s="124"/>
      <c r="F6581" s="124"/>
      <c r="G6581" s="131"/>
      <c r="H6581" s="132"/>
      <c r="I6581" s="133"/>
      <c r="J6581" s="133"/>
      <c r="K6581" s="133"/>
      <c r="L6581" s="133"/>
      <c r="M6581" s="133"/>
      <c r="N6581" s="133"/>
      <c r="O6581" s="134"/>
      <c r="P6581" s="129"/>
      <c r="Q6581" s="137"/>
      <c r="R6581" s="138"/>
      <c r="S6581" s="137"/>
      <c r="T6581" s="124"/>
      <c r="U6581" s="301"/>
      <c r="V6581" s="139"/>
      <c r="W6581" s="139"/>
      <c r="X6581" s="124"/>
    </row>
    <row r="6582" spans="3:24" ht="15" customHeight="1" x14ac:dyDescent="0.25">
      <c r="C6582" s="129"/>
      <c r="D6582" s="130"/>
      <c r="E6582" s="124"/>
      <c r="F6582" s="124"/>
      <c r="G6582" s="131"/>
      <c r="H6582" s="132"/>
      <c r="I6582" s="133"/>
      <c r="J6582" s="133"/>
      <c r="K6582" s="133"/>
      <c r="L6582" s="133"/>
      <c r="M6582" s="133"/>
      <c r="N6582" s="133"/>
      <c r="O6582" s="134"/>
      <c r="P6582" s="129"/>
      <c r="Q6582" s="129"/>
      <c r="R6582" s="135"/>
      <c r="S6582" s="129"/>
      <c r="T6582" s="116"/>
      <c r="U6582" s="302"/>
      <c r="V6582" s="136"/>
      <c r="W6582" s="136"/>
      <c r="X6582" s="116"/>
    </row>
    <row r="6583" spans="3:24" ht="15" customHeight="1" x14ac:dyDescent="0.25">
      <c r="C6583" s="137"/>
      <c r="D6583" s="130"/>
      <c r="E6583" s="124"/>
      <c r="F6583" s="124"/>
      <c r="G6583" s="131"/>
      <c r="H6583" s="132"/>
      <c r="I6583" s="133"/>
      <c r="J6583" s="133"/>
      <c r="K6583" s="133"/>
      <c r="L6583" s="133"/>
      <c r="M6583" s="133"/>
      <c r="N6583" s="133"/>
      <c r="O6583" s="134"/>
      <c r="P6583" s="129"/>
      <c r="Q6583" s="137"/>
      <c r="R6583" s="138"/>
      <c r="S6583" s="137"/>
      <c r="T6583" s="124"/>
      <c r="U6583" s="301"/>
      <c r="V6583" s="139"/>
      <c r="W6583" s="139"/>
      <c r="X6583" s="124"/>
    </row>
    <row r="6584" spans="3:24" ht="15" customHeight="1" x14ac:dyDescent="0.25">
      <c r="C6584" s="129"/>
      <c r="D6584" s="130"/>
      <c r="E6584" s="124"/>
      <c r="F6584" s="124"/>
      <c r="G6584" s="131"/>
      <c r="H6584" s="132"/>
      <c r="I6584" s="133"/>
      <c r="J6584" s="133"/>
      <c r="K6584" s="133"/>
      <c r="L6584" s="133"/>
      <c r="M6584" s="133"/>
      <c r="N6584" s="133"/>
      <c r="O6584" s="134"/>
      <c r="P6584" s="129"/>
      <c r="Q6584" s="129"/>
      <c r="R6584" s="135"/>
      <c r="S6584" s="129"/>
      <c r="T6584" s="116"/>
      <c r="U6584" s="302"/>
      <c r="V6584" s="136"/>
      <c r="W6584" s="136"/>
      <c r="X6584" s="116"/>
    </row>
    <row r="6585" spans="3:24" ht="15" customHeight="1" x14ac:dyDescent="0.25">
      <c r="C6585" s="137"/>
      <c r="D6585" s="130"/>
      <c r="E6585" s="124"/>
      <c r="F6585" s="124"/>
      <c r="G6585" s="131"/>
      <c r="H6585" s="132"/>
      <c r="I6585" s="133"/>
      <c r="J6585" s="133"/>
      <c r="K6585" s="133"/>
      <c r="L6585" s="133"/>
      <c r="M6585" s="133"/>
      <c r="N6585" s="133"/>
      <c r="O6585" s="134"/>
      <c r="P6585" s="129"/>
      <c r="Q6585" s="137"/>
      <c r="R6585" s="138"/>
      <c r="S6585" s="137"/>
      <c r="T6585" s="124"/>
      <c r="U6585" s="301"/>
      <c r="V6585" s="139"/>
      <c r="W6585" s="139"/>
      <c r="X6585" s="124"/>
    </row>
    <row r="6586" spans="3:24" ht="15" customHeight="1" x14ac:dyDescent="0.25">
      <c r="C6586" s="129"/>
      <c r="D6586" s="130"/>
      <c r="E6586" s="124"/>
      <c r="F6586" s="124"/>
      <c r="G6586" s="131"/>
      <c r="H6586" s="132"/>
      <c r="I6586" s="133"/>
      <c r="J6586" s="133"/>
      <c r="K6586" s="133"/>
      <c r="L6586" s="133"/>
      <c r="M6586" s="133"/>
      <c r="N6586" s="133"/>
      <c r="O6586" s="134"/>
      <c r="P6586" s="129"/>
      <c r="Q6586" s="129"/>
      <c r="R6586" s="135"/>
      <c r="S6586" s="129"/>
      <c r="T6586" s="116"/>
      <c r="U6586" s="302"/>
      <c r="V6586" s="136"/>
      <c r="W6586" s="136"/>
      <c r="X6586" s="116"/>
    </row>
    <row r="6587" spans="3:24" ht="15" customHeight="1" x14ac:dyDescent="0.25">
      <c r="C6587" s="137"/>
      <c r="D6587" s="130"/>
      <c r="E6587" s="124"/>
      <c r="F6587" s="124"/>
      <c r="G6587" s="131"/>
      <c r="H6587" s="132"/>
      <c r="I6587" s="133"/>
      <c r="J6587" s="133"/>
      <c r="K6587" s="133"/>
      <c r="L6587" s="133"/>
      <c r="M6587" s="133"/>
      <c r="N6587" s="133"/>
      <c r="O6587" s="134"/>
      <c r="P6587" s="129"/>
      <c r="Q6587" s="137"/>
      <c r="R6587" s="138"/>
      <c r="S6587" s="137"/>
      <c r="T6587" s="124"/>
      <c r="U6587" s="301"/>
      <c r="V6587" s="139"/>
      <c r="W6587" s="139"/>
      <c r="X6587" s="124"/>
    </row>
    <row r="6588" spans="3:24" ht="15" customHeight="1" x14ac:dyDescent="0.25">
      <c r="C6588" s="129"/>
      <c r="D6588" s="130"/>
      <c r="E6588" s="124"/>
      <c r="F6588" s="124"/>
      <c r="G6588" s="131"/>
      <c r="H6588" s="132"/>
      <c r="I6588" s="133"/>
      <c r="J6588" s="133"/>
      <c r="K6588" s="133"/>
      <c r="L6588" s="133"/>
      <c r="M6588" s="133"/>
      <c r="N6588" s="133"/>
      <c r="O6588" s="134"/>
      <c r="P6588" s="129"/>
      <c r="Q6588" s="129"/>
      <c r="R6588" s="135"/>
      <c r="S6588" s="129"/>
      <c r="T6588" s="116"/>
      <c r="U6588" s="302"/>
      <c r="V6588" s="136"/>
      <c r="W6588" s="136"/>
      <c r="X6588" s="116"/>
    </row>
    <row r="6589" spans="3:24" ht="15" customHeight="1" x14ac:dyDescent="0.25">
      <c r="C6589" s="137"/>
      <c r="D6589" s="130"/>
      <c r="E6589" s="124"/>
      <c r="F6589" s="124"/>
      <c r="G6589" s="131"/>
      <c r="H6589" s="132"/>
      <c r="I6589" s="133"/>
      <c r="J6589" s="133"/>
      <c r="K6589" s="133"/>
      <c r="L6589" s="133"/>
      <c r="M6589" s="133"/>
      <c r="N6589" s="133"/>
      <c r="O6589" s="134"/>
      <c r="P6589" s="129"/>
      <c r="Q6589" s="137"/>
      <c r="R6589" s="138"/>
      <c r="S6589" s="137"/>
      <c r="T6589" s="124"/>
      <c r="U6589" s="301"/>
      <c r="V6589" s="139"/>
      <c r="W6589" s="139"/>
      <c r="X6589" s="124"/>
    </row>
    <row r="6590" spans="3:24" ht="15" customHeight="1" x14ac:dyDescent="0.25">
      <c r="C6590" s="129"/>
      <c r="D6590" s="130"/>
      <c r="E6590" s="124"/>
      <c r="F6590" s="124"/>
      <c r="G6590" s="131"/>
      <c r="H6590" s="132"/>
      <c r="I6590" s="133"/>
      <c r="J6590" s="133"/>
      <c r="K6590" s="133"/>
      <c r="L6590" s="133"/>
      <c r="M6590" s="133"/>
      <c r="N6590" s="133"/>
      <c r="O6590" s="134"/>
      <c r="P6590" s="129"/>
      <c r="Q6590" s="129"/>
      <c r="R6590" s="135"/>
      <c r="S6590" s="129"/>
      <c r="T6590" s="116"/>
      <c r="U6590" s="302"/>
      <c r="V6590" s="136"/>
      <c r="W6590" s="136"/>
      <c r="X6590" s="116"/>
    </row>
    <row r="6591" spans="3:24" ht="15" customHeight="1" x14ac:dyDescent="0.25">
      <c r="C6591" s="137"/>
      <c r="D6591" s="130"/>
      <c r="E6591" s="124"/>
      <c r="F6591" s="124"/>
      <c r="G6591" s="131"/>
      <c r="H6591" s="132"/>
      <c r="I6591" s="133"/>
      <c r="J6591" s="133"/>
      <c r="K6591" s="133"/>
      <c r="L6591" s="133"/>
      <c r="M6591" s="133"/>
      <c r="N6591" s="133"/>
      <c r="O6591" s="134"/>
      <c r="P6591" s="129"/>
      <c r="Q6591" s="137"/>
      <c r="R6591" s="138"/>
      <c r="S6591" s="137"/>
      <c r="T6591" s="124"/>
      <c r="U6591" s="301"/>
      <c r="V6591" s="139"/>
      <c r="W6591" s="139"/>
      <c r="X6591" s="124"/>
    </row>
    <row r="6592" spans="3:24" ht="15" customHeight="1" x14ac:dyDescent="0.25">
      <c r="C6592" s="129"/>
      <c r="D6592" s="130"/>
      <c r="E6592" s="124"/>
      <c r="F6592" s="124"/>
      <c r="G6592" s="131"/>
      <c r="H6592" s="132"/>
      <c r="I6592" s="133"/>
      <c r="J6592" s="133"/>
      <c r="K6592" s="133"/>
      <c r="L6592" s="133"/>
      <c r="M6592" s="133"/>
      <c r="N6592" s="133"/>
      <c r="O6592" s="134"/>
      <c r="P6592" s="129"/>
      <c r="Q6592" s="129"/>
      <c r="R6592" s="135"/>
      <c r="S6592" s="129"/>
      <c r="T6592" s="116"/>
      <c r="U6592" s="302"/>
      <c r="V6592" s="136"/>
      <c r="W6592" s="136"/>
      <c r="X6592" s="116"/>
    </row>
    <row r="6593" spans="3:24" ht="15" customHeight="1" x14ac:dyDescent="0.25">
      <c r="C6593" s="137"/>
      <c r="D6593" s="130"/>
      <c r="E6593" s="124"/>
      <c r="F6593" s="124"/>
      <c r="G6593" s="131"/>
      <c r="H6593" s="132"/>
      <c r="I6593" s="133"/>
      <c r="J6593" s="133"/>
      <c r="K6593" s="133"/>
      <c r="L6593" s="133"/>
      <c r="M6593" s="133"/>
      <c r="N6593" s="133"/>
      <c r="O6593" s="134"/>
      <c r="P6593" s="129"/>
      <c r="Q6593" s="137"/>
      <c r="R6593" s="138"/>
      <c r="S6593" s="137"/>
      <c r="T6593" s="124"/>
      <c r="U6593" s="301"/>
      <c r="V6593" s="139"/>
      <c r="W6593" s="139"/>
      <c r="X6593" s="124"/>
    </row>
    <row r="6594" spans="3:24" ht="15" customHeight="1" x14ac:dyDescent="0.25">
      <c r="C6594" s="129"/>
      <c r="D6594" s="130"/>
      <c r="E6594" s="124"/>
      <c r="F6594" s="124"/>
      <c r="G6594" s="131"/>
      <c r="H6594" s="132"/>
      <c r="I6594" s="133"/>
      <c r="J6594" s="133"/>
      <c r="K6594" s="133"/>
      <c r="L6594" s="133"/>
      <c r="M6594" s="133"/>
      <c r="N6594" s="133"/>
      <c r="O6594" s="134"/>
      <c r="P6594" s="129"/>
      <c r="Q6594" s="129"/>
      <c r="R6594" s="135"/>
      <c r="S6594" s="129"/>
      <c r="T6594" s="116"/>
      <c r="U6594" s="302"/>
      <c r="V6594" s="136"/>
      <c r="W6594" s="136"/>
      <c r="X6594" s="116"/>
    </row>
    <row r="6595" spans="3:24" ht="15" customHeight="1" x14ac:dyDescent="0.25">
      <c r="C6595" s="137"/>
      <c r="D6595" s="130"/>
      <c r="E6595" s="124"/>
      <c r="F6595" s="124"/>
      <c r="G6595" s="131"/>
      <c r="H6595" s="132"/>
      <c r="I6595" s="133"/>
      <c r="J6595" s="133"/>
      <c r="K6595" s="133"/>
      <c r="L6595" s="133"/>
      <c r="M6595" s="133"/>
      <c r="N6595" s="133"/>
      <c r="O6595" s="134"/>
      <c r="P6595" s="129"/>
      <c r="Q6595" s="137"/>
      <c r="R6595" s="138"/>
      <c r="S6595" s="137"/>
      <c r="T6595" s="124"/>
      <c r="U6595" s="301"/>
      <c r="V6595" s="139"/>
      <c r="W6595" s="139"/>
      <c r="X6595" s="124"/>
    </row>
    <row r="6596" spans="3:24" ht="15" customHeight="1" x14ac:dyDescent="0.25">
      <c r="C6596" s="129"/>
      <c r="D6596" s="130"/>
      <c r="E6596" s="124"/>
      <c r="F6596" s="124"/>
      <c r="G6596" s="131"/>
      <c r="H6596" s="132"/>
      <c r="I6596" s="133"/>
      <c r="J6596" s="133"/>
      <c r="K6596" s="133"/>
      <c r="L6596" s="133"/>
      <c r="M6596" s="133"/>
      <c r="N6596" s="133"/>
      <c r="O6596" s="134"/>
      <c r="P6596" s="129"/>
      <c r="Q6596" s="129"/>
      <c r="R6596" s="135"/>
      <c r="S6596" s="129"/>
      <c r="T6596" s="116"/>
      <c r="U6596" s="302"/>
      <c r="V6596" s="136"/>
      <c r="W6596" s="136"/>
      <c r="X6596" s="116"/>
    </row>
    <row r="6597" spans="3:24" ht="15" customHeight="1" x14ac:dyDescent="0.25">
      <c r="C6597" s="137"/>
      <c r="D6597" s="130"/>
      <c r="E6597" s="124"/>
      <c r="F6597" s="124"/>
      <c r="G6597" s="131"/>
      <c r="H6597" s="132"/>
      <c r="I6597" s="133"/>
      <c r="J6597" s="133"/>
      <c r="K6597" s="133"/>
      <c r="L6597" s="133"/>
      <c r="M6597" s="133"/>
      <c r="N6597" s="133"/>
      <c r="O6597" s="134"/>
      <c r="P6597" s="129"/>
      <c r="Q6597" s="137"/>
      <c r="R6597" s="138"/>
      <c r="S6597" s="137"/>
      <c r="T6597" s="124"/>
      <c r="U6597" s="301"/>
      <c r="V6597" s="139"/>
      <c r="W6597" s="139"/>
      <c r="X6597" s="124"/>
    </row>
    <row r="6598" spans="3:24" ht="15" customHeight="1" x14ac:dyDescent="0.25">
      <c r="C6598" s="129"/>
      <c r="D6598" s="130"/>
      <c r="E6598" s="124"/>
      <c r="F6598" s="124"/>
      <c r="G6598" s="131"/>
      <c r="H6598" s="132"/>
      <c r="I6598" s="133"/>
      <c r="J6598" s="133"/>
      <c r="K6598" s="133"/>
      <c r="L6598" s="133"/>
      <c r="M6598" s="133"/>
      <c r="N6598" s="133"/>
      <c r="O6598" s="134"/>
      <c r="P6598" s="129"/>
      <c r="Q6598" s="129"/>
      <c r="R6598" s="135"/>
      <c r="S6598" s="129"/>
      <c r="T6598" s="116"/>
      <c r="U6598" s="302"/>
      <c r="V6598" s="136"/>
      <c r="W6598" s="136"/>
      <c r="X6598" s="116"/>
    </row>
    <row r="6599" spans="3:24" ht="15" customHeight="1" x14ac:dyDescent="0.25">
      <c r="C6599" s="137"/>
      <c r="D6599" s="130"/>
      <c r="E6599" s="124"/>
      <c r="F6599" s="124"/>
      <c r="G6599" s="131"/>
      <c r="H6599" s="132"/>
      <c r="I6599" s="133"/>
      <c r="J6599" s="133"/>
      <c r="K6599" s="133"/>
      <c r="L6599" s="133"/>
      <c r="M6599" s="133"/>
      <c r="N6599" s="133"/>
      <c r="O6599" s="134"/>
      <c r="P6599" s="129"/>
      <c r="Q6599" s="137"/>
      <c r="R6599" s="138"/>
      <c r="S6599" s="137"/>
      <c r="T6599" s="124"/>
      <c r="U6599" s="301"/>
      <c r="V6599" s="139"/>
      <c r="W6599" s="139"/>
      <c r="X6599" s="124"/>
    </row>
    <row r="6600" spans="3:24" ht="15" customHeight="1" x14ac:dyDescent="0.25">
      <c r="C6600" s="129"/>
      <c r="D6600" s="130"/>
      <c r="E6600" s="124"/>
      <c r="F6600" s="124"/>
      <c r="G6600" s="131"/>
      <c r="H6600" s="132"/>
      <c r="I6600" s="133"/>
      <c r="J6600" s="133"/>
      <c r="K6600" s="133"/>
      <c r="L6600" s="133"/>
      <c r="M6600" s="133"/>
      <c r="N6600" s="133"/>
      <c r="O6600" s="134"/>
      <c r="P6600" s="129"/>
      <c r="Q6600" s="129"/>
      <c r="R6600" s="135"/>
      <c r="S6600" s="129"/>
      <c r="T6600" s="116"/>
      <c r="U6600" s="302"/>
      <c r="V6600" s="136"/>
      <c r="W6600" s="136"/>
      <c r="X6600" s="116"/>
    </row>
    <row r="6601" spans="3:24" ht="15" customHeight="1" x14ac:dyDescent="0.25">
      <c r="C6601" s="137"/>
      <c r="D6601" s="130"/>
      <c r="E6601" s="124"/>
      <c r="F6601" s="124"/>
      <c r="G6601" s="131"/>
      <c r="H6601" s="132"/>
      <c r="I6601" s="133"/>
      <c r="J6601" s="133"/>
      <c r="K6601" s="133"/>
      <c r="L6601" s="133"/>
      <c r="M6601" s="133"/>
      <c r="N6601" s="133"/>
      <c r="O6601" s="134"/>
      <c r="P6601" s="129"/>
      <c r="Q6601" s="137"/>
      <c r="R6601" s="138"/>
      <c r="S6601" s="137"/>
      <c r="T6601" s="124"/>
      <c r="U6601" s="301"/>
      <c r="V6601" s="139"/>
      <c r="W6601" s="139"/>
      <c r="X6601" s="124"/>
    </row>
    <row r="6602" spans="3:24" ht="15" customHeight="1" x14ac:dyDescent="0.25">
      <c r="C6602" s="129"/>
      <c r="D6602" s="130"/>
      <c r="E6602" s="124"/>
      <c r="F6602" s="124"/>
      <c r="G6602" s="131"/>
      <c r="H6602" s="132"/>
      <c r="I6602" s="133"/>
      <c r="J6602" s="133"/>
      <c r="K6602" s="133"/>
      <c r="L6602" s="133"/>
      <c r="M6602" s="133"/>
      <c r="N6602" s="133"/>
      <c r="O6602" s="134"/>
      <c r="P6602" s="129"/>
      <c r="Q6602" s="129"/>
      <c r="R6602" s="135"/>
      <c r="S6602" s="129"/>
      <c r="T6602" s="116"/>
      <c r="U6602" s="302"/>
      <c r="V6602" s="136"/>
      <c r="W6602" s="136"/>
      <c r="X6602" s="116"/>
    </row>
    <row r="6603" spans="3:24" ht="15" customHeight="1" x14ac:dyDescent="0.25">
      <c r="C6603" s="137"/>
      <c r="D6603" s="130"/>
      <c r="E6603" s="124"/>
      <c r="F6603" s="124"/>
      <c r="G6603" s="131"/>
      <c r="H6603" s="132"/>
      <c r="I6603" s="133"/>
      <c r="J6603" s="133"/>
      <c r="K6603" s="133"/>
      <c r="L6603" s="133"/>
      <c r="M6603" s="133"/>
      <c r="N6603" s="133"/>
      <c r="O6603" s="134"/>
      <c r="P6603" s="129"/>
      <c r="Q6603" s="137"/>
      <c r="R6603" s="138"/>
      <c r="S6603" s="137"/>
      <c r="T6603" s="124"/>
      <c r="U6603" s="301"/>
      <c r="V6603" s="139"/>
      <c r="W6603" s="139"/>
      <c r="X6603" s="124"/>
    </row>
    <row r="6604" spans="3:24" ht="15" customHeight="1" x14ac:dyDescent="0.25">
      <c r="C6604" s="129"/>
      <c r="D6604" s="130"/>
      <c r="E6604" s="124"/>
      <c r="F6604" s="124"/>
      <c r="G6604" s="131"/>
      <c r="H6604" s="132"/>
      <c r="I6604" s="133"/>
      <c r="J6604" s="133"/>
      <c r="K6604" s="133"/>
      <c r="L6604" s="133"/>
      <c r="M6604" s="133"/>
      <c r="N6604" s="133"/>
      <c r="O6604" s="134"/>
      <c r="P6604" s="129"/>
      <c r="Q6604" s="129"/>
      <c r="R6604" s="135"/>
      <c r="S6604" s="129"/>
      <c r="T6604" s="116"/>
      <c r="U6604" s="302"/>
      <c r="V6604" s="136"/>
      <c r="W6604" s="136"/>
      <c r="X6604" s="116"/>
    </row>
    <row r="6605" spans="3:24" ht="15" customHeight="1" x14ac:dyDescent="0.25">
      <c r="C6605" s="137"/>
      <c r="D6605" s="130"/>
      <c r="E6605" s="124"/>
      <c r="F6605" s="124"/>
      <c r="G6605" s="131"/>
      <c r="H6605" s="132"/>
      <c r="I6605" s="133"/>
      <c r="J6605" s="133"/>
      <c r="K6605" s="133"/>
      <c r="L6605" s="133"/>
      <c r="M6605" s="133"/>
      <c r="N6605" s="133"/>
      <c r="O6605" s="134"/>
      <c r="P6605" s="129"/>
      <c r="Q6605" s="137"/>
      <c r="R6605" s="138"/>
      <c r="S6605" s="137"/>
      <c r="T6605" s="124"/>
      <c r="U6605" s="301"/>
      <c r="V6605" s="139"/>
      <c r="W6605" s="139"/>
      <c r="X6605" s="124"/>
    </row>
    <row r="6606" spans="3:24" ht="15" customHeight="1" x14ac:dyDescent="0.25">
      <c r="C6606" s="129"/>
      <c r="D6606" s="130"/>
      <c r="E6606" s="124"/>
      <c r="F6606" s="124"/>
      <c r="G6606" s="131"/>
      <c r="H6606" s="132"/>
      <c r="I6606" s="133"/>
      <c r="J6606" s="133"/>
      <c r="K6606" s="133"/>
      <c r="L6606" s="133"/>
      <c r="M6606" s="133"/>
      <c r="N6606" s="133"/>
      <c r="O6606" s="134"/>
      <c r="P6606" s="129"/>
      <c r="Q6606" s="129"/>
      <c r="R6606" s="135"/>
      <c r="S6606" s="129"/>
      <c r="T6606" s="116"/>
      <c r="U6606" s="302"/>
      <c r="V6606" s="136"/>
      <c r="W6606" s="136"/>
      <c r="X6606" s="116"/>
    </row>
    <row r="6607" spans="3:24" ht="15" customHeight="1" x14ac:dyDescent="0.25">
      <c r="C6607" s="137"/>
      <c r="D6607" s="130"/>
      <c r="E6607" s="124"/>
      <c r="F6607" s="124"/>
      <c r="G6607" s="131"/>
      <c r="H6607" s="132"/>
      <c r="I6607" s="133"/>
      <c r="J6607" s="133"/>
      <c r="K6607" s="133"/>
      <c r="L6607" s="133"/>
      <c r="M6607" s="133"/>
      <c r="N6607" s="133"/>
      <c r="O6607" s="134"/>
      <c r="P6607" s="129"/>
      <c r="Q6607" s="137"/>
      <c r="R6607" s="138"/>
      <c r="S6607" s="137"/>
      <c r="T6607" s="124"/>
      <c r="U6607" s="301"/>
      <c r="V6607" s="139"/>
      <c r="W6607" s="139"/>
      <c r="X6607" s="124"/>
    </row>
    <row r="6608" spans="3:24" ht="15" customHeight="1" x14ac:dyDescent="0.25">
      <c r="C6608" s="129"/>
      <c r="D6608" s="130"/>
      <c r="E6608" s="124"/>
      <c r="F6608" s="124"/>
      <c r="G6608" s="131"/>
      <c r="H6608" s="132"/>
      <c r="I6608" s="133"/>
      <c r="J6608" s="133"/>
      <c r="K6608" s="133"/>
      <c r="L6608" s="133"/>
      <c r="M6608" s="133"/>
      <c r="N6608" s="133"/>
      <c r="O6608" s="134"/>
      <c r="P6608" s="129"/>
      <c r="Q6608" s="129"/>
      <c r="R6608" s="135"/>
      <c r="S6608" s="129"/>
      <c r="T6608" s="116"/>
      <c r="U6608" s="302"/>
      <c r="V6608" s="136"/>
      <c r="W6608" s="136"/>
      <c r="X6608" s="116"/>
    </row>
    <row r="6609" spans="3:24" ht="15" customHeight="1" x14ac:dyDescent="0.25">
      <c r="C6609" s="137"/>
      <c r="D6609" s="130"/>
      <c r="E6609" s="124"/>
      <c r="F6609" s="124"/>
      <c r="G6609" s="131"/>
      <c r="H6609" s="132"/>
      <c r="I6609" s="133"/>
      <c r="J6609" s="133"/>
      <c r="K6609" s="133"/>
      <c r="L6609" s="133"/>
      <c r="M6609" s="133"/>
      <c r="N6609" s="133"/>
      <c r="O6609" s="134"/>
      <c r="P6609" s="129"/>
      <c r="Q6609" s="137"/>
      <c r="R6609" s="138"/>
      <c r="S6609" s="137"/>
      <c r="T6609" s="124"/>
      <c r="U6609" s="301"/>
      <c r="V6609" s="139"/>
      <c r="W6609" s="139"/>
      <c r="X6609" s="124"/>
    </row>
    <row r="6610" spans="3:24" ht="15" customHeight="1" x14ac:dyDescent="0.25">
      <c r="C6610" s="129"/>
      <c r="D6610" s="130"/>
      <c r="E6610" s="124"/>
      <c r="F6610" s="124"/>
      <c r="G6610" s="131"/>
      <c r="H6610" s="132"/>
      <c r="I6610" s="133"/>
      <c r="J6610" s="133"/>
      <c r="K6610" s="133"/>
      <c r="L6610" s="133"/>
      <c r="M6610" s="133"/>
      <c r="N6610" s="133"/>
      <c r="O6610" s="134"/>
      <c r="P6610" s="129"/>
      <c r="Q6610" s="129"/>
      <c r="R6610" s="135"/>
      <c r="S6610" s="129"/>
      <c r="T6610" s="116"/>
      <c r="U6610" s="302"/>
      <c r="V6610" s="136"/>
      <c r="W6610" s="136"/>
      <c r="X6610" s="116"/>
    </row>
    <row r="6611" spans="3:24" ht="15" customHeight="1" x14ac:dyDescent="0.25">
      <c r="C6611" s="137"/>
      <c r="D6611" s="130"/>
      <c r="E6611" s="124"/>
      <c r="F6611" s="124"/>
      <c r="G6611" s="131"/>
      <c r="H6611" s="132"/>
      <c r="I6611" s="133"/>
      <c r="J6611" s="133"/>
      <c r="K6611" s="133"/>
      <c r="L6611" s="133"/>
      <c r="M6611" s="133"/>
      <c r="N6611" s="133"/>
      <c r="O6611" s="134"/>
      <c r="P6611" s="129"/>
      <c r="Q6611" s="137"/>
      <c r="R6611" s="138"/>
      <c r="S6611" s="137"/>
      <c r="T6611" s="124"/>
      <c r="U6611" s="301"/>
      <c r="V6611" s="139"/>
      <c r="W6611" s="139"/>
      <c r="X6611" s="124"/>
    </row>
    <row r="6612" spans="3:24" ht="15" customHeight="1" x14ac:dyDescent="0.25">
      <c r="C6612" s="129"/>
      <c r="D6612" s="130"/>
      <c r="E6612" s="124"/>
      <c r="F6612" s="124"/>
      <c r="G6612" s="131"/>
      <c r="H6612" s="132"/>
      <c r="I6612" s="133"/>
      <c r="J6612" s="133"/>
      <c r="K6612" s="133"/>
      <c r="L6612" s="133"/>
      <c r="M6612" s="133"/>
      <c r="N6612" s="133"/>
      <c r="O6612" s="134"/>
      <c r="P6612" s="129"/>
      <c r="Q6612" s="129"/>
      <c r="R6612" s="135"/>
      <c r="S6612" s="129"/>
      <c r="T6612" s="116"/>
      <c r="U6612" s="302"/>
      <c r="V6612" s="136"/>
      <c r="W6612" s="136"/>
      <c r="X6612" s="116"/>
    </row>
    <row r="6613" spans="3:24" ht="15" customHeight="1" x14ac:dyDescent="0.25">
      <c r="C6613" s="137"/>
      <c r="D6613" s="130"/>
      <c r="E6613" s="124"/>
      <c r="F6613" s="124"/>
      <c r="G6613" s="131"/>
      <c r="H6613" s="132"/>
      <c r="I6613" s="133"/>
      <c r="J6613" s="133"/>
      <c r="K6613" s="133"/>
      <c r="L6613" s="133"/>
      <c r="M6613" s="133"/>
      <c r="N6613" s="133"/>
      <c r="O6613" s="134"/>
      <c r="P6613" s="129"/>
      <c r="Q6613" s="137"/>
      <c r="R6613" s="138"/>
      <c r="S6613" s="137"/>
      <c r="T6613" s="124"/>
      <c r="U6613" s="301"/>
      <c r="V6613" s="139"/>
      <c r="W6613" s="139"/>
      <c r="X6613" s="124"/>
    </row>
    <row r="6614" spans="3:24" ht="15" customHeight="1" x14ac:dyDescent="0.25">
      <c r="C6614" s="129"/>
      <c r="D6614" s="130"/>
      <c r="E6614" s="124"/>
      <c r="F6614" s="124"/>
      <c r="G6614" s="131"/>
      <c r="H6614" s="132"/>
      <c r="I6614" s="133"/>
      <c r="J6614" s="133"/>
      <c r="K6614" s="133"/>
      <c r="L6614" s="133"/>
      <c r="M6614" s="133"/>
      <c r="N6614" s="133"/>
      <c r="O6614" s="134"/>
      <c r="P6614" s="129"/>
      <c r="Q6614" s="129"/>
      <c r="R6614" s="135"/>
      <c r="S6614" s="129"/>
      <c r="T6614" s="116"/>
      <c r="U6614" s="302"/>
      <c r="V6614" s="136"/>
      <c r="W6614" s="136"/>
      <c r="X6614" s="116"/>
    </row>
    <row r="6615" spans="3:24" ht="15" customHeight="1" x14ac:dyDescent="0.25">
      <c r="C6615" s="137"/>
      <c r="D6615" s="130"/>
      <c r="E6615" s="124"/>
      <c r="F6615" s="124"/>
      <c r="G6615" s="131"/>
      <c r="H6615" s="132"/>
      <c r="I6615" s="133"/>
      <c r="J6615" s="133"/>
      <c r="K6615" s="133"/>
      <c r="L6615" s="133"/>
      <c r="M6615" s="133"/>
      <c r="N6615" s="133"/>
      <c r="O6615" s="134"/>
      <c r="P6615" s="129"/>
      <c r="Q6615" s="137"/>
      <c r="R6615" s="138"/>
      <c r="S6615" s="137"/>
      <c r="T6615" s="124"/>
      <c r="U6615" s="301"/>
      <c r="V6615" s="139"/>
      <c r="W6615" s="139"/>
      <c r="X6615" s="124"/>
    </row>
    <row r="6616" spans="3:24" ht="15" customHeight="1" x14ac:dyDescent="0.25">
      <c r="C6616" s="129"/>
      <c r="D6616" s="130"/>
      <c r="E6616" s="124"/>
      <c r="F6616" s="124"/>
      <c r="G6616" s="131"/>
      <c r="H6616" s="132"/>
      <c r="I6616" s="133"/>
      <c r="J6616" s="133"/>
      <c r="K6616" s="133"/>
      <c r="L6616" s="133"/>
      <c r="M6616" s="133"/>
      <c r="N6616" s="133"/>
      <c r="O6616" s="134"/>
      <c r="P6616" s="129"/>
      <c r="Q6616" s="129"/>
      <c r="R6616" s="135"/>
      <c r="S6616" s="129"/>
      <c r="T6616" s="116"/>
      <c r="U6616" s="302"/>
      <c r="V6616" s="136"/>
      <c r="W6616" s="136"/>
      <c r="X6616" s="116"/>
    </row>
    <row r="6617" spans="3:24" ht="15" customHeight="1" x14ac:dyDescent="0.25">
      <c r="C6617" s="137"/>
      <c r="D6617" s="130"/>
      <c r="E6617" s="124"/>
      <c r="F6617" s="124"/>
      <c r="G6617" s="131"/>
      <c r="H6617" s="132"/>
      <c r="I6617" s="133"/>
      <c r="J6617" s="133"/>
      <c r="K6617" s="133"/>
      <c r="L6617" s="133"/>
      <c r="M6617" s="133"/>
      <c r="N6617" s="133"/>
      <c r="O6617" s="134"/>
      <c r="P6617" s="129"/>
      <c r="Q6617" s="137"/>
      <c r="R6617" s="138"/>
      <c r="S6617" s="137"/>
      <c r="T6617" s="124"/>
      <c r="U6617" s="301"/>
      <c r="V6617" s="139"/>
      <c r="W6617" s="139"/>
      <c r="X6617" s="124"/>
    </row>
    <row r="6618" spans="3:24" ht="15" customHeight="1" x14ac:dyDescent="0.25">
      <c r="C6618" s="129"/>
      <c r="D6618" s="130"/>
      <c r="E6618" s="124"/>
      <c r="F6618" s="124"/>
      <c r="G6618" s="131"/>
      <c r="H6618" s="132"/>
      <c r="I6618" s="133"/>
      <c r="J6618" s="133"/>
      <c r="K6618" s="133"/>
      <c r="L6618" s="133"/>
      <c r="M6618" s="133"/>
      <c r="N6618" s="133"/>
      <c r="O6618" s="134"/>
      <c r="P6618" s="129"/>
      <c r="Q6618" s="129"/>
      <c r="R6618" s="135"/>
      <c r="S6618" s="129"/>
      <c r="T6618" s="116"/>
      <c r="U6618" s="302"/>
      <c r="V6618" s="136"/>
      <c r="W6618" s="136"/>
      <c r="X6618" s="116"/>
    </row>
    <row r="6619" spans="3:24" ht="15" customHeight="1" x14ac:dyDescent="0.25">
      <c r="C6619" s="137"/>
      <c r="D6619" s="130"/>
      <c r="E6619" s="124"/>
      <c r="F6619" s="124"/>
      <c r="G6619" s="131"/>
      <c r="H6619" s="132"/>
      <c r="I6619" s="133"/>
      <c r="J6619" s="133"/>
      <c r="K6619" s="133"/>
      <c r="L6619" s="133"/>
      <c r="M6619" s="133"/>
      <c r="N6619" s="133"/>
      <c r="O6619" s="134"/>
      <c r="P6619" s="129"/>
      <c r="Q6619" s="137"/>
      <c r="R6619" s="138"/>
      <c r="S6619" s="137"/>
      <c r="T6619" s="124"/>
      <c r="U6619" s="301"/>
      <c r="V6619" s="139"/>
      <c r="W6619" s="139"/>
      <c r="X6619" s="124"/>
    </row>
    <row r="6620" spans="3:24" ht="15" customHeight="1" x14ac:dyDescent="0.25">
      <c r="C6620" s="129"/>
      <c r="D6620" s="130"/>
      <c r="E6620" s="124"/>
      <c r="F6620" s="124"/>
      <c r="G6620" s="131"/>
      <c r="H6620" s="132"/>
      <c r="I6620" s="133"/>
      <c r="J6620" s="133"/>
      <c r="K6620" s="133"/>
      <c r="L6620" s="133"/>
      <c r="M6620" s="133"/>
      <c r="N6620" s="133"/>
      <c r="O6620" s="134"/>
      <c r="P6620" s="129"/>
      <c r="Q6620" s="129"/>
      <c r="R6620" s="135"/>
      <c r="S6620" s="129"/>
      <c r="T6620" s="116"/>
      <c r="U6620" s="302"/>
      <c r="V6620" s="136"/>
      <c r="W6620" s="136"/>
      <c r="X6620" s="116"/>
    </row>
    <row r="6621" spans="3:24" ht="15" customHeight="1" x14ac:dyDescent="0.25">
      <c r="C6621" s="137"/>
      <c r="D6621" s="130"/>
      <c r="E6621" s="124"/>
      <c r="F6621" s="124"/>
      <c r="G6621" s="131"/>
      <c r="H6621" s="132"/>
      <c r="I6621" s="133"/>
      <c r="J6621" s="133"/>
      <c r="K6621" s="133"/>
      <c r="L6621" s="133"/>
      <c r="M6621" s="133"/>
      <c r="N6621" s="133"/>
      <c r="O6621" s="134"/>
      <c r="P6621" s="129"/>
      <c r="Q6621" s="137"/>
      <c r="R6621" s="138"/>
      <c r="S6621" s="137"/>
      <c r="T6621" s="124"/>
      <c r="U6621" s="301"/>
      <c r="V6621" s="139"/>
      <c r="W6621" s="139"/>
      <c r="X6621" s="124"/>
    </row>
    <row r="6622" spans="3:24" ht="15" customHeight="1" x14ac:dyDescent="0.25">
      <c r="C6622" s="129"/>
      <c r="D6622" s="130"/>
      <c r="E6622" s="124"/>
      <c r="F6622" s="124"/>
      <c r="G6622" s="131"/>
      <c r="H6622" s="132"/>
      <c r="I6622" s="133"/>
      <c r="J6622" s="133"/>
      <c r="K6622" s="133"/>
      <c r="L6622" s="133"/>
      <c r="M6622" s="133"/>
      <c r="N6622" s="133"/>
      <c r="O6622" s="134"/>
      <c r="P6622" s="129"/>
      <c r="Q6622" s="129"/>
      <c r="R6622" s="135"/>
      <c r="S6622" s="129"/>
      <c r="T6622" s="116"/>
      <c r="U6622" s="302"/>
      <c r="V6622" s="136"/>
      <c r="W6622" s="136"/>
      <c r="X6622" s="116"/>
    </row>
    <row r="6623" spans="3:24" ht="15" customHeight="1" x14ac:dyDescent="0.25">
      <c r="C6623" s="137"/>
      <c r="D6623" s="130"/>
      <c r="E6623" s="124"/>
      <c r="F6623" s="124"/>
      <c r="G6623" s="131"/>
      <c r="H6623" s="132"/>
      <c r="I6623" s="133"/>
      <c r="J6623" s="133"/>
      <c r="K6623" s="133"/>
      <c r="L6623" s="133"/>
      <c r="M6623" s="133"/>
      <c r="N6623" s="133"/>
      <c r="O6623" s="134"/>
      <c r="P6623" s="129"/>
      <c r="Q6623" s="137"/>
      <c r="R6623" s="138"/>
      <c r="S6623" s="137"/>
      <c r="T6623" s="124"/>
      <c r="U6623" s="301"/>
      <c r="V6623" s="139"/>
      <c r="W6623" s="139"/>
      <c r="X6623" s="124"/>
    </row>
    <row r="6624" spans="3:24" ht="15" customHeight="1" x14ac:dyDescent="0.25">
      <c r="C6624" s="129"/>
      <c r="D6624" s="130"/>
      <c r="E6624" s="124"/>
      <c r="F6624" s="124"/>
      <c r="G6624" s="131"/>
      <c r="H6624" s="132"/>
      <c r="I6624" s="133"/>
      <c r="J6624" s="133"/>
      <c r="K6624" s="133"/>
      <c r="L6624" s="133"/>
      <c r="M6624" s="133"/>
      <c r="N6624" s="133"/>
      <c r="O6624" s="134"/>
      <c r="P6624" s="129"/>
      <c r="Q6624" s="129"/>
      <c r="R6624" s="135"/>
      <c r="S6624" s="129"/>
      <c r="T6624" s="116"/>
      <c r="U6624" s="302"/>
      <c r="V6624" s="136"/>
      <c r="W6624" s="136"/>
      <c r="X6624" s="116"/>
    </row>
    <row r="6625" spans="3:24" ht="15" customHeight="1" x14ac:dyDescent="0.25">
      <c r="C6625" s="137"/>
      <c r="D6625" s="130"/>
      <c r="E6625" s="124"/>
      <c r="F6625" s="124"/>
      <c r="G6625" s="131"/>
      <c r="H6625" s="132"/>
      <c r="I6625" s="133"/>
      <c r="J6625" s="133"/>
      <c r="K6625" s="133"/>
      <c r="L6625" s="133"/>
      <c r="M6625" s="133"/>
      <c r="N6625" s="133"/>
      <c r="O6625" s="134"/>
      <c r="P6625" s="129"/>
      <c r="Q6625" s="137"/>
      <c r="R6625" s="138"/>
      <c r="S6625" s="137"/>
      <c r="T6625" s="124"/>
      <c r="U6625" s="301"/>
      <c r="V6625" s="139"/>
      <c r="W6625" s="139"/>
      <c r="X6625" s="124"/>
    </row>
    <row r="6626" spans="3:24" ht="15" customHeight="1" x14ac:dyDescent="0.25">
      <c r="C6626" s="129"/>
      <c r="D6626" s="130"/>
      <c r="E6626" s="124"/>
      <c r="F6626" s="124"/>
      <c r="G6626" s="131"/>
      <c r="H6626" s="132"/>
      <c r="I6626" s="133"/>
      <c r="J6626" s="133"/>
      <c r="K6626" s="133"/>
      <c r="L6626" s="133"/>
      <c r="M6626" s="133"/>
      <c r="N6626" s="133"/>
      <c r="O6626" s="134"/>
      <c r="P6626" s="129"/>
      <c r="Q6626" s="129"/>
      <c r="R6626" s="135"/>
      <c r="S6626" s="129"/>
      <c r="T6626" s="116"/>
      <c r="U6626" s="302"/>
      <c r="V6626" s="136"/>
      <c r="W6626" s="136"/>
      <c r="X6626" s="116"/>
    </row>
    <row r="6627" spans="3:24" ht="15" customHeight="1" x14ac:dyDescent="0.25">
      <c r="C6627" s="137"/>
      <c r="D6627" s="130"/>
      <c r="E6627" s="124"/>
      <c r="F6627" s="124"/>
      <c r="G6627" s="131"/>
      <c r="H6627" s="132"/>
      <c r="I6627" s="133"/>
      <c r="J6627" s="133"/>
      <c r="K6627" s="133"/>
      <c r="L6627" s="133"/>
      <c r="M6627" s="133"/>
      <c r="N6627" s="133"/>
      <c r="O6627" s="134"/>
      <c r="P6627" s="129"/>
      <c r="Q6627" s="137"/>
      <c r="R6627" s="138"/>
      <c r="S6627" s="137"/>
      <c r="T6627" s="124"/>
      <c r="U6627" s="301"/>
      <c r="V6627" s="139"/>
      <c r="W6627" s="139"/>
      <c r="X6627" s="124"/>
    </row>
    <row r="6628" spans="3:24" ht="15" customHeight="1" x14ac:dyDescent="0.25">
      <c r="C6628" s="129"/>
      <c r="D6628" s="130"/>
      <c r="E6628" s="124"/>
      <c r="F6628" s="124"/>
      <c r="G6628" s="131"/>
      <c r="H6628" s="132"/>
      <c r="I6628" s="133"/>
      <c r="J6628" s="133"/>
      <c r="K6628" s="133"/>
      <c r="L6628" s="133"/>
      <c r="M6628" s="133"/>
      <c r="N6628" s="133"/>
      <c r="O6628" s="134"/>
      <c r="P6628" s="129"/>
      <c r="Q6628" s="129"/>
      <c r="R6628" s="135"/>
      <c r="S6628" s="129"/>
      <c r="T6628" s="116"/>
      <c r="U6628" s="302"/>
      <c r="V6628" s="136"/>
      <c r="W6628" s="136"/>
      <c r="X6628" s="116"/>
    </row>
    <row r="6629" spans="3:24" ht="15" customHeight="1" x14ac:dyDescent="0.25">
      <c r="C6629" s="137"/>
      <c r="D6629" s="130"/>
      <c r="E6629" s="124"/>
      <c r="F6629" s="124"/>
      <c r="G6629" s="131"/>
      <c r="H6629" s="132"/>
      <c r="I6629" s="133"/>
      <c r="J6629" s="133"/>
      <c r="K6629" s="133"/>
      <c r="L6629" s="133"/>
      <c r="M6629" s="133"/>
      <c r="N6629" s="133"/>
      <c r="O6629" s="134"/>
      <c r="P6629" s="129"/>
      <c r="Q6629" s="137"/>
      <c r="R6629" s="138"/>
      <c r="S6629" s="137"/>
      <c r="T6629" s="124"/>
      <c r="U6629" s="301"/>
      <c r="V6629" s="139"/>
      <c r="W6629" s="139"/>
      <c r="X6629" s="124"/>
    </row>
    <row r="6630" spans="3:24" ht="15" customHeight="1" x14ac:dyDescent="0.25">
      <c r="C6630" s="129"/>
      <c r="D6630" s="130"/>
      <c r="E6630" s="124"/>
      <c r="F6630" s="124"/>
      <c r="G6630" s="131"/>
      <c r="H6630" s="132"/>
      <c r="I6630" s="133"/>
      <c r="J6630" s="133"/>
      <c r="K6630" s="133"/>
      <c r="L6630" s="133"/>
      <c r="M6630" s="133"/>
      <c r="N6630" s="133"/>
      <c r="O6630" s="134"/>
      <c r="P6630" s="129"/>
      <c r="Q6630" s="129"/>
      <c r="R6630" s="135"/>
      <c r="S6630" s="129"/>
      <c r="T6630" s="116"/>
      <c r="U6630" s="302"/>
      <c r="V6630" s="136"/>
      <c r="W6630" s="136"/>
      <c r="X6630" s="116"/>
    </row>
    <row r="6631" spans="3:24" ht="15" customHeight="1" x14ac:dyDescent="0.25">
      <c r="C6631" s="137"/>
      <c r="D6631" s="130"/>
      <c r="E6631" s="124"/>
      <c r="F6631" s="124"/>
      <c r="G6631" s="131"/>
      <c r="H6631" s="132"/>
      <c r="I6631" s="133"/>
      <c r="J6631" s="133"/>
      <c r="K6631" s="133"/>
      <c r="L6631" s="133"/>
      <c r="M6631" s="133"/>
      <c r="N6631" s="133"/>
      <c r="O6631" s="134"/>
      <c r="P6631" s="129"/>
      <c r="Q6631" s="137"/>
      <c r="R6631" s="138"/>
      <c r="S6631" s="137"/>
      <c r="T6631" s="124"/>
      <c r="U6631" s="301"/>
      <c r="V6631" s="139"/>
      <c r="W6631" s="139"/>
      <c r="X6631" s="124"/>
    </row>
    <row r="6632" spans="3:24" ht="15" customHeight="1" x14ac:dyDescent="0.25">
      <c r="C6632" s="129"/>
      <c r="D6632" s="130"/>
      <c r="E6632" s="124"/>
      <c r="F6632" s="124"/>
      <c r="G6632" s="131"/>
      <c r="H6632" s="132"/>
      <c r="I6632" s="133"/>
      <c r="J6632" s="133"/>
      <c r="K6632" s="133"/>
      <c r="L6632" s="133"/>
      <c r="M6632" s="133"/>
      <c r="N6632" s="133"/>
      <c r="O6632" s="134"/>
      <c r="P6632" s="129"/>
      <c r="Q6632" s="129"/>
      <c r="R6632" s="135"/>
      <c r="S6632" s="129"/>
      <c r="T6632" s="116"/>
      <c r="U6632" s="302"/>
      <c r="V6632" s="136"/>
      <c r="W6632" s="136"/>
      <c r="X6632" s="116"/>
    </row>
    <row r="6633" spans="3:24" ht="15" customHeight="1" x14ac:dyDescent="0.25">
      <c r="C6633" s="137"/>
      <c r="D6633" s="130"/>
      <c r="E6633" s="124"/>
      <c r="F6633" s="124"/>
      <c r="G6633" s="131"/>
      <c r="H6633" s="132"/>
      <c r="I6633" s="133"/>
      <c r="J6633" s="133"/>
      <c r="K6633" s="133"/>
      <c r="L6633" s="133"/>
      <c r="M6633" s="133"/>
      <c r="N6633" s="133"/>
      <c r="O6633" s="134"/>
      <c r="P6633" s="129"/>
      <c r="Q6633" s="137"/>
      <c r="R6633" s="138"/>
      <c r="S6633" s="137"/>
      <c r="T6633" s="124"/>
      <c r="U6633" s="301"/>
      <c r="V6633" s="139"/>
      <c r="W6633" s="139"/>
      <c r="X6633" s="124"/>
    </row>
    <row r="6634" spans="3:24" ht="15" customHeight="1" x14ac:dyDescent="0.25">
      <c r="C6634" s="129"/>
      <c r="D6634" s="130"/>
      <c r="E6634" s="124"/>
      <c r="F6634" s="124"/>
      <c r="G6634" s="131"/>
      <c r="H6634" s="132"/>
      <c r="I6634" s="133"/>
      <c r="J6634" s="133"/>
      <c r="K6634" s="133"/>
      <c r="L6634" s="133"/>
      <c r="M6634" s="133"/>
      <c r="N6634" s="133"/>
      <c r="O6634" s="134"/>
      <c r="P6634" s="129"/>
      <c r="Q6634" s="129"/>
      <c r="R6634" s="135"/>
      <c r="S6634" s="129"/>
      <c r="T6634" s="116"/>
      <c r="U6634" s="302"/>
      <c r="V6634" s="136"/>
      <c r="W6634" s="136"/>
      <c r="X6634" s="116"/>
    </row>
    <row r="6635" spans="3:24" ht="15" customHeight="1" x14ac:dyDescent="0.25">
      <c r="C6635" s="137"/>
      <c r="D6635" s="130"/>
      <c r="E6635" s="124"/>
      <c r="F6635" s="124"/>
      <c r="G6635" s="131"/>
      <c r="H6635" s="132"/>
      <c r="I6635" s="133"/>
      <c r="J6635" s="133"/>
      <c r="K6635" s="133"/>
      <c r="L6635" s="133"/>
      <c r="M6635" s="133"/>
      <c r="N6635" s="133"/>
      <c r="O6635" s="134"/>
      <c r="P6635" s="129"/>
      <c r="Q6635" s="137"/>
      <c r="R6635" s="138"/>
      <c r="S6635" s="137"/>
      <c r="T6635" s="124"/>
      <c r="U6635" s="301"/>
      <c r="V6635" s="139"/>
      <c r="W6635" s="139"/>
      <c r="X6635" s="124"/>
    </row>
    <row r="6636" spans="3:24" ht="15" customHeight="1" x14ac:dyDescent="0.25">
      <c r="C6636" s="129"/>
      <c r="D6636" s="130"/>
      <c r="E6636" s="124"/>
      <c r="F6636" s="124"/>
      <c r="G6636" s="131"/>
      <c r="H6636" s="132"/>
      <c r="I6636" s="133"/>
      <c r="J6636" s="133"/>
      <c r="K6636" s="133"/>
      <c r="L6636" s="133"/>
      <c r="M6636" s="133"/>
      <c r="N6636" s="133"/>
      <c r="O6636" s="134"/>
      <c r="P6636" s="129"/>
      <c r="Q6636" s="129"/>
      <c r="R6636" s="135"/>
      <c r="S6636" s="129"/>
      <c r="T6636" s="116"/>
      <c r="U6636" s="302"/>
      <c r="V6636" s="136"/>
      <c r="W6636" s="136"/>
      <c r="X6636" s="116"/>
    </row>
    <row r="6637" spans="3:24" ht="15" customHeight="1" x14ac:dyDescent="0.25">
      <c r="C6637" s="137"/>
      <c r="D6637" s="130"/>
      <c r="E6637" s="124"/>
      <c r="F6637" s="124"/>
      <c r="G6637" s="131"/>
      <c r="H6637" s="132"/>
      <c r="I6637" s="133"/>
      <c r="J6637" s="133"/>
      <c r="K6637" s="133"/>
      <c r="L6637" s="133"/>
      <c r="M6637" s="133"/>
      <c r="N6637" s="133"/>
      <c r="O6637" s="134"/>
      <c r="P6637" s="129"/>
      <c r="Q6637" s="137"/>
      <c r="R6637" s="138"/>
      <c r="S6637" s="137"/>
      <c r="T6637" s="124"/>
      <c r="U6637" s="301"/>
      <c r="V6637" s="139"/>
      <c r="W6637" s="139"/>
      <c r="X6637" s="124"/>
    </row>
    <row r="6638" spans="3:24" ht="15" customHeight="1" x14ac:dyDescent="0.25">
      <c r="C6638" s="129"/>
      <c r="D6638" s="130"/>
      <c r="E6638" s="124"/>
      <c r="F6638" s="124"/>
      <c r="G6638" s="131"/>
      <c r="H6638" s="132"/>
      <c r="I6638" s="133"/>
      <c r="J6638" s="133"/>
      <c r="K6638" s="133"/>
      <c r="L6638" s="133"/>
      <c r="M6638" s="133"/>
      <c r="N6638" s="133"/>
      <c r="O6638" s="134"/>
      <c r="P6638" s="129"/>
      <c r="Q6638" s="129"/>
      <c r="R6638" s="135"/>
      <c r="S6638" s="129"/>
      <c r="T6638" s="116"/>
      <c r="U6638" s="302"/>
      <c r="V6638" s="136"/>
      <c r="W6638" s="136"/>
      <c r="X6638" s="116"/>
    </row>
    <row r="6639" spans="3:24" ht="15" customHeight="1" x14ac:dyDescent="0.25">
      <c r="C6639" s="137"/>
      <c r="D6639" s="130"/>
      <c r="E6639" s="124"/>
      <c r="F6639" s="124"/>
      <c r="G6639" s="131"/>
      <c r="H6639" s="132"/>
      <c r="I6639" s="133"/>
      <c r="J6639" s="133"/>
      <c r="K6639" s="133"/>
      <c r="L6639" s="133"/>
      <c r="M6639" s="133"/>
      <c r="N6639" s="133"/>
      <c r="O6639" s="134"/>
      <c r="P6639" s="129"/>
      <c r="Q6639" s="137"/>
      <c r="R6639" s="138"/>
      <c r="S6639" s="137"/>
      <c r="T6639" s="124"/>
      <c r="U6639" s="301"/>
      <c r="V6639" s="139"/>
      <c r="W6639" s="139"/>
      <c r="X6639" s="124"/>
    </row>
    <row r="6640" spans="3:24" ht="15" customHeight="1" x14ac:dyDescent="0.25">
      <c r="C6640" s="129"/>
      <c r="D6640" s="130"/>
      <c r="E6640" s="124"/>
      <c r="F6640" s="124"/>
      <c r="G6640" s="131"/>
      <c r="H6640" s="132"/>
      <c r="I6640" s="133"/>
      <c r="J6640" s="133"/>
      <c r="K6640" s="133"/>
      <c r="L6640" s="133"/>
      <c r="M6640" s="133"/>
      <c r="N6640" s="133"/>
      <c r="O6640" s="134"/>
      <c r="P6640" s="129"/>
      <c r="Q6640" s="129"/>
      <c r="R6640" s="135"/>
      <c r="S6640" s="129"/>
      <c r="T6640" s="116"/>
      <c r="U6640" s="302"/>
      <c r="V6640" s="136"/>
      <c r="W6640" s="136"/>
      <c r="X6640" s="116"/>
    </row>
    <row r="6641" spans="3:24" ht="15" customHeight="1" x14ac:dyDescent="0.25">
      <c r="C6641" s="137"/>
      <c r="D6641" s="130"/>
      <c r="E6641" s="124"/>
      <c r="F6641" s="124"/>
      <c r="G6641" s="131"/>
      <c r="H6641" s="132"/>
      <c r="I6641" s="133"/>
      <c r="J6641" s="133"/>
      <c r="K6641" s="133"/>
      <c r="L6641" s="133"/>
      <c r="M6641" s="133"/>
      <c r="N6641" s="133"/>
      <c r="O6641" s="134"/>
      <c r="P6641" s="129"/>
      <c r="Q6641" s="137"/>
      <c r="R6641" s="138"/>
      <c r="S6641" s="137"/>
      <c r="T6641" s="124"/>
      <c r="U6641" s="301"/>
      <c r="V6641" s="139"/>
      <c r="W6641" s="139"/>
      <c r="X6641" s="124"/>
    </row>
    <row r="6642" spans="3:24" ht="15" customHeight="1" x14ac:dyDescent="0.25">
      <c r="C6642" s="129"/>
      <c r="D6642" s="130"/>
      <c r="E6642" s="124"/>
      <c r="F6642" s="124"/>
      <c r="G6642" s="131"/>
      <c r="H6642" s="132"/>
      <c r="I6642" s="133"/>
      <c r="J6642" s="133"/>
      <c r="K6642" s="133"/>
      <c r="L6642" s="133"/>
      <c r="M6642" s="133"/>
      <c r="N6642" s="133"/>
      <c r="O6642" s="134"/>
      <c r="P6642" s="129"/>
      <c r="Q6642" s="129"/>
      <c r="R6642" s="135"/>
      <c r="S6642" s="129"/>
      <c r="T6642" s="116"/>
      <c r="U6642" s="302"/>
      <c r="V6642" s="136"/>
      <c r="W6642" s="136"/>
      <c r="X6642" s="116"/>
    </row>
    <row r="6643" spans="3:24" ht="15" customHeight="1" x14ac:dyDescent="0.25">
      <c r="C6643" s="137"/>
      <c r="D6643" s="130"/>
      <c r="E6643" s="124"/>
      <c r="F6643" s="124"/>
      <c r="G6643" s="131"/>
      <c r="H6643" s="132"/>
      <c r="I6643" s="133"/>
      <c r="J6643" s="133"/>
      <c r="K6643" s="133"/>
      <c r="L6643" s="133"/>
      <c r="M6643" s="133"/>
      <c r="N6643" s="133"/>
      <c r="O6643" s="134"/>
      <c r="P6643" s="129"/>
      <c r="Q6643" s="137"/>
      <c r="R6643" s="138"/>
      <c r="S6643" s="137"/>
      <c r="T6643" s="124"/>
      <c r="U6643" s="301"/>
      <c r="V6643" s="139"/>
      <c r="W6643" s="139"/>
      <c r="X6643" s="124"/>
    </row>
    <row r="6644" spans="3:24" ht="15" customHeight="1" x14ac:dyDescent="0.25">
      <c r="C6644" s="129"/>
      <c r="D6644" s="130"/>
      <c r="E6644" s="124"/>
      <c r="F6644" s="124"/>
      <c r="G6644" s="131"/>
      <c r="H6644" s="132"/>
      <c r="I6644" s="133"/>
      <c r="J6644" s="133"/>
      <c r="K6644" s="133"/>
      <c r="L6644" s="133"/>
      <c r="M6644" s="133"/>
      <c r="N6644" s="133"/>
      <c r="O6644" s="134"/>
      <c r="P6644" s="129"/>
      <c r="Q6644" s="129"/>
      <c r="R6644" s="135"/>
      <c r="S6644" s="129"/>
      <c r="T6644" s="116"/>
      <c r="U6644" s="302"/>
      <c r="V6644" s="136"/>
      <c r="W6644" s="136"/>
      <c r="X6644" s="116"/>
    </row>
    <row r="6645" spans="3:24" ht="15" customHeight="1" x14ac:dyDescent="0.25">
      <c r="C6645" s="137"/>
      <c r="D6645" s="130"/>
      <c r="E6645" s="124"/>
      <c r="F6645" s="124"/>
      <c r="G6645" s="131"/>
      <c r="H6645" s="132"/>
      <c r="I6645" s="133"/>
      <c r="J6645" s="133"/>
      <c r="K6645" s="133"/>
      <c r="L6645" s="133"/>
      <c r="M6645" s="133"/>
      <c r="N6645" s="133"/>
      <c r="O6645" s="134"/>
      <c r="P6645" s="129"/>
      <c r="Q6645" s="137"/>
      <c r="R6645" s="138"/>
      <c r="S6645" s="137"/>
      <c r="T6645" s="124"/>
      <c r="U6645" s="301"/>
      <c r="V6645" s="139"/>
      <c r="W6645" s="139"/>
      <c r="X6645" s="124"/>
    </row>
    <row r="6646" spans="3:24" ht="15" customHeight="1" x14ac:dyDescent="0.25">
      <c r="C6646" s="129"/>
      <c r="D6646" s="130"/>
      <c r="E6646" s="124"/>
      <c r="F6646" s="124"/>
      <c r="G6646" s="131"/>
      <c r="H6646" s="132"/>
      <c r="I6646" s="133"/>
      <c r="J6646" s="133"/>
      <c r="K6646" s="133"/>
      <c r="L6646" s="133"/>
      <c r="M6646" s="133"/>
      <c r="N6646" s="133"/>
      <c r="O6646" s="134"/>
      <c r="P6646" s="129"/>
      <c r="Q6646" s="129"/>
      <c r="R6646" s="135"/>
      <c r="S6646" s="129"/>
      <c r="T6646" s="116"/>
      <c r="U6646" s="302"/>
      <c r="V6646" s="136"/>
      <c r="W6646" s="136"/>
      <c r="X6646" s="116"/>
    </row>
    <row r="6647" spans="3:24" ht="15" customHeight="1" x14ac:dyDescent="0.25">
      <c r="C6647" s="137"/>
      <c r="D6647" s="130"/>
      <c r="E6647" s="124"/>
      <c r="F6647" s="124"/>
      <c r="G6647" s="131"/>
      <c r="H6647" s="132"/>
      <c r="I6647" s="133"/>
      <c r="J6647" s="133"/>
      <c r="K6647" s="133"/>
      <c r="L6647" s="133"/>
      <c r="M6647" s="133"/>
      <c r="N6647" s="133"/>
      <c r="O6647" s="134"/>
      <c r="P6647" s="129"/>
      <c r="Q6647" s="137"/>
      <c r="R6647" s="138"/>
      <c r="S6647" s="137"/>
      <c r="T6647" s="124"/>
      <c r="U6647" s="301"/>
      <c r="V6647" s="139"/>
      <c r="W6647" s="139"/>
      <c r="X6647" s="124"/>
    </row>
    <row r="6648" spans="3:24" ht="15" customHeight="1" x14ac:dyDescent="0.25">
      <c r="C6648" s="129"/>
      <c r="D6648" s="130"/>
      <c r="E6648" s="124"/>
      <c r="F6648" s="124"/>
      <c r="G6648" s="131"/>
      <c r="H6648" s="132"/>
      <c r="I6648" s="133"/>
      <c r="J6648" s="133"/>
      <c r="K6648" s="133"/>
      <c r="L6648" s="133"/>
      <c r="M6648" s="133"/>
      <c r="N6648" s="133"/>
      <c r="O6648" s="134"/>
      <c r="P6648" s="129"/>
      <c r="Q6648" s="129"/>
      <c r="R6648" s="135"/>
      <c r="S6648" s="129"/>
      <c r="T6648" s="116"/>
      <c r="U6648" s="302"/>
      <c r="V6648" s="136"/>
      <c r="W6648" s="136"/>
      <c r="X6648" s="116"/>
    </row>
    <row r="6649" spans="3:24" ht="15" customHeight="1" x14ac:dyDescent="0.25">
      <c r="C6649" s="137"/>
      <c r="D6649" s="130"/>
      <c r="E6649" s="124"/>
      <c r="F6649" s="124"/>
      <c r="G6649" s="131"/>
      <c r="H6649" s="132"/>
      <c r="I6649" s="133"/>
      <c r="J6649" s="133"/>
      <c r="K6649" s="133"/>
      <c r="L6649" s="133"/>
      <c r="M6649" s="133"/>
      <c r="N6649" s="133"/>
      <c r="O6649" s="134"/>
      <c r="P6649" s="129"/>
      <c r="Q6649" s="137"/>
      <c r="R6649" s="138"/>
      <c r="S6649" s="137"/>
      <c r="T6649" s="124"/>
      <c r="U6649" s="301"/>
      <c r="V6649" s="139"/>
      <c r="W6649" s="139"/>
      <c r="X6649" s="124"/>
    </row>
    <row r="6650" spans="3:24" ht="15" customHeight="1" x14ac:dyDescent="0.25">
      <c r="C6650" s="129"/>
      <c r="D6650" s="130"/>
      <c r="E6650" s="124"/>
      <c r="F6650" s="124"/>
      <c r="G6650" s="131"/>
      <c r="H6650" s="132"/>
      <c r="I6650" s="133"/>
      <c r="J6650" s="133"/>
      <c r="K6650" s="133"/>
      <c r="L6650" s="133"/>
      <c r="M6650" s="133"/>
      <c r="N6650" s="133"/>
      <c r="O6650" s="134"/>
      <c r="P6650" s="129"/>
      <c r="Q6650" s="129"/>
      <c r="R6650" s="135"/>
      <c r="S6650" s="129"/>
      <c r="T6650" s="116"/>
      <c r="U6650" s="302"/>
      <c r="V6650" s="136"/>
      <c r="W6650" s="136"/>
      <c r="X6650" s="116"/>
    </row>
    <row r="6651" spans="3:24" ht="15" customHeight="1" x14ac:dyDescent="0.25">
      <c r="C6651" s="137"/>
      <c r="D6651" s="130"/>
      <c r="E6651" s="124"/>
      <c r="F6651" s="124"/>
      <c r="G6651" s="131"/>
      <c r="H6651" s="132"/>
      <c r="I6651" s="133"/>
      <c r="J6651" s="133"/>
      <c r="K6651" s="133"/>
      <c r="L6651" s="133"/>
      <c r="M6651" s="133"/>
      <c r="N6651" s="133"/>
      <c r="O6651" s="134"/>
      <c r="P6651" s="129"/>
      <c r="Q6651" s="137"/>
      <c r="R6651" s="138"/>
      <c r="S6651" s="137"/>
      <c r="T6651" s="124"/>
      <c r="U6651" s="301"/>
      <c r="V6651" s="139"/>
      <c r="W6651" s="139"/>
      <c r="X6651" s="124"/>
    </row>
    <row r="6652" spans="3:24" ht="15" customHeight="1" x14ac:dyDescent="0.25">
      <c r="C6652" s="129"/>
      <c r="D6652" s="130"/>
      <c r="E6652" s="124"/>
      <c r="F6652" s="124"/>
      <c r="G6652" s="131"/>
      <c r="H6652" s="132"/>
      <c r="I6652" s="133"/>
      <c r="J6652" s="133"/>
      <c r="K6652" s="133"/>
      <c r="L6652" s="133"/>
      <c r="M6652" s="133"/>
      <c r="N6652" s="133"/>
      <c r="O6652" s="134"/>
      <c r="P6652" s="129"/>
      <c r="Q6652" s="129"/>
      <c r="R6652" s="135"/>
      <c r="S6652" s="129"/>
      <c r="T6652" s="116"/>
      <c r="U6652" s="302"/>
      <c r="V6652" s="136"/>
      <c r="W6652" s="136"/>
      <c r="X6652" s="116"/>
    </row>
    <row r="6653" spans="3:24" ht="15" customHeight="1" x14ac:dyDescent="0.25">
      <c r="C6653" s="137"/>
      <c r="D6653" s="130"/>
      <c r="E6653" s="124"/>
      <c r="F6653" s="124"/>
      <c r="G6653" s="131"/>
      <c r="H6653" s="132"/>
      <c r="I6653" s="133"/>
      <c r="J6653" s="133"/>
      <c r="K6653" s="133"/>
      <c r="L6653" s="133"/>
      <c r="M6653" s="133"/>
      <c r="N6653" s="133"/>
      <c r="O6653" s="134"/>
      <c r="P6653" s="129"/>
      <c r="Q6653" s="137"/>
      <c r="R6653" s="138"/>
      <c r="S6653" s="137"/>
      <c r="T6653" s="124"/>
      <c r="U6653" s="301"/>
      <c r="V6653" s="139"/>
      <c r="W6653" s="139"/>
      <c r="X6653" s="124"/>
    </row>
    <row r="6654" spans="3:24" ht="15" customHeight="1" x14ac:dyDescent="0.25">
      <c r="C6654" s="129"/>
      <c r="D6654" s="130"/>
      <c r="E6654" s="124"/>
      <c r="F6654" s="124"/>
      <c r="G6654" s="131"/>
      <c r="H6654" s="132"/>
      <c r="I6654" s="133"/>
      <c r="J6654" s="133"/>
      <c r="K6654" s="133"/>
      <c r="L6654" s="133"/>
      <c r="M6654" s="133"/>
      <c r="N6654" s="133"/>
      <c r="O6654" s="134"/>
      <c r="P6654" s="129"/>
      <c r="Q6654" s="129"/>
      <c r="R6654" s="135"/>
      <c r="S6654" s="129"/>
      <c r="T6654" s="116"/>
      <c r="U6654" s="302"/>
      <c r="V6654" s="136"/>
      <c r="W6654" s="136"/>
      <c r="X6654" s="116"/>
    </row>
    <row r="6655" spans="3:24" ht="15" customHeight="1" x14ac:dyDescent="0.25">
      <c r="C6655" s="137"/>
      <c r="D6655" s="130"/>
      <c r="E6655" s="124"/>
      <c r="F6655" s="124"/>
      <c r="G6655" s="131"/>
      <c r="H6655" s="132"/>
      <c r="I6655" s="133"/>
      <c r="J6655" s="133"/>
      <c r="K6655" s="133"/>
      <c r="L6655" s="133"/>
      <c r="M6655" s="133"/>
      <c r="N6655" s="133"/>
      <c r="O6655" s="134"/>
      <c r="P6655" s="129"/>
      <c r="Q6655" s="137"/>
      <c r="R6655" s="138"/>
      <c r="S6655" s="137"/>
      <c r="T6655" s="124"/>
      <c r="U6655" s="301"/>
      <c r="V6655" s="139"/>
      <c r="W6655" s="139"/>
      <c r="X6655" s="124"/>
    </row>
    <row r="6656" spans="3:24" ht="15" customHeight="1" x14ac:dyDescent="0.25">
      <c r="C6656" s="129"/>
      <c r="D6656" s="130"/>
      <c r="E6656" s="124"/>
      <c r="F6656" s="124"/>
      <c r="G6656" s="131"/>
      <c r="H6656" s="132"/>
      <c r="I6656" s="133"/>
      <c r="J6656" s="133"/>
      <c r="K6656" s="133"/>
      <c r="L6656" s="133"/>
      <c r="M6656" s="133"/>
      <c r="N6656" s="133"/>
      <c r="O6656" s="134"/>
      <c r="P6656" s="129"/>
      <c r="Q6656" s="129"/>
      <c r="R6656" s="135"/>
      <c r="S6656" s="129"/>
      <c r="T6656" s="116"/>
      <c r="U6656" s="302"/>
      <c r="V6656" s="136"/>
      <c r="W6656" s="136"/>
      <c r="X6656" s="116"/>
    </row>
    <row r="6657" spans="3:24" ht="15" customHeight="1" x14ac:dyDescent="0.25">
      <c r="C6657" s="137"/>
      <c r="D6657" s="130"/>
      <c r="E6657" s="124"/>
      <c r="F6657" s="124"/>
      <c r="G6657" s="131"/>
      <c r="H6657" s="132"/>
      <c r="I6657" s="133"/>
      <c r="J6657" s="133"/>
      <c r="K6657" s="133"/>
      <c r="L6657" s="133"/>
      <c r="M6657" s="133"/>
      <c r="N6657" s="133"/>
      <c r="O6657" s="134"/>
      <c r="P6657" s="129"/>
      <c r="Q6657" s="137"/>
      <c r="R6657" s="138"/>
      <c r="S6657" s="137"/>
      <c r="T6657" s="124"/>
      <c r="U6657" s="301"/>
      <c r="V6657" s="139"/>
      <c r="W6657" s="139"/>
      <c r="X6657" s="124"/>
    </row>
    <row r="6658" spans="3:24" ht="15" customHeight="1" x14ac:dyDescent="0.25">
      <c r="C6658" s="129"/>
      <c r="D6658" s="130"/>
      <c r="E6658" s="124"/>
      <c r="F6658" s="124"/>
      <c r="G6658" s="131"/>
      <c r="H6658" s="132"/>
      <c r="I6658" s="133"/>
      <c r="J6658" s="133"/>
      <c r="K6658" s="133"/>
      <c r="L6658" s="133"/>
      <c r="M6658" s="133"/>
      <c r="N6658" s="133"/>
      <c r="O6658" s="134"/>
      <c r="P6658" s="129"/>
      <c r="Q6658" s="129"/>
      <c r="R6658" s="135"/>
      <c r="S6658" s="129"/>
      <c r="T6658" s="116"/>
      <c r="U6658" s="302"/>
      <c r="V6658" s="136"/>
      <c r="W6658" s="136"/>
      <c r="X6658" s="116"/>
    </row>
    <row r="6659" spans="3:24" ht="15" customHeight="1" x14ac:dyDescent="0.25">
      <c r="C6659" s="137"/>
      <c r="D6659" s="130"/>
      <c r="E6659" s="124"/>
      <c r="F6659" s="124"/>
      <c r="G6659" s="131"/>
      <c r="H6659" s="132"/>
      <c r="I6659" s="133"/>
      <c r="J6659" s="133"/>
      <c r="K6659" s="133"/>
      <c r="L6659" s="133"/>
      <c r="M6659" s="133"/>
      <c r="N6659" s="133"/>
      <c r="O6659" s="134"/>
      <c r="P6659" s="129"/>
      <c r="Q6659" s="137"/>
      <c r="R6659" s="138"/>
      <c r="S6659" s="137"/>
      <c r="T6659" s="124"/>
      <c r="U6659" s="301"/>
      <c r="V6659" s="139"/>
      <c r="W6659" s="139"/>
      <c r="X6659" s="124"/>
    </row>
    <row r="6660" spans="3:24" ht="15" customHeight="1" x14ac:dyDescent="0.25">
      <c r="C6660" s="129"/>
      <c r="D6660" s="130"/>
      <c r="E6660" s="124"/>
      <c r="F6660" s="124"/>
      <c r="G6660" s="131"/>
      <c r="H6660" s="132"/>
      <c r="I6660" s="133"/>
      <c r="J6660" s="133"/>
      <c r="K6660" s="133"/>
      <c r="L6660" s="133"/>
      <c r="M6660" s="133"/>
      <c r="N6660" s="133"/>
      <c r="O6660" s="134"/>
      <c r="P6660" s="129"/>
      <c r="Q6660" s="129"/>
      <c r="R6660" s="135"/>
      <c r="S6660" s="129"/>
      <c r="T6660" s="116"/>
      <c r="U6660" s="302"/>
      <c r="V6660" s="136"/>
      <c r="W6660" s="136"/>
      <c r="X6660" s="116"/>
    </row>
    <row r="6661" spans="3:24" ht="15" customHeight="1" x14ac:dyDescent="0.25">
      <c r="C6661" s="137"/>
      <c r="D6661" s="130"/>
      <c r="E6661" s="124"/>
      <c r="F6661" s="124"/>
      <c r="G6661" s="131"/>
      <c r="H6661" s="132"/>
      <c r="I6661" s="133"/>
      <c r="J6661" s="133"/>
      <c r="K6661" s="133"/>
      <c r="L6661" s="133"/>
      <c r="M6661" s="133"/>
      <c r="N6661" s="133"/>
      <c r="O6661" s="134"/>
      <c r="P6661" s="129"/>
      <c r="Q6661" s="137"/>
      <c r="R6661" s="138"/>
      <c r="S6661" s="137"/>
      <c r="T6661" s="124"/>
      <c r="U6661" s="301"/>
      <c r="V6661" s="139"/>
      <c r="W6661" s="139"/>
      <c r="X6661" s="124"/>
    </row>
    <row r="6662" spans="3:24" ht="15" customHeight="1" x14ac:dyDescent="0.25">
      <c r="C6662" s="129"/>
      <c r="D6662" s="130"/>
      <c r="E6662" s="124"/>
      <c r="F6662" s="124"/>
      <c r="G6662" s="131"/>
      <c r="H6662" s="132"/>
      <c r="I6662" s="133"/>
      <c r="J6662" s="133"/>
      <c r="K6662" s="133"/>
      <c r="L6662" s="133"/>
      <c r="M6662" s="133"/>
      <c r="N6662" s="133"/>
      <c r="O6662" s="134"/>
      <c r="P6662" s="129"/>
      <c r="Q6662" s="129"/>
      <c r="R6662" s="135"/>
      <c r="S6662" s="129"/>
      <c r="T6662" s="116"/>
      <c r="U6662" s="302"/>
      <c r="V6662" s="136"/>
      <c r="W6662" s="136"/>
      <c r="X6662" s="116"/>
    </row>
    <row r="6663" spans="3:24" ht="15" customHeight="1" x14ac:dyDescent="0.25">
      <c r="C6663" s="137"/>
      <c r="D6663" s="130"/>
      <c r="E6663" s="124"/>
      <c r="F6663" s="124"/>
      <c r="G6663" s="131"/>
      <c r="H6663" s="132"/>
      <c r="I6663" s="133"/>
      <c r="J6663" s="133"/>
      <c r="K6663" s="133"/>
      <c r="L6663" s="133"/>
      <c r="M6663" s="133"/>
      <c r="N6663" s="133"/>
      <c r="O6663" s="134"/>
      <c r="P6663" s="129"/>
      <c r="Q6663" s="137"/>
      <c r="R6663" s="138"/>
      <c r="S6663" s="137"/>
      <c r="T6663" s="124"/>
      <c r="U6663" s="301"/>
      <c r="V6663" s="139"/>
      <c r="W6663" s="139"/>
      <c r="X6663" s="124"/>
    </row>
    <row r="6664" spans="3:24" ht="15" customHeight="1" x14ac:dyDescent="0.25">
      <c r="C6664" s="129"/>
      <c r="D6664" s="130"/>
      <c r="E6664" s="124"/>
      <c r="F6664" s="124"/>
      <c r="G6664" s="131"/>
      <c r="H6664" s="132"/>
      <c r="I6664" s="133"/>
      <c r="J6664" s="133"/>
      <c r="K6664" s="133"/>
      <c r="L6664" s="133"/>
      <c r="M6664" s="133"/>
      <c r="N6664" s="133"/>
      <c r="O6664" s="134"/>
      <c r="P6664" s="129"/>
      <c r="Q6664" s="129"/>
      <c r="R6664" s="135"/>
      <c r="S6664" s="129"/>
      <c r="T6664" s="116"/>
      <c r="U6664" s="302"/>
      <c r="V6664" s="136"/>
      <c r="W6664" s="136"/>
      <c r="X6664" s="116"/>
    </row>
    <row r="6665" spans="3:24" ht="15" customHeight="1" x14ac:dyDescent="0.25">
      <c r="C6665" s="137"/>
      <c r="D6665" s="130"/>
      <c r="E6665" s="124"/>
      <c r="F6665" s="124"/>
      <c r="G6665" s="131"/>
      <c r="H6665" s="132"/>
      <c r="I6665" s="133"/>
      <c r="J6665" s="133"/>
      <c r="K6665" s="133"/>
      <c r="L6665" s="133"/>
      <c r="M6665" s="133"/>
      <c r="N6665" s="133"/>
      <c r="O6665" s="134"/>
      <c r="P6665" s="129"/>
      <c r="Q6665" s="137"/>
      <c r="R6665" s="138"/>
      <c r="S6665" s="137"/>
      <c r="T6665" s="124"/>
      <c r="U6665" s="301"/>
      <c r="V6665" s="139"/>
      <c r="W6665" s="139"/>
      <c r="X6665" s="124"/>
    </row>
    <row r="6666" spans="3:24" ht="15" customHeight="1" x14ac:dyDescent="0.25">
      <c r="C6666" s="129"/>
      <c r="D6666" s="130"/>
      <c r="E6666" s="124"/>
      <c r="F6666" s="124"/>
      <c r="G6666" s="131"/>
      <c r="H6666" s="132"/>
      <c r="I6666" s="133"/>
      <c r="J6666" s="133"/>
      <c r="K6666" s="133"/>
      <c r="L6666" s="133"/>
      <c r="M6666" s="133"/>
      <c r="N6666" s="133"/>
      <c r="O6666" s="134"/>
      <c r="P6666" s="129"/>
      <c r="Q6666" s="129"/>
      <c r="R6666" s="135"/>
      <c r="S6666" s="129"/>
      <c r="T6666" s="116"/>
      <c r="U6666" s="302"/>
      <c r="V6666" s="136"/>
      <c r="W6666" s="136"/>
      <c r="X6666" s="116"/>
    </row>
    <row r="6667" spans="3:24" ht="15" customHeight="1" x14ac:dyDescent="0.25">
      <c r="C6667" s="137"/>
      <c r="D6667" s="130"/>
      <c r="E6667" s="124"/>
      <c r="F6667" s="124"/>
      <c r="G6667" s="131"/>
      <c r="H6667" s="132"/>
      <c r="I6667" s="133"/>
      <c r="J6667" s="133"/>
      <c r="K6667" s="133"/>
      <c r="L6667" s="133"/>
      <c r="M6667" s="133"/>
      <c r="N6667" s="133"/>
      <c r="O6667" s="134"/>
      <c r="P6667" s="129"/>
      <c r="Q6667" s="137"/>
      <c r="R6667" s="138"/>
      <c r="S6667" s="137"/>
      <c r="T6667" s="124"/>
      <c r="U6667" s="301"/>
      <c r="V6667" s="139"/>
      <c r="W6667" s="139"/>
      <c r="X6667" s="124"/>
    </row>
    <row r="6668" spans="3:24" ht="15" customHeight="1" x14ac:dyDescent="0.25">
      <c r="C6668" s="129"/>
      <c r="D6668" s="130"/>
      <c r="E6668" s="124"/>
      <c r="F6668" s="124"/>
      <c r="G6668" s="131"/>
      <c r="H6668" s="132"/>
      <c r="I6668" s="133"/>
      <c r="J6668" s="133"/>
      <c r="K6668" s="133"/>
      <c r="L6668" s="133"/>
      <c r="M6668" s="133"/>
      <c r="N6668" s="133"/>
      <c r="O6668" s="134"/>
      <c r="P6668" s="129"/>
      <c r="Q6668" s="129"/>
      <c r="R6668" s="135"/>
      <c r="S6668" s="129"/>
      <c r="T6668" s="116"/>
      <c r="U6668" s="302"/>
      <c r="V6668" s="136"/>
      <c r="W6668" s="136"/>
      <c r="X6668" s="116"/>
    </row>
    <row r="6669" spans="3:24" ht="15" customHeight="1" x14ac:dyDescent="0.25">
      <c r="C6669" s="137"/>
      <c r="D6669" s="130"/>
      <c r="E6669" s="124"/>
      <c r="F6669" s="124"/>
      <c r="G6669" s="131"/>
      <c r="H6669" s="132"/>
      <c r="I6669" s="133"/>
      <c r="J6669" s="133"/>
      <c r="K6669" s="133"/>
      <c r="L6669" s="133"/>
      <c r="M6669" s="133"/>
      <c r="N6669" s="133"/>
      <c r="O6669" s="134"/>
      <c r="P6669" s="129"/>
      <c r="Q6669" s="137"/>
      <c r="R6669" s="138"/>
      <c r="S6669" s="137"/>
      <c r="T6669" s="124"/>
      <c r="U6669" s="301"/>
      <c r="V6669" s="139"/>
      <c r="W6669" s="139"/>
      <c r="X6669" s="124"/>
    </row>
    <row r="6670" spans="3:24" ht="15" customHeight="1" x14ac:dyDescent="0.25">
      <c r="C6670" s="129"/>
      <c r="D6670" s="130"/>
      <c r="E6670" s="124"/>
      <c r="F6670" s="124"/>
      <c r="G6670" s="131"/>
      <c r="H6670" s="132"/>
      <c r="I6670" s="133"/>
      <c r="J6670" s="133"/>
      <c r="K6670" s="133"/>
      <c r="L6670" s="133"/>
      <c r="M6670" s="133"/>
      <c r="N6670" s="133"/>
      <c r="O6670" s="134"/>
      <c r="P6670" s="129"/>
      <c r="Q6670" s="129"/>
      <c r="R6670" s="135"/>
      <c r="S6670" s="129"/>
      <c r="T6670" s="116"/>
      <c r="U6670" s="302"/>
      <c r="V6670" s="136"/>
      <c r="W6670" s="136"/>
      <c r="X6670" s="116"/>
    </row>
    <row r="6671" spans="3:24" ht="15" customHeight="1" x14ac:dyDescent="0.25">
      <c r="C6671" s="137"/>
      <c r="D6671" s="130"/>
      <c r="E6671" s="124"/>
      <c r="F6671" s="124"/>
      <c r="G6671" s="131"/>
      <c r="H6671" s="132"/>
      <c r="I6671" s="133"/>
      <c r="J6671" s="133"/>
      <c r="K6671" s="133"/>
      <c r="L6671" s="133"/>
      <c r="M6671" s="133"/>
      <c r="N6671" s="133"/>
      <c r="O6671" s="134"/>
      <c r="P6671" s="129"/>
      <c r="Q6671" s="137"/>
      <c r="R6671" s="138"/>
      <c r="S6671" s="137"/>
      <c r="T6671" s="124"/>
      <c r="U6671" s="301"/>
      <c r="V6671" s="139"/>
      <c r="W6671" s="139"/>
      <c r="X6671" s="124"/>
    </row>
    <row r="6672" spans="3:24" ht="15" customHeight="1" x14ac:dyDescent="0.25">
      <c r="C6672" s="129"/>
      <c r="D6672" s="130"/>
      <c r="E6672" s="124"/>
      <c r="F6672" s="124"/>
      <c r="G6672" s="131"/>
      <c r="H6672" s="132"/>
      <c r="I6672" s="133"/>
      <c r="J6672" s="133"/>
      <c r="K6672" s="133"/>
      <c r="L6672" s="133"/>
      <c r="M6672" s="133"/>
      <c r="N6672" s="133"/>
      <c r="O6672" s="134"/>
      <c r="P6672" s="129"/>
      <c r="Q6672" s="129"/>
      <c r="R6672" s="135"/>
      <c r="S6672" s="129"/>
      <c r="T6672" s="116"/>
      <c r="U6672" s="302"/>
      <c r="V6672" s="136"/>
      <c r="W6672" s="136"/>
      <c r="X6672" s="116"/>
    </row>
    <row r="6673" spans="3:24" ht="15" customHeight="1" x14ac:dyDescent="0.25">
      <c r="C6673" s="137"/>
      <c r="D6673" s="130"/>
      <c r="E6673" s="124"/>
      <c r="F6673" s="124"/>
      <c r="G6673" s="131"/>
      <c r="H6673" s="132"/>
      <c r="I6673" s="133"/>
      <c r="J6673" s="133"/>
      <c r="K6673" s="133"/>
      <c r="L6673" s="133"/>
      <c r="M6673" s="133"/>
      <c r="N6673" s="133"/>
      <c r="O6673" s="134"/>
      <c r="P6673" s="129"/>
      <c r="Q6673" s="137"/>
      <c r="R6673" s="138"/>
      <c r="S6673" s="137"/>
      <c r="T6673" s="124"/>
      <c r="U6673" s="301"/>
      <c r="V6673" s="139"/>
      <c r="W6673" s="139"/>
      <c r="X6673" s="124"/>
    </row>
    <row r="6674" spans="3:24" ht="15" customHeight="1" x14ac:dyDescent="0.25">
      <c r="C6674" s="129"/>
      <c r="D6674" s="130"/>
      <c r="E6674" s="124"/>
      <c r="F6674" s="124"/>
      <c r="G6674" s="131"/>
      <c r="H6674" s="132"/>
      <c r="I6674" s="133"/>
      <c r="J6674" s="133"/>
      <c r="K6674" s="133"/>
      <c r="L6674" s="133"/>
      <c r="M6674" s="133"/>
      <c r="N6674" s="133"/>
      <c r="O6674" s="134"/>
      <c r="P6674" s="129"/>
      <c r="Q6674" s="129"/>
      <c r="R6674" s="135"/>
      <c r="S6674" s="129"/>
      <c r="T6674" s="116"/>
      <c r="U6674" s="302"/>
      <c r="V6674" s="136"/>
      <c r="W6674" s="136"/>
      <c r="X6674" s="116"/>
    </row>
    <row r="6675" spans="3:24" ht="15" customHeight="1" x14ac:dyDescent="0.25">
      <c r="C6675" s="137"/>
      <c r="D6675" s="130"/>
      <c r="E6675" s="124"/>
      <c r="F6675" s="124"/>
      <c r="G6675" s="131"/>
      <c r="H6675" s="132"/>
      <c r="I6675" s="133"/>
      <c r="J6675" s="133"/>
      <c r="K6675" s="133"/>
      <c r="L6675" s="133"/>
      <c r="M6675" s="133"/>
      <c r="N6675" s="133"/>
      <c r="O6675" s="134"/>
      <c r="P6675" s="129"/>
      <c r="Q6675" s="137"/>
      <c r="R6675" s="138"/>
      <c r="S6675" s="137"/>
      <c r="T6675" s="124"/>
      <c r="U6675" s="301"/>
      <c r="V6675" s="139"/>
      <c r="W6675" s="139"/>
      <c r="X6675" s="124"/>
    </row>
    <row r="6676" spans="3:24" ht="15" customHeight="1" x14ac:dyDescent="0.25">
      <c r="C6676" s="129"/>
      <c r="D6676" s="130"/>
      <c r="E6676" s="124"/>
      <c r="F6676" s="124"/>
      <c r="G6676" s="131"/>
      <c r="H6676" s="132"/>
      <c r="I6676" s="133"/>
      <c r="J6676" s="133"/>
      <c r="K6676" s="133"/>
      <c r="L6676" s="133"/>
      <c r="M6676" s="133"/>
      <c r="N6676" s="133"/>
      <c r="O6676" s="134"/>
      <c r="P6676" s="129"/>
      <c r="Q6676" s="129"/>
      <c r="R6676" s="135"/>
      <c r="S6676" s="129"/>
      <c r="T6676" s="116"/>
      <c r="U6676" s="302"/>
      <c r="V6676" s="136"/>
      <c r="W6676" s="136"/>
      <c r="X6676" s="116"/>
    </row>
    <row r="6677" spans="3:24" ht="15" customHeight="1" x14ac:dyDescent="0.25">
      <c r="C6677" s="137"/>
      <c r="D6677" s="130"/>
      <c r="E6677" s="124"/>
      <c r="F6677" s="124"/>
      <c r="G6677" s="131"/>
      <c r="H6677" s="132"/>
      <c r="I6677" s="133"/>
      <c r="J6677" s="133"/>
      <c r="K6677" s="133"/>
      <c r="L6677" s="133"/>
      <c r="M6677" s="133"/>
      <c r="N6677" s="133"/>
      <c r="O6677" s="134"/>
      <c r="P6677" s="129"/>
      <c r="Q6677" s="137"/>
      <c r="R6677" s="138"/>
      <c r="S6677" s="137"/>
      <c r="T6677" s="124"/>
      <c r="U6677" s="301"/>
      <c r="V6677" s="139"/>
      <c r="W6677" s="139"/>
      <c r="X6677" s="124"/>
    </row>
    <row r="6678" spans="3:24" ht="15" customHeight="1" x14ac:dyDescent="0.25">
      <c r="C6678" s="129"/>
      <c r="D6678" s="130"/>
      <c r="E6678" s="124"/>
      <c r="F6678" s="124"/>
      <c r="G6678" s="131"/>
      <c r="H6678" s="132"/>
      <c r="I6678" s="133"/>
      <c r="J6678" s="133"/>
      <c r="K6678" s="133"/>
      <c r="L6678" s="133"/>
      <c r="M6678" s="133"/>
      <c r="N6678" s="133"/>
      <c r="O6678" s="134"/>
      <c r="P6678" s="129"/>
      <c r="Q6678" s="129"/>
      <c r="R6678" s="135"/>
      <c r="S6678" s="129"/>
      <c r="T6678" s="116"/>
      <c r="U6678" s="302"/>
      <c r="V6678" s="136"/>
      <c r="W6678" s="136"/>
      <c r="X6678" s="116"/>
    </row>
    <row r="6679" spans="3:24" ht="15" customHeight="1" x14ac:dyDescent="0.25">
      <c r="C6679" s="137"/>
      <c r="D6679" s="130"/>
      <c r="E6679" s="124"/>
      <c r="F6679" s="124"/>
      <c r="G6679" s="131"/>
      <c r="H6679" s="132"/>
      <c r="I6679" s="133"/>
      <c r="J6679" s="133"/>
      <c r="K6679" s="133"/>
      <c r="L6679" s="133"/>
      <c r="M6679" s="133"/>
      <c r="N6679" s="133"/>
      <c r="O6679" s="134"/>
      <c r="P6679" s="129"/>
      <c r="Q6679" s="137"/>
      <c r="R6679" s="138"/>
      <c r="S6679" s="137"/>
      <c r="T6679" s="124"/>
      <c r="U6679" s="301"/>
      <c r="V6679" s="139"/>
      <c r="W6679" s="139"/>
      <c r="X6679" s="124"/>
    </row>
    <row r="6680" spans="3:24" ht="15" customHeight="1" x14ac:dyDescent="0.25">
      <c r="C6680" s="129"/>
      <c r="D6680" s="130"/>
      <c r="E6680" s="124"/>
      <c r="F6680" s="124"/>
      <c r="G6680" s="131"/>
      <c r="H6680" s="132"/>
      <c r="I6680" s="133"/>
      <c r="J6680" s="133"/>
      <c r="K6680" s="133"/>
      <c r="L6680" s="133"/>
      <c r="M6680" s="133"/>
      <c r="N6680" s="133"/>
      <c r="O6680" s="134"/>
      <c r="P6680" s="129"/>
      <c r="Q6680" s="129"/>
      <c r="R6680" s="135"/>
      <c r="S6680" s="129"/>
      <c r="T6680" s="116"/>
      <c r="U6680" s="302"/>
      <c r="V6680" s="136"/>
      <c r="W6680" s="136"/>
      <c r="X6680" s="116"/>
    </row>
    <row r="6681" spans="3:24" ht="15" customHeight="1" x14ac:dyDescent="0.25">
      <c r="C6681" s="137"/>
      <c r="D6681" s="130"/>
      <c r="E6681" s="124"/>
      <c r="F6681" s="124"/>
      <c r="G6681" s="131"/>
      <c r="H6681" s="132"/>
      <c r="I6681" s="133"/>
      <c r="J6681" s="133"/>
      <c r="K6681" s="133"/>
      <c r="L6681" s="133"/>
      <c r="M6681" s="133"/>
      <c r="N6681" s="133"/>
      <c r="O6681" s="134"/>
      <c r="P6681" s="129"/>
      <c r="Q6681" s="137"/>
      <c r="R6681" s="138"/>
      <c r="S6681" s="137"/>
      <c r="T6681" s="124"/>
      <c r="U6681" s="301"/>
      <c r="V6681" s="139"/>
      <c r="W6681" s="139"/>
      <c r="X6681" s="124"/>
    </row>
    <row r="6682" spans="3:24" ht="15" customHeight="1" x14ac:dyDescent="0.25">
      <c r="C6682" s="129"/>
      <c r="D6682" s="130"/>
      <c r="E6682" s="124"/>
      <c r="F6682" s="124"/>
      <c r="G6682" s="131"/>
      <c r="H6682" s="132"/>
      <c r="I6682" s="133"/>
      <c r="J6682" s="133"/>
      <c r="K6682" s="133"/>
      <c r="L6682" s="133"/>
      <c r="M6682" s="133"/>
      <c r="N6682" s="133"/>
      <c r="O6682" s="134"/>
      <c r="P6682" s="129"/>
      <c r="Q6682" s="129"/>
      <c r="R6682" s="135"/>
      <c r="S6682" s="129"/>
      <c r="T6682" s="116"/>
      <c r="U6682" s="302"/>
      <c r="V6682" s="136"/>
      <c r="W6682" s="136"/>
      <c r="X6682" s="116"/>
    </row>
    <row r="6683" spans="3:24" ht="15" customHeight="1" x14ac:dyDescent="0.25">
      <c r="C6683" s="137"/>
      <c r="D6683" s="130"/>
      <c r="E6683" s="124"/>
      <c r="F6683" s="124"/>
      <c r="G6683" s="131"/>
      <c r="H6683" s="132"/>
      <c r="I6683" s="133"/>
      <c r="J6683" s="133"/>
      <c r="K6683" s="133"/>
      <c r="L6683" s="133"/>
      <c r="M6683" s="133"/>
      <c r="N6683" s="133"/>
      <c r="O6683" s="134"/>
      <c r="P6683" s="129"/>
      <c r="Q6683" s="137"/>
      <c r="R6683" s="138"/>
      <c r="S6683" s="137"/>
      <c r="T6683" s="124"/>
      <c r="U6683" s="301"/>
      <c r="V6683" s="139"/>
      <c r="W6683" s="139"/>
      <c r="X6683" s="124"/>
    </row>
    <row r="6684" spans="3:24" ht="15" customHeight="1" x14ac:dyDescent="0.25">
      <c r="C6684" s="129"/>
      <c r="D6684" s="130"/>
      <c r="E6684" s="124"/>
      <c r="F6684" s="124"/>
      <c r="G6684" s="131"/>
      <c r="H6684" s="132"/>
      <c r="I6684" s="133"/>
      <c r="J6684" s="133"/>
      <c r="K6684" s="133"/>
      <c r="L6684" s="133"/>
      <c r="M6684" s="133"/>
      <c r="N6684" s="133"/>
      <c r="O6684" s="134"/>
      <c r="P6684" s="129"/>
      <c r="Q6684" s="129"/>
      <c r="R6684" s="135"/>
      <c r="S6684" s="129"/>
      <c r="T6684" s="116"/>
      <c r="U6684" s="302"/>
      <c r="V6684" s="136"/>
      <c r="W6684" s="136"/>
      <c r="X6684" s="116"/>
    </row>
    <row r="6685" spans="3:24" ht="15" customHeight="1" x14ac:dyDescent="0.25">
      <c r="C6685" s="137"/>
      <c r="D6685" s="130"/>
      <c r="E6685" s="124"/>
      <c r="F6685" s="124"/>
      <c r="G6685" s="131"/>
      <c r="H6685" s="132"/>
      <c r="I6685" s="133"/>
      <c r="J6685" s="133"/>
      <c r="K6685" s="133"/>
      <c r="L6685" s="133"/>
      <c r="M6685" s="133"/>
      <c r="N6685" s="133"/>
      <c r="O6685" s="134"/>
      <c r="P6685" s="129"/>
      <c r="Q6685" s="137"/>
      <c r="R6685" s="138"/>
      <c r="S6685" s="137"/>
      <c r="T6685" s="124"/>
      <c r="U6685" s="301"/>
      <c r="V6685" s="139"/>
      <c r="W6685" s="139"/>
      <c r="X6685" s="124"/>
    </row>
    <row r="6686" spans="3:24" ht="15" customHeight="1" x14ac:dyDescent="0.25">
      <c r="C6686" s="129"/>
      <c r="D6686" s="130"/>
      <c r="E6686" s="124"/>
      <c r="F6686" s="124"/>
      <c r="G6686" s="131"/>
      <c r="H6686" s="132"/>
      <c r="I6686" s="133"/>
      <c r="J6686" s="133"/>
      <c r="K6686" s="133"/>
      <c r="L6686" s="133"/>
      <c r="M6686" s="133"/>
      <c r="N6686" s="133"/>
      <c r="O6686" s="134"/>
      <c r="P6686" s="129"/>
      <c r="Q6686" s="129"/>
      <c r="R6686" s="135"/>
      <c r="S6686" s="129"/>
      <c r="T6686" s="116"/>
      <c r="U6686" s="302"/>
      <c r="V6686" s="136"/>
      <c r="W6686" s="136"/>
      <c r="X6686" s="116"/>
    </row>
    <row r="6687" spans="3:24" ht="15" customHeight="1" x14ac:dyDescent="0.25">
      <c r="C6687" s="137"/>
      <c r="D6687" s="130"/>
      <c r="E6687" s="124"/>
      <c r="F6687" s="124"/>
      <c r="G6687" s="131"/>
      <c r="H6687" s="132"/>
      <c r="I6687" s="133"/>
      <c r="J6687" s="133"/>
      <c r="K6687" s="133"/>
      <c r="L6687" s="133"/>
      <c r="M6687" s="133"/>
      <c r="N6687" s="133"/>
      <c r="O6687" s="134"/>
      <c r="P6687" s="129"/>
      <c r="Q6687" s="137"/>
      <c r="R6687" s="138"/>
      <c r="S6687" s="137"/>
      <c r="T6687" s="124"/>
      <c r="U6687" s="301"/>
      <c r="V6687" s="139"/>
      <c r="W6687" s="139"/>
      <c r="X6687" s="124"/>
    </row>
    <row r="6688" spans="3:24" ht="15" customHeight="1" x14ac:dyDescent="0.25">
      <c r="C6688" s="129"/>
      <c r="D6688" s="130"/>
      <c r="E6688" s="124"/>
      <c r="F6688" s="124"/>
      <c r="G6688" s="131"/>
      <c r="H6688" s="132"/>
      <c r="I6688" s="133"/>
      <c r="J6688" s="133"/>
      <c r="K6688" s="133"/>
      <c r="L6688" s="133"/>
      <c r="M6688" s="133"/>
      <c r="N6688" s="133"/>
      <c r="O6688" s="134"/>
      <c r="P6688" s="129"/>
      <c r="Q6688" s="129"/>
      <c r="R6688" s="135"/>
      <c r="S6688" s="129"/>
      <c r="T6688" s="116"/>
      <c r="U6688" s="302"/>
      <c r="V6688" s="136"/>
      <c r="W6688" s="136"/>
      <c r="X6688" s="116"/>
    </row>
    <row r="6689" spans="3:24" ht="15" customHeight="1" x14ac:dyDescent="0.25">
      <c r="C6689" s="137"/>
      <c r="D6689" s="130"/>
      <c r="E6689" s="124"/>
      <c r="F6689" s="124"/>
      <c r="G6689" s="131"/>
      <c r="H6689" s="132"/>
      <c r="I6689" s="133"/>
      <c r="J6689" s="133"/>
      <c r="K6689" s="133"/>
      <c r="L6689" s="133"/>
      <c r="M6689" s="133"/>
      <c r="N6689" s="133"/>
      <c r="O6689" s="134"/>
      <c r="P6689" s="129"/>
      <c r="Q6689" s="137"/>
      <c r="R6689" s="138"/>
      <c r="S6689" s="137"/>
      <c r="T6689" s="124"/>
      <c r="U6689" s="301"/>
      <c r="V6689" s="139"/>
      <c r="W6689" s="139"/>
      <c r="X6689" s="124"/>
    </row>
    <row r="6690" spans="3:24" ht="15" customHeight="1" x14ac:dyDescent="0.25">
      <c r="C6690" s="129"/>
      <c r="D6690" s="130"/>
      <c r="E6690" s="124"/>
      <c r="F6690" s="124"/>
      <c r="G6690" s="131"/>
      <c r="H6690" s="132"/>
      <c r="I6690" s="133"/>
      <c r="J6690" s="133"/>
      <c r="K6690" s="133"/>
      <c r="L6690" s="133"/>
      <c r="M6690" s="133"/>
      <c r="N6690" s="133"/>
      <c r="O6690" s="134"/>
      <c r="P6690" s="129"/>
      <c r="Q6690" s="129"/>
      <c r="R6690" s="135"/>
      <c r="S6690" s="129"/>
      <c r="T6690" s="116"/>
      <c r="U6690" s="302"/>
      <c r="V6690" s="136"/>
      <c r="W6690" s="136"/>
      <c r="X6690" s="116"/>
    </row>
    <row r="6691" spans="3:24" ht="15" customHeight="1" x14ac:dyDescent="0.25">
      <c r="C6691" s="137"/>
      <c r="D6691" s="130"/>
      <c r="E6691" s="124"/>
      <c r="F6691" s="124"/>
      <c r="G6691" s="131"/>
      <c r="H6691" s="132"/>
      <c r="I6691" s="133"/>
      <c r="J6691" s="133"/>
      <c r="K6691" s="133"/>
      <c r="L6691" s="133"/>
      <c r="M6691" s="133"/>
      <c r="N6691" s="133"/>
      <c r="O6691" s="134"/>
      <c r="P6691" s="129"/>
      <c r="Q6691" s="137"/>
      <c r="R6691" s="138"/>
      <c r="S6691" s="137"/>
      <c r="T6691" s="124"/>
      <c r="U6691" s="301"/>
      <c r="V6691" s="139"/>
      <c r="W6691" s="139"/>
      <c r="X6691" s="124"/>
    </row>
    <row r="6692" spans="3:24" ht="15" customHeight="1" x14ac:dyDescent="0.25">
      <c r="C6692" s="129"/>
      <c r="D6692" s="130"/>
      <c r="E6692" s="124"/>
      <c r="F6692" s="124"/>
      <c r="G6692" s="131"/>
      <c r="H6692" s="132"/>
      <c r="I6692" s="133"/>
      <c r="J6692" s="133"/>
      <c r="K6692" s="133"/>
      <c r="L6692" s="133"/>
      <c r="M6692" s="133"/>
      <c r="N6692" s="133"/>
      <c r="O6692" s="134"/>
      <c r="P6692" s="129"/>
      <c r="Q6692" s="129"/>
      <c r="R6692" s="135"/>
      <c r="S6692" s="129"/>
      <c r="T6692" s="116"/>
      <c r="U6692" s="302"/>
      <c r="V6692" s="136"/>
      <c r="W6692" s="136"/>
      <c r="X6692" s="116"/>
    </row>
    <row r="6693" spans="3:24" ht="15" customHeight="1" x14ac:dyDescent="0.25">
      <c r="C6693" s="137"/>
      <c r="D6693" s="130"/>
      <c r="E6693" s="124"/>
      <c r="F6693" s="124"/>
      <c r="G6693" s="131"/>
      <c r="H6693" s="132"/>
      <c r="I6693" s="133"/>
      <c r="J6693" s="133"/>
      <c r="K6693" s="133"/>
      <c r="L6693" s="133"/>
      <c r="M6693" s="133"/>
      <c r="N6693" s="133"/>
      <c r="O6693" s="134"/>
      <c r="P6693" s="129"/>
      <c r="Q6693" s="137"/>
      <c r="R6693" s="138"/>
      <c r="S6693" s="137"/>
      <c r="T6693" s="124"/>
      <c r="U6693" s="301"/>
      <c r="V6693" s="139"/>
      <c r="W6693" s="139"/>
      <c r="X6693" s="124"/>
    </row>
    <row r="6694" spans="3:24" ht="15" customHeight="1" x14ac:dyDescent="0.25">
      <c r="C6694" s="129"/>
      <c r="D6694" s="130"/>
      <c r="E6694" s="124"/>
      <c r="F6694" s="124"/>
      <c r="G6694" s="131"/>
      <c r="H6694" s="132"/>
      <c r="I6694" s="133"/>
      <c r="J6694" s="133"/>
      <c r="K6694" s="133"/>
      <c r="L6694" s="133"/>
      <c r="M6694" s="133"/>
      <c r="N6694" s="133"/>
      <c r="O6694" s="134"/>
      <c r="P6694" s="129"/>
      <c r="Q6694" s="129"/>
      <c r="R6694" s="135"/>
      <c r="S6694" s="129"/>
      <c r="T6694" s="116"/>
      <c r="U6694" s="302"/>
      <c r="V6694" s="136"/>
      <c r="W6694" s="136"/>
      <c r="X6694" s="116"/>
    </row>
    <row r="6695" spans="3:24" ht="15" customHeight="1" x14ac:dyDescent="0.25">
      <c r="C6695" s="137"/>
      <c r="D6695" s="130"/>
      <c r="E6695" s="124"/>
      <c r="F6695" s="124"/>
      <c r="G6695" s="131"/>
      <c r="H6695" s="132"/>
      <c r="I6695" s="133"/>
      <c r="J6695" s="133"/>
      <c r="K6695" s="133"/>
      <c r="L6695" s="133"/>
      <c r="M6695" s="133"/>
      <c r="N6695" s="133"/>
      <c r="O6695" s="134"/>
      <c r="P6695" s="129"/>
      <c r="Q6695" s="137"/>
      <c r="R6695" s="138"/>
      <c r="S6695" s="137"/>
      <c r="T6695" s="124"/>
      <c r="U6695" s="301"/>
      <c r="V6695" s="139"/>
      <c r="W6695" s="139"/>
      <c r="X6695" s="124"/>
    </row>
    <row r="6696" spans="3:24" ht="15" customHeight="1" x14ac:dyDescent="0.25">
      <c r="C6696" s="129"/>
      <c r="D6696" s="130"/>
      <c r="E6696" s="124"/>
      <c r="F6696" s="124"/>
      <c r="G6696" s="131"/>
      <c r="H6696" s="132"/>
      <c r="I6696" s="133"/>
      <c r="J6696" s="133"/>
      <c r="K6696" s="133"/>
      <c r="L6696" s="133"/>
      <c r="M6696" s="133"/>
      <c r="N6696" s="133"/>
      <c r="O6696" s="134"/>
      <c r="P6696" s="129"/>
      <c r="Q6696" s="129"/>
      <c r="R6696" s="135"/>
      <c r="S6696" s="129"/>
      <c r="T6696" s="116"/>
      <c r="U6696" s="302"/>
      <c r="V6696" s="136"/>
      <c r="W6696" s="136"/>
      <c r="X6696" s="116"/>
    </row>
    <row r="6697" spans="3:24" ht="15" customHeight="1" x14ac:dyDescent="0.25">
      <c r="C6697" s="137"/>
      <c r="D6697" s="130"/>
      <c r="E6697" s="124"/>
      <c r="F6697" s="124"/>
      <c r="G6697" s="131"/>
      <c r="H6697" s="132"/>
      <c r="I6697" s="133"/>
      <c r="J6697" s="133"/>
      <c r="K6697" s="133"/>
      <c r="L6697" s="133"/>
      <c r="M6697" s="133"/>
      <c r="N6697" s="133"/>
      <c r="O6697" s="134"/>
      <c r="P6697" s="129"/>
      <c r="Q6697" s="137"/>
      <c r="R6697" s="138"/>
      <c r="S6697" s="137"/>
      <c r="T6697" s="124"/>
      <c r="U6697" s="301"/>
      <c r="V6697" s="139"/>
      <c r="W6697" s="139"/>
      <c r="X6697" s="124"/>
    </row>
    <row r="6698" spans="3:24" ht="15" customHeight="1" x14ac:dyDescent="0.25">
      <c r="C6698" s="129"/>
      <c r="D6698" s="130"/>
      <c r="E6698" s="124"/>
      <c r="F6698" s="124"/>
      <c r="G6698" s="131"/>
      <c r="H6698" s="132"/>
      <c r="I6698" s="133"/>
      <c r="J6698" s="133"/>
      <c r="K6698" s="133"/>
      <c r="L6698" s="133"/>
      <c r="M6698" s="133"/>
      <c r="N6698" s="133"/>
      <c r="O6698" s="134"/>
      <c r="P6698" s="129"/>
      <c r="Q6698" s="129"/>
      <c r="R6698" s="135"/>
      <c r="S6698" s="129"/>
      <c r="T6698" s="116"/>
      <c r="U6698" s="302"/>
      <c r="V6698" s="136"/>
      <c r="W6698" s="136"/>
      <c r="X6698" s="116"/>
    </row>
    <row r="6699" spans="3:24" ht="15" customHeight="1" x14ac:dyDescent="0.25">
      <c r="C6699" s="137"/>
      <c r="D6699" s="130"/>
      <c r="E6699" s="124"/>
      <c r="F6699" s="124"/>
      <c r="G6699" s="131"/>
      <c r="H6699" s="132"/>
      <c r="I6699" s="133"/>
      <c r="J6699" s="133"/>
      <c r="K6699" s="133"/>
      <c r="L6699" s="133"/>
      <c r="M6699" s="133"/>
      <c r="N6699" s="133"/>
      <c r="O6699" s="134"/>
      <c r="P6699" s="129"/>
      <c r="Q6699" s="137"/>
      <c r="R6699" s="138"/>
      <c r="S6699" s="137"/>
      <c r="T6699" s="124"/>
      <c r="U6699" s="301"/>
      <c r="V6699" s="139"/>
      <c r="W6699" s="139"/>
      <c r="X6699" s="124"/>
    </row>
    <row r="6700" spans="3:24" ht="15" customHeight="1" x14ac:dyDescent="0.25">
      <c r="C6700" s="129"/>
      <c r="D6700" s="130"/>
      <c r="E6700" s="124"/>
      <c r="F6700" s="124"/>
      <c r="G6700" s="131"/>
      <c r="H6700" s="132"/>
      <c r="I6700" s="133"/>
      <c r="J6700" s="133"/>
      <c r="K6700" s="133"/>
      <c r="L6700" s="133"/>
      <c r="M6700" s="133"/>
      <c r="N6700" s="133"/>
      <c r="O6700" s="134"/>
      <c r="P6700" s="129"/>
      <c r="Q6700" s="129"/>
      <c r="R6700" s="135"/>
      <c r="S6700" s="129"/>
      <c r="T6700" s="116"/>
      <c r="U6700" s="302"/>
      <c r="V6700" s="136"/>
      <c r="W6700" s="136"/>
      <c r="X6700" s="116"/>
    </row>
    <row r="6701" spans="3:24" ht="15" customHeight="1" x14ac:dyDescent="0.25">
      <c r="C6701" s="137"/>
      <c r="D6701" s="130"/>
      <c r="E6701" s="124"/>
      <c r="F6701" s="124"/>
      <c r="G6701" s="131"/>
      <c r="H6701" s="132"/>
      <c r="I6701" s="133"/>
      <c r="J6701" s="133"/>
      <c r="K6701" s="133"/>
      <c r="L6701" s="133"/>
      <c r="M6701" s="133"/>
      <c r="N6701" s="133"/>
      <c r="O6701" s="134"/>
      <c r="P6701" s="129"/>
      <c r="Q6701" s="137"/>
      <c r="R6701" s="138"/>
      <c r="S6701" s="137"/>
      <c r="T6701" s="124"/>
      <c r="U6701" s="301"/>
      <c r="V6701" s="139"/>
      <c r="W6701" s="139"/>
      <c r="X6701" s="124"/>
    </row>
    <row r="6702" spans="3:24" ht="15" customHeight="1" x14ac:dyDescent="0.25">
      <c r="C6702" s="129"/>
      <c r="D6702" s="130"/>
      <c r="E6702" s="124"/>
      <c r="F6702" s="124"/>
      <c r="G6702" s="131"/>
      <c r="H6702" s="132"/>
      <c r="I6702" s="133"/>
      <c r="J6702" s="133"/>
      <c r="K6702" s="133"/>
      <c r="L6702" s="133"/>
      <c r="M6702" s="133"/>
      <c r="N6702" s="133"/>
      <c r="O6702" s="134"/>
      <c r="P6702" s="129"/>
      <c r="Q6702" s="129"/>
      <c r="R6702" s="135"/>
      <c r="S6702" s="129"/>
      <c r="T6702" s="116"/>
      <c r="U6702" s="302"/>
      <c r="V6702" s="136"/>
      <c r="W6702" s="136"/>
      <c r="X6702" s="116"/>
    </row>
    <row r="6703" spans="3:24" ht="15" customHeight="1" x14ac:dyDescent="0.25">
      <c r="C6703" s="137"/>
      <c r="D6703" s="130"/>
      <c r="E6703" s="124"/>
      <c r="F6703" s="124"/>
      <c r="G6703" s="131"/>
      <c r="H6703" s="132"/>
      <c r="I6703" s="133"/>
      <c r="J6703" s="133"/>
      <c r="K6703" s="133"/>
      <c r="L6703" s="133"/>
      <c r="M6703" s="133"/>
      <c r="N6703" s="133"/>
      <c r="O6703" s="134"/>
      <c r="P6703" s="129"/>
      <c r="Q6703" s="137"/>
      <c r="R6703" s="138"/>
      <c r="S6703" s="137"/>
      <c r="T6703" s="124"/>
      <c r="U6703" s="301"/>
      <c r="V6703" s="139"/>
      <c r="W6703" s="139"/>
      <c r="X6703" s="124"/>
    </row>
    <row r="6704" spans="3:24" ht="15" customHeight="1" x14ac:dyDescent="0.25">
      <c r="C6704" s="129"/>
      <c r="D6704" s="130"/>
      <c r="E6704" s="124"/>
      <c r="F6704" s="124"/>
      <c r="G6704" s="131"/>
      <c r="H6704" s="132"/>
      <c r="I6704" s="133"/>
      <c r="J6704" s="133"/>
      <c r="K6704" s="133"/>
      <c r="L6704" s="133"/>
      <c r="M6704" s="133"/>
      <c r="N6704" s="133"/>
      <c r="O6704" s="134"/>
      <c r="P6704" s="129"/>
      <c r="Q6704" s="129"/>
      <c r="R6704" s="135"/>
      <c r="S6704" s="129"/>
      <c r="T6704" s="116"/>
      <c r="U6704" s="302"/>
      <c r="V6704" s="136"/>
      <c r="W6704" s="136"/>
      <c r="X6704" s="116"/>
    </row>
    <row r="6705" spans="3:24" ht="15" customHeight="1" x14ac:dyDescent="0.25">
      <c r="C6705" s="137"/>
      <c r="D6705" s="130"/>
      <c r="E6705" s="124"/>
      <c r="F6705" s="124"/>
      <c r="G6705" s="131"/>
      <c r="H6705" s="132"/>
      <c r="I6705" s="133"/>
      <c r="J6705" s="133"/>
      <c r="K6705" s="133"/>
      <c r="L6705" s="133"/>
      <c r="M6705" s="133"/>
      <c r="N6705" s="133"/>
      <c r="O6705" s="134"/>
      <c r="P6705" s="129"/>
      <c r="Q6705" s="137"/>
      <c r="R6705" s="138"/>
      <c r="S6705" s="137"/>
      <c r="T6705" s="124"/>
      <c r="U6705" s="301"/>
      <c r="V6705" s="139"/>
      <c r="W6705" s="139"/>
      <c r="X6705" s="124"/>
    </row>
    <row r="6706" spans="3:24" ht="15" customHeight="1" x14ac:dyDescent="0.25">
      <c r="C6706" s="129"/>
      <c r="D6706" s="130"/>
      <c r="E6706" s="124"/>
      <c r="F6706" s="124"/>
      <c r="G6706" s="131"/>
      <c r="H6706" s="132"/>
      <c r="I6706" s="133"/>
      <c r="J6706" s="133"/>
      <c r="K6706" s="133"/>
      <c r="L6706" s="133"/>
      <c r="M6706" s="133"/>
      <c r="N6706" s="133"/>
      <c r="O6706" s="134"/>
      <c r="P6706" s="129"/>
      <c r="Q6706" s="129"/>
      <c r="R6706" s="135"/>
      <c r="S6706" s="129"/>
      <c r="T6706" s="116"/>
      <c r="U6706" s="302"/>
      <c r="V6706" s="136"/>
      <c r="W6706" s="136"/>
      <c r="X6706" s="116"/>
    </row>
    <row r="6707" spans="3:24" ht="15" customHeight="1" x14ac:dyDescent="0.25">
      <c r="C6707" s="137"/>
      <c r="D6707" s="130"/>
      <c r="E6707" s="124"/>
      <c r="F6707" s="124"/>
      <c r="G6707" s="131"/>
      <c r="H6707" s="132"/>
      <c r="I6707" s="133"/>
      <c r="J6707" s="133"/>
      <c r="K6707" s="133"/>
      <c r="L6707" s="133"/>
      <c r="M6707" s="133"/>
      <c r="N6707" s="133"/>
      <c r="O6707" s="134"/>
      <c r="P6707" s="129"/>
      <c r="Q6707" s="137"/>
      <c r="R6707" s="138"/>
      <c r="S6707" s="137"/>
      <c r="T6707" s="124"/>
      <c r="U6707" s="301"/>
      <c r="V6707" s="139"/>
      <c r="W6707" s="139"/>
      <c r="X6707" s="124"/>
    </row>
    <row r="6708" spans="3:24" ht="15" customHeight="1" x14ac:dyDescent="0.25">
      <c r="C6708" s="129"/>
      <c r="D6708" s="130"/>
      <c r="E6708" s="124"/>
      <c r="F6708" s="124"/>
      <c r="G6708" s="131"/>
      <c r="H6708" s="132"/>
      <c r="I6708" s="133"/>
      <c r="J6708" s="133"/>
      <c r="K6708" s="133"/>
      <c r="L6708" s="133"/>
      <c r="M6708" s="133"/>
      <c r="N6708" s="133"/>
      <c r="O6708" s="134"/>
      <c r="P6708" s="129"/>
      <c r="Q6708" s="129"/>
      <c r="R6708" s="135"/>
      <c r="S6708" s="129"/>
      <c r="T6708" s="116"/>
      <c r="U6708" s="302"/>
      <c r="V6708" s="136"/>
      <c r="W6708" s="136"/>
      <c r="X6708" s="116"/>
    </row>
    <row r="6709" spans="3:24" ht="15" customHeight="1" x14ac:dyDescent="0.25">
      <c r="C6709" s="137"/>
      <c r="D6709" s="130"/>
      <c r="E6709" s="124"/>
      <c r="F6709" s="124"/>
      <c r="G6709" s="131"/>
      <c r="H6709" s="132"/>
      <c r="I6709" s="133"/>
      <c r="J6709" s="133"/>
      <c r="K6709" s="133"/>
      <c r="L6709" s="133"/>
      <c r="M6709" s="133"/>
      <c r="N6709" s="133"/>
      <c r="O6709" s="134"/>
      <c r="P6709" s="129"/>
      <c r="Q6709" s="137"/>
      <c r="R6709" s="138"/>
      <c r="S6709" s="137"/>
      <c r="T6709" s="124"/>
      <c r="U6709" s="301"/>
      <c r="V6709" s="139"/>
      <c r="W6709" s="139"/>
      <c r="X6709" s="124"/>
    </row>
    <row r="6710" spans="3:24" ht="15" customHeight="1" x14ac:dyDescent="0.25">
      <c r="C6710" s="129"/>
      <c r="D6710" s="130"/>
      <c r="E6710" s="124"/>
      <c r="F6710" s="124"/>
      <c r="G6710" s="131"/>
      <c r="H6710" s="132"/>
      <c r="I6710" s="133"/>
      <c r="J6710" s="133"/>
      <c r="K6710" s="133"/>
      <c r="L6710" s="133"/>
      <c r="M6710" s="133"/>
      <c r="N6710" s="133"/>
      <c r="O6710" s="134"/>
      <c r="P6710" s="129"/>
      <c r="Q6710" s="129"/>
      <c r="R6710" s="135"/>
      <c r="S6710" s="129"/>
      <c r="T6710" s="116"/>
      <c r="U6710" s="302"/>
      <c r="V6710" s="136"/>
      <c r="W6710" s="136"/>
      <c r="X6710" s="116"/>
    </row>
    <row r="6711" spans="3:24" ht="15" customHeight="1" x14ac:dyDescent="0.25">
      <c r="C6711" s="137"/>
      <c r="D6711" s="130"/>
      <c r="E6711" s="124"/>
      <c r="F6711" s="124"/>
      <c r="G6711" s="131"/>
      <c r="H6711" s="132"/>
      <c r="I6711" s="133"/>
      <c r="J6711" s="133"/>
      <c r="K6711" s="133"/>
      <c r="L6711" s="133"/>
      <c r="M6711" s="133"/>
      <c r="N6711" s="133"/>
      <c r="O6711" s="134"/>
      <c r="P6711" s="129"/>
      <c r="Q6711" s="137"/>
      <c r="R6711" s="138"/>
      <c r="S6711" s="137"/>
      <c r="T6711" s="124"/>
      <c r="U6711" s="301"/>
      <c r="V6711" s="139"/>
      <c r="W6711" s="139"/>
      <c r="X6711" s="124"/>
    </row>
    <row r="6712" spans="3:24" ht="15" customHeight="1" x14ac:dyDescent="0.25">
      <c r="C6712" s="129"/>
      <c r="D6712" s="130"/>
      <c r="E6712" s="124"/>
      <c r="F6712" s="124"/>
      <c r="G6712" s="131"/>
      <c r="H6712" s="132"/>
      <c r="I6712" s="133"/>
      <c r="J6712" s="133"/>
      <c r="K6712" s="133"/>
      <c r="L6712" s="133"/>
      <c r="M6712" s="133"/>
      <c r="N6712" s="133"/>
      <c r="O6712" s="134"/>
      <c r="P6712" s="129"/>
      <c r="Q6712" s="129"/>
      <c r="R6712" s="135"/>
      <c r="S6712" s="129"/>
      <c r="T6712" s="116"/>
      <c r="U6712" s="302"/>
      <c r="V6712" s="136"/>
      <c r="W6712" s="136"/>
      <c r="X6712" s="116"/>
    </row>
    <row r="6713" spans="3:24" ht="15" customHeight="1" x14ac:dyDescent="0.25">
      <c r="C6713" s="137"/>
      <c r="D6713" s="130"/>
      <c r="E6713" s="124"/>
      <c r="F6713" s="124"/>
      <c r="G6713" s="131"/>
      <c r="H6713" s="132"/>
      <c r="I6713" s="133"/>
      <c r="J6713" s="133"/>
      <c r="K6713" s="133"/>
      <c r="L6713" s="133"/>
      <c r="M6713" s="133"/>
      <c r="N6713" s="133"/>
      <c r="O6713" s="134"/>
      <c r="P6713" s="129"/>
      <c r="Q6713" s="137"/>
      <c r="R6713" s="138"/>
      <c r="S6713" s="137"/>
      <c r="T6713" s="124"/>
      <c r="U6713" s="301"/>
      <c r="V6713" s="139"/>
      <c r="W6713" s="139"/>
      <c r="X6713" s="124"/>
    </row>
    <row r="6714" spans="3:24" ht="15" customHeight="1" x14ac:dyDescent="0.25">
      <c r="C6714" s="129"/>
      <c r="D6714" s="130"/>
      <c r="E6714" s="124"/>
      <c r="F6714" s="124"/>
      <c r="G6714" s="131"/>
      <c r="H6714" s="132"/>
      <c r="I6714" s="133"/>
      <c r="J6714" s="133"/>
      <c r="K6714" s="133"/>
      <c r="L6714" s="133"/>
      <c r="M6714" s="133"/>
      <c r="N6714" s="133"/>
      <c r="O6714" s="134"/>
      <c r="P6714" s="129"/>
      <c r="Q6714" s="129"/>
      <c r="R6714" s="135"/>
      <c r="S6714" s="129"/>
      <c r="T6714" s="116"/>
      <c r="U6714" s="302"/>
      <c r="V6714" s="136"/>
      <c r="W6714" s="136"/>
      <c r="X6714" s="116"/>
    </row>
    <row r="6715" spans="3:24" ht="15" customHeight="1" x14ac:dyDescent="0.25">
      <c r="C6715" s="137"/>
      <c r="D6715" s="130"/>
      <c r="E6715" s="124"/>
      <c r="F6715" s="124"/>
      <c r="G6715" s="131"/>
      <c r="H6715" s="132"/>
      <c r="I6715" s="133"/>
      <c r="J6715" s="133"/>
      <c r="K6715" s="133"/>
      <c r="L6715" s="133"/>
      <c r="M6715" s="133"/>
      <c r="N6715" s="133"/>
      <c r="O6715" s="134"/>
      <c r="P6715" s="129"/>
      <c r="Q6715" s="137"/>
      <c r="R6715" s="138"/>
      <c r="S6715" s="137"/>
      <c r="T6715" s="124"/>
      <c r="U6715" s="301"/>
      <c r="V6715" s="139"/>
      <c r="W6715" s="139"/>
      <c r="X6715" s="124"/>
    </row>
    <row r="6716" spans="3:24" ht="15" customHeight="1" x14ac:dyDescent="0.25">
      <c r="C6716" s="129"/>
      <c r="D6716" s="130"/>
      <c r="E6716" s="124"/>
      <c r="F6716" s="124"/>
      <c r="G6716" s="131"/>
      <c r="H6716" s="132"/>
      <c r="I6716" s="133"/>
      <c r="J6716" s="133"/>
      <c r="K6716" s="133"/>
      <c r="L6716" s="133"/>
      <c r="M6716" s="133"/>
      <c r="N6716" s="133"/>
      <c r="O6716" s="134"/>
      <c r="P6716" s="129"/>
      <c r="Q6716" s="129"/>
      <c r="R6716" s="135"/>
      <c r="S6716" s="129"/>
      <c r="T6716" s="116"/>
      <c r="U6716" s="302"/>
      <c r="V6716" s="136"/>
      <c r="W6716" s="136"/>
      <c r="X6716" s="116"/>
    </row>
    <row r="6717" spans="3:24" ht="15" customHeight="1" x14ac:dyDescent="0.25">
      <c r="C6717" s="137"/>
      <c r="D6717" s="130"/>
      <c r="E6717" s="124"/>
      <c r="F6717" s="124"/>
      <c r="G6717" s="131"/>
      <c r="H6717" s="132"/>
      <c r="I6717" s="133"/>
      <c r="J6717" s="133"/>
      <c r="K6717" s="133"/>
      <c r="L6717" s="133"/>
      <c r="M6717" s="133"/>
      <c r="N6717" s="133"/>
      <c r="O6717" s="134"/>
      <c r="P6717" s="129"/>
      <c r="Q6717" s="137"/>
      <c r="R6717" s="138"/>
      <c r="S6717" s="137"/>
      <c r="T6717" s="124"/>
      <c r="U6717" s="301"/>
      <c r="V6717" s="139"/>
      <c r="W6717" s="139"/>
      <c r="X6717" s="124"/>
    </row>
    <row r="6718" spans="3:24" ht="15" customHeight="1" x14ac:dyDescent="0.25">
      <c r="C6718" s="129"/>
      <c r="D6718" s="130"/>
      <c r="E6718" s="124"/>
      <c r="F6718" s="124"/>
      <c r="G6718" s="131"/>
      <c r="H6718" s="132"/>
      <c r="I6718" s="133"/>
      <c r="J6718" s="133"/>
      <c r="K6718" s="133"/>
      <c r="L6718" s="133"/>
      <c r="M6718" s="133"/>
      <c r="N6718" s="133"/>
      <c r="O6718" s="134"/>
      <c r="P6718" s="129"/>
      <c r="Q6718" s="129"/>
      <c r="R6718" s="135"/>
      <c r="S6718" s="129"/>
      <c r="T6718" s="116"/>
      <c r="U6718" s="302"/>
      <c r="V6718" s="136"/>
      <c r="W6718" s="136"/>
      <c r="X6718" s="116"/>
    </row>
    <row r="6719" spans="3:24" ht="15" customHeight="1" x14ac:dyDescent="0.25">
      <c r="C6719" s="137"/>
      <c r="D6719" s="130"/>
      <c r="E6719" s="124"/>
      <c r="F6719" s="124"/>
      <c r="G6719" s="131"/>
      <c r="H6719" s="132"/>
      <c r="I6719" s="133"/>
      <c r="J6719" s="133"/>
      <c r="K6719" s="133"/>
      <c r="L6719" s="133"/>
      <c r="M6719" s="133"/>
      <c r="N6719" s="133"/>
      <c r="O6719" s="134"/>
      <c r="P6719" s="129"/>
      <c r="Q6719" s="137"/>
      <c r="R6719" s="138"/>
      <c r="S6719" s="137"/>
      <c r="T6719" s="124"/>
      <c r="U6719" s="301"/>
      <c r="V6719" s="139"/>
      <c r="W6719" s="139"/>
      <c r="X6719" s="124"/>
    </row>
    <row r="6720" spans="3:24" ht="15" customHeight="1" x14ac:dyDescent="0.25">
      <c r="C6720" s="129"/>
      <c r="D6720" s="130"/>
      <c r="E6720" s="124"/>
      <c r="F6720" s="124"/>
      <c r="G6720" s="131"/>
      <c r="H6720" s="132"/>
      <c r="I6720" s="133"/>
      <c r="J6720" s="133"/>
      <c r="K6720" s="133"/>
      <c r="L6720" s="133"/>
      <c r="M6720" s="133"/>
      <c r="N6720" s="133"/>
      <c r="O6720" s="134"/>
      <c r="P6720" s="129"/>
      <c r="Q6720" s="129"/>
      <c r="R6720" s="135"/>
      <c r="S6720" s="129"/>
      <c r="T6720" s="116"/>
      <c r="U6720" s="302"/>
      <c r="V6720" s="136"/>
      <c r="W6720" s="136"/>
      <c r="X6720" s="116"/>
    </row>
    <row r="6721" spans="3:24" ht="15" customHeight="1" x14ac:dyDescent="0.25">
      <c r="C6721" s="137"/>
      <c r="D6721" s="130"/>
      <c r="E6721" s="124"/>
      <c r="F6721" s="124"/>
      <c r="G6721" s="131"/>
      <c r="H6721" s="132"/>
      <c r="I6721" s="133"/>
      <c r="J6721" s="133"/>
      <c r="K6721" s="133"/>
      <c r="L6721" s="133"/>
      <c r="M6721" s="133"/>
      <c r="N6721" s="133"/>
      <c r="O6721" s="134"/>
      <c r="P6721" s="129"/>
      <c r="Q6721" s="137"/>
      <c r="R6721" s="138"/>
      <c r="S6721" s="137"/>
      <c r="T6721" s="124"/>
      <c r="U6721" s="301"/>
      <c r="V6721" s="139"/>
      <c r="W6721" s="139"/>
      <c r="X6721" s="124"/>
    </row>
    <row r="6722" spans="3:24" ht="15" customHeight="1" x14ac:dyDescent="0.25">
      <c r="C6722" s="129"/>
      <c r="D6722" s="130"/>
      <c r="E6722" s="124"/>
      <c r="F6722" s="124"/>
      <c r="G6722" s="131"/>
      <c r="H6722" s="132"/>
      <c r="I6722" s="133"/>
      <c r="J6722" s="133"/>
      <c r="K6722" s="133"/>
      <c r="L6722" s="133"/>
      <c r="M6722" s="133"/>
      <c r="N6722" s="133"/>
      <c r="O6722" s="134"/>
      <c r="P6722" s="129"/>
      <c r="Q6722" s="129"/>
      <c r="R6722" s="135"/>
      <c r="S6722" s="129"/>
      <c r="T6722" s="116"/>
      <c r="U6722" s="302"/>
      <c r="V6722" s="136"/>
      <c r="W6722" s="136"/>
      <c r="X6722" s="116"/>
    </row>
    <row r="6723" spans="3:24" ht="15" customHeight="1" x14ac:dyDescent="0.25">
      <c r="C6723" s="137"/>
      <c r="D6723" s="130"/>
      <c r="E6723" s="124"/>
      <c r="F6723" s="124"/>
      <c r="G6723" s="131"/>
      <c r="H6723" s="132"/>
      <c r="I6723" s="133"/>
      <c r="J6723" s="133"/>
      <c r="K6723" s="133"/>
      <c r="L6723" s="133"/>
      <c r="M6723" s="133"/>
      <c r="N6723" s="133"/>
      <c r="O6723" s="134"/>
      <c r="P6723" s="129"/>
      <c r="Q6723" s="137"/>
      <c r="R6723" s="138"/>
      <c r="S6723" s="137"/>
      <c r="T6723" s="124"/>
      <c r="U6723" s="301"/>
      <c r="V6723" s="139"/>
      <c r="W6723" s="139"/>
      <c r="X6723" s="124"/>
    </row>
    <row r="6724" spans="3:24" ht="15" customHeight="1" x14ac:dyDescent="0.25">
      <c r="C6724" s="129"/>
      <c r="D6724" s="130"/>
      <c r="E6724" s="124"/>
      <c r="F6724" s="124"/>
      <c r="G6724" s="131"/>
      <c r="H6724" s="132"/>
      <c r="I6724" s="133"/>
      <c r="J6724" s="133"/>
      <c r="K6724" s="133"/>
      <c r="L6724" s="133"/>
      <c r="M6724" s="133"/>
      <c r="N6724" s="133"/>
      <c r="O6724" s="134"/>
      <c r="P6724" s="129"/>
      <c r="Q6724" s="129"/>
      <c r="R6724" s="135"/>
      <c r="S6724" s="129"/>
      <c r="T6724" s="116"/>
      <c r="U6724" s="302"/>
      <c r="V6724" s="136"/>
      <c r="W6724" s="136"/>
      <c r="X6724" s="116"/>
    </row>
    <row r="6725" spans="3:24" ht="15" customHeight="1" x14ac:dyDescent="0.25">
      <c r="C6725" s="137"/>
      <c r="D6725" s="130"/>
      <c r="E6725" s="124"/>
      <c r="F6725" s="124"/>
      <c r="G6725" s="131"/>
      <c r="H6725" s="132"/>
      <c r="I6725" s="133"/>
      <c r="J6725" s="133"/>
      <c r="K6725" s="133"/>
      <c r="L6725" s="133"/>
      <c r="M6725" s="133"/>
      <c r="N6725" s="133"/>
      <c r="O6725" s="134"/>
      <c r="P6725" s="129"/>
      <c r="Q6725" s="137"/>
      <c r="R6725" s="138"/>
      <c r="S6725" s="137"/>
      <c r="T6725" s="124"/>
      <c r="U6725" s="301"/>
      <c r="V6725" s="139"/>
      <c r="W6725" s="139"/>
      <c r="X6725" s="124"/>
    </row>
    <row r="6726" spans="3:24" ht="15" customHeight="1" x14ac:dyDescent="0.25">
      <c r="C6726" s="129"/>
      <c r="D6726" s="130"/>
      <c r="E6726" s="124"/>
      <c r="F6726" s="124"/>
      <c r="G6726" s="131"/>
      <c r="H6726" s="132"/>
      <c r="I6726" s="133"/>
      <c r="J6726" s="133"/>
      <c r="K6726" s="133"/>
      <c r="L6726" s="133"/>
      <c r="M6726" s="133"/>
      <c r="N6726" s="133"/>
      <c r="O6726" s="134"/>
      <c r="P6726" s="129"/>
      <c r="Q6726" s="129"/>
      <c r="R6726" s="135"/>
      <c r="S6726" s="129"/>
      <c r="T6726" s="116"/>
      <c r="U6726" s="302"/>
      <c r="V6726" s="136"/>
      <c r="W6726" s="136"/>
      <c r="X6726" s="116"/>
    </row>
    <row r="6727" spans="3:24" ht="15" customHeight="1" x14ac:dyDescent="0.25">
      <c r="C6727" s="137"/>
      <c r="D6727" s="130"/>
      <c r="E6727" s="124"/>
      <c r="F6727" s="124"/>
      <c r="G6727" s="131"/>
      <c r="H6727" s="132"/>
      <c r="I6727" s="133"/>
      <c r="J6727" s="133"/>
      <c r="K6727" s="133"/>
      <c r="L6727" s="133"/>
      <c r="M6727" s="133"/>
      <c r="N6727" s="133"/>
      <c r="O6727" s="134"/>
      <c r="P6727" s="129"/>
      <c r="Q6727" s="137"/>
      <c r="R6727" s="138"/>
      <c r="S6727" s="137"/>
      <c r="T6727" s="124"/>
      <c r="U6727" s="301"/>
      <c r="V6727" s="139"/>
      <c r="W6727" s="139"/>
      <c r="X6727" s="124"/>
    </row>
    <row r="6728" spans="3:24" ht="15" customHeight="1" x14ac:dyDescent="0.25">
      <c r="C6728" s="129"/>
      <c r="D6728" s="130"/>
      <c r="E6728" s="124"/>
      <c r="F6728" s="124"/>
      <c r="G6728" s="131"/>
      <c r="H6728" s="132"/>
      <c r="I6728" s="133"/>
      <c r="J6728" s="133"/>
      <c r="K6728" s="133"/>
      <c r="L6728" s="133"/>
      <c r="M6728" s="133"/>
      <c r="N6728" s="133"/>
      <c r="O6728" s="134"/>
      <c r="P6728" s="129"/>
      <c r="Q6728" s="129"/>
      <c r="R6728" s="135"/>
      <c r="S6728" s="129"/>
      <c r="T6728" s="116"/>
      <c r="U6728" s="302"/>
      <c r="V6728" s="136"/>
      <c r="W6728" s="136"/>
      <c r="X6728" s="116"/>
    </row>
    <row r="6729" spans="3:24" ht="15" customHeight="1" x14ac:dyDescent="0.25">
      <c r="C6729" s="137"/>
      <c r="D6729" s="130"/>
      <c r="E6729" s="124"/>
      <c r="F6729" s="124"/>
      <c r="G6729" s="131"/>
      <c r="H6729" s="132"/>
      <c r="I6729" s="133"/>
      <c r="J6729" s="133"/>
      <c r="K6729" s="133"/>
      <c r="L6729" s="133"/>
      <c r="M6729" s="133"/>
      <c r="N6729" s="133"/>
      <c r="O6729" s="134"/>
      <c r="P6729" s="129"/>
      <c r="Q6729" s="137"/>
      <c r="R6729" s="138"/>
      <c r="S6729" s="137"/>
      <c r="T6729" s="124"/>
      <c r="U6729" s="301"/>
      <c r="V6729" s="139"/>
      <c r="W6729" s="139"/>
      <c r="X6729" s="124"/>
    </row>
    <row r="6730" spans="3:24" ht="15" customHeight="1" x14ac:dyDescent="0.25">
      <c r="C6730" s="129"/>
      <c r="D6730" s="130"/>
      <c r="E6730" s="124"/>
      <c r="F6730" s="124"/>
      <c r="G6730" s="131"/>
      <c r="H6730" s="132"/>
      <c r="I6730" s="133"/>
      <c r="J6730" s="133"/>
      <c r="K6730" s="133"/>
      <c r="L6730" s="133"/>
      <c r="M6730" s="133"/>
      <c r="N6730" s="133"/>
      <c r="O6730" s="134"/>
      <c r="P6730" s="129"/>
      <c r="Q6730" s="129"/>
      <c r="R6730" s="135"/>
      <c r="S6730" s="129"/>
      <c r="T6730" s="116"/>
      <c r="U6730" s="302"/>
      <c r="V6730" s="136"/>
      <c r="W6730" s="136"/>
      <c r="X6730" s="116"/>
    </row>
    <row r="6731" spans="3:24" ht="15" customHeight="1" x14ac:dyDescent="0.25">
      <c r="C6731" s="137"/>
      <c r="D6731" s="130"/>
      <c r="E6731" s="124"/>
      <c r="F6731" s="124"/>
      <c r="G6731" s="131"/>
      <c r="H6731" s="132"/>
      <c r="I6731" s="133"/>
      <c r="J6731" s="133"/>
      <c r="K6731" s="133"/>
      <c r="L6731" s="133"/>
      <c r="M6731" s="133"/>
      <c r="N6731" s="133"/>
      <c r="O6731" s="134"/>
      <c r="P6731" s="129"/>
      <c r="Q6731" s="137"/>
      <c r="R6731" s="138"/>
      <c r="S6731" s="137"/>
      <c r="T6731" s="124"/>
      <c r="U6731" s="301"/>
      <c r="V6731" s="139"/>
      <c r="W6731" s="139"/>
      <c r="X6731" s="124"/>
    </row>
    <row r="6732" spans="3:24" ht="15" customHeight="1" x14ac:dyDescent="0.25">
      <c r="C6732" s="129"/>
      <c r="D6732" s="130"/>
      <c r="E6732" s="124"/>
      <c r="F6732" s="124"/>
      <c r="G6732" s="131"/>
      <c r="H6732" s="132"/>
      <c r="I6732" s="133"/>
      <c r="J6732" s="133"/>
      <c r="K6732" s="133"/>
      <c r="L6732" s="133"/>
      <c r="M6732" s="133"/>
      <c r="N6732" s="133"/>
      <c r="O6732" s="134"/>
      <c r="P6732" s="129"/>
      <c r="Q6732" s="129"/>
      <c r="R6732" s="135"/>
      <c r="S6732" s="129"/>
      <c r="T6732" s="116"/>
      <c r="U6732" s="302"/>
      <c r="V6732" s="136"/>
      <c r="W6732" s="136"/>
      <c r="X6732" s="116"/>
    </row>
    <row r="6733" spans="3:24" ht="15" customHeight="1" x14ac:dyDescent="0.25">
      <c r="C6733" s="137"/>
      <c r="D6733" s="130"/>
      <c r="E6733" s="124"/>
      <c r="F6733" s="124"/>
      <c r="G6733" s="131"/>
      <c r="H6733" s="132"/>
      <c r="I6733" s="133"/>
      <c r="J6733" s="133"/>
      <c r="K6733" s="133"/>
      <c r="L6733" s="133"/>
      <c r="M6733" s="133"/>
      <c r="N6733" s="133"/>
      <c r="O6733" s="134"/>
      <c r="P6733" s="129"/>
      <c r="Q6733" s="137"/>
      <c r="R6733" s="138"/>
      <c r="S6733" s="137"/>
      <c r="T6733" s="124"/>
      <c r="U6733" s="301"/>
      <c r="V6733" s="139"/>
      <c r="W6733" s="139"/>
      <c r="X6733" s="124"/>
    </row>
    <row r="6734" spans="3:24" ht="15" customHeight="1" x14ac:dyDescent="0.25">
      <c r="C6734" s="129"/>
      <c r="D6734" s="130"/>
      <c r="E6734" s="124"/>
      <c r="F6734" s="124"/>
      <c r="G6734" s="131"/>
      <c r="H6734" s="132"/>
      <c r="I6734" s="133"/>
      <c r="J6734" s="133"/>
      <c r="K6734" s="133"/>
      <c r="L6734" s="133"/>
      <c r="M6734" s="133"/>
      <c r="N6734" s="133"/>
      <c r="O6734" s="134"/>
      <c r="P6734" s="129"/>
      <c r="Q6734" s="129"/>
      <c r="R6734" s="135"/>
      <c r="S6734" s="129"/>
      <c r="T6734" s="116"/>
      <c r="U6734" s="302"/>
      <c r="V6734" s="136"/>
      <c r="W6734" s="136"/>
      <c r="X6734" s="116"/>
    </row>
    <row r="6735" spans="3:24" ht="15" customHeight="1" x14ac:dyDescent="0.25">
      <c r="C6735" s="137"/>
      <c r="D6735" s="130"/>
      <c r="E6735" s="124"/>
      <c r="F6735" s="124"/>
      <c r="G6735" s="131"/>
      <c r="H6735" s="132"/>
      <c r="I6735" s="133"/>
      <c r="J6735" s="133"/>
      <c r="K6735" s="133"/>
      <c r="L6735" s="133"/>
      <c r="M6735" s="133"/>
      <c r="N6735" s="133"/>
      <c r="O6735" s="134"/>
      <c r="P6735" s="129"/>
      <c r="Q6735" s="137"/>
      <c r="R6735" s="138"/>
      <c r="S6735" s="137"/>
      <c r="T6735" s="124"/>
      <c r="U6735" s="301"/>
      <c r="V6735" s="139"/>
      <c r="W6735" s="139"/>
      <c r="X6735" s="124"/>
    </row>
    <row r="6736" spans="3:24" ht="15" customHeight="1" x14ac:dyDescent="0.25">
      <c r="C6736" s="129"/>
      <c r="D6736" s="130"/>
      <c r="E6736" s="124"/>
      <c r="F6736" s="124"/>
      <c r="G6736" s="131"/>
      <c r="H6736" s="132"/>
      <c r="I6736" s="133"/>
      <c r="J6736" s="133"/>
      <c r="K6736" s="133"/>
      <c r="L6736" s="133"/>
      <c r="M6736" s="133"/>
      <c r="N6736" s="133"/>
      <c r="O6736" s="134"/>
      <c r="P6736" s="129"/>
      <c r="Q6736" s="129"/>
      <c r="R6736" s="135"/>
      <c r="S6736" s="129"/>
      <c r="T6736" s="116"/>
      <c r="U6736" s="302"/>
      <c r="V6736" s="136"/>
      <c r="W6736" s="136"/>
      <c r="X6736" s="116"/>
    </row>
    <row r="6737" spans="3:24" ht="15" customHeight="1" x14ac:dyDescent="0.25">
      <c r="C6737" s="137"/>
      <c r="D6737" s="130"/>
      <c r="E6737" s="124"/>
      <c r="F6737" s="124"/>
      <c r="G6737" s="131"/>
      <c r="H6737" s="132"/>
      <c r="I6737" s="133"/>
      <c r="J6737" s="133"/>
      <c r="K6737" s="133"/>
      <c r="L6737" s="133"/>
      <c r="M6737" s="133"/>
      <c r="N6737" s="133"/>
      <c r="O6737" s="134"/>
      <c r="P6737" s="129"/>
      <c r="Q6737" s="137"/>
      <c r="R6737" s="138"/>
      <c r="S6737" s="137"/>
      <c r="T6737" s="124"/>
      <c r="U6737" s="301"/>
      <c r="V6737" s="139"/>
      <c r="W6737" s="139"/>
      <c r="X6737" s="124"/>
    </row>
    <row r="6738" spans="3:24" ht="15" customHeight="1" x14ac:dyDescent="0.25">
      <c r="C6738" s="129"/>
      <c r="D6738" s="130"/>
      <c r="E6738" s="124"/>
      <c r="F6738" s="124"/>
      <c r="G6738" s="131"/>
      <c r="H6738" s="132"/>
      <c r="I6738" s="133"/>
      <c r="J6738" s="133"/>
      <c r="K6738" s="133"/>
      <c r="L6738" s="133"/>
      <c r="M6738" s="133"/>
      <c r="N6738" s="133"/>
      <c r="O6738" s="134"/>
      <c r="P6738" s="129"/>
      <c r="Q6738" s="129"/>
      <c r="R6738" s="135"/>
      <c r="S6738" s="129"/>
      <c r="T6738" s="116"/>
      <c r="U6738" s="302"/>
      <c r="V6738" s="136"/>
      <c r="W6738" s="136"/>
      <c r="X6738" s="116"/>
    </row>
    <row r="6739" spans="3:24" ht="15" customHeight="1" x14ac:dyDescent="0.25">
      <c r="C6739" s="137"/>
      <c r="D6739" s="130"/>
      <c r="E6739" s="124"/>
      <c r="F6739" s="124"/>
      <c r="G6739" s="131"/>
      <c r="H6739" s="132"/>
      <c r="I6739" s="133"/>
      <c r="J6739" s="133"/>
      <c r="K6739" s="133"/>
      <c r="L6739" s="133"/>
      <c r="M6739" s="133"/>
      <c r="N6739" s="133"/>
      <c r="O6739" s="134"/>
      <c r="P6739" s="129"/>
      <c r="Q6739" s="137"/>
      <c r="R6739" s="138"/>
      <c r="S6739" s="137"/>
      <c r="T6739" s="124"/>
      <c r="U6739" s="301"/>
      <c r="V6739" s="139"/>
      <c r="W6739" s="139"/>
      <c r="X6739" s="124"/>
    </row>
    <row r="6740" spans="3:24" ht="15" customHeight="1" x14ac:dyDescent="0.25">
      <c r="C6740" s="129"/>
      <c r="D6740" s="130"/>
      <c r="E6740" s="124"/>
      <c r="F6740" s="124"/>
      <c r="G6740" s="131"/>
      <c r="H6740" s="132"/>
      <c r="I6740" s="133"/>
      <c r="J6740" s="133"/>
      <c r="K6740" s="133"/>
      <c r="L6740" s="133"/>
      <c r="M6740" s="133"/>
      <c r="N6740" s="133"/>
      <c r="O6740" s="134"/>
      <c r="P6740" s="129"/>
      <c r="Q6740" s="129"/>
      <c r="R6740" s="135"/>
      <c r="S6740" s="129"/>
      <c r="T6740" s="116"/>
      <c r="U6740" s="302"/>
      <c r="V6740" s="136"/>
      <c r="W6740" s="136"/>
      <c r="X6740" s="116"/>
    </row>
    <row r="6741" spans="3:24" ht="15" customHeight="1" x14ac:dyDescent="0.25">
      <c r="C6741" s="137"/>
      <c r="D6741" s="130"/>
      <c r="E6741" s="124"/>
      <c r="F6741" s="124"/>
      <c r="G6741" s="131"/>
      <c r="H6741" s="132"/>
      <c r="I6741" s="133"/>
      <c r="J6741" s="133"/>
      <c r="K6741" s="133"/>
      <c r="L6741" s="133"/>
      <c r="M6741" s="133"/>
      <c r="N6741" s="133"/>
      <c r="O6741" s="134"/>
      <c r="P6741" s="129"/>
      <c r="Q6741" s="137"/>
      <c r="R6741" s="138"/>
      <c r="S6741" s="137"/>
      <c r="T6741" s="124"/>
      <c r="U6741" s="301"/>
      <c r="V6741" s="139"/>
      <c r="W6741" s="139"/>
      <c r="X6741" s="124"/>
    </row>
    <row r="6742" spans="3:24" ht="15" customHeight="1" x14ac:dyDescent="0.25">
      <c r="C6742" s="129"/>
      <c r="D6742" s="130"/>
      <c r="E6742" s="124"/>
      <c r="F6742" s="124"/>
      <c r="G6742" s="131"/>
      <c r="H6742" s="132"/>
      <c r="I6742" s="133"/>
      <c r="J6742" s="133"/>
      <c r="K6742" s="133"/>
      <c r="L6742" s="133"/>
      <c r="M6742" s="133"/>
      <c r="N6742" s="133"/>
      <c r="O6742" s="134"/>
      <c r="P6742" s="129"/>
      <c r="Q6742" s="129"/>
      <c r="R6742" s="135"/>
      <c r="S6742" s="129"/>
      <c r="T6742" s="116"/>
      <c r="U6742" s="302"/>
      <c r="V6742" s="136"/>
      <c r="W6742" s="136"/>
      <c r="X6742" s="116"/>
    </row>
    <row r="6743" spans="3:24" ht="15" customHeight="1" x14ac:dyDescent="0.25">
      <c r="C6743" s="137"/>
      <c r="D6743" s="130"/>
      <c r="E6743" s="124"/>
      <c r="F6743" s="124"/>
      <c r="G6743" s="131"/>
      <c r="H6743" s="132"/>
      <c r="I6743" s="133"/>
      <c r="J6743" s="133"/>
      <c r="K6743" s="133"/>
      <c r="L6743" s="133"/>
      <c r="M6743" s="133"/>
      <c r="N6743" s="133"/>
      <c r="O6743" s="134"/>
      <c r="P6743" s="129"/>
      <c r="Q6743" s="137"/>
      <c r="R6743" s="138"/>
      <c r="S6743" s="137"/>
      <c r="T6743" s="124"/>
      <c r="U6743" s="301"/>
      <c r="V6743" s="139"/>
      <c r="W6743" s="139"/>
      <c r="X6743" s="124"/>
    </row>
    <row r="6744" spans="3:24" ht="15" customHeight="1" x14ac:dyDescent="0.25">
      <c r="C6744" s="129"/>
      <c r="D6744" s="130"/>
      <c r="E6744" s="124"/>
      <c r="F6744" s="124"/>
      <c r="G6744" s="131"/>
      <c r="H6744" s="132"/>
      <c r="I6744" s="133"/>
      <c r="J6744" s="133"/>
      <c r="K6744" s="133"/>
      <c r="L6744" s="133"/>
      <c r="M6744" s="133"/>
      <c r="N6744" s="133"/>
      <c r="O6744" s="134"/>
      <c r="P6744" s="129"/>
      <c r="Q6744" s="129"/>
      <c r="R6744" s="135"/>
      <c r="S6744" s="129"/>
      <c r="T6744" s="116"/>
      <c r="U6744" s="302"/>
      <c r="V6744" s="136"/>
      <c r="W6744" s="136"/>
      <c r="X6744" s="116"/>
    </row>
    <row r="6745" spans="3:24" ht="15" customHeight="1" x14ac:dyDescent="0.25">
      <c r="C6745" s="137"/>
      <c r="D6745" s="130"/>
      <c r="E6745" s="124"/>
      <c r="F6745" s="124"/>
      <c r="G6745" s="131"/>
      <c r="H6745" s="132"/>
      <c r="I6745" s="133"/>
      <c r="J6745" s="133"/>
      <c r="K6745" s="133"/>
      <c r="L6745" s="133"/>
      <c r="M6745" s="133"/>
      <c r="N6745" s="133"/>
      <c r="O6745" s="134"/>
      <c r="P6745" s="129"/>
      <c r="Q6745" s="137"/>
      <c r="R6745" s="138"/>
      <c r="S6745" s="137"/>
      <c r="T6745" s="124"/>
      <c r="U6745" s="301"/>
      <c r="V6745" s="139"/>
      <c r="W6745" s="139"/>
      <c r="X6745" s="124"/>
    </row>
    <row r="6746" spans="3:24" ht="15" customHeight="1" x14ac:dyDescent="0.25">
      <c r="C6746" s="129"/>
      <c r="D6746" s="130"/>
      <c r="E6746" s="124"/>
      <c r="F6746" s="124"/>
      <c r="G6746" s="131"/>
      <c r="H6746" s="132"/>
      <c r="I6746" s="133"/>
      <c r="J6746" s="133"/>
      <c r="K6746" s="133"/>
      <c r="L6746" s="133"/>
      <c r="M6746" s="133"/>
      <c r="N6746" s="133"/>
      <c r="O6746" s="134"/>
      <c r="P6746" s="129"/>
      <c r="Q6746" s="129"/>
      <c r="R6746" s="135"/>
      <c r="S6746" s="129"/>
      <c r="T6746" s="116"/>
      <c r="U6746" s="302"/>
      <c r="V6746" s="136"/>
      <c r="W6746" s="136"/>
      <c r="X6746" s="116"/>
    </row>
    <row r="6747" spans="3:24" ht="15" customHeight="1" x14ac:dyDescent="0.25">
      <c r="C6747" s="137"/>
      <c r="D6747" s="130"/>
      <c r="E6747" s="124"/>
      <c r="F6747" s="124"/>
      <c r="G6747" s="131"/>
      <c r="H6747" s="132"/>
      <c r="I6747" s="133"/>
      <c r="J6747" s="133"/>
      <c r="K6747" s="133"/>
      <c r="L6747" s="133"/>
      <c r="M6747" s="133"/>
      <c r="N6747" s="133"/>
      <c r="O6747" s="134"/>
      <c r="P6747" s="129"/>
      <c r="Q6747" s="137"/>
      <c r="R6747" s="138"/>
      <c r="S6747" s="137"/>
      <c r="T6747" s="124"/>
      <c r="U6747" s="301"/>
      <c r="V6747" s="139"/>
      <c r="W6747" s="139"/>
      <c r="X6747" s="124"/>
    </row>
    <row r="6748" spans="3:24" ht="15" customHeight="1" x14ac:dyDescent="0.25">
      <c r="C6748" s="129"/>
      <c r="D6748" s="130"/>
      <c r="E6748" s="124"/>
      <c r="F6748" s="124"/>
      <c r="G6748" s="131"/>
      <c r="H6748" s="132"/>
      <c r="I6748" s="133"/>
      <c r="J6748" s="133"/>
      <c r="K6748" s="133"/>
      <c r="L6748" s="133"/>
      <c r="M6748" s="133"/>
      <c r="N6748" s="133"/>
      <c r="O6748" s="134"/>
      <c r="P6748" s="129"/>
      <c r="Q6748" s="129"/>
      <c r="R6748" s="135"/>
      <c r="S6748" s="129"/>
      <c r="T6748" s="116"/>
      <c r="U6748" s="302"/>
      <c r="V6748" s="136"/>
      <c r="W6748" s="136"/>
      <c r="X6748" s="116"/>
    </row>
    <row r="6749" spans="3:24" ht="15" customHeight="1" x14ac:dyDescent="0.25">
      <c r="C6749" s="137"/>
      <c r="D6749" s="130"/>
      <c r="E6749" s="124"/>
      <c r="F6749" s="124"/>
      <c r="G6749" s="131"/>
      <c r="H6749" s="132"/>
      <c r="I6749" s="133"/>
      <c r="J6749" s="133"/>
      <c r="K6749" s="133"/>
      <c r="L6749" s="133"/>
      <c r="M6749" s="133"/>
      <c r="N6749" s="133"/>
      <c r="O6749" s="134"/>
      <c r="P6749" s="129"/>
      <c r="Q6749" s="137"/>
      <c r="R6749" s="138"/>
      <c r="S6749" s="137"/>
      <c r="T6749" s="124"/>
      <c r="U6749" s="301"/>
      <c r="V6749" s="139"/>
      <c r="W6749" s="139"/>
      <c r="X6749" s="124"/>
    </row>
    <row r="6750" spans="3:24" ht="15" customHeight="1" x14ac:dyDescent="0.25">
      <c r="C6750" s="129"/>
      <c r="D6750" s="130"/>
      <c r="E6750" s="124"/>
      <c r="F6750" s="124"/>
      <c r="G6750" s="131"/>
      <c r="H6750" s="132"/>
      <c r="I6750" s="133"/>
      <c r="J6750" s="133"/>
      <c r="K6750" s="133"/>
      <c r="L6750" s="133"/>
      <c r="M6750" s="133"/>
      <c r="N6750" s="133"/>
      <c r="O6750" s="134"/>
      <c r="P6750" s="129"/>
      <c r="Q6750" s="129"/>
      <c r="R6750" s="135"/>
      <c r="S6750" s="129"/>
      <c r="T6750" s="116"/>
      <c r="U6750" s="302"/>
      <c r="V6750" s="136"/>
      <c r="W6750" s="136"/>
      <c r="X6750" s="116"/>
    </row>
    <row r="6751" spans="3:24" ht="15" customHeight="1" x14ac:dyDescent="0.25">
      <c r="C6751" s="137"/>
      <c r="D6751" s="130"/>
      <c r="E6751" s="124"/>
      <c r="F6751" s="124"/>
      <c r="G6751" s="131"/>
      <c r="H6751" s="132"/>
      <c r="I6751" s="133"/>
      <c r="J6751" s="133"/>
      <c r="K6751" s="133"/>
      <c r="L6751" s="133"/>
      <c r="M6751" s="133"/>
      <c r="N6751" s="133"/>
      <c r="O6751" s="134"/>
      <c r="P6751" s="129"/>
      <c r="Q6751" s="137"/>
      <c r="R6751" s="138"/>
      <c r="S6751" s="137"/>
      <c r="T6751" s="124"/>
      <c r="U6751" s="301"/>
      <c r="V6751" s="139"/>
      <c r="W6751" s="139"/>
      <c r="X6751" s="124"/>
    </row>
    <row r="6752" spans="3:24" ht="15" customHeight="1" x14ac:dyDescent="0.25">
      <c r="C6752" s="129"/>
      <c r="D6752" s="130"/>
      <c r="E6752" s="124"/>
      <c r="F6752" s="124"/>
      <c r="G6752" s="131"/>
      <c r="H6752" s="132"/>
      <c r="I6752" s="133"/>
      <c r="J6752" s="133"/>
      <c r="K6752" s="133"/>
      <c r="L6752" s="133"/>
      <c r="M6752" s="133"/>
      <c r="N6752" s="133"/>
      <c r="O6752" s="134"/>
      <c r="P6752" s="129"/>
      <c r="Q6752" s="129"/>
      <c r="R6752" s="135"/>
      <c r="S6752" s="129"/>
      <c r="T6752" s="116"/>
      <c r="U6752" s="302"/>
      <c r="V6752" s="136"/>
      <c r="W6752" s="136"/>
      <c r="X6752" s="116"/>
    </row>
    <row r="6753" spans="3:24" ht="15" customHeight="1" x14ac:dyDescent="0.25">
      <c r="C6753" s="137"/>
      <c r="D6753" s="130"/>
      <c r="E6753" s="124"/>
      <c r="F6753" s="124"/>
      <c r="G6753" s="131"/>
      <c r="H6753" s="132"/>
      <c r="I6753" s="133"/>
      <c r="J6753" s="133"/>
      <c r="K6753" s="133"/>
      <c r="L6753" s="133"/>
      <c r="M6753" s="133"/>
      <c r="N6753" s="133"/>
      <c r="O6753" s="134"/>
      <c r="P6753" s="129"/>
      <c r="Q6753" s="137"/>
      <c r="R6753" s="138"/>
      <c r="S6753" s="137"/>
      <c r="T6753" s="124"/>
      <c r="U6753" s="301"/>
      <c r="V6753" s="139"/>
      <c r="W6753" s="139"/>
      <c r="X6753" s="124"/>
    </row>
    <row r="6754" spans="3:24" ht="15" customHeight="1" x14ac:dyDescent="0.25">
      <c r="C6754" s="129"/>
      <c r="D6754" s="130"/>
      <c r="E6754" s="124"/>
      <c r="F6754" s="124"/>
      <c r="G6754" s="131"/>
      <c r="H6754" s="132"/>
      <c r="I6754" s="133"/>
      <c r="J6754" s="133"/>
      <c r="K6754" s="133"/>
      <c r="L6754" s="133"/>
      <c r="M6754" s="133"/>
      <c r="N6754" s="133"/>
      <c r="O6754" s="134"/>
      <c r="P6754" s="129"/>
      <c r="Q6754" s="129"/>
      <c r="R6754" s="135"/>
      <c r="S6754" s="129"/>
      <c r="T6754" s="116"/>
      <c r="U6754" s="302"/>
      <c r="V6754" s="136"/>
      <c r="W6754" s="136"/>
      <c r="X6754" s="116"/>
    </row>
    <row r="6755" spans="3:24" ht="15" customHeight="1" x14ac:dyDescent="0.25">
      <c r="C6755" s="137"/>
      <c r="D6755" s="130"/>
      <c r="E6755" s="124"/>
      <c r="F6755" s="124"/>
      <c r="G6755" s="131"/>
      <c r="H6755" s="132"/>
      <c r="I6755" s="133"/>
      <c r="J6755" s="133"/>
      <c r="K6755" s="133"/>
      <c r="L6755" s="133"/>
      <c r="M6755" s="133"/>
      <c r="N6755" s="133"/>
      <c r="O6755" s="134"/>
      <c r="P6755" s="129"/>
      <c r="Q6755" s="137"/>
      <c r="R6755" s="138"/>
      <c r="S6755" s="137"/>
      <c r="T6755" s="124"/>
      <c r="U6755" s="301"/>
      <c r="V6755" s="139"/>
      <c r="W6755" s="139"/>
      <c r="X6755" s="124"/>
    </row>
    <row r="6756" spans="3:24" ht="15" customHeight="1" x14ac:dyDescent="0.25">
      <c r="C6756" s="129"/>
      <c r="D6756" s="130"/>
      <c r="E6756" s="124"/>
      <c r="F6756" s="124"/>
      <c r="G6756" s="131"/>
      <c r="H6756" s="132"/>
      <c r="I6756" s="133"/>
      <c r="J6756" s="133"/>
      <c r="K6756" s="133"/>
      <c r="L6756" s="133"/>
      <c r="M6756" s="133"/>
      <c r="N6756" s="133"/>
      <c r="O6756" s="134"/>
      <c r="P6756" s="129"/>
      <c r="Q6756" s="129"/>
      <c r="R6756" s="135"/>
      <c r="S6756" s="129"/>
      <c r="T6756" s="116"/>
      <c r="U6756" s="302"/>
      <c r="V6756" s="136"/>
      <c r="W6756" s="136"/>
      <c r="X6756" s="116"/>
    </row>
    <row r="6757" spans="3:24" ht="15" customHeight="1" x14ac:dyDescent="0.25">
      <c r="C6757" s="137"/>
      <c r="D6757" s="130"/>
      <c r="E6757" s="124"/>
      <c r="F6757" s="124"/>
      <c r="G6757" s="131"/>
      <c r="H6757" s="132"/>
      <c r="I6757" s="133"/>
      <c r="J6757" s="133"/>
      <c r="K6757" s="133"/>
      <c r="L6757" s="133"/>
      <c r="M6757" s="133"/>
      <c r="N6757" s="133"/>
      <c r="O6757" s="134"/>
      <c r="P6757" s="129"/>
      <c r="Q6757" s="137"/>
      <c r="R6757" s="138"/>
      <c r="S6757" s="137"/>
      <c r="T6757" s="124"/>
      <c r="U6757" s="301"/>
      <c r="V6757" s="139"/>
      <c r="W6757" s="139"/>
      <c r="X6757" s="124"/>
    </row>
    <row r="6758" spans="3:24" ht="15" customHeight="1" x14ac:dyDescent="0.25">
      <c r="C6758" s="129"/>
      <c r="D6758" s="130"/>
      <c r="E6758" s="124"/>
      <c r="F6758" s="124"/>
      <c r="G6758" s="131"/>
      <c r="H6758" s="132"/>
      <c r="I6758" s="133"/>
      <c r="J6758" s="133"/>
      <c r="K6758" s="133"/>
      <c r="L6758" s="133"/>
      <c r="M6758" s="133"/>
      <c r="N6758" s="133"/>
      <c r="O6758" s="134"/>
      <c r="P6758" s="129"/>
      <c r="Q6758" s="129"/>
      <c r="R6758" s="135"/>
      <c r="S6758" s="129"/>
      <c r="T6758" s="116"/>
      <c r="U6758" s="302"/>
      <c r="V6758" s="136"/>
      <c r="W6758" s="136"/>
      <c r="X6758" s="116"/>
    </row>
    <row r="6759" spans="3:24" ht="15" customHeight="1" x14ac:dyDescent="0.25">
      <c r="C6759" s="137"/>
      <c r="D6759" s="130"/>
      <c r="E6759" s="124"/>
      <c r="F6759" s="124"/>
      <c r="G6759" s="131"/>
      <c r="H6759" s="132"/>
      <c r="I6759" s="133"/>
      <c r="J6759" s="133"/>
      <c r="K6759" s="133"/>
      <c r="L6759" s="133"/>
      <c r="M6759" s="133"/>
      <c r="N6759" s="133"/>
      <c r="O6759" s="134"/>
      <c r="P6759" s="129"/>
      <c r="Q6759" s="137"/>
      <c r="R6759" s="138"/>
      <c r="S6759" s="137"/>
      <c r="T6759" s="124"/>
      <c r="U6759" s="301"/>
      <c r="V6759" s="139"/>
      <c r="W6759" s="139"/>
      <c r="X6759" s="124"/>
    </row>
    <row r="6760" spans="3:24" ht="15" customHeight="1" x14ac:dyDescent="0.25">
      <c r="C6760" s="129"/>
      <c r="D6760" s="130"/>
      <c r="E6760" s="124"/>
      <c r="F6760" s="124"/>
      <c r="G6760" s="131"/>
      <c r="H6760" s="132"/>
      <c r="I6760" s="133"/>
      <c r="J6760" s="133"/>
      <c r="K6760" s="133"/>
      <c r="L6760" s="133"/>
      <c r="M6760" s="133"/>
      <c r="N6760" s="133"/>
      <c r="O6760" s="134"/>
      <c r="P6760" s="129"/>
      <c r="Q6760" s="129"/>
      <c r="R6760" s="135"/>
      <c r="S6760" s="129"/>
      <c r="T6760" s="116"/>
      <c r="U6760" s="302"/>
      <c r="V6760" s="136"/>
      <c r="W6760" s="136"/>
      <c r="X6760" s="116"/>
    </row>
    <row r="6761" spans="3:24" ht="15" customHeight="1" x14ac:dyDescent="0.25">
      <c r="C6761" s="137"/>
      <c r="D6761" s="130"/>
      <c r="E6761" s="124"/>
      <c r="F6761" s="124"/>
      <c r="G6761" s="131"/>
      <c r="H6761" s="132"/>
      <c r="I6761" s="133"/>
      <c r="J6761" s="133"/>
      <c r="K6761" s="133"/>
      <c r="L6761" s="133"/>
      <c r="M6761" s="133"/>
      <c r="N6761" s="133"/>
      <c r="O6761" s="134"/>
      <c r="P6761" s="129"/>
      <c r="Q6761" s="137"/>
      <c r="R6761" s="138"/>
      <c r="S6761" s="137"/>
      <c r="T6761" s="124"/>
      <c r="U6761" s="301"/>
      <c r="V6761" s="139"/>
      <c r="W6761" s="139"/>
      <c r="X6761" s="124"/>
    </row>
    <row r="6762" spans="3:24" ht="15" customHeight="1" x14ac:dyDescent="0.25">
      <c r="C6762" s="129"/>
      <c r="D6762" s="130"/>
      <c r="E6762" s="124"/>
      <c r="F6762" s="124"/>
      <c r="G6762" s="131"/>
      <c r="H6762" s="132"/>
      <c r="I6762" s="133"/>
      <c r="J6762" s="133"/>
      <c r="K6762" s="133"/>
      <c r="L6762" s="133"/>
      <c r="M6762" s="133"/>
      <c r="N6762" s="133"/>
      <c r="O6762" s="134"/>
      <c r="P6762" s="129"/>
      <c r="Q6762" s="129"/>
      <c r="R6762" s="135"/>
      <c r="S6762" s="129"/>
      <c r="T6762" s="116"/>
      <c r="U6762" s="302"/>
      <c r="V6762" s="136"/>
      <c r="W6762" s="136"/>
      <c r="X6762" s="116"/>
    </row>
    <row r="6763" spans="3:24" ht="15" customHeight="1" x14ac:dyDescent="0.25">
      <c r="C6763" s="137"/>
      <c r="D6763" s="130"/>
      <c r="E6763" s="124"/>
      <c r="F6763" s="124"/>
      <c r="G6763" s="131"/>
      <c r="H6763" s="132"/>
      <c r="I6763" s="133"/>
      <c r="J6763" s="133"/>
      <c r="K6763" s="133"/>
      <c r="L6763" s="133"/>
      <c r="M6763" s="133"/>
      <c r="N6763" s="133"/>
      <c r="O6763" s="134"/>
      <c r="P6763" s="129"/>
      <c r="Q6763" s="137"/>
      <c r="R6763" s="138"/>
      <c r="S6763" s="137"/>
      <c r="T6763" s="124"/>
      <c r="U6763" s="301"/>
      <c r="V6763" s="139"/>
      <c r="W6763" s="139"/>
      <c r="X6763" s="124"/>
    </row>
    <row r="6764" spans="3:24" ht="15" customHeight="1" x14ac:dyDescent="0.25">
      <c r="C6764" s="129"/>
      <c r="D6764" s="130"/>
      <c r="E6764" s="124"/>
      <c r="F6764" s="124"/>
      <c r="G6764" s="131"/>
      <c r="H6764" s="132"/>
      <c r="I6764" s="133"/>
      <c r="J6764" s="133"/>
      <c r="K6764" s="133"/>
      <c r="L6764" s="133"/>
      <c r="M6764" s="133"/>
      <c r="N6764" s="133"/>
      <c r="O6764" s="134"/>
      <c r="P6764" s="129"/>
      <c r="Q6764" s="129"/>
      <c r="R6764" s="135"/>
      <c r="S6764" s="129"/>
      <c r="T6764" s="116"/>
      <c r="U6764" s="302"/>
      <c r="V6764" s="136"/>
      <c r="W6764" s="136"/>
      <c r="X6764" s="116"/>
    </row>
    <row r="6765" spans="3:24" ht="15" customHeight="1" x14ac:dyDescent="0.25">
      <c r="C6765" s="137"/>
      <c r="D6765" s="130"/>
      <c r="E6765" s="124"/>
      <c r="F6765" s="124"/>
      <c r="G6765" s="131"/>
      <c r="H6765" s="132"/>
      <c r="I6765" s="133"/>
      <c r="J6765" s="133"/>
      <c r="K6765" s="133"/>
      <c r="L6765" s="133"/>
      <c r="M6765" s="133"/>
      <c r="N6765" s="133"/>
      <c r="O6765" s="134"/>
      <c r="P6765" s="129"/>
      <c r="Q6765" s="137"/>
      <c r="R6765" s="138"/>
      <c r="S6765" s="137"/>
      <c r="T6765" s="124"/>
      <c r="U6765" s="301"/>
      <c r="V6765" s="139"/>
      <c r="W6765" s="139"/>
      <c r="X6765" s="124"/>
    </row>
    <row r="6766" spans="3:24" ht="15" customHeight="1" x14ac:dyDescent="0.25">
      <c r="C6766" s="129"/>
      <c r="D6766" s="130"/>
      <c r="E6766" s="124"/>
      <c r="F6766" s="124"/>
      <c r="G6766" s="131"/>
      <c r="H6766" s="132"/>
      <c r="I6766" s="133"/>
      <c r="J6766" s="133"/>
      <c r="K6766" s="133"/>
      <c r="L6766" s="133"/>
      <c r="M6766" s="133"/>
      <c r="N6766" s="133"/>
      <c r="O6766" s="134"/>
      <c r="P6766" s="129"/>
      <c r="Q6766" s="129"/>
      <c r="R6766" s="135"/>
      <c r="S6766" s="129"/>
      <c r="T6766" s="116"/>
      <c r="U6766" s="302"/>
      <c r="V6766" s="136"/>
      <c r="W6766" s="136"/>
      <c r="X6766" s="116"/>
    </row>
    <row r="6767" spans="3:24" ht="15" customHeight="1" x14ac:dyDescent="0.25">
      <c r="C6767" s="137"/>
      <c r="D6767" s="130"/>
      <c r="E6767" s="124"/>
      <c r="F6767" s="124"/>
      <c r="G6767" s="131"/>
      <c r="H6767" s="132"/>
      <c r="I6767" s="133"/>
      <c r="J6767" s="133"/>
      <c r="K6767" s="133"/>
      <c r="L6767" s="133"/>
      <c r="M6767" s="133"/>
      <c r="N6767" s="133"/>
      <c r="O6767" s="134"/>
      <c r="P6767" s="129"/>
      <c r="Q6767" s="137"/>
      <c r="R6767" s="138"/>
      <c r="S6767" s="137"/>
      <c r="T6767" s="124"/>
      <c r="U6767" s="301"/>
      <c r="V6767" s="139"/>
      <c r="W6767" s="139"/>
      <c r="X6767" s="124"/>
    </row>
    <row r="6768" spans="3:24" ht="15" customHeight="1" x14ac:dyDescent="0.25">
      <c r="C6768" s="129"/>
      <c r="D6768" s="130"/>
      <c r="E6768" s="124"/>
      <c r="F6768" s="124"/>
      <c r="G6768" s="131"/>
      <c r="H6768" s="132"/>
      <c r="I6768" s="133"/>
      <c r="J6768" s="133"/>
      <c r="K6768" s="133"/>
      <c r="L6768" s="133"/>
      <c r="M6768" s="133"/>
      <c r="N6768" s="133"/>
      <c r="O6768" s="134"/>
      <c r="P6768" s="129"/>
      <c r="Q6768" s="129"/>
      <c r="R6768" s="135"/>
      <c r="S6768" s="129"/>
      <c r="T6768" s="116"/>
      <c r="U6768" s="302"/>
      <c r="V6768" s="136"/>
      <c r="W6768" s="136"/>
      <c r="X6768" s="116"/>
    </row>
    <row r="6769" spans="3:24" ht="15" customHeight="1" x14ac:dyDescent="0.25">
      <c r="C6769" s="137"/>
      <c r="D6769" s="130"/>
      <c r="E6769" s="124"/>
      <c r="F6769" s="124"/>
      <c r="G6769" s="131"/>
      <c r="H6769" s="132"/>
      <c r="I6769" s="133"/>
      <c r="J6769" s="133"/>
      <c r="K6769" s="133"/>
      <c r="L6769" s="133"/>
      <c r="M6769" s="133"/>
      <c r="N6769" s="133"/>
      <c r="O6769" s="134"/>
      <c r="P6769" s="129"/>
      <c r="Q6769" s="137"/>
      <c r="R6769" s="138"/>
      <c r="S6769" s="137"/>
      <c r="T6769" s="124"/>
      <c r="U6769" s="301"/>
      <c r="V6769" s="139"/>
      <c r="W6769" s="139"/>
      <c r="X6769" s="124"/>
    </row>
    <row r="6770" spans="3:24" ht="15" customHeight="1" x14ac:dyDescent="0.25">
      <c r="C6770" s="129"/>
      <c r="D6770" s="130"/>
      <c r="E6770" s="124"/>
      <c r="F6770" s="124"/>
      <c r="G6770" s="131"/>
      <c r="H6770" s="132"/>
      <c r="I6770" s="133"/>
      <c r="J6770" s="133"/>
      <c r="K6770" s="133"/>
      <c r="L6770" s="133"/>
      <c r="M6770" s="133"/>
      <c r="N6770" s="133"/>
      <c r="O6770" s="134"/>
      <c r="P6770" s="129"/>
      <c r="Q6770" s="129"/>
      <c r="R6770" s="135"/>
      <c r="S6770" s="129"/>
      <c r="T6770" s="116"/>
      <c r="U6770" s="302"/>
      <c r="V6770" s="136"/>
      <c r="W6770" s="136"/>
      <c r="X6770" s="116"/>
    </row>
    <row r="6771" spans="3:24" ht="15" customHeight="1" x14ac:dyDescent="0.25">
      <c r="C6771" s="137"/>
      <c r="D6771" s="130"/>
      <c r="E6771" s="124"/>
      <c r="F6771" s="124"/>
      <c r="G6771" s="131"/>
      <c r="H6771" s="132"/>
      <c r="I6771" s="133"/>
      <c r="J6771" s="133"/>
      <c r="K6771" s="133"/>
      <c r="L6771" s="133"/>
      <c r="M6771" s="133"/>
      <c r="N6771" s="133"/>
      <c r="O6771" s="134"/>
      <c r="P6771" s="129"/>
      <c r="Q6771" s="137"/>
      <c r="R6771" s="138"/>
      <c r="S6771" s="137"/>
      <c r="T6771" s="124"/>
      <c r="U6771" s="301"/>
      <c r="V6771" s="139"/>
      <c r="W6771" s="139"/>
      <c r="X6771" s="124"/>
    </row>
    <row r="6772" spans="3:24" ht="15" customHeight="1" x14ac:dyDescent="0.25">
      <c r="C6772" s="129"/>
      <c r="D6772" s="130"/>
      <c r="E6772" s="124"/>
      <c r="F6772" s="124"/>
      <c r="G6772" s="131"/>
      <c r="H6772" s="132"/>
      <c r="I6772" s="133"/>
      <c r="J6772" s="133"/>
      <c r="K6772" s="133"/>
      <c r="L6772" s="133"/>
      <c r="M6772" s="133"/>
      <c r="N6772" s="133"/>
      <c r="O6772" s="134"/>
      <c r="P6772" s="129"/>
      <c r="Q6772" s="129"/>
      <c r="R6772" s="135"/>
      <c r="S6772" s="129"/>
      <c r="T6772" s="116"/>
      <c r="U6772" s="302"/>
      <c r="V6772" s="136"/>
      <c r="W6772" s="136"/>
      <c r="X6772" s="116"/>
    </row>
    <row r="6773" spans="3:24" ht="15" customHeight="1" x14ac:dyDescent="0.25">
      <c r="C6773" s="137"/>
      <c r="D6773" s="130"/>
      <c r="E6773" s="124"/>
      <c r="F6773" s="124"/>
      <c r="G6773" s="131"/>
      <c r="H6773" s="132"/>
      <c r="I6773" s="133"/>
      <c r="J6773" s="133"/>
      <c r="K6773" s="133"/>
      <c r="L6773" s="133"/>
      <c r="M6773" s="133"/>
      <c r="N6773" s="133"/>
      <c r="O6773" s="134"/>
      <c r="P6773" s="129"/>
      <c r="Q6773" s="137"/>
      <c r="R6773" s="138"/>
      <c r="S6773" s="137"/>
      <c r="T6773" s="124"/>
      <c r="U6773" s="301"/>
      <c r="V6773" s="139"/>
      <c r="W6773" s="139"/>
      <c r="X6773" s="124"/>
    </row>
    <row r="6774" spans="3:24" ht="15" customHeight="1" x14ac:dyDescent="0.25">
      <c r="C6774" s="129"/>
      <c r="D6774" s="130"/>
      <c r="E6774" s="124"/>
      <c r="F6774" s="124"/>
      <c r="G6774" s="131"/>
      <c r="H6774" s="132"/>
      <c r="I6774" s="133"/>
      <c r="J6774" s="133"/>
      <c r="K6774" s="133"/>
      <c r="L6774" s="133"/>
      <c r="M6774" s="133"/>
      <c r="N6774" s="133"/>
      <c r="O6774" s="134"/>
      <c r="P6774" s="129"/>
      <c r="Q6774" s="129"/>
      <c r="R6774" s="135"/>
      <c r="S6774" s="129"/>
      <c r="T6774" s="116"/>
      <c r="U6774" s="302"/>
      <c r="V6774" s="136"/>
      <c r="W6774" s="136"/>
      <c r="X6774" s="116"/>
    </row>
    <row r="6775" spans="3:24" ht="15" customHeight="1" x14ac:dyDescent="0.25">
      <c r="C6775" s="137"/>
      <c r="D6775" s="130"/>
      <c r="E6775" s="124"/>
      <c r="F6775" s="124"/>
      <c r="G6775" s="131"/>
      <c r="H6775" s="132"/>
      <c r="I6775" s="133"/>
      <c r="J6775" s="133"/>
      <c r="K6775" s="133"/>
      <c r="L6775" s="133"/>
      <c r="M6775" s="133"/>
      <c r="N6775" s="133"/>
      <c r="O6775" s="134"/>
      <c r="P6775" s="129"/>
      <c r="Q6775" s="137"/>
      <c r="R6775" s="138"/>
      <c r="S6775" s="137"/>
      <c r="T6775" s="124"/>
      <c r="U6775" s="301"/>
      <c r="V6775" s="139"/>
      <c r="W6775" s="139"/>
      <c r="X6775" s="124"/>
    </row>
    <row r="6776" spans="3:24" ht="15" customHeight="1" x14ac:dyDescent="0.25">
      <c r="C6776" s="129"/>
      <c r="D6776" s="130"/>
      <c r="E6776" s="124"/>
      <c r="F6776" s="124"/>
      <c r="G6776" s="131"/>
      <c r="H6776" s="132"/>
      <c r="I6776" s="133"/>
      <c r="J6776" s="133"/>
      <c r="K6776" s="133"/>
      <c r="L6776" s="133"/>
      <c r="M6776" s="133"/>
      <c r="N6776" s="133"/>
      <c r="O6776" s="134"/>
      <c r="P6776" s="129"/>
      <c r="Q6776" s="129"/>
      <c r="R6776" s="135"/>
      <c r="S6776" s="129"/>
      <c r="T6776" s="116"/>
      <c r="U6776" s="302"/>
      <c r="V6776" s="136"/>
      <c r="W6776" s="136"/>
      <c r="X6776" s="116"/>
    </row>
    <row r="6777" spans="3:24" ht="15" customHeight="1" x14ac:dyDescent="0.25">
      <c r="C6777" s="137"/>
      <c r="D6777" s="130"/>
      <c r="E6777" s="124"/>
      <c r="F6777" s="124"/>
      <c r="G6777" s="131"/>
      <c r="H6777" s="132"/>
      <c r="I6777" s="133"/>
      <c r="J6777" s="133"/>
      <c r="K6777" s="133"/>
      <c r="L6777" s="133"/>
      <c r="M6777" s="133"/>
      <c r="N6777" s="133"/>
      <c r="O6777" s="134"/>
      <c r="P6777" s="129"/>
      <c r="Q6777" s="137"/>
      <c r="R6777" s="138"/>
      <c r="S6777" s="137"/>
      <c r="T6777" s="124"/>
      <c r="U6777" s="301"/>
      <c r="V6777" s="139"/>
      <c r="W6777" s="139"/>
      <c r="X6777" s="124"/>
    </row>
    <row r="6778" spans="3:24" ht="15" customHeight="1" x14ac:dyDescent="0.25">
      <c r="C6778" s="129"/>
      <c r="D6778" s="130"/>
      <c r="E6778" s="124"/>
      <c r="F6778" s="124"/>
      <c r="G6778" s="131"/>
      <c r="H6778" s="132"/>
      <c r="I6778" s="133"/>
      <c r="J6778" s="133"/>
      <c r="K6778" s="133"/>
      <c r="L6778" s="133"/>
      <c r="M6778" s="133"/>
      <c r="N6778" s="133"/>
      <c r="O6778" s="134"/>
      <c r="P6778" s="129"/>
      <c r="Q6778" s="129"/>
      <c r="R6778" s="135"/>
      <c r="S6778" s="129"/>
      <c r="T6778" s="116"/>
      <c r="U6778" s="302"/>
      <c r="V6778" s="136"/>
      <c r="W6778" s="136"/>
      <c r="X6778" s="116"/>
    </row>
    <row r="6779" spans="3:24" ht="15" customHeight="1" x14ac:dyDescent="0.25">
      <c r="C6779" s="137"/>
      <c r="D6779" s="130"/>
      <c r="E6779" s="124"/>
      <c r="F6779" s="124"/>
      <c r="G6779" s="131"/>
      <c r="H6779" s="132"/>
      <c r="I6779" s="133"/>
      <c r="J6779" s="133"/>
      <c r="K6779" s="133"/>
      <c r="L6779" s="133"/>
      <c r="M6779" s="133"/>
      <c r="N6779" s="133"/>
      <c r="O6779" s="134"/>
      <c r="P6779" s="129"/>
      <c r="Q6779" s="137"/>
      <c r="R6779" s="138"/>
      <c r="S6779" s="137"/>
      <c r="T6779" s="124"/>
      <c r="U6779" s="301"/>
      <c r="V6779" s="139"/>
      <c r="W6779" s="139"/>
      <c r="X6779" s="124"/>
    </row>
    <row r="6780" spans="3:24" ht="15" customHeight="1" x14ac:dyDescent="0.25">
      <c r="C6780" s="129"/>
      <c r="D6780" s="130"/>
      <c r="E6780" s="124"/>
      <c r="F6780" s="124"/>
      <c r="G6780" s="131"/>
      <c r="H6780" s="132"/>
      <c r="I6780" s="133"/>
      <c r="J6780" s="133"/>
      <c r="K6780" s="133"/>
      <c r="L6780" s="133"/>
      <c r="M6780" s="133"/>
      <c r="N6780" s="133"/>
      <c r="O6780" s="134"/>
      <c r="P6780" s="129"/>
      <c r="Q6780" s="129"/>
      <c r="R6780" s="135"/>
      <c r="S6780" s="129"/>
      <c r="T6780" s="116"/>
      <c r="U6780" s="302"/>
      <c r="V6780" s="136"/>
      <c r="W6780" s="136"/>
      <c r="X6780" s="116"/>
    </row>
    <row r="6781" spans="3:24" ht="15" customHeight="1" x14ac:dyDescent="0.25">
      <c r="C6781" s="137"/>
      <c r="D6781" s="130"/>
      <c r="E6781" s="124"/>
      <c r="F6781" s="124"/>
      <c r="G6781" s="131"/>
      <c r="H6781" s="132"/>
      <c r="I6781" s="133"/>
      <c r="J6781" s="133"/>
      <c r="K6781" s="133"/>
      <c r="L6781" s="133"/>
      <c r="M6781" s="133"/>
      <c r="N6781" s="133"/>
      <c r="O6781" s="134"/>
      <c r="P6781" s="129"/>
      <c r="Q6781" s="137"/>
      <c r="R6781" s="138"/>
      <c r="S6781" s="137"/>
      <c r="T6781" s="124"/>
      <c r="U6781" s="301"/>
      <c r="V6781" s="139"/>
      <c r="W6781" s="139"/>
      <c r="X6781" s="124"/>
    </row>
    <row r="6782" spans="3:24" ht="15" customHeight="1" x14ac:dyDescent="0.25">
      <c r="C6782" s="129"/>
      <c r="D6782" s="130"/>
      <c r="E6782" s="124"/>
      <c r="F6782" s="124"/>
      <c r="G6782" s="131"/>
      <c r="H6782" s="132"/>
      <c r="I6782" s="133"/>
      <c r="J6782" s="133"/>
      <c r="K6782" s="133"/>
      <c r="L6782" s="133"/>
      <c r="M6782" s="133"/>
      <c r="N6782" s="133"/>
      <c r="O6782" s="134"/>
      <c r="P6782" s="129"/>
      <c r="Q6782" s="129"/>
      <c r="R6782" s="135"/>
      <c r="S6782" s="129"/>
      <c r="T6782" s="116"/>
      <c r="U6782" s="302"/>
      <c r="V6782" s="136"/>
      <c r="W6782" s="136"/>
      <c r="X6782" s="116"/>
    </row>
    <row r="6783" spans="3:24" ht="15" customHeight="1" x14ac:dyDescent="0.25">
      <c r="C6783" s="137"/>
      <c r="D6783" s="130"/>
      <c r="E6783" s="124"/>
      <c r="F6783" s="124"/>
      <c r="G6783" s="131"/>
      <c r="H6783" s="132"/>
      <c r="I6783" s="133"/>
      <c r="J6783" s="133"/>
      <c r="K6783" s="133"/>
      <c r="L6783" s="133"/>
      <c r="M6783" s="133"/>
      <c r="N6783" s="133"/>
      <c r="O6783" s="134"/>
      <c r="P6783" s="129"/>
      <c r="Q6783" s="137"/>
      <c r="R6783" s="138"/>
      <c r="S6783" s="137"/>
      <c r="T6783" s="124"/>
      <c r="U6783" s="301"/>
      <c r="V6783" s="139"/>
      <c r="W6783" s="139"/>
      <c r="X6783" s="124"/>
    </row>
    <row r="6784" spans="3:24" ht="15" customHeight="1" x14ac:dyDescent="0.25">
      <c r="D6784" s="130"/>
      <c r="E6784" s="124"/>
      <c r="F6784" s="124"/>
      <c r="G6784" s="131"/>
      <c r="H6784" s="132"/>
      <c r="I6784" s="133"/>
      <c r="J6784" s="133"/>
      <c r="K6784" s="133"/>
      <c r="L6784" s="133"/>
      <c r="M6784" s="133"/>
      <c r="N6784" s="133"/>
      <c r="O6784" s="134"/>
      <c r="P6784" s="129"/>
    </row>
    <row r="6785" spans="4:16" ht="15" customHeight="1" x14ac:dyDescent="0.25">
      <c r="D6785" s="130"/>
      <c r="E6785" s="124"/>
      <c r="F6785" s="124"/>
      <c r="G6785" s="131"/>
      <c r="H6785" s="132"/>
      <c r="I6785" s="133"/>
      <c r="J6785" s="133"/>
      <c r="K6785" s="133"/>
      <c r="L6785" s="133"/>
      <c r="M6785" s="133"/>
      <c r="N6785" s="133"/>
      <c r="O6785" s="134"/>
      <c r="P6785" s="129"/>
    </row>
    <row r="6786" spans="4:16" ht="15" customHeight="1" x14ac:dyDescent="0.25">
      <c r="D6786" s="130"/>
      <c r="E6786" s="124"/>
      <c r="F6786" s="124"/>
      <c r="G6786" s="131"/>
      <c r="H6786" s="132"/>
      <c r="I6786" s="133"/>
      <c r="J6786" s="133"/>
      <c r="K6786" s="133"/>
      <c r="L6786" s="133"/>
      <c r="M6786" s="133"/>
      <c r="N6786" s="133"/>
      <c r="O6786" s="134"/>
      <c r="P6786" s="129"/>
    </row>
    <row r="6787" spans="4:16" ht="15" customHeight="1" x14ac:dyDescent="0.25">
      <c r="D6787" s="130"/>
      <c r="E6787" s="124"/>
      <c r="F6787" s="124"/>
      <c r="G6787" s="131"/>
      <c r="H6787" s="132"/>
      <c r="I6787" s="133"/>
      <c r="J6787" s="133"/>
      <c r="K6787" s="133"/>
      <c r="L6787" s="133"/>
      <c r="M6787" s="133"/>
      <c r="N6787" s="133"/>
      <c r="O6787" s="134"/>
      <c r="P6787" s="129"/>
    </row>
    <row r="6788" spans="4:16" ht="15" customHeight="1" x14ac:dyDescent="0.25">
      <c r="D6788" s="130"/>
      <c r="E6788" s="124"/>
      <c r="F6788" s="124"/>
      <c r="G6788" s="131"/>
      <c r="H6788" s="132"/>
      <c r="I6788" s="133"/>
      <c r="J6788" s="133"/>
      <c r="K6788" s="133"/>
      <c r="L6788" s="133"/>
      <c r="M6788" s="133"/>
      <c r="N6788" s="133"/>
      <c r="O6788" s="134"/>
      <c r="P6788" s="129"/>
    </row>
    <row r="6789" spans="4:16" ht="15" customHeight="1" x14ac:dyDescent="0.25">
      <c r="D6789" s="130"/>
      <c r="E6789" s="124"/>
      <c r="F6789" s="124"/>
      <c r="G6789" s="131"/>
      <c r="H6789" s="132"/>
      <c r="I6789" s="133"/>
      <c r="J6789" s="133"/>
      <c r="K6789" s="133"/>
      <c r="L6789" s="133"/>
      <c r="M6789" s="133"/>
      <c r="N6789" s="133"/>
      <c r="O6789" s="134"/>
      <c r="P6789" s="129"/>
    </row>
    <row r="6790" spans="4:16" ht="15" customHeight="1" x14ac:dyDescent="0.25">
      <c r="D6790" s="130"/>
      <c r="E6790" s="124"/>
      <c r="F6790" s="124"/>
      <c r="G6790" s="131"/>
      <c r="H6790" s="132"/>
      <c r="I6790" s="133"/>
      <c r="J6790" s="133"/>
      <c r="K6790" s="133"/>
      <c r="L6790" s="133"/>
      <c r="M6790" s="133"/>
      <c r="N6790" s="133"/>
      <c r="O6790" s="134"/>
      <c r="P6790" s="129"/>
    </row>
    <row r="6791" spans="4:16" ht="15" customHeight="1" x14ac:dyDescent="0.25">
      <c r="D6791" s="130"/>
      <c r="E6791" s="124"/>
      <c r="F6791" s="124"/>
      <c r="G6791" s="131"/>
      <c r="H6791" s="132"/>
      <c r="I6791" s="133"/>
      <c r="J6791" s="133"/>
      <c r="K6791" s="133"/>
      <c r="L6791" s="133"/>
      <c r="M6791" s="133"/>
      <c r="N6791" s="133"/>
      <c r="O6791" s="134"/>
      <c r="P6791" s="129"/>
    </row>
    <row r="6792" spans="4:16" ht="15" customHeight="1" x14ac:dyDescent="0.25">
      <c r="D6792" s="130"/>
      <c r="E6792" s="124"/>
      <c r="F6792" s="124"/>
      <c r="G6792" s="131"/>
      <c r="H6792" s="132"/>
      <c r="I6792" s="133"/>
      <c r="J6792" s="133"/>
      <c r="K6792" s="133"/>
      <c r="L6792" s="133"/>
      <c r="M6792" s="133"/>
      <c r="N6792" s="133"/>
      <c r="O6792" s="134"/>
      <c r="P6792" s="129"/>
    </row>
    <row r="6793" spans="4:16" ht="15" customHeight="1" x14ac:dyDescent="0.25">
      <c r="D6793" s="130"/>
      <c r="E6793" s="124"/>
      <c r="F6793" s="124"/>
      <c r="G6793" s="131"/>
      <c r="H6793" s="132"/>
      <c r="I6793" s="133"/>
      <c r="J6793" s="133"/>
      <c r="K6793" s="133"/>
      <c r="L6793" s="133"/>
      <c r="M6793" s="133"/>
      <c r="N6793" s="133"/>
      <c r="O6793" s="134"/>
      <c r="P6793" s="129"/>
    </row>
    <row r="6794" spans="4:16" ht="15" customHeight="1" x14ac:dyDescent="0.25">
      <c r="D6794" s="130"/>
      <c r="E6794" s="124"/>
      <c r="F6794" s="124"/>
      <c r="G6794" s="131"/>
      <c r="H6794" s="132"/>
      <c r="I6794" s="133"/>
      <c r="J6794" s="133"/>
      <c r="K6794" s="133"/>
      <c r="L6794" s="133"/>
      <c r="M6794" s="133"/>
      <c r="N6794" s="133"/>
      <c r="O6794" s="134"/>
      <c r="P6794" s="129"/>
    </row>
    <row r="6795" spans="4:16" ht="15" customHeight="1" x14ac:dyDescent="0.25">
      <c r="D6795" s="130"/>
      <c r="E6795" s="124"/>
      <c r="F6795" s="124"/>
      <c r="G6795" s="131"/>
      <c r="H6795" s="132"/>
      <c r="I6795" s="133"/>
      <c r="J6795" s="133"/>
      <c r="K6795" s="133"/>
      <c r="L6795" s="133"/>
      <c r="M6795" s="133"/>
      <c r="N6795" s="133"/>
      <c r="O6795" s="134"/>
      <c r="P6795" s="129"/>
    </row>
    <row r="6796" spans="4:16" ht="15" customHeight="1" x14ac:dyDescent="0.25">
      <c r="D6796" s="130"/>
      <c r="E6796" s="124"/>
      <c r="F6796" s="124"/>
      <c r="G6796" s="131"/>
      <c r="H6796" s="132"/>
      <c r="I6796" s="133"/>
      <c r="J6796" s="133"/>
      <c r="K6796" s="133"/>
      <c r="L6796" s="133"/>
      <c r="M6796" s="133"/>
      <c r="N6796" s="133"/>
      <c r="O6796" s="134"/>
      <c r="P6796" s="129"/>
    </row>
    <row r="6797" spans="4:16" ht="15" customHeight="1" x14ac:dyDescent="0.25">
      <c r="D6797" s="130"/>
      <c r="E6797" s="124"/>
      <c r="F6797" s="124"/>
      <c r="G6797" s="131"/>
      <c r="H6797" s="132"/>
      <c r="I6797" s="133"/>
      <c r="J6797" s="133"/>
      <c r="K6797" s="133"/>
      <c r="L6797" s="133"/>
      <c r="M6797" s="133"/>
      <c r="N6797" s="133"/>
      <c r="O6797" s="134"/>
      <c r="P6797" s="129"/>
    </row>
    <row r="6798" spans="4:16" ht="15" customHeight="1" x14ac:dyDescent="0.25">
      <c r="D6798" s="130"/>
      <c r="E6798" s="124"/>
      <c r="F6798" s="124"/>
      <c r="G6798" s="131"/>
      <c r="H6798" s="132"/>
      <c r="I6798" s="133"/>
      <c r="J6798" s="133"/>
      <c r="K6798" s="133"/>
      <c r="L6798" s="133"/>
      <c r="M6798" s="133"/>
      <c r="N6798" s="133"/>
      <c r="O6798" s="134"/>
      <c r="P6798" s="129"/>
    </row>
    <row r="6799" spans="4:16" ht="15" customHeight="1" x14ac:dyDescent="0.25">
      <c r="D6799" s="130"/>
      <c r="E6799" s="124"/>
      <c r="F6799" s="124"/>
      <c r="G6799" s="131"/>
      <c r="H6799" s="132"/>
      <c r="I6799" s="133"/>
      <c r="J6799" s="133"/>
      <c r="K6799" s="133"/>
      <c r="L6799" s="133"/>
      <c r="M6799" s="133"/>
      <c r="N6799" s="133"/>
      <c r="O6799" s="134"/>
      <c r="P6799" s="129"/>
    </row>
    <row r="6800" spans="4:16" ht="15" customHeight="1" x14ac:dyDescent="0.25">
      <c r="D6800" s="130"/>
      <c r="E6800" s="124"/>
      <c r="F6800" s="124"/>
      <c r="G6800" s="131"/>
      <c r="H6800" s="132"/>
      <c r="I6800" s="133"/>
      <c r="J6800" s="133"/>
      <c r="K6800" s="133"/>
      <c r="L6800" s="133"/>
      <c r="M6800" s="133"/>
      <c r="N6800" s="133"/>
      <c r="O6800" s="134"/>
      <c r="P6800" s="129"/>
    </row>
    <row r="6801" spans="4:16" ht="15" customHeight="1" x14ac:dyDescent="0.25">
      <c r="D6801" s="130"/>
      <c r="E6801" s="124"/>
      <c r="F6801" s="124"/>
      <c r="G6801" s="131"/>
      <c r="H6801" s="132"/>
      <c r="I6801" s="133"/>
      <c r="J6801" s="133"/>
      <c r="K6801" s="133"/>
      <c r="L6801" s="133"/>
      <c r="M6801" s="133"/>
      <c r="N6801" s="133"/>
      <c r="O6801" s="134"/>
      <c r="P6801" s="129"/>
    </row>
    <row r="6802" spans="4:16" ht="15" customHeight="1" x14ac:dyDescent="0.25">
      <c r="D6802" s="130"/>
      <c r="E6802" s="124"/>
      <c r="F6802" s="124"/>
      <c r="G6802" s="131"/>
      <c r="H6802" s="132"/>
      <c r="I6802" s="133"/>
      <c r="J6802" s="133"/>
      <c r="K6802" s="133"/>
      <c r="L6802" s="133"/>
      <c r="M6802" s="133"/>
      <c r="N6802" s="133"/>
      <c r="O6802" s="134"/>
      <c r="P6802" s="129"/>
    </row>
    <row r="6803" spans="4:16" ht="15" customHeight="1" x14ac:dyDescent="0.25">
      <c r="D6803" s="130"/>
      <c r="E6803" s="124"/>
      <c r="F6803" s="124"/>
      <c r="G6803" s="131"/>
      <c r="H6803" s="132"/>
      <c r="I6803" s="133"/>
      <c r="J6803" s="133"/>
      <c r="K6803" s="133"/>
      <c r="L6803" s="133"/>
      <c r="M6803" s="133"/>
      <c r="N6803" s="133"/>
      <c r="O6803" s="134"/>
      <c r="P6803" s="129"/>
    </row>
    <row r="6804" spans="4:16" ht="15" customHeight="1" x14ac:dyDescent="0.25">
      <c r="D6804" s="130"/>
      <c r="E6804" s="124"/>
      <c r="F6804" s="124"/>
      <c r="G6804" s="131"/>
      <c r="H6804" s="132"/>
      <c r="I6804" s="133"/>
      <c r="J6804" s="133"/>
      <c r="K6804" s="133"/>
      <c r="L6804" s="133"/>
      <c r="M6804" s="133"/>
      <c r="N6804" s="133"/>
      <c r="O6804" s="134"/>
      <c r="P6804" s="129"/>
    </row>
    <row r="6805" spans="4:16" ht="15" customHeight="1" x14ac:dyDescent="0.25">
      <c r="D6805" s="130"/>
      <c r="E6805" s="124"/>
      <c r="F6805" s="124"/>
      <c r="G6805" s="131"/>
      <c r="H6805" s="132"/>
      <c r="I6805" s="133"/>
      <c r="J6805" s="133"/>
      <c r="K6805" s="133"/>
      <c r="L6805" s="133"/>
      <c r="M6805" s="133"/>
      <c r="N6805" s="133"/>
      <c r="O6805" s="134"/>
      <c r="P6805" s="129"/>
    </row>
    <row r="6806" spans="4:16" ht="15" customHeight="1" x14ac:dyDescent="0.25">
      <c r="D6806" s="130"/>
      <c r="E6806" s="124"/>
      <c r="F6806" s="124"/>
      <c r="G6806" s="131"/>
      <c r="H6806" s="132"/>
      <c r="I6806" s="133"/>
      <c r="J6806" s="133"/>
      <c r="K6806" s="133"/>
      <c r="L6806" s="133"/>
      <c r="M6806" s="133"/>
      <c r="N6806" s="133"/>
      <c r="O6806" s="134"/>
      <c r="P6806" s="129"/>
    </row>
    <row r="6807" spans="4:16" ht="15" customHeight="1" x14ac:dyDescent="0.25">
      <c r="D6807" s="130"/>
      <c r="E6807" s="124"/>
      <c r="F6807" s="124"/>
      <c r="G6807" s="131"/>
      <c r="H6807" s="132"/>
      <c r="I6807" s="133"/>
      <c r="J6807" s="133"/>
      <c r="K6807" s="133"/>
      <c r="L6807" s="133"/>
      <c r="M6807" s="133"/>
      <c r="N6807" s="133"/>
      <c r="O6807" s="134"/>
      <c r="P6807" s="129"/>
    </row>
    <row r="6808" spans="4:16" ht="15" customHeight="1" x14ac:dyDescent="0.25">
      <c r="D6808" s="130"/>
      <c r="E6808" s="124"/>
      <c r="F6808" s="124"/>
      <c r="G6808" s="131"/>
      <c r="H6808" s="132"/>
      <c r="I6808" s="133"/>
      <c r="J6808" s="133"/>
      <c r="K6808" s="133"/>
      <c r="L6808" s="133"/>
      <c r="M6808" s="133"/>
      <c r="N6808" s="133"/>
      <c r="O6808" s="134"/>
      <c r="P6808" s="129"/>
    </row>
    <row r="6809" spans="4:16" ht="15" customHeight="1" x14ac:dyDescent="0.25">
      <c r="D6809" s="130"/>
      <c r="E6809" s="124"/>
      <c r="F6809" s="124"/>
      <c r="G6809" s="131"/>
      <c r="H6809" s="132"/>
      <c r="I6809" s="133"/>
      <c r="J6809" s="133"/>
      <c r="K6809" s="133"/>
      <c r="L6809" s="133"/>
      <c r="M6809" s="133"/>
      <c r="N6809" s="133"/>
      <c r="O6809" s="134"/>
      <c r="P6809" s="129"/>
    </row>
    <row r="6810" spans="4:16" ht="15" customHeight="1" x14ac:dyDescent="0.25">
      <c r="D6810" s="130"/>
      <c r="E6810" s="124"/>
      <c r="F6810" s="124"/>
      <c r="G6810" s="131"/>
      <c r="H6810" s="132"/>
      <c r="I6810" s="133"/>
      <c r="J6810" s="133"/>
      <c r="K6810" s="133"/>
      <c r="L6810" s="133"/>
      <c r="M6810" s="133"/>
      <c r="N6810" s="133"/>
      <c r="O6810" s="134"/>
      <c r="P6810" s="129"/>
    </row>
    <row r="6811" spans="4:16" ht="15" customHeight="1" x14ac:dyDescent="0.25">
      <c r="D6811" s="130"/>
      <c r="E6811" s="124"/>
      <c r="F6811" s="124"/>
      <c r="G6811" s="131"/>
      <c r="H6811" s="132"/>
      <c r="I6811" s="133"/>
      <c r="J6811" s="133"/>
      <c r="K6811" s="133"/>
      <c r="L6811" s="133"/>
      <c r="M6811" s="133"/>
      <c r="N6811" s="133"/>
      <c r="O6811" s="134"/>
      <c r="P6811" s="129"/>
    </row>
    <row r="6812" spans="4:16" ht="15" customHeight="1" x14ac:dyDescent="0.25">
      <c r="D6812" s="130"/>
      <c r="E6812" s="124"/>
      <c r="F6812" s="124"/>
      <c r="G6812" s="131"/>
      <c r="H6812" s="132"/>
      <c r="I6812" s="133"/>
      <c r="J6812" s="133"/>
      <c r="K6812" s="133"/>
      <c r="L6812" s="133"/>
      <c r="M6812" s="133"/>
      <c r="N6812" s="133"/>
      <c r="O6812" s="134"/>
      <c r="P6812" s="129"/>
    </row>
    <row r="6813" spans="4:16" ht="15" customHeight="1" x14ac:dyDescent="0.25">
      <c r="D6813" s="130"/>
      <c r="E6813" s="124"/>
      <c r="F6813" s="124"/>
      <c r="G6813" s="131"/>
      <c r="H6813" s="132"/>
      <c r="I6813" s="133"/>
      <c r="J6813" s="133"/>
      <c r="K6813" s="133"/>
      <c r="L6813" s="133"/>
      <c r="M6813" s="133"/>
      <c r="N6813" s="133"/>
      <c r="O6813" s="134"/>
      <c r="P6813" s="129"/>
    </row>
    <row r="6814" spans="4:16" ht="15" customHeight="1" x14ac:dyDescent="0.25">
      <c r="D6814" s="130"/>
      <c r="E6814" s="124"/>
      <c r="F6814" s="124"/>
      <c r="G6814" s="131"/>
      <c r="H6814" s="132"/>
      <c r="I6814" s="133"/>
      <c r="J6814" s="133"/>
      <c r="K6814" s="133"/>
      <c r="L6814" s="133"/>
      <c r="M6814" s="133"/>
      <c r="N6814" s="133"/>
      <c r="O6814" s="134"/>
      <c r="P6814" s="129"/>
    </row>
    <row r="6815" spans="4:16" ht="15" customHeight="1" x14ac:dyDescent="0.25">
      <c r="D6815" s="130"/>
      <c r="E6815" s="124"/>
      <c r="F6815" s="124"/>
      <c r="G6815" s="131"/>
      <c r="H6815" s="132"/>
      <c r="I6815" s="133"/>
      <c r="J6815" s="133"/>
      <c r="K6815" s="133"/>
      <c r="L6815" s="133"/>
      <c r="M6815" s="133"/>
      <c r="N6815" s="133"/>
      <c r="O6815" s="134"/>
      <c r="P6815" s="129"/>
    </row>
    <row r="6816" spans="4:16" ht="15" customHeight="1" x14ac:dyDescent="0.25">
      <c r="D6816" s="130"/>
      <c r="E6816" s="124"/>
      <c r="F6816" s="124"/>
      <c r="G6816" s="131"/>
      <c r="H6816" s="132"/>
      <c r="I6816" s="133"/>
      <c r="J6816" s="133"/>
      <c r="K6816" s="133"/>
      <c r="L6816" s="133"/>
      <c r="M6816" s="133"/>
      <c r="N6816" s="133"/>
      <c r="O6816" s="134"/>
      <c r="P6816" s="129"/>
    </row>
    <row r="6817" spans="4:16" ht="15" customHeight="1" x14ac:dyDescent="0.25">
      <c r="D6817" s="130"/>
      <c r="E6817" s="124"/>
      <c r="F6817" s="124"/>
      <c r="G6817" s="131"/>
      <c r="H6817" s="132"/>
      <c r="I6817" s="133"/>
      <c r="J6817" s="133"/>
      <c r="K6817" s="133"/>
      <c r="L6817" s="133"/>
      <c r="M6817" s="133"/>
      <c r="N6817" s="133"/>
      <c r="O6817" s="134"/>
      <c r="P6817" s="129"/>
    </row>
    <row r="6818" spans="4:16" ht="15" customHeight="1" x14ac:dyDescent="0.25">
      <c r="D6818" s="130"/>
      <c r="E6818" s="124"/>
      <c r="F6818" s="124"/>
      <c r="G6818" s="131"/>
      <c r="H6818" s="132"/>
      <c r="I6818" s="133"/>
      <c r="J6818" s="133"/>
      <c r="K6818" s="133"/>
      <c r="L6818" s="133"/>
      <c r="M6818" s="133"/>
      <c r="N6818" s="133"/>
      <c r="O6818" s="134"/>
      <c r="P6818" s="129"/>
    </row>
    <row r="6819" spans="4:16" ht="15" customHeight="1" x14ac:dyDescent="0.25">
      <c r="D6819" s="130"/>
      <c r="E6819" s="124"/>
      <c r="F6819" s="124"/>
      <c r="G6819" s="131"/>
      <c r="H6819" s="132"/>
      <c r="I6819" s="133"/>
      <c r="J6819" s="133"/>
      <c r="K6819" s="133"/>
      <c r="L6819" s="133"/>
      <c r="M6819" s="133"/>
      <c r="N6819" s="133"/>
      <c r="O6819" s="134"/>
      <c r="P6819" s="129"/>
    </row>
    <row r="6820" spans="4:16" ht="15" customHeight="1" x14ac:dyDescent="0.25">
      <c r="D6820" s="130"/>
      <c r="E6820" s="124"/>
      <c r="F6820" s="124"/>
      <c r="G6820" s="131"/>
      <c r="H6820" s="132"/>
      <c r="I6820" s="133"/>
      <c r="J6820" s="133"/>
      <c r="K6820" s="133"/>
      <c r="L6820" s="133"/>
      <c r="M6820" s="133"/>
      <c r="N6820" s="133"/>
      <c r="O6820" s="134"/>
      <c r="P6820" s="129"/>
    </row>
    <row r="6821" spans="4:16" ht="15" customHeight="1" x14ac:dyDescent="0.25">
      <c r="D6821" s="130"/>
      <c r="E6821" s="124"/>
      <c r="F6821" s="124"/>
      <c r="G6821" s="131"/>
      <c r="H6821" s="132"/>
      <c r="I6821" s="133"/>
      <c r="J6821" s="133"/>
      <c r="K6821" s="133"/>
      <c r="L6821" s="133"/>
      <c r="M6821" s="133"/>
      <c r="N6821" s="133"/>
      <c r="O6821" s="134"/>
      <c r="P6821" s="129"/>
    </row>
    <row r="6822" spans="4:16" ht="15" customHeight="1" x14ac:dyDescent="0.25">
      <c r="D6822" s="130"/>
      <c r="E6822" s="124"/>
      <c r="F6822" s="124"/>
      <c r="G6822" s="131"/>
      <c r="H6822" s="132"/>
      <c r="I6822" s="133"/>
      <c r="J6822" s="133"/>
      <c r="K6822" s="133"/>
      <c r="L6822" s="133"/>
      <c r="M6822" s="133"/>
      <c r="N6822" s="133"/>
      <c r="O6822" s="134"/>
      <c r="P6822" s="129"/>
    </row>
    <row r="6823" spans="4:16" ht="15" customHeight="1" x14ac:dyDescent="0.25">
      <c r="D6823" s="130"/>
      <c r="E6823" s="124"/>
      <c r="F6823" s="124"/>
      <c r="G6823" s="131"/>
      <c r="H6823" s="132"/>
      <c r="I6823" s="133"/>
      <c r="J6823" s="133"/>
      <c r="K6823" s="133"/>
      <c r="L6823" s="133"/>
      <c r="M6823" s="133"/>
      <c r="N6823" s="133"/>
      <c r="O6823" s="134"/>
      <c r="P6823" s="129"/>
    </row>
    <row r="6824" spans="4:16" ht="15" customHeight="1" x14ac:dyDescent="0.25">
      <c r="D6824" s="130"/>
      <c r="E6824" s="124"/>
      <c r="F6824" s="124"/>
      <c r="G6824" s="131"/>
      <c r="H6824" s="132"/>
      <c r="I6824" s="133"/>
      <c r="J6824" s="133"/>
      <c r="K6824" s="133"/>
      <c r="L6824" s="133"/>
      <c r="M6824" s="133"/>
      <c r="N6824" s="133"/>
      <c r="O6824" s="134"/>
      <c r="P6824" s="129"/>
    </row>
    <row r="6825" spans="4:16" ht="15" customHeight="1" x14ac:dyDescent="0.25">
      <c r="D6825" s="130"/>
      <c r="E6825" s="124"/>
      <c r="F6825" s="124"/>
      <c r="G6825" s="131"/>
      <c r="H6825" s="132"/>
      <c r="I6825" s="133"/>
      <c r="J6825" s="133"/>
      <c r="K6825" s="133"/>
      <c r="L6825" s="133"/>
      <c r="M6825" s="133"/>
      <c r="N6825" s="133"/>
      <c r="O6825" s="134"/>
      <c r="P6825" s="129"/>
    </row>
    <row r="6826" spans="4:16" ht="15" customHeight="1" x14ac:dyDescent="0.25">
      <c r="D6826" s="130"/>
      <c r="E6826" s="124"/>
      <c r="F6826" s="124"/>
      <c r="G6826" s="131"/>
      <c r="H6826" s="132"/>
      <c r="I6826" s="133"/>
      <c r="J6826" s="133"/>
      <c r="K6826" s="133"/>
      <c r="L6826" s="133"/>
      <c r="M6826" s="133"/>
      <c r="N6826" s="133"/>
      <c r="O6826" s="134"/>
      <c r="P6826" s="129"/>
    </row>
    <row r="6827" spans="4:16" ht="15" customHeight="1" x14ac:dyDescent="0.25">
      <c r="D6827" s="130"/>
      <c r="E6827" s="124"/>
      <c r="F6827" s="124"/>
      <c r="G6827" s="131"/>
      <c r="H6827" s="132"/>
      <c r="I6827" s="133"/>
      <c r="J6827" s="133"/>
      <c r="K6827" s="133"/>
      <c r="L6827" s="133"/>
      <c r="M6827" s="133"/>
      <c r="N6827" s="133"/>
      <c r="O6827" s="134"/>
      <c r="P6827" s="129"/>
    </row>
    <row r="6828" spans="4:16" ht="15" customHeight="1" x14ac:dyDescent="0.25">
      <c r="D6828" s="130"/>
      <c r="E6828" s="124"/>
      <c r="F6828" s="124"/>
      <c r="G6828" s="131"/>
      <c r="H6828" s="132"/>
      <c r="I6828" s="133"/>
      <c r="J6828" s="133"/>
      <c r="K6828" s="133"/>
      <c r="L6828" s="133"/>
      <c r="M6828" s="133"/>
      <c r="N6828" s="133"/>
      <c r="O6828" s="134"/>
      <c r="P6828" s="129"/>
    </row>
    <row r="6829" spans="4:16" ht="15" customHeight="1" x14ac:dyDescent="0.25">
      <c r="D6829" s="130"/>
      <c r="E6829" s="124"/>
      <c r="F6829" s="124"/>
      <c r="G6829" s="131"/>
      <c r="H6829" s="132"/>
      <c r="I6829" s="133"/>
      <c r="J6829" s="133"/>
      <c r="K6829" s="133"/>
      <c r="L6829" s="133"/>
      <c r="M6829" s="133"/>
      <c r="N6829" s="133"/>
      <c r="O6829" s="134"/>
      <c r="P6829" s="129"/>
    </row>
    <row r="6830" spans="4:16" ht="15" customHeight="1" x14ac:dyDescent="0.25">
      <c r="D6830" s="130"/>
      <c r="E6830" s="124"/>
      <c r="F6830" s="124"/>
      <c r="G6830" s="131"/>
      <c r="H6830" s="132"/>
      <c r="I6830" s="133"/>
      <c r="J6830" s="133"/>
      <c r="K6830" s="133"/>
      <c r="L6830" s="133"/>
      <c r="M6830" s="133"/>
      <c r="N6830" s="133"/>
      <c r="O6830" s="134"/>
      <c r="P6830" s="129"/>
    </row>
    <row r="6831" spans="4:16" ht="15" customHeight="1" x14ac:dyDescent="0.25">
      <c r="D6831" s="130"/>
      <c r="E6831" s="124"/>
      <c r="F6831" s="124"/>
      <c r="G6831" s="131"/>
      <c r="H6831" s="132"/>
      <c r="I6831" s="133"/>
      <c r="J6831" s="133"/>
      <c r="K6831" s="133"/>
      <c r="L6831" s="133"/>
      <c r="M6831" s="133"/>
      <c r="N6831" s="133"/>
      <c r="O6831" s="134"/>
      <c r="P6831" s="129"/>
    </row>
    <row r="6832" spans="4:16" ht="15" customHeight="1" x14ac:dyDescent="0.25">
      <c r="D6832" s="130"/>
      <c r="E6832" s="124"/>
      <c r="F6832" s="124"/>
      <c r="G6832" s="131"/>
      <c r="H6832" s="132"/>
      <c r="I6832" s="133"/>
      <c r="J6832" s="133"/>
      <c r="K6832" s="133"/>
      <c r="L6832" s="133"/>
      <c r="M6832" s="133"/>
      <c r="N6832" s="133"/>
      <c r="O6832" s="134"/>
      <c r="P6832" s="129"/>
    </row>
    <row r="6833" spans="4:16" ht="15" customHeight="1" x14ac:dyDescent="0.25">
      <c r="D6833" s="130"/>
      <c r="E6833" s="124"/>
      <c r="F6833" s="124"/>
      <c r="G6833" s="131"/>
      <c r="H6833" s="132"/>
      <c r="I6833" s="133"/>
      <c r="J6833" s="133"/>
      <c r="K6833" s="133"/>
      <c r="L6833" s="133"/>
      <c r="M6833" s="133"/>
      <c r="N6833" s="133"/>
      <c r="O6833" s="134"/>
      <c r="P6833" s="129"/>
    </row>
    <row r="6834" spans="4:16" ht="15" customHeight="1" x14ac:dyDescent="0.25">
      <c r="D6834" s="130"/>
      <c r="E6834" s="124"/>
      <c r="F6834" s="124"/>
      <c r="G6834" s="131"/>
      <c r="H6834" s="132"/>
      <c r="I6834" s="133"/>
      <c r="J6834" s="133"/>
      <c r="K6834" s="133"/>
      <c r="L6834" s="133"/>
      <c r="M6834" s="133"/>
      <c r="N6834" s="133"/>
      <c r="O6834" s="134"/>
      <c r="P6834" s="129"/>
    </row>
    <row r="6835" spans="4:16" ht="15" customHeight="1" x14ac:dyDescent="0.25">
      <c r="D6835" s="130"/>
      <c r="E6835" s="124"/>
      <c r="F6835" s="124"/>
      <c r="G6835" s="131"/>
      <c r="H6835" s="132"/>
      <c r="I6835" s="133"/>
      <c r="J6835" s="133"/>
      <c r="K6835" s="133"/>
      <c r="L6835" s="133"/>
      <c r="M6835" s="133"/>
      <c r="N6835" s="133"/>
      <c r="O6835" s="134"/>
      <c r="P6835" s="129"/>
    </row>
    <row r="6836" spans="4:16" ht="15" customHeight="1" x14ac:dyDescent="0.25">
      <c r="D6836" s="130"/>
      <c r="E6836" s="124"/>
      <c r="F6836" s="124"/>
      <c r="G6836" s="131"/>
      <c r="H6836" s="132"/>
      <c r="I6836" s="133"/>
      <c r="J6836" s="133"/>
      <c r="K6836" s="133"/>
      <c r="L6836" s="133"/>
      <c r="M6836" s="133"/>
      <c r="N6836" s="133"/>
      <c r="O6836" s="134"/>
      <c r="P6836" s="129"/>
    </row>
    <row r="6837" spans="4:16" ht="15" customHeight="1" x14ac:dyDescent="0.25">
      <c r="D6837" s="130"/>
      <c r="E6837" s="124"/>
      <c r="F6837" s="124"/>
      <c r="G6837" s="131"/>
      <c r="H6837" s="132"/>
      <c r="I6837" s="133"/>
      <c r="J6837" s="133"/>
      <c r="K6837" s="133"/>
      <c r="L6837" s="133"/>
      <c r="M6837" s="133"/>
      <c r="N6837" s="133"/>
      <c r="O6837" s="134"/>
      <c r="P6837" s="129"/>
    </row>
    <row r="6838" spans="4:16" ht="15" customHeight="1" x14ac:dyDescent="0.25">
      <c r="D6838" s="130"/>
      <c r="E6838" s="124"/>
      <c r="F6838" s="124"/>
      <c r="G6838" s="131"/>
      <c r="H6838" s="132"/>
      <c r="I6838" s="133"/>
      <c r="J6838" s="133"/>
      <c r="K6838" s="133"/>
      <c r="L6838" s="133"/>
      <c r="M6838" s="133"/>
      <c r="N6838" s="133"/>
      <c r="O6838" s="134"/>
      <c r="P6838" s="129"/>
    </row>
    <row r="6839" spans="4:16" ht="15" customHeight="1" x14ac:dyDescent="0.25">
      <c r="D6839" s="130"/>
      <c r="E6839" s="124"/>
      <c r="F6839" s="124"/>
      <c r="G6839" s="131"/>
      <c r="H6839" s="132"/>
      <c r="I6839" s="133"/>
      <c r="J6839" s="133"/>
      <c r="K6839" s="133"/>
      <c r="L6839" s="133"/>
      <c r="M6839" s="133"/>
      <c r="N6839" s="133"/>
      <c r="O6839" s="134"/>
      <c r="P6839" s="129"/>
    </row>
    <row r="6840" spans="4:16" ht="15" customHeight="1" x14ac:dyDescent="0.25">
      <c r="D6840" s="130"/>
      <c r="E6840" s="124"/>
      <c r="F6840" s="124"/>
      <c r="G6840" s="131"/>
      <c r="H6840" s="132"/>
      <c r="I6840" s="133"/>
      <c r="J6840" s="133"/>
      <c r="K6840" s="133"/>
      <c r="L6840" s="133"/>
      <c r="M6840" s="133"/>
      <c r="N6840" s="133"/>
      <c r="O6840" s="134"/>
      <c r="P6840" s="129"/>
    </row>
    <row r="6841" spans="4:16" ht="15" customHeight="1" x14ac:dyDescent="0.25">
      <c r="D6841" s="130"/>
      <c r="E6841" s="124"/>
      <c r="F6841" s="124"/>
      <c r="G6841" s="131"/>
      <c r="H6841" s="132"/>
      <c r="I6841" s="133"/>
      <c r="J6841" s="133"/>
      <c r="K6841" s="133"/>
      <c r="L6841" s="133"/>
      <c r="M6841" s="133"/>
      <c r="N6841" s="133"/>
      <c r="O6841" s="134"/>
      <c r="P6841" s="129"/>
    </row>
    <row r="6842" spans="4:16" ht="15" customHeight="1" x14ac:dyDescent="0.25">
      <c r="D6842" s="130"/>
      <c r="E6842" s="124"/>
      <c r="F6842" s="124"/>
      <c r="G6842" s="131"/>
      <c r="H6842" s="132"/>
      <c r="I6842" s="133"/>
      <c r="J6842" s="133"/>
      <c r="K6842" s="133"/>
      <c r="L6842" s="133"/>
      <c r="M6842" s="133"/>
      <c r="N6842" s="133"/>
      <c r="O6842" s="134"/>
      <c r="P6842" s="129"/>
    </row>
    <row r="6843" spans="4:16" ht="15" customHeight="1" x14ac:dyDescent="0.25">
      <c r="D6843" s="130"/>
      <c r="E6843" s="124"/>
      <c r="F6843" s="124"/>
      <c r="G6843" s="131"/>
      <c r="H6843" s="132"/>
      <c r="I6843" s="133"/>
      <c r="J6843" s="133"/>
      <c r="K6843" s="133"/>
      <c r="L6843" s="133"/>
      <c r="M6843" s="133"/>
      <c r="N6843" s="133"/>
      <c r="O6843" s="134"/>
      <c r="P6843" s="129"/>
    </row>
    <row r="6844" spans="4:16" ht="15" customHeight="1" x14ac:dyDescent="0.25">
      <c r="D6844" s="130"/>
      <c r="E6844" s="124"/>
      <c r="F6844" s="124"/>
      <c r="G6844" s="131"/>
      <c r="H6844" s="132"/>
      <c r="I6844" s="133"/>
      <c r="J6844" s="133"/>
      <c r="K6844" s="133"/>
      <c r="L6844" s="133"/>
      <c r="M6844" s="133"/>
      <c r="N6844" s="133"/>
      <c r="O6844" s="134"/>
      <c r="P6844" s="129"/>
    </row>
    <row r="6845" spans="4:16" ht="15" customHeight="1" x14ac:dyDescent="0.25">
      <c r="D6845" s="130"/>
      <c r="E6845" s="124"/>
      <c r="F6845" s="124"/>
      <c r="G6845" s="131"/>
      <c r="H6845" s="132"/>
      <c r="I6845" s="133"/>
      <c r="J6845" s="133"/>
      <c r="K6845" s="133"/>
      <c r="L6845" s="133"/>
      <c r="M6845" s="133"/>
      <c r="N6845" s="133"/>
      <c r="O6845" s="134"/>
      <c r="P6845" s="129"/>
    </row>
    <row r="6846" spans="4:16" ht="15" customHeight="1" x14ac:dyDescent="0.25">
      <c r="D6846" s="130"/>
      <c r="E6846" s="124"/>
      <c r="F6846" s="124"/>
      <c r="G6846" s="131"/>
      <c r="H6846" s="132"/>
      <c r="I6846" s="133"/>
      <c r="J6846" s="133"/>
      <c r="K6846" s="133"/>
      <c r="L6846" s="133"/>
      <c r="M6846" s="133"/>
      <c r="N6846" s="133"/>
      <c r="O6846" s="134"/>
      <c r="P6846" s="129"/>
    </row>
    <row r="6847" spans="4:16" ht="15" customHeight="1" x14ac:dyDescent="0.25">
      <c r="D6847" s="130"/>
      <c r="E6847" s="124"/>
      <c r="F6847" s="124"/>
      <c r="G6847" s="131"/>
      <c r="H6847" s="132"/>
      <c r="I6847" s="133"/>
      <c r="J6847" s="133"/>
      <c r="K6847" s="133"/>
      <c r="L6847" s="133"/>
      <c r="M6847" s="133"/>
      <c r="N6847" s="133"/>
      <c r="O6847" s="134"/>
      <c r="P6847" s="129"/>
    </row>
    <row r="6848" spans="4:16" ht="15" customHeight="1" x14ac:dyDescent="0.25">
      <c r="D6848" s="130"/>
      <c r="E6848" s="124"/>
      <c r="F6848" s="124"/>
      <c r="G6848" s="131"/>
      <c r="H6848" s="132"/>
      <c r="I6848" s="133"/>
      <c r="J6848" s="133"/>
      <c r="K6848" s="133"/>
      <c r="L6848" s="133"/>
      <c r="M6848" s="133"/>
      <c r="N6848" s="133"/>
      <c r="O6848" s="134"/>
      <c r="P6848" s="129"/>
    </row>
    <row r="6849" spans="4:16" ht="15" customHeight="1" x14ac:dyDescent="0.25">
      <c r="D6849" s="130"/>
      <c r="E6849" s="124"/>
      <c r="F6849" s="124"/>
      <c r="G6849" s="131"/>
      <c r="H6849" s="132"/>
      <c r="I6849" s="133"/>
      <c r="J6849" s="133"/>
      <c r="K6849" s="133"/>
      <c r="L6849" s="133"/>
      <c r="M6849" s="133"/>
      <c r="N6849" s="133"/>
      <c r="O6849" s="134"/>
      <c r="P6849" s="129"/>
    </row>
    <row r="6850" spans="4:16" ht="15" customHeight="1" x14ac:dyDescent="0.25">
      <c r="D6850" s="130"/>
      <c r="E6850" s="124"/>
      <c r="F6850" s="124"/>
      <c r="G6850" s="131"/>
      <c r="H6850" s="132"/>
      <c r="I6850" s="133"/>
      <c r="J6850" s="133"/>
      <c r="K6850" s="133"/>
      <c r="L6850" s="133"/>
      <c r="M6850" s="133"/>
      <c r="N6850" s="133"/>
      <c r="O6850" s="134"/>
      <c r="P6850" s="129"/>
    </row>
    <row r="6851" spans="4:16" ht="15" customHeight="1" x14ac:dyDescent="0.25">
      <c r="D6851" s="130"/>
      <c r="E6851" s="124"/>
      <c r="F6851" s="124"/>
      <c r="G6851" s="131"/>
      <c r="H6851" s="132"/>
      <c r="I6851" s="133"/>
      <c r="J6851" s="133"/>
      <c r="K6851" s="133"/>
      <c r="L6851" s="133"/>
      <c r="M6851" s="133"/>
      <c r="N6851" s="133"/>
      <c r="O6851" s="134"/>
      <c r="P6851" s="129"/>
    </row>
    <row r="6852" spans="4:16" ht="15" customHeight="1" x14ac:dyDescent="0.25">
      <c r="D6852" s="130"/>
      <c r="E6852" s="124"/>
      <c r="F6852" s="124"/>
      <c r="G6852" s="131"/>
      <c r="H6852" s="132"/>
      <c r="I6852" s="133"/>
      <c r="J6852" s="133"/>
      <c r="K6852" s="133"/>
      <c r="L6852" s="133"/>
      <c r="M6852" s="133"/>
      <c r="N6852" s="133"/>
      <c r="O6852" s="134"/>
      <c r="P6852" s="129"/>
    </row>
    <row r="6853" spans="4:16" ht="15" customHeight="1" x14ac:dyDescent="0.25">
      <c r="D6853" s="130"/>
      <c r="E6853" s="124"/>
      <c r="F6853" s="124"/>
      <c r="G6853" s="131"/>
      <c r="H6853" s="132"/>
      <c r="I6853" s="133"/>
      <c r="J6853" s="133"/>
      <c r="K6853" s="133"/>
      <c r="L6853" s="133"/>
      <c r="M6853" s="133"/>
      <c r="N6853" s="133"/>
      <c r="O6853" s="134"/>
      <c r="P6853" s="129"/>
    </row>
    <row r="6854" spans="4:16" ht="15" customHeight="1" x14ac:dyDescent="0.25">
      <c r="D6854" s="130"/>
      <c r="E6854" s="124"/>
      <c r="F6854" s="124"/>
      <c r="G6854" s="131"/>
      <c r="H6854" s="132"/>
      <c r="I6854" s="133"/>
      <c r="J6854" s="133"/>
      <c r="K6854" s="133"/>
      <c r="L6854" s="133"/>
      <c r="M6854" s="133"/>
      <c r="N6854" s="133"/>
      <c r="O6854" s="134"/>
      <c r="P6854" s="129"/>
    </row>
    <row r="6855" spans="4:16" ht="15" customHeight="1" x14ac:dyDescent="0.25">
      <c r="D6855" s="130"/>
      <c r="E6855" s="124"/>
      <c r="F6855" s="124"/>
      <c r="G6855" s="131"/>
      <c r="H6855" s="132"/>
      <c r="I6855" s="133"/>
      <c r="J6855" s="133"/>
      <c r="K6855" s="133"/>
      <c r="L6855" s="133"/>
      <c r="M6855" s="133"/>
      <c r="N6855" s="133"/>
      <c r="O6855" s="134"/>
      <c r="P6855" s="129"/>
    </row>
    <row r="6856" spans="4:16" ht="15" customHeight="1" x14ac:dyDescent="0.25">
      <c r="D6856" s="130"/>
      <c r="E6856" s="124"/>
      <c r="F6856" s="124"/>
      <c r="G6856" s="131"/>
      <c r="H6856" s="132"/>
      <c r="I6856" s="133"/>
      <c r="J6856" s="133"/>
      <c r="K6856" s="133"/>
      <c r="L6856" s="133"/>
      <c r="M6856" s="133"/>
      <c r="N6856" s="133"/>
      <c r="O6856" s="134"/>
      <c r="P6856" s="129"/>
    </row>
    <row r="6857" spans="4:16" ht="15" customHeight="1" x14ac:dyDescent="0.25">
      <c r="D6857" s="130"/>
      <c r="E6857" s="124"/>
      <c r="F6857" s="124"/>
      <c r="G6857" s="131"/>
      <c r="H6857" s="132"/>
      <c r="I6857" s="133"/>
      <c r="J6857" s="133"/>
      <c r="K6857" s="133"/>
      <c r="L6857" s="133"/>
      <c r="M6857" s="133"/>
      <c r="N6857" s="133"/>
      <c r="O6857" s="134"/>
      <c r="P6857" s="129"/>
    </row>
    <row r="6858" spans="4:16" ht="15" customHeight="1" x14ac:dyDescent="0.25">
      <c r="D6858" s="130"/>
      <c r="E6858" s="124"/>
      <c r="F6858" s="124"/>
      <c r="G6858" s="131"/>
      <c r="H6858" s="132"/>
      <c r="I6858" s="133"/>
      <c r="J6858" s="133"/>
      <c r="K6858" s="133"/>
      <c r="L6858" s="133"/>
      <c r="M6858" s="133"/>
      <c r="N6858" s="133"/>
      <c r="O6858" s="134"/>
      <c r="P6858" s="129"/>
    </row>
    <row r="6859" spans="4:16" ht="15" customHeight="1" x14ac:dyDescent="0.25">
      <c r="D6859" s="130"/>
      <c r="E6859" s="124"/>
      <c r="F6859" s="124"/>
      <c r="G6859" s="131"/>
      <c r="H6859" s="132"/>
      <c r="I6859" s="133"/>
      <c r="J6859" s="133"/>
      <c r="K6859" s="133"/>
      <c r="L6859" s="133"/>
      <c r="M6859" s="133"/>
      <c r="N6859" s="133"/>
      <c r="O6859" s="134"/>
      <c r="P6859" s="129"/>
    </row>
    <row r="6860" spans="4:16" ht="15" customHeight="1" x14ac:dyDescent="0.25">
      <c r="D6860" s="130"/>
      <c r="E6860" s="124"/>
      <c r="F6860" s="124"/>
      <c r="G6860" s="131"/>
      <c r="H6860" s="132"/>
      <c r="I6860" s="133"/>
      <c r="J6860" s="133"/>
      <c r="K6860" s="133"/>
      <c r="L6860" s="133"/>
      <c r="M6860" s="133"/>
      <c r="N6860" s="133"/>
      <c r="O6860" s="134"/>
      <c r="P6860" s="129"/>
    </row>
    <row r="6861" spans="4:16" ht="15" customHeight="1" x14ac:dyDescent="0.25">
      <c r="D6861" s="130"/>
      <c r="E6861" s="124"/>
      <c r="F6861" s="124"/>
      <c r="G6861" s="131"/>
      <c r="H6861" s="132"/>
      <c r="I6861" s="133"/>
      <c r="J6861" s="133"/>
      <c r="K6861" s="133"/>
      <c r="L6861" s="133"/>
      <c r="M6861" s="133"/>
      <c r="N6861" s="133"/>
      <c r="O6861" s="134"/>
      <c r="P6861" s="129"/>
    </row>
    <row r="6862" spans="4:16" ht="15" customHeight="1" x14ac:dyDescent="0.25">
      <c r="D6862" s="130"/>
      <c r="E6862" s="124"/>
      <c r="F6862" s="124"/>
      <c r="G6862" s="131"/>
      <c r="H6862" s="132"/>
      <c r="I6862" s="133"/>
      <c r="J6862" s="133"/>
      <c r="K6862" s="133"/>
      <c r="L6862" s="133"/>
      <c r="M6862" s="133"/>
      <c r="N6862" s="133"/>
      <c r="O6862" s="134"/>
      <c r="P6862" s="129"/>
    </row>
    <row r="6863" spans="4:16" ht="15" customHeight="1" x14ac:dyDescent="0.25">
      <c r="D6863" s="130"/>
      <c r="E6863" s="124"/>
      <c r="F6863" s="124"/>
      <c r="G6863" s="131"/>
      <c r="H6863" s="132"/>
      <c r="I6863" s="133"/>
      <c r="J6863" s="133"/>
      <c r="K6863" s="133"/>
      <c r="L6863" s="133"/>
      <c r="M6863" s="133"/>
      <c r="N6863" s="133"/>
      <c r="O6863" s="134"/>
      <c r="P6863" s="129"/>
    </row>
    <row r="6864" spans="4:16" ht="15" customHeight="1" x14ac:dyDescent="0.25">
      <c r="D6864" s="130"/>
      <c r="E6864" s="124"/>
      <c r="F6864" s="124"/>
      <c r="G6864" s="131"/>
      <c r="H6864" s="132"/>
      <c r="I6864" s="133"/>
      <c r="J6864" s="133"/>
      <c r="K6864" s="133"/>
      <c r="L6864" s="133"/>
      <c r="M6864" s="133"/>
      <c r="N6864" s="133"/>
      <c r="O6864" s="134"/>
      <c r="P6864" s="129"/>
    </row>
    <row r="6865" spans="4:16" ht="15" customHeight="1" x14ac:dyDescent="0.25">
      <c r="D6865" s="130"/>
      <c r="E6865" s="124"/>
      <c r="F6865" s="124"/>
      <c r="G6865" s="131"/>
      <c r="H6865" s="132"/>
      <c r="I6865" s="133"/>
      <c r="J6865" s="133"/>
      <c r="K6865" s="133"/>
      <c r="L6865" s="133"/>
      <c r="M6865" s="133"/>
      <c r="N6865" s="133"/>
      <c r="O6865" s="134"/>
      <c r="P6865" s="129"/>
    </row>
    <row r="6866" spans="4:16" ht="15" customHeight="1" x14ac:dyDescent="0.25">
      <c r="D6866" s="130"/>
      <c r="E6866" s="124"/>
      <c r="F6866" s="124"/>
      <c r="G6866" s="131"/>
      <c r="H6866" s="132"/>
      <c r="I6866" s="133"/>
      <c r="J6866" s="133"/>
      <c r="K6866" s="133"/>
      <c r="L6866" s="133"/>
      <c r="M6866" s="133"/>
      <c r="N6866" s="133"/>
      <c r="O6866" s="134"/>
      <c r="P6866" s="129"/>
    </row>
    <row r="6867" spans="4:16" ht="15" customHeight="1" x14ac:dyDescent="0.25">
      <c r="D6867" s="130"/>
      <c r="E6867" s="124"/>
      <c r="F6867" s="124"/>
      <c r="G6867" s="131"/>
      <c r="H6867" s="132"/>
      <c r="I6867" s="133"/>
      <c r="J6867" s="133"/>
      <c r="K6867" s="133"/>
      <c r="L6867" s="133"/>
      <c r="M6867" s="133"/>
      <c r="N6867" s="133"/>
      <c r="O6867" s="134"/>
      <c r="P6867" s="129"/>
    </row>
    <row r="6868" spans="4:16" ht="15" customHeight="1" x14ac:dyDescent="0.25">
      <c r="D6868" s="130"/>
      <c r="E6868" s="124"/>
      <c r="F6868" s="124"/>
      <c r="G6868" s="131"/>
      <c r="H6868" s="132"/>
      <c r="I6868" s="133"/>
      <c r="J6868" s="133"/>
      <c r="K6868" s="133"/>
      <c r="L6868" s="133"/>
      <c r="M6868" s="133"/>
      <c r="N6868" s="133"/>
      <c r="O6868" s="134"/>
      <c r="P6868" s="129"/>
    </row>
    <row r="6869" spans="4:16" ht="15" customHeight="1" x14ac:dyDescent="0.25">
      <c r="D6869" s="130"/>
      <c r="E6869" s="124"/>
      <c r="F6869" s="124"/>
      <c r="G6869" s="131"/>
      <c r="H6869" s="132"/>
      <c r="I6869" s="133"/>
      <c r="J6869" s="133"/>
      <c r="K6869" s="133"/>
      <c r="L6869" s="133"/>
      <c r="M6869" s="133"/>
      <c r="N6869" s="133"/>
      <c r="O6869" s="134"/>
      <c r="P6869" s="129"/>
    </row>
    <row r="6870" spans="4:16" ht="15" customHeight="1" x14ac:dyDescent="0.25">
      <c r="D6870" s="130"/>
      <c r="E6870" s="124"/>
      <c r="F6870" s="124"/>
      <c r="G6870" s="131"/>
      <c r="H6870" s="132"/>
      <c r="I6870" s="133"/>
      <c r="J6870" s="133"/>
      <c r="K6870" s="133"/>
      <c r="L6870" s="133"/>
      <c r="M6870" s="133"/>
      <c r="N6870" s="133"/>
      <c r="O6870" s="134"/>
      <c r="P6870" s="129"/>
    </row>
    <row r="6871" spans="4:16" ht="15" customHeight="1" x14ac:dyDescent="0.25">
      <c r="D6871" s="130"/>
      <c r="E6871" s="124"/>
      <c r="F6871" s="124"/>
      <c r="G6871" s="131"/>
      <c r="H6871" s="132"/>
      <c r="I6871" s="133"/>
      <c r="J6871" s="133"/>
      <c r="K6871" s="133"/>
      <c r="L6871" s="133"/>
      <c r="M6871" s="133"/>
      <c r="N6871" s="133"/>
      <c r="O6871" s="134"/>
      <c r="P6871" s="129"/>
    </row>
    <row r="6872" spans="4:16" ht="15" customHeight="1" x14ac:dyDescent="0.25">
      <c r="D6872" s="130"/>
      <c r="E6872" s="124"/>
      <c r="F6872" s="124"/>
      <c r="G6872" s="131"/>
      <c r="H6872" s="132"/>
      <c r="I6872" s="133"/>
      <c r="J6872" s="133"/>
      <c r="K6872" s="133"/>
      <c r="L6872" s="133"/>
      <c r="M6872" s="133"/>
      <c r="N6872" s="133"/>
      <c r="O6872" s="134"/>
      <c r="P6872" s="129"/>
    </row>
    <row r="6873" spans="4:16" ht="15" customHeight="1" x14ac:dyDescent="0.25">
      <c r="D6873" s="130"/>
      <c r="E6873" s="124"/>
      <c r="F6873" s="124"/>
      <c r="G6873" s="131"/>
      <c r="H6873" s="132"/>
      <c r="I6873" s="133"/>
      <c r="J6873" s="133"/>
      <c r="K6873" s="133"/>
      <c r="L6873" s="133"/>
      <c r="M6873" s="133"/>
      <c r="N6873" s="133"/>
      <c r="O6873" s="134"/>
      <c r="P6873" s="129"/>
    </row>
    <row r="6874" spans="4:16" ht="15" customHeight="1" x14ac:dyDescent="0.25">
      <c r="D6874" s="130"/>
      <c r="E6874" s="124"/>
      <c r="F6874" s="124"/>
      <c r="G6874" s="131"/>
      <c r="H6874" s="132"/>
      <c r="I6874" s="133"/>
      <c r="J6874" s="133"/>
      <c r="K6874" s="133"/>
      <c r="L6874" s="133"/>
      <c r="M6874" s="133"/>
      <c r="N6874" s="133"/>
      <c r="O6874" s="134"/>
      <c r="P6874" s="129"/>
    </row>
    <row r="6875" spans="4:16" ht="15" customHeight="1" x14ac:dyDescent="0.25">
      <c r="D6875" s="130"/>
      <c r="E6875" s="124"/>
      <c r="F6875" s="124"/>
      <c r="G6875" s="131"/>
      <c r="H6875" s="132"/>
      <c r="I6875" s="133"/>
      <c r="J6875" s="133"/>
      <c r="K6875" s="133"/>
      <c r="L6875" s="133"/>
      <c r="M6875" s="133"/>
      <c r="N6875" s="133"/>
      <c r="O6875" s="134"/>
      <c r="P6875" s="129"/>
    </row>
    <row r="6876" spans="4:16" ht="15" customHeight="1" x14ac:dyDescent="0.25">
      <c r="D6876" s="130"/>
      <c r="E6876" s="124"/>
      <c r="F6876" s="124"/>
      <c r="G6876" s="131"/>
      <c r="H6876" s="132"/>
      <c r="I6876" s="133"/>
      <c r="J6876" s="133"/>
      <c r="K6876" s="133"/>
      <c r="L6876" s="133"/>
      <c r="M6876" s="133"/>
      <c r="N6876" s="133"/>
      <c r="O6876" s="134"/>
      <c r="P6876" s="129"/>
    </row>
    <row r="6877" spans="4:16" ht="15" customHeight="1" x14ac:dyDescent="0.25">
      <c r="D6877" s="130"/>
      <c r="E6877" s="124"/>
      <c r="F6877" s="124"/>
      <c r="G6877" s="131"/>
      <c r="H6877" s="132"/>
      <c r="I6877" s="133"/>
      <c r="J6877" s="133"/>
      <c r="K6877" s="133"/>
      <c r="L6877" s="133"/>
      <c r="M6877" s="133"/>
      <c r="N6877" s="133"/>
      <c r="O6877" s="134"/>
      <c r="P6877" s="129"/>
    </row>
    <row r="6878" spans="4:16" ht="15" customHeight="1" x14ac:dyDescent="0.25">
      <c r="D6878" s="130"/>
      <c r="E6878" s="124"/>
      <c r="F6878" s="124"/>
      <c r="G6878" s="131"/>
      <c r="H6878" s="132"/>
      <c r="I6878" s="133"/>
      <c r="J6878" s="133"/>
      <c r="K6878" s="133"/>
      <c r="L6878" s="133"/>
      <c r="M6878" s="133"/>
      <c r="N6878" s="133"/>
      <c r="O6878" s="134"/>
      <c r="P6878" s="129"/>
    </row>
    <row r="6879" spans="4:16" ht="15" customHeight="1" x14ac:dyDescent="0.25">
      <c r="D6879" s="130"/>
      <c r="E6879" s="124"/>
      <c r="F6879" s="124"/>
      <c r="G6879" s="131"/>
      <c r="H6879" s="132"/>
      <c r="I6879" s="133"/>
      <c r="J6879" s="133"/>
      <c r="K6879" s="133"/>
      <c r="L6879" s="133"/>
      <c r="M6879" s="133"/>
      <c r="N6879" s="133"/>
      <c r="O6879" s="134"/>
      <c r="P6879" s="129"/>
    </row>
    <row r="6880" spans="4:16" ht="15" customHeight="1" x14ac:dyDescent="0.25">
      <c r="D6880" s="130"/>
      <c r="E6880" s="124"/>
      <c r="F6880" s="124"/>
      <c r="G6880" s="131"/>
      <c r="H6880" s="132"/>
      <c r="I6880" s="133"/>
      <c r="J6880" s="133"/>
      <c r="K6880" s="133"/>
      <c r="L6880" s="133"/>
      <c r="M6880" s="133"/>
      <c r="N6880" s="133"/>
      <c r="O6880" s="134"/>
      <c r="P6880" s="129"/>
    </row>
    <row r="6881" spans="4:16" ht="15" customHeight="1" x14ac:dyDescent="0.25">
      <c r="D6881" s="130"/>
      <c r="E6881" s="124"/>
      <c r="F6881" s="124"/>
      <c r="G6881" s="131"/>
      <c r="H6881" s="132"/>
      <c r="I6881" s="133"/>
      <c r="J6881" s="133"/>
      <c r="K6881" s="133"/>
      <c r="L6881" s="133"/>
      <c r="M6881" s="133"/>
      <c r="N6881" s="133"/>
      <c r="O6881" s="134"/>
      <c r="P6881" s="129"/>
    </row>
    <row r="6882" spans="4:16" ht="15" customHeight="1" x14ac:dyDescent="0.25">
      <c r="D6882" s="130"/>
      <c r="E6882" s="124"/>
      <c r="F6882" s="124"/>
      <c r="G6882" s="131"/>
      <c r="H6882" s="132"/>
      <c r="I6882" s="133"/>
      <c r="J6882" s="133"/>
      <c r="K6882" s="133"/>
      <c r="L6882" s="133"/>
      <c r="M6882" s="133"/>
      <c r="N6882" s="133"/>
      <c r="O6882" s="134"/>
      <c r="P6882" s="129"/>
    </row>
    <row r="6883" spans="4:16" ht="15" customHeight="1" x14ac:dyDescent="0.25">
      <c r="D6883" s="130"/>
      <c r="E6883" s="124"/>
      <c r="F6883" s="124"/>
      <c r="G6883" s="131"/>
      <c r="H6883" s="132"/>
      <c r="I6883" s="133"/>
      <c r="J6883" s="133"/>
      <c r="K6883" s="133"/>
      <c r="L6883" s="133"/>
      <c r="M6883" s="133"/>
      <c r="N6883" s="133"/>
      <c r="O6883" s="134"/>
      <c r="P6883" s="129"/>
    </row>
    <row r="6884" spans="4:16" ht="15" customHeight="1" x14ac:dyDescent="0.25">
      <c r="D6884" s="130"/>
      <c r="E6884" s="124"/>
      <c r="F6884" s="124"/>
      <c r="G6884" s="131"/>
      <c r="H6884" s="132"/>
      <c r="I6884" s="133"/>
      <c r="J6884" s="133"/>
      <c r="K6884" s="133"/>
      <c r="L6884" s="133"/>
      <c r="M6884" s="133"/>
      <c r="N6884" s="133"/>
      <c r="O6884" s="134"/>
      <c r="P6884" s="129"/>
    </row>
    <row r="6885" spans="4:16" ht="15" customHeight="1" x14ac:dyDescent="0.25">
      <c r="D6885" s="130"/>
      <c r="E6885" s="124"/>
      <c r="F6885" s="124"/>
      <c r="G6885" s="131"/>
      <c r="H6885" s="132"/>
      <c r="I6885" s="133"/>
      <c r="J6885" s="133"/>
      <c r="K6885" s="133"/>
      <c r="L6885" s="133"/>
      <c r="M6885" s="133"/>
      <c r="N6885" s="133"/>
      <c r="O6885" s="134"/>
      <c r="P6885" s="129"/>
    </row>
    <row r="6886" spans="4:16" ht="15" customHeight="1" x14ac:dyDescent="0.25">
      <c r="D6886" s="130"/>
      <c r="E6886" s="124"/>
      <c r="F6886" s="124"/>
      <c r="G6886" s="131"/>
      <c r="H6886" s="132"/>
      <c r="I6886" s="133"/>
      <c r="J6886" s="133"/>
      <c r="K6886" s="133"/>
      <c r="L6886" s="133"/>
      <c r="M6886" s="133"/>
      <c r="N6886" s="133"/>
      <c r="O6886" s="134"/>
      <c r="P6886" s="129"/>
    </row>
    <row r="6887" spans="4:16" ht="15" customHeight="1" x14ac:dyDescent="0.25">
      <c r="D6887" s="130"/>
      <c r="E6887" s="124"/>
      <c r="F6887" s="124"/>
      <c r="G6887" s="131"/>
      <c r="H6887" s="132"/>
      <c r="I6887" s="133"/>
      <c r="J6887" s="133"/>
      <c r="K6887" s="133"/>
      <c r="L6887" s="133"/>
      <c r="M6887" s="133"/>
      <c r="N6887" s="133"/>
      <c r="O6887" s="134"/>
      <c r="P6887" s="129"/>
    </row>
    <row r="6888" spans="4:16" ht="15" customHeight="1" x14ac:dyDescent="0.25">
      <c r="D6888" s="130"/>
      <c r="E6888" s="124"/>
      <c r="F6888" s="124"/>
      <c r="G6888" s="131"/>
      <c r="H6888" s="132"/>
      <c r="I6888" s="133"/>
      <c r="J6888" s="133"/>
      <c r="K6888" s="133"/>
      <c r="L6888" s="133"/>
      <c r="M6888" s="133"/>
      <c r="N6888" s="133"/>
      <c r="O6888" s="134"/>
      <c r="P6888" s="129"/>
    </row>
    <row r="6889" spans="4:16" ht="15" customHeight="1" x14ac:dyDescent="0.25">
      <c r="D6889" s="130"/>
      <c r="E6889" s="124"/>
      <c r="F6889" s="124"/>
      <c r="G6889" s="131"/>
      <c r="H6889" s="132"/>
      <c r="I6889" s="133"/>
      <c r="J6889" s="133"/>
      <c r="K6889" s="133"/>
      <c r="L6889" s="133"/>
      <c r="M6889" s="133"/>
      <c r="N6889" s="133"/>
      <c r="O6889" s="134"/>
      <c r="P6889" s="129"/>
    </row>
    <row r="6890" spans="4:16" ht="15" customHeight="1" x14ac:dyDescent="0.25">
      <c r="D6890" s="130"/>
      <c r="E6890" s="124"/>
      <c r="F6890" s="124"/>
      <c r="G6890" s="131"/>
      <c r="H6890" s="132"/>
      <c r="I6890" s="133"/>
      <c r="J6890" s="133"/>
      <c r="K6890" s="133"/>
      <c r="L6890" s="133"/>
      <c r="M6890" s="133"/>
      <c r="N6890" s="133"/>
      <c r="O6890" s="134"/>
      <c r="P6890" s="129"/>
    </row>
    <row r="6891" spans="4:16" ht="15" customHeight="1" x14ac:dyDescent="0.25">
      <c r="D6891" s="130"/>
      <c r="E6891" s="124"/>
      <c r="F6891" s="124"/>
      <c r="G6891" s="131"/>
      <c r="H6891" s="132"/>
      <c r="I6891" s="133"/>
      <c r="J6891" s="133"/>
      <c r="K6891" s="133"/>
      <c r="L6891" s="133"/>
      <c r="M6891" s="133"/>
      <c r="N6891" s="133"/>
      <c r="O6891" s="134"/>
      <c r="P6891" s="129"/>
    </row>
    <row r="6892" spans="4:16" ht="15" customHeight="1" x14ac:dyDescent="0.25">
      <c r="D6892" s="130"/>
      <c r="E6892" s="124"/>
      <c r="F6892" s="124"/>
      <c r="G6892" s="131"/>
      <c r="H6892" s="132"/>
      <c r="I6892" s="133"/>
      <c r="J6892" s="133"/>
      <c r="K6892" s="133"/>
      <c r="L6892" s="133"/>
      <c r="M6892" s="133"/>
      <c r="N6892" s="133"/>
      <c r="O6892" s="134"/>
      <c r="P6892" s="129"/>
    </row>
    <row r="6893" spans="4:16" ht="15" customHeight="1" x14ac:dyDescent="0.25">
      <c r="D6893" s="130"/>
      <c r="E6893" s="124"/>
      <c r="F6893" s="124"/>
      <c r="G6893" s="131"/>
      <c r="H6893" s="132"/>
      <c r="I6893" s="133"/>
      <c r="J6893" s="133"/>
      <c r="K6893" s="133"/>
      <c r="L6893" s="133"/>
      <c r="M6893" s="133"/>
      <c r="N6893" s="133"/>
      <c r="O6893" s="134"/>
      <c r="P6893" s="129"/>
    </row>
    <row r="6894" spans="4:16" ht="15" customHeight="1" x14ac:dyDescent="0.25">
      <c r="D6894" s="130"/>
      <c r="E6894" s="124"/>
      <c r="F6894" s="124"/>
      <c r="G6894" s="131"/>
      <c r="H6894" s="132"/>
      <c r="I6894" s="133"/>
      <c r="J6894" s="133"/>
      <c r="K6894" s="133"/>
      <c r="L6894" s="133"/>
      <c r="M6894" s="133"/>
      <c r="N6894" s="133"/>
      <c r="O6894" s="134"/>
      <c r="P6894" s="129"/>
    </row>
    <row r="6895" spans="4:16" ht="15" customHeight="1" x14ac:dyDescent="0.25">
      <c r="D6895" s="130"/>
      <c r="E6895" s="124"/>
      <c r="F6895" s="124"/>
      <c r="G6895" s="131"/>
      <c r="H6895" s="132"/>
      <c r="I6895" s="133"/>
      <c r="J6895" s="133"/>
      <c r="K6895" s="133"/>
      <c r="L6895" s="133"/>
      <c r="M6895" s="133"/>
      <c r="N6895" s="133"/>
      <c r="O6895" s="134"/>
      <c r="P6895" s="129"/>
    </row>
    <row r="6896" spans="4:16" ht="15" customHeight="1" x14ac:dyDescent="0.25">
      <c r="D6896" s="130"/>
      <c r="E6896" s="124"/>
      <c r="F6896" s="124"/>
      <c r="G6896" s="131"/>
      <c r="H6896" s="132"/>
      <c r="I6896" s="133"/>
      <c r="J6896" s="133"/>
      <c r="K6896" s="133"/>
      <c r="L6896" s="133"/>
      <c r="M6896" s="133"/>
      <c r="N6896" s="133"/>
      <c r="O6896" s="134"/>
      <c r="P6896" s="129"/>
    </row>
    <row r="6897" spans="4:16" ht="15" customHeight="1" x14ac:dyDescent="0.25">
      <c r="D6897" s="130"/>
      <c r="E6897" s="124"/>
      <c r="F6897" s="124"/>
      <c r="G6897" s="131"/>
      <c r="H6897" s="132"/>
      <c r="I6897" s="133"/>
      <c r="J6897" s="133"/>
      <c r="K6897" s="133"/>
      <c r="L6897" s="133"/>
      <c r="M6897" s="133"/>
      <c r="N6897" s="133"/>
      <c r="O6897" s="134"/>
      <c r="P6897" s="129"/>
    </row>
    <row r="6898" spans="4:16" ht="15" customHeight="1" x14ac:dyDescent="0.25">
      <c r="D6898" s="130"/>
      <c r="E6898" s="124"/>
      <c r="F6898" s="124"/>
      <c r="G6898" s="131"/>
      <c r="H6898" s="132"/>
      <c r="I6898" s="133"/>
      <c r="J6898" s="133"/>
      <c r="K6898" s="133"/>
      <c r="L6898" s="133"/>
      <c r="M6898" s="133"/>
      <c r="N6898" s="133"/>
      <c r="O6898" s="134"/>
      <c r="P6898" s="129"/>
    </row>
    <row r="6899" spans="4:16" ht="15" customHeight="1" x14ac:dyDescent="0.25">
      <c r="D6899" s="130"/>
      <c r="E6899" s="124"/>
      <c r="F6899" s="124"/>
      <c r="G6899" s="131"/>
      <c r="H6899" s="132"/>
      <c r="I6899" s="133"/>
      <c r="J6899" s="133"/>
      <c r="K6899" s="133"/>
      <c r="L6899" s="133"/>
      <c r="M6899" s="133"/>
      <c r="N6899" s="133"/>
      <c r="O6899" s="134"/>
      <c r="P6899" s="129"/>
    </row>
    <row r="6900" spans="4:16" ht="15" customHeight="1" x14ac:dyDescent="0.25">
      <c r="D6900" s="130"/>
      <c r="E6900" s="124"/>
      <c r="F6900" s="124"/>
      <c r="G6900" s="131"/>
      <c r="H6900" s="132"/>
      <c r="I6900" s="133"/>
      <c r="J6900" s="133"/>
      <c r="K6900" s="133"/>
      <c r="L6900" s="133"/>
      <c r="M6900" s="133"/>
      <c r="N6900" s="133"/>
      <c r="O6900" s="134"/>
      <c r="P6900" s="129"/>
    </row>
    <row r="6901" spans="4:16" ht="15" customHeight="1" x14ac:dyDescent="0.25">
      <c r="D6901" s="130"/>
      <c r="E6901" s="124"/>
      <c r="F6901" s="124"/>
      <c r="G6901" s="131"/>
      <c r="H6901" s="132"/>
      <c r="I6901" s="133"/>
      <c r="J6901" s="133"/>
      <c r="K6901" s="133"/>
      <c r="L6901" s="133"/>
      <c r="M6901" s="133"/>
      <c r="N6901" s="133"/>
      <c r="O6901" s="134"/>
      <c r="P6901" s="129"/>
    </row>
    <row r="6902" spans="4:16" ht="15" customHeight="1" x14ac:dyDescent="0.25">
      <c r="D6902" s="130"/>
      <c r="E6902" s="124"/>
      <c r="F6902" s="124"/>
      <c r="G6902" s="131"/>
      <c r="H6902" s="132"/>
      <c r="I6902" s="133"/>
      <c r="J6902" s="133"/>
      <c r="K6902" s="133"/>
      <c r="L6902" s="133"/>
      <c r="M6902" s="133"/>
      <c r="N6902" s="133"/>
      <c r="O6902" s="134"/>
      <c r="P6902" s="129"/>
    </row>
    <row r="6903" spans="4:16" ht="15" customHeight="1" x14ac:dyDescent="0.25">
      <c r="D6903" s="130"/>
      <c r="E6903" s="124"/>
      <c r="F6903" s="124"/>
      <c r="G6903" s="131"/>
      <c r="H6903" s="132"/>
      <c r="I6903" s="133"/>
      <c r="J6903" s="133"/>
      <c r="K6903" s="133"/>
      <c r="L6903" s="133"/>
      <c r="M6903" s="133"/>
      <c r="N6903" s="133"/>
      <c r="O6903" s="134"/>
      <c r="P6903" s="129"/>
    </row>
    <row r="6904" spans="4:16" ht="15" customHeight="1" x14ac:dyDescent="0.25">
      <c r="D6904" s="130"/>
      <c r="E6904" s="124"/>
      <c r="F6904" s="124"/>
      <c r="G6904" s="131"/>
      <c r="H6904" s="132"/>
      <c r="I6904" s="133"/>
      <c r="J6904" s="133"/>
      <c r="K6904" s="133"/>
      <c r="L6904" s="133"/>
      <c r="M6904" s="133"/>
      <c r="N6904" s="133"/>
      <c r="O6904" s="134"/>
      <c r="P6904" s="129"/>
    </row>
    <row r="6905" spans="4:16" ht="15" customHeight="1" x14ac:dyDescent="0.25">
      <c r="D6905" s="130"/>
      <c r="E6905" s="124"/>
      <c r="F6905" s="124"/>
      <c r="G6905" s="131"/>
      <c r="H6905" s="132"/>
      <c r="I6905" s="133"/>
      <c r="J6905" s="133"/>
      <c r="K6905" s="133"/>
      <c r="L6905" s="133"/>
      <c r="M6905" s="133"/>
      <c r="N6905" s="133"/>
      <c r="O6905" s="134"/>
      <c r="P6905" s="129"/>
    </row>
    <row r="6906" spans="4:16" ht="15" customHeight="1" x14ac:dyDescent="0.25">
      <c r="D6906" s="130"/>
      <c r="E6906" s="124"/>
      <c r="F6906" s="124"/>
      <c r="G6906" s="131"/>
      <c r="H6906" s="132"/>
      <c r="I6906" s="133"/>
      <c r="J6906" s="133"/>
      <c r="K6906" s="133"/>
      <c r="L6906" s="133"/>
      <c r="M6906" s="133"/>
      <c r="N6906" s="133"/>
      <c r="O6906" s="134"/>
      <c r="P6906" s="129"/>
    </row>
    <row r="6907" spans="4:16" ht="15" customHeight="1" x14ac:dyDescent="0.25">
      <c r="D6907" s="130"/>
      <c r="E6907" s="124"/>
      <c r="F6907" s="124"/>
      <c r="G6907" s="131"/>
      <c r="H6907" s="132"/>
      <c r="I6907" s="133"/>
      <c r="J6907" s="133"/>
      <c r="K6907" s="133"/>
      <c r="L6907" s="133"/>
      <c r="M6907" s="133"/>
      <c r="N6907" s="133"/>
      <c r="O6907" s="134"/>
      <c r="P6907" s="129"/>
    </row>
    <row r="6908" spans="4:16" ht="15" customHeight="1" x14ac:dyDescent="0.25">
      <c r="D6908" s="130"/>
      <c r="E6908" s="124"/>
      <c r="F6908" s="124"/>
      <c r="G6908" s="131"/>
      <c r="H6908" s="132"/>
      <c r="I6908" s="133"/>
      <c r="J6908" s="133"/>
      <c r="K6908" s="133"/>
      <c r="L6908" s="133"/>
      <c r="M6908" s="133"/>
      <c r="N6908" s="133"/>
      <c r="O6908" s="134"/>
      <c r="P6908" s="129"/>
    </row>
    <row r="6909" spans="4:16" ht="15" customHeight="1" x14ac:dyDescent="0.25">
      <c r="D6909" s="130"/>
      <c r="E6909" s="124"/>
      <c r="F6909" s="124"/>
      <c r="G6909" s="131"/>
      <c r="H6909" s="132"/>
      <c r="I6909" s="133"/>
      <c r="J6909" s="133"/>
      <c r="K6909" s="133"/>
      <c r="L6909" s="133"/>
      <c r="M6909" s="133"/>
      <c r="N6909" s="133"/>
      <c r="O6909" s="134"/>
      <c r="P6909" s="129"/>
    </row>
    <row r="6910" spans="4:16" ht="15" customHeight="1" x14ac:dyDescent="0.25">
      <c r="D6910" s="130"/>
      <c r="E6910" s="124"/>
      <c r="F6910" s="124"/>
      <c r="G6910" s="131"/>
      <c r="H6910" s="132"/>
      <c r="I6910" s="133"/>
      <c r="J6910" s="133"/>
      <c r="K6910" s="133"/>
      <c r="L6910" s="133"/>
      <c r="M6910" s="133"/>
      <c r="N6910" s="133"/>
      <c r="O6910" s="134"/>
      <c r="P6910" s="129"/>
    </row>
    <row r="6911" spans="4:16" ht="15" customHeight="1" x14ac:dyDescent="0.25">
      <c r="D6911" s="130"/>
      <c r="E6911" s="124"/>
      <c r="F6911" s="124"/>
      <c r="G6911" s="131"/>
      <c r="H6911" s="132"/>
      <c r="I6911" s="133"/>
      <c r="J6911" s="133"/>
      <c r="K6911" s="133"/>
      <c r="L6911" s="133"/>
      <c r="M6911" s="133"/>
      <c r="N6911" s="133"/>
      <c r="O6911" s="134"/>
      <c r="P6911" s="129"/>
    </row>
    <row r="6912" spans="4:16" ht="15" customHeight="1" x14ac:dyDescent="0.25">
      <c r="D6912" s="130"/>
      <c r="E6912" s="124"/>
      <c r="F6912" s="124"/>
      <c r="G6912" s="131"/>
      <c r="H6912" s="132"/>
      <c r="I6912" s="133"/>
      <c r="J6912" s="133"/>
      <c r="K6912" s="133"/>
      <c r="L6912" s="133"/>
      <c r="M6912" s="133"/>
      <c r="N6912" s="133"/>
      <c r="O6912" s="134"/>
      <c r="P6912" s="129"/>
    </row>
    <row r="6913" spans="4:16" ht="15" customHeight="1" x14ac:dyDescent="0.25">
      <c r="D6913" s="130"/>
      <c r="E6913" s="124"/>
      <c r="F6913" s="124"/>
      <c r="G6913" s="131"/>
      <c r="H6913" s="132"/>
      <c r="I6913" s="133"/>
      <c r="J6913" s="133"/>
      <c r="K6913" s="133"/>
      <c r="L6913" s="133"/>
      <c r="M6913" s="133"/>
      <c r="N6913" s="133"/>
      <c r="O6913" s="134"/>
      <c r="P6913" s="129"/>
    </row>
    <row r="6914" spans="4:16" ht="15" customHeight="1" x14ac:dyDescent="0.25">
      <c r="D6914" s="130"/>
      <c r="E6914" s="124"/>
      <c r="F6914" s="124"/>
      <c r="G6914" s="131"/>
      <c r="H6914" s="132"/>
      <c r="I6914" s="133"/>
      <c r="J6914" s="133"/>
      <c r="K6914" s="133"/>
      <c r="L6914" s="133"/>
      <c r="M6914" s="133"/>
      <c r="N6914" s="133"/>
      <c r="O6914" s="134"/>
      <c r="P6914" s="129"/>
    </row>
    <row r="6915" spans="4:16" ht="15" customHeight="1" x14ac:dyDescent="0.25">
      <c r="D6915" s="130"/>
      <c r="E6915" s="124"/>
      <c r="F6915" s="124"/>
      <c r="G6915" s="131"/>
      <c r="H6915" s="132"/>
      <c r="I6915" s="133"/>
      <c r="J6915" s="133"/>
      <c r="K6915" s="133"/>
      <c r="L6915" s="133"/>
      <c r="M6915" s="133"/>
      <c r="N6915" s="133"/>
      <c r="O6915" s="134"/>
      <c r="P6915" s="129"/>
    </row>
    <row r="6916" spans="4:16" ht="15" customHeight="1" x14ac:dyDescent="0.25">
      <c r="D6916" s="130"/>
      <c r="E6916" s="124"/>
      <c r="F6916" s="124"/>
      <c r="G6916" s="131"/>
      <c r="H6916" s="132"/>
      <c r="I6916" s="133"/>
      <c r="J6916" s="133"/>
      <c r="K6916" s="133"/>
      <c r="L6916" s="133"/>
      <c r="M6916" s="133"/>
      <c r="N6916" s="133"/>
      <c r="O6916" s="134"/>
      <c r="P6916" s="129"/>
    </row>
    <row r="6917" spans="4:16" ht="15" customHeight="1" x14ac:dyDescent="0.25">
      <c r="D6917" s="130"/>
      <c r="E6917" s="124"/>
      <c r="F6917" s="124"/>
      <c r="G6917" s="131"/>
      <c r="H6917" s="132"/>
      <c r="I6917" s="133"/>
      <c r="J6917" s="133"/>
      <c r="K6917" s="133"/>
      <c r="L6917" s="133"/>
      <c r="M6917" s="133"/>
      <c r="N6917" s="133"/>
      <c r="O6917" s="134"/>
      <c r="P6917" s="129"/>
    </row>
    <row r="6918" spans="4:16" ht="15" customHeight="1" x14ac:dyDescent="0.25">
      <c r="D6918" s="130"/>
      <c r="E6918" s="124"/>
      <c r="F6918" s="124"/>
      <c r="G6918" s="131"/>
      <c r="H6918" s="132"/>
      <c r="I6918" s="133"/>
      <c r="J6918" s="133"/>
      <c r="K6918" s="133"/>
      <c r="L6918" s="133"/>
      <c r="M6918" s="133"/>
      <c r="N6918" s="133"/>
      <c r="O6918" s="134"/>
      <c r="P6918" s="129"/>
    </row>
    <row r="6919" spans="4:16" ht="15" customHeight="1" x14ac:dyDescent="0.25">
      <c r="D6919" s="130"/>
      <c r="E6919" s="124"/>
      <c r="F6919" s="124"/>
      <c r="G6919" s="131"/>
      <c r="H6919" s="132"/>
      <c r="I6919" s="133"/>
      <c r="J6919" s="133"/>
      <c r="K6919" s="133"/>
      <c r="L6919" s="133"/>
      <c r="M6919" s="133"/>
      <c r="N6919" s="133"/>
      <c r="O6919" s="134"/>
      <c r="P6919" s="129"/>
    </row>
    <row r="6920" spans="4:16" ht="15" customHeight="1" x14ac:dyDescent="0.25">
      <c r="D6920" s="130"/>
      <c r="E6920" s="124"/>
      <c r="F6920" s="124"/>
      <c r="G6920" s="131"/>
      <c r="H6920" s="132"/>
      <c r="I6920" s="133"/>
      <c r="J6920" s="133"/>
      <c r="K6920" s="133"/>
      <c r="L6920" s="133"/>
      <c r="M6920" s="133"/>
      <c r="N6920" s="133"/>
      <c r="O6920" s="134"/>
      <c r="P6920" s="129"/>
    </row>
    <row r="6921" spans="4:16" ht="15" customHeight="1" x14ac:dyDescent="0.25">
      <c r="D6921" s="130"/>
      <c r="E6921" s="124"/>
      <c r="F6921" s="124"/>
      <c r="G6921" s="131"/>
      <c r="H6921" s="132"/>
      <c r="I6921" s="133"/>
      <c r="J6921" s="133"/>
      <c r="K6921" s="133"/>
      <c r="L6921" s="133"/>
      <c r="M6921" s="133"/>
      <c r="N6921" s="133"/>
      <c r="O6921" s="134"/>
      <c r="P6921" s="129"/>
    </row>
    <row r="6922" spans="4:16" ht="15" customHeight="1" x14ac:dyDescent="0.25">
      <c r="D6922" s="130"/>
      <c r="E6922" s="124"/>
      <c r="F6922" s="124"/>
      <c r="G6922" s="131"/>
      <c r="H6922" s="132"/>
      <c r="I6922" s="133"/>
      <c r="J6922" s="133"/>
      <c r="K6922" s="133"/>
      <c r="L6922" s="133"/>
      <c r="M6922" s="133"/>
      <c r="N6922" s="133"/>
      <c r="O6922" s="134"/>
      <c r="P6922" s="129"/>
    </row>
    <row r="6923" spans="4:16" ht="15" customHeight="1" x14ac:dyDescent="0.25">
      <c r="D6923" s="130"/>
      <c r="E6923" s="124"/>
      <c r="F6923" s="124"/>
      <c r="G6923" s="131"/>
      <c r="H6923" s="132"/>
      <c r="I6923" s="133"/>
      <c r="J6923" s="133"/>
      <c r="K6923" s="133"/>
      <c r="L6923" s="133"/>
      <c r="M6923" s="133"/>
      <c r="N6923" s="133"/>
      <c r="O6923" s="134"/>
      <c r="P6923" s="129"/>
    </row>
    <row r="6924" spans="4:16" ht="15" customHeight="1" x14ac:dyDescent="0.25">
      <c r="D6924" s="130"/>
      <c r="E6924" s="124"/>
      <c r="F6924" s="124"/>
      <c r="G6924" s="131"/>
      <c r="H6924" s="132"/>
      <c r="I6924" s="133"/>
      <c r="J6924" s="133"/>
      <c r="K6924" s="133"/>
      <c r="L6924" s="133"/>
      <c r="M6924" s="133"/>
      <c r="N6924" s="133"/>
      <c r="O6924" s="134"/>
      <c r="P6924" s="129"/>
    </row>
    <row r="6925" spans="4:16" ht="15" customHeight="1" x14ac:dyDescent="0.25">
      <c r="D6925" s="130"/>
      <c r="E6925" s="124"/>
      <c r="F6925" s="124"/>
      <c r="G6925" s="131"/>
      <c r="H6925" s="132"/>
      <c r="I6925" s="133"/>
      <c r="J6925" s="133"/>
      <c r="K6925" s="133"/>
      <c r="L6925" s="133"/>
      <c r="M6925" s="133"/>
      <c r="N6925" s="133"/>
      <c r="O6925" s="134"/>
      <c r="P6925" s="129"/>
    </row>
    <row r="6926" spans="4:16" ht="15" customHeight="1" x14ac:dyDescent="0.25">
      <c r="D6926" s="130"/>
      <c r="E6926" s="124"/>
      <c r="F6926" s="124"/>
      <c r="G6926" s="131"/>
      <c r="H6926" s="132"/>
      <c r="I6926" s="133"/>
      <c r="J6926" s="133"/>
      <c r="K6926" s="133"/>
      <c r="L6926" s="133"/>
      <c r="M6926" s="133"/>
      <c r="N6926" s="133"/>
      <c r="O6926" s="134"/>
      <c r="P6926" s="129"/>
    </row>
    <row r="6927" spans="4:16" ht="15" customHeight="1" x14ac:dyDescent="0.25">
      <c r="D6927" s="130"/>
      <c r="E6927" s="124"/>
      <c r="F6927" s="124"/>
      <c r="G6927" s="131"/>
      <c r="H6927" s="132"/>
      <c r="I6927" s="133"/>
      <c r="J6927" s="133"/>
      <c r="K6927" s="133"/>
      <c r="L6927" s="133"/>
      <c r="M6927" s="133"/>
      <c r="N6927" s="133"/>
      <c r="O6927" s="134"/>
      <c r="P6927" s="129"/>
    </row>
    <row r="6928" spans="4:16" ht="15" customHeight="1" x14ac:dyDescent="0.25">
      <c r="D6928" s="130"/>
      <c r="E6928" s="124"/>
      <c r="F6928" s="124"/>
      <c r="G6928" s="131"/>
      <c r="H6928" s="132"/>
      <c r="I6928" s="133"/>
      <c r="J6928" s="133"/>
      <c r="K6928" s="133"/>
      <c r="L6928" s="133"/>
      <c r="M6928" s="133"/>
      <c r="N6928" s="133"/>
      <c r="O6928" s="134"/>
      <c r="P6928" s="129"/>
    </row>
    <row r="6929" spans="4:16" ht="15" customHeight="1" x14ac:dyDescent="0.25">
      <c r="D6929" s="130"/>
      <c r="E6929" s="124"/>
      <c r="F6929" s="124"/>
      <c r="G6929" s="131"/>
      <c r="H6929" s="132"/>
      <c r="I6929" s="133"/>
      <c r="J6929" s="133"/>
      <c r="K6929" s="133"/>
      <c r="L6929" s="133"/>
      <c r="M6929" s="133"/>
      <c r="N6929" s="133"/>
      <c r="O6929" s="134"/>
      <c r="P6929" s="129"/>
    </row>
    <row r="6930" spans="4:16" ht="15" customHeight="1" x14ac:dyDescent="0.25">
      <c r="D6930" s="130"/>
      <c r="E6930" s="124"/>
      <c r="F6930" s="124"/>
      <c r="G6930" s="131"/>
      <c r="H6930" s="132"/>
      <c r="I6930" s="133"/>
      <c r="J6930" s="133"/>
      <c r="K6930" s="133"/>
      <c r="L6930" s="133"/>
      <c r="M6930" s="133"/>
      <c r="N6930" s="133"/>
      <c r="O6930" s="134"/>
      <c r="P6930" s="129"/>
    </row>
    <row r="6931" spans="4:16" ht="15" customHeight="1" x14ac:dyDescent="0.25">
      <c r="D6931" s="130"/>
      <c r="E6931" s="124"/>
      <c r="F6931" s="124"/>
      <c r="G6931" s="131"/>
      <c r="H6931" s="132"/>
      <c r="I6931" s="133"/>
      <c r="J6931" s="133"/>
      <c r="K6931" s="133"/>
      <c r="L6931" s="133"/>
      <c r="M6931" s="133"/>
      <c r="N6931" s="133"/>
      <c r="O6931" s="134"/>
      <c r="P6931" s="129"/>
    </row>
    <row r="6932" spans="4:16" ht="15" customHeight="1" x14ac:dyDescent="0.25">
      <c r="D6932" s="130"/>
      <c r="E6932" s="124"/>
      <c r="F6932" s="124"/>
      <c r="G6932" s="131"/>
      <c r="H6932" s="132"/>
      <c r="I6932" s="133"/>
      <c r="J6932" s="133"/>
      <c r="K6932" s="133"/>
      <c r="L6932" s="133"/>
      <c r="M6932" s="133"/>
      <c r="N6932" s="133"/>
      <c r="O6932" s="134"/>
      <c r="P6932" s="129"/>
    </row>
    <row r="6933" spans="4:16" ht="15" customHeight="1" x14ac:dyDescent="0.25">
      <c r="D6933" s="130"/>
      <c r="E6933" s="124"/>
      <c r="F6933" s="124"/>
      <c r="G6933" s="131"/>
      <c r="H6933" s="132"/>
      <c r="I6933" s="133"/>
      <c r="J6933" s="133"/>
      <c r="K6933" s="133"/>
      <c r="L6933" s="133"/>
      <c r="M6933" s="133"/>
      <c r="N6933" s="133"/>
      <c r="O6933" s="134"/>
      <c r="P6933" s="129"/>
    </row>
    <row r="6934" spans="4:16" ht="15" customHeight="1" x14ac:dyDescent="0.25">
      <c r="D6934" s="130"/>
      <c r="E6934" s="124"/>
      <c r="F6934" s="124"/>
      <c r="G6934" s="131"/>
      <c r="H6934" s="132"/>
      <c r="I6934" s="133"/>
      <c r="J6934" s="133"/>
      <c r="K6934" s="133"/>
      <c r="L6934" s="133"/>
      <c r="M6934" s="133"/>
      <c r="N6934" s="133"/>
      <c r="O6934" s="134"/>
      <c r="P6934" s="129"/>
    </row>
    <row r="6935" spans="4:16" ht="15" customHeight="1" x14ac:dyDescent="0.25">
      <c r="D6935" s="130"/>
      <c r="E6935" s="124"/>
      <c r="F6935" s="124"/>
      <c r="G6935" s="131"/>
      <c r="H6935" s="132"/>
      <c r="I6935" s="133"/>
      <c r="J6935" s="133"/>
      <c r="K6935" s="133"/>
      <c r="L6935" s="133"/>
      <c r="M6935" s="133"/>
      <c r="N6935" s="133"/>
      <c r="O6935" s="134"/>
      <c r="P6935" s="129"/>
    </row>
    <row r="6936" spans="4:16" ht="15" customHeight="1" x14ac:dyDescent="0.25">
      <c r="D6936" s="130"/>
      <c r="E6936" s="124"/>
      <c r="F6936" s="124"/>
      <c r="G6936" s="131"/>
      <c r="H6936" s="132"/>
      <c r="I6936" s="133"/>
      <c r="J6936" s="133"/>
      <c r="K6936" s="133"/>
      <c r="L6936" s="133"/>
      <c r="M6936" s="133"/>
      <c r="N6936" s="133"/>
      <c r="O6936" s="134"/>
      <c r="P6936" s="129"/>
    </row>
    <row r="6937" spans="4:16" ht="15" customHeight="1" x14ac:dyDescent="0.25">
      <c r="D6937" s="130"/>
      <c r="E6937" s="124"/>
      <c r="F6937" s="124"/>
      <c r="G6937" s="131"/>
      <c r="H6937" s="132"/>
      <c r="I6937" s="133"/>
      <c r="J6937" s="133"/>
      <c r="K6937" s="133"/>
      <c r="L6937" s="133"/>
      <c r="M6937" s="133"/>
      <c r="N6937" s="133"/>
      <c r="O6937" s="134"/>
      <c r="P6937" s="129"/>
    </row>
    <row r="6938" spans="4:16" ht="15" customHeight="1" x14ac:dyDescent="0.25">
      <c r="D6938" s="130"/>
      <c r="E6938" s="124"/>
      <c r="F6938" s="124"/>
      <c r="G6938" s="131"/>
      <c r="H6938" s="132"/>
      <c r="I6938" s="133"/>
      <c r="J6938" s="133"/>
      <c r="K6938" s="133"/>
      <c r="L6938" s="133"/>
      <c r="M6938" s="133"/>
      <c r="N6938" s="133"/>
      <c r="O6938" s="134"/>
      <c r="P6938" s="129"/>
    </row>
    <row r="6939" spans="4:16" ht="15" customHeight="1" x14ac:dyDescent="0.25">
      <c r="D6939" s="130"/>
      <c r="E6939" s="124"/>
      <c r="F6939" s="124"/>
      <c r="G6939" s="131"/>
      <c r="H6939" s="132"/>
      <c r="I6939" s="133"/>
      <c r="J6939" s="133"/>
      <c r="K6939" s="133"/>
      <c r="L6939" s="133"/>
      <c r="M6939" s="133"/>
      <c r="N6939" s="133"/>
      <c r="O6939" s="134"/>
      <c r="P6939" s="129"/>
    </row>
    <row r="6940" spans="4:16" ht="15" customHeight="1" x14ac:dyDescent="0.25">
      <c r="D6940" s="130"/>
      <c r="E6940" s="124"/>
      <c r="F6940" s="124"/>
      <c r="G6940" s="131"/>
      <c r="H6940" s="132"/>
      <c r="I6940" s="133"/>
      <c r="J6940" s="133"/>
      <c r="K6940" s="133"/>
      <c r="L6940" s="133"/>
      <c r="M6940" s="133"/>
      <c r="N6940" s="133"/>
      <c r="O6940" s="134"/>
      <c r="P6940" s="129"/>
    </row>
    <row r="6941" spans="4:16" ht="15" customHeight="1" x14ac:dyDescent="0.25">
      <c r="D6941" s="130"/>
      <c r="E6941" s="124"/>
      <c r="F6941" s="124"/>
      <c r="G6941" s="131"/>
      <c r="H6941" s="132"/>
      <c r="I6941" s="133"/>
      <c r="J6941" s="133"/>
      <c r="K6941" s="133"/>
      <c r="L6941" s="133"/>
      <c r="M6941" s="133"/>
      <c r="N6941" s="133"/>
      <c r="O6941" s="134"/>
      <c r="P6941" s="129"/>
    </row>
    <row r="6942" spans="4:16" ht="15" customHeight="1" x14ac:dyDescent="0.25">
      <c r="D6942" s="130"/>
      <c r="E6942" s="124"/>
      <c r="F6942" s="124"/>
      <c r="G6942" s="131"/>
      <c r="H6942" s="132"/>
      <c r="I6942" s="133"/>
      <c r="J6942" s="133"/>
      <c r="K6942" s="133"/>
      <c r="L6942" s="133"/>
      <c r="M6942" s="133"/>
      <c r="N6942" s="133"/>
      <c r="O6942" s="134"/>
      <c r="P6942" s="129"/>
    </row>
    <row r="6943" spans="4:16" ht="15" customHeight="1" x14ac:dyDescent="0.25">
      <c r="D6943" s="130"/>
      <c r="E6943" s="124"/>
      <c r="F6943" s="124"/>
      <c r="G6943" s="131"/>
      <c r="H6943" s="132"/>
      <c r="I6943" s="133"/>
      <c r="J6943" s="133"/>
      <c r="K6943" s="133"/>
      <c r="L6943" s="133"/>
      <c r="M6943" s="133"/>
      <c r="N6943" s="133"/>
      <c r="O6943" s="134"/>
      <c r="P6943" s="129"/>
    </row>
    <row r="6944" spans="4:16" ht="15" customHeight="1" x14ac:dyDescent="0.25">
      <c r="D6944" s="130"/>
      <c r="E6944" s="124"/>
      <c r="F6944" s="124"/>
      <c r="G6944" s="131"/>
      <c r="H6944" s="132"/>
      <c r="I6944" s="133"/>
      <c r="J6944" s="133"/>
      <c r="K6944" s="133"/>
      <c r="L6944" s="133"/>
      <c r="M6944" s="133"/>
      <c r="N6944" s="133"/>
      <c r="O6944" s="134"/>
      <c r="P6944" s="129"/>
    </row>
    <row r="6945" spans="4:16" ht="15" customHeight="1" x14ac:dyDescent="0.25">
      <c r="D6945" s="130"/>
      <c r="E6945" s="124"/>
      <c r="F6945" s="124"/>
      <c r="G6945" s="131"/>
      <c r="H6945" s="132"/>
      <c r="I6945" s="133"/>
      <c r="J6945" s="133"/>
      <c r="K6945" s="133"/>
      <c r="L6945" s="133"/>
      <c r="M6945" s="133"/>
      <c r="N6945" s="133"/>
      <c r="O6945" s="134"/>
      <c r="P6945" s="129"/>
    </row>
    <row r="6946" spans="4:16" ht="15" customHeight="1" x14ac:dyDescent="0.25">
      <c r="D6946" s="130"/>
      <c r="E6946" s="124"/>
      <c r="F6946" s="124"/>
      <c r="G6946" s="131"/>
      <c r="H6946" s="132"/>
      <c r="I6946" s="133"/>
      <c r="J6946" s="133"/>
      <c r="K6946" s="133"/>
      <c r="L6946" s="133"/>
      <c r="M6946" s="133"/>
      <c r="N6946" s="133"/>
      <c r="O6946" s="134"/>
      <c r="P6946" s="129"/>
    </row>
    <row r="6947" spans="4:16" ht="15" customHeight="1" x14ac:dyDescent="0.25">
      <c r="D6947" s="130"/>
      <c r="E6947" s="124"/>
      <c r="F6947" s="124"/>
      <c r="G6947" s="131"/>
      <c r="H6947" s="132"/>
      <c r="I6947" s="133"/>
      <c r="J6947" s="133"/>
      <c r="K6947" s="133"/>
      <c r="L6947" s="133"/>
      <c r="M6947" s="133"/>
      <c r="N6947" s="133"/>
      <c r="O6947" s="134"/>
      <c r="P6947" s="129"/>
    </row>
    <row r="6948" spans="4:16" ht="15" customHeight="1" x14ac:dyDescent="0.25">
      <c r="D6948" s="130"/>
      <c r="E6948" s="124"/>
      <c r="F6948" s="124"/>
      <c r="G6948" s="131"/>
      <c r="H6948" s="132"/>
      <c r="I6948" s="133"/>
      <c r="J6948" s="133"/>
      <c r="K6948" s="133"/>
      <c r="L6948" s="133"/>
      <c r="M6948" s="133"/>
      <c r="N6948" s="133"/>
      <c r="O6948" s="134"/>
      <c r="P6948" s="129"/>
    </row>
    <row r="6949" spans="4:16" ht="15" customHeight="1" x14ac:dyDescent="0.25">
      <c r="D6949" s="130"/>
      <c r="E6949" s="124"/>
      <c r="F6949" s="124"/>
      <c r="G6949" s="131"/>
      <c r="H6949" s="132"/>
      <c r="I6949" s="133"/>
      <c r="J6949" s="133"/>
      <c r="K6949" s="133"/>
      <c r="L6949" s="133"/>
      <c r="M6949" s="133"/>
      <c r="N6949" s="133"/>
      <c r="O6949" s="134"/>
      <c r="P6949" s="129"/>
    </row>
    <row r="6950" spans="4:16" ht="15" customHeight="1" x14ac:dyDescent="0.25">
      <c r="D6950" s="130"/>
      <c r="E6950" s="124"/>
      <c r="F6950" s="124"/>
      <c r="G6950" s="131"/>
      <c r="H6950" s="132"/>
      <c r="I6950" s="133"/>
      <c r="J6950" s="133"/>
      <c r="K6950" s="133"/>
      <c r="L6950" s="133"/>
      <c r="M6950" s="133"/>
      <c r="N6950" s="133"/>
      <c r="O6950" s="134"/>
      <c r="P6950" s="129"/>
    </row>
    <row r="6951" spans="4:16" ht="15" customHeight="1" x14ac:dyDescent="0.25">
      <c r="D6951" s="130"/>
      <c r="E6951" s="124"/>
      <c r="F6951" s="124"/>
      <c r="G6951" s="131"/>
      <c r="H6951" s="132"/>
      <c r="I6951" s="133"/>
      <c r="J6951" s="133"/>
      <c r="K6951" s="133"/>
      <c r="L6951" s="133"/>
      <c r="M6951" s="133"/>
      <c r="N6951" s="133"/>
      <c r="O6951" s="134"/>
      <c r="P6951" s="129"/>
    </row>
    <row r="6952" spans="4:16" ht="15" customHeight="1" x14ac:dyDescent="0.25">
      <c r="D6952" s="130"/>
      <c r="E6952" s="124"/>
      <c r="F6952" s="124"/>
      <c r="G6952" s="131"/>
      <c r="H6952" s="132"/>
      <c r="I6952" s="133"/>
      <c r="J6952" s="133"/>
      <c r="K6952" s="133"/>
      <c r="L6952" s="133"/>
      <c r="M6952" s="133"/>
      <c r="N6952" s="133"/>
      <c r="O6952" s="134"/>
      <c r="P6952" s="129"/>
    </row>
    <row r="6953" spans="4:16" ht="15" customHeight="1" x14ac:dyDescent="0.25">
      <c r="D6953" s="130"/>
      <c r="E6953" s="124"/>
      <c r="F6953" s="124"/>
      <c r="G6953" s="131"/>
      <c r="H6953" s="132"/>
      <c r="I6953" s="133"/>
      <c r="J6953" s="133"/>
      <c r="K6953" s="133"/>
      <c r="L6953" s="133"/>
      <c r="M6953" s="133"/>
      <c r="N6953" s="133"/>
      <c r="O6953" s="134"/>
      <c r="P6953" s="129"/>
    </row>
    <row r="6954" spans="4:16" ht="15" customHeight="1" x14ac:dyDescent="0.25">
      <c r="D6954" s="130"/>
      <c r="E6954" s="124"/>
      <c r="F6954" s="124"/>
      <c r="G6954" s="131"/>
      <c r="H6954" s="132"/>
      <c r="I6954" s="133"/>
      <c r="J6954" s="133"/>
      <c r="K6954" s="133"/>
      <c r="L6954" s="133"/>
      <c r="M6954" s="133"/>
      <c r="N6954" s="133"/>
      <c r="O6954" s="134"/>
      <c r="P6954" s="129"/>
    </row>
    <row r="6955" spans="4:16" ht="15" customHeight="1" x14ac:dyDescent="0.25">
      <c r="D6955" s="130"/>
      <c r="E6955" s="124"/>
      <c r="F6955" s="124"/>
      <c r="G6955" s="131"/>
      <c r="H6955" s="132"/>
      <c r="I6955" s="133"/>
      <c r="J6955" s="133"/>
      <c r="K6955" s="133"/>
      <c r="L6955" s="133"/>
      <c r="M6955" s="133"/>
      <c r="N6955" s="133"/>
      <c r="O6955" s="134"/>
      <c r="P6955" s="129"/>
    </row>
    <row r="6956" spans="4:16" ht="15" customHeight="1" x14ac:dyDescent="0.25">
      <c r="D6956" s="130"/>
      <c r="E6956" s="124"/>
      <c r="F6956" s="124"/>
      <c r="G6956" s="131"/>
      <c r="H6956" s="132"/>
      <c r="I6956" s="133"/>
      <c r="J6956" s="133"/>
      <c r="K6956" s="133"/>
      <c r="L6956" s="133"/>
      <c r="M6956" s="133"/>
      <c r="N6956" s="133"/>
      <c r="O6956" s="134"/>
      <c r="P6956" s="129"/>
    </row>
    <row r="6957" spans="4:16" ht="15" customHeight="1" x14ac:dyDescent="0.25">
      <c r="D6957" s="130"/>
      <c r="E6957" s="124"/>
      <c r="F6957" s="124"/>
      <c r="G6957" s="131"/>
      <c r="H6957" s="132"/>
      <c r="I6957" s="133"/>
      <c r="J6957" s="133"/>
      <c r="K6957" s="133"/>
      <c r="L6957" s="133"/>
      <c r="M6957" s="133"/>
      <c r="N6957" s="133"/>
      <c r="O6957" s="134"/>
      <c r="P6957" s="129"/>
    </row>
    <row r="6958" spans="4:16" ht="15" customHeight="1" x14ac:dyDescent="0.25">
      <c r="D6958" s="130"/>
      <c r="E6958" s="124"/>
      <c r="F6958" s="124"/>
      <c r="G6958" s="131"/>
      <c r="H6958" s="132"/>
      <c r="I6958" s="133"/>
      <c r="J6958" s="133"/>
      <c r="K6958" s="133"/>
      <c r="L6958" s="133"/>
      <c r="M6958" s="133"/>
      <c r="N6958" s="133"/>
      <c r="O6958" s="134"/>
      <c r="P6958" s="129"/>
    </row>
    <row r="6959" spans="4:16" ht="15" customHeight="1" x14ac:dyDescent="0.25">
      <c r="D6959" s="130"/>
      <c r="E6959" s="124"/>
      <c r="F6959" s="124"/>
      <c r="G6959" s="131"/>
      <c r="H6959" s="132"/>
      <c r="I6959" s="133"/>
      <c r="J6959" s="133"/>
      <c r="K6959" s="133"/>
      <c r="L6959" s="133"/>
      <c r="M6959" s="133"/>
      <c r="N6959" s="133"/>
      <c r="O6959" s="134"/>
      <c r="P6959" s="129"/>
    </row>
    <row r="6960" spans="4:16" ht="15" customHeight="1" x14ac:dyDescent="0.25">
      <c r="D6960" s="130"/>
      <c r="E6960" s="124"/>
      <c r="F6960" s="124"/>
      <c r="G6960" s="131"/>
      <c r="H6960" s="132"/>
      <c r="I6960" s="133"/>
      <c r="J6960" s="133"/>
      <c r="K6960" s="133"/>
      <c r="L6960" s="133"/>
      <c r="M6960" s="133"/>
      <c r="N6960" s="133"/>
      <c r="O6960" s="134"/>
      <c r="P6960" s="129"/>
    </row>
    <row r="6961" spans="4:16" ht="15" customHeight="1" x14ac:dyDescent="0.25">
      <c r="D6961" s="130"/>
      <c r="E6961" s="124"/>
      <c r="F6961" s="124"/>
      <c r="G6961" s="131"/>
      <c r="H6961" s="132"/>
      <c r="I6961" s="133"/>
      <c r="J6961" s="133"/>
      <c r="K6961" s="133"/>
      <c r="L6961" s="133"/>
      <c r="M6961" s="133"/>
      <c r="N6961" s="133"/>
      <c r="O6961" s="134"/>
      <c r="P6961" s="129"/>
    </row>
    <row r="6962" spans="4:16" ht="15" customHeight="1" x14ac:dyDescent="0.25">
      <c r="D6962" s="130"/>
      <c r="E6962" s="124"/>
      <c r="F6962" s="124"/>
      <c r="G6962" s="131"/>
      <c r="H6962" s="132"/>
      <c r="I6962" s="133"/>
      <c r="J6962" s="133"/>
      <c r="K6962" s="133"/>
      <c r="L6962" s="133"/>
      <c r="M6962" s="133"/>
      <c r="N6962" s="133"/>
      <c r="O6962" s="134"/>
      <c r="P6962" s="129"/>
    </row>
    <row r="6963" spans="4:16" ht="15" customHeight="1" x14ac:dyDescent="0.25">
      <c r="D6963" s="130"/>
      <c r="E6963" s="124"/>
      <c r="F6963" s="124"/>
      <c r="G6963" s="131"/>
      <c r="H6963" s="132"/>
      <c r="I6963" s="133"/>
      <c r="J6963" s="133"/>
      <c r="K6963" s="133"/>
      <c r="L6963" s="133"/>
      <c r="M6963" s="133"/>
      <c r="N6963" s="133"/>
      <c r="O6963" s="134"/>
      <c r="P6963" s="129"/>
    </row>
    <row r="6964" spans="4:16" ht="15" customHeight="1" x14ac:dyDescent="0.25">
      <c r="D6964" s="130"/>
      <c r="E6964" s="124"/>
      <c r="F6964" s="124"/>
      <c r="G6964" s="131"/>
      <c r="H6964" s="132"/>
      <c r="I6964" s="133"/>
      <c r="J6964" s="133"/>
      <c r="K6964" s="133"/>
      <c r="L6964" s="133"/>
      <c r="M6964" s="133"/>
      <c r="N6964" s="133"/>
      <c r="O6964" s="134"/>
      <c r="P6964" s="129"/>
    </row>
    <row r="6965" spans="4:16" ht="15" customHeight="1" x14ac:dyDescent="0.25">
      <c r="D6965" s="130"/>
      <c r="E6965" s="124"/>
      <c r="F6965" s="124"/>
      <c r="G6965" s="131"/>
      <c r="H6965" s="132"/>
      <c r="I6965" s="133"/>
      <c r="J6965" s="133"/>
      <c r="K6965" s="133"/>
      <c r="L6965" s="133"/>
      <c r="M6965" s="133"/>
      <c r="N6965" s="133"/>
      <c r="O6965" s="134"/>
      <c r="P6965" s="129"/>
    </row>
    <row r="6966" spans="4:16" ht="15" customHeight="1" x14ac:dyDescent="0.25">
      <c r="D6966" s="130"/>
      <c r="E6966" s="124"/>
      <c r="F6966" s="124"/>
      <c r="G6966" s="131"/>
      <c r="H6966" s="132"/>
      <c r="I6966" s="133"/>
      <c r="J6966" s="133"/>
      <c r="K6966" s="133"/>
      <c r="L6966" s="133"/>
      <c r="M6966" s="133"/>
      <c r="N6966" s="133"/>
      <c r="O6966" s="134"/>
      <c r="P6966" s="129"/>
    </row>
    <row r="6967" spans="4:16" ht="15" customHeight="1" x14ac:dyDescent="0.25">
      <c r="D6967" s="130"/>
      <c r="E6967" s="124"/>
      <c r="F6967" s="124"/>
      <c r="G6967" s="131"/>
      <c r="H6967" s="132"/>
      <c r="I6967" s="133"/>
      <c r="J6967" s="133"/>
      <c r="K6967" s="133"/>
      <c r="L6967" s="133"/>
      <c r="M6967" s="133"/>
      <c r="N6967" s="133"/>
      <c r="O6967" s="134"/>
      <c r="P6967" s="129"/>
    </row>
    <row r="6968" spans="4:16" ht="15" customHeight="1" x14ac:dyDescent="0.25">
      <c r="D6968" s="130"/>
      <c r="E6968" s="124"/>
      <c r="F6968" s="124"/>
      <c r="G6968" s="131"/>
      <c r="H6968" s="132"/>
      <c r="I6968" s="133"/>
      <c r="J6968" s="133"/>
      <c r="K6968" s="133"/>
      <c r="L6968" s="133"/>
      <c r="M6968" s="133"/>
      <c r="N6968" s="133"/>
      <c r="O6968" s="134"/>
      <c r="P6968" s="129"/>
    </row>
    <row r="6969" spans="4:16" ht="15" customHeight="1" x14ac:dyDescent="0.25">
      <c r="D6969" s="130"/>
      <c r="E6969" s="124"/>
      <c r="F6969" s="124"/>
      <c r="G6969" s="131"/>
      <c r="H6969" s="132"/>
      <c r="I6969" s="133"/>
      <c r="J6969" s="133"/>
      <c r="K6969" s="133"/>
      <c r="L6969" s="133"/>
      <c r="M6969" s="133"/>
      <c r="N6969" s="133"/>
      <c r="O6969" s="134"/>
      <c r="P6969" s="129"/>
    </row>
    <row r="6970" spans="4:16" ht="15" customHeight="1" x14ac:dyDescent="0.25">
      <c r="D6970" s="130"/>
      <c r="E6970" s="124"/>
      <c r="F6970" s="124"/>
      <c r="G6970" s="131"/>
      <c r="H6970" s="132"/>
      <c r="I6970" s="133"/>
      <c r="J6970" s="133"/>
      <c r="K6970" s="133"/>
      <c r="L6970" s="133"/>
      <c r="M6970" s="133"/>
      <c r="N6970" s="133"/>
      <c r="O6970" s="134"/>
      <c r="P6970" s="129"/>
    </row>
    <row r="6971" spans="4:16" ht="15" customHeight="1" x14ac:dyDescent="0.25">
      <c r="D6971" s="130"/>
      <c r="E6971" s="124"/>
      <c r="F6971" s="124"/>
      <c r="G6971" s="131"/>
      <c r="H6971" s="132"/>
      <c r="I6971" s="133"/>
      <c r="J6971" s="133"/>
      <c r="K6971" s="133"/>
      <c r="L6971" s="133"/>
      <c r="M6971" s="133"/>
      <c r="N6971" s="133"/>
      <c r="O6971" s="134"/>
      <c r="P6971" s="129"/>
    </row>
    <row r="6972" spans="4:16" ht="15" customHeight="1" x14ac:dyDescent="0.25">
      <c r="D6972" s="130"/>
      <c r="E6972" s="124"/>
      <c r="F6972" s="124"/>
      <c r="G6972" s="131"/>
      <c r="H6972" s="132"/>
      <c r="I6972" s="133"/>
      <c r="J6972" s="133"/>
      <c r="K6972" s="133"/>
      <c r="L6972" s="133"/>
      <c r="M6972" s="133"/>
      <c r="N6972" s="133"/>
      <c r="O6972" s="134"/>
      <c r="P6972" s="129"/>
    </row>
    <row r="6973" spans="4:16" ht="15" customHeight="1" x14ac:dyDescent="0.25">
      <c r="D6973" s="130"/>
      <c r="E6973" s="124"/>
      <c r="F6973" s="124"/>
      <c r="G6973" s="131"/>
      <c r="H6973" s="132"/>
      <c r="I6973" s="133"/>
      <c r="J6973" s="133"/>
      <c r="K6973" s="133"/>
      <c r="L6973" s="133"/>
      <c r="M6973" s="133"/>
      <c r="N6973" s="133"/>
      <c r="O6973" s="134"/>
      <c r="P6973" s="129"/>
    </row>
    <row r="6974" spans="4:16" ht="15" customHeight="1" x14ac:dyDescent="0.25">
      <c r="D6974" s="130"/>
      <c r="E6974" s="124"/>
      <c r="F6974" s="124"/>
      <c r="G6974" s="131"/>
      <c r="H6974" s="132"/>
      <c r="I6974" s="133"/>
      <c r="J6974" s="133"/>
      <c r="K6974" s="133"/>
      <c r="L6974" s="133"/>
      <c r="M6974" s="133"/>
      <c r="N6974" s="133"/>
      <c r="O6974" s="134"/>
      <c r="P6974" s="129"/>
    </row>
    <row r="6975" spans="4:16" ht="15" customHeight="1" x14ac:dyDescent="0.25">
      <c r="D6975" s="130"/>
      <c r="E6975" s="124"/>
      <c r="F6975" s="124"/>
      <c r="G6975" s="131"/>
      <c r="H6975" s="132"/>
      <c r="I6975" s="133"/>
      <c r="J6975" s="133"/>
      <c r="K6975" s="133"/>
      <c r="L6975" s="133"/>
      <c r="M6975" s="133"/>
      <c r="N6975" s="133"/>
      <c r="O6975" s="134"/>
      <c r="P6975" s="129"/>
    </row>
    <row r="6976" spans="4:16" ht="15" customHeight="1" x14ac:dyDescent="0.25">
      <c r="D6976" s="130"/>
      <c r="E6976" s="124"/>
      <c r="F6976" s="124"/>
      <c r="G6976" s="131"/>
      <c r="H6976" s="132"/>
      <c r="I6976" s="133"/>
      <c r="J6976" s="133"/>
      <c r="K6976" s="133"/>
      <c r="L6976" s="133"/>
      <c r="M6976" s="133"/>
      <c r="N6976" s="133"/>
      <c r="O6976" s="134"/>
      <c r="P6976" s="129"/>
    </row>
    <row r="6977" spans="4:16" ht="15" customHeight="1" x14ac:dyDescent="0.25">
      <c r="D6977" s="130"/>
      <c r="E6977" s="124"/>
      <c r="F6977" s="124"/>
      <c r="G6977" s="131"/>
      <c r="H6977" s="132"/>
      <c r="I6977" s="133"/>
      <c r="J6977" s="133"/>
      <c r="K6977" s="133"/>
      <c r="L6977" s="133"/>
      <c r="M6977" s="133"/>
      <c r="N6977" s="133"/>
      <c r="O6977" s="134"/>
      <c r="P6977" s="129"/>
    </row>
    <row r="6978" spans="4:16" ht="15" customHeight="1" x14ac:dyDescent="0.25">
      <c r="D6978" s="130"/>
      <c r="E6978" s="124"/>
      <c r="F6978" s="124"/>
      <c r="G6978" s="131"/>
      <c r="H6978" s="132"/>
      <c r="I6978" s="133"/>
      <c r="J6978" s="133"/>
      <c r="K6978" s="133"/>
      <c r="L6978" s="133"/>
      <c r="M6978" s="133"/>
      <c r="N6978" s="133"/>
      <c r="O6978" s="134"/>
      <c r="P6978" s="129"/>
    </row>
    <row r="6979" spans="4:16" ht="15" customHeight="1" x14ac:dyDescent="0.25">
      <c r="D6979" s="130"/>
      <c r="E6979" s="124"/>
      <c r="F6979" s="124"/>
      <c r="G6979" s="131"/>
      <c r="H6979" s="132"/>
      <c r="I6979" s="133"/>
      <c r="J6979" s="133"/>
      <c r="K6979" s="133"/>
      <c r="L6979" s="133"/>
      <c r="M6979" s="133"/>
      <c r="N6979" s="133"/>
      <c r="O6979" s="134"/>
      <c r="P6979" s="129"/>
    </row>
    <row r="6980" spans="4:16" ht="15" customHeight="1" x14ac:dyDescent="0.25">
      <c r="D6980" s="130"/>
      <c r="E6980" s="124"/>
      <c r="F6980" s="124"/>
      <c r="G6980" s="131"/>
      <c r="H6980" s="132"/>
      <c r="I6980" s="133"/>
      <c r="J6980" s="133"/>
      <c r="K6980" s="133"/>
      <c r="L6980" s="133"/>
      <c r="M6980" s="133"/>
      <c r="N6980" s="133"/>
      <c r="O6980" s="134"/>
      <c r="P6980" s="129"/>
    </row>
    <row r="6981" spans="4:16" ht="15" customHeight="1" x14ac:dyDescent="0.25">
      <c r="D6981" s="130"/>
      <c r="E6981" s="124"/>
      <c r="F6981" s="124"/>
      <c r="G6981" s="131"/>
      <c r="H6981" s="132"/>
      <c r="I6981" s="133"/>
      <c r="J6981" s="133"/>
      <c r="K6981" s="133"/>
      <c r="L6981" s="133"/>
      <c r="M6981" s="133"/>
      <c r="N6981" s="133"/>
      <c r="O6981" s="134"/>
      <c r="P6981" s="129"/>
    </row>
    <row r="6982" spans="4:16" ht="15" customHeight="1" x14ac:dyDescent="0.25">
      <c r="D6982" s="130"/>
      <c r="E6982" s="124"/>
      <c r="F6982" s="124"/>
      <c r="G6982" s="131"/>
      <c r="H6982" s="132"/>
      <c r="I6982" s="133"/>
      <c r="J6982" s="133"/>
      <c r="K6982" s="133"/>
      <c r="L6982" s="133"/>
      <c r="M6982" s="133"/>
      <c r="N6982" s="133"/>
      <c r="O6982" s="134"/>
      <c r="P6982" s="129"/>
    </row>
    <row r="6983" spans="4:16" ht="15" customHeight="1" x14ac:dyDescent="0.25">
      <c r="D6983" s="130"/>
      <c r="E6983" s="124"/>
      <c r="F6983" s="124"/>
      <c r="G6983" s="131"/>
      <c r="H6983" s="132"/>
      <c r="I6983" s="133"/>
      <c r="J6983" s="133"/>
      <c r="K6983" s="133"/>
      <c r="L6983" s="133"/>
      <c r="M6983" s="133"/>
      <c r="N6983" s="133"/>
      <c r="O6983" s="134"/>
      <c r="P6983" s="129"/>
    </row>
    <row r="6984" spans="4:16" ht="15" customHeight="1" x14ac:dyDescent="0.25">
      <c r="D6984" s="130"/>
      <c r="E6984" s="124"/>
      <c r="F6984" s="124"/>
      <c r="G6984" s="131"/>
      <c r="H6984" s="132"/>
      <c r="I6984" s="133"/>
      <c r="J6984" s="133"/>
      <c r="K6984" s="133"/>
      <c r="L6984" s="133"/>
      <c r="M6984" s="133"/>
      <c r="N6984" s="133"/>
      <c r="O6984" s="134"/>
      <c r="P6984" s="129"/>
    </row>
    <row r="6985" spans="4:16" ht="15" customHeight="1" x14ac:dyDescent="0.25">
      <c r="D6985" s="130"/>
      <c r="E6985" s="124"/>
      <c r="F6985" s="124"/>
      <c r="G6985" s="131"/>
      <c r="H6985" s="132"/>
      <c r="I6985" s="133"/>
      <c r="J6985" s="133"/>
      <c r="K6985" s="133"/>
      <c r="L6985" s="133"/>
      <c r="M6985" s="133"/>
      <c r="N6985" s="133"/>
      <c r="O6985" s="134"/>
      <c r="P6985" s="129"/>
    </row>
    <row r="6986" spans="4:16" ht="15" customHeight="1" x14ac:dyDescent="0.25">
      <c r="D6986" s="130"/>
      <c r="E6986" s="124"/>
      <c r="F6986" s="124"/>
      <c r="G6986" s="131"/>
      <c r="H6986" s="132"/>
      <c r="I6986" s="133"/>
      <c r="J6986" s="133"/>
      <c r="K6986" s="133"/>
      <c r="L6986" s="133"/>
      <c r="M6986" s="133"/>
      <c r="N6986" s="133"/>
      <c r="O6986" s="134"/>
      <c r="P6986" s="129"/>
    </row>
    <row r="6987" spans="4:16" ht="15" customHeight="1" x14ac:dyDescent="0.25">
      <c r="D6987" s="130"/>
      <c r="E6987" s="124"/>
      <c r="F6987" s="124"/>
      <c r="G6987" s="131"/>
      <c r="H6987" s="132"/>
      <c r="I6987" s="133"/>
      <c r="J6987" s="133"/>
      <c r="K6987" s="133"/>
      <c r="L6987" s="133"/>
      <c r="M6987" s="133"/>
      <c r="N6987" s="133"/>
      <c r="O6987" s="134"/>
      <c r="P6987" s="129"/>
    </row>
    <row r="6988" spans="4:16" ht="15" customHeight="1" x14ac:dyDescent="0.25">
      <c r="D6988" s="130"/>
      <c r="E6988" s="124"/>
      <c r="F6988" s="124"/>
      <c r="G6988" s="131"/>
      <c r="H6988" s="132"/>
      <c r="I6988" s="133"/>
      <c r="J6988" s="133"/>
      <c r="K6988" s="133"/>
      <c r="L6988" s="133"/>
      <c r="M6988" s="133"/>
      <c r="N6988" s="133"/>
      <c r="O6988" s="134"/>
      <c r="P6988" s="129"/>
    </row>
    <row r="6989" spans="4:16" ht="15" customHeight="1" x14ac:dyDescent="0.25">
      <c r="D6989" s="130"/>
      <c r="E6989" s="124"/>
      <c r="F6989" s="124"/>
      <c r="G6989" s="131"/>
      <c r="H6989" s="132"/>
      <c r="I6989" s="133"/>
      <c r="J6989" s="133"/>
      <c r="K6989" s="133"/>
      <c r="L6989" s="133"/>
      <c r="M6989" s="133"/>
      <c r="N6989" s="133"/>
      <c r="O6989" s="134"/>
      <c r="P6989" s="129"/>
    </row>
    <row r="6990" spans="4:16" ht="15" customHeight="1" x14ac:dyDescent="0.25">
      <c r="D6990" s="130"/>
      <c r="E6990" s="124"/>
      <c r="F6990" s="124"/>
      <c r="G6990" s="131"/>
      <c r="H6990" s="132"/>
      <c r="I6990" s="133"/>
      <c r="J6990" s="133"/>
      <c r="K6990" s="133"/>
      <c r="L6990" s="133"/>
      <c r="M6990" s="133"/>
      <c r="N6990" s="133"/>
      <c r="O6990" s="134"/>
      <c r="P6990" s="129"/>
    </row>
    <row r="6991" spans="4:16" ht="15" customHeight="1" x14ac:dyDescent="0.25">
      <c r="D6991" s="130"/>
      <c r="E6991" s="124"/>
      <c r="F6991" s="124"/>
      <c r="G6991" s="131"/>
      <c r="H6991" s="132"/>
      <c r="I6991" s="133"/>
      <c r="J6991" s="133"/>
      <c r="K6991" s="133"/>
      <c r="L6991" s="133"/>
      <c r="M6991" s="133"/>
      <c r="N6991" s="133"/>
      <c r="O6991" s="134"/>
      <c r="P6991" s="129"/>
    </row>
    <row r="6992" spans="4:16" ht="15" customHeight="1" x14ac:dyDescent="0.25">
      <c r="D6992" s="130"/>
      <c r="E6992" s="124"/>
      <c r="F6992" s="124"/>
      <c r="G6992" s="131"/>
      <c r="H6992" s="132"/>
      <c r="I6992" s="133"/>
      <c r="J6992" s="133"/>
      <c r="K6992" s="133"/>
      <c r="L6992" s="133"/>
      <c r="M6992" s="133"/>
      <c r="N6992" s="133"/>
      <c r="O6992" s="134"/>
      <c r="P6992" s="129"/>
    </row>
    <row r="6993" spans="4:16" ht="15" customHeight="1" x14ac:dyDescent="0.25">
      <c r="D6993" s="130"/>
      <c r="E6993" s="124"/>
      <c r="F6993" s="124"/>
      <c r="G6993" s="131"/>
      <c r="H6993" s="132"/>
      <c r="I6993" s="133"/>
      <c r="J6993" s="133"/>
      <c r="K6993" s="133"/>
      <c r="L6993" s="133"/>
      <c r="M6993" s="133"/>
      <c r="N6993" s="133"/>
      <c r="O6993" s="134"/>
      <c r="P6993" s="129"/>
    </row>
    <row r="6994" spans="4:16" ht="15" customHeight="1" x14ac:dyDescent="0.25">
      <c r="D6994" s="130"/>
      <c r="E6994" s="124"/>
      <c r="F6994" s="124"/>
      <c r="G6994" s="131"/>
      <c r="H6994" s="132"/>
      <c r="I6994" s="133"/>
      <c r="J6994" s="133"/>
      <c r="K6994" s="133"/>
      <c r="L6994" s="133"/>
      <c r="M6994" s="133"/>
      <c r="N6994" s="133"/>
      <c r="O6994" s="134"/>
      <c r="P6994" s="129"/>
    </row>
    <row r="6995" spans="4:16" ht="15" customHeight="1" x14ac:dyDescent="0.25">
      <c r="D6995" s="130"/>
      <c r="E6995" s="124"/>
      <c r="F6995" s="124"/>
      <c r="G6995" s="131"/>
      <c r="H6995" s="132"/>
      <c r="I6995" s="133"/>
      <c r="J6995" s="133"/>
      <c r="K6995" s="133"/>
      <c r="L6995" s="133"/>
      <c r="M6995" s="133"/>
      <c r="N6995" s="133"/>
      <c r="O6995" s="134"/>
      <c r="P6995" s="129"/>
    </row>
    <row r="6996" spans="4:16" ht="15" customHeight="1" x14ac:dyDescent="0.25">
      <c r="D6996" s="130"/>
      <c r="E6996" s="124"/>
      <c r="F6996" s="124"/>
      <c r="G6996" s="131"/>
      <c r="H6996" s="132"/>
      <c r="I6996" s="133"/>
      <c r="J6996" s="133"/>
      <c r="K6996" s="133"/>
      <c r="L6996" s="133"/>
      <c r="M6996" s="133"/>
      <c r="N6996" s="133"/>
      <c r="O6996" s="134"/>
      <c r="P6996" s="129"/>
    </row>
    <row r="6997" spans="4:16" ht="15" customHeight="1" x14ac:dyDescent="0.25">
      <c r="D6997" s="130"/>
      <c r="E6997" s="124"/>
      <c r="F6997" s="124"/>
      <c r="G6997" s="131"/>
      <c r="H6997" s="132"/>
      <c r="I6997" s="133"/>
      <c r="J6997" s="133"/>
      <c r="K6997" s="133"/>
      <c r="L6997" s="133"/>
      <c r="M6997" s="133"/>
      <c r="N6997" s="133"/>
      <c r="O6997" s="134"/>
      <c r="P6997" s="129"/>
    </row>
    <row r="6998" spans="4:16" ht="15" customHeight="1" x14ac:dyDescent="0.25">
      <c r="D6998" s="130"/>
      <c r="E6998" s="124"/>
      <c r="F6998" s="124"/>
      <c r="G6998" s="131"/>
      <c r="H6998" s="132"/>
      <c r="I6998" s="133"/>
      <c r="J6998" s="133"/>
      <c r="K6998" s="133"/>
      <c r="L6998" s="133"/>
      <c r="M6998" s="133"/>
      <c r="N6998" s="133"/>
      <c r="O6998" s="134"/>
      <c r="P6998" s="129"/>
    </row>
    <row r="6999" spans="4:16" ht="15" customHeight="1" x14ac:dyDescent="0.25">
      <c r="D6999" s="130"/>
      <c r="E6999" s="124"/>
      <c r="F6999" s="124"/>
      <c r="G6999" s="131"/>
      <c r="H6999" s="132"/>
      <c r="I6999" s="133"/>
      <c r="J6999" s="133"/>
      <c r="K6999" s="133"/>
      <c r="L6999" s="133"/>
      <c r="M6999" s="133"/>
      <c r="N6999" s="133"/>
      <c r="O6999" s="134"/>
      <c r="P6999" s="129"/>
    </row>
    <row r="7000" spans="4:16" ht="15" customHeight="1" x14ac:dyDescent="0.25">
      <c r="D7000" s="130"/>
      <c r="E7000" s="124"/>
      <c r="F7000" s="124"/>
      <c r="G7000" s="131"/>
      <c r="H7000" s="132"/>
      <c r="I7000" s="133"/>
      <c r="J7000" s="133"/>
      <c r="K7000" s="133"/>
      <c r="L7000" s="133"/>
      <c r="M7000" s="133"/>
      <c r="N7000" s="133"/>
      <c r="O7000" s="134"/>
      <c r="P7000" s="129"/>
    </row>
    <row r="7001" spans="4:16" ht="15" customHeight="1" x14ac:dyDescent="0.25">
      <c r="D7001" s="130"/>
      <c r="E7001" s="124"/>
      <c r="F7001" s="124"/>
      <c r="G7001" s="131"/>
      <c r="H7001" s="132"/>
      <c r="I7001" s="133"/>
      <c r="J7001" s="133"/>
      <c r="K7001" s="133"/>
      <c r="L7001" s="133"/>
      <c r="M7001" s="133"/>
      <c r="N7001" s="133"/>
      <c r="O7001" s="134"/>
      <c r="P7001" s="129"/>
    </row>
    <row r="7002" spans="4:16" ht="15" customHeight="1" x14ac:dyDescent="0.25">
      <c r="D7002" s="130"/>
      <c r="E7002" s="124"/>
      <c r="F7002" s="124"/>
      <c r="G7002" s="131"/>
      <c r="H7002" s="132"/>
      <c r="I7002" s="133"/>
      <c r="J7002" s="133"/>
      <c r="K7002" s="133"/>
      <c r="L7002" s="133"/>
      <c r="M7002" s="133"/>
      <c r="N7002" s="133"/>
      <c r="O7002" s="134"/>
      <c r="P7002" s="129"/>
    </row>
    <row r="7003" spans="4:16" ht="15" customHeight="1" x14ac:dyDescent="0.25">
      <c r="D7003" s="130"/>
      <c r="E7003" s="124"/>
      <c r="F7003" s="124"/>
      <c r="G7003" s="131"/>
      <c r="H7003" s="132"/>
      <c r="I7003" s="133"/>
      <c r="J7003" s="133"/>
      <c r="K7003" s="133"/>
      <c r="L7003" s="133"/>
      <c r="M7003" s="133"/>
      <c r="N7003" s="133"/>
      <c r="O7003" s="134"/>
      <c r="P7003" s="129"/>
    </row>
    <row r="7004" spans="4:16" ht="15" customHeight="1" x14ac:dyDescent="0.25">
      <c r="D7004" s="130"/>
      <c r="E7004" s="124"/>
      <c r="F7004" s="124"/>
      <c r="G7004" s="131"/>
      <c r="H7004" s="132"/>
      <c r="I7004" s="133"/>
      <c r="J7004" s="133"/>
      <c r="K7004" s="133"/>
      <c r="L7004" s="133"/>
      <c r="M7004" s="133"/>
      <c r="N7004" s="133"/>
      <c r="O7004" s="134"/>
      <c r="P7004" s="129"/>
    </row>
    <row r="7005" spans="4:16" ht="15" customHeight="1" x14ac:dyDescent="0.25">
      <c r="D7005" s="130"/>
      <c r="E7005" s="124"/>
      <c r="F7005" s="124"/>
      <c r="G7005" s="131"/>
      <c r="H7005" s="132"/>
      <c r="I7005" s="133"/>
      <c r="J7005" s="133"/>
      <c r="K7005" s="133"/>
      <c r="L7005" s="133"/>
      <c r="M7005" s="133"/>
      <c r="N7005" s="133"/>
      <c r="O7005" s="134"/>
      <c r="P7005" s="129"/>
    </row>
    <row r="7006" spans="4:16" ht="15" customHeight="1" x14ac:dyDescent="0.25">
      <c r="D7006" s="130"/>
      <c r="E7006" s="124"/>
      <c r="F7006" s="124"/>
      <c r="G7006" s="131"/>
      <c r="H7006" s="132"/>
      <c r="I7006" s="133"/>
      <c r="J7006" s="133"/>
      <c r="K7006" s="133"/>
      <c r="L7006" s="133"/>
      <c r="M7006" s="133"/>
      <c r="N7006" s="133"/>
      <c r="O7006" s="134"/>
      <c r="P7006" s="129"/>
    </row>
    <row r="7007" spans="4:16" ht="15" customHeight="1" x14ac:dyDescent="0.25">
      <c r="D7007" s="130"/>
      <c r="E7007" s="124"/>
      <c r="F7007" s="124"/>
      <c r="G7007" s="131"/>
      <c r="H7007" s="132"/>
      <c r="I7007" s="133"/>
      <c r="J7007" s="133"/>
      <c r="K7007" s="133"/>
      <c r="L7007" s="133"/>
      <c r="M7007" s="133"/>
      <c r="N7007" s="133"/>
      <c r="O7007" s="134"/>
      <c r="P7007" s="129"/>
    </row>
    <row r="7008" spans="4:16" ht="15" customHeight="1" x14ac:dyDescent="0.25">
      <c r="D7008" s="130"/>
      <c r="E7008" s="124"/>
      <c r="F7008" s="124"/>
      <c r="G7008" s="131"/>
      <c r="H7008" s="132"/>
      <c r="I7008" s="133"/>
      <c r="J7008" s="133"/>
      <c r="K7008" s="133"/>
      <c r="L7008" s="133"/>
      <c r="M7008" s="133"/>
      <c r="N7008" s="133"/>
      <c r="O7008" s="134"/>
      <c r="P7008" s="129"/>
    </row>
    <row r="7009" spans="4:16" ht="15" customHeight="1" x14ac:dyDescent="0.25">
      <c r="D7009" s="130"/>
      <c r="E7009" s="124"/>
      <c r="F7009" s="124"/>
      <c r="G7009" s="131"/>
      <c r="H7009" s="132"/>
      <c r="I7009" s="133"/>
      <c r="J7009" s="133"/>
      <c r="K7009" s="133"/>
      <c r="L7009" s="133"/>
      <c r="M7009" s="133"/>
      <c r="N7009" s="133"/>
      <c r="O7009" s="134"/>
      <c r="P7009" s="129"/>
    </row>
    <row r="7010" spans="4:16" ht="15" customHeight="1" x14ac:dyDescent="0.25">
      <c r="D7010" s="130"/>
      <c r="E7010" s="124"/>
      <c r="F7010" s="124"/>
      <c r="G7010" s="131"/>
      <c r="H7010" s="132"/>
      <c r="I7010" s="133"/>
      <c r="J7010" s="133"/>
      <c r="K7010" s="133"/>
      <c r="L7010" s="133"/>
      <c r="M7010" s="133"/>
      <c r="N7010" s="133"/>
      <c r="O7010" s="134"/>
      <c r="P7010" s="129"/>
    </row>
    <row r="7011" spans="4:16" ht="15" customHeight="1" x14ac:dyDescent="0.25">
      <c r="D7011" s="130"/>
      <c r="E7011" s="124"/>
      <c r="F7011" s="124"/>
      <c r="G7011" s="131"/>
      <c r="H7011" s="132"/>
      <c r="I7011" s="133"/>
      <c r="J7011" s="133"/>
      <c r="K7011" s="133"/>
      <c r="L7011" s="133"/>
      <c r="M7011" s="133"/>
      <c r="N7011" s="133"/>
      <c r="O7011" s="134"/>
      <c r="P7011" s="129"/>
    </row>
    <row r="7012" spans="4:16" ht="15" customHeight="1" x14ac:dyDescent="0.25">
      <c r="D7012" s="130"/>
      <c r="E7012" s="124"/>
      <c r="F7012" s="124"/>
      <c r="G7012" s="131"/>
      <c r="H7012" s="132"/>
      <c r="I7012" s="133"/>
      <c r="J7012" s="133"/>
      <c r="K7012" s="133"/>
      <c r="L7012" s="133"/>
      <c r="M7012" s="133"/>
      <c r="N7012" s="133"/>
      <c r="O7012" s="134"/>
      <c r="P7012" s="129"/>
    </row>
    <row r="7013" spans="4:16" ht="15" customHeight="1" x14ac:dyDescent="0.25">
      <c r="D7013" s="130"/>
      <c r="E7013" s="124"/>
      <c r="F7013" s="124"/>
      <c r="G7013" s="131"/>
      <c r="H7013" s="132"/>
      <c r="I7013" s="133"/>
      <c r="J7013" s="133"/>
      <c r="K7013" s="133"/>
      <c r="L7013" s="133"/>
      <c r="M7013" s="133"/>
      <c r="N7013" s="133"/>
      <c r="O7013" s="134"/>
      <c r="P7013" s="129"/>
    </row>
    <row r="7014" spans="4:16" ht="15" customHeight="1" x14ac:dyDescent="0.25">
      <c r="D7014" s="130"/>
      <c r="E7014" s="124"/>
      <c r="F7014" s="124"/>
      <c r="G7014" s="131"/>
      <c r="H7014" s="132"/>
      <c r="I7014" s="133"/>
      <c r="J7014" s="133"/>
      <c r="K7014" s="133"/>
      <c r="L7014" s="133"/>
      <c r="M7014" s="133"/>
      <c r="N7014" s="133"/>
      <c r="O7014" s="134"/>
      <c r="P7014" s="129"/>
    </row>
    <row r="7015" spans="4:16" ht="15" customHeight="1" x14ac:dyDescent="0.25">
      <c r="D7015" s="130"/>
      <c r="E7015" s="124"/>
      <c r="F7015" s="124"/>
      <c r="G7015" s="131"/>
      <c r="H7015" s="132"/>
      <c r="I7015" s="133"/>
      <c r="J7015" s="133"/>
      <c r="K7015" s="133"/>
      <c r="L7015" s="133"/>
      <c r="M7015" s="133"/>
      <c r="N7015" s="133"/>
      <c r="O7015" s="134"/>
      <c r="P7015" s="129"/>
    </row>
    <row r="7016" spans="4:16" ht="15" customHeight="1" x14ac:dyDescent="0.25">
      <c r="D7016" s="130"/>
      <c r="E7016" s="124"/>
      <c r="F7016" s="124"/>
      <c r="G7016" s="131"/>
      <c r="H7016" s="132"/>
      <c r="I7016" s="133"/>
      <c r="J7016" s="133"/>
      <c r="K7016" s="133"/>
      <c r="L7016" s="133"/>
      <c r="M7016" s="133"/>
      <c r="N7016" s="133"/>
      <c r="O7016" s="134"/>
      <c r="P7016" s="129"/>
    </row>
    <row r="7017" spans="4:16" ht="15" customHeight="1" x14ac:dyDescent="0.25">
      <c r="D7017" s="130"/>
      <c r="E7017" s="124"/>
      <c r="F7017" s="124"/>
      <c r="G7017" s="131"/>
      <c r="H7017" s="132"/>
      <c r="I7017" s="133"/>
      <c r="J7017" s="133"/>
      <c r="K7017" s="133"/>
      <c r="L7017" s="133"/>
      <c r="M7017" s="133"/>
      <c r="N7017" s="133"/>
      <c r="O7017" s="134"/>
      <c r="P7017" s="129"/>
    </row>
    <row r="7018" spans="4:16" ht="15" customHeight="1" x14ac:dyDescent="0.25">
      <c r="D7018" s="130"/>
      <c r="E7018" s="124"/>
      <c r="F7018" s="124"/>
      <c r="G7018" s="131"/>
      <c r="H7018" s="132"/>
      <c r="I7018" s="133"/>
      <c r="J7018" s="133"/>
      <c r="K7018" s="133"/>
      <c r="L7018" s="133"/>
      <c r="M7018" s="133"/>
      <c r="N7018" s="133"/>
      <c r="O7018" s="134"/>
      <c r="P7018" s="129"/>
    </row>
    <row r="7019" spans="4:16" ht="15" customHeight="1" x14ac:dyDescent="0.25">
      <c r="D7019" s="130"/>
      <c r="E7019" s="124"/>
      <c r="F7019" s="124"/>
      <c r="G7019" s="131"/>
      <c r="H7019" s="132"/>
      <c r="I7019" s="133"/>
      <c r="J7019" s="133"/>
      <c r="K7019" s="133"/>
      <c r="L7019" s="133"/>
      <c r="M7019" s="133"/>
      <c r="N7019" s="133"/>
      <c r="O7019" s="134"/>
      <c r="P7019" s="129"/>
    </row>
    <row r="7020" spans="4:16" ht="15" customHeight="1" x14ac:dyDescent="0.25">
      <c r="D7020" s="130"/>
      <c r="E7020" s="124"/>
      <c r="F7020" s="124"/>
      <c r="G7020" s="131"/>
      <c r="H7020" s="132"/>
      <c r="I7020" s="133"/>
      <c r="J7020" s="133"/>
      <c r="K7020" s="133"/>
      <c r="L7020" s="133"/>
      <c r="M7020" s="133"/>
      <c r="N7020" s="133"/>
      <c r="O7020" s="134"/>
      <c r="P7020" s="129"/>
    </row>
    <row r="7021" spans="4:16" ht="15" customHeight="1" x14ac:dyDescent="0.25">
      <c r="D7021" s="130"/>
      <c r="E7021" s="124"/>
      <c r="F7021" s="124"/>
      <c r="G7021" s="131"/>
      <c r="H7021" s="132"/>
      <c r="I7021" s="133"/>
      <c r="J7021" s="133"/>
      <c r="K7021" s="133"/>
      <c r="L7021" s="133"/>
      <c r="M7021" s="133"/>
      <c r="N7021" s="133"/>
      <c r="O7021" s="134"/>
      <c r="P7021" s="129"/>
    </row>
    <row r="7022" spans="4:16" ht="15" customHeight="1" x14ac:dyDescent="0.25">
      <c r="D7022" s="130"/>
      <c r="E7022" s="124"/>
      <c r="F7022" s="124"/>
      <c r="G7022" s="131"/>
      <c r="H7022" s="132"/>
      <c r="I7022" s="133"/>
      <c r="J7022" s="133"/>
      <c r="K7022" s="133"/>
      <c r="L7022" s="133"/>
      <c r="M7022" s="133"/>
      <c r="N7022" s="133"/>
      <c r="O7022" s="134"/>
      <c r="P7022" s="129"/>
    </row>
    <row r="7023" spans="4:16" ht="15" customHeight="1" x14ac:dyDescent="0.25">
      <c r="D7023" s="130"/>
      <c r="E7023" s="124"/>
      <c r="F7023" s="124"/>
      <c r="G7023" s="131"/>
      <c r="H7023" s="132"/>
      <c r="I7023" s="133"/>
      <c r="J7023" s="133"/>
      <c r="K7023" s="133"/>
      <c r="L7023" s="133"/>
      <c r="M7023" s="133"/>
      <c r="N7023" s="133"/>
      <c r="O7023" s="134"/>
      <c r="P7023" s="129"/>
    </row>
    <row r="7024" spans="4:16" ht="15" customHeight="1" x14ac:dyDescent="0.25">
      <c r="D7024" s="130"/>
      <c r="E7024" s="124"/>
      <c r="F7024" s="124"/>
      <c r="G7024" s="131"/>
      <c r="H7024" s="132"/>
      <c r="I7024" s="133"/>
      <c r="J7024" s="133"/>
      <c r="K7024" s="133"/>
      <c r="L7024" s="133"/>
      <c r="M7024" s="133"/>
      <c r="N7024" s="133"/>
      <c r="O7024" s="134"/>
      <c r="P7024" s="129"/>
    </row>
    <row r="7025" spans="4:16" ht="15" customHeight="1" x14ac:dyDescent="0.25">
      <c r="D7025" s="130"/>
      <c r="E7025" s="124"/>
      <c r="F7025" s="124"/>
      <c r="G7025" s="131"/>
      <c r="H7025" s="132"/>
      <c r="I7025" s="133"/>
      <c r="J7025" s="133"/>
      <c r="K7025" s="133"/>
      <c r="L7025" s="133"/>
      <c r="M7025" s="133"/>
      <c r="N7025" s="133"/>
      <c r="O7025" s="134"/>
      <c r="P7025" s="129"/>
    </row>
    <row r="7026" spans="4:16" ht="15" customHeight="1" x14ac:dyDescent="0.25">
      <c r="D7026" s="130"/>
      <c r="E7026" s="124"/>
      <c r="F7026" s="124"/>
      <c r="G7026" s="131"/>
      <c r="H7026" s="132"/>
      <c r="I7026" s="133"/>
      <c r="J7026" s="133"/>
      <c r="K7026" s="133"/>
      <c r="L7026" s="133"/>
      <c r="M7026" s="133"/>
      <c r="N7026" s="133"/>
      <c r="O7026" s="134"/>
      <c r="P7026" s="129"/>
    </row>
    <row r="7027" spans="4:16" ht="15" customHeight="1" x14ac:dyDescent="0.25">
      <c r="D7027" s="130"/>
      <c r="E7027" s="124"/>
      <c r="F7027" s="124"/>
      <c r="G7027" s="131"/>
      <c r="H7027" s="132"/>
      <c r="I7027" s="133"/>
      <c r="J7027" s="133"/>
      <c r="K7027" s="133"/>
      <c r="L7027" s="133"/>
      <c r="M7027" s="133"/>
      <c r="N7027" s="133"/>
      <c r="O7027" s="134"/>
      <c r="P7027" s="129"/>
    </row>
    <row r="7028" spans="4:16" ht="15" customHeight="1" x14ac:dyDescent="0.25">
      <c r="D7028" s="130"/>
      <c r="E7028" s="124"/>
      <c r="F7028" s="124"/>
      <c r="G7028" s="131"/>
      <c r="H7028" s="132"/>
      <c r="I7028" s="133"/>
      <c r="J7028" s="133"/>
      <c r="K7028" s="133"/>
      <c r="L7028" s="133"/>
      <c r="M7028" s="133"/>
      <c r="N7028" s="133"/>
      <c r="O7028" s="134"/>
      <c r="P7028" s="129"/>
    </row>
    <row r="7029" spans="4:16" ht="15" customHeight="1" x14ac:dyDescent="0.25">
      <c r="D7029" s="130"/>
      <c r="E7029" s="124"/>
      <c r="F7029" s="124"/>
      <c r="G7029" s="131"/>
      <c r="H7029" s="132"/>
      <c r="I7029" s="133"/>
      <c r="J7029" s="133"/>
      <c r="K7029" s="133"/>
      <c r="L7029" s="133"/>
      <c r="M7029" s="133"/>
      <c r="N7029" s="133"/>
      <c r="O7029" s="134"/>
      <c r="P7029" s="129"/>
    </row>
    <row r="7030" spans="4:16" ht="15" customHeight="1" x14ac:dyDescent="0.25">
      <c r="D7030" s="130"/>
      <c r="E7030" s="124"/>
      <c r="F7030" s="124"/>
      <c r="G7030" s="131"/>
      <c r="H7030" s="132"/>
      <c r="I7030" s="133"/>
      <c r="J7030" s="133"/>
      <c r="K7030" s="133"/>
      <c r="L7030" s="133"/>
      <c r="M7030" s="133"/>
      <c r="N7030" s="133"/>
      <c r="O7030" s="134"/>
      <c r="P7030" s="129"/>
    </row>
    <row r="7031" spans="4:16" ht="15" customHeight="1" x14ac:dyDescent="0.25">
      <c r="D7031" s="130"/>
      <c r="E7031" s="124"/>
      <c r="F7031" s="124"/>
      <c r="G7031" s="131"/>
      <c r="H7031" s="132"/>
      <c r="I7031" s="133"/>
      <c r="J7031" s="133"/>
      <c r="K7031" s="133"/>
      <c r="L7031" s="133"/>
      <c r="M7031" s="133"/>
      <c r="N7031" s="133"/>
      <c r="O7031" s="134"/>
      <c r="P7031" s="129"/>
    </row>
    <row r="7032" spans="4:16" ht="15" customHeight="1" x14ac:dyDescent="0.25">
      <c r="D7032" s="130"/>
      <c r="E7032" s="124"/>
      <c r="F7032" s="124"/>
      <c r="G7032" s="131"/>
      <c r="H7032" s="132"/>
      <c r="I7032" s="133"/>
      <c r="J7032" s="133"/>
      <c r="K7032" s="133"/>
      <c r="L7032" s="133"/>
      <c r="M7032" s="133"/>
      <c r="N7032" s="133"/>
      <c r="O7032" s="134"/>
      <c r="P7032" s="129"/>
    </row>
    <row r="7033" spans="4:16" ht="15" customHeight="1" x14ac:dyDescent="0.25">
      <c r="D7033" s="130"/>
      <c r="E7033" s="124"/>
      <c r="F7033" s="124"/>
      <c r="G7033" s="131"/>
      <c r="H7033" s="132"/>
      <c r="I7033" s="133"/>
      <c r="J7033" s="133"/>
      <c r="K7033" s="133"/>
      <c r="L7033" s="133"/>
      <c r="M7033" s="133"/>
      <c r="N7033" s="133"/>
      <c r="O7033" s="134"/>
      <c r="P7033" s="129"/>
    </row>
    <row r="7034" spans="4:16" ht="15" customHeight="1" x14ac:dyDescent="0.25">
      <c r="D7034" s="130"/>
      <c r="E7034" s="124"/>
      <c r="F7034" s="124"/>
      <c r="G7034" s="131"/>
      <c r="H7034" s="132"/>
      <c r="I7034" s="133"/>
      <c r="J7034" s="133"/>
      <c r="K7034" s="133"/>
      <c r="L7034" s="133"/>
      <c r="M7034" s="133"/>
      <c r="N7034" s="133"/>
      <c r="O7034" s="134"/>
      <c r="P7034" s="129"/>
    </row>
    <row r="7035" spans="4:16" ht="15" customHeight="1" x14ac:dyDescent="0.25">
      <c r="D7035" s="130"/>
      <c r="E7035" s="124"/>
      <c r="F7035" s="124"/>
      <c r="G7035" s="131"/>
      <c r="H7035" s="132"/>
      <c r="I7035" s="133"/>
      <c r="J7035" s="133"/>
      <c r="K7035" s="133"/>
      <c r="L7035" s="133"/>
      <c r="M7035" s="133"/>
      <c r="N7035" s="133"/>
      <c r="O7035" s="134"/>
      <c r="P7035" s="129"/>
    </row>
    <row r="7036" spans="4:16" ht="15" customHeight="1" x14ac:dyDescent="0.25">
      <c r="D7036" s="130"/>
      <c r="E7036" s="124"/>
      <c r="F7036" s="124"/>
      <c r="G7036" s="131"/>
      <c r="H7036" s="132"/>
      <c r="I7036" s="133"/>
      <c r="J7036" s="133"/>
      <c r="K7036" s="133"/>
      <c r="L7036" s="133"/>
      <c r="M7036" s="133"/>
      <c r="N7036" s="133"/>
      <c r="O7036" s="134"/>
      <c r="P7036" s="129"/>
    </row>
    <row r="7037" spans="4:16" ht="15" customHeight="1" x14ac:dyDescent="0.25">
      <c r="D7037" s="130"/>
      <c r="E7037" s="124"/>
      <c r="F7037" s="124"/>
      <c r="G7037" s="131"/>
      <c r="H7037" s="132"/>
      <c r="I7037" s="133"/>
      <c r="J7037" s="133"/>
      <c r="K7037" s="133"/>
      <c r="L7037" s="133"/>
      <c r="M7037" s="133"/>
      <c r="N7037" s="133"/>
      <c r="O7037" s="134"/>
      <c r="P7037" s="129"/>
    </row>
    <row r="7038" spans="4:16" ht="15" customHeight="1" x14ac:dyDescent="0.25">
      <c r="D7038" s="130"/>
      <c r="E7038" s="124"/>
      <c r="F7038" s="124"/>
      <c r="G7038" s="131"/>
      <c r="H7038" s="132"/>
      <c r="I7038" s="133"/>
      <c r="J7038" s="133"/>
      <c r="K7038" s="133"/>
      <c r="L7038" s="133"/>
      <c r="M7038" s="133"/>
      <c r="N7038" s="133"/>
      <c r="O7038" s="134"/>
      <c r="P7038" s="129"/>
    </row>
    <row r="7039" spans="4:16" ht="15" customHeight="1" x14ac:dyDescent="0.25">
      <c r="D7039" s="130"/>
      <c r="E7039" s="124"/>
      <c r="F7039" s="124"/>
      <c r="G7039" s="131"/>
      <c r="H7039" s="132"/>
      <c r="I7039" s="133"/>
      <c r="J7039" s="133"/>
      <c r="K7039" s="133"/>
      <c r="L7039" s="133"/>
      <c r="M7039" s="133"/>
      <c r="N7039" s="133"/>
      <c r="O7039" s="134"/>
      <c r="P7039" s="129"/>
    </row>
    <row r="7040" spans="4:16" ht="15" customHeight="1" x14ac:dyDescent="0.25">
      <c r="D7040" s="130"/>
      <c r="E7040" s="124"/>
      <c r="F7040" s="124"/>
      <c r="G7040" s="131"/>
      <c r="H7040" s="132"/>
      <c r="I7040" s="133"/>
      <c r="J7040" s="133"/>
      <c r="K7040" s="133"/>
      <c r="L7040" s="133"/>
      <c r="M7040" s="133"/>
      <c r="N7040" s="133"/>
      <c r="O7040" s="134"/>
      <c r="P7040" s="129"/>
    </row>
    <row r="7041" spans="4:16" ht="15" customHeight="1" x14ac:dyDescent="0.25">
      <c r="D7041" s="130"/>
      <c r="E7041" s="124"/>
      <c r="F7041" s="124"/>
      <c r="G7041" s="131"/>
      <c r="H7041" s="132"/>
      <c r="I7041" s="133"/>
      <c r="J7041" s="133"/>
      <c r="K7041" s="133"/>
      <c r="L7041" s="133"/>
      <c r="M7041" s="133"/>
      <c r="N7041" s="133"/>
      <c r="O7041" s="134"/>
      <c r="P7041" s="129"/>
    </row>
    <row r="7042" spans="4:16" ht="15" customHeight="1" x14ac:dyDescent="0.25">
      <c r="D7042" s="130"/>
      <c r="E7042" s="124"/>
      <c r="F7042" s="124"/>
      <c r="G7042" s="131"/>
      <c r="H7042" s="132"/>
      <c r="I7042" s="133"/>
      <c r="J7042" s="133"/>
      <c r="K7042" s="133"/>
      <c r="L7042" s="133"/>
      <c r="M7042" s="133"/>
      <c r="N7042" s="133"/>
      <c r="O7042" s="134"/>
      <c r="P7042" s="129"/>
    </row>
    <row r="7043" spans="4:16" ht="15" customHeight="1" x14ac:dyDescent="0.25">
      <c r="D7043" s="130"/>
      <c r="E7043" s="124"/>
      <c r="F7043" s="124"/>
      <c r="G7043" s="131"/>
      <c r="H7043" s="132"/>
      <c r="I7043" s="133"/>
      <c r="J7043" s="133"/>
      <c r="K7043" s="133"/>
      <c r="L7043" s="133"/>
      <c r="M7043" s="133"/>
      <c r="N7043" s="133"/>
      <c r="O7043" s="134"/>
      <c r="P7043" s="129"/>
    </row>
    <row r="7044" spans="4:16" ht="15" customHeight="1" x14ac:dyDescent="0.25">
      <c r="D7044" s="130"/>
      <c r="E7044" s="124"/>
      <c r="F7044" s="124"/>
      <c r="G7044" s="131"/>
      <c r="H7044" s="132"/>
      <c r="I7044" s="133"/>
      <c r="J7044" s="133"/>
      <c r="K7044" s="133"/>
      <c r="L7044" s="133"/>
      <c r="M7044" s="133"/>
      <c r="N7044" s="133"/>
      <c r="O7044" s="134"/>
      <c r="P7044" s="129"/>
    </row>
    <row r="7045" spans="4:16" ht="15" customHeight="1" x14ac:dyDescent="0.25">
      <c r="D7045" s="130"/>
      <c r="E7045" s="124"/>
      <c r="F7045" s="124"/>
      <c r="G7045" s="131"/>
      <c r="H7045" s="132"/>
      <c r="I7045" s="133"/>
      <c r="J7045" s="133"/>
      <c r="K7045" s="133"/>
      <c r="L7045" s="133"/>
      <c r="M7045" s="133"/>
      <c r="N7045" s="133"/>
      <c r="O7045" s="134"/>
      <c r="P7045" s="129"/>
    </row>
    <row r="7046" spans="4:16" ht="15" customHeight="1" x14ac:dyDescent="0.25">
      <c r="D7046" s="130"/>
      <c r="E7046" s="124"/>
      <c r="F7046" s="124"/>
      <c r="G7046" s="131"/>
      <c r="H7046" s="132"/>
      <c r="I7046" s="133"/>
      <c r="J7046" s="133"/>
      <c r="K7046" s="133"/>
      <c r="L7046" s="133"/>
      <c r="M7046" s="133"/>
      <c r="N7046" s="133"/>
      <c r="O7046" s="134"/>
      <c r="P7046" s="129"/>
    </row>
    <row r="7047" spans="4:16" ht="15" customHeight="1" x14ac:dyDescent="0.25">
      <c r="D7047" s="130"/>
      <c r="E7047" s="124"/>
      <c r="F7047" s="124"/>
      <c r="G7047" s="131"/>
      <c r="H7047" s="132"/>
      <c r="I7047" s="133"/>
      <c r="J7047" s="133"/>
      <c r="K7047" s="133"/>
      <c r="L7047" s="133"/>
      <c r="M7047" s="133"/>
      <c r="N7047" s="133"/>
      <c r="O7047" s="134"/>
      <c r="P7047" s="129"/>
    </row>
    <row r="7048" spans="4:16" ht="15" customHeight="1" x14ac:dyDescent="0.25">
      <c r="D7048" s="130"/>
      <c r="E7048" s="124"/>
      <c r="F7048" s="124"/>
      <c r="G7048" s="131"/>
      <c r="H7048" s="132"/>
      <c r="I7048" s="133"/>
      <c r="J7048" s="133"/>
      <c r="K7048" s="133"/>
      <c r="L7048" s="133"/>
      <c r="M7048" s="133"/>
      <c r="N7048" s="133"/>
      <c r="O7048" s="134"/>
      <c r="P7048" s="129"/>
    </row>
    <row r="7049" spans="4:16" ht="15" customHeight="1" x14ac:dyDescent="0.25">
      <c r="D7049" s="130"/>
      <c r="E7049" s="124"/>
      <c r="F7049" s="124"/>
      <c r="G7049" s="131"/>
      <c r="H7049" s="132"/>
      <c r="I7049" s="133"/>
      <c r="J7049" s="133"/>
      <c r="K7049" s="133"/>
      <c r="L7049" s="133"/>
      <c r="M7049" s="133"/>
      <c r="N7049" s="133"/>
      <c r="O7049" s="134"/>
      <c r="P7049" s="129"/>
    </row>
    <row r="7050" spans="4:16" ht="15" customHeight="1" x14ac:dyDescent="0.25">
      <c r="D7050" s="130"/>
      <c r="E7050" s="124"/>
      <c r="F7050" s="124"/>
      <c r="G7050" s="131"/>
      <c r="H7050" s="132"/>
      <c r="I7050" s="133"/>
      <c r="J7050" s="133"/>
      <c r="K7050" s="133"/>
      <c r="L7050" s="133"/>
      <c r="M7050" s="133"/>
      <c r="N7050" s="133"/>
      <c r="O7050" s="134"/>
      <c r="P7050" s="129"/>
    </row>
    <row r="7051" spans="4:16" ht="15" customHeight="1" x14ac:dyDescent="0.25">
      <c r="D7051" s="130"/>
      <c r="E7051" s="124"/>
      <c r="F7051" s="124"/>
      <c r="G7051" s="131"/>
      <c r="H7051" s="132"/>
      <c r="I7051" s="133"/>
      <c r="J7051" s="133"/>
      <c r="K7051" s="133"/>
      <c r="L7051" s="133"/>
      <c r="M7051" s="133"/>
      <c r="N7051" s="133"/>
      <c r="O7051" s="134"/>
      <c r="P7051" s="129"/>
    </row>
    <row r="7052" spans="4:16" ht="15" customHeight="1" x14ac:dyDescent="0.25">
      <c r="D7052" s="130"/>
      <c r="E7052" s="124"/>
      <c r="F7052" s="124"/>
      <c r="G7052" s="131"/>
      <c r="H7052" s="132"/>
      <c r="I7052" s="133"/>
      <c r="J7052" s="133"/>
      <c r="K7052" s="133"/>
      <c r="L7052" s="133"/>
      <c r="M7052" s="133"/>
      <c r="N7052" s="133"/>
      <c r="O7052" s="134"/>
      <c r="P7052" s="129"/>
    </row>
    <row r="7053" spans="4:16" ht="15" customHeight="1" x14ac:dyDescent="0.25">
      <c r="D7053" s="130"/>
      <c r="E7053" s="124"/>
      <c r="F7053" s="124"/>
      <c r="G7053" s="131"/>
      <c r="H7053" s="132"/>
      <c r="I7053" s="133"/>
      <c r="J7053" s="133"/>
      <c r="K7053" s="133"/>
      <c r="L7053" s="133"/>
      <c r="M7053" s="133"/>
      <c r="N7053" s="133"/>
      <c r="O7053" s="134"/>
      <c r="P7053" s="129"/>
    </row>
    <row r="7054" spans="4:16" ht="15" customHeight="1" x14ac:dyDescent="0.25">
      <c r="D7054" s="130"/>
      <c r="E7054" s="124"/>
      <c r="F7054" s="124"/>
      <c r="G7054" s="131"/>
      <c r="H7054" s="132"/>
      <c r="I7054" s="133"/>
      <c r="J7054" s="133"/>
      <c r="K7054" s="133"/>
      <c r="L7054" s="133"/>
      <c r="M7054" s="133"/>
      <c r="N7054" s="133"/>
      <c r="O7054" s="134"/>
      <c r="P7054" s="129"/>
    </row>
    <row r="7055" spans="4:16" ht="15" customHeight="1" x14ac:dyDescent="0.25">
      <c r="D7055" s="130"/>
      <c r="E7055" s="124"/>
      <c r="F7055" s="124"/>
      <c r="G7055" s="131"/>
      <c r="H7055" s="132"/>
      <c r="I7055" s="133"/>
      <c r="J7055" s="133"/>
      <c r="K7055" s="133"/>
      <c r="L7055" s="133"/>
      <c r="M7055" s="133"/>
      <c r="N7055" s="133"/>
      <c r="O7055" s="134"/>
      <c r="P7055" s="129"/>
    </row>
    <row r="7056" spans="4:16" ht="15" customHeight="1" x14ac:dyDescent="0.25">
      <c r="D7056" s="130"/>
      <c r="E7056" s="124"/>
      <c r="F7056" s="124"/>
      <c r="G7056" s="131"/>
      <c r="H7056" s="132"/>
      <c r="I7056" s="133"/>
      <c r="J7056" s="133"/>
      <c r="K7056" s="133"/>
      <c r="L7056" s="133"/>
      <c r="M7056" s="133"/>
      <c r="N7056" s="133"/>
      <c r="O7056" s="134"/>
      <c r="P7056" s="129"/>
    </row>
    <row r="7057" spans="4:16" ht="15" customHeight="1" x14ac:dyDescent="0.25">
      <c r="D7057" s="130"/>
      <c r="E7057" s="124"/>
      <c r="F7057" s="124"/>
      <c r="G7057" s="131"/>
      <c r="H7057" s="132"/>
      <c r="I7057" s="133"/>
      <c r="J7057" s="133"/>
      <c r="K7057" s="133"/>
      <c r="L7057" s="133"/>
      <c r="M7057" s="133"/>
      <c r="N7057" s="133"/>
      <c r="O7057" s="134"/>
      <c r="P7057" s="129"/>
    </row>
    <row r="7058" spans="4:16" ht="15" customHeight="1" x14ac:dyDescent="0.25">
      <c r="D7058" s="130"/>
      <c r="E7058" s="124"/>
      <c r="F7058" s="124"/>
      <c r="G7058" s="131"/>
      <c r="H7058" s="132"/>
      <c r="I7058" s="133"/>
      <c r="J7058" s="133"/>
      <c r="K7058" s="133"/>
      <c r="L7058" s="133"/>
      <c r="M7058" s="133"/>
      <c r="N7058" s="133"/>
      <c r="O7058" s="134"/>
      <c r="P7058" s="129"/>
    </row>
    <row r="7059" spans="4:16" ht="15" customHeight="1" x14ac:dyDescent="0.25">
      <c r="D7059" s="130"/>
      <c r="E7059" s="124"/>
      <c r="F7059" s="124"/>
      <c r="G7059" s="131"/>
      <c r="H7059" s="132"/>
      <c r="I7059" s="133"/>
      <c r="J7059" s="133"/>
      <c r="K7059" s="133"/>
      <c r="L7059" s="133"/>
      <c r="M7059" s="133"/>
      <c r="N7059" s="133"/>
      <c r="O7059" s="134"/>
      <c r="P7059" s="129"/>
    </row>
    <row r="7060" spans="4:16" ht="15" customHeight="1" x14ac:dyDescent="0.25">
      <c r="D7060" s="130"/>
      <c r="E7060" s="124"/>
      <c r="F7060" s="124"/>
      <c r="G7060" s="131"/>
      <c r="H7060" s="132"/>
      <c r="I7060" s="133"/>
      <c r="J7060" s="133"/>
      <c r="K7060" s="133"/>
      <c r="L7060" s="133"/>
      <c r="M7060" s="133"/>
      <c r="N7060" s="133"/>
      <c r="O7060" s="134"/>
      <c r="P7060" s="129"/>
    </row>
    <row r="7061" spans="4:16" ht="15" customHeight="1" x14ac:dyDescent="0.25">
      <c r="D7061" s="130"/>
      <c r="E7061" s="124"/>
      <c r="F7061" s="124"/>
      <c r="G7061" s="131"/>
      <c r="H7061" s="132"/>
      <c r="I7061" s="133"/>
      <c r="J7061" s="133"/>
      <c r="K7061" s="133"/>
      <c r="L7061" s="133"/>
      <c r="M7061" s="133"/>
      <c r="N7061" s="133"/>
      <c r="O7061" s="134"/>
      <c r="P7061" s="129"/>
    </row>
    <row r="7062" spans="4:16" ht="15" customHeight="1" x14ac:dyDescent="0.25">
      <c r="D7062" s="130"/>
      <c r="E7062" s="124"/>
      <c r="F7062" s="124"/>
      <c r="G7062" s="131"/>
      <c r="H7062" s="132"/>
      <c r="I7062" s="133"/>
      <c r="J7062" s="133"/>
      <c r="K7062" s="133"/>
      <c r="L7062" s="133"/>
      <c r="M7062" s="133"/>
      <c r="N7062" s="133"/>
      <c r="O7062" s="134"/>
      <c r="P7062" s="129"/>
    </row>
    <row r="7063" spans="4:16" ht="15" customHeight="1" x14ac:dyDescent="0.25">
      <c r="D7063" s="130"/>
      <c r="E7063" s="124"/>
      <c r="F7063" s="124"/>
      <c r="G7063" s="131"/>
      <c r="H7063" s="132"/>
      <c r="I7063" s="133"/>
      <c r="J7063" s="133"/>
      <c r="K7063" s="133"/>
      <c r="L7063" s="133"/>
      <c r="M7063" s="133"/>
      <c r="N7063" s="133"/>
      <c r="O7063" s="134"/>
      <c r="P7063" s="129"/>
    </row>
    <row r="7064" spans="4:16" ht="15" customHeight="1" x14ac:dyDescent="0.25">
      <c r="D7064" s="130"/>
      <c r="E7064" s="124"/>
      <c r="F7064" s="124"/>
      <c r="G7064" s="131"/>
      <c r="H7064" s="132"/>
      <c r="I7064" s="133"/>
      <c r="J7064" s="133"/>
      <c r="K7064" s="133"/>
      <c r="L7064" s="133"/>
      <c r="M7064" s="133"/>
      <c r="N7064" s="133"/>
      <c r="O7064" s="134"/>
      <c r="P7064" s="129"/>
    </row>
    <row r="7065" spans="4:16" ht="15" customHeight="1" x14ac:dyDescent="0.25">
      <c r="D7065" s="130"/>
      <c r="E7065" s="124"/>
      <c r="F7065" s="124"/>
      <c r="G7065" s="131"/>
      <c r="H7065" s="132"/>
      <c r="I7065" s="133"/>
      <c r="J7065" s="133"/>
      <c r="K7065" s="133"/>
      <c r="L7065" s="133"/>
      <c r="M7065" s="133"/>
      <c r="N7065" s="133"/>
      <c r="O7065" s="134"/>
      <c r="P7065" s="129"/>
    </row>
    <row r="7066" spans="4:16" ht="15" customHeight="1" x14ac:dyDescent="0.25">
      <c r="D7066" s="130"/>
      <c r="E7066" s="124"/>
      <c r="F7066" s="124"/>
      <c r="G7066" s="131"/>
      <c r="H7066" s="132"/>
      <c r="I7066" s="133"/>
      <c r="J7066" s="133"/>
      <c r="K7066" s="133"/>
      <c r="L7066" s="133"/>
      <c r="M7066" s="133"/>
      <c r="N7066" s="133"/>
      <c r="O7066" s="134"/>
      <c r="P7066" s="129"/>
    </row>
    <row r="7067" spans="4:16" ht="15" customHeight="1" x14ac:dyDescent="0.25">
      <c r="D7067" s="130"/>
      <c r="E7067" s="124"/>
      <c r="F7067" s="124"/>
      <c r="G7067" s="131"/>
      <c r="H7067" s="132"/>
      <c r="I7067" s="133"/>
      <c r="J7067" s="133"/>
      <c r="K7067" s="133"/>
      <c r="L7067" s="133"/>
      <c r="M7067" s="133"/>
      <c r="N7067" s="133"/>
      <c r="O7067" s="134"/>
      <c r="P7067" s="129"/>
    </row>
    <row r="7068" spans="4:16" ht="15" customHeight="1" x14ac:dyDescent="0.25">
      <c r="D7068" s="130"/>
      <c r="E7068" s="124"/>
      <c r="F7068" s="124"/>
      <c r="G7068" s="131"/>
      <c r="H7068" s="132"/>
      <c r="I7068" s="133"/>
      <c r="J7068" s="133"/>
      <c r="K7068" s="133"/>
      <c r="L7068" s="133"/>
      <c r="M7068" s="133"/>
      <c r="N7068" s="133"/>
      <c r="O7068" s="134"/>
      <c r="P7068" s="129"/>
    </row>
    <row r="7069" spans="4:16" ht="15" customHeight="1" x14ac:dyDescent="0.25">
      <c r="D7069" s="130"/>
      <c r="E7069" s="124"/>
      <c r="F7069" s="124"/>
      <c r="G7069" s="131"/>
      <c r="H7069" s="132"/>
      <c r="I7069" s="133"/>
      <c r="J7069" s="133"/>
      <c r="K7069" s="133"/>
      <c r="L7069" s="133"/>
      <c r="M7069" s="133"/>
      <c r="N7069" s="133"/>
      <c r="O7069" s="134"/>
      <c r="P7069" s="129"/>
    </row>
    <row r="7070" spans="4:16" ht="15" customHeight="1" x14ac:dyDescent="0.25">
      <c r="D7070" s="130"/>
      <c r="E7070" s="124"/>
      <c r="F7070" s="124"/>
      <c r="G7070" s="131"/>
      <c r="H7070" s="132"/>
      <c r="I7070" s="133"/>
      <c r="J7070" s="133"/>
      <c r="K7070" s="133"/>
      <c r="L7070" s="133"/>
      <c r="M7070" s="133"/>
      <c r="N7070" s="133"/>
      <c r="O7070" s="134"/>
      <c r="P7070" s="129"/>
    </row>
    <row r="7071" spans="4:16" ht="15" customHeight="1" x14ac:dyDescent="0.25">
      <c r="D7071" s="130"/>
      <c r="E7071" s="124"/>
      <c r="F7071" s="124"/>
      <c r="G7071" s="131"/>
      <c r="H7071" s="132"/>
      <c r="I7071" s="133"/>
      <c r="J7071" s="133"/>
      <c r="K7071" s="133"/>
      <c r="L7071" s="133"/>
      <c r="M7071" s="133"/>
      <c r="N7071" s="133"/>
      <c r="O7071" s="134"/>
      <c r="P7071" s="129"/>
    </row>
    <row r="7072" spans="4:16" ht="15" customHeight="1" x14ac:dyDescent="0.25">
      <c r="D7072" s="130"/>
      <c r="E7072" s="124"/>
      <c r="F7072" s="124"/>
      <c r="G7072" s="131"/>
      <c r="H7072" s="132"/>
      <c r="I7072" s="133"/>
      <c r="J7072" s="133"/>
      <c r="K7072" s="133"/>
      <c r="L7072" s="133"/>
      <c r="M7072" s="133"/>
      <c r="N7072" s="133"/>
      <c r="O7072" s="134"/>
      <c r="P7072" s="129"/>
    </row>
    <row r="7073" spans="4:16" ht="15" customHeight="1" x14ac:dyDescent="0.25">
      <c r="D7073" s="130"/>
      <c r="E7073" s="124"/>
      <c r="F7073" s="124"/>
      <c r="G7073" s="131"/>
      <c r="H7073" s="132"/>
      <c r="I7073" s="133"/>
      <c r="J7073" s="133"/>
      <c r="K7073" s="133"/>
      <c r="L7073" s="133"/>
      <c r="M7073" s="133"/>
      <c r="N7073" s="133"/>
      <c r="O7073" s="134"/>
      <c r="P7073" s="129"/>
    </row>
    <row r="7074" spans="4:16" ht="15" customHeight="1" x14ac:dyDescent="0.25">
      <c r="D7074" s="130"/>
      <c r="E7074" s="124"/>
      <c r="F7074" s="124"/>
      <c r="G7074" s="131"/>
      <c r="H7074" s="132"/>
      <c r="I7074" s="133"/>
      <c r="J7074" s="133"/>
      <c r="K7074" s="133"/>
      <c r="L7074" s="133"/>
      <c r="M7074" s="133"/>
      <c r="N7074" s="133"/>
      <c r="O7074" s="134"/>
      <c r="P7074" s="129"/>
    </row>
    <row r="7075" spans="4:16" ht="15" customHeight="1" x14ac:dyDescent="0.25">
      <c r="D7075" s="130"/>
      <c r="E7075" s="124"/>
      <c r="F7075" s="124"/>
      <c r="G7075" s="131"/>
      <c r="H7075" s="132"/>
      <c r="I7075" s="133"/>
      <c r="J7075" s="133"/>
      <c r="K7075" s="133"/>
      <c r="L7075" s="133"/>
      <c r="M7075" s="133"/>
      <c r="N7075" s="133"/>
      <c r="O7075" s="134"/>
      <c r="P7075" s="129"/>
    </row>
    <row r="7076" spans="4:16" ht="15" customHeight="1" x14ac:dyDescent="0.25">
      <c r="D7076" s="130"/>
      <c r="E7076" s="124"/>
      <c r="F7076" s="124"/>
      <c r="G7076" s="131"/>
      <c r="H7076" s="132"/>
      <c r="I7076" s="133"/>
      <c r="J7076" s="133"/>
      <c r="K7076" s="133"/>
      <c r="L7076" s="133"/>
      <c r="M7076" s="133"/>
      <c r="N7076" s="133"/>
      <c r="O7076" s="134"/>
      <c r="P7076" s="129"/>
    </row>
    <row r="7077" spans="4:16" ht="15" customHeight="1" x14ac:dyDescent="0.25">
      <c r="D7077" s="130"/>
      <c r="E7077" s="124"/>
      <c r="F7077" s="124"/>
      <c r="G7077" s="131"/>
      <c r="H7077" s="132"/>
      <c r="I7077" s="133"/>
      <c r="J7077" s="133"/>
      <c r="K7077" s="133"/>
      <c r="L7077" s="133"/>
      <c r="M7077" s="133"/>
      <c r="N7077" s="133"/>
      <c r="O7077" s="134"/>
      <c r="P7077" s="129"/>
    </row>
    <row r="7078" spans="4:16" ht="15" customHeight="1" x14ac:dyDescent="0.25">
      <c r="D7078" s="130"/>
      <c r="E7078" s="124"/>
      <c r="F7078" s="124"/>
      <c r="G7078" s="131"/>
      <c r="H7078" s="132"/>
      <c r="I7078" s="133"/>
      <c r="J7078" s="133"/>
      <c r="K7078" s="133"/>
      <c r="L7078" s="133"/>
      <c r="M7078" s="133"/>
      <c r="N7078" s="133"/>
      <c r="O7078" s="134"/>
      <c r="P7078" s="129"/>
    </row>
    <row r="7079" spans="4:16" ht="15" customHeight="1" x14ac:dyDescent="0.25">
      <c r="D7079" s="130"/>
      <c r="E7079" s="124"/>
      <c r="F7079" s="124"/>
      <c r="G7079" s="131"/>
      <c r="H7079" s="132"/>
      <c r="I7079" s="133"/>
      <c r="J7079" s="133"/>
      <c r="K7079" s="133"/>
      <c r="L7079" s="133"/>
      <c r="M7079" s="133"/>
      <c r="N7079" s="133"/>
      <c r="O7079" s="134"/>
      <c r="P7079" s="129"/>
    </row>
    <row r="7080" spans="4:16" ht="15" customHeight="1" x14ac:dyDescent="0.25">
      <c r="D7080" s="130"/>
      <c r="E7080" s="124"/>
      <c r="F7080" s="124"/>
      <c r="G7080" s="131"/>
      <c r="H7080" s="132"/>
      <c r="I7080" s="133"/>
      <c r="J7080" s="133"/>
      <c r="K7080" s="133"/>
      <c r="L7080" s="133"/>
      <c r="M7080" s="133"/>
      <c r="N7080" s="133"/>
      <c r="O7080" s="134"/>
      <c r="P7080" s="129"/>
    </row>
    <row r="7081" spans="4:16" ht="15" customHeight="1" x14ac:dyDescent="0.25">
      <c r="D7081" s="130"/>
      <c r="E7081" s="124"/>
      <c r="F7081" s="124"/>
      <c r="G7081" s="131"/>
      <c r="H7081" s="132"/>
      <c r="I7081" s="133"/>
      <c r="J7081" s="133"/>
      <c r="K7081" s="133"/>
      <c r="L7081" s="133"/>
      <c r="M7081" s="133"/>
      <c r="N7081" s="133"/>
      <c r="O7081" s="134"/>
      <c r="P7081" s="129"/>
    </row>
    <row r="7082" spans="4:16" ht="15" customHeight="1" x14ac:dyDescent="0.25">
      <c r="D7082" s="130"/>
      <c r="E7082" s="124"/>
      <c r="F7082" s="124"/>
      <c r="G7082" s="131"/>
      <c r="H7082" s="132"/>
      <c r="I7082" s="133"/>
      <c r="J7082" s="133"/>
      <c r="K7082" s="133"/>
      <c r="L7082" s="133"/>
      <c r="M7082" s="133"/>
      <c r="N7082" s="133"/>
      <c r="O7082" s="134"/>
      <c r="P7082" s="129"/>
    </row>
    <row r="7083" spans="4:16" ht="15" customHeight="1" x14ac:dyDescent="0.25">
      <c r="D7083" s="130"/>
      <c r="E7083" s="124"/>
      <c r="F7083" s="124"/>
      <c r="G7083" s="131"/>
      <c r="H7083" s="132"/>
      <c r="I7083" s="133"/>
      <c r="J7083" s="133"/>
      <c r="K7083" s="133"/>
      <c r="L7083" s="133"/>
      <c r="M7083" s="133"/>
      <c r="N7083" s="133"/>
      <c r="O7083" s="134"/>
      <c r="P7083" s="129"/>
    </row>
    <row r="7084" spans="4:16" ht="15" customHeight="1" x14ac:dyDescent="0.25">
      <c r="D7084" s="130"/>
      <c r="E7084" s="124"/>
      <c r="F7084" s="124"/>
      <c r="G7084" s="131"/>
      <c r="H7084" s="132"/>
      <c r="I7084" s="133"/>
      <c r="J7084" s="133"/>
      <c r="K7084" s="133"/>
      <c r="L7084" s="133"/>
      <c r="M7084" s="133"/>
      <c r="N7084" s="133"/>
      <c r="O7084" s="134"/>
      <c r="P7084" s="129"/>
    </row>
    <row r="7085" spans="4:16" ht="15" customHeight="1" x14ac:dyDescent="0.25">
      <c r="D7085" s="130"/>
      <c r="E7085" s="124"/>
      <c r="F7085" s="124"/>
      <c r="G7085" s="131"/>
      <c r="H7085" s="132"/>
      <c r="I7085" s="133"/>
      <c r="J7085" s="133"/>
      <c r="K7085" s="133"/>
      <c r="L7085" s="133"/>
      <c r="M7085" s="133"/>
      <c r="N7085" s="133"/>
      <c r="O7085" s="134"/>
      <c r="P7085" s="129"/>
    </row>
    <row r="7086" spans="4:16" ht="15" customHeight="1" x14ac:dyDescent="0.25">
      <c r="D7086" s="130"/>
      <c r="E7086" s="124"/>
      <c r="F7086" s="124"/>
      <c r="G7086" s="131"/>
      <c r="H7086" s="132"/>
      <c r="I7086" s="133"/>
      <c r="J7086" s="133"/>
      <c r="K7086" s="133"/>
      <c r="L7086" s="133"/>
      <c r="M7086" s="133"/>
      <c r="N7086" s="133"/>
      <c r="O7086" s="134"/>
      <c r="P7086" s="129"/>
    </row>
    <row r="7087" spans="4:16" ht="15" customHeight="1" x14ac:dyDescent="0.25">
      <c r="D7087" s="130"/>
      <c r="E7087" s="124"/>
      <c r="F7087" s="124"/>
      <c r="G7087" s="131"/>
      <c r="H7087" s="132"/>
      <c r="I7087" s="133"/>
      <c r="J7087" s="133"/>
      <c r="K7087" s="133"/>
      <c r="L7087" s="133"/>
      <c r="M7087" s="133"/>
      <c r="N7087" s="133"/>
      <c r="O7087" s="134"/>
      <c r="P7087" s="129"/>
    </row>
    <row r="7088" spans="4:16" ht="15" customHeight="1" x14ac:dyDescent="0.25">
      <c r="D7088" s="130"/>
      <c r="E7088" s="124"/>
      <c r="F7088" s="124"/>
      <c r="G7088" s="131"/>
      <c r="H7088" s="132"/>
      <c r="I7088" s="133"/>
      <c r="J7088" s="133"/>
      <c r="K7088" s="133"/>
      <c r="L7088" s="133"/>
      <c r="M7088" s="133"/>
      <c r="N7088" s="133"/>
      <c r="O7088" s="134"/>
      <c r="P7088" s="129"/>
    </row>
    <row r="7089" spans="4:16" ht="15" customHeight="1" x14ac:dyDescent="0.25">
      <c r="D7089" s="130"/>
      <c r="E7089" s="124"/>
      <c r="F7089" s="124"/>
      <c r="G7089" s="131"/>
      <c r="H7089" s="132"/>
      <c r="I7089" s="133"/>
      <c r="J7089" s="133"/>
      <c r="K7089" s="133"/>
      <c r="L7089" s="133"/>
      <c r="M7089" s="133"/>
      <c r="N7089" s="133"/>
      <c r="O7089" s="134"/>
      <c r="P7089" s="129"/>
    </row>
    <row r="7090" spans="4:16" ht="15" customHeight="1" x14ac:dyDescent="0.25">
      <c r="D7090" s="130"/>
      <c r="E7090" s="124"/>
      <c r="F7090" s="124"/>
      <c r="G7090" s="131"/>
      <c r="H7090" s="132"/>
      <c r="I7090" s="133"/>
      <c r="J7090" s="133"/>
      <c r="K7090" s="133"/>
      <c r="L7090" s="133"/>
      <c r="M7090" s="133"/>
      <c r="N7090" s="133"/>
      <c r="O7090" s="134"/>
      <c r="P7090" s="129"/>
    </row>
    <row r="7091" spans="4:16" ht="15" customHeight="1" x14ac:dyDescent="0.25">
      <c r="D7091" s="130"/>
      <c r="E7091" s="124"/>
      <c r="F7091" s="124"/>
      <c r="G7091" s="131"/>
      <c r="H7091" s="132"/>
      <c r="I7091" s="133"/>
      <c r="J7091" s="133"/>
      <c r="K7091" s="133"/>
      <c r="L7091" s="133"/>
      <c r="M7091" s="133"/>
      <c r="N7091" s="133"/>
      <c r="O7091" s="134"/>
      <c r="P7091" s="129"/>
    </row>
    <row r="7092" spans="4:16" ht="15" customHeight="1" x14ac:dyDescent="0.25">
      <c r="D7092" s="130"/>
      <c r="E7092" s="124"/>
      <c r="F7092" s="124"/>
      <c r="G7092" s="131"/>
      <c r="H7092" s="132"/>
      <c r="I7092" s="133"/>
      <c r="J7092" s="133"/>
      <c r="K7092" s="133"/>
      <c r="L7092" s="133"/>
      <c r="M7092" s="133"/>
      <c r="N7092" s="133"/>
      <c r="O7092" s="134"/>
      <c r="P7092" s="129"/>
    </row>
    <row r="7093" spans="4:16" ht="15" customHeight="1" x14ac:dyDescent="0.25">
      <c r="D7093" s="130"/>
      <c r="E7093" s="124"/>
      <c r="F7093" s="124"/>
      <c r="G7093" s="131"/>
      <c r="H7093" s="132"/>
      <c r="I7093" s="133"/>
      <c r="J7093" s="133"/>
      <c r="K7093" s="133"/>
      <c r="L7093" s="133"/>
      <c r="M7093" s="133"/>
      <c r="N7093" s="133"/>
      <c r="O7093" s="134"/>
      <c r="P7093" s="129"/>
    </row>
    <row r="7094" spans="4:16" ht="15" customHeight="1" x14ac:dyDescent="0.25">
      <c r="D7094" s="130"/>
      <c r="E7094" s="124"/>
      <c r="F7094" s="124"/>
      <c r="G7094" s="131"/>
      <c r="H7094" s="132"/>
      <c r="I7094" s="133"/>
      <c r="J7094" s="133"/>
      <c r="K7094" s="133"/>
      <c r="L7094" s="133"/>
      <c r="M7094" s="133"/>
      <c r="N7094" s="133"/>
      <c r="O7094" s="134"/>
      <c r="P7094" s="129"/>
    </row>
    <row r="7095" spans="4:16" ht="15" customHeight="1" x14ac:dyDescent="0.25">
      <c r="D7095" s="130"/>
      <c r="E7095" s="124"/>
      <c r="F7095" s="124"/>
      <c r="G7095" s="131"/>
      <c r="H7095" s="132"/>
      <c r="I7095" s="133"/>
      <c r="J7095" s="133"/>
      <c r="K7095" s="133"/>
      <c r="L7095" s="133"/>
      <c r="M7095" s="133"/>
      <c r="N7095" s="133"/>
      <c r="O7095" s="134"/>
      <c r="P7095" s="129"/>
    </row>
    <row r="7096" spans="4:16" ht="15" customHeight="1" x14ac:dyDescent="0.25">
      <c r="D7096" s="130"/>
      <c r="E7096" s="124"/>
      <c r="F7096" s="124"/>
      <c r="G7096" s="131"/>
      <c r="H7096" s="132"/>
      <c r="I7096" s="133"/>
      <c r="J7096" s="133"/>
      <c r="K7096" s="133"/>
      <c r="L7096" s="133"/>
      <c r="M7096" s="133"/>
      <c r="N7096" s="133"/>
      <c r="O7096" s="134"/>
      <c r="P7096" s="129"/>
    </row>
    <row r="7097" spans="4:16" ht="15" customHeight="1" x14ac:dyDescent="0.25">
      <c r="D7097" s="130"/>
      <c r="E7097" s="124"/>
      <c r="F7097" s="124"/>
      <c r="G7097" s="131"/>
      <c r="H7097" s="132"/>
      <c r="I7097" s="133"/>
      <c r="J7097" s="133"/>
      <c r="K7097" s="133"/>
      <c r="L7097" s="133"/>
      <c r="M7097" s="133"/>
      <c r="N7097" s="133"/>
      <c r="O7097" s="134"/>
      <c r="P7097" s="129"/>
    </row>
    <row r="7098" spans="4:16" ht="15" customHeight="1" x14ac:dyDescent="0.25">
      <c r="D7098" s="130"/>
      <c r="E7098" s="124"/>
      <c r="F7098" s="124"/>
      <c r="G7098" s="131"/>
      <c r="H7098" s="132"/>
      <c r="I7098" s="133"/>
      <c r="J7098" s="133"/>
      <c r="K7098" s="133"/>
      <c r="L7098" s="133"/>
      <c r="M7098" s="133"/>
      <c r="N7098" s="133"/>
      <c r="O7098" s="134"/>
      <c r="P7098" s="129"/>
    </row>
    <row r="7099" spans="4:16" ht="15" customHeight="1" x14ac:dyDescent="0.25">
      <c r="D7099" s="130"/>
      <c r="E7099" s="124"/>
      <c r="F7099" s="124"/>
      <c r="G7099" s="131"/>
      <c r="H7099" s="132"/>
      <c r="I7099" s="133"/>
      <c r="J7099" s="133"/>
      <c r="K7099" s="133"/>
      <c r="L7099" s="133"/>
      <c r="M7099" s="133"/>
      <c r="N7099" s="133"/>
      <c r="O7099" s="134"/>
      <c r="P7099" s="129"/>
    </row>
    <row r="7100" spans="4:16" ht="15" customHeight="1" x14ac:dyDescent="0.25">
      <c r="D7100" s="130"/>
      <c r="E7100" s="124"/>
      <c r="F7100" s="124"/>
      <c r="G7100" s="131"/>
      <c r="H7100" s="132"/>
      <c r="I7100" s="133"/>
      <c r="J7100" s="133"/>
      <c r="K7100" s="133"/>
      <c r="L7100" s="133"/>
      <c r="M7100" s="133"/>
      <c r="N7100" s="133"/>
      <c r="O7100" s="134"/>
      <c r="P7100" s="129"/>
    </row>
    <row r="7101" spans="4:16" ht="15" customHeight="1" x14ac:dyDescent="0.25">
      <c r="D7101" s="130"/>
      <c r="E7101" s="124"/>
      <c r="F7101" s="124"/>
      <c r="G7101" s="131"/>
      <c r="H7101" s="132"/>
      <c r="I7101" s="133"/>
      <c r="J7101" s="133"/>
      <c r="K7101" s="133"/>
      <c r="L7101" s="133"/>
      <c r="M7101" s="133"/>
      <c r="N7101" s="133"/>
      <c r="O7101" s="134"/>
      <c r="P7101" s="129"/>
    </row>
    <row r="7102" spans="4:16" ht="15" customHeight="1" x14ac:dyDescent="0.25">
      <c r="D7102" s="130"/>
      <c r="E7102" s="124"/>
      <c r="F7102" s="124"/>
      <c r="G7102" s="131"/>
      <c r="H7102" s="132"/>
      <c r="I7102" s="133"/>
      <c r="J7102" s="133"/>
      <c r="K7102" s="133"/>
      <c r="L7102" s="133"/>
      <c r="M7102" s="133"/>
      <c r="N7102" s="133"/>
      <c r="O7102" s="134"/>
      <c r="P7102" s="129"/>
    </row>
    <row r="7103" spans="4:16" ht="15" customHeight="1" x14ac:dyDescent="0.25">
      <c r="D7103" s="130"/>
      <c r="E7103" s="124"/>
      <c r="F7103" s="124"/>
      <c r="G7103" s="131"/>
      <c r="H7103" s="132"/>
      <c r="I7103" s="133"/>
      <c r="J7103" s="133"/>
      <c r="K7103" s="133"/>
      <c r="L7103" s="133"/>
      <c r="M7103" s="133"/>
      <c r="N7103" s="133"/>
      <c r="O7103" s="134"/>
      <c r="P7103" s="129"/>
    </row>
    <row r="7104" spans="4:16" ht="15" customHeight="1" x14ac:dyDescent="0.25">
      <c r="D7104" s="130"/>
      <c r="E7104" s="124"/>
      <c r="F7104" s="124"/>
      <c r="G7104" s="131"/>
      <c r="H7104" s="132"/>
      <c r="I7104" s="133"/>
      <c r="J7104" s="133"/>
      <c r="K7104" s="133"/>
      <c r="L7104" s="133"/>
      <c r="M7104" s="133"/>
      <c r="N7104" s="133"/>
      <c r="O7104" s="134"/>
      <c r="P7104" s="129"/>
    </row>
    <row r="7105" spans="4:16" ht="15" customHeight="1" x14ac:dyDescent="0.25">
      <c r="D7105" s="130"/>
      <c r="E7105" s="124"/>
      <c r="F7105" s="124"/>
      <c r="G7105" s="131"/>
      <c r="H7105" s="132"/>
      <c r="I7105" s="133"/>
      <c r="J7105" s="133"/>
      <c r="K7105" s="133"/>
      <c r="L7105" s="133"/>
      <c r="M7105" s="133"/>
      <c r="N7105" s="133"/>
      <c r="O7105" s="134"/>
      <c r="P7105" s="129"/>
    </row>
    <row r="7106" spans="4:16" ht="15" customHeight="1" x14ac:dyDescent="0.25">
      <c r="D7106" s="130"/>
      <c r="E7106" s="124"/>
      <c r="F7106" s="124"/>
      <c r="G7106" s="131"/>
      <c r="H7106" s="132"/>
      <c r="I7106" s="133"/>
      <c r="J7106" s="133"/>
      <c r="K7106" s="133"/>
      <c r="L7106" s="133"/>
      <c r="M7106" s="133"/>
      <c r="N7106" s="133"/>
      <c r="O7106" s="134"/>
      <c r="P7106" s="129"/>
    </row>
    <row r="7107" spans="4:16" ht="15" customHeight="1" x14ac:dyDescent="0.25">
      <c r="D7107" s="130"/>
      <c r="E7107" s="124"/>
      <c r="F7107" s="124"/>
      <c r="G7107" s="131"/>
      <c r="H7107" s="132"/>
      <c r="I7107" s="133"/>
      <c r="J7107" s="133"/>
      <c r="K7107" s="133"/>
      <c r="L7107" s="133"/>
      <c r="M7107" s="133"/>
      <c r="N7107" s="133"/>
      <c r="O7107" s="134"/>
      <c r="P7107" s="129"/>
    </row>
    <row r="7108" spans="4:16" ht="15" customHeight="1" x14ac:dyDescent="0.25">
      <c r="D7108" s="130"/>
      <c r="E7108" s="124"/>
      <c r="F7108" s="124"/>
      <c r="G7108" s="131"/>
      <c r="H7108" s="132"/>
      <c r="I7108" s="133"/>
      <c r="J7108" s="133"/>
      <c r="K7108" s="133"/>
      <c r="L7108" s="133"/>
      <c r="M7108" s="133"/>
      <c r="N7108" s="133"/>
      <c r="O7108" s="134"/>
      <c r="P7108" s="129"/>
    </row>
    <row r="7109" spans="4:16" ht="15" customHeight="1" x14ac:dyDescent="0.25">
      <c r="D7109" s="130"/>
      <c r="E7109" s="124"/>
      <c r="F7109" s="124"/>
      <c r="G7109" s="131"/>
      <c r="H7109" s="132"/>
      <c r="I7109" s="133"/>
      <c r="J7109" s="133"/>
      <c r="K7109" s="133"/>
      <c r="L7109" s="133"/>
      <c r="M7109" s="133"/>
      <c r="N7109" s="133"/>
      <c r="O7109" s="134"/>
      <c r="P7109" s="129"/>
    </row>
    <row r="7110" spans="4:16" ht="15" customHeight="1" x14ac:dyDescent="0.25">
      <c r="D7110" s="130"/>
      <c r="E7110" s="124"/>
      <c r="F7110" s="124"/>
      <c r="G7110" s="131"/>
      <c r="H7110" s="132"/>
      <c r="I7110" s="133"/>
      <c r="J7110" s="133"/>
      <c r="K7110" s="133"/>
      <c r="L7110" s="133"/>
      <c r="M7110" s="133"/>
      <c r="N7110" s="133"/>
      <c r="O7110" s="134"/>
      <c r="P7110" s="129"/>
    </row>
    <row r="7111" spans="4:16" ht="15" customHeight="1" x14ac:dyDescent="0.25">
      <c r="D7111" s="130"/>
      <c r="E7111" s="124"/>
      <c r="F7111" s="124"/>
      <c r="G7111" s="131"/>
      <c r="H7111" s="132"/>
      <c r="I7111" s="133"/>
      <c r="J7111" s="133"/>
      <c r="K7111" s="133"/>
      <c r="L7111" s="133"/>
      <c r="M7111" s="133"/>
      <c r="N7111" s="133"/>
      <c r="O7111" s="134"/>
      <c r="P7111" s="129"/>
    </row>
    <row r="7112" spans="4:16" ht="15" customHeight="1" x14ac:dyDescent="0.25">
      <c r="D7112" s="130"/>
      <c r="E7112" s="124"/>
      <c r="F7112" s="124"/>
      <c r="G7112" s="131"/>
      <c r="H7112" s="132"/>
      <c r="I7112" s="133"/>
      <c r="J7112" s="133"/>
      <c r="K7112" s="133"/>
      <c r="L7112" s="133"/>
      <c r="M7112" s="133"/>
      <c r="N7112" s="133"/>
      <c r="O7112" s="134"/>
      <c r="P7112" s="129"/>
    </row>
    <row r="7113" spans="4:16" ht="15" customHeight="1" x14ac:dyDescent="0.25">
      <c r="D7113" s="130"/>
      <c r="E7113" s="124"/>
      <c r="F7113" s="124"/>
      <c r="G7113" s="131"/>
      <c r="H7113" s="132"/>
      <c r="I7113" s="133"/>
      <c r="J7113" s="133"/>
      <c r="K7113" s="133"/>
      <c r="L7113" s="133"/>
      <c r="M7113" s="133"/>
      <c r="N7113" s="133"/>
      <c r="O7113" s="134"/>
      <c r="P7113" s="129"/>
    </row>
    <row r="7114" spans="4:16" ht="15" customHeight="1" x14ac:dyDescent="0.25">
      <c r="D7114" s="130"/>
      <c r="E7114" s="124"/>
      <c r="F7114" s="124"/>
      <c r="G7114" s="131"/>
      <c r="H7114" s="132"/>
      <c r="I7114" s="133"/>
      <c r="J7114" s="133"/>
      <c r="K7114" s="133"/>
      <c r="L7114" s="133"/>
      <c r="M7114" s="133"/>
      <c r="N7114" s="133"/>
      <c r="O7114" s="134"/>
      <c r="P7114" s="129"/>
    </row>
    <row r="7115" spans="4:16" ht="15" customHeight="1" x14ac:dyDescent="0.25">
      <c r="D7115" s="130"/>
      <c r="E7115" s="124"/>
      <c r="F7115" s="124"/>
      <c r="G7115" s="131"/>
      <c r="H7115" s="132"/>
      <c r="I7115" s="133"/>
      <c r="J7115" s="133"/>
      <c r="K7115" s="133"/>
      <c r="L7115" s="133"/>
      <c r="M7115" s="133"/>
      <c r="N7115" s="133"/>
      <c r="O7115" s="134"/>
      <c r="P7115" s="129"/>
    </row>
    <row r="7116" spans="4:16" ht="15" customHeight="1" x14ac:dyDescent="0.25">
      <c r="D7116" s="130"/>
      <c r="E7116" s="124"/>
      <c r="F7116" s="124"/>
      <c r="G7116" s="131"/>
      <c r="H7116" s="132"/>
      <c r="I7116" s="133"/>
      <c r="J7116" s="133"/>
      <c r="K7116" s="133"/>
      <c r="L7116" s="133"/>
      <c r="M7116" s="133"/>
      <c r="N7116" s="133"/>
      <c r="O7116" s="134"/>
      <c r="P7116" s="129"/>
    </row>
    <row r="7117" spans="4:16" ht="15" customHeight="1" x14ac:dyDescent="0.25">
      <c r="D7117" s="130"/>
      <c r="E7117" s="124"/>
      <c r="F7117" s="124"/>
      <c r="G7117" s="131"/>
      <c r="H7117" s="132"/>
      <c r="I7117" s="133"/>
      <c r="J7117" s="133"/>
      <c r="K7117" s="133"/>
      <c r="L7117" s="133"/>
      <c r="M7117" s="133"/>
      <c r="N7117" s="133"/>
      <c r="O7117" s="134"/>
      <c r="P7117" s="129"/>
    </row>
    <row r="7118" spans="4:16" ht="15" customHeight="1" x14ac:dyDescent="0.25">
      <c r="D7118" s="130"/>
      <c r="E7118" s="124"/>
      <c r="F7118" s="124"/>
      <c r="G7118" s="131"/>
      <c r="H7118" s="132"/>
      <c r="I7118" s="133"/>
      <c r="J7118" s="133"/>
      <c r="K7118" s="133"/>
      <c r="L7118" s="133"/>
      <c r="M7118" s="133"/>
      <c r="N7118" s="133"/>
      <c r="O7118" s="134"/>
      <c r="P7118" s="129"/>
    </row>
    <row r="7119" spans="4:16" ht="15" customHeight="1" x14ac:dyDescent="0.25">
      <c r="D7119" s="130"/>
      <c r="E7119" s="124"/>
      <c r="F7119" s="124"/>
      <c r="G7119" s="131"/>
      <c r="H7119" s="132"/>
      <c r="I7119" s="133"/>
      <c r="J7119" s="133"/>
      <c r="K7119" s="133"/>
      <c r="L7119" s="133"/>
      <c r="M7119" s="133"/>
      <c r="N7119" s="133"/>
      <c r="O7119" s="134"/>
      <c r="P7119" s="129"/>
    </row>
    <row r="7120" spans="4:16" ht="15" customHeight="1" x14ac:dyDescent="0.25">
      <c r="D7120" s="130"/>
      <c r="E7120" s="124"/>
      <c r="F7120" s="124"/>
      <c r="G7120" s="131"/>
      <c r="H7120" s="132"/>
      <c r="I7120" s="133"/>
      <c r="J7120" s="133"/>
      <c r="K7120" s="133"/>
      <c r="L7120" s="133"/>
      <c r="M7120" s="133"/>
      <c r="N7120" s="133"/>
      <c r="O7120" s="134"/>
      <c r="P7120" s="129"/>
    </row>
    <row r="7121" spans="4:16" ht="15" customHeight="1" x14ac:dyDescent="0.25">
      <c r="D7121" s="130"/>
      <c r="E7121" s="124"/>
      <c r="F7121" s="124"/>
      <c r="G7121" s="131"/>
      <c r="H7121" s="132"/>
      <c r="I7121" s="133"/>
      <c r="J7121" s="133"/>
      <c r="K7121" s="133"/>
      <c r="L7121" s="133"/>
      <c r="M7121" s="133"/>
      <c r="N7121" s="133"/>
      <c r="O7121" s="134"/>
      <c r="P7121" s="129"/>
    </row>
    <row r="7122" spans="4:16" ht="15" customHeight="1" x14ac:dyDescent="0.25">
      <c r="D7122" s="130"/>
      <c r="E7122" s="124"/>
      <c r="F7122" s="124"/>
      <c r="G7122" s="131"/>
      <c r="H7122" s="132"/>
      <c r="I7122" s="133"/>
      <c r="J7122" s="133"/>
      <c r="K7122" s="133"/>
      <c r="L7122" s="133"/>
      <c r="M7122" s="133"/>
      <c r="N7122" s="133"/>
      <c r="O7122" s="134"/>
      <c r="P7122" s="129"/>
    </row>
    <row r="7123" spans="4:16" ht="15" customHeight="1" x14ac:dyDescent="0.25">
      <c r="D7123" s="130"/>
      <c r="E7123" s="124"/>
      <c r="F7123" s="124"/>
      <c r="G7123" s="131"/>
      <c r="H7123" s="132"/>
      <c r="I7123" s="133"/>
      <c r="J7123" s="133"/>
      <c r="K7123" s="133"/>
      <c r="L7123" s="133"/>
      <c r="M7123" s="133"/>
      <c r="N7123" s="133"/>
      <c r="O7123" s="134"/>
      <c r="P7123" s="129"/>
    </row>
    <row r="7124" spans="4:16" ht="15" customHeight="1" x14ac:dyDescent="0.25">
      <c r="D7124" s="130"/>
      <c r="E7124" s="124"/>
      <c r="F7124" s="124"/>
      <c r="G7124" s="131"/>
      <c r="H7124" s="132"/>
      <c r="I7124" s="133"/>
      <c r="J7124" s="133"/>
      <c r="K7124" s="133"/>
      <c r="L7124" s="133"/>
      <c r="M7124" s="133"/>
      <c r="N7124" s="133"/>
      <c r="O7124" s="134"/>
      <c r="P7124" s="129"/>
    </row>
    <row r="7125" spans="4:16" ht="15" customHeight="1" x14ac:dyDescent="0.25">
      <c r="D7125" s="130"/>
      <c r="E7125" s="124"/>
      <c r="F7125" s="124"/>
      <c r="G7125" s="131"/>
      <c r="H7125" s="132"/>
      <c r="I7125" s="133"/>
      <c r="J7125" s="133"/>
      <c r="K7125" s="133"/>
      <c r="L7125" s="133"/>
      <c r="M7125" s="133"/>
      <c r="N7125" s="133"/>
      <c r="O7125" s="134"/>
      <c r="P7125" s="129"/>
    </row>
    <row r="7126" spans="4:16" ht="15" customHeight="1" x14ac:dyDescent="0.25">
      <c r="D7126" s="130"/>
      <c r="E7126" s="124"/>
      <c r="F7126" s="124"/>
      <c r="G7126" s="131"/>
      <c r="H7126" s="132"/>
      <c r="I7126" s="133"/>
      <c r="J7126" s="133"/>
      <c r="K7126" s="133"/>
      <c r="L7126" s="133"/>
      <c r="M7126" s="133"/>
      <c r="N7126" s="133"/>
      <c r="O7126" s="134"/>
      <c r="P7126" s="129"/>
    </row>
    <row r="7127" spans="4:16" ht="15" customHeight="1" x14ac:dyDescent="0.25">
      <c r="D7127" s="130"/>
      <c r="E7127" s="124"/>
      <c r="F7127" s="124"/>
      <c r="G7127" s="131"/>
      <c r="H7127" s="132"/>
      <c r="I7127" s="133"/>
      <c r="J7127" s="133"/>
      <c r="K7127" s="133"/>
      <c r="L7127" s="133"/>
      <c r="M7127" s="133"/>
      <c r="N7127" s="133"/>
      <c r="O7127" s="134"/>
      <c r="P7127" s="129"/>
    </row>
    <row r="7128" spans="4:16" ht="15" customHeight="1" x14ac:dyDescent="0.25">
      <c r="D7128" s="130"/>
      <c r="E7128" s="124"/>
      <c r="F7128" s="124"/>
      <c r="G7128" s="131"/>
      <c r="H7128" s="132"/>
      <c r="I7128" s="133"/>
      <c r="J7128" s="133"/>
      <c r="K7128" s="133"/>
      <c r="L7128" s="133"/>
      <c r="M7128" s="133"/>
      <c r="N7128" s="133"/>
      <c r="O7128" s="134"/>
      <c r="P7128" s="129"/>
    </row>
    <row r="7129" spans="4:16" ht="15" customHeight="1" x14ac:dyDescent="0.25">
      <c r="D7129" s="130"/>
      <c r="E7129" s="124"/>
      <c r="F7129" s="124"/>
      <c r="G7129" s="131"/>
      <c r="H7129" s="132"/>
      <c r="I7129" s="133"/>
      <c r="J7129" s="133"/>
      <c r="K7129" s="133"/>
      <c r="L7129" s="133"/>
      <c r="M7129" s="133"/>
      <c r="N7129" s="133"/>
      <c r="O7129" s="134"/>
      <c r="P7129" s="129"/>
    </row>
    <row r="7130" spans="4:16" ht="15" customHeight="1" x14ac:dyDescent="0.25">
      <c r="D7130" s="130"/>
      <c r="E7130" s="124"/>
      <c r="F7130" s="124"/>
      <c r="G7130" s="131"/>
      <c r="H7130" s="132"/>
      <c r="I7130" s="133"/>
      <c r="J7130" s="133"/>
      <c r="K7130" s="133"/>
      <c r="L7130" s="133"/>
      <c r="M7130" s="133"/>
      <c r="N7130" s="133"/>
      <c r="O7130" s="134"/>
      <c r="P7130" s="129"/>
    </row>
    <row r="7131" spans="4:16" ht="15" customHeight="1" x14ac:dyDescent="0.25">
      <c r="D7131" s="130"/>
      <c r="E7131" s="124"/>
      <c r="F7131" s="124"/>
      <c r="G7131" s="131"/>
      <c r="H7131" s="132"/>
      <c r="I7131" s="133"/>
      <c r="J7131" s="133"/>
      <c r="K7131" s="133"/>
      <c r="L7131" s="133"/>
      <c r="M7131" s="133"/>
      <c r="N7131" s="133"/>
      <c r="O7131" s="134"/>
      <c r="P7131" s="129"/>
    </row>
    <row r="7132" spans="4:16" ht="15" customHeight="1" x14ac:dyDescent="0.25">
      <c r="D7132" s="130"/>
      <c r="E7132" s="124"/>
      <c r="F7132" s="124"/>
      <c r="G7132" s="131"/>
      <c r="H7132" s="132"/>
      <c r="I7132" s="133"/>
      <c r="J7132" s="133"/>
      <c r="K7132" s="133"/>
      <c r="L7132" s="133"/>
      <c r="M7132" s="133"/>
      <c r="N7132" s="133"/>
      <c r="O7132" s="134"/>
      <c r="P7132" s="129"/>
    </row>
    <row r="7133" spans="4:16" ht="15" customHeight="1" x14ac:dyDescent="0.25">
      <c r="D7133" s="130"/>
      <c r="E7133" s="124"/>
      <c r="F7133" s="124"/>
      <c r="G7133" s="131"/>
      <c r="H7133" s="132"/>
      <c r="I7133" s="133"/>
      <c r="J7133" s="133"/>
      <c r="K7133" s="133"/>
      <c r="L7133" s="133"/>
      <c r="M7133" s="133"/>
      <c r="N7133" s="133"/>
      <c r="O7133" s="134"/>
      <c r="P7133" s="129"/>
    </row>
    <row r="7134" spans="4:16" ht="15" customHeight="1" x14ac:dyDescent="0.25">
      <c r="D7134" s="130"/>
      <c r="E7134" s="124"/>
      <c r="F7134" s="124"/>
      <c r="G7134" s="131"/>
      <c r="H7134" s="132"/>
      <c r="I7134" s="133"/>
      <c r="J7134" s="133"/>
      <c r="K7134" s="133"/>
      <c r="L7134" s="133"/>
      <c r="M7134" s="133"/>
      <c r="N7134" s="133"/>
      <c r="O7134" s="134"/>
      <c r="P7134" s="129"/>
    </row>
    <row r="7135" spans="4:16" ht="15" customHeight="1" x14ac:dyDescent="0.25">
      <c r="D7135" s="130"/>
      <c r="E7135" s="124"/>
      <c r="F7135" s="124"/>
      <c r="G7135" s="131"/>
      <c r="H7135" s="132"/>
      <c r="I7135" s="133"/>
      <c r="J7135" s="133"/>
      <c r="K7135" s="133"/>
      <c r="L7135" s="133"/>
      <c r="M7135" s="133"/>
      <c r="N7135" s="133"/>
      <c r="O7135" s="134"/>
      <c r="P7135" s="129"/>
    </row>
    <row r="7136" spans="4:16" ht="15" customHeight="1" x14ac:dyDescent="0.25">
      <c r="D7136" s="130"/>
      <c r="E7136" s="124"/>
      <c r="F7136" s="124"/>
      <c r="G7136" s="131"/>
      <c r="H7136" s="132"/>
      <c r="I7136" s="133"/>
      <c r="J7136" s="133"/>
      <c r="K7136" s="133"/>
      <c r="L7136" s="133"/>
      <c r="M7136" s="133"/>
      <c r="N7136" s="133"/>
      <c r="O7136" s="134"/>
      <c r="P7136" s="129"/>
    </row>
    <row r="7137" spans="4:16" ht="15" customHeight="1" x14ac:dyDescent="0.25">
      <c r="D7137" s="130"/>
      <c r="E7137" s="124"/>
      <c r="F7137" s="124"/>
      <c r="G7137" s="131"/>
      <c r="H7137" s="132"/>
      <c r="I7137" s="133"/>
      <c r="J7137" s="133"/>
      <c r="K7137" s="133"/>
      <c r="L7137" s="133"/>
      <c r="M7137" s="133"/>
      <c r="N7137" s="133"/>
      <c r="O7137" s="134"/>
      <c r="P7137" s="129"/>
    </row>
    <row r="7138" spans="4:16" ht="15" customHeight="1" x14ac:dyDescent="0.25">
      <c r="D7138" s="130"/>
      <c r="E7138" s="124"/>
      <c r="F7138" s="124"/>
      <c r="G7138" s="131"/>
      <c r="H7138" s="132"/>
      <c r="I7138" s="133"/>
      <c r="J7138" s="133"/>
      <c r="K7138" s="133"/>
      <c r="L7138" s="133"/>
      <c r="M7138" s="133"/>
      <c r="N7138" s="133"/>
      <c r="O7138" s="134"/>
      <c r="P7138" s="129"/>
    </row>
    <row r="7139" spans="4:16" ht="15" customHeight="1" x14ac:dyDescent="0.25">
      <c r="D7139" s="130"/>
      <c r="E7139" s="124"/>
      <c r="F7139" s="124"/>
      <c r="G7139" s="131"/>
      <c r="H7139" s="132"/>
      <c r="I7139" s="133"/>
      <c r="J7139" s="133"/>
      <c r="K7139" s="133"/>
      <c r="L7139" s="133"/>
      <c r="M7139" s="133"/>
      <c r="N7139" s="133"/>
      <c r="O7139" s="134"/>
      <c r="P7139" s="129"/>
    </row>
    <row r="7140" spans="4:16" ht="15" customHeight="1" x14ac:dyDescent="0.25">
      <c r="D7140" s="130"/>
      <c r="E7140" s="124"/>
      <c r="F7140" s="124"/>
      <c r="G7140" s="131"/>
      <c r="H7140" s="132"/>
      <c r="I7140" s="133"/>
      <c r="J7140" s="133"/>
      <c r="K7140" s="133"/>
      <c r="L7140" s="133"/>
      <c r="M7140" s="133"/>
      <c r="N7140" s="133"/>
      <c r="O7140" s="134"/>
      <c r="P7140" s="129"/>
    </row>
    <row r="7141" spans="4:16" ht="15" customHeight="1" x14ac:dyDescent="0.25">
      <c r="D7141" s="130"/>
      <c r="E7141" s="124"/>
      <c r="F7141" s="124"/>
      <c r="G7141" s="131"/>
      <c r="H7141" s="132"/>
      <c r="I7141" s="133"/>
      <c r="J7141" s="133"/>
      <c r="K7141" s="133"/>
      <c r="L7141" s="133"/>
      <c r="M7141" s="133"/>
      <c r="N7141" s="133"/>
      <c r="O7141" s="134"/>
      <c r="P7141" s="129"/>
    </row>
    <row r="7142" spans="4:16" ht="15" customHeight="1" x14ac:dyDescent="0.25">
      <c r="D7142" s="130"/>
      <c r="E7142" s="124"/>
      <c r="F7142" s="124"/>
      <c r="G7142" s="131"/>
      <c r="H7142" s="132"/>
      <c r="I7142" s="133"/>
      <c r="J7142" s="133"/>
      <c r="K7142" s="133"/>
      <c r="L7142" s="133"/>
      <c r="M7142" s="133"/>
      <c r="N7142" s="133"/>
      <c r="O7142" s="134"/>
      <c r="P7142" s="129"/>
    </row>
    <row r="7143" spans="4:16" ht="15" customHeight="1" x14ac:dyDescent="0.25">
      <c r="D7143" s="130"/>
      <c r="E7143" s="124"/>
      <c r="F7143" s="124"/>
      <c r="G7143" s="131"/>
      <c r="H7143" s="132"/>
      <c r="I7143" s="133"/>
      <c r="J7143" s="133"/>
      <c r="K7143" s="133"/>
      <c r="L7143" s="133"/>
      <c r="M7143" s="133"/>
      <c r="N7143" s="133"/>
      <c r="O7143" s="134"/>
      <c r="P7143" s="129"/>
    </row>
    <row r="7144" spans="4:16" ht="15" customHeight="1" x14ac:dyDescent="0.25">
      <c r="D7144" s="130"/>
      <c r="E7144" s="124"/>
      <c r="F7144" s="124"/>
      <c r="G7144" s="131"/>
      <c r="H7144" s="132"/>
      <c r="I7144" s="133"/>
      <c r="J7144" s="133"/>
      <c r="K7144" s="133"/>
      <c r="L7144" s="133"/>
      <c r="M7144" s="133"/>
      <c r="N7144" s="133"/>
      <c r="O7144" s="134"/>
      <c r="P7144" s="129"/>
    </row>
    <row r="7145" spans="4:16" ht="15" customHeight="1" x14ac:dyDescent="0.25">
      <c r="D7145" s="130"/>
      <c r="E7145" s="124"/>
      <c r="F7145" s="124"/>
      <c r="G7145" s="131"/>
      <c r="H7145" s="132"/>
      <c r="I7145" s="133"/>
      <c r="J7145" s="133"/>
      <c r="K7145" s="133"/>
      <c r="L7145" s="133"/>
      <c r="M7145" s="133"/>
      <c r="N7145" s="133"/>
      <c r="O7145" s="134"/>
      <c r="P7145" s="129"/>
    </row>
    <row r="7146" spans="4:16" ht="15" customHeight="1" x14ac:dyDescent="0.25">
      <c r="D7146" s="130"/>
      <c r="E7146" s="124"/>
      <c r="F7146" s="124"/>
      <c r="G7146" s="131"/>
      <c r="H7146" s="132"/>
      <c r="I7146" s="133"/>
      <c r="J7146" s="133"/>
      <c r="K7146" s="133"/>
      <c r="L7146" s="133"/>
      <c r="M7146" s="133"/>
      <c r="N7146" s="133"/>
      <c r="O7146" s="134"/>
      <c r="P7146" s="129"/>
    </row>
    <row r="7147" spans="4:16" ht="15" customHeight="1" x14ac:dyDescent="0.25">
      <c r="D7147" s="130"/>
      <c r="E7147" s="124"/>
      <c r="F7147" s="124"/>
      <c r="G7147" s="131"/>
      <c r="H7147" s="132"/>
      <c r="I7147" s="133"/>
      <c r="J7147" s="133"/>
      <c r="K7147" s="133"/>
      <c r="L7147" s="133"/>
      <c r="M7147" s="133"/>
      <c r="N7147" s="133"/>
      <c r="O7147" s="134"/>
      <c r="P7147" s="129"/>
    </row>
    <row r="7148" spans="4:16" ht="15" customHeight="1" x14ac:dyDescent="0.25">
      <c r="D7148" s="130"/>
      <c r="E7148" s="124"/>
      <c r="F7148" s="124"/>
      <c r="G7148" s="131"/>
      <c r="H7148" s="132"/>
      <c r="I7148" s="133"/>
      <c r="J7148" s="133"/>
      <c r="K7148" s="133"/>
      <c r="L7148" s="133"/>
      <c r="M7148" s="133"/>
      <c r="N7148" s="133"/>
      <c r="O7148" s="134"/>
      <c r="P7148" s="129"/>
    </row>
    <row r="7149" spans="4:16" ht="15" customHeight="1" x14ac:dyDescent="0.25">
      <c r="D7149" s="130"/>
      <c r="E7149" s="124"/>
      <c r="F7149" s="124"/>
      <c r="G7149" s="131"/>
      <c r="H7149" s="132"/>
      <c r="I7149" s="133"/>
      <c r="J7149" s="133"/>
      <c r="K7149" s="133"/>
      <c r="L7149" s="133"/>
      <c r="M7149" s="133"/>
      <c r="N7149" s="133"/>
      <c r="O7149" s="134"/>
      <c r="P7149" s="129"/>
    </row>
    <row r="7150" spans="4:16" ht="15" customHeight="1" x14ac:dyDescent="0.25">
      <c r="D7150" s="130"/>
      <c r="E7150" s="124"/>
      <c r="F7150" s="124"/>
      <c r="G7150" s="131"/>
      <c r="H7150" s="132"/>
      <c r="I7150" s="133"/>
      <c r="J7150" s="133"/>
      <c r="K7150" s="133"/>
      <c r="L7150" s="133"/>
      <c r="M7150" s="133"/>
      <c r="N7150" s="133"/>
      <c r="O7150" s="134"/>
      <c r="P7150" s="129"/>
    </row>
    <row r="7151" spans="4:16" ht="15" customHeight="1" x14ac:dyDescent="0.25">
      <c r="D7151" s="130"/>
      <c r="E7151" s="124"/>
      <c r="F7151" s="124"/>
      <c r="G7151" s="131"/>
      <c r="H7151" s="132"/>
      <c r="I7151" s="133"/>
      <c r="J7151" s="133"/>
      <c r="K7151" s="133"/>
      <c r="L7151" s="133"/>
      <c r="M7151" s="133"/>
      <c r="N7151" s="133"/>
      <c r="O7151" s="134"/>
      <c r="P7151" s="129"/>
    </row>
    <row r="7152" spans="4:16" ht="15" customHeight="1" x14ac:dyDescent="0.25">
      <c r="D7152" s="130"/>
      <c r="E7152" s="124"/>
      <c r="F7152" s="124"/>
      <c r="G7152" s="131"/>
      <c r="H7152" s="132"/>
      <c r="I7152" s="133"/>
      <c r="J7152" s="133"/>
      <c r="K7152" s="133"/>
      <c r="L7152" s="133"/>
      <c r="M7152" s="133"/>
      <c r="N7152" s="133"/>
      <c r="O7152" s="134"/>
      <c r="P7152" s="129"/>
    </row>
    <row r="7153" spans="4:16" ht="15" customHeight="1" x14ac:dyDescent="0.25">
      <c r="D7153" s="130"/>
      <c r="E7153" s="124"/>
      <c r="F7153" s="124"/>
      <c r="G7153" s="131"/>
      <c r="H7153" s="132"/>
      <c r="I7153" s="133"/>
      <c r="J7153" s="133"/>
      <c r="K7153" s="133"/>
      <c r="L7153" s="133"/>
      <c r="M7153" s="133"/>
      <c r="N7153" s="133"/>
      <c r="O7153" s="134"/>
      <c r="P7153" s="129"/>
    </row>
    <row r="7154" spans="4:16" ht="15" customHeight="1" x14ac:dyDescent="0.25">
      <c r="D7154" s="130"/>
      <c r="E7154" s="124"/>
      <c r="F7154" s="124"/>
      <c r="G7154" s="131"/>
      <c r="H7154" s="132"/>
      <c r="I7154" s="133"/>
      <c r="J7154" s="133"/>
      <c r="K7154" s="133"/>
      <c r="L7154" s="133"/>
      <c r="M7154" s="133"/>
      <c r="N7154" s="133"/>
      <c r="O7154" s="134"/>
      <c r="P7154" s="129"/>
    </row>
    <row r="7155" spans="4:16" ht="15" customHeight="1" x14ac:dyDescent="0.25">
      <c r="D7155" s="130"/>
      <c r="E7155" s="124"/>
      <c r="F7155" s="124"/>
      <c r="G7155" s="131"/>
      <c r="H7155" s="132"/>
      <c r="I7155" s="133"/>
      <c r="J7155" s="133"/>
      <c r="K7155" s="133"/>
      <c r="L7155" s="133"/>
      <c r="M7155" s="133"/>
      <c r="N7155" s="133"/>
      <c r="O7155" s="134"/>
      <c r="P7155" s="129"/>
    </row>
    <row r="7156" spans="4:16" ht="15" customHeight="1" x14ac:dyDescent="0.25">
      <c r="D7156" s="130"/>
      <c r="E7156" s="124"/>
      <c r="F7156" s="124"/>
      <c r="G7156" s="131"/>
      <c r="H7156" s="132"/>
      <c r="I7156" s="133"/>
      <c r="J7156" s="133"/>
      <c r="K7156" s="133"/>
      <c r="L7156" s="133"/>
      <c r="M7156" s="133"/>
      <c r="N7156" s="133"/>
      <c r="O7156" s="134"/>
      <c r="P7156" s="129"/>
    </row>
    <row r="7157" spans="4:16" ht="15" customHeight="1" x14ac:dyDescent="0.25">
      <c r="D7157" s="130"/>
      <c r="E7157" s="124"/>
      <c r="F7157" s="124"/>
      <c r="G7157" s="131"/>
      <c r="H7157" s="132"/>
      <c r="I7157" s="133"/>
      <c r="J7157" s="133"/>
      <c r="K7157" s="133"/>
      <c r="L7157" s="133"/>
      <c r="M7157" s="133"/>
      <c r="N7157" s="133"/>
      <c r="O7157" s="134"/>
      <c r="P7157" s="129"/>
    </row>
    <row r="7158" spans="4:16" ht="15" customHeight="1" x14ac:dyDescent="0.25">
      <c r="D7158" s="130"/>
      <c r="E7158" s="124"/>
      <c r="F7158" s="124"/>
      <c r="G7158" s="131"/>
      <c r="H7158" s="132"/>
      <c r="I7158" s="133"/>
      <c r="J7158" s="133"/>
      <c r="K7158" s="133"/>
      <c r="L7158" s="133"/>
      <c r="M7158" s="133"/>
      <c r="N7158" s="133"/>
      <c r="O7158" s="134"/>
      <c r="P7158" s="129"/>
    </row>
    <row r="7159" spans="4:16" ht="15" customHeight="1" x14ac:dyDescent="0.25">
      <c r="D7159" s="130"/>
      <c r="E7159" s="124"/>
      <c r="F7159" s="124"/>
      <c r="G7159" s="131"/>
      <c r="H7159" s="132"/>
      <c r="I7159" s="133"/>
      <c r="J7159" s="133"/>
      <c r="K7159" s="133"/>
      <c r="L7159" s="133"/>
      <c r="M7159" s="133"/>
      <c r="N7159" s="133"/>
      <c r="O7159" s="134"/>
      <c r="P7159" s="129"/>
    </row>
    <row r="7160" spans="4:16" ht="15" customHeight="1" x14ac:dyDescent="0.25">
      <c r="D7160" s="130"/>
      <c r="E7160" s="124"/>
      <c r="F7160" s="124"/>
      <c r="G7160" s="131"/>
      <c r="H7160" s="132"/>
      <c r="I7160" s="133"/>
      <c r="J7160" s="133"/>
      <c r="K7160" s="133"/>
      <c r="L7160" s="133"/>
      <c r="M7160" s="133"/>
      <c r="N7160" s="133"/>
      <c r="O7160" s="134"/>
      <c r="P7160" s="129"/>
    </row>
    <row r="7161" spans="4:16" ht="15" customHeight="1" x14ac:dyDescent="0.25">
      <c r="D7161" s="130"/>
      <c r="E7161" s="124"/>
      <c r="F7161" s="124"/>
      <c r="G7161" s="131"/>
      <c r="H7161" s="132"/>
      <c r="I7161" s="133"/>
      <c r="J7161" s="133"/>
      <c r="K7161" s="133"/>
      <c r="L7161" s="133"/>
      <c r="M7161" s="133"/>
      <c r="N7161" s="133"/>
      <c r="O7161" s="134"/>
      <c r="P7161" s="129"/>
    </row>
    <row r="7162" spans="4:16" ht="15" customHeight="1" x14ac:dyDescent="0.25">
      <c r="D7162" s="130"/>
      <c r="E7162" s="124"/>
      <c r="F7162" s="124"/>
      <c r="G7162" s="131"/>
      <c r="H7162" s="132"/>
      <c r="I7162" s="133"/>
      <c r="J7162" s="133"/>
      <c r="K7162" s="133"/>
      <c r="L7162" s="133"/>
      <c r="M7162" s="133"/>
      <c r="N7162" s="133"/>
      <c r="O7162" s="134"/>
      <c r="P7162" s="129"/>
    </row>
    <row r="7163" spans="4:16" ht="15" customHeight="1" x14ac:dyDescent="0.25">
      <c r="D7163" s="130"/>
      <c r="E7163" s="124"/>
      <c r="F7163" s="124"/>
      <c r="G7163" s="131"/>
      <c r="H7163" s="132"/>
      <c r="I7163" s="133"/>
      <c r="J7163" s="133"/>
      <c r="K7163" s="133"/>
      <c r="L7163" s="133"/>
      <c r="M7163" s="133"/>
      <c r="N7163" s="133"/>
      <c r="O7163" s="134"/>
      <c r="P7163" s="129"/>
    </row>
    <row r="7164" spans="4:16" ht="15" customHeight="1" x14ac:dyDescent="0.25">
      <c r="D7164" s="130"/>
      <c r="E7164" s="124"/>
      <c r="F7164" s="124"/>
      <c r="G7164" s="131"/>
      <c r="H7164" s="132"/>
      <c r="I7164" s="133"/>
      <c r="J7164" s="133"/>
      <c r="K7164" s="133"/>
      <c r="L7164" s="133"/>
      <c r="M7164" s="133"/>
      <c r="N7164" s="133"/>
      <c r="O7164" s="134"/>
      <c r="P7164" s="129"/>
    </row>
    <row r="7165" spans="4:16" ht="15" customHeight="1" x14ac:dyDescent="0.25">
      <c r="D7165" s="130"/>
      <c r="E7165" s="124"/>
      <c r="F7165" s="124"/>
      <c r="G7165" s="131"/>
      <c r="H7165" s="132"/>
      <c r="I7165" s="133"/>
      <c r="J7165" s="133"/>
      <c r="K7165" s="133"/>
      <c r="L7165" s="133"/>
      <c r="M7165" s="133"/>
      <c r="N7165" s="133"/>
      <c r="O7165" s="134"/>
      <c r="P7165" s="129"/>
    </row>
    <row r="7166" spans="4:16" ht="15" customHeight="1" x14ac:dyDescent="0.25">
      <c r="D7166" s="130"/>
      <c r="E7166" s="124"/>
      <c r="F7166" s="124"/>
      <c r="G7166" s="131"/>
      <c r="H7166" s="132"/>
      <c r="I7166" s="133"/>
      <c r="J7166" s="133"/>
      <c r="K7166" s="133"/>
      <c r="L7166" s="133"/>
      <c r="M7166" s="133"/>
      <c r="N7166" s="133"/>
      <c r="O7166" s="134"/>
      <c r="P7166" s="129"/>
    </row>
    <row r="7167" spans="4:16" ht="15" customHeight="1" x14ac:dyDescent="0.25">
      <c r="D7167" s="130"/>
      <c r="E7167" s="124"/>
      <c r="F7167" s="124"/>
      <c r="G7167" s="131"/>
      <c r="H7167" s="132"/>
      <c r="I7167" s="133"/>
      <c r="J7167" s="133"/>
      <c r="K7167" s="133"/>
      <c r="L7167" s="133"/>
      <c r="M7167" s="133"/>
      <c r="N7167" s="133"/>
      <c r="O7167" s="134"/>
      <c r="P7167" s="129"/>
    </row>
    <row r="7168" spans="4:16" ht="15" customHeight="1" x14ac:dyDescent="0.25">
      <c r="D7168" s="130"/>
      <c r="E7168" s="124"/>
      <c r="F7168" s="124"/>
      <c r="G7168" s="131"/>
      <c r="H7168" s="132"/>
      <c r="I7168" s="133"/>
      <c r="J7168" s="133"/>
      <c r="K7168" s="133"/>
      <c r="L7168" s="133"/>
      <c r="M7168" s="133"/>
      <c r="N7168" s="133"/>
      <c r="O7168" s="134"/>
      <c r="P7168" s="129"/>
    </row>
    <row r="7169" spans="4:16" ht="15" customHeight="1" x14ac:dyDescent="0.25">
      <c r="D7169" s="130"/>
      <c r="E7169" s="124"/>
      <c r="F7169" s="124"/>
      <c r="G7169" s="131"/>
      <c r="H7169" s="132"/>
      <c r="I7169" s="133"/>
      <c r="J7169" s="133"/>
      <c r="K7169" s="133"/>
      <c r="L7169" s="133"/>
      <c r="M7169" s="133"/>
      <c r="N7169" s="133"/>
      <c r="O7169" s="134"/>
      <c r="P7169" s="129"/>
    </row>
    <row r="7170" spans="4:16" ht="15" customHeight="1" x14ac:dyDescent="0.25">
      <c r="D7170" s="130"/>
      <c r="E7170" s="124"/>
      <c r="F7170" s="124"/>
      <c r="G7170" s="131"/>
      <c r="H7170" s="132"/>
      <c r="I7170" s="133"/>
      <c r="J7170" s="133"/>
      <c r="K7170" s="133"/>
      <c r="L7170" s="133"/>
      <c r="M7170" s="133"/>
      <c r="N7170" s="133"/>
      <c r="O7170" s="134"/>
      <c r="P7170" s="129"/>
    </row>
    <row r="7171" spans="4:16" ht="15" customHeight="1" x14ac:dyDescent="0.25">
      <c r="D7171" s="130"/>
      <c r="E7171" s="124"/>
      <c r="F7171" s="124"/>
      <c r="G7171" s="131"/>
      <c r="H7171" s="132"/>
      <c r="I7171" s="133"/>
      <c r="J7171" s="133"/>
      <c r="K7171" s="133"/>
      <c r="L7171" s="133"/>
      <c r="M7171" s="133"/>
      <c r="N7171" s="133"/>
      <c r="O7171" s="134"/>
      <c r="P7171" s="129"/>
    </row>
    <row r="7172" spans="4:16" ht="15" customHeight="1" x14ac:dyDescent="0.25">
      <c r="D7172" s="130"/>
      <c r="E7172" s="124"/>
      <c r="F7172" s="124"/>
      <c r="G7172" s="131"/>
      <c r="H7172" s="132"/>
      <c r="I7172" s="133"/>
      <c r="J7172" s="133"/>
      <c r="K7172" s="133"/>
      <c r="L7172" s="133"/>
      <c r="M7172" s="133"/>
      <c r="N7172" s="133"/>
      <c r="O7172" s="134"/>
      <c r="P7172" s="129"/>
    </row>
    <row r="7173" spans="4:16" ht="15" customHeight="1" x14ac:dyDescent="0.25">
      <c r="D7173" s="130"/>
      <c r="E7173" s="124"/>
      <c r="F7173" s="124"/>
      <c r="G7173" s="131"/>
      <c r="H7173" s="132"/>
      <c r="I7173" s="133"/>
      <c r="J7173" s="133"/>
      <c r="K7173" s="133"/>
      <c r="L7173" s="133"/>
      <c r="M7173" s="133"/>
      <c r="N7173" s="133"/>
      <c r="O7173" s="134"/>
      <c r="P7173" s="129"/>
    </row>
    <row r="7174" spans="4:16" ht="15" customHeight="1" x14ac:dyDescent="0.25">
      <c r="D7174" s="130"/>
      <c r="E7174" s="124"/>
      <c r="F7174" s="124"/>
      <c r="G7174" s="131"/>
      <c r="H7174" s="132"/>
      <c r="I7174" s="133"/>
      <c r="J7174" s="133"/>
      <c r="K7174" s="133"/>
      <c r="L7174" s="133"/>
      <c r="M7174" s="133"/>
      <c r="N7174" s="133"/>
      <c r="O7174" s="134"/>
      <c r="P7174" s="129"/>
    </row>
    <row r="7175" spans="4:16" ht="15" customHeight="1" x14ac:dyDescent="0.25">
      <c r="D7175" s="130"/>
      <c r="E7175" s="124"/>
      <c r="F7175" s="124"/>
      <c r="G7175" s="131"/>
      <c r="H7175" s="132"/>
      <c r="I7175" s="133"/>
      <c r="J7175" s="133"/>
      <c r="K7175" s="133"/>
      <c r="L7175" s="133"/>
      <c r="M7175" s="133"/>
      <c r="N7175" s="133"/>
      <c r="O7175" s="134"/>
      <c r="P7175" s="129"/>
    </row>
    <row r="7176" spans="4:16" ht="15" customHeight="1" x14ac:dyDescent="0.25">
      <c r="D7176" s="130"/>
      <c r="E7176" s="124"/>
      <c r="F7176" s="124"/>
      <c r="G7176" s="131"/>
      <c r="H7176" s="132"/>
      <c r="I7176" s="133"/>
      <c r="J7176" s="133"/>
      <c r="K7176" s="133"/>
      <c r="L7176" s="133"/>
      <c r="M7176" s="133"/>
      <c r="N7176" s="133"/>
      <c r="O7176" s="134"/>
      <c r="P7176" s="129"/>
    </row>
    <row r="7177" spans="4:16" ht="15" customHeight="1" x14ac:dyDescent="0.25">
      <c r="D7177" s="130"/>
      <c r="E7177" s="124"/>
      <c r="F7177" s="124"/>
      <c r="G7177" s="131"/>
      <c r="H7177" s="132"/>
      <c r="I7177" s="133"/>
      <c r="J7177" s="133"/>
      <c r="K7177" s="133"/>
      <c r="L7177" s="133"/>
      <c r="M7177" s="133"/>
      <c r="N7177" s="133"/>
      <c r="O7177" s="134"/>
      <c r="P7177" s="129"/>
    </row>
    <row r="7178" spans="4:16" ht="15" customHeight="1" x14ac:dyDescent="0.25">
      <c r="D7178" s="130"/>
      <c r="E7178" s="124"/>
      <c r="F7178" s="124"/>
      <c r="G7178" s="131"/>
      <c r="H7178" s="132"/>
      <c r="I7178" s="133"/>
      <c r="J7178" s="133"/>
      <c r="K7178" s="133"/>
      <c r="L7178" s="133"/>
      <c r="M7178" s="133"/>
      <c r="N7178" s="133"/>
      <c r="O7178" s="134"/>
      <c r="P7178" s="129"/>
    </row>
    <row r="7179" spans="4:16" ht="15" customHeight="1" x14ac:dyDescent="0.25">
      <c r="D7179" s="130"/>
      <c r="E7179" s="124"/>
      <c r="F7179" s="124"/>
      <c r="G7179" s="131"/>
      <c r="H7179" s="132"/>
      <c r="I7179" s="133"/>
      <c r="J7179" s="133"/>
      <c r="K7179" s="133"/>
      <c r="L7179" s="133"/>
      <c r="M7179" s="133"/>
      <c r="N7179" s="133"/>
      <c r="O7179" s="134"/>
      <c r="P7179" s="129"/>
    </row>
    <row r="7180" spans="4:16" ht="15" customHeight="1" x14ac:dyDescent="0.25">
      <c r="D7180" s="130"/>
      <c r="E7180" s="124"/>
      <c r="F7180" s="124"/>
      <c r="G7180" s="131"/>
      <c r="H7180" s="132"/>
      <c r="I7180" s="133"/>
      <c r="J7180" s="133"/>
      <c r="K7180" s="133"/>
      <c r="L7180" s="133"/>
      <c r="M7180" s="133"/>
      <c r="N7180" s="133"/>
      <c r="O7180" s="134"/>
      <c r="P7180" s="129"/>
    </row>
    <row r="7181" spans="4:16" ht="15" customHeight="1" x14ac:dyDescent="0.25">
      <c r="D7181" s="130"/>
      <c r="E7181" s="124"/>
      <c r="F7181" s="124"/>
      <c r="G7181" s="131"/>
      <c r="H7181" s="132"/>
      <c r="I7181" s="133"/>
      <c r="J7181" s="133"/>
      <c r="K7181" s="133"/>
      <c r="L7181" s="133"/>
      <c r="M7181" s="133"/>
      <c r="N7181" s="133"/>
      <c r="O7181" s="134"/>
      <c r="P7181" s="129"/>
    </row>
    <row r="7182" spans="4:16" ht="15" customHeight="1" x14ac:dyDescent="0.25">
      <c r="D7182" s="130"/>
      <c r="E7182" s="124"/>
      <c r="F7182" s="124"/>
      <c r="G7182" s="131"/>
      <c r="H7182" s="132"/>
      <c r="I7182" s="133"/>
      <c r="J7182" s="133"/>
      <c r="K7182" s="133"/>
      <c r="L7182" s="133"/>
      <c r="M7182" s="133"/>
      <c r="N7182" s="133"/>
      <c r="O7182" s="134"/>
      <c r="P7182" s="129"/>
    </row>
    <row r="7183" spans="4:16" ht="15" customHeight="1" x14ac:dyDescent="0.25">
      <c r="D7183" s="130"/>
      <c r="E7183" s="124"/>
      <c r="F7183" s="124"/>
      <c r="G7183" s="131"/>
      <c r="H7183" s="132"/>
      <c r="I7183" s="133"/>
      <c r="J7183" s="133"/>
      <c r="K7183" s="133"/>
      <c r="L7183" s="133"/>
      <c r="M7183" s="133"/>
      <c r="N7183" s="133"/>
      <c r="O7183" s="134"/>
      <c r="P7183" s="129"/>
    </row>
    <row r="7184" spans="4:16" ht="15" customHeight="1" x14ac:dyDescent="0.25">
      <c r="D7184" s="130"/>
      <c r="E7184" s="124"/>
      <c r="F7184" s="124"/>
      <c r="G7184" s="131"/>
      <c r="H7184" s="132"/>
      <c r="I7184" s="133"/>
      <c r="J7184" s="133"/>
      <c r="K7184" s="133"/>
      <c r="L7184" s="133"/>
      <c r="M7184" s="133"/>
      <c r="N7184" s="133"/>
      <c r="O7184" s="134"/>
      <c r="P7184" s="129"/>
    </row>
    <row r="7185" spans="4:16" ht="15" customHeight="1" x14ac:dyDescent="0.25">
      <c r="D7185" s="130"/>
      <c r="E7185" s="124"/>
      <c r="F7185" s="124"/>
      <c r="G7185" s="131"/>
      <c r="H7185" s="132"/>
      <c r="I7185" s="133"/>
      <c r="J7185" s="133"/>
      <c r="K7185" s="133"/>
      <c r="L7185" s="133"/>
      <c r="M7185" s="133"/>
      <c r="N7185" s="133"/>
      <c r="O7185" s="134"/>
      <c r="P7185" s="129"/>
    </row>
    <row r="7186" spans="4:16" ht="15" customHeight="1" x14ac:dyDescent="0.25">
      <c r="D7186" s="130"/>
      <c r="E7186" s="124"/>
      <c r="F7186" s="124"/>
      <c r="G7186" s="131"/>
      <c r="H7186" s="132"/>
      <c r="I7186" s="133"/>
      <c r="J7186" s="133"/>
      <c r="K7186" s="133"/>
      <c r="L7186" s="133"/>
      <c r="M7186" s="133"/>
      <c r="N7186" s="133"/>
      <c r="O7186" s="134"/>
      <c r="P7186" s="129"/>
    </row>
    <row r="7187" spans="4:16" ht="15" customHeight="1" x14ac:dyDescent="0.25">
      <c r="D7187" s="130"/>
      <c r="E7187" s="124"/>
      <c r="F7187" s="124"/>
      <c r="G7187" s="131"/>
      <c r="H7187" s="132"/>
      <c r="I7187" s="133"/>
      <c r="J7187" s="133"/>
      <c r="K7187" s="133"/>
      <c r="L7187" s="133"/>
      <c r="M7187" s="133"/>
      <c r="N7187" s="133"/>
      <c r="O7187" s="134"/>
      <c r="P7187" s="129"/>
    </row>
    <row r="7188" spans="4:16" ht="15" customHeight="1" x14ac:dyDescent="0.25">
      <c r="D7188" s="130"/>
      <c r="E7188" s="124"/>
      <c r="F7188" s="124"/>
      <c r="G7188" s="131"/>
      <c r="H7188" s="132"/>
      <c r="I7188" s="133"/>
      <c r="J7188" s="133"/>
      <c r="K7188" s="133"/>
      <c r="L7188" s="133"/>
      <c r="M7188" s="133"/>
      <c r="N7188" s="133"/>
      <c r="O7188" s="134"/>
      <c r="P7188" s="129"/>
    </row>
    <row r="7189" spans="4:16" ht="15" customHeight="1" x14ac:dyDescent="0.25">
      <c r="D7189" s="130"/>
      <c r="E7189" s="124"/>
      <c r="F7189" s="124"/>
      <c r="G7189" s="131"/>
      <c r="H7189" s="132"/>
      <c r="I7189" s="133"/>
      <c r="J7189" s="133"/>
      <c r="K7189" s="133"/>
      <c r="L7189" s="133"/>
      <c r="M7189" s="133"/>
      <c r="N7189" s="133"/>
      <c r="O7189" s="134"/>
      <c r="P7189" s="129"/>
    </row>
    <row r="7190" spans="4:16" ht="15" customHeight="1" x14ac:dyDescent="0.25">
      <c r="D7190" s="130"/>
      <c r="E7190" s="124"/>
      <c r="F7190" s="124"/>
      <c r="G7190" s="131"/>
      <c r="H7190" s="132"/>
      <c r="I7190" s="133"/>
      <c r="J7190" s="133"/>
      <c r="K7190" s="133"/>
      <c r="L7190" s="133"/>
      <c r="M7190" s="133"/>
      <c r="N7190" s="133"/>
      <c r="O7190" s="134"/>
      <c r="P7190" s="129"/>
    </row>
    <row r="7191" spans="4:16" ht="15" customHeight="1" x14ac:dyDescent="0.25">
      <c r="D7191" s="130"/>
      <c r="E7191" s="124"/>
      <c r="F7191" s="124"/>
      <c r="G7191" s="131"/>
      <c r="H7191" s="132"/>
      <c r="I7191" s="133"/>
      <c r="J7191" s="133"/>
      <c r="K7191" s="133"/>
      <c r="L7191" s="133"/>
      <c r="M7191" s="133"/>
      <c r="N7191" s="133"/>
      <c r="O7191" s="134"/>
      <c r="P7191" s="129"/>
    </row>
    <row r="7192" spans="4:16" ht="15" customHeight="1" x14ac:dyDescent="0.25">
      <c r="D7192" s="130"/>
      <c r="E7192" s="124"/>
      <c r="F7192" s="124"/>
      <c r="G7192" s="131"/>
      <c r="H7192" s="132"/>
      <c r="I7192" s="133"/>
      <c r="J7192" s="133"/>
      <c r="K7192" s="133"/>
      <c r="L7192" s="133"/>
      <c r="M7192" s="133"/>
      <c r="N7192" s="133"/>
      <c r="O7192" s="134"/>
      <c r="P7192" s="129"/>
    </row>
    <row r="7193" spans="4:16" ht="15" customHeight="1" x14ac:dyDescent="0.25">
      <c r="D7193" s="130"/>
      <c r="E7193" s="124"/>
      <c r="F7193" s="124"/>
      <c r="G7193" s="131"/>
      <c r="H7193" s="132"/>
      <c r="I7193" s="133"/>
      <c r="J7193" s="133"/>
      <c r="K7193" s="133"/>
      <c r="L7193" s="133"/>
      <c r="M7193" s="133"/>
      <c r="N7193" s="133"/>
      <c r="O7193" s="134"/>
      <c r="P7193" s="129"/>
    </row>
    <row r="7194" spans="4:16" ht="15" customHeight="1" x14ac:dyDescent="0.25">
      <c r="D7194" s="130"/>
      <c r="E7194" s="124"/>
      <c r="F7194" s="124"/>
      <c r="G7194" s="131"/>
      <c r="H7194" s="132"/>
      <c r="I7194" s="133"/>
      <c r="J7194" s="133"/>
      <c r="K7194" s="133"/>
      <c r="L7194" s="133"/>
      <c r="M7194" s="133"/>
      <c r="N7194" s="133"/>
      <c r="O7194" s="134"/>
      <c r="P7194" s="129"/>
    </row>
    <row r="7195" spans="4:16" ht="15" customHeight="1" x14ac:dyDescent="0.25">
      <c r="D7195" s="130"/>
      <c r="E7195" s="124"/>
      <c r="F7195" s="124"/>
      <c r="G7195" s="131"/>
      <c r="H7195" s="132"/>
      <c r="I7195" s="133"/>
      <c r="J7195" s="133"/>
      <c r="K7195" s="133"/>
      <c r="L7195" s="133"/>
      <c r="M7195" s="133"/>
      <c r="N7195" s="133"/>
      <c r="O7195" s="134"/>
      <c r="P7195" s="129"/>
    </row>
    <row r="7196" spans="4:16" ht="15" customHeight="1" x14ac:dyDescent="0.25">
      <c r="D7196" s="130"/>
      <c r="E7196" s="124"/>
      <c r="F7196" s="124"/>
      <c r="G7196" s="131"/>
      <c r="H7196" s="132"/>
      <c r="I7196" s="133"/>
      <c r="J7196" s="133"/>
      <c r="K7196" s="133"/>
      <c r="L7196" s="133"/>
      <c r="M7196" s="133"/>
      <c r="N7196" s="133"/>
      <c r="O7196" s="134"/>
      <c r="P7196" s="129"/>
    </row>
    <row r="7197" spans="4:16" ht="15" customHeight="1" x14ac:dyDescent="0.25">
      <c r="D7197" s="130"/>
      <c r="E7197" s="124"/>
      <c r="F7197" s="124"/>
      <c r="G7197" s="131"/>
      <c r="H7197" s="132"/>
      <c r="I7197" s="133"/>
      <c r="J7197" s="133"/>
      <c r="K7197" s="133"/>
      <c r="L7197" s="133"/>
      <c r="M7197" s="133"/>
      <c r="N7197" s="133"/>
      <c r="O7197" s="134"/>
      <c r="P7197" s="129"/>
    </row>
    <row r="7198" spans="4:16" ht="15" customHeight="1" x14ac:dyDescent="0.25">
      <c r="D7198" s="130"/>
      <c r="E7198" s="124"/>
      <c r="F7198" s="124"/>
      <c r="G7198" s="131"/>
      <c r="H7198" s="132"/>
      <c r="I7198" s="133"/>
      <c r="J7198" s="133"/>
      <c r="K7198" s="133"/>
      <c r="L7198" s="133"/>
      <c r="M7198" s="133"/>
      <c r="N7198" s="133"/>
      <c r="O7198" s="134"/>
      <c r="P7198" s="129"/>
    </row>
    <row r="7199" spans="4:16" ht="15" customHeight="1" x14ac:dyDescent="0.25">
      <c r="D7199" s="130"/>
      <c r="E7199" s="124"/>
      <c r="F7199" s="124"/>
      <c r="G7199" s="131"/>
      <c r="H7199" s="132"/>
      <c r="I7199" s="133"/>
      <c r="J7199" s="133"/>
      <c r="K7199" s="133"/>
      <c r="L7199" s="133"/>
      <c r="M7199" s="133"/>
      <c r="N7199" s="133"/>
      <c r="O7199" s="134"/>
      <c r="P7199" s="129"/>
    </row>
    <row r="7200" spans="4:16" ht="15" customHeight="1" x14ac:dyDescent="0.25">
      <c r="D7200" s="130"/>
      <c r="E7200" s="124"/>
      <c r="F7200" s="124"/>
      <c r="G7200" s="131"/>
      <c r="H7200" s="132"/>
      <c r="I7200" s="133"/>
      <c r="J7200" s="133"/>
      <c r="K7200" s="133"/>
      <c r="L7200" s="133"/>
      <c r="M7200" s="133"/>
      <c r="N7200" s="133"/>
      <c r="O7200" s="134"/>
      <c r="P7200" s="129"/>
    </row>
    <row r="7201" spans="4:16" ht="15" customHeight="1" x14ac:dyDescent="0.25">
      <c r="D7201" s="130"/>
      <c r="E7201" s="124"/>
      <c r="F7201" s="124"/>
      <c r="G7201" s="131"/>
      <c r="H7201" s="132"/>
      <c r="I7201" s="133"/>
      <c r="J7201" s="133"/>
      <c r="K7201" s="133"/>
      <c r="L7201" s="133"/>
      <c r="M7201" s="133"/>
      <c r="N7201" s="133"/>
      <c r="O7201" s="134"/>
      <c r="P7201" s="129"/>
    </row>
    <row r="7202" spans="4:16" ht="15" customHeight="1" x14ac:dyDescent="0.25">
      <c r="D7202" s="130"/>
      <c r="E7202" s="124"/>
      <c r="F7202" s="124"/>
      <c r="G7202" s="131"/>
      <c r="H7202" s="132"/>
      <c r="I7202" s="133"/>
      <c r="J7202" s="133"/>
      <c r="K7202" s="133"/>
      <c r="L7202" s="133"/>
      <c r="M7202" s="133"/>
      <c r="N7202" s="133"/>
      <c r="O7202" s="134"/>
      <c r="P7202" s="129"/>
    </row>
    <row r="7203" spans="4:16" ht="15" customHeight="1" x14ac:dyDescent="0.25">
      <c r="D7203" s="130"/>
      <c r="E7203" s="124"/>
      <c r="F7203" s="124"/>
      <c r="G7203" s="131"/>
      <c r="H7203" s="132"/>
      <c r="I7203" s="133"/>
      <c r="J7203" s="133"/>
      <c r="K7203" s="133"/>
      <c r="L7203" s="133"/>
      <c r="M7203" s="133"/>
      <c r="N7203" s="133"/>
      <c r="O7203" s="134"/>
      <c r="P7203" s="129"/>
    </row>
    <row r="7204" spans="4:16" ht="15" customHeight="1" x14ac:dyDescent="0.25">
      <c r="D7204" s="130"/>
      <c r="E7204" s="124"/>
      <c r="F7204" s="124"/>
      <c r="G7204" s="131"/>
      <c r="H7204" s="132"/>
      <c r="I7204" s="133"/>
      <c r="J7204" s="133"/>
      <c r="K7204" s="133"/>
      <c r="L7204" s="133"/>
      <c r="M7204" s="133"/>
      <c r="N7204" s="133"/>
      <c r="O7204" s="134"/>
      <c r="P7204" s="129"/>
    </row>
    <row r="7205" spans="4:16" ht="15" customHeight="1" x14ac:dyDescent="0.25">
      <c r="D7205" s="130"/>
      <c r="E7205" s="124"/>
      <c r="F7205" s="124"/>
      <c r="G7205" s="131"/>
      <c r="H7205" s="132"/>
      <c r="I7205" s="133"/>
      <c r="J7205" s="133"/>
      <c r="K7205" s="133"/>
      <c r="L7205" s="133"/>
      <c r="M7205" s="133"/>
      <c r="N7205" s="133"/>
      <c r="O7205" s="134"/>
      <c r="P7205" s="129"/>
    </row>
    <row r="7206" spans="4:16" ht="15" customHeight="1" x14ac:dyDescent="0.25">
      <c r="D7206" s="130"/>
      <c r="E7206" s="124"/>
      <c r="F7206" s="124"/>
      <c r="G7206" s="131"/>
      <c r="H7206" s="132"/>
      <c r="I7206" s="133"/>
      <c r="J7206" s="133"/>
      <c r="K7206" s="133"/>
      <c r="L7206" s="133"/>
      <c r="M7206" s="133"/>
      <c r="N7206" s="133"/>
      <c r="O7206" s="134"/>
      <c r="P7206" s="129"/>
    </row>
    <row r="7207" spans="4:16" ht="15" customHeight="1" x14ac:dyDescent="0.25">
      <c r="D7207" s="130"/>
      <c r="E7207" s="124"/>
      <c r="F7207" s="124"/>
      <c r="G7207" s="131"/>
      <c r="H7207" s="132"/>
      <c r="I7207" s="133"/>
      <c r="J7207" s="133"/>
      <c r="K7207" s="133"/>
      <c r="L7207" s="133"/>
      <c r="M7207" s="133"/>
      <c r="N7207" s="133"/>
      <c r="O7207" s="134"/>
      <c r="P7207" s="129"/>
    </row>
    <row r="7208" spans="4:16" ht="15" customHeight="1" x14ac:dyDescent="0.25">
      <c r="D7208" s="130"/>
      <c r="E7208" s="124"/>
      <c r="F7208" s="124"/>
      <c r="G7208" s="131"/>
      <c r="H7208" s="132"/>
      <c r="I7208" s="133"/>
      <c r="J7208" s="133"/>
      <c r="K7208" s="133"/>
      <c r="L7208" s="133"/>
      <c r="M7208" s="133"/>
      <c r="N7208" s="133"/>
      <c r="O7208" s="134"/>
      <c r="P7208" s="129"/>
    </row>
    <row r="7209" spans="4:16" ht="15" customHeight="1" x14ac:dyDescent="0.25">
      <c r="D7209" s="130"/>
      <c r="E7209" s="124"/>
      <c r="F7209" s="124"/>
      <c r="G7209" s="131"/>
      <c r="H7209" s="132"/>
      <c r="I7209" s="133"/>
      <c r="J7209" s="133"/>
      <c r="K7209" s="133"/>
      <c r="L7209" s="133"/>
      <c r="M7209" s="133"/>
      <c r="N7209" s="133"/>
      <c r="O7209" s="134"/>
      <c r="P7209" s="129"/>
    </row>
    <row r="7210" spans="4:16" ht="15" customHeight="1" x14ac:dyDescent="0.25">
      <c r="D7210" s="130"/>
      <c r="E7210" s="124"/>
      <c r="F7210" s="124"/>
      <c r="G7210" s="131"/>
      <c r="H7210" s="132"/>
      <c r="I7210" s="133"/>
      <c r="J7210" s="133"/>
      <c r="K7210" s="133"/>
      <c r="L7210" s="133"/>
      <c r="M7210" s="133"/>
      <c r="N7210" s="133"/>
      <c r="O7210" s="134"/>
      <c r="P7210" s="129"/>
    </row>
    <row r="7211" spans="4:16" ht="15" customHeight="1" x14ac:dyDescent="0.25">
      <c r="D7211" s="130"/>
      <c r="E7211" s="124"/>
      <c r="F7211" s="124"/>
      <c r="G7211" s="131"/>
      <c r="H7211" s="132"/>
      <c r="I7211" s="133"/>
      <c r="J7211" s="133"/>
      <c r="K7211" s="133"/>
      <c r="L7211" s="133"/>
      <c r="M7211" s="133"/>
      <c r="N7211" s="133"/>
      <c r="O7211" s="134"/>
      <c r="P7211" s="129"/>
    </row>
    <row r="7212" spans="4:16" ht="15" customHeight="1" x14ac:dyDescent="0.25">
      <c r="D7212" s="130"/>
      <c r="E7212" s="124"/>
      <c r="F7212" s="124"/>
      <c r="G7212" s="131"/>
      <c r="H7212" s="132"/>
      <c r="I7212" s="133"/>
      <c r="J7212" s="133"/>
      <c r="K7212" s="133"/>
      <c r="L7212" s="133"/>
      <c r="M7212" s="133"/>
      <c r="N7212" s="133"/>
      <c r="O7212" s="134"/>
      <c r="P7212" s="129"/>
    </row>
    <row r="7213" spans="4:16" ht="15" customHeight="1" x14ac:dyDescent="0.25">
      <c r="D7213" s="130"/>
      <c r="E7213" s="124"/>
      <c r="F7213" s="124"/>
      <c r="G7213" s="131"/>
      <c r="H7213" s="132"/>
      <c r="I7213" s="133"/>
      <c r="J7213" s="133"/>
      <c r="K7213" s="133"/>
      <c r="L7213" s="133"/>
      <c r="M7213" s="133"/>
      <c r="N7213" s="133"/>
      <c r="O7213" s="134"/>
      <c r="P7213" s="129"/>
    </row>
    <row r="7214" spans="4:16" ht="15" customHeight="1" x14ac:dyDescent="0.25">
      <c r="D7214" s="130"/>
      <c r="E7214" s="124"/>
      <c r="F7214" s="124"/>
      <c r="G7214" s="131"/>
      <c r="H7214" s="132"/>
      <c r="I7214" s="133"/>
      <c r="J7214" s="133"/>
      <c r="K7214" s="133"/>
      <c r="L7214" s="133"/>
      <c r="M7214" s="133"/>
      <c r="N7214" s="133"/>
      <c r="O7214" s="134"/>
      <c r="P7214" s="129"/>
    </row>
    <row r="7215" spans="4:16" ht="15" customHeight="1" x14ac:dyDescent="0.25">
      <c r="D7215" s="130"/>
      <c r="E7215" s="124"/>
      <c r="F7215" s="124"/>
      <c r="G7215" s="131"/>
      <c r="H7215" s="132"/>
      <c r="I7215" s="133"/>
      <c r="J7215" s="133"/>
      <c r="K7215" s="133"/>
      <c r="L7215" s="133"/>
      <c r="M7215" s="133"/>
      <c r="N7215" s="133"/>
      <c r="O7215" s="134"/>
      <c r="P7215" s="129"/>
    </row>
    <row r="7216" spans="4:16" ht="15" customHeight="1" x14ac:dyDescent="0.25">
      <c r="D7216" s="130"/>
      <c r="E7216" s="124"/>
      <c r="F7216" s="124"/>
      <c r="G7216" s="131"/>
      <c r="H7216" s="132"/>
      <c r="I7216" s="133"/>
      <c r="J7216" s="133"/>
      <c r="K7216" s="133"/>
      <c r="L7216" s="133"/>
      <c r="M7216" s="133"/>
      <c r="N7216" s="133"/>
      <c r="O7216" s="134"/>
      <c r="P7216" s="129"/>
    </row>
    <row r="7217" spans="4:16" ht="15" customHeight="1" x14ac:dyDescent="0.25">
      <c r="D7217" s="130"/>
      <c r="E7217" s="124"/>
      <c r="F7217" s="124"/>
      <c r="G7217" s="131"/>
      <c r="H7217" s="132"/>
      <c r="I7217" s="133"/>
      <c r="J7217" s="133"/>
      <c r="K7217" s="133"/>
      <c r="L7217" s="133"/>
      <c r="M7217" s="133"/>
      <c r="N7217" s="133"/>
      <c r="O7217" s="134"/>
      <c r="P7217" s="129"/>
    </row>
    <row r="7218" spans="4:16" ht="15" customHeight="1" x14ac:dyDescent="0.25">
      <c r="D7218" s="130"/>
      <c r="E7218" s="124"/>
      <c r="F7218" s="124"/>
      <c r="G7218" s="131"/>
      <c r="H7218" s="132"/>
      <c r="I7218" s="133"/>
      <c r="J7218" s="133"/>
      <c r="K7218" s="133"/>
      <c r="L7218" s="133"/>
      <c r="M7218" s="133"/>
      <c r="N7218" s="133"/>
      <c r="O7218" s="134"/>
      <c r="P7218" s="129"/>
    </row>
    <row r="7219" spans="4:16" ht="15" customHeight="1" x14ac:dyDescent="0.25">
      <c r="D7219" s="130"/>
      <c r="E7219" s="124"/>
      <c r="F7219" s="124"/>
      <c r="G7219" s="131"/>
      <c r="H7219" s="132"/>
      <c r="I7219" s="133"/>
      <c r="J7219" s="133"/>
      <c r="K7219" s="133"/>
      <c r="L7219" s="133"/>
      <c r="M7219" s="133"/>
      <c r="N7219" s="133"/>
      <c r="O7219" s="134"/>
      <c r="P7219" s="129"/>
    </row>
    <row r="7220" spans="4:16" ht="15" customHeight="1" x14ac:dyDescent="0.25">
      <c r="D7220" s="130"/>
      <c r="E7220" s="124"/>
      <c r="F7220" s="124"/>
      <c r="G7220" s="131"/>
      <c r="H7220" s="132"/>
      <c r="I7220" s="133"/>
      <c r="J7220" s="133"/>
      <c r="K7220" s="133"/>
      <c r="L7220" s="133"/>
      <c r="M7220" s="133"/>
      <c r="N7220" s="133"/>
      <c r="O7220" s="134"/>
      <c r="P7220" s="129"/>
    </row>
    <row r="7221" spans="4:16" ht="15" customHeight="1" x14ac:dyDescent="0.25">
      <c r="D7221" s="130"/>
      <c r="E7221" s="124"/>
      <c r="F7221" s="124"/>
      <c r="G7221" s="131"/>
      <c r="H7221" s="132"/>
      <c r="I7221" s="133"/>
      <c r="J7221" s="133"/>
      <c r="K7221" s="133"/>
      <c r="L7221" s="133"/>
      <c r="M7221" s="133"/>
      <c r="N7221" s="133"/>
      <c r="O7221" s="134"/>
      <c r="P7221" s="129"/>
    </row>
    <row r="7222" spans="4:16" ht="15" customHeight="1" x14ac:dyDescent="0.25">
      <c r="D7222" s="130"/>
      <c r="E7222" s="124"/>
      <c r="F7222" s="124"/>
      <c r="G7222" s="131"/>
      <c r="H7222" s="132"/>
      <c r="I7222" s="133"/>
      <c r="J7222" s="133"/>
      <c r="K7222" s="133"/>
      <c r="L7222" s="133"/>
      <c r="M7222" s="133"/>
      <c r="N7222" s="133"/>
      <c r="O7222" s="134"/>
      <c r="P7222" s="129"/>
    </row>
    <row r="7223" spans="4:16" ht="15" customHeight="1" x14ac:dyDescent="0.25">
      <c r="D7223" s="130"/>
      <c r="E7223" s="124"/>
      <c r="F7223" s="124"/>
      <c r="G7223" s="131"/>
      <c r="H7223" s="132"/>
      <c r="I7223" s="133"/>
      <c r="J7223" s="133"/>
      <c r="K7223" s="133"/>
      <c r="L7223" s="133"/>
      <c r="M7223" s="133"/>
      <c r="N7223" s="133"/>
      <c r="O7223" s="134"/>
      <c r="P7223" s="129"/>
    </row>
    <row r="7224" spans="4:16" ht="15" customHeight="1" x14ac:dyDescent="0.25">
      <c r="D7224" s="130"/>
      <c r="E7224" s="124"/>
      <c r="F7224" s="124"/>
      <c r="G7224" s="131"/>
      <c r="H7224" s="132"/>
      <c r="I7224" s="133"/>
      <c r="J7224" s="133"/>
      <c r="K7224" s="133"/>
      <c r="L7224" s="133"/>
      <c r="M7224" s="133"/>
      <c r="N7224" s="133"/>
      <c r="O7224" s="134"/>
      <c r="P7224" s="129"/>
    </row>
    <row r="7225" spans="4:16" ht="15" customHeight="1" x14ac:dyDescent="0.25">
      <c r="D7225" s="130"/>
      <c r="E7225" s="124"/>
      <c r="F7225" s="124"/>
      <c r="G7225" s="131"/>
      <c r="H7225" s="132"/>
      <c r="I7225" s="133"/>
      <c r="J7225" s="133"/>
      <c r="K7225" s="133"/>
      <c r="L7225" s="133"/>
      <c r="M7225" s="133"/>
      <c r="N7225" s="133"/>
      <c r="O7225" s="134"/>
      <c r="P7225" s="129"/>
    </row>
    <row r="7226" spans="4:16" ht="15" customHeight="1" x14ac:dyDescent="0.25">
      <c r="D7226" s="130"/>
      <c r="E7226" s="124"/>
      <c r="F7226" s="124"/>
      <c r="G7226" s="131"/>
      <c r="H7226" s="132"/>
      <c r="I7226" s="133"/>
      <c r="J7226" s="133"/>
      <c r="K7226" s="133"/>
      <c r="L7226" s="133"/>
      <c r="M7226" s="133"/>
      <c r="N7226" s="133"/>
      <c r="O7226" s="134"/>
      <c r="P7226" s="129"/>
    </row>
    <row r="7227" spans="4:16" ht="15" customHeight="1" x14ac:dyDescent="0.25">
      <c r="D7227" s="130"/>
      <c r="E7227" s="124"/>
      <c r="F7227" s="124"/>
      <c r="G7227" s="131"/>
      <c r="H7227" s="132"/>
      <c r="I7227" s="133"/>
      <c r="J7227" s="133"/>
      <c r="K7227" s="133"/>
      <c r="L7227" s="133"/>
      <c r="M7227" s="133"/>
      <c r="N7227" s="133"/>
      <c r="O7227" s="134"/>
      <c r="P7227" s="129"/>
    </row>
    <row r="7228" spans="4:16" ht="15" customHeight="1" x14ac:dyDescent="0.25">
      <c r="D7228" s="130"/>
      <c r="E7228" s="124"/>
      <c r="F7228" s="124"/>
      <c r="G7228" s="131"/>
      <c r="H7228" s="132"/>
      <c r="I7228" s="133"/>
      <c r="J7228" s="133"/>
      <c r="K7228" s="133"/>
      <c r="L7228" s="133"/>
      <c r="M7228" s="133"/>
      <c r="N7228" s="133"/>
      <c r="O7228" s="134"/>
      <c r="P7228" s="129"/>
    </row>
    <row r="7229" spans="4:16" ht="15" customHeight="1" x14ac:dyDescent="0.25">
      <c r="D7229" s="130"/>
      <c r="E7229" s="124"/>
      <c r="F7229" s="124"/>
      <c r="G7229" s="131"/>
      <c r="H7229" s="132"/>
      <c r="I7229" s="133"/>
      <c r="J7229" s="133"/>
      <c r="K7229" s="133"/>
      <c r="L7229" s="133"/>
      <c r="M7229" s="133"/>
      <c r="N7229" s="133"/>
      <c r="O7229" s="134"/>
      <c r="P7229" s="129"/>
    </row>
    <row r="7230" spans="4:16" ht="15" customHeight="1" x14ac:dyDescent="0.25">
      <c r="D7230" s="130"/>
      <c r="E7230" s="124"/>
      <c r="F7230" s="124"/>
      <c r="G7230" s="131"/>
      <c r="H7230" s="132"/>
      <c r="I7230" s="133"/>
      <c r="J7230" s="133"/>
      <c r="K7230" s="133"/>
      <c r="L7230" s="133"/>
      <c r="M7230" s="133"/>
      <c r="N7230" s="133"/>
      <c r="O7230" s="134"/>
      <c r="P7230" s="129"/>
    </row>
    <row r="7231" spans="4:16" ht="15" customHeight="1" x14ac:dyDescent="0.25">
      <c r="D7231" s="130"/>
      <c r="E7231" s="124"/>
      <c r="F7231" s="124"/>
      <c r="G7231" s="131"/>
      <c r="H7231" s="132"/>
      <c r="I7231" s="133"/>
      <c r="J7231" s="133"/>
      <c r="K7231" s="133"/>
      <c r="L7231" s="133"/>
      <c r="M7231" s="133"/>
      <c r="N7231" s="133"/>
      <c r="O7231" s="134"/>
      <c r="P7231" s="129"/>
    </row>
    <row r="7232" spans="4:16" ht="15" customHeight="1" x14ac:dyDescent="0.25">
      <c r="D7232" s="130"/>
      <c r="E7232" s="124"/>
      <c r="F7232" s="124"/>
      <c r="G7232" s="131"/>
      <c r="H7232" s="132"/>
      <c r="I7232" s="133"/>
      <c r="J7232" s="133"/>
      <c r="K7232" s="133"/>
      <c r="L7232" s="133"/>
      <c r="M7232" s="133"/>
      <c r="N7232" s="133"/>
      <c r="O7232" s="134"/>
      <c r="P7232" s="129"/>
    </row>
    <row r="7233" spans="4:16" ht="15" customHeight="1" x14ac:dyDescent="0.25">
      <c r="D7233" s="130"/>
      <c r="E7233" s="124"/>
      <c r="F7233" s="124"/>
      <c r="G7233" s="131"/>
      <c r="H7233" s="132"/>
      <c r="I7233" s="133"/>
      <c r="J7233" s="133"/>
      <c r="K7233" s="133"/>
      <c r="L7233" s="133"/>
      <c r="M7233" s="133"/>
      <c r="N7233" s="133"/>
      <c r="O7233" s="134"/>
      <c r="P7233" s="129"/>
    </row>
    <row r="7234" spans="4:16" ht="15" customHeight="1" x14ac:dyDescent="0.25">
      <c r="D7234" s="130"/>
      <c r="E7234" s="124"/>
      <c r="F7234" s="124"/>
      <c r="G7234" s="131"/>
      <c r="H7234" s="132"/>
      <c r="I7234" s="133"/>
      <c r="J7234" s="133"/>
      <c r="K7234" s="133"/>
      <c r="L7234" s="133"/>
      <c r="M7234" s="133"/>
      <c r="N7234" s="133"/>
      <c r="O7234" s="134"/>
      <c r="P7234" s="129"/>
    </row>
    <row r="7235" spans="4:16" ht="15" customHeight="1" x14ac:dyDescent="0.25">
      <c r="D7235" s="130"/>
      <c r="E7235" s="124"/>
      <c r="F7235" s="124"/>
      <c r="G7235" s="131"/>
      <c r="H7235" s="132"/>
      <c r="I7235" s="133"/>
      <c r="J7235" s="133"/>
      <c r="K7235" s="133"/>
      <c r="L7235" s="133"/>
      <c r="M7235" s="133"/>
      <c r="N7235" s="133"/>
      <c r="O7235" s="134"/>
      <c r="P7235" s="129"/>
    </row>
    <row r="7236" spans="4:16" ht="15" customHeight="1" x14ac:dyDescent="0.25">
      <c r="D7236" s="130"/>
      <c r="E7236" s="124"/>
      <c r="F7236" s="124"/>
      <c r="G7236" s="131"/>
      <c r="H7236" s="132"/>
      <c r="I7236" s="133"/>
      <c r="J7236" s="133"/>
      <c r="K7236" s="133"/>
      <c r="L7236" s="133"/>
      <c r="M7236" s="133"/>
      <c r="N7236" s="133"/>
      <c r="O7236" s="134"/>
      <c r="P7236" s="129"/>
    </row>
    <row r="7237" spans="4:16" ht="15" customHeight="1" x14ac:dyDescent="0.25">
      <c r="D7237" s="130"/>
      <c r="E7237" s="124"/>
      <c r="F7237" s="124"/>
      <c r="G7237" s="131"/>
      <c r="H7237" s="132"/>
      <c r="I7237" s="133"/>
      <c r="J7237" s="133"/>
      <c r="K7237" s="133"/>
      <c r="L7237" s="133"/>
      <c r="M7237" s="133"/>
      <c r="N7237" s="133"/>
      <c r="O7237" s="134"/>
      <c r="P7237" s="129"/>
    </row>
    <row r="7238" spans="4:16" ht="15" customHeight="1" x14ac:dyDescent="0.25">
      <c r="D7238" s="130"/>
      <c r="E7238" s="124"/>
      <c r="F7238" s="124"/>
      <c r="G7238" s="131"/>
      <c r="H7238" s="132"/>
      <c r="I7238" s="133"/>
      <c r="J7238" s="133"/>
      <c r="K7238" s="133"/>
      <c r="L7238" s="133"/>
      <c r="M7238" s="133"/>
      <c r="N7238" s="133"/>
      <c r="O7238" s="134"/>
      <c r="P7238" s="129"/>
    </row>
    <row r="7239" spans="4:16" ht="15" customHeight="1" x14ac:dyDescent="0.25">
      <c r="D7239" s="130"/>
      <c r="E7239" s="124"/>
      <c r="F7239" s="124"/>
      <c r="G7239" s="131"/>
      <c r="H7239" s="132"/>
      <c r="I7239" s="133"/>
      <c r="J7239" s="133"/>
      <c r="K7239" s="133"/>
      <c r="L7239" s="133"/>
      <c r="M7239" s="133"/>
      <c r="N7239" s="133"/>
      <c r="O7239" s="134"/>
      <c r="P7239" s="129"/>
    </row>
    <row r="7240" spans="4:16" ht="15" customHeight="1" x14ac:dyDescent="0.25">
      <c r="D7240" s="130"/>
      <c r="E7240" s="124"/>
      <c r="F7240" s="124"/>
      <c r="G7240" s="131"/>
      <c r="H7240" s="132"/>
      <c r="I7240" s="133"/>
      <c r="J7240" s="133"/>
      <c r="K7240" s="133"/>
      <c r="L7240" s="133"/>
      <c r="M7240" s="133"/>
      <c r="N7240" s="133"/>
      <c r="O7240" s="134"/>
      <c r="P7240" s="129"/>
    </row>
    <row r="7241" spans="4:16" ht="15" customHeight="1" x14ac:dyDescent="0.25">
      <c r="D7241" s="130"/>
      <c r="E7241" s="124"/>
      <c r="F7241" s="124"/>
      <c r="G7241" s="131"/>
      <c r="H7241" s="132"/>
      <c r="I7241" s="133"/>
      <c r="J7241" s="133"/>
      <c r="K7241" s="133"/>
      <c r="L7241" s="133"/>
      <c r="M7241" s="133"/>
      <c r="N7241" s="133"/>
      <c r="O7241" s="134"/>
      <c r="P7241" s="129"/>
    </row>
    <row r="7242" spans="4:16" ht="15" customHeight="1" x14ac:dyDescent="0.25">
      <c r="D7242" s="130"/>
      <c r="E7242" s="124"/>
      <c r="F7242" s="124"/>
      <c r="G7242" s="131"/>
      <c r="H7242" s="132"/>
      <c r="I7242" s="133"/>
      <c r="J7242" s="133"/>
      <c r="K7242" s="133"/>
      <c r="L7242" s="133"/>
      <c r="M7242" s="133"/>
      <c r="N7242" s="133"/>
      <c r="O7242" s="134"/>
      <c r="P7242" s="129"/>
    </row>
    <row r="7243" spans="4:16" ht="15" customHeight="1" x14ac:dyDescent="0.25">
      <c r="D7243" s="130"/>
      <c r="E7243" s="124"/>
      <c r="F7243" s="124"/>
      <c r="G7243" s="131"/>
      <c r="H7243" s="132"/>
      <c r="I7243" s="133"/>
      <c r="J7243" s="133"/>
      <c r="K7243" s="133"/>
      <c r="L7243" s="133"/>
      <c r="M7243" s="133"/>
      <c r="N7243" s="133"/>
      <c r="O7243" s="134"/>
      <c r="P7243" s="129"/>
    </row>
    <row r="7244" spans="4:16" ht="15" customHeight="1" x14ac:dyDescent="0.25">
      <c r="D7244" s="130"/>
      <c r="E7244" s="124"/>
      <c r="F7244" s="124"/>
      <c r="G7244" s="131"/>
      <c r="H7244" s="132"/>
      <c r="I7244" s="133"/>
      <c r="J7244" s="133"/>
      <c r="K7244" s="133"/>
      <c r="L7244" s="133"/>
      <c r="M7244" s="133"/>
      <c r="N7244" s="133"/>
      <c r="O7244" s="134"/>
      <c r="P7244" s="129"/>
    </row>
    <row r="7245" spans="4:16" ht="15" customHeight="1" x14ac:dyDescent="0.25">
      <c r="D7245" s="130"/>
      <c r="E7245" s="124"/>
      <c r="F7245" s="124"/>
      <c r="G7245" s="131"/>
      <c r="H7245" s="132"/>
      <c r="I7245" s="133"/>
      <c r="J7245" s="133"/>
      <c r="K7245" s="133"/>
      <c r="L7245" s="133"/>
      <c r="M7245" s="133"/>
      <c r="N7245" s="133"/>
      <c r="O7245" s="134"/>
      <c r="P7245" s="129"/>
    </row>
    <row r="7246" spans="4:16" ht="15" customHeight="1" x14ac:dyDescent="0.25">
      <c r="D7246" s="130"/>
      <c r="E7246" s="124"/>
      <c r="F7246" s="124"/>
      <c r="G7246" s="131"/>
      <c r="H7246" s="132"/>
      <c r="I7246" s="133"/>
      <c r="J7246" s="133"/>
      <c r="K7246" s="133"/>
      <c r="L7246" s="133"/>
      <c r="M7246" s="133"/>
      <c r="N7246" s="133"/>
      <c r="O7246" s="134"/>
      <c r="P7246" s="129"/>
    </row>
    <row r="7247" spans="4:16" ht="15" customHeight="1" x14ac:dyDescent="0.25">
      <c r="D7247" s="130"/>
      <c r="E7247" s="124"/>
      <c r="F7247" s="124"/>
      <c r="G7247" s="131"/>
      <c r="H7247" s="132"/>
      <c r="I7247" s="133"/>
      <c r="J7247" s="133"/>
      <c r="K7247" s="133"/>
      <c r="L7247" s="133"/>
      <c r="M7247" s="133"/>
      <c r="N7247" s="133"/>
      <c r="O7247" s="134"/>
      <c r="P7247" s="129"/>
    </row>
    <row r="7248" spans="4:16" ht="15" customHeight="1" x14ac:dyDescent="0.25">
      <c r="D7248" s="130"/>
      <c r="E7248" s="124"/>
      <c r="F7248" s="124"/>
      <c r="G7248" s="131"/>
      <c r="H7248" s="132"/>
      <c r="I7248" s="133"/>
      <c r="J7248" s="133"/>
      <c r="K7248" s="133"/>
      <c r="L7248" s="133"/>
      <c r="M7248" s="133"/>
      <c r="N7248" s="133"/>
      <c r="O7248" s="134"/>
      <c r="P7248" s="129"/>
    </row>
    <row r="7249" spans="4:16" ht="15" customHeight="1" x14ac:dyDescent="0.25">
      <c r="D7249" s="130"/>
      <c r="E7249" s="124"/>
      <c r="F7249" s="124"/>
      <c r="G7249" s="131"/>
      <c r="H7249" s="132"/>
      <c r="I7249" s="133"/>
      <c r="J7249" s="133"/>
      <c r="K7249" s="133"/>
      <c r="L7249" s="133"/>
      <c r="M7249" s="133"/>
      <c r="N7249" s="133"/>
      <c r="O7249" s="134"/>
      <c r="P7249" s="129"/>
    </row>
    <row r="7250" spans="4:16" ht="15" customHeight="1" x14ac:dyDescent="0.25">
      <c r="D7250" s="130"/>
      <c r="E7250" s="124"/>
      <c r="F7250" s="124"/>
      <c r="G7250" s="131"/>
      <c r="H7250" s="132"/>
      <c r="I7250" s="133"/>
      <c r="J7250" s="133"/>
      <c r="K7250" s="133"/>
      <c r="L7250" s="133"/>
      <c r="M7250" s="133"/>
      <c r="N7250" s="133"/>
      <c r="O7250" s="134"/>
      <c r="P7250" s="129"/>
    </row>
    <row r="7251" spans="4:16" ht="15" customHeight="1" x14ac:dyDescent="0.25">
      <c r="D7251" s="130"/>
      <c r="E7251" s="124"/>
      <c r="F7251" s="124"/>
      <c r="G7251" s="131"/>
      <c r="H7251" s="132"/>
      <c r="I7251" s="133"/>
      <c r="J7251" s="133"/>
      <c r="K7251" s="133"/>
      <c r="L7251" s="133"/>
      <c r="M7251" s="133"/>
      <c r="N7251" s="133"/>
      <c r="O7251" s="134"/>
      <c r="P7251" s="129"/>
    </row>
    <row r="7252" spans="4:16" ht="15" customHeight="1" x14ac:dyDescent="0.25">
      <c r="D7252" s="130"/>
      <c r="E7252" s="124"/>
      <c r="F7252" s="124"/>
      <c r="G7252" s="131"/>
      <c r="H7252" s="132"/>
      <c r="I7252" s="133"/>
      <c r="J7252" s="133"/>
      <c r="K7252" s="133"/>
      <c r="L7252" s="133"/>
      <c r="M7252" s="133"/>
      <c r="N7252" s="133"/>
      <c r="O7252" s="134"/>
      <c r="P7252" s="129"/>
    </row>
    <row r="7253" spans="4:16" ht="15" customHeight="1" x14ac:dyDescent="0.25">
      <c r="D7253" s="130"/>
      <c r="E7253" s="124"/>
      <c r="F7253" s="124"/>
      <c r="G7253" s="131"/>
      <c r="H7253" s="132"/>
      <c r="I7253" s="133"/>
      <c r="J7253" s="133"/>
      <c r="K7253" s="133"/>
      <c r="L7253" s="133"/>
      <c r="M7253" s="133"/>
      <c r="N7253" s="133"/>
      <c r="O7253" s="134"/>
      <c r="P7253" s="129"/>
    </row>
    <row r="7254" spans="4:16" ht="15" customHeight="1" x14ac:dyDescent="0.25">
      <c r="D7254" s="130"/>
      <c r="E7254" s="124"/>
      <c r="F7254" s="124"/>
      <c r="G7254" s="131"/>
      <c r="H7254" s="132"/>
      <c r="I7254" s="133"/>
      <c r="J7254" s="133"/>
      <c r="K7254" s="133"/>
      <c r="L7254" s="133"/>
      <c r="M7254" s="133"/>
      <c r="N7254" s="133"/>
      <c r="O7254" s="134"/>
      <c r="P7254" s="129"/>
    </row>
    <row r="7255" spans="4:16" ht="15" customHeight="1" x14ac:dyDescent="0.25">
      <c r="D7255" s="130"/>
      <c r="E7255" s="124"/>
      <c r="F7255" s="124"/>
      <c r="G7255" s="131"/>
      <c r="H7255" s="132"/>
      <c r="I7255" s="133"/>
      <c r="J7255" s="133"/>
      <c r="K7255" s="133"/>
      <c r="L7255" s="133"/>
      <c r="M7255" s="133"/>
      <c r="N7255" s="133"/>
      <c r="O7255" s="134"/>
      <c r="P7255" s="129"/>
    </row>
    <row r="7256" spans="4:16" ht="15" customHeight="1" x14ac:dyDescent="0.25">
      <c r="D7256" s="130"/>
      <c r="E7256" s="124"/>
      <c r="F7256" s="124"/>
      <c r="G7256" s="131"/>
      <c r="H7256" s="132"/>
      <c r="I7256" s="133"/>
      <c r="J7256" s="133"/>
      <c r="K7256" s="133"/>
      <c r="L7256" s="133"/>
      <c r="M7256" s="133"/>
      <c r="N7256" s="133"/>
      <c r="O7256" s="134"/>
      <c r="P7256" s="129"/>
    </row>
    <row r="7257" spans="4:16" ht="15" customHeight="1" x14ac:dyDescent="0.25">
      <c r="D7257" s="130"/>
      <c r="E7257" s="124"/>
      <c r="F7257" s="124"/>
      <c r="G7257" s="131"/>
      <c r="H7257" s="132"/>
      <c r="I7257" s="133"/>
      <c r="J7257" s="133"/>
      <c r="K7257" s="133"/>
      <c r="L7257" s="133"/>
      <c r="M7257" s="133"/>
      <c r="N7257" s="133"/>
      <c r="O7257" s="134"/>
      <c r="P7257" s="129"/>
    </row>
    <row r="7258" spans="4:16" ht="15" customHeight="1" x14ac:dyDescent="0.25">
      <c r="D7258" s="130"/>
      <c r="E7258" s="124"/>
      <c r="F7258" s="124"/>
      <c r="G7258" s="131"/>
      <c r="H7258" s="132"/>
      <c r="I7258" s="133"/>
      <c r="J7258" s="133"/>
      <c r="K7258" s="133"/>
      <c r="L7258" s="133"/>
      <c r="M7258" s="133"/>
      <c r="N7258" s="133"/>
      <c r="O7258" s="134"/>
      <c r="P7258" s="129"/>
    </row>
    <row r="7259" spans="4:16" ht="15" customHeight="1" x14ac:dyDescent="0.25">
      <c r="D7259" s="130"/>
      <c r="E7259" s="124"/>
      <c r="F7259" s="124"/>
      <c r="G7259" s="131"/>
      <c r="H7259" s="132"/>
      <c r="I7259" s="133"/>
      <c r="J7259" s="133"/>
      <c r="K7259" s="133"/>
      <c r="L7259" s="133"/>
      <c r="M7259" s="133"/>
      <c r="N7259" s="133"/>
      <c r="O7259" s="134"/>
      <c r="P7259" s="129"/>
    </row>
    <row r="7260" spans="4:16" ht="15" customHeight="1" x14ac:dyDescent="0.25">
      <c r="D7260" s="130"/>
      <c r="E7260" s="124"/>
      <c r="F7260" s="124"/>
      <c r="G7260" s="131"/>
      <c r="H7260" s="132"/>
      <c r="I7260" s="133"/>
      <c r="J7260" s="133"/>
      <c r="K7260" s="133"/>
      <c r="L7260" s="133"/>
      <c r="M7260" s="133"/>
      <c r="N7260" s="133"/>
      <c r="O7260" s="134"/>
      <c r="P7260" s="129"/>
    </row>
    <row r="7261" spans="4:16" ht="15" customHeight="1" x14ac:dyDescent="0.25">
      <c r="D7261" s="130"/>
      <c r="E7261" s="124"/>
      <c r="F7261" s="124"/>
      <c r="G7261" s="131"/>
      <c r="H7261" s="132"/>
      <c r="I7261" s="133"/>
      <c r="J7261" s="133"/>
      <c r="K7261" s="133"/>
      <c r="L7261" s="133"/>
      <c r="M7261" s="133"/>
      <c r="N7261" s="133"/>
      <c r="O7261" s="134"/>
      <c r="P7261" s="129"/>
    </row>
    <row r="7262" spans="4:16" ht="15" customHeight="1" x14ac:dyDescent="0.25">
      <c r="D7262" s="130"/>
      <c r="E7262" s="124"/>
      <c r="F7262" s="124"/>
      <c r="G7262" s="131"/>
      <c r="H7262" s="132"/>
      <c r="I7262" s="133"/>
      <c r="J7262" s="133"/>
      <c r="K7262" s="133"/>
      <c r="L7262" s="133"/>
      <c r="M7262" s="133"/>
      <c r="N7262" s="133"/>
      <c r="O7262" s="134"/>
      <c r="P7262" s="129"/>
    </row>
    <row r="7263" spans="4:16" ht="15" customHeight="1" x14ac:dyDescent="0.25">
      <c r="D7263" s="130"/>
      <c r="E7263" s="124"/>
      <c r="F7263" s="124"/>
      <c r="G7263" s="131"/>
      <c r="H7263" s="132"/>
      <c r="I7263" s="133"/>
      <c r="J7263" s="133"/>
      <c r="K7263" s="133"/>
      <c r="L7263" s="133"/>
      <c r="M7263" s="133"/>
      <c r="N7263" s="133"/>
      <c r="O7263" s="134"/>
      <c r="P7263" s="129"/>
    </row>
    <row r="7264" spans="4:16" ht="15" customHeight="1" x14ac:dyDescent="0.25">
      <c r="D7264" s="130"/>
      <c r="E7264" s="124"/>
      <c r="F7264" s="124"/>
      <c r="G7264" s="131"/>
      <c r="H7264" s="132"/>
      <c r="I7264" s="133"/>
      <c r="J7264" s="133"/>
      <c r="K7264" s="133"/>
      <c r="L7264" s="133"/>
      <c r="M7264" s="133"/>
      <c r="N7264" s="133"/>
      <c r="O7264" s="134"/>
      <c r="P7264" s="129"/>
    </row>
    <row r="7265" spans="4:16" ht="15" customHeight="1" x14ac:dyDescent="0.25">
      <c r="D7265" s="130"/>
      <c r="E7265" s="124"/>
      <c r="F7265" s="124"/>
      <c r="G7265" s="131"/>
      <c r="H7265" s="132"/>
      <c r="I7265" s="133"/>
      <c r="J7265" s="133"/>
      <c r="K7265" s="133"/>
      <c r="L7265" s="133"/>
      <c r="M7265" s="133"/>
      <c r="N7265" s="133"/>
      <c r="O7265" s="134"/>
      <c r="P7265" s="129"/>
    </row>
    <row r="7266" spans="4:16" ht="15" customHeight="1" x14ac:dyDescent="0.25">
      <c r="D7266" s="130"/>
      <c r="E7266" s="124"/>
      <c r="F7266" s="124"/>
      <c r="G7266" s="131"/>
      <c r="H7266" s="132"/>
      <c r="I7266" s="133"/>
      <c r="J7266" s="133"/>
      <c r="K7266" s="133"/>
      <c r="L7266" s="133"/>
      <c r="M7266" s="133"/>
      <c r="N7266" s="133"/>
      <c r="O7266" s="134"/>
      <c r="P7266" s="129"/>
    </row>
    <row r="7267" spans="4:16" ht="15" customHeight="1" x14ac:dyDescent="0.25">
      <c r="D7267" s="130"/>
      <c r="E7267" s="124"/>
      <c r="F7267" s="124"/>
      <c r="G7267" s="131"/>
      <c r="H7267" s="132"/>
      <c r="I7267" s="133"/>
      <c r="J7267" s="133"/>
      <c r="K7267" s="133"/>
      <c r="L7267" s="133"/>
      <c r="M7267" s="133"/>
      <c r="N7267" s="133"/>
      <c r="O7267" s="134"/>
      <c r="P7267" s="129"/>
    </row>
    <row r="7268" spans="4:16" ht="15" customHeight="1" x14ac:dyDescent="0.25">
      <c r="D7268" s="130"/>
      <c r="E7268" s="124"/>
      <c r="F7268" s="124"/>
      <c r="G7268" s="131"/>
      <c r="H7268" s="132"/>
      <c r="I7268" s="133"/>
      <c r="J7268" s="133"/>
      <c r="K7268" s="133"/>
      <c r="L7268" s="133"/>
      <c r="M7268" s="133"/>
      <c r="N7268" s="133"/>
      <c r="O7268" s="134"/>
      <c r="P7268" s="129"/>
    </row>
    <row r="7269" spans="4:16" ht="15" customHeight="1" x14ac:dyDescent="0.25">
      <c r="D7269" s="130"/>
      <c r="E7269" s="124"/>
      <c r="F7269" s="124"/>
      <c r="G7269" s="131"/>
      <c r="H7269" s="132"/>
      <c r="I7269" s="133"/>
      <c r="J7269" s="133"/>
      <c r="K7269" s="133"/>
      <c r="L7269" s="133"/>
      <c r="M7269" s="133"/>
      <c r="N7269" s="133"/>
      <c r="O7269" s="134"/>
      <c r="P7269" s="129"/>
    </row>
    <row r="7270" spans="4:16" ht="15" customHeight="1" x14ac:dyDescent="0.25">
      <c r="D7270" s="130"/>
      <c r="E7270" s="124"/>
      <c r="F7270" s="124"/>
      <c r="G7270" s="131"/>
      <c r="H7270" s="132"/>
      <c r="I7270" s="133"/>
      <c r="J7270" s="133"/>
      <c r="K7270" s="133"/>
      <c r="L7270" s="133"/>
      <c r="M7270" s="133"/>
      <c r="N7270" s="133"/>
      <c r="O7270" s="134"/>
      <c r="P7270" s="129"/>
    </row>
    <row r="7271" spans="4:16" ht="15" customHeight="1" x14ac:dyDescent="0.25">
      <c r="D7271" s="130"/>
      <c r="E7271" s="124"/>
      <c r="F7271" s="124"/>
      <c r="G7271" s="131"/>
      <c r="H7271" s="132"/>
      <c r="I7271" s="133"/>
      <c r="J7271" s="133"/>
      <c r="K7271" s="133"/>
      <c r="L7271" s="133"/>
      <c r="M7271" s="133"/>
      <c r="N7271" s="133"/>
      <c r="O7271" s="134"/>
      <c r="P7271" s="129"/>
    </row>
    <row r="7272" spans="4:16" ht="15" customHeight="1" x14ac:dyDescent="0.25">
      <c r="D7272" s="130"/>
      <c r="E7272" s="124"/>
      <c r="F7272" s="124"/>
      <c r="G7272" s="131"/>
      <c r="H7272" s="132"/>
      <c r="I7272" s="133"/>
      <c r="J7272" s="133"/>
      <c r="K7272" s="133"/>
      <c r="L7272" s="133"/>
      <c r="M7272" s="133"/>
      <c r="N7272" s="133"/>
      <c r="O7272" s="134"/>
      <c r="P7272" s="129"/>
    </row>
    <row r="7273" spans="4:16" ht="15" customHeight="1" x14ac:dyDescent="0.25">
      <c r="D7273" s="130"/>
      <c r="E7273" s="124"/>
      <c r="F7273" s="124"/>
      <c r="G7273" s="131"/>
      <c r="H7273" s="132"/>
      <c r="I7273" s="133"/>
      <c r="J7273" s="133"/>
      <c r="K7273" s="133"/>
      <c r="L7273" s="133"/>
      <c r="M7273" s="133"/>
      <c r="N7273" s="133"/>
      <c r="O7273" s="134"/>
      <c r="P7273" s="129"/>
    </row>
    <row r="7274" spans="4:16" ht="15" customHeight="1" x14ac:dyDescent="0.25">
      <c r="D7274" s="130"/>
      <c r="E7274" s="124"/>
      <c r="F7274" s="124"/>
      <c r="G7274" s="131"/>
      <c r="H7274" s="132"/>
      <c r="I7274" s="133"/>
      <c r="J7274" s="133"/>
      <c r="K7274" s="133"/>
      <c r="L7274" s="133"/>
      <c r="M7274" s="133"/>
      <c r="N7274" s="133"/>
      <c r="O7274" s="134"/>
      <c r="P7274" s="129"/>
    </row>
    <row r="7275" spans="4:16" ht="15" customHeight="1" x14ac:dyDescent="0.25">
      <c r="D7275" s="130"/>
      <c r="E7275" s="124"/>
      <c r="F7275" s="124"/>
      <c r="G7275" s="131"/>
      <c r="H7275" s="132"/>
      <c r="I7275" s="133"/>
      <c r="J7275" s="133"/>
      <c r="K7275" s="133"/>
      <c r="L7275" s="133"/>
      <c r="M7275" s="133"/>
      <c r="N7275" s="133"/>
      <c r="O7275" s="134"/>
      <c r="P7275" s="129"/>
    </row>
    <row r="7276" spans="4:16" ht="15" customHeight="1" x14ac:dyDescent="0.25">
      <c r="D7276" s="130"/>
      <c r="E7276" s="124"/>
      <c r="F7276" s="124"/>
      <c r="G7276" s="131"/>
      <c r="H7276" s="132"/>
      <c r="I7276" s="133"/>
      <c r="J7276" s="133"/>
      <c r="K7276" s="133"/>
      <c r="L7276" s="133"/>
      <c r="M7276" s="133"/>
      <c r="N7276" s="133"/>
      <c r="O7276" s="134"/>
      <c r="P7276" s="129"/>
    </row>
    <row r="7277" spans="4:16" ht="15" customHeight="1" x14ac:dyDescent="0.25">
      <c r="D7277" s="130"/>
      <c r="E7277" s="124"/>
      <c r="F7277" s="124"/>
      <c r="G7277" s="131"/>
      <c r="H7277" s="132"/>
      <c r="I7277" s="133"/>
      <c r="J7277" s="133"/>
      <c r="K7277" s="133"/>
      <c r="L7277" s="133"/>
      <c r="M7277" s="133"/>
      <c r="N7277" s="133"/>
      <c r="O7277" s="134"/>
      <c r="P7277" s="129"/>
    </row>
    <row r="7278" spans="4:16" ht="15" customHeight="1" x14ac:dyDescent="0.25">
      <c r="D7278" s="130"/>
      <c r="E7278" s="124"/>
      <c r="F7278" s="124"/>
      <c r="G7278" s="131"/>
      <c r="H7278" s="132"/>
      <c r="I7278" s="133"/>
      <c r="J7278" s="133"/>
      <c r="K7278" s="133"/>
      <c r="L7278" s="133"/>
      <c r="M7278" s="133"/>
      <c r="N7278" s="133"/>
      <c r="O7278" s="134"/>
      <c r="P7278" s="129"/>
    </row>
    <row r="7279" spans="4:16" ht="15" customHeight="1" x14ac:dyDescent="0.25">
      <c r="D7279" s="130"/>
      <c r="E7279" s="124"/>
      <c r="F7279" s="124"/>
      <c r="G7279" s="131"/>
      <c r="H7279" s="132"/>
      <c r="I7279" s="133"/>
      <c r="J7279" s="133"/>
      <c r="K7279" s="133"/>
      <c r="L7279" s="133"/>
      <c r="M7279" s="133"/>
      <c r="N7279" s="133"/>
      <c r="O7279" s="134"/>
      <c r="P7279" s="129"/>
    </row>
    <row r="7280" spans="4:16" ht="15" customHeight="1" x14ac:dyDescent="0.25">
      <c r="D7280" s="130"/>
      <c r="E7280" s="124"/>
      <c r="F7280" s="124"/>
      <c r="G7280" s="131"/>
      <c r="H7280" s="132"/>
      <c r="I7280" s="133"/>
      <c r="J7280" s="133"/>
      <c r="K7280" s="133"/>
      <c r="L7280" s="133"/>
      <c r="M7280" s="133"/>
      <c r="N7280" s="133"/>
      <c r="O7280" s="134"/>
      <c r="P7280" s="129"/>
    </row>
    <row r="7281" spans="4:16" ht="15" customHeight="1" x14ac:dyDescent="0.25">
      <c r="D7281" s="130"/>
      <c r="E7281" s="124"/>
      <c r="F7281" s="124"/>
      <c r="G7281" s="131"/>
      <c r="H7281" s="132"/>
      <c r="I7281" s="133"/>
      <c r="J7281" s="133"/>
      <c r="K7281" s="133"/>
      <c r="L7281" s="133"/>
      <c r="M7281" s="133"/>
      <c r="N7281" s="133"/>
      <c r="O7281" s="134"/>
      <c r="P7281" s="129"/>
    </row>
    <row r="7282" spans="4:16" ht="15" customHeight="1" x14ac:dyDescent="0.25">
      <c r="D7282" s="130"/>
      <c r="E7282" s="124"/>
      <c r="F7282" s="124"/>
      <c r="G7282" s="131"/>
      <c r="H7282" s="132"/>
      <c r="I7282" s="133"/>
      <c r="J7282" s="133"/>
      <c r="K7282" s="133"/>
      <c r="L7282" s="133"/>
      <c r="M7282" s="133"/>
      <c r="N7282" s="133"/>
      <c r="O7282" s="134"/>
      <c r="P7282" s="129"/>
    </row>
    <row r="7283" spans="4:16" ht="15" customHeight="1" x14ac:dyDescent="0.25">
      <c r="D7283" s="130"/>
      <c r="E7283" s="124"/>
      <c r="F7283" s="124"/>
      <c r="G7283" s="131"/>
      <c r="H7283" s="132"/>
      <c r="I7283" s="133"/>
      <c r="J7283" s="133"/>
      <c r="K7283" s="133"/>
      <c r="L7283" s="133"/>
      <c r="M7283" s="133"/>
      <c r="N7283" s="133"/>
      <c r="O7283" s="134"/>
      <c r="P7283" s="129"/>
    </row>
    <row r="7284" spans="4:16" ht="15" customHeight="1" x14ac:dyDescent="0.25">
      <c r="D7284" s="130"/>
      <c r="E7284" s="124"/>
      <c r="F7284" s="124"/>
      <c r="G7284" s="131"/>
      <c r="H7284" s="132"/>
      <c r="I7284" s="133"/>
      <c r="J7284" s="133"/>
      <c r="K7284" s="133"/>
      <c r="L7284" s="133"/>
      <c r="M7284" s="133"/>
      <c r="N7284" s="133"/>
      <c r="O7284" s="134"/>
      <c r="P7284" s="129"/>
    </row>
    <row r="7285" spans="4:16" ht="15" customHeight="1" x14ac:dyDescent="0.25">
      <c r="D7285" s="130"/>
      <c r="E7285" s="124"/>
      <c r="F7285" s="124"/>
      <c r="G7285" s="131"/>
      <c r="H7285" s="132"/>
      <c r="I7285" s="133"/>
      <c r="J7285" s="133"/>
      <c r="K7285" s="133"/>
      <c r="L7285" s="133"/>
      <c r="M7285" s="133"/>
      <c r="N7285" s="133"/>
      <c r="O7285" s="134"/>
      <c r="P7285" s="129"/>
    </row>
    <row r="7286" spans="4:16" ht="15" customHeight="1" x14ac:dyDescent="0.25">
      <c r="D7286" s="130"/>
      <c r="E7286" s="124"/>
      <c r="F7286" s="124"/>
      <c r="G7286" s="131"/>
      <c r="H7286" s="132"/>
      <c r="I7286" s="133"/>
      <c r="J7286" s="133"/>
      <c r="K7286" s="133"/>
      <c r="L7286" s="133"/>
      <c r="M7286" s="133"/>
      <c r="N7286" s="133"/>
      <c r="O7286" s="134"/>
      <c r="P7286" s="129"/>
    </row>
    <row r="7287" spans="4:16" ht="15" customHeight="1" x14ac:dyDescent="0.25">
      <c r="D7287" s="130"/>
      <c r="E7287" s="124"/>
      <c r="F7287" s="124"/>
      <c r="G7287" s="131"/>
      <c r="H7287" s="132"/>
      <c r="I7287" s="133"/>
      <c r="J7287" s="133"/>
      <c r="K7287" s="133"/>
      <c r="L7287" s="133"/>
      <c r="M7287" s="133"/>
      <c r="N7287" s="133"/>
      <c r="O7287" s="134"/>
      <c r="P7287" s="129"/>
    </row>
    <row r="7288" spans="4:16" ht="15" customHeight="1" x14ac:dyDescent="0.25">
      <c r="D7288" s="130"/>
      <c r="E7288" s="124"/>
      <c r="F7288" s="124"/>
      <c r="G7288" s="131"/>
      <c r="H7288" s="132"/>
      <c r="I7288" s="133"/>
      <c r="J7288" s="133"/>
      <c r="K7288" s="133"/>
      <c r="L7288" s="133"/>
      <c r="M7288" s="133"/>
      <c r="N7288" s="133"/>
      <c r="O7288" s="134"/>
      <c r="P7288" s="129"/>
    </row>
    <row r="7289" spans="4:16" ht="15" customHeight="1" x14ac:dyDescent="0.25">
      <c r="D7289" s="130"/>
      <c r="E7289" s="124"/>
      <c r="F7289" s="124"/>
      <c r="G7289" s="131"/>
      <c r="H7289" s="132"/>
      <c r="I7289" s="133"/>
      <c r="J7289" s="133"/>
      <c r="K7289" s="133"/>
      <c r="L7289" s="133"/>
      <c r="M7289" s="133"/>
      <c r="N7289" s="133"/>
      <c r="O7289" s="134"/>
      <c r="P7289" s="129"/>
    </row>
    <row r="7290" spans="4:16" ht="15" customHeight="1" x14ac:dyDescent="0.25">
      <c r="D7290" s="130"/>
      <c r="E7290" s="124"/>
      <c r="F7290" s="124"/>
      <c r="G7290" s="131"/>
      <c r="H7290" s="132"/>
      <c r="I7290" s="133"/>
      <c r="J7290" s="133"/>
      <c r="K7290" s="133"/>
      <c r="L7290" s="133"/>
      <c r="M7290" s="133"/>
      <c r="N7290" s="133"/>
      <c r="O7290" s="134"/>
      <c r="P7290" s="129"/>
    </row>
    <row r="7291" spans="4:16" ht="15" customHeight="1" x14ac:dyDescent="0.25">
      <c r="D7291" s="130"/>
      <c r="E7291" s="124"/>
      <c r="F7291" s="124"/>
      <c r="G7291" s="131"/>
      <c r="H7291" s="132"/>
      <c r="I7291" s="133"/>
      <c r="J7291" s="133"/>
      <c r="K7291" s="133"/>
      <c r="L7291" s="133"/>
      <c r="M7291" s="133"/>
      <c r="N7291" s="133"/>
      <c r="O7291" s="134"/>
      <c r="P7291" s="129"/>
    </row>
    <row r="7292" spans="4:16" ht="15" customHeight="1" x14ac:dyDescent="0.25">
      <c r="D7292" s="130"/>
      <c r="E7292" s="124"/>
      <c r="F7292" s="124"/>
      <c r="G7292" s="131"/>
      <c r="H7292" s="132"/>
      <c r="I7292" s="133"/>
      <c r="J7292" s="133"/>
      <c r="K7292" s="133"/>
      <c r="L7292" s="133"/>
      <c r="M7292" s="133"/>
      <c r="N7292" s="133"/>
      <c r="O7292" s="134"/>
      <c r="P7292" s="129"/>
    </row>
    <row r="7293" spans="4:16" ht="15" customHeight="1" x14ac:dyDescent="0.25">
      <c r="D7293" s="130"/>
      <c r="E7293" s="124"/>
      <c r="F7293" s="124"/>
      <c r="G7293" s="131"/>
      <c r="H7293" s="132"/>
      <c r="I7293" s="133"/>
      <c r="J7293" s="133"/>
      <c r="K7293" s="133"/>
      <c r="L7293" s="133"/>
      <c r="M7293" s="133"/>
      <c r="N7293" s="133"/>
      <c r="O7293" s="134"/>
      <c r="P7293" s="129"/>
    </row>
    <row r="7294" spans="4:16" ht="15" customHeight="1" x14ac:dyDescent="0.25">
      <c r="D7294" s="130"/>
      <c r="E7294" s="124"/>
      <c r="F7294" s="124"/>
      <c r="G7294" s="131"/>
      <c r="H7294" s="132"/>
      <c r="I7294" s="133"/>
      <c r="J7294" s="133"/>
      <c r="K7294" s="133"/>
      <c r="L7294" s="133"/>
      <c r="M7294" s="133"/>
      <c r="N7294" s="133"/>
      <c r="O7294" s="134"/>
      <c r="P7294" s="129"/>
    </row>
    <row r="7295" spans="4:16" ht="15" customHeight="1" x14ac:dyDescent="0.25">
      <c r="D7295" s="130"/>
      <c r="E7295" s="124"/>
      <c r="F7295" s="124"/>
      <c r="G7295" s="131"/>
      <c r="H7295" s="132"/>
      <c r="I7295" s="133"/>
      <c r="J7295" s="133"/>
      <c r="K7295" s="133"/>
      <c r="L7295" s="133"/>
      <c r="M7295" s="133"/>
      <c r="N7295" s="133"/>
      <c r="O7295" s="134"/>
      <c r="P7295" s="129"/>
    </row>
    <row r="7296" spans="4:16" ht="15" customHeight="1" x14ac:dyDescent="0.25">
      <c r="D7296" s="130"/>
      <c r="E7296" s="124"/>
      <c r="F7296" s="124"/>
      <c r="G7296" s="131"/>
      <c r="H7296" s="132"/>
      <c r="I7296" s="133"/>
      <c r="J7296" s="133"/>
      <c r="K7296" s="133"/>
      <c r="L7296" s="133"/>
      <c r="M7296" s="133"/>
      <c r="N7296" s="133"/>
      <c r="O7296" s="134"/>
      <c r="P7296" s="129"/>
    </row>
    <row r="7297" spans="4:16" ht="15" customHeight="1" x14ac:dyDescent="0.25">
      <c r="D7297" s="130"/>
      <c r="E7297" s="124"/>
      <c r="F7297" s="124"/>
      <c r="G7297" s="131"/>
      <c r="H7297" s="132"/>
      <c r="I7297" s="133"/>
      <c r="J7297" s="133"/>
      <c r="K7297" s="133"/>
      <c r="L7297" s="133"/>
      <c r="M7297" s="133"/>
      <c r="N7297" s="133"/>
      <c r="O7297" s="134"/>
      <c r="P7297" s="129"/>
    </row>
    <row r="7298" spans="4:16" ht="15" customHeight="1" x14ac:dyDescent="0.25">
      <c r="D7298" s="130"/>
      <c r="E7298" s="124"/>
      <c r="F7298" s="124"/>
      <c r="G7298" s="131"/>
      <c r="H7298" s="132"/>
      <c r="I7298" s="133"/>
      <c r="J7298" s="133"/>
      <c r="K7298" s="133"/>
      <c r="L7298" s="133"/>
      <c r="M7298" s="133"/>
      <c r="N7298" s="133"/>
      <c r="O7298" s="134"/>
      <c r="P7298" s="129"/>
    </row>
    <row r="7299" spans="4:16" ht="15" customHeight="1" x14ac:dyDescent="0.25">
      <c r="D7299" s="130"/>
      <c r="E7299" s="124"/>
      <c r="F7299" s="124"/>
      <c r="G7299" s="131"/>
      <c r="H7299" s="132"/>
      <c r="I7299" s="133"/>
      <c r="J7299" s="133"/>
      <c r="K7299" s="133"/>
      <c r="L7299" s="133"/>
      <c r="M7299" s="133"/>
      <c r="N7299" s="133"/>
      <c r="O7299" s="134"/>
      <c r="P7299" s="129"/>
    </row>
    <row r="7300" spans="4:16" ht="15" customHeight="1" x14ac:dyDescent="0.25">
      <c r="D7300" s="130"/>
      <c r="E7300" s="124"/>
      <c r="F7300" s="124"/>
      <c r="G7300" s="131"/>
      <c r="H7300" s="132"/>
      <c r="I7300" s="133"/>
      <c r="J7300" s="133"/>
      <c r="K7300" s="133"/>
      <c r="L7300" s="133"/>
      <c r="M7300" s="133"/>
      <c r="N7300" s="133"/>
      <c r="O7300" s="134"/>
      <c r="P7300" s="129"/>
    </row>
    <row r="7301" spans="4:16" ht="15" customHeight="1" x14ac:dyDescent="0.25">
      <c r="D7301" s="130"/>
      <c r="E7301" s="124"/>
      <c r="F7301" s="124"/>
      <c r="G7301" s="131"/>
      <c r="H7301" s="132"/>
      <c r="I7301" s="133"/>
      <c r="J7301" s="133"/>
      <c r="K7301" s="133"/>
      <c r="L7301" s="133"/>
      <c r="M7301" s="133"/>
      <c r="N7301" s="133"/>
      <c r="O7301" s="134"/>
      <c r="P7301" s="129"/>
    </row>
    <row r="7302" spans="4:16" ht="15" customHeight="1" x14ac:dyDescent="0.25">
      <c r="D7302" s="130"/>
      <c r="E7302" s="124"/>
      <c r="F7302" s="124"/>
      <c r="G7302" s="131"/>
      <c r="H7302" s="132"/>
      <c r="I7302" s="133"/>
      <c r="J7302" s="133"/>
      <c r="K7302" s="133"/>
      <c r="L7302" s="133"/>
      <c r="M7302" s="133"/>
      <c r="N7302" s="133"/>
      <c r="O7302" s="134"/>
      <c r="P7302" s="129"/>
    </row>
    <row r="7303" spans="4:16" ht="15" customHeight="1" x14ac:dyDescent="0.25">
      <c r="D7303" s="130"/>
      <c r="E7303" s="124"/>
      <c r="F7303" s="124"/>
      <c r="G7303" s="131"/>
      <c r="H7303" s="132"/>
      <c r="I7303" s="133"/>
      <c r="J7303" s="133"/>
      <c r="K7303" s="133"/>
      <c r="L7303" s="133"/>
      <c r="M7303" s="133"/>
      <c r="N7303" s="133"/>
      <c r="O7303" s="134"/>
      <c r="P7303" s="129"/>
    </row>
    <row r="7304" spans="4:16" ht="15" customHeight="1" x14ac:dyDescent="0.25">
      <c r="D7304" s="130"/>
      <c r="E7304" s="124"/>
      <c r="F7304" s="124"/>
      <c r="G7304" s="131"/>
      <c r="H7304" s="132"/>
      <c r="I7304" s="133"/>
      <c r="J7304" s="133"/>
      <c r="K7304" s="133"/>
      <c r="L7304" s="133"/>
      <c r="M7304" s="133"/>
      <c r="N7304" s="133"/>
      <c r="O7304" s="134"/>
      <c r="P7304" s="129"/>
    </row>
    <row r="7305" spans="4:16" ht="15" customHeight="1" x14ac:dyDescent="0.25">
      <c r="D7305" s="130"/>
      <c r="E7305" s="124"/>
      <c r="F7305" s="124"/>
      <c r="G7305" s="131"/>
      <c r="H7305" s="132"/>
      <c r="I7305" s="133"/>
      <c r="J7305" s="133"/>
      <c r="K7305" s="133"/>
      <c r="L7305" s="133"/>
      <c r="M7305" s="133"/>
      <c r="N7305" s="133"/>
      <c r="O7305" s="134"/>
      <c r="P7305" s="129"/>
    </row>
    <row r="7306" spans="4:16" ht="15" customHeight="1" x14ac:dyDescent="0.25">
      <c r="D7306" s="130"/>
      <c r="E7306" s="124"/>
      <c r="F7306" s="124"/>
      <c r="G7306" s="131"/>
      <c r="H7306" s="132"/>
      <c r="I7306" s="133"/>
      <c r="J7306" s="133"/>
      <c r="K7306" s="133"/>
      <c r="L7306" s="133"/>
      <c r="M7306" s="133"/>
      <c r="N7306" s="133"/>
      <c r="O7306" s="134"/>
      <c r="P7306" s="129"/>
    </row>
    <row r="7307" spans="4:16" ht="15" customHeight="1" x14ac:dyDescent="0.25">
      <c r="D7307" s="130"/>
      <c r="E7307" s="124"/>
      <c r="F7307" s="124"/>
      <c r="G7307" s="131"/>
      <c r="H7307" s="132"/>
      <c r="I7307" s="133"/>
      <c r="J7307" s="133"/>
      <c r="K7307" s="133"/>
      <c r="L7307" s="133"/>
      <c r="M7307" s="133"/>
      <c r="N7307" s="133"/>
      <c r="O7307" s="134"/>
      <c r="P7307" s="129"/>
    </row>
    <row r="7308" spans="4:16" ht="15" customHeight="1" x14ac:dyDescent="0.25">
      <c r="D7308" s="130"/>
      <c r="E7308" s="124"/>
      <c r="F7308" s="124"/>
      <c r="G7308" s="131"/>
      <c r="H7308" s="132"/>
      <c r="I7308" s="133"/>
      <c r="J7308" s="133"/>
      <c r="K7308" s="133"/>
      <c r="L7308" s="133"/>
      <c r="M7308" s="133"/>
      <c r="N7308" s="133"/>
      <c r="O7308" s="134"/>
      <c r="P7308" s="129"/>
    </row>
    <row r="7309" spans="4:16" ht="15" customHeight="1" x14ac:dyDescent="0.25">
      <c r="D7309" s="130"/>
      <c r="E7309" s="124"/>
      <c r="F7309" s="124"/>
      <c r="G7309" s="131"/>
      <c r="H7309" s="132"/>
      <c r="I7309" s="133"/>
      <c r="J7309" s="133"/>
      <c r="K7309" s="133"/>
      <c r="L7309" s="133"/>
      <c r="M7309" s="133"/>
      <c r="N7309" s="133"/>
      <c r="O7309" s="134"/>
      <c r="P7309" s="129"/>
    </row>
    <row r="7310" spans="4:16" ht="15" customHeight="1" x14ac:dyDescent="0.25">
      <c r="D7310" s="130"/>
      <c r="E7310" s="124"/>
      <c r="F7310" s="124"/>
      <c r="G7310" s="131"/>
      <c r="H7310" s="132"/>
      <c r="I7310" s="133"/>
      <c r="J7310" s="133"/>
      <c r="K7310" s="133"/>
      <c r="L7310" s="133"/>
      <c r="M7310" s="133"/>
      <c r="N7310" s="133"/>
      <c r="O7310" s="134"/>
      <c r="P7310" s="129"/>
    </row>
    <row r="7311" spans="4:16" ht="15" customHeight="1" x14ac:dyDescent="0.25">
      <c r="D7311" s="130"/>
      <c r="E7311" s="124"/>
      <c r="F7311" s="124"/>
      <c r="G7311" s="131"/>
      <c r="H7311" s="132"/>
      <c r="I7311" s="133"/>
      <c r="J7311" s="133"/>
      <c r="K7311" s="133"/>
      <c r="L7311" s="133"/>
      <c r="M7311" s="133"/>
      <c r="N7311" s="133"/>
      <c r="O7311" s="134"/>
      <c r="P7311" s="129"/>
    </row>
    <row r="7312" spans="4:16" ht="15" customHeight="1" x14ac:dyDescent="0.25">
      <c r="D7312" s="130"/>
      <c r="E7312" s="124"/>
      <c r="F7312" s="124"/>
      <c r="G7312" s="131"/>
      <c r="H7312" s="132"/>
      <c r="I7312" s="133"/>
      <c r="J7312" s="133"/>
      <c r="K7312" s="133"/>
      <c r="L7312" s="133"/>
      <c r="M7312" s="133"/>
      <c r="N7312" s="133"/>
      <c r="O7312" s="134"/>
      <c r="P7312" s="129"/>
    </row>
    <row r="7313" spans="4:16" ht="15" customHeight="1" x14ac:dyDescent="0.25">
      <c r="D7313" s="130"/>
      <c r="E7313" s="124"/>
      <c r="F7313" s="124"/>
      <c r="G7313" s="131"/>
      <c r="H7313" s="132"/>
      <c r="I7313" s="133"/>
      <c r="J7313" s="133"/>
      <c r="K7313" s="133"/>
      <c r="L7313" s="133"/>
      <c r="M7313" s="133"/>
      <c r="N7313" s="133"/>
      <c r="O7313" s="134"/>
      <c r="P7313" s="129"/>
    </row>
    <row r="7314" spans="4:16" ht="15" customHeight="1" x14ac:dyDescent="0.25">
      <c r="D7314" s="130"/>
      <c r="E7314" s="124"/>
      <c r="F7314" s="124"/>
      <c r="G7314" s="131"/>
      <c r="H7314" s="132"/>
      <c r="I7314" s="133"/>
      <c r="J7314" s="133"/>
      <c r="K7314" s="133"/>
      <c r="L7314" s="133"/>
      <c r="M7314" s="133"/>
      <c r="N7314" s="133"/>
      <c r="O7314" s="134"/>
      <c r="P7314" s="129"/>
    </row>
    <row r="7315" spans="4:16" ht="15" customHeight="1" x14ac:dyDescent="0.25">
      <c r="D7315" s="130"/>
      <c r="E7315" s="124"/>
      <c r="F7315" s="124"/>
      <c r="G7315" s="131"/>
      <c r="H7315" s="132"/>
      <c r="I7315" s="133"/>
      <c r="J7315" s="133"/>
      <c r="K7315" s="133"/>
      <c r="L7315" s="133"/>
      <c r="M7315" s="133"/>
      <c r="N7315" s="133"/>
      <c r="O7315" s="134"/>
      <c r="P7315" s="129"/>
    </row>
    <row r="7316" spans="4:16" ht="15" customHeight="1" x14ac:dyDescent="0.25">
      <c r="D7316" s="130"/>
      <c r="E7316" s="124"/>
      <c r="F7316" s="124"/>
      <c r="G7316" s="131"/>
      <c r="H7316" s="132"/>
      <c r="I7316" s="133"/>
      <c r="J7316" s="133"/>
      <c r="K7316" s="133"/>
      <c r="L7316" s="133"/>
      <c r="M7316" s="133"/>
      <c r="N7316" s="133"/>
      <c r="O7316" s="134"/>
      <c r="P7316" s="129"/>
    </row>
    <row r="7317" spans="4:16" ht="15" customHeight="1" x14ac:dyDescent="0.25">
      <c r="D7317" s="130"/>
      <c r="E7317" s="124"/>
      <c r="F7317" s="124"/>
      <c r="G7317" s="131"/>
      <c r="H7317" s="132"/>
      <c r="I7317" s="133"/>
      <c r="J7317" s="133"/>
      <c r="K7317" s="133"/>
      <c r="L7317" s="133"/>
      <c r="M7317" s="133"/>
      <c r="N7317" s="133"/>
      <c r="O7317" s="134"/>
      <c r="P7317" s="129"/>
    </row>
    <row r="7318" spans="4:16" ht="15" customHeight="1" x14ac:dyDescent="0.25">
      <c r="D7318" s="130"/>
      <c r="E7318" s="124"/>
      <c r="F7318" s="124"/>
      <c r="G7318" s="131"/>
      <c r="H7318" s="132"/>
      <c r="I7318" s="133"/>
      <c r="J7318" s="133"/>
      <c r="K7318" s="133"/>
      <c r="L7318" s="133"/>
      <c r="M7318" s="133"/>
      <c r="N7318" s="133"/>
      <c r="O7318" s="134"/>
      <c r="P7318" s="129"/>
    </row>
    <row r="7319" spans="4:16" ht="15" customHeight="1" x14ac:dyDescent="0.25">
      <c r="D7319" s="130"/>
      <c r="E7319" s="124"/>
      <c r="F7319" s="124"/>
      <c r="G7319" s="131"/>
      <c r="H7319" s="132"/>
      <c r="I7319" s="133"/>
      <c r="J7319" s="133"/>
      <c r="K7319" s="133"/>
      <c r="L7319" s="133"/>
      <c r="M7319" s="133"/>
      <c r="N7319" s="133"/>
      <c r="O7319" s="134"/>
      <c r="P7319" s="129"/>
    </row>
    <row r="7320" spans="4:16" ht="15" customHeight="1" x14ac:dyDescent="0.25">
      <c r="D7320" s="130"/>
      <c r="E7320" s="124"/>
      <c r="F7320" s="124"/>
      <c r="G7320" s="131"/>
      <c r="H7320" s="132"/>
      <c r="I7320" s="133"/>
      <c r="J7320" s="133"/>
      <c r="K7320" s="133"/>
      <c r="L7320" s="133"/>
      <c r="M7320" s="133"/>
      <c r="N7320" s="133"/>
      <c r="O7320" s="134"/>
      <c r="P7320" s="129"/>
    </row>
    <row r="7321" spans="4:16" ht="15" customHeight="1" x14ac:dyDescent="0.25">
      <c r="D7321" s="130"/>
      <c r="E7321" s="124"/>
      <c r="F7321" s="124"/>
      <c r="G7321" s="131"/>
      <c r="H7321" s="132"/>
      <c r="I7321" s="133"/>
      <c r="J7321" s="133"/>
      <c r="K7321" s="133"/>
      <c r="L7321" s="133"/>
      <c r="M7321" s="133"/>
      <c r="N7321" s="133"/>
      <c r="O7321" s="134"/>
      <c r="P7321" s="129"/>
    </row>
    <row r="7322" spans="4:16" ht="15" customHeight="1" x14ac:dyDescent="0.25">
      <c r="D7322" s="130"/>
      <c r="E7322" s="124"/>
      <c r="F7322" s="124"/>
      <c r="G7322" s="131"/>
      <c r="H7322" s="132"/>
      <c r="I7322" s="133"/>
      <c r="J7322" s="133"/>
      <c r="K7322" s="133"/>
      <c r="L7322" s="133"/>
      <c r="M7322" s="133"/>
      <c r="N7322" s="133"/>
      <c r="O7322" s="134"/>
      <c r="P7322" s="129"/>
    </row>
    <row r="7323" spans="4:16" ht="15" customHeight="1" x14ac:dyDescent="0.25">
      <c r="D7323" s="130"/>
      <c r="E7323" s="124"/>
      <c r="F7323" s="124"/>
      <c r="G7323" s="131"/>
      <c r="H7323" s="132"/>
      <c r="I7323" s="133"/>
      <c r="J7323" s="133"/>
      <c r="K7323" s="133"/>
      <c r="L7323" s="133"/>
      <c r="M7323" s="133"/>
      <c r="N7323" s="133"/>
      <c r="O7323" s="134"/>
      <c r="P7323" s="129"/>
    </row>
    <row r="7324" spans="4:16" ht="15" customHeight="1" x14ac:dyDescent="0.25">
      <c r="D7324" s="130"/>
      <c r="E7324" s="124"/>
      <c r="F7324" s="124"/>
      <c r="G7324" s="131"/>
      <c r="H7324" s="132"/>
      <c r="I7324" s="133"/>
      <c r="J7324" s="133"/>
      <c r="K7324" s="133"/>
      <c r="L7324" s="133"/>
      <c r="M7324" s="133"/>
      <c r="N7324" s="133"/>
      <c r="O7324" s="134"/>
      <c r="P7324" s="129"/>
    </row>
    <row r="7325" spans="4:16" ht="15" customHeight="1" x14ac:dyDescent="0.25">
      <c r="D7325" s="130"/>
      <c r="E7325" s="124"/>
      <c r="F7325" s="124"/>
      <c r="G7325" s="131"/>
      <c r="H7325" s="132"/>
      <c r="I7325" s="133"/>
      <c r="J7325" s="133"/>
      <c r="K7325" s="133"/>
      <c r="L7325" s="133"/>
      <c r="M7325" s="133"/>
      <c r="N7325" s="133"/>
      <c r="O7325" s="134"/>
      <c r="P7325" s="129"/>
    </row>
    <row r="7326" spans="4:16" ht="15" customHeight="1" x14ac:dyDescent="0.25">
      <c r="D7326" s="130"/>
      <c r="E7326" s="124"/>
      <c r="F7326" s="124"/>
      <c r="G7326" s="131"/>
      <c r="H7326" s="132"/>
      <c r="I7326" s="133"/>
      <c r="J7326" s="133"/>
      <c r="K7326" s="133"/>
      <c r="L7326" s="133"/>
      <c r="M7326" s="133"/>
      <c r="N7326" s="133"/>
      <c r="O7326" s="134"/>
      <c r="P7326" s="129"/>
    </row>
    <row r="7327" spans="4:16" ht="15" customHeight="1" x14ac:dyDescent="0.25">
      <c r="D7327" s="130"/>
      <c r="E7327" s="124"/>
      <c r="F7327" s="124"/>
      <c r="G7327" s="131"/>
      <c r="H7327" s="132"/>
      <c r="I7327" s="133"/>
      <c r="J7327" s="133"/>
      <c r="K7327" s="133"/>
      <c r="L7327" s="133"/>
      <c r="M7327" s="133"/>
      <c r="N7327" s="133"/>
      <c r="O7327" s="134"/>
      <c r="P7327" s="129"/>
    </row>
    <row r="7328" spans="4:16" ht="15" customHeight="1" x14ac:dyDescent="0.25">
      <c r="D7328" s="130"/>
      <c r="E7328" s="124"/>
      <c r="F7328" s="124"/>
      <c r="G7328" s="131"/>
      <c r="H7328" s="132"/>
      <c r="I7328" s="133"/>
      <c r="J7328" s="133"/>
      <c r="K7328" s="133"/>
      <c r="L7328" s="133"/>
      <c r="M7328" s="133"/>
      <c r="N7328" s="133"/>
      <c r="O7328" s="134"/>
      <c r="P7328" s="129"/>
    </row>
    <row r="7329" spans="4:16" ht="15" customHeight="1" x14ac:dyDescent="0.25">
      <c r="D7329" s="130"/>
      <c r="E7329" s="124"/>
      <c r="F7329" s="124"/>
      <c r="G7329" s="131"/>
      <c r="H7329" s="132"/>
      <c r="I7329" s="133"/>
      <c r="J7329" s="133"/>
      <c r="K7329" s="133"/>
      <c r="L7329" s="133"/>
      <c r="M7329" s="133"/>
      <c r="N7329" s="133"/>
      <c r="O7329" s="134"/>
      <c r="P7329" s="129"/>
    </row>
    <row r="7330" spans="4:16" ht="15" customHeight="1" x14ac:dyDescent="0.25">
      <c r="D7330" s="130"/>
      <c r="E7330" s="124"/>
      <c r="F7330" s="124"/>
      <c r="G7330" s="131"/>
      <c r="H7330" s="132"/>
      <c r="I7330" s="133"/>
      <c r="J7330" s="133"/>
      <c r="K7330" s="133"/>
      <c r="L7330" s="133"/>
      <c r="M7330" s="133"/>
      <c r="N7330" s="133"/>
      <c r="O7330" s="134"/>
      <c r="P7330" s="129"/>
    </row>
    <row r="7331" spans="4:16" ht="15" customHeight="1" x14ac:dyDescent="0.25">
      <c r="D7331" s="130"/>
      <c r="E7331" s="124"/>
      <c r="F7331" s="124"/>
      <c r="G7331" s="131"/>
      <c r="H7331" s="132"/>
      <c r="I7331" s="133"/>
      <c r="J7331" s="133"/>
      <c r="K7331" s="133"/>
      <c r="L7331" s="133"/>
      <c r="M7331" s="133"/>
      <c r="N7331" s="133"/>
      <c r="O7331" s="134"/>
      <c r="P7331" s="129"/>
    </row>
    <row r="7332" spans="4:16" ht="15" customHeight="1" x14ac:dyDescent="0.25">
      <c r="D7332" s="130"/>
      <c r="E7332" s="124"/>
      <c r="F7332" s="124"/>
      <c r="G7332" s="131"/>
      <c r="H7332" s="132"/>
      <c r="I7332" s="133"/>
      <c r="J7332" s="133"/>
      <c r="K7332" s="133"/>
      <c r="L7332" s="133"/>
      <c r="M7332" s="133"/>
      <c r="N7332" s="133"/>
      <c r="O7332" s="134"/>
      <c r="P7332" s="129"/>
    </row>
    <row r="7333" spans="4:16" ht="15" customHeight="1" x14ac:dyDescent="0.25">
      <c r="D7333" s="130"/>
      <c r="E7333" s="124"/>
      <c r="F7333" s="124"/>
      <c r="G7333" s="131"/>
      <c r="H7333" s="132"/>
      <c r="I7333" s="133"/>
      <c r="J7333" s="133"/>
      <c r="K7333" s="133"/>
      <c r="L7333" s="133"/>
      <c r="M7333" s="133"/>
      <c r="N7333" s="133"/>
      <c r="O7333" s="134"/>
      <c r="P7333" s="129"/>
    </row>
    <row r="7334" spans="4:16" ht="15" customHeight="1" x14ac:dyDescent="0.25">
      <c r="D7334" s="130"/>
      <c r="E7334" s="124"/>
      <c r="F7334" s="124"/>
      <c r="G7334" s="131"/>
      <c r="H7334" s="132"/>
      <c r="I7334" s="133"/>
      <c r="J7334" s="133"/>
      <c r="K7334" s="133"/>
      <c r="L7334" s="133"/>
      <c r="M7334" s="133"/>
      <c r="N7334" s="133"/>
      <c r="O7334" s="134"/>
      <c r="P7334" s="129"/>
    </row>
    <row r="7335" spans="4:16" ht="15" customHeight="1" x14ac:dyDescent="0.25">
      <c r="D7335" s="130"/>
      <c r="E7335" s="124"/>
      <c r="F7335" s="124"/>
      <c r="G7335" s="131"/>
      <c r="H7335" s="132"/>
      <c r="I7335" s="133"/>
      <c r="J7335" s="133"/>
      <c r="K7335" s="133"/>
      <c r="L7335" s="133"/>
      <c r="M7335" s="133"/>
      <c r="N7335" s="133"/>
      <c r="O7335" s="134"/>
      <c r="P7335" s="129"/>
    </row>
    <row r="7336" spans="4:16" ht="15" customHeight="1" x14ac:dyDescent="0.25">
      <c r="D7336" s="130"/>
      <c r="E7336" s="124"/>
      <c r="F7336" s="124"/>
      <c r="G7336" s="131"/>
      <c r="H7336" s="132"/>
      <c r="I7336" s="133"/>
      <c r="J7336" s="133"/>
      <c r="K7336" s="133"/>
      <c r="L7336" s="133"/>
      <c r="M7336" s="133"/>
      <c r="N7336" s="133"/>
      <c r="O7336" s="134"/>
      <c r="P7336" s="129"/>
    </row>
    <row r="7337" spans="4:16" ht="15" customHeight="1" x14ac:dyDescent="0.25">
      <c r="D7337" s="130"/>
      <c r="E7337" s="124"/>
      <c r="F7337" s="124"/>
      <c r="G7337" s="131"/>
      <c r="H7337" s="132"/>
      <c r="I7337" s="133"/>
      <c r="J7337" s="133"/>
      <c r="K7337" s="133"/>
      <c r="L7337" s="133"/>
      <c r="M7337" s="133"/>
      <c r="N7337" s="133"/>
      <c r="O7337" s="134"/>
      <c r="P7337" s="129"/>
    </row>
    <row r="7338" spans="4:16" ht="15" customHeight="1" x14ac:dyDescent="0.25">
      <c r="D7338" s="130"/>
      <c r="E7338" s="124"/>
      <c r="F7338" s="124"/>
      <c r="G7338" s="131"/>
      <c r="H7338" s="132"/>
      <c r="I7338" s="133"/>
      <c r="J7338" s="133"/>
      <c r="K7338" s="133"/>
      <c r="L7338" s="133"/>
      <c r="M7338" s="133"/>
      <c r="N7338" s="133"/>
      <c r="O7338" s="134"/>
      <c r="P7338" s="129"/>
    </row>
    <row r="7339" spans="4:16" ht="15" customHeight="1" x14ac:dyDescent="0.25">
      <c r="D7339" s="130"/>
      <c r="E7339" s="124"/>
      <c r="F7339" s="124"/>
      <c r="G7339" s="131"/>
      <c r="H7339" s="132"/>
      <c r="I7339" s="133"/>
      <c r="J7339" s="133"/>
      <c r="K7339" s="133"/>
      <c r="L7339" s="133"/>
      <c r="M7339" s="133"/>
      <c r="N7339" s="133"/>
      <c r="O7339" s="134"/>
      <c r="P7339" s="129"/>
    </row>
    <row r="7340" spans="4:16" ht="15" customHeight="1" x14ac:dyDescent="0.25">
      <c r="D7340" s="130"/>
      <c r="E7340" s="124"/>
      <c r="F7340" s="124"/>
      <c r="G7340" s="131"/>
      <c r="H7340" s="132"/>
      <c r="I7340" s="133"/>
      <c r="J7340" s="133"/>
      <c r="K7340" s="133"/>
      <c r="L7340" s="133"/>
      <c r="M7340" s="133"/>
      <c r="N7340" s="133"/>
      <c r="O7340" s="134"/>
      <c r="P7340" s="129"/>
    </row>
    <row r="7341" spans="4:16" ht="15" customHeight="1" x14ac:dyDescent="0.25">
      <c r="D7341" s="130"/>
      <c r="E7341" s="124"/>
      <c r="F7341" s="124"/>
      <c r="G7341" s="131"/>
      <c r="H7341" s="132"/>
      <c r="I7341" s="133"/>
      <c r="J7341" s="133"/>
      <c r="K7341" s="133"/>
      <c r="L7341" s="133"/>
      <c r="M7341" s="133"/>
      <c r="N7341" s="133"/>
      <c r="O7341" s="134"/>
      <c r="P7341" s="129"/>
    </row>
    <row r="7342" spans="4:16" ht="15" customHeight="1" x14ac:dyDescent="0.25">
      <c r="D7342" s="130"/>
      <c r="E7342" s="124"/>
      <c r="F7342" s="124"/>
      <c r="G7342" s="131"/>
      <c r="H7342" s="132"/>
      <c r="I7342" s="133"/>
      <c r="J7342" s="133"/>
      <c r="K7342" s="133"/>
      <c r="L7342" s="133"/>
      <c r="M7342" s="133"/>
      <c r="N7342" s="133"/>
      <c r="O7342" s="134"/>
      <c r="P7342" s="129"/>
    </row>
    <row r="7343" spans="4:16" ht="15" customHeight="1" x14ac:dyDescent="0.25">
      <c r="D7343" s="130"/>
      <c r="E7343" s="124"/>
      <c r="F7343" s="124"/>
      <c r="G7343" s="131"/>
      <c r="H7343" s="132"/>
      <c r="I7343" s="133"/>
      <c r="J7343" s="133"/>
      <c r="K7343" s="133"/>
      <c r="L7343" s="133"/>
      <c r="M7343" s="133"/>
      <c r="N7343" s="133"/>
      <c r="O7343" s="134"/>
      <c r="P7343" s="129"/>
    </row>
    <row r="7344" spans="4:16" ht="15" customHeight="1" x14ac:dyDescent="0.25">
      <c r="D7344" s="130"/>
      <c r="E7344" s="124"/>
      <c r="F7344" s="124"/>
      <c r="G7344" s="131"/>
      <c r="H7344" s="132"/>
      <c r="I7344" s="133"/>
      <c r="J7344" s="133"/>
      <c r="K7344" s="133"/>
      <c r="L7344" s="133"/>
      <c r="M7344" s="133"/>
      <c r="N7344" s="133"/>
      <c r="O7344" s="134"/>
      <c r="P7344" s="129"/>
    </row>
    <row r="7345" spans="4:16" ht="15" customHeight="1" x14ac:dyDescent="0.25">
      <c r="D7345" s="130"/>
      <c r="E7345" s="124"/>
      <c r="F7345" s="124"/>
      <c r="G7345" s="131"/>
      <c r="H7345" s="132"/>
      <c r="I7345" s="133"/>
      <c r="J7345" s="133"/>
      <c r="K7345" s="133"/>
      <c r="L7345" s="133"/>
      <c r="M7345" s="133"/>
      <c r="N7345" s="133"/>
      <c r="O7345" s="134"/>
      <c r="P7345" s="129"/>
    </row>
    <row r="7346" spans="4:16" ht="15" customHeight="1" x14ac:dyDescent="0.25">
      <c r="D7346" s="130"/>
      <c r="E7346" s="124"/>
      <c r="F7346" s="124"/>
      <c r="G7346" s="131"/>
      <c r="H7346" s="132"/>
      <c r="I7346" s="133"/>
      <c r="J7346" s="133"/>
      <c r="K7346" s="133"/>
      <c r="L7346" s="133"/>
      <c r="M7346" s="133"/>
      <c r="N7346" s="133"/>
      <c r="O7346" s="134"/>
      <c r="P7346" s="129"/>
    </row>
    <row r="7347" spans="4:16" ht="15" customHeight="1" x14ac:dyDescent="0.25">
      <c r="D7347" s="130"/>
      <c r="E7347" s="124"/>
      <c r="F7347" s="124"/>
      <c r="G7347" s="131"/>
      <c r="H7347" s="132"/>
      <c r="I7347" s="133"/>
      <c r="J7347" s="133"/>
      <c r="K7347" s="133"/>
      <c r="L7347" s="133"/>
      <c r="M7347" s="133"/>
      <c r="N7347" s="133"/>
      <c r="O7347" s="134"/>
      <c r="P7347" s="129"/>
    </row>
    <row r="7348" spans="4:16" ht="15" customHeight="1" x14ac:dyDescent="0.25">
      <c r="D7348" s="130"/>
      <c r="E7348" s="124"/>
      <c r="F7348" s="124"/>
      <c r="G7348" s="131"/>
      <c r="H7348" s="132"/>
      <c r="I7348" s="133"/>
      <c r="J7348" s="133"/>
      <c r="K7348" s="133"/>
      <c r="L7348" s="133"/>
      <c r="M7348" s="133"/>
      <c r="N7348" s="133"/>
      <c r="O7348" s="134"/>
      <c r="P7348" s="129"/>
    </row>
    <row r="7349" spans="4:16" ht="15" customHeight="1" x14ac:dyDescent="0.25">
      <c r="D7349" s="130"/>
      <c r="E7349" s="124"/>
      <c r="F7349" s="124"/>
      <c r="G7349" s="131"/>
      <c r="H7349" s="132"/>
      <c r="I7349" s="133"/>
      <c r="J7349" s="133"/>
      <c r="K7349" s="133"/>
      <c r="L7349" s="133"/>
      <c r="M7349" s="133"/>
      <c r="N7349" s="133"/>
      <c r="O7349" s="134"/>
      <c r="P7349" s="129"/>
    </row>
    <row r="7350" spans="4:16" ht="15" customHeight="1" x14ac:dyDescent="0.25">
      <c r="D7350" s="130"/>
      <c r="E7350" s="124"/>
      <c r="F7350" s="124"/>
      <c r="G7350" s="131"/>
      <c r="H7350" s="132"/>
      <c r="I7350" s="133"/>
      <c r="J7350" s="133"/>
      <c r="K7350" s="133"/>
      <c r="L7350" s="133"/>
      <c r="M7350" s="133"/>
      <c r="N7350" s="133"/>
      <c r="O7350" s="134"/>
      <c r="P7350" s="129"/>
    </row>
    <row r="7351" spans="4:16" ht="15" customHeight="1" x14ac:dyDescent="0.25">
      <c r="D7351" s="130"/>
      <c r="E7351" s="124"/>
      <c r="F7351" s="124"/>
      <c r="G7351" s="131"/>
      <c r="H7351" s="132"/>
      <c r="I7351" s="133"/>
      <c r="J7351" s="133"/>
      <c r="K7351" s="133"/>
      <c r="L7351" s="133"/>
      <c r="M7351" s="133"/>
      <c r="N7351" s="133"/>
      <c r="O7351" s="134"/>
      <c r="P7351" s="129"/>
    </row>
    <row r="7352" spans="4:16" ht="15" customHeight="1" x14ac:dyDescent="0.25">
      <c r="D7352" s="130"/>
      <c r="E7352" s="124"/>
      <c r="F7352" s="124"/>
      <c r="G7352" s="131"/>
      <c r="H7352" s="132"/>
      <c r="I7352" s="133"/>
      <c r="J7352" s="133"/>
      <c r="K7352" s="133"/>
      <c r="L7352" s="133"/>
      <c r="M7352" s="133"/>
      <c r="N7352" s="133"/>
      <c r="O7352" s="134"/>
      <c r="P7352" s="129"/>
    </row>
    <row r="7353" spans="4:16" ht="15" customHeight="1" x14ac:dyDescent="0.25">
      <c r="D7353" s="130"/>
      <c r="E7353" s="124"/>
      <c r="F7353" s="124"/>
      <c r="G7353" s="131"/>
      <c r="H7353" s="132"/>
      <c r="I7353" s="133"/>
      <c r="J7353" s="133"/>
      <c r="K7353" s="133"/>
      <c r="L7353" s="133"/>
      <c r="M7353" s="133"/>
      <c r="N7353" s="133"/>
      <c r="O7353" s="134"/>
      <c r="P7353" s="129"/>
    </row>
    <row r="7354" spans="4:16" ht="15" customHeight="1" x14ac:dyDescent="0.25">
      <c r="D7354" s="130"/>
      <c r="E7354" s="124"/>
      <c r="F7354" s="124"/>
      <c r="G7354" s="131"/>
      <c r="H7354" s="132"/>
      <c r="I7354" s="133"/>
      <c r="J7354" s="133"/>
      <c r="K7354" s="133"/>
      <c r="L7354" s="133"/>
      <c r="M7354" s="133"/>
      <c r="N7354" s="133"/>
      <c r="O7354" s="134"/>
      <c r="P7354" s="129"/>
    </row>
    <row r="7355" spans="4:16" ht="15" customHeight="1" x14ac:dyDescent="0.25">
      <c r="D7355" s="130"/>
      <c r="E7355" s="124"/>
      <c r="F7355" s="124"/>
      <c r="G7355" s="131"/>
      <c r="H7355" s="132"/>
      <c r="I7355" s="133"/>
      <c r="J7355" s="133"/>
      <c r="K7355" s="133"/>
      <c r="L7355" s="133"/>
      <c r="M7355" s="133"/>
      <c r="N7355" s="133"/>
      <c r="O7355" s="134"/>
      <c r="P7355" s="129"/>
    </row>
    <row r="7356" spans="4:16" ht="15" customHeight="1" x14ac:dyDescent="0.25">
      <c r="D7356" s="130"/>
      <c r="E7356" s="124"/>
      <c r="F7356" s="124"/>
      <c r="G7356" s="131"/>
      <c r="H7356" s="132"/>
      <c r="I7356" s="133"/>
      <c r="J7356" s="133"/>
      <c r="K7356" s="133"/>
      <c r="L7356" s="133"/>
      <c r="M7356" s="133"/>
      <c r="N7356" s="133"/>
      <c r="O7356" s="134"/>
      <c r="P7356" s="129"/>
    </row>
    <row r="7357" spans="4:16" ht="15" customHeight="1" x14ac:dyDescent="0.25">
      <c r="D7357" s="130"/>
      <c r="E7357" s="124"/>
      <c r="F7357" s="124"/>
      <c r="G7357" s="131"/>
      <c r="H7357" s="132"/>
      <c r="I7357" s="133"/>
      <c r="J7357" s="133"/>
      <c r="K7357" s="133"/>
      <c r="L7357" s="133"/>
      <c r="M7357" s="133"/>
      <c r="N7357" s="133"/>
      <c r="O7357" s="134"/>
      <c r="P7357" s="129"/>
    </row>
    <row r="7358" spans="4:16" ht="15" customHeight="1" x14ac:dyDescent="0.25">
      <c r="D7358" s="130"/>
      <c r="E7358" s="124"/>
      <c r="F7358" s="124"/>
      <c r="G7358" s="131"/>
      <c r="H7358" s="132"/>
      <c r="I7358" s="133"/>
      <c r="J7358" s="133"/>
      <c r="K7358" s="133"/>
      <c r="L7358" s="133"/>
      <c r="M7358" s="133"/>
      <c r="N7358" s="133"/>
      <c r="O7358" s="134"/>
      <c r="P7358" s="129"/>
    </row>
    <row r="7359" spans="4:16" ht="15" customHeight="1" x14ac:dyDescent="0.25">
      <c r="D7359" s="130"/>
      <c r="E7359" s="124"/>
      <c r="F7359" s="124"/>
      <c r="G7359" s="131"/>
      <c r="H7359" s="132"/>
      <c r="I7359" s="133"/>
      <c r="J7359" s="133"/>
      <c r="K7359" s="133"/>
      <c r="L7359" s="133"/>
      <c r="M7359" s="133"/>
      <c r="N7359" s="133"/>
      <c r="O7359" s="134"/>
      <c r="P7359" s="129"/>
    </row>
    <row r="7360" spans="4:16" ht="15" customHeight="1" x14ac:dyDescent="0.25">
      <c r="D7360" s="130"/>
      <c r="E7360" s="124"/>
      <c r="F7360" s="124"/>
      <c r="G7360" s="131"/>
      <c r="H7360" s="132"/>
      <c r="I7360" s="133"/>
      <c r="J7360" s="133"/>
      <c r="K7360" s="133"/>
      <c r="L7360" s="133"/>
      <c r="M7360" s="133"/>
      <c r="N7360" s="133"/>
      <c r="O7360" s="134"/>
      <c r="P7360" s="129"/>
    </row>
    <row r="7361" spans="4:16" ht="15" customHeight="1" x14ac:dyDescent="0.25">
      <c r="D7361" s="130"/>
      <c r="E7361" s="124"/>
      <c r="F7361" s="124"/>
      <c r="G7361" s="131"/>
      <c r="H7361" s="132"/>
      <c r="I7361" s="133"/>
      <c r="J7361" s="133"/>
      <c r="K7361" s="133"/>
      <c r="L7361" s="133"/>
      <c r="M7361" s="133"/>
      <c r="N7361" s="133"/>
      <c r="O7361" s="134"/>
      <c r="P7361" s="129"/>
    </row>
    <row r="7362" spans="4:16" ht="15" customHeight="1" x14ac:dyDescent="0.25">
      <c r="D7362" s="130"/>
      <c r="E7362" s="124"/>
      <c r="F7362" s="124"/>
      <c r="G7362" s="131"/>
      <c r="H7362" s="132"/>
      <c r="I7362" s="133"/>
      <c r="J7362" s="133"/>
      <c r="K7362" s="133"/>
      <c r="L7362" s="133"/>
      <c r="M7362" s="133"/>
      <c r="N7362" s="133"/>
      <c r="O7362" s="134"/>
      <c r="P7362" s="129"/>
    </row>
    <row r="7363" spans="4:16" ht="15" customHeight="1" x14ac:dyDescent="0.25">
      <c r="D7363" s="130"/>
      <c r="E7363" s="124"/>
      <c r="F7363" s="124"/>
      <c r="G7363" s="131"/>
      <c r="H7363" s="132"/>
      <c r="I7363" s="133"/>
      <c r="J7363" s="133"/>
      <c r="K7363" s="133"/>
      <c r="L7363" s="133"/>
      <c r="M7363" s="133"/>
      <c r="N7363" s="133"/>
      <c r="O7363" s="134"/>
      <c r="P7363" s="129"/>
    </row>
    <row r="7364" spans="4:16" ht="15" customHeight="1" x14ac:dyDescent="0.25">
      <c r="D7364" s="130"/>
      <c r="E7364" s="124"/>
      <c r="F7364" s="124"/>
      <c r="G7364" s="131"/>
      <c r="H7364" s="132"/>
      <c r="I7364" s="133"/>
      <c r="J7364" s="133"/>
      <c r="K7364" s="133"/>
      <c r="L7364" s="133"/>
      <c r="M7364" s="133"/>
      <c r="N7364" s="133"/>
      <c r="O7364" s="134"/>
      <c r="P7364" s="129"/>
    </row>
    <row r="7365" spans="4:16" ht="15" customHeight="1" x14ac:dyDescent="0.25">
      <c r="D7365" s="130"/>
      <c r="E7365" s="124"/>
      <c r="F7365" s="124"/>
      <c r="G7365" s="131"/>
      <c r="H7365" s="132"/>
      <c r="I7365" s="133"/>
      <c r="J7365" s="133"/>
      <c r="K7365" s="133"/>
      <c r="L7365" s="133"/>
      <c r="M7365" s="133"/>
      <c r="N7365" s="133"/>
      <c r="O7365" s="134"/>
      <c r="P7365" s="129"/>
    </row>
    <row r="7366" spans="4:16" ht="15" customHeight="1" x14ac:dyDescent="0.25">
      <c r="D7366" s="130"/>
      <c r="E7366" s="124"/>
      <c r="F7366" s="124"/>
      <c r="G7366" s="131"/>
      <c r="H7366" s="132"/>
      <c r="I7366" s="133"/>
      <c r="J7366" s="133"/>
      <c r="K7366" s="133"/>
      <c r="L7366" s="133"/>
      <c r="M7366" s="133"/>
      <c r="N7366" s="133"/>
      <c r="O7366" s="134"/>
      <c r="P7366" s="129"/>
    </row>
    <row r="7367" spans="4:16" ht="15" customHeight="1" x14ac:dyDescent="0.25">
      <c r="D7367" s="130"/>
      <c r="E7367" s="124"/>
      <c r="F7367" s="124"/>
      <c r="G7367" s="131"/>
      <c r="H7367" s="132"/>
      <c r="I7367" s="133"/>
      <c r="J7367" s="133"/>
      <c r="K7367" s="133"/>
      <c r="L7367" s="133"/>
      <c r="M7367" s="133"/>
      <c r="N7367" s="133"/>
      <c r="O7367" s="134"/>
      <c r="P7367" s="129"/>
    </row>
    <row r="7368" spans="4:16" ht="15" customHeight="1" x14ac:dyDescent="0.25">
      <c r="D7368" s="130"/>
      <c r="E7368" s="124"/>
      <c r="F7368" s="124"/>
      <c r="G7368" s="131"/>
      <c r="H7368" s="132"/>
      <c r="I7368" s="133"/>
      <c r="J7368" s="133"/>
      <c r="K7368" s="133"/>
      <c r="L7368" s="133"/>
      <c r="M7368" s="133"/>
      <c r="N7368" s="133"/>
      <c r="O7368" s="134"/>
      <c r="P7368" s="129"/>
    </row>
    <row r="7369" spans="4:16" ht="15" customHeight="1" x14ac:dyDescent="0.25">
      <c r="D7369" s="130"/>
      <c r="E7369" s="124"/>
      <c r="F7369" s="124"/>
      <c r="G7369" s="131"/>
      <c r="H7369" s="132"/>
      <c r="I7369" s="133"/>
      <c r="J7369" s="133"/>
      <c r="K7369" s="133"/>
      <c r="L7369" s="133"/>
      <c r="M7369" s="133"/>
      <c r="N7369" s="133"/>
      <c r="O7369" s="134"/>
      <c r="P7369" s="129"/>
    </row>
    <row r="7370" spans="4:16" ht="15" customHeight="1" x14ac:dyDescent="0.25">
      <c r="D7370" s="130"/>
      <c r="E7370" s="124"/>
      <c r="F7370" s="124"/>
      <c r="G7370" s="131"/>
      <c r="H7370" s="132"/>
      <c r="I7370" s="133"/>
      <c r="J7370" s="133"/>
      <c r="K7370" s="133"/>
      <c r="L7370" s="133"/>
      <c r="M7370" s="133"/>
      <c r="N7370" s="133"/>
      <c r="O7370" s="134"/>
      <c r="P7370" s="129"/>
    </row>
    <row r="7371" spans="4:16" ht="15" customHeight="1" x14ac:dyDescent="0.25">
      <c r="D7371" s="130"/>
      <c r="E7371" s="124"/>
      <c r="F7371" s="124"/>
      <c r="G7371" s="131"/>
      <c r="H7371" s="132"/>
      <c r="I7371" s="133"/>
      <c r="J7371" s="133"/>
      <c r="K7371" s="133"/>
      <c r="L7371" s="133"/>
      <c r="M7371" s="133"/>
      <c r="N7371" s="133"/>
      <c r="O7371" s="134"/>
      <c r="P7371" s="129"/>
    </row>
    <row r="7372" spans="4:16" ht="15" customHeight="1" x14ac:dyDescent="0.25">
      <c r="D7372" s="130"/>
      <c r="E7372" s="124"/>
      <c r="F7372" s="124"/>
      <c r="G7372" s="131"/>
      <c r="H7372" s="132"/>
      <c r="I7372" s="133"/>
      <c r="J7372" s="133"/>
      <c r="K7372" s="133"/>
      <c r="L7372" s="133"/>
      <c r="M7372" s="133"/>
      <c r="N7372" s="133"/>
      <c r="O7372" s="134"/>
      <c r="P7372" s="129"/>
    </row>
    <row r="7373" spans="4:16" ht="15" customHeight="1" x14ac:dyDescent="0.25">
      <c r="D7373" s="130"/>
      <c r="E7373" s="124"/>
      <c r="F7373" s="124"/>
      <c r="G7373" s="131"/>
      <c r="H7373" s="132"/>
      <c r="I7373" s="133"/>
      <c r="J7373" s="133"/>
      <c r="K7373" s="133"/>
      <c r="L7373" s="133"/>
      <c r="M7373" s="133"/>
      <c r="N7373" s="133"/>
      <c r="O7373" s="134"/>
      <c r="P7373" s="129"/>
    </row>
    <row r="7374" spans="4:16" ht="15" customHeight="1" x14ac:dyDescent="0.25">
      <c r="D7374" s="130"/>
      <c r="E7374" s="124"/>
      <c r="F7374" s="124"/>
      <c r="G7374" s="131"/>
      <c r="H7374" s="132"/>
      <c r="I7374" s="133"/>
      <c r="J7374" s="133"/>
      <c r="K7374" s="133"/>
      <c r="L7374" s="133"/>
      <c r="M7374" s="133"/>
      <c r="N7374" s="133"/>
      <c r="O7374" s="134"/>
      <c r="P7374" s="129"/>
    </row>
    <row r="7375" spans="4:16" ht="15" customHeight="1" x14ac:dyDescent="0.25">
      <c r="D7375" s="130"/>
      <c r="E7375" s="124"/>
      <c r="F7375" s="124"/>
      <c r="G7375" s="131"/>
      <c r="H7375" s="132"/>
      <c r="I7375" s="133"/>
      <c r="J7375" s="133"/>
      <c r="K7375" s="133"/>
      <c r="L7375" s="133"/>
      <c r="M7375" s="133"/>
      <c r="N7375" s="133"/>
      <c r="O7375" s="134"/>
      <c r="P7375" s="129"/>
    </row>
    <row r="7376" spans="4:16" ht="15" customHeight="1" x14ac:dyDescent="0.25">
      <c r="D7376" s="130"/>
      <c r="E7376" s="124"/>
      <c r="F7376" s="124"/>
      <c r="G7376" s="131"/>
      <c r="H7376" s="132"/>
      <c r="I7376" s="133"/>
      <c r="J7376" s="133"/>
      <c r="K7376" s="133"/>
      <c r="L7376" s="133"/>
      <c r="M7376" s="133"/>
      <c r="N7376" s="133"/>
      <c r="O7376" s="134"/>
      <c r="P7376" s="129"/>
    </row>
    <row r="7377" spans="4:16" ht="15" customHeight="1" x14ac:dyDescent="0.25">
      <c r="D7377" s="130"/>
      <c r="E7377" s="124"/>
      <c r="F7377" s="124"/>
      <c r="G7377" s="131"/>
      <c r="H7377" s="132"/>
      <c r="I7377" s="133"/>
      <c r="J7377" s="133"/>
      <c r="K7377" s="133"/>
      <c r="L7377" s="133"/>
      <c r="M7377" s="133"/>
      <c r="N7377" s="133"/>
      <c r="O7377" s="134"/>
      <c r="P7377" s="129"/>
    </row>
    <row r="7378" spans="4:16" ht="15" customHeight="1" x14ac:dyDescent="0.25">
      <c r="D7378" s="130"/>
      <c r="E7378" s="124"/>
      <c r="F7378" s="124"/>
      <c r="G7378" s="131"/>
      <c r="H7378" s="132"/>
      <c r="I7378" s="133"/>
      <c r="J7378" s="133"/>
      <c r="K7378" s="133"/>
      <c r="L7378" s="133"/>
      <c r="M7378" s="133"/>
      <c r="N7378" s="133"/>
      <c r="O7378" s="134"/>
      <c r="P7378" s="129"/>
    </row>
    <row r="7379" spans="4:16" ht="15" customHeight="1" x14ac:dyDescent="0.25">
      <c r="D7379" s="130"/>
      <c r="E7379" s="124"/>
      <c r="F7379" s="124"/>
      <c r="G7379" s="131"/>
      <c r="H7379" s="132"/>
      <c r="I7379" s="133"/>
      <c r="J7379" s="133"/>
      <c r="K7379" s="133"/>
      <c r="L7379" s="133"/>
      <c r="M7379" s="133"/>
      <c r="N7379" s="133"/>
      <c r="O7379" s="134"/>
      <c r="P7379" s="129"/>
    </row>
    <row r="7380" spans="4:16" ht="15" customHeight="1" x14ac:dyDescent="0.25">
      <c r="D7380" s="130"/>
      <c r="E7380" s="124"/>
      <c r="F7380" s="124"/>
      <c r="G7380" s="131"/>
      <c r="H7380" s="132"/>
      <c r="I7380" s="133"/>
      <c r="J7380" s="133"/>
      <c r="K7380" s="133"/>
      <c r="L7380" s="133"/>
      <c r="M7380" s="133"/>
      <c r="N7380" s="133"/>
      <c r="O7380" s="134"/>
      <c r="P7380" s="129"/>
    </row>
    <row r="7381" spans="4:16" ht="15" customHeight="1" x14ac:dyDescent="0.25">
      <c r="D7381" s="130"/>
      <c r="E7381" s="124"/>
      <c r="F7381" s="124"/>
      <c r="G7381" s="131"/>
      <c r="H7381" s="132"/>
      <c r="I7381" s="133"/>
      <c r="J7381" s="133"/>
      <c r="K7381" s="133"/>
      <c r="L7381" s="133"/>
      <c r="M7381" s="133"/>
      <c r="N7381" s="133"/>
      <c r="O7381" s="134"/>
      <c r="P7381" s="129"/>
    </row>
    <row r="7382" spans="4:16" ht="15" customHeight="1" x14ac:dyDescent="0.25">
      <c r="D7382" s="130"/>
      <c r="E7382" s="124"/>
      <c r="F7382" s="124"/>
      <c r="G7382" s="131"/>
      <c r="H7382" s="132"/>
      <c r="I7382" s="133"/>
      <c r="J7382" s="133"/>
      <c r="K7382" s="133"/>
      <c r="L7382" s="133"/>
      <c r="M7382" s="133"/>
      <c r="N7382" s="133"/>
      <c r="O7382" s="134"/>
      <c r="P7382" s="129"/>
    </row>
    <row r="7383" spans="4:16" ht="15" customHeight="1" x14ac:dyDescent="0.25">
      <c r="D7383" s="130"/>
      <c r="E7383" s="124"/>
      <c r="F7383" s="124"/>
      <c r="G7383" s="131"/>
      <c r="H7383" s="132"/>
      <c r="I7383" s="133"/>
      <c r="J7383" s="133"/>
      <c r="K7383" s="133"/>
      <c r="L7383" s="133"/>
      <c r="M7383" s="133"/>
      <c r="N7383" s="133"/>
      <c r="O7383" s="134"/>
      <c r="P7383" s="129"/>
    </row>
    <row r="7384" spans="4:16" ht="15" customHeight="1" x14ac:dyDescent="0.25">
      <c r="D7384" s="130"/>
      <c r="E7384" s="124"/>
      <c r="F7384" s="124"/>
      <c r="G7384" s="131"/>
      <c r="H7384" s="132"/>
      <c r="I7384" s="133"/>
      <c r="J7384" s="133"/>
      <c r="K7384" s="133"/>
      <c r="L7384" s="133"/>
      <c r="M7384" s="133"/>
      <c r="N7384" s="133"/>
      <c r="O7384" s="134"/>
      <c r="P7384" s="129"/>
    </row>
    <row r="7385" spans="4:16" ht="15" customHeight="1" x14ac:dyDescent="0.25">
      <c r="D7385" s="130"/>
      <c r="E7385" s="124"/>
      <c r="F7385" s="124"/>
      <c r="G7385" s="131"/>
      <c r="H7385" s="132"/>
      <c r="I7385" s="133"/>
      <c r="J7385" s="133"/>
      <c r="K7385" s="133"/>
      <c r="L7385" s="133"/>
      <c r="M7385" s="133"/>
      <c r="N7385" s="133"/>
      <c r="O7385" s="134"/>
      <c r="P7385" s="129"/>
    </row>
    <row r="7386" spans="4:16" ht="15" customHeight="1" x14ac:dyDescent="0.25">
      <c r="D7386" s="130"/>
      <c r="E7386" s="124"/>
      <c r="F7386" s="124"/>
      <c r="G7386" s="131"/>
      <c r="H7386" s="132"/>
      <c r="I7386" s="133"/>
      <c r="J7386" s="133"/>
      <c r="K7386" s="133"/>
      <c r="L7386" s="133"/>
      <c r="M7386" s="133"/>
      <c r="N7386" s="133"/>
      <c r="O7386" s="134"/>
      <c r="P7386" s="129"/>
    </row>
    <row r="7387" spans="4:16" ht="15" customHeight="1" x14ac:dyDescent="0.25">
      <c r="D7387" s="130"/>
      <c r="E7387" s="124"/>
      <c r="F7387" s="124"/>
      <c r="G7387" s="131"/>
      <c r="H7387" s="132"/>
      <c r="I7387" s="133"/>
      <c r="J7387" s="133"/>
      <c r="K7387" s="133"/>
      <c r="L7387" s="133"/>
      <c r="M7387" s="133"/>
      <c r="N7387" s="133"/>
      <c r="O7387" s="134"/>
      <c r="P7387" s="129"/>
    </row>
    <row r="7388" spans="4:16" ht="15" customHeight="1" x14ac:dyDescent="0.25">
      <c r="D7388" s="130"/>
      <c r="E7388" s="124"/>
      <c r="F7388" s="124"/>
      <c r="G7388" s="131"/>
      <c r="H7388" s="132"/>
      <c r="I7388" s="133"/>
      <c r="J7388" s="133"/>
      <c r="K7388" s="133"/>
      <c r="L7388" s="133"/>
      <c r="M7388" s="133"/>
      <c r="N7388" s="133"/>
      <c r="O7388" s="134"/>
      <c r="P7388" s="129"/>
    </row>
    <row r="7389" spans="4:16" ht="15" customHeight="1" x14ac:dyDescent="0.25">
      <c r="D7389" s="130"/>
      <c r="E7389" s="124"/>
      <c r="F7389" s="124"/>
      <c r="G7389" s="131"/>
      <c r="H7389" s="132"/>
      <c r="I7389" s="133"/>
      <c r="J7389" s="133"/>
      <c r="K7389" s="133"/>
      <c r="L7389" s="133"/>
      <c r="M7389" s="133"/>
      <c r="N7389" s="133"/>
      <c r="O7389" s="134"/>
      <c r="P7389" s="129"/>
    </row>
    <row r="7390" spans="4:16" ht="15" customHeight="1" x14ac:dyDescent="0.25">
      <c r="D7390" s="130"/>
      <c r="E7390" s="124"/>
      <c r="F7390" s="124"/>
      <c r="G7390" s="131"/>
      <c r="H7390" s="132"/>
      <c r="I7390" s="133"/>
      <c r="J7390" s="133"/>
      <c r="K7390" s="133"/>
      <c r="L7390" s="133"/>
      <c r="M7390" s="133"/>
      <c r="N7390" s="133"/>
      <c r="O7390" s="134"/>
      <c r="P7390" s="129"/>
    </row>
    <row r="7391" spans="4:16" ht="15" customHeight="1" x14ac:dyDescent="0.25">
      <c r="D7391" s="130"/>
      <c r="E7391" s="124"/>
      <c r="F7391" s="124"/>
      <c r="G7391" s="131"/>
      <c r="H7391" s="132"/>
      <c r="I7391" s="133"/>
      <c r="J7391" s="133"/>
      <c r="K7391" s="133"/>
      <c r="L7391" s="133"/>
      <c r="M7391" s="133"/>
      <c r="N7391" s="133"/>
      <c r="O7391" s="134"/>
      <c r="P7391" s="129"/>
    </row>
    <row r="7392" spans="4:16" ht="15" customHeight="1" x14ac:dyDescent="0.25">
      <c r="D7392" s="130"/>
      <c r="E7392" s="124"/>
      <c r="F7392" s="124"/>
      <c r="G7392" s="131"/>
      <c r="H7392" s="132"/>
      <c r="I7392" s="133"/>
      <c r="J7392" s="133"/>
      <c r="K7392" s="133"/>
      <c r="L7392" s="133"/>
      <c r="M7392" s="133"/>
      <c r="N7392" s="133"/>
      <c r="O7392" s="134"/>
      <c r="P7392" s="129"/>
    </row>
    <row r="7393" spans="4:16" ht="15" customHeight="1" x14ac:dyDescent="0.25">
      <c r="D7393" s="130"/>
      <c r="E7393" s="124"/>
      <c r="F7393" s="124"/>
      <c r="G7393" s="131"/>
      <c r="H7393" s="132"/>
      <c r="I7393" s="133"/>
      <c r="J7393" s="133"/>
      <c r="K7393" s="133"/>
      <c r="L7393" s="133"/>
      <c r="M7393" s="133"/>
      <c r="N7393" s="133"/>
      <c r="O7393" s="134"/>
      <c r="P7393" s="129"/>
    </row>
    <row r="7394" spans="4:16" ht="15" customHeight="1" x14ac:dyDescent="0.25">
      <c r="D7394" s="130"/>
      <c r="E7394" s="124"/>
      <c r="F7394" s="124"/>
      <c r="G7394" s="131"/>
      <c r="H7394" s="132"/>
      <c r="I7394" s="133"/>
      <c r="J7394" s="133"/>
      <c r="K7394" s="133"/>
      <c r="L7394" s="133"/>
      <c r="M7394" s="133"/>
      <c r="N7394" s="133"/>
      <c r="O7394" s="134"/>
      <c r="P7394" s="129"/>
    </row>
    <row r="7395" spans="4:16" ht="15" customHeight="1" x14ac:dyDescent="0.25">
      <c r="D7395" s="130"/>
      <c r="E7395" s="124"/>
      <c r="F7395" s="124"/>
      <c r="G7395" s="131"/>
      <c r="H7395" s="132"/>
      <c r="I7395" s="133"/>
      <c r="J7395" s="133"/>
      <c r="K7395" s="133"/>
      <c r="L7395" s="133"/>
      <c r="M7395" s="133"/>
      <c r="N7395" s="133"/>
      <c r="O7395" s="134"/>
      <c r="P7395" s="129"/>
    </row>
    <row r="7396" spans="4:16" ht="15" customHeight="1" x14ac:dyDescent="0.25">
      <c r="D7396" s="130"/>
      <c r="E7396" s="124"/>
      <c r="F7396" s="124"/>
      <c r="G7396" s="131"/>
      <c r="H7396" s="132"/>
      <c r="I7396" s="133"/>
      <c r="J7396" s="133"/>
      <c r="K7396" s="133"/>
      <c r="L7396" s="133"/>
      <c r="M7396" s="133"/>
      <c r="N7396" s="133"/>
      <c r="O7396" s="134"/>
      <c r="P7396" s="129"/>
    </row>
    <row r="7397" spans="4:16" ht="15" customHeight="1" x14ac:dyDescent="0.25">
      <c r="D7397" s="130"/>
      <c r="E7397" s="124"/>
      <c r="F7397" s="124"/>
      <c r="G7397" s="131"/>
      <c r="H7397" s="132"/>
      <c r="I7397" s="133"/>
      <c r="J7397" s="133"/>
      <c r="K7397" s="133"/>
      <c r="L7397" s="133"/>
      <c r="M7397" s="133"/>
      <c r="N7397" s="133"/>
      <c r="O7397" s="134"/>
      <c r="P7397" s="129"/>
    </row>
    <row r="7398" spans="4:16" ht="15" customHeight="1" x14ac:dyDescent="0.25">
      <c r="D7398" s="130"/>
      <c r="E7398" s="124"/>
      <c r="F7398" s="124"/>
      <c r="G7398" s="131"/>
      <c r="H7398" s="132"/>
      <c r="I7398" s="133"/>
      <c r="J7398" s="133"/>
      <c r="K7398" s="133"/>
      <c r="L7398" s="133"/>
      <c r="M7398" s="133"/>
      <c r="N7398" s="133"/>
      <c r="O7398" s="134"/>
      <c r="P7398" s="129"/>
    </row>
    <row r="7399" spans="4:16" ht="15" customHeight="1" x14ac:dyDescent="0.25">
      <c r="D7399" s="130"/>
      <c r="E7399" s="124"/>
      <c r="F7399" s="124"/>
      <c r="G7399" s="131"/>
      <c r="H7399" s="132"/>
      <c r="I7399" s="133"/>
      <c r="J7399" s="133"/>
      <c r="K7399" s="133"/>
      <c r="L7399" s="133"/>
      <c r="M7399" s="133"/>
      <c r="N7399" s="133"/>
      <c r="O7399" s="134"/>
      <c r="P7399" s="129"/>
    </row>
    <row r="7400" spans="4:16" ht="15" customHeight="1" x14ac:dyDescent="0.25">
      <c r="D7400" s="130"/>
      <c r="E7400" s="124"/>
      <c r="F7400" s="124"/>
      <c r="G7400" s="131"/>
      <c r="H7400" s="132"/>
      <c r="I7400" s="133"/>
      <c r="J7400" s="133"/>
      <c r="K7400" s="133"/>
      <c r="L7400" s="133"/>
      <c r="M7400" s="133"/>
      <c r="N7400" s="133"/>
      <c r="O7400" s="134"/>
      <c r="P7400" s="129"/>
    </row>
    <row r="7401" spans="4:16" ht="15" customHeight="1" x14ac:dyDescent="0.25">
      <c r="D7401" s="130"/>
      <c r="E7401" s="124"/>
      <c r="F7401" s="124"/>
      <c r="G7401" s="131"/>
      <c r="H7401" s="132"/>
      <c r="I7401" s="133"/>
      <c r="J7401" s="133"/>
      <c r="K7401" s="133"/>
      <c r="L7401" s="133"/>
      <c r="M7401" s="133"/>
      <c r="N7401" s="133"/>
      <c r="O7401" s="134"/>
      <c r="P7401" s="129"/>
    </row>
    <row r="7402" spans="4:16" ht="15" customHeight="1" x14ac:dyDescent="0.25">
      <c r="D7402" s="130"/>
      <c r="E7402" s="124"/>
      <c r="F7402" s="124"/>
      <c r="G7402" s="131"/>
      <c r="H7402" s="132"/>
      <c r="I7402" s="133"/>
      <c r="J7402" s="133"/>
      <c r="K7402" s="133"/>
      <c r="L7402" s="133"/>
      <c r="M7402" s="133"/>
      <c r="N7402" s="133"/>
      <c r="O7402" s="134"/>
      <c r="P7402" s="129"/>
    </row>
    <row r="7403" spans="4:16" ht="15" customHeight="1" x14ac:dyDescent="0.25">
      <c r="D7403" s="130"/>
      <c r="E7403" s="124"/>
      <c r="F7403" s="124"/>
      <c r="G7403" s="131"/>
      <c r="H7403" s="132"/>
      <c r="I7403" s="133"/>
      <c r="J7403" s="133"/>
      <c r="K7403" s="133"/>
      <c r="L7403" s="133"/>
      <c r="M7403" s="133"/>
      <c r="N7403" s="133"/>
      <c r="O7403" s="134"/>
      <c r="P7403" s="129"/>
    </row>
    <row r="7404" spans="4:16" ht="15" customHeight="1" x14ac:dyDescent="0.25">
      <c r="D7404" s="130"/>
      <c r="E7404" s="124"/>
      <c r="F7404" s="124"/>
      <c r="G7404" s="131"/>
      <c r="H7404" s="132"/>
      <c r="I7404" s="133"/>
      <c r="J7404" s="133"/>
      <c r="K7404" s="133"/>
      <c r="L7404" s="133"/>
      <c r="M7404" s="133"/>
      <c r="N7404" s="133"/>
      <c r="O7404" s="134"/>
      <c r="P7404" s="129"/>
    </row>
    <row r="7405" spans="4:16" ht="15" customHeight="1" x14ac:dyDescent="0.25">
      <c r="D7405" s="130"/>
      <c r="E7405" s="124"/>
      <c r="F7405" s="124"/>
      <c r="G7405" s="131"/>
      <c r="H7405" s="132"/>
      <c r="I7405" s="133"/>
      <c r="J7405" s="133"/>
      <c r="K7405" s="133"/>
      <c r="L7405" s="133"/>
      <c r="M7405" s="133"/>
      <c r="N7405" s="133"/>
      <c r="O7405" s="134"/>
      <c r="P7405" s="129"/>
    </row>
    <row r="7406" spans="4:16" ht="15" customHeight="1" x14ac:dyDescent="0.25">
      <c r="D7406" s="130"/>
      <c r="E7406" s="124"/>
      <c r="F7406" s="124"/>
      <c r="G7406" s="131"/>
      <c r="H7406" s="132"/>
      <c r="I7406" s="133"/>
      <c r="J7406" s="133"/>
      <c r="K7406" s="133"/>
      <c r="L7406" s="133"/>
      <c r="M7406" s="133"/>
      <c r="N7406" s="133"/>
      <c r="O7406" s="134"/>
      <c r="P7406" s="129"/>
    </row>
    <row r="7407" spans="4:16" ht="15" customHeight="1" x14ac:dyDescent="0.25">
      <c r="D7407" s="130"/>
      <c r="E7407" s="124"/>
      <c r="F7407" s="124"/>
      <c r="G7407" s="131"/>
      <c r="H7407" s="132"/>
      <c r="I7407" s="133"/>
      <c r="J7407" s="133"/>
      <c r="K7407" s="133"/>
      <c r="L7407" s="133"/>
      <c r="M7407" s="133"/>
      <c r="N7407" s="133"/>
      <c r="O7407" s="134"/>
      <c r="P7407" s="129"/>
    </row>
    <row r="7408" spans="4:16" ht="15" customHeight="1" x14ac:dyDescent="0.25">
      <c r="D7408" s="130"/>
      <c r="E7408" s="124"/>
      <c r="F7408" s="124"/>
      <c r="G7408" s="131"/>
      <c r="H7408" s="132"/>
      <c r="I7408" s="133"/>
      <c r="J7408" s="133"/>
      <c r="K7408" s="133"/>
      <c r="L7408" s="133"/>
      <c r="M7408" s="133"/>
      <c r="N7408" s="133"/>
      <c r="O7408" s="134"/>
      <c r="P7408" s="129"/>
    </row>
    <row r="7409" spans="4:16" ht="15" customHeight="1" x14ac:dyDescent="0.25">
      <c r="D7409" s="130"/>
      <c r="E7409" s="124"/>
      <c r="F7409" s="124"/>
      <c r="G7409" s="131"/>
      <c r="H7409" s="132"/>
      <c r="I7409" s="133"/>
      <c r="J7409" s="133"/>
      <c r="K7409" s="133"/>
      <c r="L7409" s="133"/>
      <c r="M7409" s="133"/>
      <c r="N7409" s="133"/>
      <c r="O7409" s="134"/>
      <c r="P7409" s="129"/>
    </row>
    <row r="7410" spans="4:16" ht="15" customHeight="1" x14ac:dyDescent="0.25">
      <c r="D7410" s="130"/>
      <c r="E7410" s="124"/>
      <c r="F7410" s="124"/>
      <c r="G7410" s="131"/>
      <c r="H7410" s="132"/>
      <c r="I7410" s="133"/>
      <c r="J7410" s="133"/>
      <c r="K7410" s="133"/>
      <c r="L7410" s="133"/>
      <c r="M7410" s="133"/>
      <c r="N7410" s="133"/>
      <c r="O7410" s="134"/>
      <c r="P7410" s="129"/>
    </row>
    <row r="7411" spans="4:16" ht="15" customHeight="1" x14ac:dyDescent="0.25">
      <c r="D7411" s="130"/>
      <c r="E7411" s="124"/>
      <c r="F7411" s="124"/>
      <c r="G7411" s="131"/>
      <c r="H7411" s="132"/>
      <c r="I7411" s="133"/>
      <c r="J7411" s="133"/>
      <c r="K7411" s="133"/>
      <c r="L7411" s="133"/>
      <c r="M7411" s="133"/>
      <c r="N7411" s="133"/>
      <c r="O7411" s="134"/>
      <c r="P7411" s="129"/>
    </row>
    <row r="7412" spans="4:16" ht="15" customHeight="1" x14ac:dyDescent="0.25">
      <c r="D7412" s="130"/>
      <c r="E7412" s="124"/>
      <c r="F7412" s="124"/>
      <c r="G7412" s="131"/>
      <c r="H7412" s="132"/>
      <c r="I7412" s="133"/>
      <c r="J7412" s="133"/>
      <c r="K7412" s="133"/>
      <c r="L7412" s="133"/>
      <c r="M7412" s="133"/>
      <c r="N7412" s="133"/>
      <c r="O7412" s="134"/>
      <c r="P7412" s="129"/>
    </row>
    <row r="7413" spans="4:16" ht="15" customHeight="1" x14ac:dyDescent="0.25">
      <c r="D7413" s="130"/>
      <c r="E7413" s="124"/>
      <c r="F7413" s="124"/>
      <c r="G7413" s="131"/>
      <c r="H7413" s="132"/>
      <c r="I7413" s="133"/>
      <c r="J7413" s="133"/>
      <c r="K7413" s="133"/>
      <c r="L7413" s="133"/>
      <c r="M7413" s="133"/>
      <c r="N7413" s="133"/>
      <c r="O7413" s="134"/>
      <c r="P7413" s="129"/>
    </row>
    <row r="7414" spans="4:16" ht="15" customHeight="1" x14ac:dyDescent="0.25">
      <c r="D7414" s="130"/>
      <c r="E7414" s="124"/>
      <c r="F7414" s="124"/>
      <c r="G7414" s="131"/>
      <c r="H7414" s="132"/>
      <c r="I7414" s="133"/>
      <c r="J7414" s="133"/>
      <c r="K7414" s="133"/>
      <c r="L7414" s="133"/>
      <c r="M7414" s="133"/>
      <c r="N7414" s="133"/>
      <c r="O7414" s="134"/>
      <c r="P7414" s="129"/>
    </row>
    <row r="7415" spans="4:16" ht="15" customHeight="1" x14ac:dyDescent="0.25">
      <c r="D7415" s="130"/>
      <c r="E7415" s="124"/>
      <c r="F7415" s="124"/>
      <c r="G7415" s="131"/>
      <c r="H7415" s="132"/>
      <c r="I7415" s="133"/>
      <c r="J7415" s="133"/>
      <c r="K7415" s="133"/>
      <c r="L7415" s="133"/>
      <c r="M7415" s="133"/>
      <c r="N7415" s="133"/>
      <c r="O7415" s="134"/>
      <c r="P7415" s="129"/>
    </row>
    <row r="7416" spans="4:16" ht="15" customHeight="1" x14ac:dyDescent="0.25">
      <c r="D7416" s="130"/>
      <c r="E7416" s="124"/>
      <c r="F7416" s="124"/>
      <c r="G7416" s="131"/>
      <c r="H7416" s="132"/>
      <c r="I7416" s="133"/>
      <c r="J7416" s="133"/>
      <c r="K7416" s="133"/>
      <c r="L7416" s="133"/>
      <c r="M7416" s="133"/>
      <c r="N7416" s="133"/>
      <c r="O7416" s="134"/>
      <c r="P7416" s="129"/>
    </row>
    <row r="7417" spans="4:16" ht="15" customHeight="1" x14ac:dyDescent="0.25">
      <c r="D7417" s="130"/>
      <c r="E7417" s="124"/>
      <c r="F7417" s="124"/>
      <c r="G7417" s="131"/>
      <c r="H7417" s="132"/>
      <c r="I7417" s="133"/>
      <c r="J7417" s="133"/>
      <c r="K7417" s="133"/>
      <c r="L7417" s="133"/>
      <c r="M7417" s="133"/>
      <c r="N7417" s="133"/>
      <c r="O7417" s="134"/>
      <c r="P7417" s="129"/>
    </row>
    <row r="7418" spans="4:16" ht="15" customHeight="1" x14ac:dyDescent="0.25">
      <c r="D7418" s="130"/>
      <c r="E7418" s="124"/>
      <c r="F7418" s="124"/>
      <c r="G7418" s="131"/>
      <c r="H7418" s="132"/>
      <c r="I7418" s="133"/>
      <c r="J7418" s="133"/>
      <c r="K7418" s="133"/>
      <c r="L7418" s="133"/>
      <c r="M7418" s="133"/>
      <c r="N7418" s="133"/>
      <c r="O7418" s="134"/>
      <c r="P7418" s="129"/>
    </row>
    <row r="7419" spans="4:16" ht="15" customHeight="1" x14ac:dyDescent="0.25">
      <c r="D7419" s="130"/>
      <c r="E7419" s="124"/>
      <c r="F7419" s="124"/>
      <c r="G7419" s="131"/>
      <c r="H7419" s="132"/>
      <c r="I7419" s="133"/>
      <c r="J7419" s="133"/>
      <c r="K7419" s="133"/>
      <c r="L7419" s="133"/>
      <c r="M7419" s="133"/>
      <c r="N7419" s="133"/>
      <c r="O7419" s="134"/>
      <c r="P7419" s="129"/>
    </row>
    <row r="7420" spans="4:16" ht="15" customHeight="1" x14ac:dyDescent="0.25">
      <c r="D7420" s="130"/>
      <c r="E7420" s="124"/>
      <c r="F7420" s="124"/>
      <c r="G7420" s="131"/>
      <c r="H7420" s="132"/>
      <c r="I7420" s="133"/>
      <c r="J7420" s="133"/>
      <c r="K7420" s="133"/>
      <c r="L7420" s="133"/>
      <c r="M7420" s="133"/>
      <c r="N7420" s="133"/>
      <c r="O7420" s="134"/>
      <c r="P7420" s="129"/>
    </row>
    <row r="7421" spans="4:16" ht="15" customHeight="1" x14ac:dyDescent="0.25">
      <c r="D7421" s="130"/>
      <c r="E7421" s="124"/>
      <c r="F7421" s="124"/>
      <c r="G7421" s="131"/>
      <c r="H7421" s="132"/>
      <c r="I7421" s="133"/>
      <c r="J7421" s="133"/>
      <c r="K7421" s="133"/>
      <c r="L7421" s="133"/>
      <c r="M7421" s="133"/>
      <c r="N7421" s="133"/>
      <c r="O7421" s="134"/>
      <c r="P7421" s="129"/>
    </row>
    <row r="7422" spans="4:16" ht="15" customHeight="1" x14ac:dyDescent="0.25">
      <c r="D7422" s="130"/>
      <c r="E7422" s="124"/>
      <c r="F7422" s="124"/>
      <c r="G7422" s="131"/>
      <c r="H7422" s="132"/>
      <c r="I7422" s="133"/>
      <c r="J7422" s="133"/>
      <c r="K7422" s="133"/>
      <c r="L7422" s="133"/>
      <c r="M7422" s="133"/>
      <c r="N7422" s="133"/>
      <c r="O7422" s="134"/>
      <c r="P7422" s="129"/>
    </row>
    <row r="7423" spans="4:16" ht="15" customHeight="1" x14ac:dyDescent="0.25">
      <c r="D7423" s="130"/>
      <c r="E7423" s="124"/>
      <c r="F7423" s="124"/>
      <c r="G7423" s="131"/>
      <c r="H7423" s="132"/>
      <c r="I7423" s="133"/>
      <c r="J7423" s="133"/>
      <c r="K7423" s="133"/>
      <c r="L7423" s="133"/>
      <c r="M7423" s="133"/>
      <c r="N7423" s="133"/>
      <c r="O7423" s="134"/>
      <c r="P7423" s="129"/>
    </row>
    <row r="7424" spans="4:16" ht="15" customHeight="1" x14ac:dyDescent="0.25">
      <c r="D7424" s="130"/>
      <c r="E7424" s="124"/>
      <c r="F7424" s="124"/>
      <c r="G7424" s="131"/>
      <c r="H7424" s="132"/>
      <c r="I7424" s="133"/>
      <c r="J7424" s="133"/>
      <c r="K7424" s="133"/>
      <c r="L7424" s="133"/>
      <c r="M7424" s="133"/>
      <c r="N7424" s="133"/>
      <c r="O7424" s="134"/>
      <c r="P7424" s="129"/>
    </row>
    <row r="7425" spans="4:16" ht="15" customHeight="1" x14ac:dyDescent="0.25">
      <c r="D7425" s="130"/>
      <c r="E7425" s="124"/>
      <c r="F7425" s="124"/>
      <c r="G7425" s="131"/>
      <c r="H7425" s="132"/>
      <c r="I7425" s="133"/>
      <c r="J7425" s="133"/>
      <c r="K7425" s="133"/>
      <c r="L7425" s="133"/>
      <c r="M7425" s="133"/>
      <c r="N7425" s="133"/>
      <c r="O7425" s="134"/>
      <c r="P7425" s="129"/>
    </row>
    <row r="7426" spans="4:16" ht="15" customHeight="1" x14ac:dyDescent="0.25">
      <c r="D7426" s="130"/>
      <c r="E7426" s="124"/>
      <c r="F7426" s="124"/>
      <c r="G7426" s="131"/>
      <c r="H7426" s="132"/>
      <c r="I7426" s="133"/>
      <c r="J7426" s="133"/>
      <c r="K7426" s="133"/>
      <c r="L7426" s="133"/>
      <c r="M7426" s="133"/>
      <c r="N7426" s="133"/>
      <c r="O7426" s="134"/>
      <c r="P7426" s="129"/>
    </row>
    <row r="7427" spans="4:16" ht="15" customHeight="1" x14ac:dyDescent="0.25">
      <c r="D7427" s="130"/>
      <c r="E7427" s="124"/>
      <c r="F7427" s="124"/>
      <c r="G7427" s="131"/>
      <c r="H7427" s="132"/>
      <c r="I7427" s="133"/>
      <c r="J7427" s="133"/>
      <c r="K7427" s="133"/>
      <c r="L7427" s="133"/>
      <c r="M7427" s="133"/>
      <c r="N7427" s="133"/>
      <c r="O7427" s="134"/>
      <c r="P7427" s="129"/>
    </row>
    <row r="7428" spans="4:16" ht="15" customHeight="1" x14ac:dyDescent="0.25">
      <c r="D7428" s="130"/>
      <c r="E7428" s="124"/>
      <c r="F7428" s="124"/>
      <c r="G7428" s="131"/>
      <c r="H7428" s="132"/>
      <c r="I7428" s="133"/>
      <c r="J7428" s="133"/>
      <c r="K7428" s="133"/>
      <c r="L7428" s="133"/>
      <c r="M7428" s="133"/>
      <c r="N7428" s="133"/>
      <c r="O7428" s="134"/>
      <c r="P7428" s="129"/>
    </row>
    <row r="7429" spans="4:16" ht="15" customHeight="1" x14ac:dyDescent="0.25">
      <c r="D7429" s="130"/>
      <c r="E7429" s="124"/>
      <c r="F7429" s="124"/>
      <c r="G7429" s="131"/>
      <c r="H7429" s="132"/>
      <c r="I7429" s="133"/>
      <c r="J7429" s="133"/>
      <c r="K7429" s="133"/>
      <c r="L7429" s="133"/>
      <c r="M7429" s="133"/>
      <c r="N7429" s="133"/>
      <c r="O7429" s="134"/>
      <c r="P7429" s="129"/>
    </row>
    <row r="7430" spans="4:16" ht="15" customHeight="1" x14ac:dyDescent="0.25">
      <c r="D7430" s="130"/>
      <c r="E7430" s="124"/>
      <c r="F7430" s="124"/>
      <c r="G7430" s="131"/>
      <c r="H7430" s="132"/>
      <c r="I7430" s="133"/>
      <c r="J7430" s="133"/>
      <c r="K7430" s="133"/>
      <c r="L7430" s="133"/>
      <c r="M7430" s="133"/>
      <c r="N7430" s="133"/>
      <c r="O7430" s="134"/>
      <c r="P7430" s="129"/>
    </row>
    <row r="7431" spans="4:16" ht="15" customHeight="1" x14ac:dyDescent="0.25">
      <c r="D7431" s="130"/>
      <c r="E7431" s="124"/>
      <c r="F7431" s="124"/>
      <c r="G7431" s="131"/>
      <c r="H7431" s="132"/>
      <c r="I7431" s="133"/>
      <c r="J7431" s="133"/>
      <c r="K7431" s="133"/>
      <c r="L7431" s="133"/>
      <c r="M7431" s="133"/>
      <c r="N7431" s="133"/>
      <c r="O7431" s="134"/>
      <c r="P7431" s="129"/>
    </row>
    <row r="7432" spans="4:16" ht="15" customHeight="1" x14ac:dyDescent="0.25">
      <c r="D7432" s="130"/>
      <c r="E7432" s="124"/>
      <c r="F7432" s="124"/>
      <c r="G7432" s="131"/>
      <c r="H7432" s="132"/>
      <c r="I7432" s="133"/>
      <c r="J7432" s="133"/>
      <c r="K7432" s="133"/>
      <c r="L7432" s="133"/>
      <c r="M7432" s="133"/>
      <c r="N7432" s="133"/>
      <c r="O7432" s="134"/>
      <c r="P7432" s="129"/>
    </row>
    <row r="7433" spans="4:16" ht="15" customHeight="1" x14ac:dyDescent="0.25">
      <c r="D7433" s="130"/>
      <c r="E7433" s="124"/>
      <c r="F7433" s="124"/>
      <c r="G7433" s="131"/>
      <c r="H7433" s="132"/>
      <c r="I7433" s="133"/>
      <c r="J7433" s="133"/>
      <c r="K7433" s="133"/>
      <c r="L7433" s="133"/>
      <c r="M7433" s="133"/>
      <c r="N7433" s="133"/>
      <c r="O7433" s="134"/>
      <c r="P7433" s="129"/>
    </row>
    <row r="7434" spans="4:16" ht="15" customHeight="1" x14ac:dyDescent="0.25">
      <c r="D7434" s="130"/>
      <c r="E7434" s="124"/>
      <c r="F7434" s="124"/>
      <c r="G7434" s="131"/>
      <c r="H7434" s="132"/>
      <c r="I7434" s="133"/>
      <c r="J7434" s="133"/>
      <c r="K7434" s="133"/>
      <c r="L7434" s="133"/>
      <c r="M7434" s="133"/>
      <c r="N7434" s="133"/>
      <c r="O7434" s="134"/>
      <c r="P7434" s="129"/>
    </row>
    <row r="7435" spans="4:16" ht="15" customHeight="1" x14ac:dyDescent="0.25">
      <c r="D7435" s="130"/>
      <c r="E7435" s="124"/>
      <c r="F7435" s="124"/>
      <c r="G7435" s="131"/>
      <c r="H7435" s="132"/>
      <c r="I7435" s="133"/>
      <c r="J7435" s="133"/>
      <c r="K7435" s="133"/>
      <c r="L7435" s="133"/>
      <c r="M7435" s="133"/>
      <c r="N7435" s="133"/>
      <c r="O7435" s="134"/>
      <c r="P7435" s="129"/>
    </row>
    <row r="7436" spans="4:16" ht="15" customHeight="1" x14ac:dyDescent="0.25">
      <c r="D7436" s="130"/>
      <c r="E7436" s="124"/>
      <c r="F7436" s="124"/>
      <c r="G7436" s="131"/>
      <c r="H7436" s="132"/>
      <c r="I7436" s="133"/>
      <c r="J7436" s="133"/>
      <c r="K7436" s="133"/>
      <c r="L7436" s="133"/>
      <c r="M7436" s="133"/>
      <c r="N7436" s="133"/>
      <c r="O7436" s="134"/>
      <c r="P7436" s="129"/>
    </row>
    <row r="7437" spans="4:16" ht="15" customHeight="1" x14ac:dyDescent="0.25">
      <c r="D7437" s="130"/>
      <c r="E7437" s="124"/>
      <c r="F7437" s="124"/>
      <c r="G7437" s="131"/>
      <c r="H7437" s="132"/>
      <c r="I7437" s="133"/>
      <c r="J7437" s="133"/>
      <c r="K7437" s="133"/>
      <c r="L7437" s="133"/>
      <c r="M7437" s="133"/>
      <c r="N7437" s="133"/>
      <c r="O7437" s="134"/>
      <c r="P7437" s="129"/>
    </row>
    <row r="7438" spans="4:16" ht="15" customHeight="1" x14ac:dyDescent="0.25">
      <c r="D7438" s="130"/>
      <c r="E7438" s="124"/>
      <c r="F7438" s="124"/>
      <c r="G7438" s="131"/>
      <c r="H7438" s="132"/>
      <c r="I7438" s="133"/>
      <c r="J7438" s="133"/>
      <c r="K7438" s="133"/>
      <c r="L7438" s="133"/>
      <c r="M7438" s="133"/>
      <c r="N7438" s="133"/>
      <c r="O7438" s="134"/>
      <c r="P7438" s="129"/>
    </row>
    <row r="7439" spans="4:16" ht="15" customHeight="1" x14ac:dyDescent="0.25">
      <c r="D7439" s="130"/>
      <c r="E7439" s="124"/>
      <c r="F7439" s="124"/>
      <c r="G7439" s="131"/>
      <c r="H7439" s="132"/>
      <c r="I7439" s="133"/>
      <c r="J7439" s="133"/>
      <c r="K7439" s="133"/>
      <c r="L7439" s="133"/>
      <c r="M7439" s="133"/>
      <c r="N7439" s="133"/>
      <c r="O7439" s="134"/>
      <c r="P7439" s="129"/>
    </row>
    <row r="7440" spans="4:16" ht="15" customHeight="1" x14ac:dyDescent="0.25">
      <c r="D7440" s="130"/>
      <c r="E7440" s="124"/>
      <c r="F7440" s="124"/>
      <c r="G7440" s="131"/>
      <c r="H7440" s="132"/>
      <c r="I7440" s="133"/>
      <c r="J7440" s="133"/>
      <c r="K7440" s="133"/>
      <c r="L7440" s="133"/>
      <c r="M7440" s="133"/>
      <c r="N7440" s="133"/>
      <c r="O7440" s="134"/>
      <c r="P7440" s="129"/>
    </row>
    <row r="7441" spans="4:16" ht="15" customHeight="1" x14ac:dyDescent="0.25">
      <c r="D7441" s="130"/>
      <c r="E7441" s="124"/>
      <c r="F7441" s="124"/>
      <c r="G7441" s="131"/>
      <c r="H7441" s="132"/>
      <c r="I7441" s="133"/>
      <c r="J7441" s="133"/>
      <c r="K7441" s="133"/>
      <c r="L7441" s="133"/>
      <c r="M7441" s="133"/>
      <c r="N7441" s="133"/>
      <c r="O7441" s="134"/>
      <c r="P7441" s="129"/>
    </row>
    <row r="7442" spans="4:16" ht="15" customHeight="1" x14ac:dyDescent="0.25">
      <c r="D7442" s="130"/>
      <c r="E7442" s="124"/>
      <c r="F7442" s="124"/>
      <c r="G7442" s="131"/>
      <c r="H7442" s="132"/>
      <c r="I7442" s="133"/>
      <c r="J7442" s="133"/>
      <c r="K7442" s="133"/>
      <c r="L7442" s="133"/>
      <c r="M7442" s="133"/>
      <c r="N7442" s="133"/>
      <c r="O7442" s="134"/>
      <c r="P7442" s="129"/>
    </row>
    <row r="7443" spans="4:16" ht="15" customHeight="1" x14ac:dyDescent="0.25">
      <c r="D7443" s="130"/>
      <c r="E7443" s="124"/>
      <c r="F7443" s="124"/>
      <c r="G7443" s="131"/>
      <c r="H7443" s="132"/>
      <c r="I7443" s="133"/>
      <c r="J7443" s="133"/>
      <c r="K7443" s="133"/>
      <c r="L7443" s="133"/>
      <c r="M7443" s="133"/>
      <c r="N7443" s="133"/>
      <c r="O7443" s="134"/>
      <c r="P7443" s="129"/>
    </row>
    <row r="7444" spans="4:16" ht="15" customHeight="1" x14ac:dyDescent="0.25">
      <c r="D7444" s="130"/>
      <c r="E7444" s="124"/>
      <c r="F7444" s="124"/>
      <c r="G7444" s="131"/>
      <c r="H7444" s="132"/>
      <c r="I7444" s="133"/>
      <c r="J7444" s="133"/>
      <c r="K7444" s="133"/>
      <c r="L7444" s="133"/>
      <c r="M7444" s="133"/>
      <c r="N7444" s="133"/>
      <c r="O7444" s="134"/>
      <c r="P7444" s="129"/>
    </row>
    <row r="7445" spans="4:16" ht="15" customHeight="1" x14ac:dyDescent="0.25">
      <c r="D7445" s="130"/>
      <c r="E7445" s="124"/>
      <c r="F7445" s="124"/>
      <c r="G7445" s="131"/>
      <c r="H7445" s="132"/>
      <c r="I7445" s="133"/>
      <c r="J7445" s="133"/>
      <c r="K7445" s="133"/>
      <c r="L7445" s="133"/>
      <c r="M7445" s="133"/>
      <c r="N7445" s="133"/>
      <c r="O7445" s="134"/>
      <c r="P7445" s="129"/>
    </row>
    <row r="7446" spans="4:16" ht="15" customHeight="1" x14ac:dyDescent="0.25">
      <c r="D7446" s="130"/>
      <c r="E7446" s="124"/>
      <c r="F7446" s="124"/>
      <c r="G7446" s="131"/>
      <c r="H7446" s="132"/>
      <c r="I7446" s="133"/>
      <c r="J7446" s="133"/>
      <c r="K7446" s="133"/>
      <c r="L7446" s="133"/>
      <c r="M7446" s="133"/>
      <c r="N7446" s="133"/>
      <c r="O7446" s="134"/>
      <c r="P7446" s="129"/>
    </row>
    <row r="7447" spans="4:16" ht="15" customHeight="1" x14ac:dyDescent="0.25">
      <c r="D7447" s="130"/>
      <c r="E7447" s="124"/>
      <c r="F7447" s="124"/>
      <c r="G7447" s="131"/>
      <c r="H7447" s="132"/>
      <c r="I7447" s="133"/>
      <c r="J7447" s="133"/>
      <c r="K7447" s="133"/>
      <c r="L7447" s="133"/>
      <c r="M7447" s="133"/>
      <c r="N7447" s="133"/>
      <c r="O7447" s="134"/>
      <c r="P7447" s="129"/>
    </row>
    <row r="7448" spans="4:16" ht="15" customHeight="1" x14ac:dyDescent="0.25">
      <c r="D7448" s="130"/>
      <c r="E7448" s="124"/>
      <c r="F7448" s="124"/>
      <c r="G7448" s="131"/>
      <c r="H7448" s="132"/>
      <c r="I7448" s="133"/>
      <c r="J7448" s="133"/>
      <c r="K7448" s="133"/>
      <c r="L7448" s="133"/>
      <c r="M7448" s="133"/>
      <c r="N7448" s="133"/>
      <c r="O7448" s="134"/>
      <c r="P7448" s="129"/>
    </row>
    <row r="7449" spans="4:16" ht="15" customHeight="1" x14ac:dyDescent="0.25">
      <c r="D7449" s="130"/>
      <c r="E7449" s="124"/>
      <c r="F7449" s="124"/>
      <c r="G7449" s="131"/>
      <c r="H7449" s="132"/>
      <c r="I7449" s="133"/>
      <c r="J7449" s="133"/>
      <c r="K7449" s="133"/>
      <c r="L7449" s="133"/>
      <c r="M7449" s="133"/>
      <c r="N7449" s="133"/>
      <c r="O7449" s="134"/>
      <c r="P7449" s="129"/>
    </row>
    <row r="7450" spans="4:16" ht="15" customHeight="1" x14ac:dyDescent="0.25">
      <c r="D7450" s="130"/>
      <c r="E7450" s="124"/>
      <c r="F7450" s="124"/>
      <c r="G7450" s="131"/>
      <c r="H7450" s="132"/>
      <c r="I7450" s="133"/>
      <c r="J7450" s="133"/>
      <c r="K7450" s="133"/>
      <c r="L7450" s="133"/>
      <c r="M7450" s="133"/>
      <c r="N7450" s="133"/>
      <c r="O7450" s="134"/>
      <c r="P7450" s="129"/>
    </row>
    <row r="7451" spans="4:16" ht="15" customHeight="1" x14ac:dyDescent="0.25">
      <c r="D7451" s="130"/>
      <c r="E7451" s="124"/>
      <c r="F7451" s="124"/>
      <c r="G7451" s="131"/>
      <c r="H7451" s="132"/>
      <c r="I7451" s="133"/>
      <c r="J7451" s="133"/>
      <c r="K7451" s="133"/>
      <c r="L7451" s="133"/>
      <c r="M7451" s="133"/>
      <c r="N7451" s="133"/>
      <c r="O7451" s="134"/>
      <c r="P7451" s="129"/>
    </row>
    <row r="7452" spans="4:16" ht="15" customHeight="1" x14ac:dyDescent="0.25">
      <c r="D7452" s="130"/>
      <c r="E7452" s="124"/>
      <c r="F7452" s="124"/>
      <c r="G7452" s="131"/>
      <c r="H7452" s="132"/>
      <c r="I7452" s="133"/>
      <c r="J7452" s="133"/>
      <c r="K7452" s="133"/>
      <c r="L7452" s="133"/>
      <c r="M7452" s="133"/>
      <c r="N7452" s="133"/>
      <c r="O7452" s="134"/>
      <c r="P7452" s="129"/>
    </row>
    <row r="7453" spans="4:16" ht="15" customHeight="1" x14ac:dyDescent="0.25">
      <c r="D7453" s="130"/>
      <c r="E7453" s="124"/>
      <c r="F7453" s="124"/>
      <c r="G7453" s="131"/>
      <c r="H7453" s="132"/>
      <c r="I7453" s="133"/>
      <c r="J7453" s="133"/>
      <c r="K7453" s="133"/>
      <c r="L7453" s="133"/>
      <c r="M7453" s="133"/>
      <c r="N7453" s="133"/>
      <c r="O7453" s="134"/>
      <c r="P7453" s="129"/>
    </row>
    <row r="7454" spans="4:16" ht="15" customHeight="1" x14ac:dyDescent="0.25">
      <c r="D7454" s="130"/>
      <c r="E7454" s="124"/>
      <c r="F7454" s="124"/>
      <c r="G7454" s="131"/>
      <c r="H7454" s="132"/>
      <c r="I7454" s="133"/>
      <c r="J7454" s="133"/>
      <c r="K7454" s="133"/>
      <c r="L7454" s="133"/>
      <c r="M7454" s="133"/>
      <c r="N7454" s="133"/>
      <c r="O7454" s="134"/>
      <c r="P7454" s="129"/>
    </row>
    <row r="7455" spans="4:16" ht="15" customHeight="1" x14ac:dyDescent="0.25">
      <c r="D7455" s="130"/>
      <c r="E7455" s="124"/>
      <c r="F7455" s="124"/>
      <c r="G7455" s="131"/>
      <c r="H7455" s="132"/>
      <c r="I7455" s="133"/>
      <c r="J7455" s="133"/>
      <c r="K7455" s="133"/>
      <c r="L7455" s="133"/>
      <c r="M7455" s="133"/>
      <c r="N7455" s="133"/>
      <c r="O7455" s="134"/>
      <c r="P7455" s="129"/>
    </row>
    <row r="7456" spans="4:16" ht="15" customHeight="1" x14ac:dyDescent="0.25">
      <c r="D7456" s="130"/>
      <c r="E7456" s="124"/>
      <c r="F7456" s="124"/>
      <c r="G7456" s="131"/>
      <c r="H7456" s="132"/>
      <c r="I7456" s="133"/>
      <c r="J7456" s="133"/>
      <c r="K7456" s="133"/>
      <c r="L7456" s="133"/>
      <c r="M7456" s="133"/>
      <c r="N7456" s="133"/>
      <c r="O7456" s="134"/>
      <c r="P7456" s="129"/>
    </row>
    <row r="7457" spans="4:16" ht="15" customHeight="1" x14ac:dyDescent="0.25">
      <c r="D7457" s="130"/>
      <c r="E7457" s="124"/>
      <c r="F7457" s="124"/>
      <c r="G7457" s="131"/>
      <c r="H7457" s="132"/>
      <c r="I7457" s="133"/>
      <c r="J7457" s="133"/>
      <c r="K7457" s="133"/>
      <c r="L7457" s="133"/>
      <c r="M7457" s="133"/>
      <c r="N7457" s="133"/>
      <c r="O7457" s="134"/>
      <c r="P7457" s="129"/>
    </row>
    <row r="7458" spans="4:16" ht="15" customHeight="1" x14ac:dyDescent="0.25">
      <c r="D7458" s="130"/>
      <c r="E7458" s="124"/>
      <c r="F7458" s="124"/>
      <c r="G7458" s="131"/>
      <c r="H7458" s="132"/>
      <c r="I7458" s="133"/>
      <c r="J7458" s="133"/>
      <c r="K7458" s="133"/>
      <c r="L7458" s="133"/>
      <c r="M7458" s="133"/>
      <c r="N7458" s="133"/>
      <c r="O7458" s="134"/>
      <c r="P7458" s="129"/>
    </row>
    <row r="7459" spans="4:16" ht="15" customHeight="1" x14ac:dyDescent="0.25">
      <c r="D7459" s="130"/>
      <c r="E7459" s="124"/>
      <c r="F7459" s="124"/>
      <c r="G7459" s="131"/>
      <c r="H7459" s="132"/>
      <c r="I7459" s="133"/>
      <c r="J7459" s="133"/>
      <c r="K7459" s="133"/>
      <c r="L7459" s="133"/>
      <c r="M7459" s="133"/>
      <c r="N7459" s="133"/>
      <c r="O7459" s="134"/>
      <c r="P7459" s="129"/>
    </row>
    <row r="7460" spans="4:16" ht="15" customHeight="1" x14ac:dyDescent="0.25">
      <c r="D7460" s="130"/>
      <c r="E7460" s="124"/>
      <c r="F7460" s="124"/>
      <c r="G7460" s="131"/>
      <c r="H7460" s="132"/>
      <c r="I7460" s="133"/>
      <c r="J7460" s="133"/>
      <c r="K7460" s="133"/>
      <c r="L7460" s="133"/>
      <c r="M7460" s="133"/>
      <c r="N7460" s="133"/>
      <c r="O7460" s="134"/>
      <c r="P7460" s="129"/>
    </row>
    <row r="7461" spans="4:16" ht="15" customHeight="1" x14ac:dyDescent="0.25">
      <c r="D7461" s="130"/>
      <c r="E7461" s="124"/>
      <c r="F7461" s="124"/>
      <c r="G7461" s="131"/>
      <c r="H7461" s="132"/>
      <c r="I7461" s="133"/>
      <c r="J7461" s="133"/>
      <c r="K7461" s="133"/>
      <c r="L7461" s="133"/>
      <c r="M7461" s="133"/>
      <c r="N7461" s="133"/>
      <c r="O7461" s="134"/>
      <c r="P7461" s="129"/>
    </row>
    <row r="7462" spans="4:16" ht="15" customHeight="1" x14ac:dyDescent="0.25">
      <c r="D7462" s="130"/>
      <c r="E7462" s="124"/>
      <c r="F7462" s="124"/>
      <c r="G7462" s="131"/>
      <c r="H7462" s="132"/>
      <c r="I7462" s="133"/>
      <c r="J7462" s="133"/>
      <c r="K7462" s="133"/>
      <c r="L7462" s="133"/>
      <c r="M7462" s="133"/>
      <c r="N7462" s="133"/>
      <c r="O7462" s="134"/>
      <c r="P7462" s="129"/>
    </row>
    <row r="7463" spans="4:16" ht="15" customHeight="1" x14ac:dyDescent="0.25">
      <c r="D7463" s="130"/>
      <c r="E7463" s="124"/>
      <c r="F7463" s="124"/>
      <c r="G7463" s="131"/>
      <c r="H7463" s="132"/>
      <c r="I7463" s="133"/>
      <c r="J7463" s="133"/>
      <c r="K7463" s="133"/>
      <c r="L7463" s="133"/>
      <c r="M7463" s="133"/>
      <c r="N7463" s="133"/>
      <c r="O7463" s="134"/>
      <c r="P7463" s="129"/>
    </row>
    <row r="7464" spans="4:16" ht="15" customHeight="1" x14ac:dyDescent="0.25">
      <c r="D7464" s="130"/>
      <c r="E7464" s="124"/>
      <c r="F7464" s="124"/>
      <c r="G7464" s="131"/>
      <c r="H7464" s="132"/>
      <c r="I7464" s="133"/>
      <c r="J7464" s="133"/>
      <c r="K7464" s="133"/>
      <c r="L7464" s="133"/>
      <c r="M7464" s="133"/>
      <c r="N7464" s="133"/>
      <c r="O7464" s="134"/>
      <c r="P7464" s="129"/>
    </row>
    <row r="7465" spans="4:16" ht="15" customHeight="1" x14ac:dyDescent="0.25">
      <c r="D7465" s="130"/>
      <c r="E7465" s="124"/>
      <c r="F7465" s="124"/>
      <c r="G7465" s="131"/>
      <c r="H7465" s="132"/>
      <c r="I7465" s="133"/>
      <c r="J7465" s="133"/>
      <c r="K7465" s="133"/>
      <c r="L7465" s="133"/>
      <c r="M7465" s="133"/>
      <c r="N7465" s="133"/>
      <c r="O7465" s="134"/>
      <c r="P7465" s="129"/>
    </row>
    <row r="7466" spans="4:16" ht="15" customHeight="1" x14ac:dyDescent="0.25">
      <c r="D7466" s="130"/>
      <c r="E7466" s="124"/>
      <c r="F7466" s="124"/>
      <c r="G7466" s="131"/>
      <c r="H7466" s="132"/>
      <c r="I7466" s="133"/>
      <c r="J7466" s="133"/>
      <c r="K7466" s="133"/>
      <c r="L7466" s="133"/>
      <c r="M7466" s="133"/>
      <c r="N7466" s="133"/>
      <c r="O7466" s="134"/>
      <c r="P7466" s="129"/>
    </row>
    <row r="7467" spans="4:16" ht="15" customHeight="1" x14ac:dyDescent="0.25">
      <c r="D7467" s="130"/>
      <c r="E7467" s="124"/>
      <c r="F7467" s="124"/>
      <c r="G7467" s="131"/>
      <c r="H7467" s="132"/>
      <c r="I7467" s="133"/>
      <c r="J7467" s="133"/>
      <c r="K7467" s="133"/>
      <c r="L7467" s="133"/>
      <c r="M7467" s="133"/>
      <c r="N7467" s="133"/>
      <c r="O7467" s="134"/>
      <c r="P7467" s="129"/>
    </row>
    <row r="7468" spans="4:16" ht="15" customHeight="1" x14ac:dyDescent="0.25">
      <c r="D7468" s="130"/>
      <c r="E7468" s="124"/>
      <c r="F7468" s="124"/>
      <c r="G7468" s="131"/>
      <c r="H7468" s="132"/>
      <c r="I7468" s="133"/>
      <c r="J7468" s="133"/>
      <c r="K7468" s="133"/>
      <c r="L7468" s="133"/>
      <c r="M7468" s="133"/>
      <c r="N7468" s="133"/>
      <c r="O7468" s="134"/>
      <c r="P7468" s="129"/>
    </row>
    <row r="7469" spans="4:16" ht="15" customHeight="1" x14ac:dyDescent="0.25">
      <c r="D7469" s="130"/>
      <c r="E7469" s="124"/>
      <c r="F7469" s="124"/>
      <c r="G7469" s="131"/>
      <c r="H7469" s="132"/>
      <c r="I7469" s="133"/>
      <c r="J7469" s="133"/>
      <c r="K7469" s="133"/>
      <c r="L7469" s="133"/>
      <c r="M7469" s="133"/>
      <c r="N7469" s="133"/>
      <c r="O7469" s="134"/>
      <c r="P7469" s="129"/>
    </row>
    <row r="7470" spans="4:16" ht="15" customHeight="1" x14ac:dyDescent="0.25">
      <c r="D7470" s="130"/>
      <c r="E7470" s="124"/>
      <c r="F7470" s="124"/>
      <c r="G7470" s="131"/>
      <c r="H7470" s="132"/>
      <c r="I7470" s="133"/>
      <c r="J7470" s="133"/>
      <c r="K7470" s="133"/>
      <c r="L7470" s="133"/>
      <c r="M7470" s="133"/>
      <c r="N7470" s="133"/>
      <c r="O7470" s="134"/>
      <c r="P7470" s="129"/>
    </row>
    <row r="7471" spans="4:16" ht="15" customHeight="1" x14ac:dyDescent="0.25">
      <c r="D7471" s="130"/>
      <c r="E7471" s="124"/>
      <c r="F7471" s="124"/>
      <c r="G7471" s="131"/>
      <c r="H7471" s="132"/>
      <c r="I7471" s="133"/>
      <c r="J7471" s="133"/>
      <c r="K7471" s="133"/>
      <c r="L7471" s="133"/>
      <c r="M7471" s="133"/>
      <c r="N7471" s="133"/>
      <c r="O7471" s="134"/>
      <c r="P7471" s="129"/>
    </row>
    <row r="7472" spans="4:16" ht="15" customHeight="1" x14ac:dyDescent="0.25">
      <c r="D7472" s="130"/>
      <c r="E7472" s="124"/>
      <c r="F7472" s="124"/>
      <c r="G7472" s="131"/>
      <c r="H7472" s="132"/>
      <c r="I7472" s="133"/>
      <c r="J7472" s="133"/>
      <c r="K7472" s="133"/>
      <c r="L7472" s="133"/>
      <c r="M7472" s="133"/>
      <c r="N7472" s="133"/>
      <c r="O7472" s="134"/>
      <c r="P7472" s="129"/>
    </row>
    <row r="7473" spans="4:16" ht="15" customHeight="1" x14ac:dyDescent="0.25">
      <c r="D7473" s="130"/>
      <c r="E7473" s="124"/>
      <c r="F7473" s="124"/>
      <c r="G7473" s="131"/>
      <c r="H7473" s="132"/>
      <c r="I7473" s="133"/>
      <c r="J7473" s="133"/>
      <c r="K7473" s="133"/>
      <c r="L7473" s="133"/>
      <c r="M7473" s="133"/>
      <c r="N7473" s="133"/>
      <c r="O7473" s="134"/>
      <c r="P7473" s="129"/>
    </row>
    <row r="7474" spans="4:16" ht="15" customHeight="1" x14ac:dyDescent="0.25">
      <c r="D7474" s="130"/>
      <c r="E7474" s="124"/>
      <c r="F7474" s="124"/>
      <c r="G7474" s="131"/>
      <c r="H7474" s="132"/>
      <c r="I7474" s="133"/>
      <c r="J7474" s="133"/>
      <c r="K7474" s="133"/>
      <c r="L7474" s="133"/>
      <c r="M7474" s="133"/>
      <c r="N7474" s="133"/>
      <c r="O7474" s="134"/>
      <c r="P7474" s="129"/>
    </row>
    <row r="7475" spans="4:16" ht="15" customHeight="1" x14ac:dyDescent="0.25">
      <c r="D7475" s="130"/>
      <c r="E7475" s="124"/>
      <c r="F7475" s="124"/>
      <c r="G7475" s="131"/>
      <c r="H7475" s="132"/>
      <c r="I7475" s="133"/>
      <c r="J7475" s="133"/>
      <c r="K7475" s="133"/>
      <c r="L7475" s="133"/>
      <c r="M7475" s="133"/>
      <c r="N7475" s="133"/>
      <c r="O7475" s="134"/>
      <c r="P7475" s="129"/>
    </row>
    <row r="7476" spans="4:16" ht="15" customHeight="1" x14ac:dyDescent="0.25">
      <c r="D7476" s="130"/>
      <c r="E7476" s="124"/>
      <c r="F7476" s="124"/>
      <c r="G7476" s="131"/>
      <c r="H7476" s="132"/>
      <c r="I7476" s="133"/>
      <c r="J7476" s="133"/>
      <c r="K7476" s="133"/>
      <c r="L7476" s="133"/>
      <c r="M7476" s="133"/>
      <c r="N7476" s="133"/>
      <c r="O7476" s="134"/>
      <c r="P7476" s="129"/>
    </row>
    <row r="7477" spans="4:16" ht="15" customHeight="1" x14ac:dyDescent="0.25">
      <c r="D7477" s="130"/>
      <c r="E7477" s="124"/>
      <c r="F7477" s="124"/>
      <c r="G7477" s="131"/>
      <c r="H7477" s="132"/>
      <c r="I7477" s="133"/>
      <c r="J7477" s="133"/>
      <c r="K7477" s="133"/>
      <c r="L7477" s="133"/>
      <c r="M7477" s="133"/>
      <c r="N7477" s="133"/>
      <c r="O7477" s="134"/>
      <c r="P7477" s="129"/>
    </row>
    <row r="7478" spans="4:16" ht="15" customHeight="1" x14ac:dyDescent="0.25">
      <c r="D7478" s="130"/>
      <c r="E7478" s="124"/>
      <c r="F7478" s="124"/>
      <c r="G7478" s="131"/>
      <c r="H7478" s="132"/>
      <c r="I7478" s="133"/>
      <c r="J7478" s="133"/>
      <c r="K7478" s="133"/>
      <c r="L7478" s="133"/>
      <c r="M7478" s="133"/>
      <c r="N7478" s="133"/>
      <c r="O7478" s="134"/>
      <c r="P7478" s="129"/>
    </row>
    <row r="7479" spans="4:16" ht="15" customHeight="1" x14ac:dyDescent="0.25">
      <c r="D7479" s="130"/>
      <c r="E7479" s="124"/>
      <c r="F7479" s="124"/>
      <c r="G7479" s="131"/>
      <c r="H7479" s="132"/>
      <c r="I7479" s="133"/>
      <c r="J7479" s="133"/>
      <c r="K7479" s="133"/>
      <c r="L7479" s="133"/>
      <c r="M7479" s="133"/>
      <c r="N7479" s="133"/>
      <c r="O7479" s="134"/>
      <c r="P7479" s="129"/>
    </row>
    <row r="7480" spans="4:16" ht="15" customHeight="1" x14ac:dyDescent="0.25">
      <c r="D7480" s="130"/>
      <c r="E7480" s="124"/>
      <c r="F7480" s="124"/>
      <c r="G7480" s="131"/>
      <c r="H7480" s="132"/>
      <c r="I7480" s="133"/>
      <c r="J7480" s="133"/>
      <c r="K7480" s="133"/>
      <c r="L7480" s="133"/>
      <c r="M7480" s="133"/>
      <c r="N7480" s="133"/>
      <c r="O7480" s="134"/>
      <c r="P7480" s="129"/>
    </row>
    <row r="7481" spans="4:16" ht="15" customHeight="1" x14ac:dyDescent="0.25">
      <c r="D7481" s="130"/>
      <c r="E7481" s="124"/>
      <c r="F7481" s="124"/>
      <c r="G7481" s="131"/>
      <c r="H7481" s="132"/>
      <c r="I7481" s="133"/>
      <c r="J7481" s="133"/>
      <c r="K7481" s="133"/>
      <c r="L7481" s="133"/>
      <c r="M7481" s="133"/>
      <c r="N7481" s="133"/>
      <c r="O7481" s="134"/>
      <c r="P7481" s="129"/>
    </row>
    <row r="7482" spans="4:16" ht="15" customHeight="1" x14ac:dyDescent="0.25">
      <c r="D7482" s="130"/>
      <c r="E7482" s="124"/>
      <c r="F7482" s="124"/>
      <c r="G7482" s="131"/>
      <c r="H7482" s="132"/>
      <c r="I7482" s="133"/>
      <c r="J7482" s="133"/>
      <c r="K7482" s="133"/>
      <c r="L7482" s="133"/>
      <c r="M7482" s="133"/>
      <c r="N7482" s="133"/>
      <c r="O7482" s="134"/>
      <c r="P7482" s="129"/>
    </row>
    <row r="7483" spans="4:16" ht="15" customHeight="1" x14ac:dyDescent="0.25">
      <c r="D7483" s="130"/>
      <c r="E7483" s="124"/>
      <c r="F7483" s="124"/>
      <c r="G7483" s="131"/>
      <c r="H7483" s="132"/>
      <c r="I7483" s="133"/>
      <c r="J7483" s="133"/>
      <c r="K7483" s="133"/>
      <c r="L7483" s="133"/>
      <c r="M7483" s="133"/>
      <c r="N7483" s="133"/>
      <c r="O7483" s="134"/>
      <c r="P7483" s="129"/>
    </row>
    <row r="7484" spans="4:16" ht="15" customHeight="1" x14ac:dyDescent="0.25">
      <c r="D7484" s="130"/>
      <c r="E7484" s="124"/>
      <c r="F7484" s="124"/>
      <c r="G7484" s="131"/>
      <c r="H7484" s="132"/>
      <c r="I7484" s="133"/>
      <c r="J7484" s="133"/>
      <c r="K7484" s="133"/>
      <c r="L7484" s="133"/>
      <c r="M7484" s="133"/>
      <c r="N7484" s="133"/>
      <c r="O7484" s="134"/>
      <c r="P7484" s="129"/>
    </row>
    <row r="7485" spans="4:16" ht="15" customHeight="1" x14ac:dyDescent="0.25">
      <c r="D7485" s="130"/>
      <c r="E7485" s="124"/>
      <c r="F7485" s="124"/>
      <c r="G7485" s="131"/>
      <c r="H7485" s="132"/>
      <c r="I7485" s="133"/>
      <c r="J7485" s="133"/>
      <c r="K7485" s="133"/>
      <c r="L7485" s="133"/>
      <c r="M7485" s="133"/>
      <c r="N7485" s="133"/>
      <c r="O7485" s="134"/>
      <c r="P7485" s="129"/>
    </row>
    <row r="7486" spans="4:16" ht="15" customHeight="1" x14ac:dyDescent="0.25">
      <c r="D7486" s="130"/>
      <c r="E7486" s="124"/>
      <c r="F7486" s="124"/>
      <c r="G7486" s="131"/>
      <c r="H7486" s="132"/>
      <c r="I7486" s="133"/>
      <c r="J7486" s="133"/>
      <c r="K7486" s="133"/>
      <c r="L7486" s="133"/>
      <c r="M7486" s="133"/>
      <c r="N7486" s="133"/>
      <c r="O7486" s="134"/>
      <c r="P7486" s="129"/>
    </row>
    <row r="7487" spans="4:16" ht="15" customHeight="1" x14ac:dyDescent="0.25">
      <c r="D7487" s="130"/>
      <c r="E7487" s="124"/>
      <c r="F7487" s="124"/>
      <c r="G7487" s="131"/>
      <c r="H7487" s="132"/>
      <c r="I7487" s="133"/>
      <c r="J7487" s="133"/>
      <c r="K7487" s="133"/>
      <c r="L7487" s="133"/>
      <c r="M7487" s="133"/>
      <c r="N7487" s="133"/>
      <c r="O7487" s="134"/>
      <c r="P7487" s="129"/>
    </row>
    <row r="7488" spans="4:16" ht="15" customHeight="1" x14ac:dyDescent="0.25">
      <c r="D7488" s="130"/>
      <c r="E7488" s="124"/>
      <c r="F7488" s="124"/>
      <c r="G7488" s="131"/>
      <c r="H7488" s="132"/>
      <c r="I7488" s="133"/>
      <c r="J7488" s="133"/>
      <c r="K7488" s="133"/>
      <c r="L7488" s="133"/>
      <c r="M7488" s="133"/>
      <c r="N7488" s="133"/>
      <c r="O7488" s="134"/>
      <c r="P7488" s="129"/>
    </row>
    <row r="7489" spans="4:16" ht="15" customHeight="1" x14ac:dyDescent="0.25">
      <c r="D7489" s="130"/>
      <c r="E7489" s="124"/>
      <c r="F7489" s="124"/>
      <c r="G7489" s="131"/>
      <c r="H7489" s="132"/>
      <c r="I7489" s="133"/>
      <c r="J7489" s="133"/>
      <c r="K7489" s="133"/>
      <c r="L7489" s="133"/>
      <c r="M7489" s="133"/>
      <c r="N7489" s="133"/>
      <c r="O7489" s="134"/>
      <c r="P7489" s="129"/>
    </row>
    <row r="7490" spans="4:16" ht="15" customHeight="1" x14ac:dyDescent="0.25">
      <c r="D7490" s="130"/>
      <c r="E7490" s="124"/>
      <c r="F7490" s="124"/>
      <c r="G7490" s="131"/>
      <c r="H7490" s="132"/>
      <c r="I7490" s="133"/>
      <c r="J7490" s="133"/>
      <c r="K7490" s="133"/>
      <c r="L7490" s="133"/>
      <c r="M7490" s="133"/>
      <c r="N7490" s="133"/>
      <c r="O7490" s="134"/>
      <c r="P7490" s="129"/>
    </row>
    <row r="7491" spans="4:16" ht="15" customHeight="1" x14ac:dyDescent="0.25">
      <c r="D7491" s="130"/>
      <c r="E7491" s="124"/>
      <c r="F7491" s="124"/>
      <c r="G7491" s="131"/>
      <c r="H7491" s="132"/>
      <c r="I7491" s="133"/>
      <c r="J7491" s="133"/>
      <c r="K7491" s="133"/>
      <c r="L7491" s="133"/>
      <c r="M7491" s="133"/>
      <c r="N7491" s="133"/>
      <c r="O7491" s="134"/>
      <c r="P7491" s="129"/>
    </row>
    <row r="7492" spans="4:16" ht="15" customHeight="1" x14ac:dyDescent="0.25">
      <c r="D7492" s="130"/>
      <c r="E7492" s="124"/>
      <c r="F7492" s="124"/>
      <c r="G7492" s="131"/>
      <c r="H7492" s="132"/>
      <c r="I7492" s="133"/>
      <c r="J7492" s="133"/>
      <c r="K7492" s="133"/>
      <c r="L7492" s="133"/>
      <c r="M7492" s="133"/>
      <c r="N7492" s="133"/>
      <c r="O7492" s="134"/>
      <c r="P7492" s="129"/>
    </row>
    <row r="7493" spans="4:16" ht="15" customHeight="1" x14ac:dyDescent="0.25">
      <c r="D7493" s="130"/>
      <c r="E7493" s="124"/>
      <c r="F7493" s="124"/>
      <c r="G7493" s="131"/>
      <c r="H7493" s="132"/>
      <c r="I7493" s="133"/>
      <c r="J7493" s="133"/>
      <c r="K7493" s="133"/>
      <c r="L7493" s="133"/>
      <c r="M7493" s="133"/>
      <c r="N7493" s="133"/>
      <c r="O7493" s="134"/>
      <c r="P7493" s="129"/>
    </row>
    <row r="7494" spans="4:16" ht="15" customHeight="1" x14ac:dyDescent="0.25">
      <c r="D7494" s="130"/>
      <c r="E7494" s="124"/>
      <c r="F7494" s="124"/>
      <c r="G7494" s="131"/>
      <c r="H7494" s="132"/>
      <c r="I7494" s="133"/>
      <c r="J7494" s="133"/>
      <c r="K7494" s="133"/>
      <c r="L7494" s="133"/>
      <c r="M7494" s="133"/>
      <c r="N7494" s="133"/>
      <c r="O7494" s="134"/>
      <c r="P7494" s="129"/>
    </row>
    <row r="7495" spans="4:16" ht="15" customHeight="1" x14ac:dyDescent="0.25">
      <c r="D7495" s="130"/>
      <c r="E7495" s="124"/>
      <c r="F7495" s="124"/>
      <c r="G7495" s="131"/>
      <c r="H7495" s="132"/>
      <c r="I7495" s="133"/>
      <c r="J7495" s="133"/>
      <c r="K7495" s="133"/>
      <c r="L7495" s="133"/>
      <c r="M7495" s="133"/>
      <c r="N7495" s="133"/>
      <c r="O7495" s="134"/>
      <c r="P7495" s="129"/>
    </row>
    <row r="7496" spans="4:16" ht="15" customHeight="1" x14ac:dyDescent="0.25">
      <c r="D7496" s="130"/>
      <c r="E7496" s="124"/>
      <c r="F7496" s="124"/>
      <c r="G7496" s="131"/>
      <c r="H7496" s="132"/>
      <c r="I7496" s="133"/>
      <c r="J7496" s="133"/>
      <c r="K7496" s="133"/>
      <c r="L7496" s="133"/>
      <c r="M7496" s="133"/>
      <c r="N7496" s="133"/>
      <c r="O7496" s="134"/>
      <c r="P7496" s="129"/>
    </row>
    <row r="7497" spans="4:16" ht="15" customHeight="1" x14ac:dyDescent="0.25">
      <c r="D7497" s="130"/>
      <c r="E7497" s="124"/>
      <c r="F7497" s="124"/>
      <c r="G7497" s="131"/>
      <c r="H7497" s="132"/>
      <c r="I7497" s="133"/>
      <c r="J7497" s="133"/>
      <c r="K7497" s="133"/>
      <c r="L7497" s="133"/>
      <c r="M7497" s="133"/>
      <c r="N7497" s="133"/>
      <c r="O7497" s="134"/>
      <c r="P7497" s="129"/>
    </row>
    <row r="7498" spans="4:16" ht="15" customHeight="1" x14ac:dyDescent="0.25">
      <c r="D7498" s="130"/>
      <c r="E7498" s="124"/>
      <c r="F7498" s="124"/>
      <c r="G7498" s="131"/>
      <c r="H7498" s="132"/>
      <c r="I7498" s="133"/>
      <c r="J7498" s="133"/>
      <c r="K7498" s="133"/>
      <c r="L7498" s="133"/>
      <c r="M7498" s="133"/>
      <c r="N7498" s="133"/>
      <c r="O7498" s="134"/>
      <c r="P7498" s="129"/>
    </row>
    <row r="7499" spans="4:16" ht="15" customHeight="1" x14ac:dyDescent="0.25">
      <c r="D7499" s="130"/>
      <c r="E7499" s="124"/>
      <c r="F7499" s="124"/>
      <c r="G7499" s="131"/>
      <c r="H7499" s="132"/>
      <c r="I7499" s="133"/>
      <c r="J7499" s="133"/>
      <c r="K7499" s="133"/>
      <c r="L7499" s="133"/>
      <c r="M7499" s="133"/>
      <c r="N7499" s="133"/>
      <c r="O7499" s="134"/>
      <c r="P7499" s="129"/>
    </row>
    <row r="7500" spans="4:16" ht="15" customHeight="1" x14ac:dyDescent="0.25">
      <c r="D7500" s="130"/>
      <c r="E7500" s="124"/>
      <c r="F7500" s="124"/>
      <c r="G7500" s="131"/>
      <c r="H7500" s="132"/>
      <c r="I7500" s="133"/>
      <c r="J7500" s="133"/>
      <c r="K7500" s="133"/>
      <c r="L7500" s="133"/>
      <c r="M7500" s="133"/>
      <c r="N7500" s="133"/>
      <c r="O7500" s="134"/>
      <c r="P7500" s="129"/>
    </row>
    <row r="7501" spans="4:16" ht="15" customHeight="1" x14ac:dyDescent="0.25">
      <c r="D7501" s="130"/>
      <c r="E7501" s="124"/>
      <c r="F7501" s="124"/>
      <c r="G7501" s="131"/>
      <c r="H7501" s="132"/>
      <c r="I7501" s="133"/>
      <c r="J7501" s="133"/>
      <c r="K7501" s="133"/>
      <c r="L7501" s="133"/>
      <c r="M7501" s="133"/>
      <c r="N7501" s="133"/>
      <c r="O7501" s="134"/>
      <c r="P7501" s="129"/>
    </row>
    <row r="7502" spans="4:16" ht="15" customHeight="1" x14ac:dyDescent="0.25">
      <c r="D7502" s="130"/>
      <c r="E7502" s="124"/>
      <c r="F7502" s="124"/>
      <c r="G7502" s="131"/>
      <c r="H7502" s="132"/>
      <c r="I7502" s="133"/>
      <c r="J7502" s="133"/>
      <c r="K7502" s="133"/>
      <c r="L7502" s="133"/>
      <c r="M7502" s="133"/>
      <c r="N7502" s="133"/>
      <c r="O7502" s="134"/>
      <c r="P7502" s="129"/>
    </row>
    <row r="7503" spans="4:16" ht="15" customHeight="1" x14ac:dyDescent="0.25">
      <c r="D7503" s="130"/>
      <c r="E7503" s="124"/>
      <c r="F7503" s="124"/>
      <c r="G7503" s="131"/>
      <c r="H7503" s="132"/>
      <c r="I7503" s="133"/>
      <c r="J7503" s="133"/>
      <c r="K7503" s="133"/>
      <c r="L7503" s="133"/>
      <c r="M7503" s="133"/>
      <c r="N7503" s="133"/>
      <c r="O7503" s="134"/>
      <c r="P7503" s="129"/>
    </row>
    <row r="7504" spans="4:16" ht="15" customHeight="1" x14ac:dyDescent="0.25">
      <c r="D7504" s="130"/>
      <c r="E7504" s="124"/>
      <c r="F7504" s="124"/>
      <c r="G7504" s="131"/>
      <c r="H7504" s="132"/>
      <c r="I7504" s="133"/>
      <c r="J7504" s="133"/>
      <c r="K7504" s="133"/>
      <c r="L7504" s="133"/>
      <c r="M7504" s="133"/>
      <c r="N7504" s="133"/>
      <c r="O7504" s="134"/>
      <c r="P7504" s="129"/>
    </row>
    <row r="7505" spans="4:16" ht="15" customHeight="1" x14ac:dyDescent="0.25">
      <c r="D7505" s="130"/>
      <c r="E7505" s="124"/>
      <c r="F7505" s="124"/>
      <c r="G7505" s="131"/>
      <c r="H7505" s="132"/>
      <c r="I7505" s="133"/>
      <c r="J7505" s="133"/>
      <c r="K7505" s="133"/>
      <c r="L7505" s="133"/>
      <c r="M7505" s="133"/>
      <c r="N7505" s="133"/>
      <c r="O7505" s="134"/>
      <c r="P7505" s="129"/>
    </row>
    <row r="7506" spans="4:16" ht="15" customHeight="1" x14ac:dyDescent="0.25">
      <c r="D7506" s="130"/>
      <c r="E7506" s="124"/>
      <c r="F7506" s="124"/>
      <c r="G7506" s="131"/>
      <c r="H7506" s="132"/>
      <c r="I7506" s="133"/>
      <c r="J7506" s="133"/>
      <c r="K7506" s="133"/>
      <c r="L7506" s="133"/>
      <c r="M7506" s="133"/>
      <c r="N7506" s="133"/>
      <c r="O7506" s="134"/>
      <c r="P7506" s="129"/>
    </row>
    <row r="7507" spans="4:16" ht="15" customHeight="1" x14ac:dyDescent="0.25">
      <c r="D7507" s="130"/>
      <c r="E7507" s="124"/>
      <c r="F7507" s="124"/>
      <c r="G7507" s="131"/>
      <c r="H7507" s="132"/>
      <c r="I7507" s="133"/>
      <c r="J7507" s="133"/>
      <c r="K7507" s="133"/>
      <c r="L7507" s="133"/>
      <c r="M7507" s="133"/>
      <c r="N7507" s="133"/>
      <c r="O7507" s="134"/>
      <c r="P7507" s="129"/>
    </row>
    <row r="7508" spans="4:16" ht="15" customHeight="1" x14ac:dyDescent="0.25">
      <c r="D7508" s="130"/>
      <c r="E7508" s="124"/>
      <c r="F7508" s="124"/>
      <c r="G7508" s="131"/>
      <c r="H7508" s="132"/>
      <c r="I7508" s="133"/>
      <c r="J7508" s="133"/>
      <c r="K7508" s="133"/>
      <c r="L7508" s="133"/>
      <c r="M7508" s="133"/>
      <c r="N7508" s="133"/>
      <c r="O7508" s="134"/>
      <c r="P7508" s="129"/>
    </row>
    <row r="7509" spans="4:16" ht="15" customHeight="1" x14ac:dyDescent="0.25">
      <c r="D7509" s="130"/>
      <c r="E7509" s="124"/>
      <c r="F7509" s="124"/>
      <c r="G7509" s="131"/>
      <c r="H7509" s="132"/>
      <c r="I7509" s="133"/>
      <c r="J7509" s="133"/>
      <c r="K7509" s="133"/>
      <c r="L7509" s="133"/>
      <c r="M7509" s="133"/>
      <c r="N7509" s="133"/>
      <c r="O7509" s="134"/>
      <c r="P7509" s="129"/>
    </row>
    <row r="7510" spans="4:16" ht="15" customHeight="1" x14ac:dyDescent="0.25">
      <c r="D7510" s="130"/>
      <c r="E7510" s="124"/>
      <c r="F7510" s="124"/>
      <c r="G7510" s="131"/>
      <c r="H7510" s="132"/>
      <c r="I7510" s="133"/>
      <c r="J7510" s="133"/>
      <c r="K7510" s="133"/>
      <c r="L7510" s="133"/>
      <c r="M7510" s="133"/>
      <c r="N7510" s="133"/>
      <c r="O7510" s="134"/>
      <c r="P7510" s="129"/>
    </row>
    <row r="7511" spans="4:16" ht="15" customHeight="1" x14ac:dyDescent="0.25">
      <c r="D7511" s="130"/>
      <c r="E7511" s="124"/>
      <c r="F7511" s="124"/>
      <c r="G7511" s="131"/>
      <c r="H7511" s="132"/>
      <c r="I7511" s="133"/>
      <c r="J7511" s="133"/>
      <c r="K7511" s="133"/>
      <c r="L7511" s="133"/>
      <c r="M7511" s="133"/>
      <c r="N7511" s="133"/>
      <c r="O7511" s="134"/>
      <c r="P7511" s="129"/>
    </row>
    <row r="7512" spans="4:16" ht="15" customHeight="1" x14ac:dyDescent="0.25">
      <c r="D7512" s="130"/>
      <c r="E7512" s="124"/>
      <c r="F7512" s="124"/>
      <c r="G7512" s="131"/>
      <c r="H7512" s="132"/>
      <c r="I7512" s="133"/>
      <c r="J7512" s="133"/>
      <c r="K7512" s="133"/>
      <c r="L7512" s="133"/>
      <c r="M7512" s="133"/>
      <c r="N7512" s="133"/>
      <c r="O7512" s="134"/>
      <c r="P7512" s="129"/>
    </row>
    <row r="7513" spans="4:16" ht="15" customHeight="1" x14ac:dyDescent="0.25">
      <c r="D7513" s="130"/>
      <c r="E7513" s="124"/>
      <c r="F7513" s="124"/>
      <c r="G7513" s="131"/>
      <c r="H7513" s="132"/>
      <c r="I7513" s="133"/>
      <c r="J7513" s="133"/>
      <c r="K7513" s="133"/>
      <c r="L7513" s="133"/>
      <c r="M7513" s="133"/>
      <c r="N7513" s="133"/>
      <c r="O7513" s="134"/>
      <c r="P7513" s="129"/>
    </row>
    <row r="7514" spans="4:16" ht="15" customHeight="1" x14ac:dyDescent="0.25">
      <c r="D7514" s="130"/>
      <c r="E7514" s="124"/>
      <c r="F7514" s="124"/>
      <c r="G7514" s="131"/>
      <c r="H7514" s="132"/>
      <c r="I7514" s="133"/>
      <c r="J7514" s="133"/>
      <c r="K7514" s="133"/>
      <c r="L7514" s="133"/>
      <c r="M7514" s="133"/>
      <c r="N7514" s="133"/>
      <c r="O7514" s="134"/>
      <c r="P7514" s="129"/>
    </row>
    <row r="7515" spans="4:16" ht="15" customHeight="1" x14ac:dyDescent="0.25">
      <c r="D7515" s="130"/>
      <c r="E7515" s="124"/>
      <c r="F7515" s="124"/>
      <c r="G7515" s="131"/>
      <c r="H7515" s="132"/>
      <c r="I7515" s="133"/>
      <c r="J7515" s="133"/>
      <c r="K7515" s="133"/>
      <c r="L7515" s="133"/>
      <c r="M7515" s="133"/>
      <c r="N7515" s="133"/>
      <c r="O7515" s="134"/>
      <c r="P7515" s="129"/>
    </row>
    <row r="7516" spans="4:16" ht="15" customHeight="1" x14ac:dyDescent="0.25">
      <c r="D7516" s="130"/>
      <c r="E7516" s="124"/>
      <c r="F7516" s="124"/>
      <c r="G7516" s="131"/>
      <c r="H7516" s="132"/>
      <c r="I7516" s="133"/>
      <c r="J7516" s="133"/>
      <c r="K7516" s="133"/>
      <c r="L7516" s="133"/>
      <c r="M7516" s="133"/>
      <c r="N7516" s="133"/>
      <c r="O7516" s="134"/>
      <c r="P7516" s="129"/>
    </row>
    <row r="7517" spans="4:16" ht="15" customHeight="1" x14ac:dyDescent="0.25">
      <c r="D7517" s="130"/>
      <c r="E7517" s="124"/>
      <c r="F7517" s="124"/>
      <c r="G7517" s="131"/>
      <c r="H7517" s="132"/>
      <c r="I7517" s="133"/>
      <c r="J7517" s="133"/>
      <c r="K7517" s="133"/>
      <c r="L7517" s="133"/>
      <c r="M7517" s="133"/>
      <c r="N7517" s="133"/>
      <c r="O7517" s="134"/>
      <c r="P7517" s="129"/>
    </row>
    <row r="7518" spans="4:16" ht="15" customHeight="1" x14ac:dyDescent="0.25">
      <c r="D7518" s="130"/>
      <c r="E7518" s="124"/>
      <c r="F7518" s="124"/>
      <c r="G7518" s="131"/>
      <c r="H7518" s="132"/>
      <c r="I7518" s="133"/>
      <c r="J7518" s="133"/>
      <c r="K7518" s="133"/>
      <c r="L7518" s="133"/>
      <c r="M7518" s="133"/>
      <c r="N7518" s="133"/>
      <c r="O7518" s="134"/>
      <c r="P7518" s="129"/>
    </row>
    <row r="7519" spans="4:16" ht="15" customHeight="1" x14ac:dyDescent="0.25">
      <c r="D7519" s="130"/>
      <c r="E7519" s="124"/>
      <c r="F7519" s="124"/>
      <c r="G7519" s="131"/>
      <c r="H7519" s="132"/>
      <c r="I7519" s="133"/>
      <c r="J7519" s="133"/>
      <c r="K7519" s="133"/>
      <c r="L7519" s="133"/>
      <c r="M7519" s="133"/>
      <c r="N7519" s="133"/>
      <c r="O7519" s="134"/>
      <c r="P7519" s="129"/>
    </row>
    <row r="7520" spans="4:16" ht="15" customHeight="1" x14ac:dyDescent="0.25">
      <c r="D7520" s="130"/>
      <c r="E7520" s="124"/>
      <c r="F7520" s="124"/>
      <c r="G7520" s="131"/>
      <c r="H7520" s="132"/>
      <c r="I7520" s="133"/>
      <c r="J7520" s="133"/>
      <c r="K7520" s="133"/>
      <c r="L7520" s="133"/>
      <c r="M7520" s="133"/>
      <c r="N7520" s="133"/>
      <c r="O7520" s="134"/>
      <c r="P7520" s="129"/>
    </row>
    <row r="7521" spans="4:16" ht="15" customHeight="1" x14ac:dyDescent="0.25">
      <c r="D7521" s="130"/>
      <c r="E7521" s="124"/>
      <c r="F7521" s="124"/>
      <c r="G7521" s="131"/>
      <c r="H7521" s="132"/>
      <c r="I7521" s="133"/>
      <c r="J7521" s="133"/>
      <c r="K7521" s="133"/>
      <c r="L7521" s="133"/>
      <c r="M7521" s="133"/>
      <c r="N7521" s="133"/>
      <c r="O7521" s="134"/>
      <c r="P7521" s="129"/>
    </row>
    <row r="7522" spans="4:16" ht="15" customHeight="1" x14ac:dyDescent="0.25">
      <c r="D7522" s="130"/>
      <c r="E7522" s="124"/>
      <c r="F7522" s="124"/>
      <c r="G7522" s="131"/>
      <c r="H7522" s="132"/>
      <c r="I7522" s="133"/>
      <c r="J7522" s="133"/>
      <c r="K7522" s="133"/>
      <c r="L7522" s="133"/>
      <c r="M7522" s="133"/>
      <c r="N7522" s="133"/>
      <c r="O7522" s="134"/>
      <c r="P7522" s="129"/>
    </row>
    <row r="7523" spans="4:16" ht="15" customHeight="1" x14ac:dyDescent="0.25">
      <c r="D7523" s="130"/>
      <c r="E7523" s="124"/>
      <c r="F7523" s="124"/>
      <c r="G7523" s="131"/>
      <c r="H7523" s="132"/>
      <c r="I7523" s="133"/>
      <c r="J7523" s="133"/>
      <c r="K7523" s="133"/>
      <c r="L7523" s="133"/>
      <c r="M7523" s="133"/>
      <c r="N7523" s="133"/>
      <c r="O7523" s="134"/>
      <c r="P7523" s="129"/>
    </row>
    <row r="7524" spans="4:16" ht="15" customHeight="1" x14ac:dyDescent="0.25">
      <c r="D7524" s="130"/>
      <c r="E7524" s="124"/>
      <c r="F7524" s="124"/>
      <c r="G7524" s="131"/>
      <c r="H7524" s="132"/>
      <c r="I7524" s="133"/>
      <c r="J7524" s="133"/>
      <c r="K7524" s="133"/>
      <c r="L7524" s="133"/>
      <c r="M7524" s="133"/>
      <c r="N7524" s="133"/>
      <c r="O7524" s="134"/>
      <c r="P7524" s="129"/>
    </row>
    <row r="7525" spans="4:16" ht="15" customHeight="1" x14ac:dyDescent="0.25">
      <c r="D7525" s="130"/>
      <c r="E7525" s="124"/>
      <c r="F7525" s="124"/>
      <c r="G7525" s="131"/>
      <c r="H7525" s="132"/>
      <c r="I7525" s="133"/>
      <c r="J7525" s="133"/>
      <c r="K7525" s="133"/>
      <c r="L7525" s="133"/>
      <c r="M7525" s="133"/>
      <c r="N7525" s="133"/>
      <c r="O7525" s="134"/>
      <c r="P7525" s="129"/>
    </row>
    <row r="7526" spans="4:16" ht="15" customHeight="1" x14ac:dyDescent="0.25">
      <c r="D7526" s="130"/>
      <c r="E7526" s="124"/>
      <c r="F7526" s="124"/>
      <c r="G7526" s="131"/>
      <c r="H7526" s="132"/>
      <c r="I7526" s="133"/>
      <c r="J7526" s="133"/>
      <c r="K7526" s="133"/>
      <c r="L7526" s="133"/>
      <c r="M7526" s="133"/>
      <c r="N7526" s="133"/>
      <c r="O7526" s="134"/>
      <c r="P7526" s="129"/>
    </row>
    <row r="7527" spans="4:16" ht="15" customHeight="1" x14ac:dyDescent="0.25">
      <c r="D7527" s="130"/>
      <c r="E7527" s="124"/>
      <c r="F7527" s="124"/>
      <c r="G7527" s="131"/>
      <c r="H7527" s="132"/>
      <c r="I7527" s="133"/>
      <c r="J7527" s="133"/>
      <c r="K7527" s="133"/>
      <c r="L7527" s="133"/>
      <c r="M7527" s="133"/>
      <c r="N7527" s="133"/>
      <c r="O7527" s="134"/>
      <c r="P7527" s="129"/>
    </row>
    <row r="7528" spans="4:16" ht="15" customHeight="1" x14ac:dyDescent="0.25">
      <c r="D7528" s="130"/>
      <c r="E7528" s="124"/>
      <c r="F7528" s="124"/>
      <c r="G7528" s="131"/>
      <c r="H7528" s="132"/>
      <c r="I7528" s="133"/>
      <c r="J7528" s="133"/>
      <c r="K7528" s="133"/>
      <c r="L7528" s="133"/>
      <c r="M7528" s="133"/>
      <c r="N7528" s="133"/>
      <c r="O7528" s="134"/>
      <c r="P7528" s="129"/>
    </row>
    <row r="7529" spans="4:16" ht="15" customHeight="1" x14ac:dyDescent="0.25">
      <c r="D7529" s="130"/>
      <c r="E7529" s="124"/>
      <c r="F7529" s="124"/>
      <c r="G7529" s="131"/>
      <c r="H7529" s="132"/>
      <c r="I7529" s="133"/>
      <c r="J7529" s="133"/>
      <c r="K7529" s="133"/>
      <c r="L7529" s="133"/>
      <c r="M7529" s="133"/>
      <c r="N7529" s="133"/>
      <c r="O7529" s="134"/>
      <c r="P7529" s="129"/>
    </row>
    <row r="7530" spans="4:16" ht="15" customHeight="1" x14ac:dyDescent="0.25">
      <c r="D7530" s="130"/>
      <c r="E7530" s="124"/>
      <c r="F7530" s="124"/>
      <c r="G7530" s="131"/>
      <c r="H7530" s="132"/>
      <c r="I7530" s="133"/>
      <c r="J7530" s="133"/>
      <c r="K7530" s="133"/>
      <c r="L7530" s="133"/>
      <c r="M7530" s="133"/>
      <c r="N7530" s="133"/>
      <c r="O7530" s="134"/>
      <c r="P7530" s="129"/>
    </row>
    <row r="7531" spans="4:16" ht="15" customHeight="1" x14ac:dyDescent="0.25">
      <c r="D7531" s="130"/>
      <c r="E7531" s="124"/>
      <c r="F7531" s="124"/>
      <c r="G7531" s="131"/>
      <c r="H7531" s="132"/>
      <c r="I7531" s="133"/>
      <c r="J7531" s="133"/>
      <c r="K7531" s="133"/>
      <c r="L7531" s="133"/>
      <c r="M7531" s="133"/>
      <c r="N7531" s="133"/>
      <c r="O7531" s="134"/>
      <c r="P7531" s="129"/>
    </row>
    <row r="7532" spans="4:16" ht="15" customHeight="1" x14ac:dyDescent="0.25">
      <c r="D7532" s="130"/>
      <c r="E7532" s="124"/>
      <c r="F7532" s="124"/>
      <c r="G7532" s="131"/>
      <c r="H7532" s="132"/>
      <c r="I7532" s="133"/>
      <c r="J7532" s="133"/>
      <c r="K7532" s="133"/>
      <c r="L7532" s="133"/>
      <c r="M7532" s="133"/>
      <c r="N7532" s="133"/>
      <c r="O7532" s="134"/>
      <c r="P7532" s="129"/>
    </row>
    <row r="7533" spans="4:16" ht="15" customHeight="1" x14ac:dyDescent="0.25">
      <c r="D7533" s="130"/>
      <c r="E7533" s="124"/>
      <c r="F7533" s="124"/>
      <c r="G7533" s="131"/>
      <c r="H7533" s="132"/>
      <c r="I7533" s="133"/>
      <c r="J7533" s="133"/>
      <c r="K7533" s="133"/>
      <c r="L7533" s="133"/>
      <c r="M7533" s="133"/>
      <c r="N7533" s="133"/>
      <c r="O7533" s="134"/>
      <c r="P7533" s="129"/>
    </row>
    <row r="7534" spans="4:16" ht="15" customHeight="1" x14ac:dyDescent="0.25">
      <c r="D7534" s="130"/>
      <c r="E7534" s="124"/>
      <c r="F7534" s="124"/>
      <c r="G7534" s="131"/>
      <c r="H7534" s="132"/>
      <c r="I7534" s="133"/>
      <c r="J7534" s="133"/>
      <c r="K7534" s="133"/>
      <c r="L7534" s="133"/>
      <c r="M7534" s="133"/>
      <c r="N7534" s="133"/>
      <c r="O7534" s="134"/>
      <c r="P7534" s="129"/>
    </row>
    <row r="7535" spans="4:16" ht="15" customHeight="1" x14ac:dyDescent="0.25">
      <c r="D7535" s="130"/>
      <c r="E7535" s="124"/>
      <c r="F7535" s="124"/>
      <c r="G7535" s="131"/>
      <c r="H7535" s="132"/>
      <c r="I7535" s="133"/>
      <c r="J7535" s="133"/>
      <c r="K7535" s="133"/>
      <c r="L7535" s="133"/>
      <c r="M7535" s="133"/>
      <c r="N7535" s="133"/>
      <c r="O7535" s="134"/>
      <c r="P7535" s="129"/>
    </row>
    <row r="7536" spans="4:16" ht="15" customHeight="1" x14ac:dyDescent="0.25">
      <c r="D7536" s="130"/>
      <c r="E7536" s="124"/>
      <c r="F7536" s="124"/>
      <c r="G7536" s="131"/>
      <c r="H7536" s="132"/>
      <c r="I7536" s="133"/>
      <c r="J7536" s="133"/>
      <c r="K7536" s="133"/>
      <c r="L7536" s="133"/>
      <c r="M7536" s="133"/>
      <c r="N7536" s="133"/>
      <c r="O7536" s="134"/>
      <c r="P7536" s="129"/>
    </row>
    <row r="7537" spans="4:16" ht="15" customHeight="1" x14ac:dyDescent="0.25">
      <c r="D7537" s="130"/>
      <c r="E7537" s="124"/>
      <c r="F7537" s="124"/>
      <c r="G7537" s="131"/>
      <c r="H7537" s="132"/>
      <c r="I7537" s="133"/>
      <c r="J7537" s="133"/>
      <c r="K7537" s="133"/>
      <c r="L7537" s="133"/>
      <c r="M7537" s="133"/>
      <c r="N7537" s="133"/>
      <c r="O7537" s="134"/>
      <c r="P7537" s="129"/>
    </row>
    <row r="7538" spans="4:16" ht="15" customHeight="1" x14ac:dyDescent="0.25">
      <c r="D7538" s="130"/>
      <c r="E7538" s="124"/>
      <c r="F7538" s="124"/>
      <c r="G7538" s="131"/>
      <c r="H7538" s="132"/>
      <c r="I7538" s="133"/>
      <c r="J7538" s="133"/>
      <c r="K7538" s="133"/>
      <c r="L7538" s="133"/>
      <c r="M7538" s="133"/>
      <c r="N7538" s="133"/>
      <c r="O7538" s="134"/>
      <c r="P7538" s="129"/>
    </row>
    <row r="7539" spans="4:16" ht="15" customHeight="1" x14ac:dyDescent="0.25">
      <c r="D7539" s="130"/>
      <c r="E7539" s="124"/>
      <c r="F7539" s="124"/>
      <c r="G7539" s="131"/>
      <c r="H7539" s="132"/>
      <c r="I7539" s="133"/>
      <c r="J7539" s="133"/>
      <c r="K7539" s="133"/>
      <c r="L7539" s="133"/>
      <c r="M7539" s="133"/>
      <c r="N7539" s="133"/>
      <c r="O7539" s="134"/>
      <c r="P7539" s="129"/>
    </row>
    <row r="7540" spans="4:16" ht="15" customHeight="1" x14ac:dyDescent="0.25">
      <c r="D7540" s="130"/>
      <c r="E7540" s="124"/>
      <c r="F7540" s="124"/>
      <c r="G7540" s="131"/>
      <c r="H7540" s="132"/>
      <c r="I7540" s="133"/>
      <c r="J7540" s="133"/>
      <c r="K7540" s="133"/>
      <c r="L7540" s="133"/>
      <c r="M7540" s="133"/>
      <c r="N7540" s="133"/>
      <c r="O7540" s="134"/>
      <c r="P7540" s="129"/>
    </row>
    <row r="7541" spans="4:16" ht="15" customHeight="1" x14ac:dyDescent="0.25">
      <c r="D7541" s="130"/>
      <c r="E7541" s="124"/>
      <c r="F7541" s="124"/>
      <c r="G7541" s="131"/>
      <c r="H7541" s="132"/>
      <c r="I7541" s="133"/>
      <c r="J7541" s="133"/>
      <c r="K7541" s="133"/>
      <c r="L7541" s="133"/>
      <c r="M7541" s="133"/>
      <c r="N7541" s="133"/>
      <c r="O7541" s="134"/>
      <c r="P7541" s="129"/>
    </row>
    <row r="7542" spans="4:16" ht="15" customHeight="1" x14ac:dyDescent="0.25">
      <c r="D7542" s="130"/>
      <c r="E7542" s="124"/>
      <c r="F7542" s="124"/>
      <c r="G7542" s="131"/>
      <c r="H7542" s="132"/>
      <c r="I7542" s="133"/>
      <c r="J7542" s="133"/>
      <c r="K7542" s="133"/>
      <c r="L7542" s="133"/>
      <c r="M7542" s="133"/>
      <c r="N7542" s="133"/>
      <c r="O7542" s="134"/>
      <c r="P7542" s="129"/>
    </row>
    <row r="7543" spans="4:16" ht="15" customHeight="1" x14ac:dyDescent="0.25">
      <c r="D7543" s="130"/>
      <c r="E7543" s="124"/>
      <c r="F7543" s="124"/>
      <c r="G7543" s="131"/>
      <c r="H7543" s="132"/>
      <c r="I7543" s="133"/>
      <c r="J7543" s="133"/>
      <c r="K7543" s="133"/>
      <c r="L7543" s="133"/>
      <c r="M7543" s="133"/>
      <c r="N7543" s="133"/>
      <c r="O7543" s="134"/>
      <c r="P7543" s="129"/>
    </row>
    <row r="7544" spans="4:16" ht="15" customHeight="1" x14ac:dyDescent="0.25">
      <c r="D7544" s="130"/>
      <c r="E7544" s="124"/>
      <c r="F7544" s="124"/>
      <c r="G7544" s="131"/>
      <c r="H7544" s="132"/>
      <c r="I7544" s="133"/>
      <c r="J7544" s="133"/>
      <c r="K7544" s="133"/>
      <c r="L7544" s="133"/>
      <c r="M7544" s="133"/>
      <c r="N7544" s="133"/>
      <c r="O7544" s="134"/>
      <c r="P7544" s="129"/>
    </row>
    <row r="7545" spans="4:16" ht="15" customHeight="1" x14ac:dyDescent="0.25">
      <c r="D7545" s="130"/>
      <c r="E7545" s="124"/>
      <c r="F7545" s="124"/>
      <c r="G7545" s="131"/>
      <c r="H7545" s="132"/>
      <c r="I7545" s="133"/>
      <c r="J7545" s="133"/>
      <c r="K7545" s="133"/>
      <c r="L7545" s="133"/>
      <c r="M7545" s="133"/>
      <c r="N7545" s="133"/>
      <c r="O7545" s="134"/>
      <c r="P7545" s="129"/>
    </row>
    <row r="7546" spans="4:16" ht="15" customHeight="1" x14ac:dyDescent="0.25">
      <c r="D7546" s="130"/>
      <c r="E7546" s="124"/>
      <c r="F7546" s="124"/>
      <c r="G7546" s="131"/>
      <c r="H7546" s="132"/>
      <c r="I7546" s="133"/>
      <c r="J7546" s="133"/>
      <c r="K7546" s="133"/>
      <c r="L7546" s="133"/>
      <c r="M7546" s="133"/>
      <c r="N7546" s="133"/>
      <c r="O7546" s="134"/>
      <c r="P7546" s="129"/>
    </row>
    <row r="7547" spans="4:16" ht="15" customHeight="1" x14ac:dyDescent="0.25">
      <c r="D7547" s="130"/>
      <c r="E7547" s="124"/>
      <c r="F7547" s="124"/>
      <c r="G7547" s="131"/>
      <c r="H7547" s="132"/>
      <c r="I7547" s="133"/>
      <c r="J7547" s="133"/>
      <c r="K7547" s="133"/>
      <c r="L7547" s="133"/>
      <c r="M7547" s="133"/>
      <c r="N7547" s="133"/>
      <c r="O7547" s="134"/>
      <c r="P7547" s="129"/>
    </row>
    <row r="7548" spans="4:16" ht="15" customHeight="1" x14ac:dyDescent="0.25">
      <c r="D7548" s="130"/>
      <c r="E7548" s="124"/>
      <c r="F7548" s="124"/>
      <c r="G7548" s="131"/>
      <c r="H7548" s="132"/>
      <c r="I7548" s="133"/>
      <c r="J7548" s="133"/>
      <c r="K7548" s="133"/>
      <c r="L7548" s="133"/>
      <c r="M7548" s="133"/>
      <c r="N7548" s="133"/>
      <c r="O7548" s="134"/>
      <c r="P7548" s="129"/>
    </row>
    <row r="7549" spans="4:16" ht="15" customHeight="1" x14ac:dyDescent="0.25">
      <c r="D7549" s="130"/>
      <c r="E7549" s="124"/>
      <c r="F7549" s="124"/>
      <c r="G7549" s="131"/>
      <c r="H7549" s="132"/>
      <c r="I7549" s="133"/>
      <c r="J7549" s="133"/>
      <c r="K7549" s="133"/>
      <c r="L7549" s="133"/>
      <c r="M7549" s="133"/>
      <c r="N7549" s="133"/>
      <c r="O7549" s="134"/>
      <c r="P7549" s="129"/>
    </row>
    <row r="7550" spans="4:16" ht="15" customHeight="1" x14ac:dyDescent="0.25">
      <c r="D7550" s="130"/>
      <c r="E7550" s="124"/>
      <c r="F7550" s="124"/>
      <c r="G7550" s="131"/>
      <c r="H7550" s="132"/>
      <c r="I7550" s="133"/>
      <c r="J7550" s="133"/>
      <c r="K7550" s="133"/>
      <c r="L7550" s="133"/>
      <c r="M7550" s="133"/>
      <c r="N7550" s="133"/>
      <c r="O7550" s="134"/>
      <c r="P7550" s="129"/>
    </row>
    <row r="7551" spans="4:16" ht="15" customHeight="1" x14ac:dyDescent="0.25">
      <c r="D7551" s="130"/>
      <c r="E7551" s="124"/>
      <c r="F7551" s="124"/>
      <c r="G7551" s="131"/>
      <c r="H7551" s="132"/>
      <c r="I7551" s="133"/>
      <c r="J7551" s="133"/>
      <c r="K7551" s="133"/>
      <c r="L7551" s="133"/>
      <c r="M7551" s="133"/>
      <c r="N7551" s="133"/>
      <c r="O7551" s="134"/>
      <c r="P7551" s="129"/>
    </row>
    <row r="7552" spans="4:16" ht="15" customHeight="1" x14ac:dyDescent="0.25">
      <c r="D7552" s="130"/>
      <c r="E7552" s="124"/>
      <c r="F7552" s="124"/>
      <c r="G7552" s="131"/>
      <c r="H7552" s="132"/>
      <c r="I7552" s="133"/>
      <c r="J7552" s="133"/>
      <c r="K7552" s="133"/>
      <c r="L7552" s="133"/>
      <c r="M7552" s="133"/>
      <c r="N7552" s="133"/>
      <c r="O7552" s="134"/>
      <c r="P7552" s="129"/>
    </row>
    <row r="7553" spans="4:16" ht="15" customHeight="1" x14ac:dyDescent="0.25">
      <c r="D7553" s="130"/>
      <c r="E7553" s="124"/>
      <c r="F7553" s="124"/>
      <c r="G7553" s="131"/>
      <c r="H7553" s="132"/>
      <c r="I7553" s="133"/>
      <c r="J7553" s="133"/>
      <c r="K7553" s="133"/>
      <c r="L7553" s="133"/>
      <c r="M7553" s="133"/>
      <c r="N7553" s="133"/>
      <c r="O7553" s="134"/>
      <c r="P7553" s="129"/>
    </row>
    <row r="7554" spans="4:16" ht="15" customHeight="1" x14ac:dyDescent="0.25">
      <c r="D7554" s="130"/>
      <c r="E7554" s="124"/>
      <c r="F7554" s="124"/>
      <c r="G7554" s="131"/>
      <c r="H7554" s="132"/>
      <c r="I7554" s="133"/>
      <c r="J7554" s="133"/>
      <c r="K7554" s="133"/>
      <c r="L7554" s="133"/>
      <c r="M7554" s="133"/>
      <c r="N7554" s="133"/>
      <c r="O7554" s="134"/>
      <c r="P7554" s="129"/>
    </row>
    <row r="7555" spans="4:16" ht="15" customHeight="1" x14ac:dyDescent="0.25">
      <c r="D7555" s="130"/>
      <c r="E7555" s="124"/>
      <c r="F7555" s="124"/>
      <c r="G7555" s="131"/>
      <c r="H7555" s="132"/>
      <c r="I7555" s="133"/>
      <c r="J7555" s="133"/>
      <c r="K7555" s="133"/>
      <c r="L7555" s="133"/>
      <c r="M7555" s="133"/>
      <c r="N7555" s="133"/>
      <c r="O7555" s="134"/>
      <c r="P7555" s="129"/>
    </row>
    <row r="7556" spans="4:16" ht="15" customHeight="1" x14ac:dyDescent="0.25">
      <c r="D7556" s="130"/>
      <c r="E7556" s="124"/>
      <c r="F7556" s="124"/>
      <c r="G7556" s="131"/>
      <c r="H7556" s="132"/>
      <c r="I7556" s="133"/>
      <c r="J7556" s="133"/>
      <c r="K7556" s="133"/>
      <c r="L7556" s="133"/>
      <c r="M7556" s="133"/>
      <c r="N7556" s="133"/>
      <c r="O7556" s="134"/>
      <c r="P7556" s="129"/>
    </row>
    <row r="7557" spans="4:16" ht="15" customHeight="1" x14ac:dyDescent="0.25">
      <c r="D7557" s="130"/>
      <c r="E7557" s="124"/>
      <c r="F7557" s="124"/>
      <c r="G7557" s="131"/>
      <c r="H7557" s="132"/>
      <c r="I7557" s="133"/>
      <c r="J7557" s="133"/>
      <c r="K7557" s="133"/>
      <c r="L7557" s="133"/>
      <c r="M7557" s="133"/>
      <c r="N7557" s="133"/>
      <c r="O7557" s="134"/>
      <c r="P7557" s="129"/>
    </row>
    <row r="7558" spans="4:16" ht="15" customHeight="1" x14ac:dyDescent="0.25">
      <c r="D7558" s="130"/>
      <c r="E7558" s="124"/>
      <c r="F7558" s="124"/>
      <c r="G7558" s="131"/>
      <c r="H7558" s="132"/>
      <c r="I7558" s="133"/>
      <c r="J7558" s="133"/>
      <c r="K7558" s="133"/>
      <c r="L7558" s="133"/>
      <c r="M7558" s="133"/>
      <c r="N7558" s="133"/>
      <c r="O7558" s="134"/>
      <c r="P7558" s="129"/>
    </row>
    <row r="7559" spans="4:16" ht="15" customHeight="1" x14ac:dyDescent="0.25">
      <c r="D7559" s="130"/>
      <c r="E7559" s="124"/>
      <c r="F7559" s="124"/>
      <c r="G7559" s="131"/>
      <c r="H7559" s="132"/>
      <c r="I7559" s="133"/>
      <c r="J7559" s="133"/>
      <c r="K7559" s="133"/>
      <c r="L7559" s="133"/>
      <c r="M7559" s="133"/>
      <c r="N7559" s="133"/>
      <c r="O7559" s="134"/>
      <c r="P7559" s="129"/>
    </row>
    <row r="7560" spans="4:16" ht="15" customHeight="1" x14ac:dyDescent="0.25">
      <c r="D7560" s="130"/>
      <c r="E7560" s="124"/>
      <c r="F7560" s="124"/>
      <c r="G7560" s="131"/>
      <c r="H7560" s="132"/>
      <c r="I7560" s="133"/>
      <c r="J7560" s="133"/>
      <c r="K7560" s="133"/>
      <c r="L7560" s="133"/>
      <c r="M7560" s="133"/>
      <c r="N7560" s="133"/>
      <c r="O7560" s="134"/>
      <c r="P7560" s="129"/>
    </row>
    <row r="7561" spans="4:16" ht="15" customHeight="1" x14ac:dyDescent="0.25">
      <c r="D7561" s="130"/>
      <c r="E7561" s="124"/>
      <c r="F7561" s="124"/>
      <c r="G7561" s="131"/>
      <c r="H7561" s="132"/>
      <c r="I7561" s="133"/>
      <c r="J7561" s="133"/>
      <c r="K7561" s="133"/>
      <c r="L7561" s="133"/>
      <c r="M7561" s="133"/>
      <c r="N7561" s="133"/>
      <c r="O7561" s="134"/>
      <c r="P7561" s="129"/>
    </row>
    <row r="7562" spans="4:16" ht="15" customHeight="1" x14ac:dyDescent="0.25">
      <c r="D7562" s="130"/>
      <c r="E7562" s="124"/>
      <c r="F7562" s="124"/>
      <c r="G7562" s="131"/>
      <c r="H7562" s="132"/>
      <c r="I7562" s="133"/>
      <c r="J7562" s="133"/>
      <c r="K7562" s="133"/>
      <c r="L7562" s="133"/>
      <c r="M7562" s="133"/>
      <c r="N7562" s="133"/>
      <c r="O7562" s="134"/>
      <c r="P7562" s="129"/>
    </row>
    <row r="7563" spans="4:16" ht="15" customHeight="1" x14ac:dyDescent="0.25">
      <c r="D7563" s="130"/>
      <c r="E7563" s="124"/>
      <c r="F7563" s="124"/>
      <c r="G7563" s="131"/>
      <c r="H7563" s="132"/>
      <c r="I7563" s="133"/>
      <c r="J7563" s="133"/>
      <c r="K7563" s="133"/>
      <c r="L7563" s="133"/>
      <c r="M7563" s="133"/>
      <c r="N7563" s="133"/>
      <c r="O7563" s="134"/>
      <c r="P7563" s="129"/>
    </row>
    <row r="7564" spans="4:16" ht="15" customHeight="1" x14ac:dyDescent="0.25">
      <c r="D7564" s="130"/>
      <c r="E7564" s="124"/>
      <c r="F7564" s="124"/>
      <c r="G7564" s="131"/>
      <c r="H7564" s="132"/>
      <c r="I7564" s="133"/>
      <c r="J7564" s="133"/>
      <c r="K7564" s="133"/>
      <c r="L7564" s="133"/>
      <c r="M7564" s="133"/>
      <c r="N7564" s="133"/>
      <c r="O7564" s="134"/>
      <c r="P7564" s="129"/>
    </row>
    <row r="7565" spans="4:16" ht="15" customHeight="1" x14ac:dyDescent="0.25">
      <c r="D7565" s="130"/>
      <c r="E7565" s="124"/>
      <c r="F7565" s="124"/>
      <c r="G7565" s="131"/>
      <c r="H7565" s="132"/>
      <c r="I7565" s="133"/>
      <c r="J7565" s="133"/>
      <c r="K7565" s="133"/>
      <c r="L7565" s="133"/>
      <c r="M7565" s="133"/>
      <c r="N7565" s="133"/>
      <c r="O7565" s="134"/>
      <c r="P7565" s="129"/>
    </row>
    <row r="7566" spans="4:16" ht="15" customHeight="1" x14ac:dyDescent="0.25">
      <c r="D7566" s="130"/>
      <c r="E7566" s="124"/>
      <c r="F7566" s="124"/>
      <c r="G7566" s="131"/>
      <c r="H7566" s="132"/>
      <c r="I7566" s="133"/>
      <c r="J7566" s="133"/>
      <c r="K7566" s="133"/>
      <c r="L7566" s="133"/>
      <c r="M7566" s="133"/>
      <c r="N7566" s="133"/>
      <c r="O7566" s="134"/>
      <c r="P7566" s="129"/>
    </row>
    <row r="7567" spans="4:16" ht="15" customHeight="1" x14ac:dyDescent="0.25">
      <c r="D7567" s="130"/>
      <c r="E7567" s="124"/>
      <c r="F7567" s="124"/>
      <c r="G7567" s="131"/>
      <c r="H7567" s="132"/>
      <c r="I7567" s="133"/>
      <c r="J7567" s="133"/>
      <c r="K7567" s="133"/>
      <c r="L7567" s="133"/>
      <c r="M7567" s="133"/>
      <c r="N7567" s="133"/>
      <c r="O7567" s="134"/>
      <c r="P7567" s="129"/>
    </row>
    <row r="7568" spans="4:16" ht="15" customHeight="1" x14ac:dyDescent="0.25">
      <c r="D7568" s="130"/>
      <c r="E7568" s="124"/>
      <c r="F7568" s="124"/>
      <c r="G7568" s="131"/>
      <c r="H7568" s="132"/>
      <c r="I7568" s="133"/>
      <c r="J7568" s="133"/>
      <c r="K7568" s="133"/>
      <c r="L7568" s="133"/>
      <c r="M7568" s="133"/>
      <c r="N7568" s="133"/>
      <c r="O7568" s="134"/>
      <c r="P7568" s="129"/>
    </row>
    <row r="7569" spans="4:16" ht="15" customHeight="1" x14ac:dyDescent="0.25">
      <c r="D7569" s="130"/>
      <c r="E7569" s="124"/>
      <c r="F7569" s="124"/>
      <c r="G7569" s="131"/>
      <c r="H7569" s="132"/>
      <c r="I7569" s="133"/>
      <c r="J7569" s="133"/>
      <c r="K7569" s="133"/>
      <c r="L7569" s="133"/>
      <c r="M7569" s="133"/>
      <c r="N7569" s="133"/>
      <c r="O7569" s="134"/>
      <c r="P7569" s="129"/>
    </row>
    <row r="7570" spans="4:16" ht="15" customHeight="1" x14ac:dyDescent="0.25">
      <c r="D7570" s="130"/>
      <c r="E7570" s="124"/>
      <c r="F7570" s="124"/>
      <c r="G7570" s="131"/>
      <c r="H7570" s="132"/>
      <c r="I7570" s="133"/>
      <c r="J7570" s="133"/>
      <c r="K7570" s="133"/>
      <c r="L7570" s="133"/>
      <c r="M7570" s="133"/>
      <c r="N7570" s="133"/>
      <c r="O7570" s="134"/>
      <c r="P7570" s="129"/>
    </row>
    <row r="7571" spans="4:16" ht="15" customHeight="1" x14ac:dyDescent="0.25">
      <c r="D7571" s="130"/>
      <c r="E7571" s="124"/>
      <c r="F7571" s="124"/>
      <c r="G7571" s="131"/>
      <c r="H7571" s="132"/>
      <c r="I7571" s="133"/>
      <c r="J7571" s="133"/>
      <c r="K7571" s="133"/>
      <c r="L7571" s="133"/>
      <c r="M7571" s="133"/>
      <c r="N7571" s="133"/>
      <c r="O7571" s="134"/>
      <c r="P7571" s="129"/>
    </row>
    <row r="7572" spans="4:16" ht="15" customHeight="1" x14ac:dyDescent="0.25">
      <c r="D7572" s="130"/>
      <c r="E7572" s="124"/>
      <c r="F7572" s="124"/>
      <c r="G7572" s="131"/>
      <c r="H7572" s="132"/>
      <c r="I7572" s="133"/>
      <c r="J7572" s="133"/>
      <c r="K7572" s="133"/>
      <c r="L7572" s="133"/>
      <c r="M7572" s="133"/>
      <c r="N7572" s="133"/>
      <c r="O7572" s="134"/>
      <c r="P7572" s="129"/>
    </row>
    <row r="7573" spans="4:16" ht="15" customHeight="1" x14ac:dyDescent="0.25">
      <c r="D7573" s="130"/>
      <c r="E7573" s="124"/>
      <c r="F7573" s="124"/>
      <c r="G7573" s="131"/>
      <c r="H7573" s="132"/>
      <c r="I7573" s="133"/>
      <c r="J7573" s="133"/>
      <c r="K7573" s="133"/>
      <c r="L7573" s="133"/>
      <c r="M7573" s="133"/>
      <c r="N7573" s="133"/>
      <c r="O7573" s="134"/>
      <c r="P7573" s="129"/>
    </row>
    <row r="7574" spans="4:16" ht="15" customHeight="1" x14ac:dyDescent="0.25">
      <c r="D7574" s="130"/>
      <c r="E7574" s="124"/>
      <c r="F7574" s="124"/>
      <c r="G7574" s="131"/>
      <c r="H7574" s="132"/>
      <c r="I7574" s="133"/>
      <c r="J7574" s="133"/>
      <c r="K7574" s="133"/>
      <c r="L7574" s="133"/>
      <c r="M7574" s="133"/>
      <c r="N7574" s="133"/>
      <c r="O7574" s="134"/>
      <c r="P7574" s="129"/>
    </row>
    <row r="7575" spans="4:16" ht="15" customHeight="1" x14ac:dyDescent="0.25">
      <c r="D7575" s="130"/>
      <c r="E7575" s="124"/>
      <c r="F7575" s="124"/>
      <c r="G7575" s="131"/>
      <c r="H7575" s="132"/>
      <c r="I7575" s="133"/>
      <c r="J7575" s="133"/>
      <c r="K7575" s="133"/>
      <c r="L7575" s="133"/>
      <c r="M7575" s="133"/>
      <c r="N7575" s="133"/>
      <c r="O7575" s="134"/>
      <c r="P7575" s="129"/>
    </row>
    <row r="7576" spans="4:16" ht="15" customHeight="1" x14ac:dyDescent="0.25">
      <c r="D7576" s="130"/>
      <c r="E7576" s="124"/>
      <c r="F7576" s="124"/>
      <c r="G7576" s="131"/>
      <c r="H7576" s="132"/>
      <c r="I7576" s="133"/>
      <c r="J7576" s="133"/>
      <c r="K7576" s="133"/>
      <c r="L7576" s="133"/>
      <c r="M7576" s="133"/>
      <c r="N7576" s="133"/>
      <c r="O7576" s="134"/>
      <c r="P7576" s="129"/>
    </row>
    <row r="7577" spans="4:16" ht="15" customHeight="1" x14ac:dyDescent="0.25">
      <c r="D7577" s="130"/>
      <c r="E7577" s="124"/>
      <c r="F7577" s="124"/>
      <c r="G7577" s="131"/>
      <c r="H7577" s="132"/>
      <c r="I7577" s="133"/>
      <c r="J7577" s="133"/>
      <c r="K7577" s="133"/>
      <c r="L7577" s="133"/>
      <c r="M7577" s="133"/>
      <c r="N7577" s="133"/>
      <c r="O7577" s="134"/>
      <c r="P7577" s="129"/>
    </row>
    <row r="7578" spans="4:16" ht="15" customHeight="1" x14ac:dyDescent="0.25">
      <c r="D7578" s="130"/>
      <c r="E7578" s="124"/>
      <c r="F7578" s="124"/>
      <c r="G7578" s="131"/>
      <c r="H7578" s="132"/>
      <c r="I7578" s="133"/>
      <c r="J7578" s="133"/>
      <c r="K7578" s="133"/>
      <c r="L7578" s="133"/>
      <c r="M7578" s="133"/>
      <c r="N7578" s="133"/>
      <c r="O7578" s="134"/>
      <c r="P7578" s="129"/>
    </row>
    <row r="7579" spans="4:16" ht="15" customHeight="1" x14ac:dyDescent="0.25">
      <c r="D7579" s="130"/>
      <c r="E7579" s="124"/>
      <c r="F7579" s="124"/>
      <c r="G7579" s="131"/>
      <c r="H7579" s="132"/>
      <c r="I7579" s="133"/>
      <c r="J7579" s="133"/>
      <c r="K7579" s="133"/>
      <c r="L7579" s="133"/>
      <c r="M7579" s="133"/>
      <c r="N7579" s="133"/>
      <c r="O7579" s="134"/>
      <c r="P7579" s="129"/>
    </row>
    <row r="7580" spans="4:16" ht="15" customHeight="1" x14ac:dyDescent="0.25">
      <c r="D7580" s="130"/>
      <c r="E7580" s="124"/>
      <c r="F7580" s="124"/>
      <c r="G7580" s="131"/>
      <c r="H7580" s="132"/>
      <c r="I7580" s="133"/>
      <c r="J7580" s="133"/>
      <c r="K7580" s="133"/>
      <c r="L7580" s="133"/>
      <c r="M7580" s="133"/>
      <c r="N7580" s="133"/>
      <c r="O7580" s="134"/>
      <c r="P7580" s="129"/>
    </row>
    <row r="7581" spans="4:16" ht="15" customHeight="1" x14ac:dyDescent="0.25">
      <c r="D7581" s="130"/>
      <c r="E7581" s="124"/>
      <c r="F7581" s="124"/>
      <c r="G7581" s="131"/>
      <c r="H7581" s="132"/>
      <c r="I7581" s="133"/>
      <c r="J7581" s="133"/>
      <c r="K7581" s="133"/>
      <c r="L7581" s="133"/>
      <c r="M7581" s="133"/>
      <c r="N7581" s="133"/>
      <c r="O7581" s="134"/>
      <c r="P7581" s="129"/>
    </row>
    <row r="7582" spans="4:16" ht="15" customHeight="1" x14ac:dyDescent="0.25">
      <c r="D7582" s="130"/>
      <c r="E7582" s="124"/>
      <c r="F7582" s="124"/>
      <c r="G7582" s="131"/>
      <c r="H7582" s="132"/>
      <c r="I7582" s="133"/>
      <c r="J7582" s="133"/>
      <c r="K7582" s="133"/>
      <c r="L7582" s="133"/>
      <c r="M7582" s="133"/>
      <c r="N7582" s="133"/>
      <c r="O7582" s="134"/>
      <c r="P7582" s="129"/>
    </row>
    <row r="7583" spans="4:16" ht="15" customHeight="1" x14ac:dyDescent="0.25">
      <c r="D7583" s="130"/>
      <c r="E7583" s="124"/>
      <c r="F7583" s="124"/>
      <c r="G7583" s="131"/>
      <c r="H7583" s="132"/>
      <c r="I7583" s="133"/>
      <c r="J7583" s="133"/>
      <c r="K7583" s="133"/>
      <c r="L7583" s="133"/>
      <c r="M7583" s="133"/>
      <c r="N7583" s="133"/>
      <c r="O7583" s="134"/>
      <c r="P7583" s="129"/>
    </row>
    <row r="7584" spans="4:16" ht="15" customHeight="1" x14ac:dyDescent="0.25">
      <c r="D7584" s="130"/>
      <c r="E7584" s="124"/>
      <c r="F7584" s="124"/>
      <c r="G7584" s="131"/>
      <c r="H7584" s="132"/>
      <c r="I7584" s="133"/>
      <c r="J7584" s="133"/>
      <c r="K7584" s="133"/>
      <c r="L7584" s="133"/>
      <c r="M7584" s="133"/>
      <c r="N7584" s="133"/>
      <c r="O7584" s="134"/>
      <c r="P7584" s="129"/>
    </row>
    <row r="7585" spans="4:16" ht="15" customHeight="1" x14ac:dyDescent="0.25">
      <c r="D7585" s="130"/>
      <c r="E7585" s="124"/>
      <c r="F7585" s="124"/>
      <c r="G7585" s="131"/>
      <c r="H7585" s="132"/>
      <c r="I7585" s="133"/>
      <c r="J7585" s="133"/>
      <c r="K7585" s="133"/>
      <c r="L7585" s="133"/>
      <c r="M7585" s="133"/>
      <c r="N7585" s="133"/>
      <c r="O7585" s="134"/>
      <c r="P7585" s="129"/>
    </row>
    <row r="7586" spans="4:16" ht="15" customHeight="1" x14ac:dyDescent="0.25">
      <c r="D7586" s="130"/>
      <c r="E7586" s="124"/>
      <c r="F7586" s="124"/>
      <c r="G7586" s="131"/>
      <c r="H7586" s="132"/>
      <c r="I7586" s="133"/>
      <c r="J7586" s="133"/>
      <c r="K7586" s="133"/>
      <c r="L7586" s="133"/>
      <c r="M7586" s="133"/>
      <c r="N7586" s="133"/>
      <c r="O7586" s="134"/>
      <c r="P7586" s="129"/>
    </row>
    <row r="7587" spans="4:16" ht="15" customHeight="1" x14ac:dyDescent="0.25">
      <c r="D7587" s="130"/>
      <c r="E7587" s="124"/>
      <c r="F7587" s="124"/>
      <c r="G7587" s="131"/>
      <c r="H7587" s="132"/>
      <c r="I7587" s="133"/>
      <c r="J7587" s="133"/>
      <c r="K7587" s="133"/>
      <c r="L7587" s="133"/>
      <c r="M7587" s="133"/>
      <c r="N7587" s="133"/>
      <c r="O7587" s="134"/>
      <c r="P7587" s="129"/>
    </row>
    <row r="7588" spans="4:16" ht="15" customHeight="1" x14ac:dyDescent="0.25">
      <c r="D7588" s="130"/>
      <c r="E7588" s="124"/>
      <c r="F7588" s="124"/>
      <c r="G7588" s="131"/>
      <c r="H7588" s="132"/>
      <c r="I7588" s="133"/>
      <c r="J7588" s="133"/>
      <c r="K7588" s="133"/>
      <c r="L7588" s="133"/>
      <c r="M7588" s="133"/>
      <c r="N7588" s="133"/>
      <c r="O7588" s="134"/>
      <c r="P7588" s="129"/>
    </row>
    <row r="7589" spans="4:16" ht="15" customHeight="1" x14ac:dyDescent="0.25">
      <c r="D7589" s="130"/>
      <c r="E7589" s="124"/>
      <c r="F7589" s="124"/>
      <c r="G7589" s="131"/>
      <c r="H7589" s="132"/>
      <c r="I7589" s="133"/>
      <c r="J7589" s="133"/>
      <c r="K7589" s="133"/>
      <c r="L7589" s="133"/>
      <c r="M7589" s="133"/>
      <c r="N7589" s="133"/>
      <c r="O7589" s="134"/>
      <c r="P7589" s="129"/>
    </row>
    <row r="7590" spans="4:16" ht="15" customHeight="1" x14ac:dyDescent="0.25">
      <c r="D7590" s="130"/>
      <c r="E7590" s="124"/>
      <c r="F7590" s="124"/>
      <c r="G7590" s="131"/>
      <c r="H7590" s="132"/>
      <c r="I7590" s="133"/>
      <c r="J7590" s="133"/>
      <c r="K7590" s="133"/>
      <c r="L7590" s="133"/>
      <c r="M7590" s="133"/>
      <c r="N7590" s="133"/>
      <c r="O7590" s="134"/>
      <c r="P7590" s="129"/>
    </row>
    <row r="7591" spans="4:16" ht="15" customHeight="1" x14ac:dyDescent="0.25">
      <c r="D7591" s="130"/>
      <c r="E7591" s="124"/>
      <c r="F7591" s="124"/>
      <c r="G7591" s="131"/>
      <c r="H7591" s="132"/>
      <c r="I7591" s="133"/>
      <c r="J7591" s="133"/>
      <c r="K7591" s="133"/>
      <c r="L7591" s="133"/>
      <c r="M7591" s="133"/>
      <c r="N7591" s="133"/>
      <c r="O7591" s="134"/>
      <c r="P7591" s="129"/>
    </row>
    <row r="7592" spans="4:16" ht="15" customHeight="1" x14ac:dyDescent="0.25">
      <c r="D7592" s="130"/>
      <c r="E7592" s="124"/>
      <c r="F7592" s="124"/>
      <c r="G7592" s="131"/>
      <c r="H7592" s="132"/>
      <c r="I7592" s="133"/>
      <c r="J7592" s="133"/>
      <c r="K7592" s="133"/>
      <c r="L7592" s="133"/>
      <c r="M7592" s="133"/>
      <c r="N7592" s="133"/>
      <c r="O7592" s="134"/>
      <c r="P7592" s="129"/>
    </row>
    <row r="7593" spans="4:16" ht="15" customHeight="1" x14ac:dyDescent="0.25">
      <c r="D7593" s="130"/>
      <c r="E7593" s="124"/>
      <c r="F7593" s="124"/>
      <c r="G7593" s="131"/>
      <c r="H7593" s="132"/>
      <c r="I7593" s="133"/>
      <c r="J7593" s="133"/>
      <c r="K7593" s="133"/>
      <c r="L7593" s="133"/>
      <c r="M7593" s="133"/>
      <c r="N7593" s="133"/>
      <c r="O7593" s="134"/>
      <c r="P7593" s="129"/>
    </row>
    <row r="7594" spans="4:16" ht="15" customHeight="1" x14ac:dyDescent="0.25">
      <c r="D7594" s="130"/>
      <c r="E7594" s="124"/>
      <c r="F7594" s="124"/>
      <c r="G7594" s="131"/>
      <c r="H7594" s="132"/>
      <c r="I7594" s="133"/>
      <c r="J7594" s="133"/>
      <c r="K7594" s="133"/>
      <c r="L7594" s="133"/>
      <c r="M7594" s="133"/>
      <c r="N7594" s="133"/>
      <c r="O7594" s="134"/>
      <c r="P7594" s="129"/>
    </row>
    <row r="7595" spans="4:16" ht="15" customHeight="1" x14ac:dyDescent="0.25">
      <c r="D7595" s="130"/>
      <c r="E7595" s="124"/>
      <c r="F7595" s="124"/>
      <c r="G7595" s="131"/>
      <c r="H7595" s="132"/>
      <c r="I7595" s="133"/>
      <c r="J7595" s="133"/>
      <c r="K7595" s="133"/>
      <c r="L7595" s="133"/>
      <c r="M7595" s="133"/>
      <c r="N7595" s="133"/>
      <c r="O7595" s="134"/>
      <c r="P7595" s="129"/>
    </row>
    <row r="7596" spans="4:16" ht="15" customHeight="1" x14ac:dyDescent="0.25">
      <c r="D7596" s="130"/>
      <c r="E7596" s="124"/>
      <c r="F7596" s="124"/>
      <c r="G7596" s="131"/>
      <c r="H7596" s="132"/>
      <c r="I7596" s="133"/>
      <c r="J7596" s="133"/>
      <c r="K7596" s="133"/>
      <c r="L7596" s="133"/>
      <c r="M7596" s="133"/>
      <c r="N7596" s="133"/>
      <c r="O7596" s="134"/>
      <c r="P7596" s="129"/>
    </row>
    <row r="7597" spans="4:16" ht="15" customHeight="1" x14ac:dyDescent="0.25">
      <c r="D7597" s="130"/>
      <c r="E7597" s="124"/>
      <c r="F7597" s="124"/>
      <c r="G7597" s="131"/>
      <c r="H7597" s="132"/>
      <c r="I7597" s="133"/>
      <c r="J7597" s="133"/>
      <c r="K7597" s="133"/>
      <c r="L7597" s="133"/>
      <c r="M7597" s="133"/>
      <c r="N7597" s="133"/>
      <c r="O7597" s="134"/>
      <c r="P7597" s="129"/>
    </row>
    <row r="7598" spans="4:16" ht="15" customHeight="1" x14ac:dyDescent="0.25">
      <c r="D7598" s="130"/>
      <c r="E7598" s="124"/>
      <c r="F7598" s="124"/>
      <c r="G7598" s="131"/>
      <c r="H7598" s="132"/>
      <c r="I7598" s="133"/>
      <c r="J7598" s="133"/>
      <c r="K7598" s="133"/>
      <c r="L7598" s="133"/>
      <c r="M7598" s="133"/>
      <c r="N7598" s="133"/>
      <c r="O7598" s="134"/>
      <c r="P7598" s="129"/>
    </row>
    <row r="7599" spans="4:16" ht="15" customHeight="1" x14ac:dyDescent="0.25">
      <c r="D7599" s="130"/>
      <c r="E7599" s="124"/>
      <c r="F7599" s="124"/>
      <c r="G7599" s="131"/>
      <c r="H7599" s="132"/>
      <c r="I7599" s="133"/>
      <c r="J7599" s="133"/>
      <c r="K7599" s="133"/>
      <c r="L7599" s="133"/>
      <c r="M7599" s="133"/>
      <c r="N7599" s="133"/>
      <c r="O7599" s="134"/>
      <c r="P7599" s="129"/>
    </row>
    <row r="7600" spans="4:16" ht="15" customHeight="1" x14ac:dyDescent="0.25">
      <c r="D7600" s="130"/>
      <c r="E7600" s="124"/>
      <c r="F7600" s="124"/>
      <c r="G7600" s="131"/>
      <c r="H7600" s="132"/>
      <c r="I7600" s="133"/>
      <c r="J7600" s="133"/>
      <c r="K7600" s="133"/>
      <c r="L7600" s="133"/>
      <c r="M7600" s="133"/>
      <c r="N7600" s="133"/>
      <c r="O7600" s="134"/>
      <c r="P7600" s="129"/>
    </row>
    <row r="7601" spans="4:16" ht="15" customHeight="1" x14ac:dyDescent="0.25">
      <c r="D7601" s="130"/>
      <c r="E7601" s="124"/>
      <c r="F7601" s="124"/>
      <c r="G7601" s="131"/>
      <c r="H7601" s="132"/>
      <c r="I7601" s="133"/>
      <c r="J7601" s="133"/>
      <c r="K7601" s="133"/>
      <c r="L7601" s="133"/>
      <c r="M7601" s="133"/>
      <c r="N7601" s="133"/>
      <c r="O7601" s="134"/>
      <c r="P7601" s="129"/>
    </row>
    <row r="7602" spans="4:16" ht="15" customHeight="1" x14ac:dyDescent="0.25">
      <c r="D7602" s="130"/>
      <c r="E7602" s="124"/>
      <c r="F7602" s="124"/>
      <c r="G7602" s="131"/>
      <c r="H7602" s="132"/>
      <c r="I7602" s="133"/>
      <c r="J7602" s="133"/>
      <c r="K7602" s="133"/>
      <c r="L7602" s="133"/>
      <c r="M7602" s="133"/>
      <c r="N7602" s="133"/>
      <c r="O7602" s="134"/>
      <c r="P7602" s="129"/>
    </row>
    <row r="7603" spans="4:16" ht="15" customHeight="1" x14ac:dyDescent="0.25">
      <c r="D7603" s="130"/>
      <c r="E7603" s="124"/>
      <c r="F7603" s="124"/>
      <c r="G7603" s="131"/>
      <c r="H7603" s="132"/>
      <c r="I7603" s="133"/>
      <c r="J7603" s="133"/>
      <c r="K7603" s="133"/>
      <c r="L7603" s="133"/>
      <c r="M7603" s="133"/>
      <c r="N7603" s="133"/>
      <c r="O7603" s="134"/>
      <c r="P7603" s="129"/>
    </row>
    <row r="7604" spans="4:16" ht="15" customHeight="1" x14ac:dyDescent="0.25">
      <c r="D7604" s="130"/>
      <c r="E7604" s="124"/>
      <c r="F7604" s="124"/>
      <c r="G7604" s="131"/>
      <c r="H7604" s="132"/>
      <c r="I7604" s="133"/>
      <c r="J7604" s="133"/>
      <c r="K7604" s="133"/>
      <c r="L7604" s="133"/>
      <c r="M7604" s="133"/>
      <c r="N7604" s="133"/>
      <c r="O7604" s="134"/>
      <c r="P7604" s="129"/>
    </row>
    <row r="7605" spans="4:16" ht="15" customHeight="1" x14ac:dyDescent="0.25">
      <c r="D7605" s="130"/>
      <c r="E7605" s="124"/>
      <c r="F7605" s="124"/>
      <c r="G7605" s="131"/>
      <c r="H7605" s="132"/>
      <c r="I7605" s="133"/>
      <c r="J7605" s="133"/>
      <c r="K7605" s="133"/>
      <c r="L7605" s="133"/>
      <c r="M7605" s="133"/>
      <c r="N7605" s="133"/>
      <c r="O7605" s="134"/>
      <c r="P7605" s="129"/>
    </row>
    <row r="7606" spans="4:16" ht="15" customHeight="1" x14ac:dyDescent="0.25">
      <c r="D7606" s="130"/>
      <c r="E7606" s="124"/>
      <c r="F7606" s="124"/>
      <c r="G7606" s="131"/>
      <c r="H7606" s="132"/>
      <c r="I7606" s="133"/>
      <c r="J7606" s="133"/>
      <c r="K7606" s="133"/>
      <c r="L7606" s="133"/>
      <c r="M7606" s="133"/>
      <c r="N7606" s="133"/>
      <c r="O7606" s="134"/>
      <c r="P7606" s="129"/>
    </row>
    <row r="7607" spans="4:16" ht="15" customHeight="1" x14ac:dyDescent="0.25">
      <c r="D7607" s="130"/>
      <c r="E7607" s="124"/>
      <c r="F7607" s="124"/>
      <c r="G7607" s="131"/>
      <c r="H7607" s="132"/>
      <c r="I7607" s="133"/>
      <c r="J7607" s="133"/>
      <c r="K7607" s="133"/>
      <c r="L7607" s="133"/>
      <c r="M7607" s="133"/>
      <c r="N7607" s="133"/>
      <c r="O7607" s="134"/>
      <c r="P7607" s="129"/>
    </row>
    <row r="7608" spans="4:16" ht="15" customHeight="1" x14ac:dyDescent="0.25">
      <c r="D7608" s="130"/>
      <c r="E7608" s="124"/>
      <c r="F7608" s="124"/>
      <c r="G7608" s="131"/>
      <c r="H7608" s="132"/>
      <c r="I7608" s="133"/>
      <c r="J7608" s="133"/>
      <c r="K7608" s="133"/>
      <c r="L7608" s="133"/>
      <c r="M7608" s="133"/>
      <c r="N7608" s="133"/>
      <c r="O7608" s="134"/>
      <c r="P7608" s="129"/>
    </row>
    <row r="7609" spans="4:16" ht="15" customHeight="1" x14ac:dyDescent="0.25">
      <c r="D7609" s="130"/>
      <c r="E7609" s="124"/>
      <c r="F7609" s="124"/>
      <c r="G7609" s="131"/>
      <c r="H7609" s="132"/>
      <c r="I7609" s="133"/>
      <c r="J7609" s="133"/>
      <c r="K7609" s="133"/>
      <c r="L7609" s="133"/>
      <c r="M7609" s="133"/>
      <c r="N7609" s="133"/>
      <c r="O7609" s="134"/>
      <c r="P7609" s="129"/>
    </row>
    <row r="7610" spans="4:16" ht="15" customHeight="1" x14ac:dyDescent="0.25">
      <c r="D7610" s="130"/>
      <c r="E7610" s="124"/>
      <c r="F7610" s="124"/>
      <c r="G7610" s="131"/>
      <c r="H7610" s="132"/>
      <c r="I7610" s="133"/>
      <c r="J7610" s="133"/>
      <c r="K7610" s="133"/>
      <c r="L7610" s="133"/>
      <c r="M7610" s="133"/>
      <c r="N7610" s="133"/>
      <c r="O7610" s="134"/>
      <c r="P7610" s="129"/>
    </row>
    <row r="7611" spans="4:16" ht="15" customHeight="1" x14ac:dyDescent="0.25">
      <c r="D7611" s="130"/>
      <c r="E7611" s="124"/>
      <c r="F7611" s="124"/>
      <c r="G7611" s="131"/>
      <c r="H7611" s="132"/>
      <c r="I7611" s="133"/>
      <c r="J7611" s="133"/>
      <c r="K7611" s="133"/>
      <c r="L7611" s="133"/>
      <c r="M7611" s="133"/>
      <c r="N7611" s="133"/>
      <c r="O7611" s="134"/>
      <c r="P7611" s="129"/>
    </row>
    <row r="7612" spans="4:16" ht="15" customHeight="1" x14ac:dyDescent="0.25">
      <c r="D7612" s="130"/>
      <c r="E7612" s="124"/>
      <c r="F7612" s="124"/>
      <c r="G7612" s="131"/>
      <c r="H7612" s="132"/>
      <c r="I7612" s="133"/>
      <c r="J7612" s="133"/>
      <c r="K7612" s="133"/>
      <c r="L7612" s="133"/>
      <c r="M7612" s="133"/>
      <c r="N7612" s="133"/>
      <c r="O7612" s="134"/>
      <c r="P7612" s="129"/>
    </row>
    <row r="7613" spans="4:16" ht="15" customHeight="1" x14ac:dyDescent="0.25">
      <c r="D7613" s="130"/>
      <c r="E7613" s="124"/>
      <c r="F7613" s="124"/>
      <c r="G7613" s="131"/>
      <c r="H7613" s="132"/>
      <c r="I7613" s="133"/>
      <c r="J7613" s="133"/>
      <c r="K7613" s="133"/>
      <c r="L7613" s="133"/>
      <c r="M7613" s="133"/>
      <c r="N7613" s="133"/>
      <c r="O7613" s="134"/>
      <c r="P7613" s="129"/>
    </row>
    <row r="7614" spans="4:16" ht="15" customHeight="1" x14ac:dyDescent="0.25">
      <c r="D7614" s="130"/>
      <c r="E7614" s="124"/>
      <c r="F7614" s="124"/>
      <c r="G7614" s="131"/>
      <c r="H7614" s="132"/>
      <c r="I7614" s="133"/>
      <c r="J7614" s="133"/>
      <c r="K7614" s="133"/>
      <c r="L7614" s="133"/>
      <c r="M7614" s="133"/>
      <c r="N7614" s="133"/>
      <c r="O7614" s="134"/>
      <c r="P7614" s="129"/>
    </row>
    <row r="7615" spans="4:16" ht="15" customHeight="1" x14ac:dyDescent="0.25">
      <c r="D7615" s="130"/>
      <c r="E7615" s="124"/>
      <c r="F7615" s="124"/>
      <c r="G7615" s="131"/>
      <c r="H7615" s="132"/>
      <c r="I7615" s="133"/>
      <c r="J7615" s="133"/>
      <c r="K7615" s="133"/>
      <c r="L7615" s="133"/>
      <c r="M7615" s="133"/>
      <c r="N7615" s="133"/>
      <c r="O7615" s="134"/>
      <c r="P7615" s="129"/>
    </row>
    <row r="7616" spans="4:16" ht="15" customHeight="1" x14ac:dyDescent="0.25">
      <c r="D7616" s="130"/>
      <c r="E7616" s="124"/>
      <c r="F7616" s="124"/>
      <c r="G7616" s="131"/>
      <c r="H7616" s="132"/>
      <c r="I7616" s="133"/>
      <c r="J7616" s="133"/>
      <c r="K7616" s="133"/>
      <c r="L7616" s="133"/>
      <c r="M7616" s="133"/>
      <c r="N7616" s="133"/>
      <c r="O7616" s="134"/>
      <c r="P7616" s="129"/>
    </row>
    <row r="7617" spans="4:16" ht="15" customHeight="1" x14ac:dyDescent="0.25">
      <c r="D7617" s="130"/>
      <c r="E7617" s="124"/>
      <c r="F7617" s="124"/>
      <c r="G7617" s="131"/>
      <c r="H7617" s="132"/>
      <c r="I7617" s="133"/>
      <c r="J7617" s="133"/>
      <c r="K7617" s="133"/>
      <c r="L7617" s="133"/>
      <c r="M7617" s="133"/>
      <c r="N7617" s="133"/>
      <c r="O7617" s="134"/>
      <c r="P7617" s="129"/>
    </row>
    <row r="7618" spans="4:16" ht="15" customHeight="1" x14ac:dyDescent="0.25">
      <c r="D7618" s="130"/>
      <c r="E7618" s="124"/>
      <c r="F7618" s="124"/>
      <c r="G7618" s="131"/>
      <c r="H7618" s="132"/>
      <c r="I7618" s="133"/>
      <c r="J7618" s="133"/>
      <c r="K7618" s="133"/>
      <c r="L7618" s="133"/>
      <c r="M7618" s="133"/>
      <c r="N7618" s="133"/>
      <c r="O7618" s="134"/>
      <c r="P7618" s="129"/>
    </row>
    <row r="7619" spans="4:16" ht="15" customHeight="1" x14ac:dyDescent="0.25">
      <c r="D7619" s="130"/>
      <c r="E7619" s="124"/>
      <c r="F7619" s="124"/>
      <c r="G7619" s="131"/>
      <c r="H7619" s="132"/>
      <c r="I7619" s="133"/>
      <c r="J7619" s="133"/>
      <c r="K7619" s="133"/>
      <c r="L7619" s="133"/>
      <c r="M7619" s="133"/>
      <c r="N7619" s="133"/>
      <c r="O7619" s="134"/>
      <c r="P7619" s="129"/>
    </row>
    <row r="7620" spans="4:16" ht="15" customHeight="1" x14ac:dyDescent="0.25">
      <c r="D7620" s="130"/>
      <c r="E7620" s="124"/>
      <c r="F7620" s="124"/>
      <c r="G7620" s="131"/>
      <c r="H7620" s="132"/>
      <c r="I7620" s="133"/>
      <c r="J7620" s="133"/>
      <c r="K7620" s="133"/>
      <c r="L7620" s="133"/>
      <c r="M7620" s="133"/>
      <c r="N7620" s="133"/>
      <c r="O7620" s="134"/>
      <c r="P7620" s="129"/>
    </row>
    <row r="7621" spans="4:16" ht="15" customHeight="1" x14ac:dyDescent="0.25">
      <c r="D7621" s="130"/>
      <c r="E7621" s="124"/>
      <c r="F7621" s="124"/>
      <c r="G7621" s="131"/>
      <c r="H7621" s="132"/>
      <c r="I7621" s="133"/>
      <c r="J7621" s="133"/>
      <c r="K7621" s="133"/>
      <c r="L7621" s="133"/>
      <c r="M7621" s="133"/>
      <c r="N7621" s="133"/>
      <c r="O7621" s="134"/>
      <c r="P7621" s="129"/>
    </row>
    <row r="7622" spans="4:16" ht="15" customHeight="1" x14ac:dyDescent="0.25">
      <c r="D7622" s="130"/>
      <c r="E7622" s="124"/>
      <c r="F7622" s="124"/>
      <c r="G7622" s="131"/>
      <c r="H7622" s="132"/>
      <c r="I7622" s="133"/>
      <c r="J7622" s="133"/>
      <c r="K7622" s="133"/>
      <c r="L7622" s="133"/>
      <c r="M7622" s="133"/>
      <c r="N7622" s="133"/>
      <c r="O7622" s="134"/>
      <c r="P7622" s="129"/>
    </row>
    <row r="7623" spans="4:16" ht="15" customHeight="1" x14ac:dyDescent="0.25">
      <c r="D7623" s="130"/>
      <c r="E7623" s="124"/>
      <c r="F7623" s="124"/>
      <c r="G7623" s="131"/>
      <c r="H7623" s="132"/>
      <c r="I7623" s="133"/>
      <c r="J7623" s="133"/>
      <c r="K7623" s="133"/>
      <c r="L7623" s="133"/>
      <c r="M7623" s="133"/>
      <c r="N7623" s="133"/>
      <c r="O7623" s="134"/>
      <c r="P7623" s="129"/>
    </row>
    <row r="7624" spans="4:16" ht="15" customHeight="1" x14ac:dyDescent="0.25">
      <c r="D7624" s="130"/>
      <c r="E7624" s="124"/>
      <c r="F7624" s="124"/>
      <c r="G7624" s="131"/>
      <c r="H7624" s="132"/>
      <c r="I7624" s="133"/>
      <c r="J7624" s="133"/>
      <c r="K7624" s="133"/>
      <c r="L7624" s="133"/>
      <c r="M7624" s="133"/>
      <c r="N7624" s="133"/>
      <c r="O7624" s="134"/>
      <c r="P7624" s="129"/>
    </row>
    <row r="7625" spans="4:16" ht="15" customHeight="1" x14ac:dyDescent="0.25">
      <c r="D7625" s="130"/>
      <c r="E7625" s="124"/>
      <c r="F7625" s="124"/>
      <c r="G7625" s="131"/>
      <c r="H7625" s="132"/>
      <c r="I7625" s="133"/>
      <c r="J7625" s="133"/>
      <c r="K7625" s="133"/>
      <c r="L7625" s="133"/>
      <c r="M7625" s="133"/>
      <c r="N7625" s="133"/>
      <c r="O7625" s="134"/>
      <c r="P7625" s="129"/>
    </row>
    <row r="7626" spans="4:16" ht="15" customHeight="1" x14ac:dyDescent="0.25">
      <c r="D7626" s="130"/>
      <c r="E7626" s="124"/>
      <c r="F7626" s="124"/>
      <c r="G7626" s="131"/>
      <c r="H7626" s="132"/>
      <c r="I7626" s="133"/>
      <c r="J7626" s="133"/>
      <c r="K7626" s="133"/>
      <c r="L7626" s="133"/>
      <c r="M7626" s="133"/>
      <c r="N7626" s="133"/>
      <c r="O7626" s="134"/>
      <c r="P7626" s="129"/>
    </row>
    <row r="7627" spans="4:16" ht="15" customHeight="1" x14ac:dyDescent="0.25">
      <c r="D7627" s="130"/>
      <c r="E7627" s="124"/>
      <c r="F7627" s="124"/>
      <c r="G7627" s="131"/>
      <c r="H7627" s="132"/>
      <c r="I7627" s="133"/>
      <c r="J7627" s="133"/>
      <c r="K7627" s="133"/>
      <c r="L7627" s="133"/>
      <c r="M7627" s="133"/>
      <c r="N7627" s="133"/>
      <c r="O7627" s="134"/>
      <c r="P7627" s="129"/>
    </row>
    <row r="7628" spans="4:16" ht="15" customHeight="1" x14ac:dyDescent="0.25">
      <c r="D7628" s="130"/>
      <c r="E7628" s="124"/>
      <c r="F7628" s="124"/>
      <c r="G7628" s="131"/>
      <c r="H7628" s="132"/>
      <c r="I7628" s="133"/>
      <c r="J7628" s="133"/>
      <c r="K7628" s="133"/>
      <c r="L7628" s="133"/>
      <c r="M7628" s="133"/>
      <c r="N7628" s="133"/>
      <c r="O7628" s="134"/>
      <c r="P7628" s="129"/>
    </row>
    <row r="7629" spans="4:16" ht="15" customHeight="1" x14ac:dyDescent="0.25">
      <c r="D7629" s="130"/>
      <c r="E7629" s="124"/>
      <c r="F7629" s="124"/>
      <c r="G7629" s="131"/>
      <c r="H7629" s="132"/>
      <c r="I7629" s="133"/>
      <c r="J7629" s="133"/>
      <c r="K7629" s="133"/>
      <c r="L7629" s="133"/>
      <c r="M7629" s="133"/>
      <c r="N7629" s="133"/>
      <c r="O7629" s="134"/>
      <c r="P7629" s="129"/>
    </row>
    <row r="7630" spans="4:16" ht="15" customHeight="1" x14ac:dyDescent="0.25">
      <c r="D7630" s="130"/>
      <c r="E7630" s="124"/>
      <c r="F7630" s="124"/>
      <c r="G7630" s="131"/>
      <c r="H7630" s="132"/>
      <c r="I7630" s="133"/>
      <c r="J7630" s="133"/>
      <c r="K7630" s="133"/>
      <c r="L7630" s="133"/>
      <c r="M7630" s="133"/>
      <c r="N7630" s="133"/>
      <c r="O7630" s="134"/>
      <c r="P7630" s="129"/>
    </row>
    <row r="7631" spans="4:16" ht="15" customHeight="1" x14ac:dyDescent="0.25">
      <c r="D7631" s="130"/>
      <c r="E7631" s="124"/>
      <c r="F7631" s="124"/>
      <c r="G7631" s="131"/>
      <c r="H7631" s="132"/>
      <c r="I7631" s="133"/>
      <c r="J7631" s="133"/>
      <c r="K7631" s="133"/>
      <c r="L7631" s="133"/>
      <c r="M7631" s="133"/>
      <c r="N7631" s="133"/>
      <c r="O7631" s="134"/>
      <c r="P7631" s="129"/>
    </row>
    <row r="7632" spans="4:16" ht="15" customHeight="1" x14ac:dyDescent="0.25">
      <c r="D7632" s="130"/>
      <c r="E7632" s="124"/>
      <c r="F7632" s="124"/>
      <c r="G7632" s="131"/>
      <c r="H7632" s="132"/>
      <c r="I7632" s="133"/>
      <c r="J7632" s="133"/>
      <c r="K7632" s="133"/>
      <c r="L7632" s="133"/>
      <c r="M7632" s="133"/>
      <c r="N7632" s="133"/>
      <c r="O7632" s="134"/>
      <c r="P7632" s="129"/>
    </row>
    <row r="7633" spans="4:16" ht="15" customHeight="1" x14ac:dyDescent="0.25">
      <c r="D7633" s="130"/>
      <c r="E7633" s="124"/>
      <c r="F7633" s="124"/>
      <c r="G7633" s="131"/>
      <c r="H7633" s="132"/>
      <c r="I7633" s="133"/>
      <c r="J7633" s="133"/>
      <c r="K7633" s="133"/>
      <c r="L7633" s="133"/>
      <c r="M7633" s="133"/>
      <c r="N7633" s="133"/>
      <c r="O7633" s="134"/>
      <c r="P7633" s="129"/>
    </row>
    <row r="7634" spans="4:16" ht="15" customHeight="1" x14ac:dyDescent="0.25">
      <c r="D7634" s="130"/>
      <c r="E7634" s="124"/>
      <c r="F7634" s="124"/>
      <c r="G7634" s="131"/>
      <c r="H7634" s="132"/>
      <c r="I7634" s="133"/>
      <c r="J7634" s="133"/>
      <c r="K7634" s="133"/>
      <c r="L7634" s="133"/>
      <c r="M7634" s="133"/>
      <c r="N7634" s="133"/>
      <c r="O7634" s="134"/>
      <c r="P7634" s="129"/>
    </row>
    <row r="7635" spans="4:16" ht="15" customHeight="1" x14ac:dyDescent="0.25">
      <c r="D7635" s="130"/>
      <c r="E7635" s="124"/>
      <c r="F7635" s="124"/>
      <c r="G7635" s="131"/>
      <c r="H7635" s="132"/>
      <c r="I7635" s="133"/>
      <c r="J7635" s="133"/>
      <c r="K7635" s="133"/>
      <c r="L7635" s="133"/>
      <c r="M7635" s="133"/>
      <c r="N7635" s="133"/>
      <c r="O7635" s="134"/>
      <c r="P7635" s="129"/>
    </row>
    <row r="7636" spans="4:16" ht="15" customHeight="1" x14ac:dyDescent="0.25">
      <c r="D7636" s="130"/>
      <c r="E7636" s="124"/>
      <c r="F7636" s="124"/>
      <c r="G7636" s="131"/>
      <c r="H7636" s="132"/>
      <c r="I7636" s="133"/>
      <c r="J7636" s="133"/>
      <c r="K7636" s="133"/>
      <c r="L7636" s="133"/>
      <c r="M7636" s="133"/>
      <c r="N7636" s="133"/>
      <c r="O7636" s="134"/>
      <c r="P7636" s="129"/>
    </row>
    <row r="7637" spans="4:16" ht="15" customHeight="1" x14ac:dyDescent="0.25">
      <c r="D7637" s="130"/>
      <c r="E7637" s="124"/>
      <c r="F7637" s="124"/>
      <c r="G7637" s="131"/>
      <c r="H7637" s="132"/>
      <c r="I7637" s="133"/>
      <c r="J7637" s="133"/>
      <c r="K7637" s="133"/>
      <c r="L7637" s="133"/>
      <c r="M7637" s="133"/>
      <c r="N7637" s="133"/>
      <c r="O7637" s="134"/>
      <c r="P7637" s="129"/>
    </row>
    <row r="7638" spans="4:16" ht="15" customHeight="1" x14ac:dyDescent="0.25">
      <c r="D7638" s="130"/>
      <c r="E7638" s="124"/>
      <c r="F7638" s="124"/>
      <c r="G7638" s="131"/>
      <c r="H7638" s="132"/>
      <c r="I7638" s="133"/>
      <c r="J7638" s="133"/>
      <c r="K7638" s="133"/>
      <c r="L7638" s="133"/>
      <c r="M7638" s="133"/>
      <c r="N7638" s="133"/>
      <c r="O7638" s="134"/>
      <c r="P7638" s="129"/>
    </row>
    <row r="7639" spans="4:16" ht="15" customHeight="1" x14ac:dyDescent="0.25">
      <c r="D7639" s="130"/>
      <c r="E7639" s="124"/>
      <c r="F7639" s="124"/>
      <c r="G7639" s="131"/>
      <c r="H7639" s="132"/>
      <c r="I7639" s="133"/>
      <c r="J7639" s="133"/>
      <c r="K7639" s="133"/>
      <c r="L7639" s="133"/>
      <c r="M7639" s="133"/>
      <c r="N7639" s="133"/>
      <c r="O7639" s="134"/>
      <c r="P7639" s="129"/>
    </row>
    <row r="7640" spans="4:16" ht="15" customHeight="1" x14ac:dyDescent="0.25">
      <c r="D7640" s="130"/>
      <c r="E7640" s="124"/>
      <c r="F7640" s="124"/>
      <c r="G7640" s="131"/>
      <c r="H7640" s="132"/>
      <c r="I7640" s="133"/>
      <c r="J7640" s="133"/>
      <c r="K7640" s="133"/>
      <c r="L7640" s="133"/>
      <c r="M7640" s="133"/>
      <c r="N7640" s="133"/>
      <c r="O7640" s="134"/>
      <c r="P7640" s="129"/>
    </row>
    <row r="7641" spans="4:16" ht="15" customHeight="1" x14ac:dyDescent="0.25">
      <c r="D7641" s="130"/>
      <c r="E7641" s="124"/>
      <c r="F7641" s="124"/>
      <c r="G7641" s="131"/>
      <c r="H7641" s="132"/>
      <c r="I7641" s="133"/>
      <c r="J7641" s="133"/>
      <c r="K7641" s="133"/>
      <c r="L7641" s="133"/>
      <c r="M7641" s="133"/>
      <c r="N7641" s="133"/>
      <c r="O7641" s="134"/>
      <c r="P7641" s="129"/>
    </row>
    <row r="7642" spans="4:16" ht="15" customHeight="1" x14ac:dyDescent="0.25">
      <c r="D7642" s="130"/>
      <c r="E7642" s="124"/>
      <c r="F7642" s="124"/>
      <c r="G7642" s="131"/>
      <c r="H7642" s="132"/>
      <c r="I7642" s="133"/>
      <c r="J7642" s="133"/>
      <c r="K7642" s="133"/>
      <c r="L7642" s="133"/>
      <c r="M7642" s="133"/>
      <c r="N7642" s="133"/>
      <c r="O7642" s="134"/>
      <c r="P7642" s="129"/>
    </row>
    <row r="7643" spans="4:16" ht="15" customHeight="1" x14ac:dyDescent="0.25">
      <c r="D7643" s="130"/>
      <c r="E7643" s="124"/>
      <c r="F7643" s="124"/>
      <c r="G7643" s="131"/>
      <c r="H7643" s="132"/>
      <c r="I7643" s="133"/>
      <c r="J7643" s="133"/>
      <c r="K7643" s="133"/>
      <c r="L7643" s="133"/>
      <c r="M7643" s="133"/>
      <c r="N7643" s="133"/>
      <c r="O7643" s="134"/>
      <c r="P7643" s="129"/>
    </row>
    <row r="7644" spans="4:16" ht="15" customHeight="1" x14ac:dyDescent="0.25">
      <c r="D7644" s="130"/>
      <c r="E7644" s="124"/>
      <c r="F7644" s="124"/>
      <c r="G7644" s="131"/>
      <c r="H7644" s="132"/>
      <c r="I7644" s="133"/>
      <c r="J7644" s="133"/>
      <c r="K7644" s="133"/>
      <c r="L7644" s="133"/>
      <c r="M7644" s="133"/>
      <c r="N7644" s="133"/>
      <c r="O7644" s="134"/>
      <c r="P7644" s="129"/>
    </row>
    <row r="7645" spans="4:16" ht="15" customHeight="1" x14ac:dyDescent="0.25">
      <c r="D7645" s="130"/>
      <c r="E7645" s="124"/>
      <c r="F7645" s="124"/>
      <c r="G7645" s="131"/>
      <c r="H7645" s="132"/>
      <c r="I7645" s="133"/>
      <c r="J7645" s="133"/>
      <c r="K7645" s="133"/>
      <c r="L7645" s="133"/>
      <c r="M7645" s="133"/>
      <c r="N7645" s="133"/>
      <c r="O7645" s="134"/>
      <c r="P7645" s="129"/>
    </row>
    <row r="7646" spans="4:16" ht="15" customHeight="1" x14ac:dyDescent="0.25">
      <c r="D7646" s="130"/>
      <c r="E7646" s="124"/>
      <c r="F7646" s="124"/>
      <c r="G7646" s="131"/>
      <c r="H7646" s="132"/>
      <c r="I7646" s="133"/>
      <c r="J7646" s="133"/>
      <c r="K7646" s="133"/>
      <c r="L7646" s="133"/>
      <c r="M7646" s="133"/>
      <c r="N7646" s="133"/>
      <c r="O7646" s="134"/>
      <c r="P7646" s="129"/>
    </row>
    <row r="7647" spans="4:16" ht="15" customHeight="1" x14ac:dyDescent="0.25">
      <c r="D7647" s="130"/>
      <c r="E7647" s="124"/>
      <c r="F7647" s="124"/>
      <c r="G7647" s="131"/>
      <c r="H7647" s="132"/>
      <c r="I7647" s="133"/>
      <c r="J7647" s="133"/>
      <c r="K7647" s="133"/>
      <c r="L7647" s="133"/>
      <c r="M7647" s="133"/>
      <c r="N7647" s="133"/>
      <c r="O7647" s="134"/>
      <c r="P7647" s="129"/>
    </row>
    <row r="7648" spans="4:16" ht="15" customHeight="1" x14ac:dyDescent="0.25">
      <c r="D7648" s="130"/>
      <c r="E7648" s="124"/>
      <c r="F7648" s="124"/>
      <c r="G7648" s="131"/>
      <c r="H7648" s="132"/>
      <c r="I7648" s="133"/>
      <c r="J7648" s="133"/>
      <c r="K7648" s="133"/>
      <c r="L7648" s="133"/>
      <c r="M7648" s="133"/>
      <c r="N7648" s="133"/>
      <c r="O7648" s="134"/>
      <c r="P7648" s="129"/>
    </row>
    <row r="7649" spans="4:16" ht="15" customHeight="1" x14ac:dyDescent="0.25">
      <c r="D7649" s="130"/>
      <c r="E7649" s="124"/>
      <c r="F7649" s="124"/>
      <c r="G7649" s="131"/>
      <c r="H7649" s="132"/>
      <c r="I7649" s="133"/>
      <c r="J7649" s="133"/>
      <c r="K7649" s="133"/>
      <c r="L7649" s="133"/>
      <c r="M7649" s="133"/>
      <c r="N7649" s="133"/>
      <c r="O7649" s="134"/>
      <c r="P7649" s="129"/>
    </row>
    <row r="7650" spans="4:16" ht="15" customHeight="1" x14ac:dyDescent="0.25">
      <c r="D7650" s="130"/>
      <c r="E7650" s="124"/>
      <c r="F7650" s="124"/>
      <c r="G7650" s="131"/>
      <c r="H7650" s="132"/>
      <c r="I7650" s="133"/>
      <c r="J7650" s="133"/>
      <c r="K7650" s="133"/>
      <c r="L7650" s="133"/>
      <c r="M7650" s="133"/>
      <c r="N7650" s="133"/>
      <c r="O7650" s="134"/>
      <c r="P7650" s="129"/>
    </row>
    <row r="7651" spans="4:16" ht="15" customHeight="1" x14ac:dyDescent="0.25">
      <c r="D7651" s="130"/>
      <c r="E7651" s="124"/>
      <c r="F7651" s="124"/>
      <c r="G7651" s="131"/>
      <c r="H7651" s="132"/>
      <c r="I7651" s="133"/>
      <c r="J7651" s="133"/>
      <c r="K7651" s="133"/>
      <c r="L7651" s="133"/>
      <c r="M7651" s="133"/>
      <c r="N7651" s="133"/>
      <c r="O7651" s="134"/>
      <c r="P7651" s="129"/>
    </row>
    <row r="7652" spans="4:16" ht="15" customHeight="1" x14ac:dyDescent="0.25">
      <c r="D7652" s="130"/>
      <c r="E7652" s="124"/>
      <c r="F7652" s="124"/>
      <c r="G7652" s="131"/>
      <c r="H7652" s="132"/>
      <c r="I7652" s="133"/>
      <c r="J7652" s="133"/>
      <c r="K7652" s="133"/>
      <c r="L7652" s="133"/>
      <c r="M7652" s="133"/>
      <c r="N7652" s="133"/>
      <c r="O7652" s="134"/>
      <c r="P7652" s="129"/>
    </row>
    <row r="7653" spans="4:16" ht="15" customHeight="1" x14ac:dyDescent="0.25">
      <c r="D7653" s="130"/>
      <c r="E7653" s="124"/>
      <c r="F7653" s="124"/>
      <c r="G7653" s="131"/>
      <c r="H7653" s="132"/>
      <c r="I7653" s="133"/>
      <c r="J7653" s="133"/>
      <c r="K7653" s="133"/>
      <c r="L7653" s="133"/>
      <c r="M7653" s="133"/>
      <c r="N7653" s="133"/>
      <c r="O7653" s="134"/>
      <c r="P7653" s="129"/>
    </row>
    <row r="7654" spans="4:16" ht="15" customHeight="1" x14ac:dyDescent="0.25">
      <c r="D7654" s="130"/>
      <c r="E7654" s="124"/>
      <c r="F7654" s="124"/>
      <c r="G7654" s="131"/>
      <c r="H7654" s="132"/>
      <c r="I7654" s="133"/>
      <c r="J7654" s="133"/>
      <c r="K7654" s="133"/>
      <c r="L7654" s="133"/>
      <c r="M7654" s="133"/>
      <c r="N7654" s="133"/>
      <c r="O7654" s="134"/>
      <c r="P7654" s="129"/>
    </row>
    <row r="7655" spans="4:16" ht="15" customHeight="1" x14ac:dyDescent="0.25">
      <c r="D7655" s="130"/>
      <c r="E7655" s="124"/>
      <c r="F7655" s="124"/>
      <c r="G7655" s="131"/>
      <c r="H7655" s="132"/>
      <c r="I7655" s="133"/>
      <c r="J7655" s="133"/>
      <c r="K7655" s="133"/>
      <c r="L7655" s="133"/>
      <c r="M7655" s="133"/>
      <c r="N7655" s="133"/>
      <c r="O7655" s="134"/>
      <c r="P7655" s="129"/>
    </row>
    <row r="7656" spans="4:16" ht="15" customHeight="1" x14ac:dyDescent="0.25">
      <c r="D7656" s="130"/>
      <c r="E7656" s="124"/>
      <c r="F7656" s="124"/>
      <c r="G7656" s="131"/>
      <c r="H7656" s="132"/>
      <c r="I7656" s="133"/>
      <c r="J7656" s="133"/>
      <c r="K7656" s="133"/>
      <c r="L7656" s="133"/>
      <c r="M7656" s="133"/>
      <c r="N7656" s="133"/>
      <c r="O7656" s="134"/>
      <c r="P7656" s="129"/>
    </row>
    <row r="7657" spans="4:16" ht="15" customHeight="1" x14ac:dyDescent="0.25">
      <c r="D7657" s="130"/>
      <c r="E7657" s="124"/>
      <c r="F7657" s="124"/>
      <c r="G7657" s="131"/>
      <c r="H7657" s="132"/>
      <c r="I7657" s="133"/>
      <c r="J7657" s="133"/>
      <c r="K7657" s="133"/>
      <c r="L7657" s="133"/>
      <c r="M7657" s="133"/>
      <c r="N7657" s="133"/>
      <c r="O7657" s="134"/>
      <c r="P7657" s="129"/>
    </row>
    <row r="7658" spans="4:16" ht="15" customHeight="1" x14ac:dyDescent="0.25">
      <c r="D7658" s="130"/>
      <c r="E7658" s="124"/>
      <c r="F7658" s="124"/>
      <c r="G7658" s="131"/>
      <c r="H7658" s="132"/>
      <c r="I7658" s="133"/>
      <c r="J7658" s="133"/>
      <c r="K7658" s="133"/>
      <c r="L7658" s="133"/>
      <c r="M7658" s="133"/>
      <c r="N7658" s="133"/>
      <c r="O7658" s="134"/>
      <c r="P7658" s="129"/>
    </row>
    <row r="7659" spans="4:16" ht="15" customHeight="1" x14ac:dyDescent="0.25">
      <c r="D7659" s="130"/>
      <c r="E7659" s="124"/>
      <c r="F7659" s="124"/>
      <c r="G7659" s="131"/>
      <c r="H7659" s="132"/>
      <c r="I7659" s="133"/>
      <c r="J7659" s="133"/>
      <c r="K7659" s="133"/>
      <c r="L7659" s="133"/>
      <c r="M7659" s="133"/>
      <c r="N7659" s="133"/>
      <c r="O7659" s="134"/>
      <c r="P7659" s="129"/>
    </row>
    <row r="7660" spans="4:16" ht="15" customHeight="1" x14ac:dyDescent="0.25">
      <c r="D7660" s="130"/>
      <c r="E7660" s="124"/>
      <c r="F7660" s="124"/>
      <c r="G7660" s="131"/>
      <c r="H7660" s="132"/>
      <c r="I7660" s="133"/>
      <c r="J7660" s="133"/>
      <c r="K7660" s="133"/>
      <c r="L7660" s="133"/>
      <c r="M7660" s="133"/>
      <c r="N7660" s="133"/>
      <c r="O7660" s="134"/>
      <c r="P7660" s="129"/>
    </row>
    <row r="7661" spans="4:16" ht="15" customHeight="1" x14ac:dyDescent="0.25">
      <c r="D7661" s="130"/>
      <c r="E7661" s="124"/>
      <c r="F7661" s="124"/>
      <c r="G7661" s="131"/>
      <c r="H7661" s="132"/>
      <c r="I7661" s="133"/>
      <c r="J7661" s="133"/>
      <c r="K7661" s="133"/>
      <c r="L7661" s="133"/>
      <c r="M7661" s="133"/>
      <c r="N7661" s="133"/>
      <c r="O7661" s="134"/>
      <c r="P7661" s="129"/>
    </row>
    <row r="7662" spans="4:16" ht="15" customHeight="1" x14ac:dyDescent="0.25">
      <c r="D7662" s="130"/>
      <c r="E7662" s="124"/>
      <c r="F7662" s="124"/>
      <c r="G7662" s="131"/>
      <c r="H7662" s="132"/>
      <c r="I7662" s="133"/>
      <c r="J7662" s="133"/>
      <c r="K7662" s="133"/>
      <c r="L7662" s="133"/>
      <c r="M7662" s="133"/>
      <c r="N7662" s="133"/>
      <c r="O7662" s="134"/>
      <c r="P7662" s="129"/>
    </row>
    <row r="7663" spans="4:16" ht="15" customHeight="1" x14ac:dyDescent="0.25">
      <c r="D7663" s="130"/>
      <c r="E7663" s="124"/>
      <c r="F7663" s="124"/>
      <c r="G7663" s="131"/>
      <c r="H7663" s="132"/>
      <c r="I7663" s="133"/>
      <c r="J7663" s="133"/>
      <c r="K7663" s="133"/>
      <c r="L7663" s="133"/>
      <c r="M7663" s="133"/>
      <c r="N7663" s="133"/>
      <c r="O7663" s="134"/>
      <c r="P7663" s="129"/>
    </row>
    <row r="7664" spans="4:16" ht="15" customHeight="1" x14ac:dyDescent="0.25">
      <c r="D7664" s="130"/>
      <c r="E7664" s="124"/>
      <c r="F7664" s="124"/>
      <c r="G7664" s="131"/>
      <c r="H7664" s="132"/>
      <c r="I7664" s="133"/>
      <c r="J7664" s="133"/>
      <c r="K7664" s="133"/>
      <c r="L7664" s="133"/>
      <c r="M7664" s="133"/>
      <c r="N7664" s="133"/>
      <c r="O7664" s="134"/>
      <c r="P7664" s="129"/>
    </row>
    <row r="7665" spans="4:16" ht="15" customHeight="1" x14ac:dyDescent="0.25">
      <c r="D7665" s="130"/>
      <c r="E7665" s="124"/>
      <c r="F7665" s="124"/>
      <c r="G7665" s="131"/>
      <c r="H7665" s="132"/>
      <c r="I7665" s="133"/>
      <c r="J7665" s="133"/>
      <c r="K7665" s="133"/>
      <c r="L7665" s="133"/>
      <c r="M7665" s="133"/>
      <c r="N7665" s="133"/>
      <c r="O7665" s="134"/>
      <c r="P7665" s="129"/>
    </row>
    <row r="7666" spans="4:16" ht="15" customHeight="1" x14ac:dyDescent="0.25">
      <c r="D7666" s="130"/>
      <c r="E7666" s="124"/>
      <c r="F7666" s="124"/>
      <c r="G7666" s="131"/>
      <c r="H7666" s="132"/>
      <c r="I7666" s="133"/>
      <c r="J7666" s="133"/>
      <c r="K7666" s="133"/>
      <c r="L7666" s="133"/>
      <c r="M7666" s="133"/>
      <c r="N7666" s="133"/>
      <c r="O7666" s="134"/>
      <c r="P7666" s="129"/>
    </row>
    <row r="7667" spans="4:16" ht="15" customHeight="1" x14ac:dyDescent="0.25">
      <c r="D7667" s="130"/>
      <c r="E7667" s="124"/>
      <c r="F7667" s="124"/>
      <c r="G7667" s="131"/>
      <c r="H7667" s="132"/>
      <c r="I7667" s="133"/>
      <c r="J7667" s="133"/>
      <c r="K7667" s="133"/>
      <c r="L7667" s="133"/>
      <c r="M7667" s="133"/>
      <c r="N7667" s="133"/>
      <c r="O7667" s="134"/>
      <c r="P7667" s="129"/>
    </row>
    <row r="7668" spans="4:16" ht="15" customHeight="1" x14ac:dyDescent="0.25">
      <c r="D7668" s="130"/>
      <c r="E7668" s="124"/>
      <c r="F7668" s="124"/>
      <c r="G7668" s="131"/>
      <c r="H7668" s="132"/>
      <c r="I7668" s="133"/>
      <c r="J7668" s="133"/>
      <c r="K7668" s="133"/>
      <c r="L7668" s="133"/>
      <c r="M7668" s="133"/>
      <c r="N7668" s="133"/>
      <c r="O7668" s="134"/>
      <c r="P7668" s="129"/>
    </row>
    <row r="7669" spans="4:16" ht="15" customHeight="1" x14ac:dyDescent="0.25">
      <c r="D7669" s="130"/>
      <c r="E7669" s="124"/>
      <c r="F7669" s="124"/>
      <c r="G7669" s="131"/>
      <c r="H7669" s="132"/>
      <c r="I7669" s="133"/>
      <c r="J7669" s="133"/>
      <c r="K7669" s="133"/>
      <c r="L7669" s="133"/>
      <c r="M7669" s="133"/>
      <c r="N7669" s="133"/>
      <c r="O7669" s="134"/>
      <c r="P7669" s="129"/>
    </row>
    <row r="7670" spans="4:16" ht="15" customHeight="1" x14ac:dyDescent="0.25">
      <c r="D7670" s="130"/>
      <c r="E7670" s="124"/>
      <c r="F7670" s="124"/>
      <c r="G7670" s="131"/>
      <c r="H7670" s="132"/>
      <c r="I7670" s="133"/>
      <c r="J7670" s="133"/>
      <c r="K7670" s="133"/>
      <c r="L7670" s="133"/>
      <c r="M7670" s="133"/>
      <c r="N7670" s="133"/>
      <c r="O7670" s="134"/>
      <c r="P7670" s="129"/>
    </row>
    <row r="7671" spans="4:16" ht="15" customHeight="1" x14ac:dyDescent="0.25">
      <c r="D7671" s="130"/>
      <c r="E7671" s="124"/>
      <c r="F7671" s="124"/>
      <c r="G7671" s="131"/>
      <c r="H7671" s="132"/>
      <c r="I7671" s="133"/>
      <c r="J7671" s="133"/>
      <c r="K7671" s="133"/>
      <c r="L7671" s="133"/>
      <c r="M7671" s="133"/>
      <c r="N7671" s="133"/>
      <c r="O7671" s="134"/>
      <c r="P7671" s="129"/>
    </row>
    <row r="7672" spans="4:16" ht="15" customHeight="1" x14ac:dyDescent="0.25">
      <c r="D7672" s="130"/>
      <c r="E7672" s="124"/>
      <c r="F7672" s="124"/>
      <c r="G7672" s="131"/>
      <c r="H7672" s="132"/>
      <c r="I7672" s="133"/>
      <c r="J7672" s="133"/>
      <c r="K7672" s="133"/>
      <c r="L7672" s="133"/>
      <c r="M7672" s="133"/>
      <c r="N7672" s="133"/>
      <c r="O7672" s="134"/>
      <c r="P7672" s="129"/>
    </row>
    <row r="7673" spans="4:16" ht="15" customHeight="1" x14ac:dyDescent="0.25">
      <c r="D7673" s="130"/>
      <c r="E7673" s="124"/>
      <c r="F7673" s="124"/>
      <c r="G7673" s="131"/>
      <c r="H7673" s="132"/>
      <c r="I7673" s="133"/>
      <c r="J7673" s="133"/>
      <c r="K7673" s="133"/>
      <c r="L7673" s="133"/>
      <c r="M7673" s="133"/>
      <c r="N7673" s="133"/>
      <c r="O7673" s="134"/>
      <c r="P7673" s="129"/>
    </row>
    <row r="7674" spans="4:16" ht="15" customHeight="1" x14ac:dyDescent="0.25">
      <c r="D7674" s="130"/>
      <c r="E7674" s="124"/>
      <c r="F7674" s="124"/>
      <c r="G7674" s="131"/>
      <c r="H7674" s="132"/>
      <c r="I7674" s="133"/>
      <c r="J7674" s="133"/>
      <c r="K7674" s="133"/>
      <c r="L7674" s="133"/>
      <c r="M7674" s="133"/>
      <c r="N7674" s="133"/>
      <c r="O7674" s="134"/>
      <c r="P7674" s="129"/>
    </row>
    <row r="7675" spans="4:16" ht="15" customHeight="1" x14ac:dyDescent="0.25">
      <c r="D7675" s="130"/>
      <c r="E7675" s="124"/>
      <c r="F7675" s="124"/>
      <c r="G7675" s="131"/>
      <c r="H7675" s="132"/>
      <c r="I7675" s="133"/>
      <c r="J7675" s="133"/>
      <c r="K7675" s="133"/>
      <c r="L7675" s="133"/>
      <c r="M7675" s="133"/>
      <c r="N7675" s="133"/>
      <c r="O7675" s="134"/>
      <c r="P7675" s="129"/>
    </row>
    <row r="7676" spans="4:16" ht="15" customHeight="1" x14ac:dyDescent="0.25">
      <c r="D7676" s="130"/>
      <c r="E7676" s="124"/>
      <c r="F7676" s="124"/>
      <c r="G7676" s="131"/>
      <c r="H7676" s="132"/>
      <c r="I7676" s="133"/>
      <c r="J7676" s="133"/>
      <c r="K7676" s="133"/>
      <c r="L7676" s="133"/>
      <c r="M7676" s="133"/>
      <c r="N7676" s="133"/>
      <c r="O7676" s="134"/>
      <c r="P7676" s="129"/>
    </row>
    <row r="7677" spans="4:16" ht="15" customHeight="1" x14ac:dyDescent="0.25">
      <c r="D7677" s="130"/>
      <c r="E7677" s="124"/>
      <c r="F7677" s="124"/>
      <c r="G7677" s="131"/>
      <c r="H7677" s="132"/>
      <c r="I7677" s="133"/>
      <c r="J7677" s="133"/>
      <c r="K7677" s="133"/>
      <c r="L7677" s="133"/>
      <c r="M7677" s="133"/>
      <c r="N7677" s="133"/>
      <c r="O7677" s="134"/>
      <c r="P7677" s="129"/>
    </row>
    <row r="7678" spans="4:16" ht="15" customHeight="1" x14ac:dyDescent="0.25">
      <c r="D7678" s="130"/>
      <c r="E7678" s="124"/>
      <c r="F7678" s="124"/>
      <c r="G7678" s="131"/>
      <c r="H7678" s="132"/>
      <c r="I7678" s="133"/>
      <c r="J7678" s="133"/>
      <c r="K7678" s="133"/>
      <c r="L7678" s="133"/>
      <c r="M7678" s="133"/>
      <c r="N7678" s="133"/>
      <c r="O7678" s="134"/>
      <c r="P7678" s="129"/>
    </row>
    <row r="7679" spans="4:16" ht="15" customHeight="1" x14ac:dyDescent="0.25">
      <c r="D7679" s="130"/>
      <c r="E7679" s="124"/>
      <c r="F7679" s="124"/>
      <c r="G7679" s="131"/>
      <c r="H7679" s="132"/>
      <c r="I7679" s="133"/>
      <c r="J7679" s="133"/>
      <c r="K7679" s="133"/>
      <c r="L7679" s="133"/>
      <c r="M7679" s="133"/>
      <c r="N7679" s="133"/>
      <c r="O7679" s="134"/>
      <c r="P7679" s="129"/>
    </row>
    <row r="7680" spans="4:16" ht="15" customHeight="1" x14ac:dyDescent="0.25">
      <c r="D7680" s="130"/>
      <c r="E7680" s="124"/>
      <c r="F7680" s="124"/>
      <c r="G7680" s="131"/>
      <c r="H7680" s="132"/>
      <c r="I7680" s="133"/>
      <c r="J7680" s="133"/>
      <c r="K7680" s="133"/>
      <c r="L7680" s="133"/>
      <c r="M7680" s="133"/>
      <c r="N7680" s="133"/>
      <c r="O7680" s="134"/>
      <c r="P7680" s="129"/>
    </row>
    <row r="7681" spans="4:16" ht="15" customHeight="1" x14ac:dyDescent="0.25">
      <c r="D7681" s="130"/>
      <c r="E7681" s="124"/>
      <c r="F7681" s="124"/>
      <c r="G7681" s="131"/>
      <c r="H7681" s="132"/>
      <c r="I7681" s="133"/>
      <c r="J7681" s="133"/>
      <c r="K7681" s="133"/>
      <c r="L7681" s="133"/>
      <c r="M7681" s="133"/>
      <c r="N7681" s="133"/>
      <c r="O7681" s="134"/>
      <c r="P7681" s="129"/>
    </row>
    <row r="7682" spans="4:16" ht="15" customHeight="1" x14ac:dyDescent="0.25">
      <c r="D7682" s="130"/>
      <c r="E7682" s="124"/>
      <c r="F7682" s="124"/>
      <c r="G7682" s="131"/>
      <c r="H7682" s="132"/>
      <c r="I7682" s="133"/>
      <c r="J7682" s="133"/>
      <c r="K7682" s="133"/>
      <c r="L7682" s="133"/>
      <c r="M7682" s="133"/>
      <c r="N7682" s="133"/>
      <c r="O7682" s="134"/>
      <c r="P7682" s="129"/>
    </row>
    <row r="7683" spans="4:16" ht="15" customHeight="1" x14ac:dyDescent="0.25">
      <c r="D7683" s="130"/>
      <c r="E7683" s="124"/>
      <c r="F7683" s="124"/>
      <c r="G7683" s="131"/>
      <c r="H7683" s="132"/>
      <c r="I7683" s="133"/>
      <c r="J7683" s="133"/>
      <c r="K7683" s="133"/>
      <c r="L7683" s="133"/>
      <c r="M7683" s="133"/>
      <c r="N7683" s="133"/>
      <c r="O7683" s="134"/>
      <c r="P7683" s="129"/>
    </row>
    <row r="7684" spans="4:16" ht="15" customHeight="1" x14ac:dyDescent="0.25">
      <c r="D7684" s="130"/>
      <c r="E7684" s="124"/>
      <c r="F7684" s="124"/>
      <c r="G7684" s="131"/>
      <c r="H7684" s="132"/>
      <c r="I7684" s="133"/>
      <c r="J7684" s="133"/>
      <c r="K7684" s="133"/>
      <c r="L7684" s="133"/>
      <c r="M7684" s="133"/>
      <c r="N7684" s="133"/>
      <c r="O7684" s="134"/>
      <c r="P7684" s="129"/>
    </row>
    <row r="7685" spans="4:16" ht="15" customHeight="1" x14ac:dyDescent="0.25">
      <c r="D7685" s="130"/>
      <c r="E7685" s="124"/>
      <c r="F7685" s="124"/>
      <c r="G7685" s="131"/>
      <c r="H7685" s="132"/>
      <c r="I7685" s="133"/>
      <c r="J7685" s="133"/>
      <c r="K7685" s="133"/>
      <c r="L7685" s="133"/>
      <c r="M7685" s="133"/>
      <c r="N7685" s="133"/>
      <c r="O7685" s="134"/>
      <c r="P7685" s="129"/>
    </row>
    <row r="7686" spans="4:16" ht="15" customHeight="1" x14ac:dyDescent="0.25">
      <c r="D7686" s="130"/>
      <c r="E7686" s="124"/>
      <c r="F7686" s="124"/>
      <c r="G7686" s="131"/>
      <c r="H7686" s="132"/>
      <c r="I7686" s="133"/>
      <c r="J7686" s="133"/>
      <c r="K7686" s="133"/>
      <c r="L7686" s="133"/>
      <c r="M7686" s="133"/>
      <c r="N7686" s="133"/>
      <c r="O7686" s="134"/>
      <c r="P7686" s="129"/>
    </row>
    <row r="7687" spans="4:16" ht="15" customHeight="1" x14ac:dyDescent="0.25">
      <c r="D7687" s="130"/>
      <c r="E7687" s="124"/>
      <c r="F7687" s="124"/>
      <c r="G7687" s="131"/>
      <c r="H7687" s="132"/>
      <c r="I7687" s="133"/>
      <c r="J7687" s="133"/>
      <c r="K7687" s="133"/>
      <c r="L7687" s="133"/>
      <c r="M7687" s="133"/>
      <c r="N7687" s="133"/>
      <c r="O7687" s="134"/>
      <c r="P7687" s="129"/>
    </row>
    <row r="7688" spans="4:16" ht="15" customHeight="1" x14ac:dyDescent="0.25">
      <c r="D7688" s="130"/>
      <c r="E7688" s="124"/>
      <c r="F7688" s="124"/>
      <c r="G7688" s="131"/>
      <c r="H7688" s="132"/>
      <c r="I7688" s="133"/>
      <c r="J7688" s="133"/>
      <c r="K7688" s="133"/>
      <c r="L7688" s="133"/>
      <c r="M7688" s="133"/>
      <c r="N7688" s="133"/>
      <c r="O7688" s="134"/>
      <c r="P7688" s="129"/>
    </row>
    <row r="7689" spans="4:16" ht="15" customHeight="1" x14ac:dyDescent="0.25">
      <c r="D7689" s="130"/>
      <c r="E7689" s="124"/>
      <c r="F7689" s="124"/>
      <c r="G7689" s="131"/>
      <c r="H7689" s="132"/>
      <c r="I7689" s="133"/>
      <c r="J7689" s="133"/>
      <c r="K7689" s="133"/>
      <c r="L7689" s="133"/>
      <c r="M7689" s="133"/>
      <c r="N7689" s="133"/>
      <c r="O7689" s="134"/>
      <c r="P7689" s="129"/>
    </row>
    <row r="7690" spans="4:16" ht="15" customHeight="1" x14ac:dyDescent="0.25">
      <c r="D7690" s="130"/>
      <c r="E7690" s="124"/>
      <c r="F7690" s="124"/>
      <c r="G7690" s="131"/>
      <c r="H7690" s="132"/>
      <c r="I7690" s="133"/>
      <c r="J7690" s="133"/>
      <c r="K7690" s="133"/>
      <c r="L7690" s="133"/>
      <c r="M7690" s="133"/>
      <c r="N7690" s="133"/>
      <c r="O7690" s="134"/>
      <c r="P7690" s="129"/>
    </row>
    <row r="7691" spans="4:16" ht="15" customHeight="1" x14ac:dyDescent="0.25">
      <c r="D7691" s="130"/>
      <c r="E7691" s="124"/>
      <c r="F7691" s="124"/>
      <c r="G7691" s="131"/>
      <c r="H7691" s="132"/>
      <c r="I7691" s="133"/>
      <c r="J7691" s="133"/>
      <c r="K7691" s="133"/>
      <c r="L7691" s="133"/>
      <c r="M7691" s="133"/>
      <c r="N7691" s="133"/>
      <c r="O7691" s="134"/>
      <c r="P7691" s="129"/>
    </row>
    <row r="7692" spans="4:16" ht="15" customHeight="1" x14ac:dyDescent="0.25">
      <c r="D7692" s="130"/>
      <c r="E7692" s="124"/>
      <c r="F7692" s="124"/>
      <c r="G7692" s="131"/>
      <c r="H7692" s="132"/>
      <c r="I7692" s="133"/>
      <c r="J7692" s="133"/>
      <c r="K7692" s="133"/>
      <c r="L7692" s="133"/>
      <c r="M7692" s="133"/>
      <c r="N7692" s="133"/>
      <c r="O7692" s="134"/>
      <c r="P7692" s="129"/>
    </row>
    <row r="7693" spans="4:16" ht="15" customHeight="1" x14ac:dyDescent="0.25">
      <c r="D7693" s="130"/>
      <c r="E7693" s="124"/>
      <c r="F7693" s="124"/>
      <c r="G7693" s="131"/>
      <c r="H7693" s="132"/>
      <c r="I7693" s="133"/>
      <c r="J7693" s="133"/>
      <c r="K7693" s="133"/>
      <c r="L7693" s="133"/>
      <c r="M7693" s="133"/>
      <c r="N7693" s="133"/>
      <c r="O7693" s="134"/>
      <c r="P7693" s="129"/>
    </row>
    <row r="7694" spans="4:16" ht="15" customHeight="1" x14ac:dyDescent="0.25">
      <c r="D7694" s="130"/>
      <c r="E7694" s="124"/>
      <c r="F7694" s="124"/>
      <c r="G7694" s="131"/>
      <c r="H7694" s="132"/>
      <c r="I7694" s="133"/>
      <c r="J7694" s="133"/>
      <c r="K7694" s="133"/>
      <c r="L7694" s="133"/>
      <c r="M7694" s="133"/>
      <c r="N7694" s="133"/>
      <c r="O7694" s="134"/>
      <c r="P7694" s="129"/>
    </row>
    <row r="7695" spans="4:16" ht="15" customHeight="1" x14ac:dyDescent="0.25">
      <c r="D7695" s="130"/>
      <c r="E7695" s="124"/>
      <c r="F7695" s="124"/>
      <c r="G7695" s="131"/>
      <c r="H7695" s="132"/>
      <c r="I7695" s="133"/>
      <c r="J7695" s="133"/>
      <c r="K7695" s="133"/>
      <c r="L7695" s="133"/>
      <c r="M7695" s="133"/>
      <c r="N7695" s="133"/>
      <c r="O7695" s="134"/>
      <c r="P7695" s="129"/>
    </row>
    <row r="7696" spans="4:16" ht="15" customHeight="1" x14ac:dyDescent="0.25">
      <c r="D7696" s="130"/>
      <c r="E7696" s="124"/>
      <c r="F7696" s="124"/>
      <c r="G7696" s="131"/>
      <c r="H7696" s="132"/>
      <c r="I7696" s="133"/>
      <c r="J7696" s="133"/>
      <c r="K7696" s="133"/>
      <c r="L7696" s="133"/>
      <c r="M7696" s="133"/>
      <c r="N7696" s="133"/>
      <c r="O7696" s="134"/>
      <c r="P7696" s="129"/>
    </row>
    <row r="7697" spans="4:16" ht="15" customHeight="1" x14ac:dyDescent="0.25">
      <c r="D7697" s="130"/>
      <c r="E7697" s="124"/>
      <c r="F7697" s="124"/>
      <c r="G7697" s="131"/>
      <c r="H7697" s="132"/>
      <c r="I7697" s="133"/>
      <c r="J7697" s="133"/>
      <c r="K7697" s="133"/>
      <c r="L7697" s="133"/>
      <c r="M7697" s="133"/>
      <c r="N7697" s="133"/>
      <c r="O7697" s="134"/>
      <c r="P7697" s="129"/>
    </row>
    <row r="7698" spans="4:16" ht="15" customHeight="1" x14ac:dyDescent="0.25">
      <c r="D7698" s="130"/>
      <c r="E7698" s="124"/>
      <c r="F7698" s="124"/>
      <c r="G7698" s="131"/>
      <c r="H7698" s="132"/>
      <c r="I7698" s="133"/>
      <c r="J7698" s="133"/>
      <c r="K7698" s="133"/>
      <c r="L7698" s="133"/>
      <c r="M7698" s="133"/>
      <c r="N7698" s="133"/>
      <c r="O7698" s="134"/>
      <c r="P7698" s="129"/>
    </row>
    <row r="7699" spans="4:16" ht="15" customHeight="1" x14ac:dyDescent="0.25">
      <c r="D7699" s="130"/>
      <c r="E7699" s="124"/>
      <c r="F7699" s="124"/>
      <c r="G7699" s="131"/>
      <c r="H7699" s="132"/>
      <c r="I7699" s="133"/>
      <c r="J7699" s="133"/>
      <c r="K7699" s="133"/>
      <c r="L7699" s="133"/>
      <c r="M7699" s="133"/>
      <c r="N7699" s="133"/>
      <c r="O7699" s="134"/>
      <c r="P7699" s="129"/>
    </row>
    <row r="7700" spans="4:16" ht="15" customHeight="1" x14ac:dyDescent="0.25">
      <c r="D7700" s="130"/>
      <c r="E7700" s="124"/>
      <c r="F7700" s="124"/>
      <c r="G7700" s="131"/>
      <c r="H7700" s="132"/>
      <c r="I7700" s="133"/>
      <c r="J7700" s="133"/>
      <c r="K7700" s="133"/>
      <c r="L7700" s="133"/>
      <c r="M7700" s="133"/>
      <c r="N7700" s="133"/>
      <c r="O7700" s="134"/>
      <c r="P7700" s="129"/>
    </row>
    <row r="7701" spans="4:16" ht="15" customHeight="1" x14ac:dyDescent="0.25">
      <c r="D7701" s="130"/>
      <c r="E7701" s="124"/>
      <c r="F7701" s="124"/>
      <c r="G7701" s="131"/>
      <c r="H7701" s="132"/>
      <c r="I7701" s="133"/>
      <c r="J7701" s="133"/>
      <c r="K7701" s="133"/>
      <c r="L7701" s="133"/>
      <c r="M7701" s="133"/>
      <c r="N7701" s="133"/>
      <c r="O7701" s="134"/>
      <c r="P7701" s="129"/>
    </row>
    <row r="7702" spans="4:16" ht="15" customHeight="1" x14ac:dyDescent="0.25">
      <c r="D7702" s="130"/>
      <c r="E7702" s="124"/>
      <c r="F7702" s="124"/>
      <c r="G7702" s="131"/>
      <c r="H7702" s="132"/>
      <c r="I7702" s="133"/>
      <c r="J7702" s="133"/>
      <c r="K7702" s="133"/>
      <c r="L7702" s="133"/>
      <c r="M7702" s="133"/>
      <c r="N7702" s="133"/>
      <c r="O7702" s="134"/>
      <c r="P7702" s="129"/>
    </row>
    <row r="7703" spans="4:16" ht="15" customHeight="1" x14ac:dyDescent="0.25">
      <c r="D7703" s="130"/>
      <c r="E7703" s="124"/>
      <c r="F7703" s="124"/>
      <c r="G7703" s="131"/>
      <c r="H7703" s="132"/>
      <c r="I7703" s="133"/>
      <c r="J7703" s="133"/>
      <c r="K7703" s="133"/>
      <c r="L7703" s="133"/>
      <c r="M7703" s="133"/>
      <c r="N7703" s="133"/>
      <c r="O7703" s="134"/>
      <c r="P7703" s="129"/>
    </row>
    <row r="7704" spans="4:16" ht="15" customHeight="1" x14ac:dyDescent="0.25">
      <c r="D7704" s="130"/>
      <c r="E7704" s="124"/>
      <c r="F7704" s="124"/>
      <c r="G7704" s="131"/>
      <c r="H7704" s="132"/>
      <c r="I7704" s="133"/>
      <c r="J7704" s="133"/>
      <c r="K7704" s="133"/>
      <c r="L7704" s="133"/>
      <c r="M7704" s="133"/>
      <c r="N7704" s="133"/>
      <c r="O7704" s="134"/>
      <c r="P7704" s="129"/>
    </row>
    <row r="7705" spans="4:16" ht="15" customHeight="1" x14ac:dyDescent="0.25">
      <c r="D7705" s="130"/>
      <c r="E7705" s="124"/>
      <c r="F7705" s="124"/>
      <c r="G7705" s="131"/>
      <c r="H7705" s="132"/>
      <c r="I7705" s="133"/>
      <c r="J7705" s="133"/>
      <c r="K7705" s="133"/>
      <c r="L7705" s="133"/>
      <c r="M7705" s="133"/>
      <c r="N7705" s="133"/>
      <c r="O7705" s="134"/>
      <c r="P7705" s="129"/>
    </row>
    <row r="7706" spans="4:16" ht="15" customHeight="1" x14ac:dyDescent="0.25">
      <c r="D7706" s="130"/>
      <c r="E7706" s="124"/>
      <c r="F7706" s="124"/>
      <c r="G7706" s="131"/>
      <c r="H7706" s="132"/>
      <c r="I7706" s="133"/>
      <c r="J7706" s="133"/>
      <c r="K7706" s="133"/>
      <c r="L7706" s="133"/>
      <c r="M7706" s="133"/>
      <c r="N7706" s="133"/>
      <c r="O7706" s="134"/>
      <c r="P7706" s="129"/>
    </row>
    <row r="7707" spans="4:16" ht="15" customHeight="1" x14ac:dyDescent="0.25">
      <c r="D7707" s="130"/>
      <c r="E7707" s="124"/>
      <c r="F7707" s="124"/>
      <c r="G7707" s="131"/>
      <c r="H7707" s="132"/>
      <c r="I7707" s="133"/>
      <c r="J7707" s="133"/>
      <c r="K7707" s="133"/>
      <c r="L7707" s="133"/>
      <c r="M7707" s="133"/>
      <c r="N7707" s="133"/>
      <c r="O7707" s="134"/>
      <c r="P7707" s="129"/>
    </row>
    <row r="7708" spans="4:16" ht="15" customHeight="1" x14ac:dyDescent="0.25">
      <c r="D7708" s="130"/>
      <c r="E7708" s="124"/>
      <c r="F7708" s="124"/>
      <c r="G7708" s="131"/>
      <c r="H7708" s="132"/>
      <c r="I7708" s="133"/>
      <c r="J7708" s="133"/>
      <c r="K7708" s="133"/>
      <c r="L7708" s="133"/>
      <c r="M7708" s="133"/>
      <c r="N7708" s="133"/>
      <c r="O7708" s="134"/>
      <c r="P7708" s="129"/>
    </row>
    <row r="7709" spans="4:16" ht="15" customHeight="1" x14ac:dyDescent="0.25">
      <c r="D7709" s="130"/>
      <c r="E7709" s="124"/>
      <c r="F7709" s="124"/>
      <c r="G7709" s="131"/>
      <c r="H7709" s="132"/>
      <c r="I7709" s="133"/>
      <c r="J7709" s="133"/>
      <c r="K7709" s="133"/>
      <c r="L7709" s="133"/>
      <c r="M7709" s="133"/>
      <c r="N7709" s="133"/>
      <c r="O7709" s="134"/>
      <c r="P7709" s="129"/>
    </row>
    <row r="7710" spans="4:16" ht="15" customHeight="1" x14ac:dyDescent="0.25">
      <c r="D7710" s="130"/>
      <c r="E7710" s="124"/>
      <c r="F7710" s="124"/>
      <c r="G7710" s="131"/>
      <c r="H7710" s="132"/>
      <c r="I7710" s="133"/>
      <c r="J7710" s="133"/>
      <c r="K7710" s="133"/>
      <c r="L7710" s="133"/>
      <c r="M7710" s="133"/>
      <c r="N7710" s="133"/>
      <c r="O7710" s="134"/>
      <c r="P7710" s="129"/>
    </row>
    <row r="7711" spans="4:16" ht="15" customHeight="1" x14ac:dyDescent="0.25">
      <c r="D7711" s="130"/>
      <c r="E7711" s="124"/>
      <c r="F7711" s="124"/>
      <c r="G7711" s="131"/>
      <c r="H7711" s="132"/>
      <c r="I7711" s="133"/>
      <c r="J7711" s="133"/>
      <c r="K7711" s="133"/>
      <c r="L7711" s="133"/>
      <c r="M7711" s="133"/>
      <c r="N7711" s="133"/>
      <c r="O7711" s="134"/>
      <c r="P7711" s="129"/>
    </row>
    <row r="7712" spans="4:16" ht="15" customHeight="1" x14ac:dyDescent="0.25">
      <c r="D7712" s="130"/>
      <c r="E7712" s="124"/>
      <c r="F7712" s="124"/>
      <c r="G7712" s="131"/>
      <c r="H7712" s="132"/>
      <c r="I7712" s="133"/>
      <c r="J7712" s="133"/>
      <c r="K7712" s="133"/>
      <c r="L7712" s="133"/>
      <c r="M7712" s="133"/>
      <c r="N7712" s="133"/>
      <c r="O7712" s="134"/>
      <c r="P7712" s="129"/>
    </row>
    <row r="7713" spans="4:16" ht="15" customHeight="1" x14ac:dyDescent="0.25">
      <c r="D7713" s="130"/>
      <c r="E7713" s="124"/>
      <c r="F7713" s="124"/>
      <c r="G7713" s="131"/>
      <c r="H7713" s="132"/>
      <c r="I7713" s="133"/>
      <c r="J7713" s="133"/>
      <c r="K7713" s="133"/>
      <c r="L7713" s="133"/>
      <c r="M7713" s="133"/>
      <c r="N7713" s="133"/>
      <c r="O7713" s="134"/>
      <c r="P7713" s="129"/>
    </row>
    <row r="7714" spans="4:16" ht="15" customHeight="1" x14ac:dyDescent="0.25">
      <c r="D7714" s="130"/>
      <c r="E7714" s="124"/>
      <c r="F7714" s="124"/>
      <c r="G7714" s="131"/>
      <c r="H7714" s="132"/>
      <c r="I7714" s="133"/>
      <c r="J7714" s="133"/>
      <c r="K7714" s="133"/>
      <c r="L7714" s="133"/>
      <c r="M7714" s="133"/>
      <c r="N7714" s="133"/>
      <c r="O7714" s="134"/>
      <c r="P7714" s="129"/>
    </row>
    <row r="7715" spans="4:16" ht="15" customHeight="1" x14ac:dyDescent="0.25">
      <c r="D7715" s="130"/>
      <c r="E7715" s="124"/>
      <c r="F7715" s="124"/>
      <c r="G7715" s="131"/>
      <c r="H7715" s="132"/>
      <c r="I7715" s="133"/>
      <c r="J7715" s="133"/>
      <c r="K7715" s="133"/>
      <c r="L7715" s="133"/>
      <c r="M7715" s="133"/>
      <c r="N7715" s="133"/>
      <c r="O7715" s="134"/>
      <c r="P7715" s="129"/>
    </row>
    <row r="7716" spans="4:16" ht="15" customHeight="1" x14ac:dyDescent="0.25">
      <c r="D7716" s="130"/>
      <c r="E7716" s="124"/>
      <c r="F7716" s="124"/>
      <c r="G7716" s="131"/>
      <c r="H7716" s="132"/>
      <c r="I7716" s="133"/>
      <c r="J7716" s="133"/>
      <c r="K7716" s="133"/>
      <c r="L7716" s="133"/>
      <c r="M7716" s="133"/>
      <c r="N7716" s="133"/>
      <c r="O7716" s="134"/>
      <c r="P7716" s="129"/>
    </row>
    <row r="7717" spans="4:16" ht="15" customHeight="1" x14ac:dyDescent="0.25">
      <c r="D7717" s="130"/>
      <c r="E7717" s="124"/>
      <c r="F7717" s="124"/>
      <c r="G7717" s="131"/>
      <c r="H7717" s="132"/>
      <c r="I7717" s="133"/>
      <c r="J7717" s="133"/>
      <c r="K7717" s="133"/>
      <c r="L7717" s="133"/>
      <c r="M7717" s="133"/>
      <c r="N7717" s="133"/>
      <c r="O7717" s="134"/>
      <c r="P7717" s="129"/>
    </row>
    <row r="7718" spans="4:16" ht="15" customHeight="1" x14ac:dyDescent="0.25">
      <c r="D7718" s="130"/>
      <c r="E7718" s="124"/>
      <c r="F7718" s="124"/>
      <c r="G7718" s="131"/>
      <c r="H7718" s="132"/>
      <c r="I7718" s="133"/>
      <c r="J7718" s="133"/>
      <c r="K7718" s="133"/>
      <c r="L7718" s="133"/>
      <c r="M7718" s="133"/>
      <c r="N7718" s="133"/>
      <c r="O7718" s="134"/>
      <c r="P7718" s="129"/>
    </row>
    <row r="7719" spans="4:16" ht="15" customHeight="1" x14ac:dyDescent="0.25">
      <c r="D7719" s="130"/>
      <c r="E7719" s="124"/>
      <c r="F7719" s="124"/>
      <c r="G7719" s="131"/>
      <c r="H7719" s="132"/>
      <c r="I7719" s="133"/>
      <c r="J7719" s="133"/>
      <c r="K7719" s="133"/>
      <c r="L7719" s="133"/>
      <c r="M7719" s="133"/>
      <c r="N7719" s="133"/>
      <c r="O7719" s="134"/>
      <c r="P7719" s="129"/>
    </row>
    <row r="7720" spans="4:16" ht="15" customHeight="1" x14ac:dyDescent="0.25">
      <c r="D7720" s="130"/>
      <c r="E7720" s="124"/>
      <c r="F7720" s="124"/>
      <c r="G7720" s="131"/>
      <c r="H7720" s="132"/>
      <c r="I7720" s="133"/>
      <c r="J7720" s="133"/>
      <c r="K7720" s="133"/>
      <c r="L7720" s="133"/>
      <c r="M7720" s="133"/>
      <c r="N7720" s="133"/>
      <c r="O7720" s="134"/>
      <c r="P7720" s="129"/>
    </row>
    <row r="7721" spans="4:16" ht="15" customHeight="1" x14ac:dyDescent="0.25">
      <c r="D7721" s="130"/>
      <c r="E7721" s="124"/>
      <c r="F7721" s="124"/>
      <c r="G7721" s="131"/>
      <c r="H7721" s="132"/>
      <c r="I7721" s="133"/>
      <c r="J7721" s="133"/>
      <c r="K7721" s="133"/>
      <c r="L7721" s="133"/>
      <c r="M7721" s="133"/>
      <c r="N7721" s="133"/>
      <c r="O7721" s="134"/>
      <c r="P7721" s="129"/>
    </row>
    <row r="7722" spans="4:16" ht="15" customHeight="1" x14ac:dyDescent="0.25">
      <c r="D7722" s="130"/>
      <c r="E7722" s="124"/>
      <c r="F7722" s="124"/>
      <c r="G7722" s="131"/>
      <c r="H7722" s="132"/>
      <c r="I7722" s="133"/>
      <c r="J7722" s="133"/>
      <c r="K7722" s="133"/>
      <c r="L7722" s="133"/>
      <c r="M7722" s="133"/>
      <c r="N7722" s="133"/>
      <c r="O7722" s="134"/>
      <c r="P7722" s="129"/>
    </row>
    <row r="7723" spans="4:16" ht="15" customHeight="1" x14ac:dyDescent="0.25">
      <c r="D7723" s="130"/>
      <c r="E7723" s="124"/>
      <c r="F7723" s="124"/>
      <c r="G7723" s="131"/>
      <c r="H7723" s="132"/>
      <c r="I7723" s="133"/>
      <c r="J7723" s="133"/>
      <c r="K7723" s="133"/>
      <c r="L7723" s="133"/>
      <c r="M7723" s="133"/>
      <c r="N7723" s="133"/>
      <c r="O7723" s="134"/>
      <c r="P7723" s="129"/>
    </row>
    <row r="7724" spans="4:16" ht="15" customHeight="1" x14ac:dyDescent="0.25">
      <c r="D7724" s="130"/>
      <c r="E7724" s="124"/>
      <c r="F7724" s="124"/>
      <c r="G7724" s="131"/>
      <c r="H7724" s="132"/>
      <c r="I7724" s="133"/>
      <c r="J7724" s="133"/>
      <c r="K7724" s="133"/>
      <c r="L7724" s="133"/>
      <c r="M7724" s="133"/>
      <c r="N7724" s="133"/>
      <c r="O7724" s="134"/>
      <c r="P7724" s="129"/>
    </row>
    <row r="7725" spans="4:16" ht="15" customHeight="1" x14ac:dyDescent="0.25">
      <c r="D7725" s="130"/>
      <c r="E7725" s="124"/>
      <c r="F7725" s="124"/>
      <c r="G7725" s="131"/>
      <c r="H7725" s="132"/>
      <c r="I7725" s="133"/>
      <c r="J7725" s="133"/>
      <c r="K7725" s="133"/>
      <c r="L7725" s="133"/>
      <c r="M7725" s="133"/>
      <c r="N7725" s="133"/>
      <c r="O7725" s="134"/>
      <c r="P7725" s="129"/>
    </row>
    <row r="7726" spans="4:16" ht="15" customHeight="1" x14ac:dyDescent="0.25">
      <c r="D7726" s="130"/>
      <c r="E7726" s="124"/>
      <c r="F7726" s="124"/>
      <c r="G7726" s="131"/>
      <c r="H7726" s="132"/>
      <c r="I7726" s="133"/>
      <c r="J7726" s="133"/>
      <c r="K7726" s="133"/>
      <c r="L7726" s="133"/>
      <c r="M7726" s="133"/>
      <c r="N7726" s="133"/>
      <c r="O7726" s="134"/>
      <c r="P7726" s="129"/>
    </row>
    <row r="7727" spans="4:16" ht="15" customHeight="1" x14ac:dyDescent="0.25">
      <c r="D7727" s="130"/>
      <c r="E7727" s="124"/>
      <c r="F7727" s="124"/>
      <c r="G7727" s="131"/>
      <c r="H7727" s="132"/>
      <c r="I7727" s="133"/>
      <c r="J7727" s="133"/>
      <c r="K7727" s="133"/>
      <c r="L7727" s="133"/>
      <c r="M7727" s="133"/>
      <c r="N7727" s="133"/>
      <c r="O7727" s="134"/>
      <c r="P7727" s="129"/>
    </row>
    <row r="7728" spans="4:16" ht="15" customHeight="1" x14ac:dyDescent="0.25">
      <c r="D7728" s="130"/>
      <c r="E7728" s="124"/>
      <c r="F7728" s="124"/>
      <c r="G7728" s="131"/>
      <c r="H7728" s="132"/>
      <c r="I7728" s="133"/>
      <c r="J7728" s="133"/>
      <c r="K7728" s="133"/>
      <c r="L7728" s="133"/>
      <c r="M7728" s="133"/>
      <c r="N7728" s="133"/>
      <c r="O7728" s="134"/>
      <c r="P7728" s="129"/>
    </row>
    <row r="7729" spans="4:16" ht="15" customHeight="1" x14ac:dyDescent="0.25">
      <c r="D7729" s="130"/>
      <c r="E7729" s="124"/>
      <c r="F7729" s="124"/>
      <c r="G7729" s="131"/>
      <c r="H7729" s="132"/>
      <c r="I7729" s="133"/>
      <c r="J7729" s="133"/>
      <c r="K7729" s="133"/>
      <c r="L7729" s="133"/>
      <c r="M7729" s="133"/>
      <c r="N7729" s="133"/>
      <c r="O7729" s="134"/>
      <c r="P7729" s="129"/>
    </row>
    <row r="7730" spans="4:16" ht="15" customHeight="1" x14ac:dyDescent="0.25">
      <c r="D7730" s="130"/>
      <c r="E7730" s="124"/>
      <c r="F7730" s="124"/>
      <c r="G7730" s="131"/>
      <c r="H7730" s="132"/>
      <c r="I7730" s="133"/>
      <c r="J7730" s="133"/>
      <c r="K7730" s="133"/>
      <c r="L7730" s="133"/>
      <c r="M7730" s="133"/>
      <c r="N7730" s="133"/>
      <c r="O7730" s="134"/>
      <c r="P7730" s="129"/>
    </row>
    <row r="7731" spans="4:16" ht="15" customHeight="1" x14ac:dyDescent="0.25">
      <c r="D7731" s="130"/>
      <c r="E7731" s="124"/>
      <c r="F7731" s="124"/>
      <c r="G7731" s="131"/>
      <c r="H7731" s="132"/>
      <c r="I7731" s="133"/>
      <c r="J7731" s="133"/>
      <c r="K7731" s="133"/>
      <c r="L7731" s="133"/>
      <c r="M7731" s="133"/>
      <c r="N7731" s="133"/>
      <c r="O7731" s="134"/>
      <c r="P7731" s="129"/>
    </row>
    <row r="7732" spans="4:16" ht="15" customHeight="1" x14ac:dyDescent="0.25">
      <c r="D7732" s="130"/>
      <c r="E7732" s="124"/>
      <c r="F7732" s="124"/>
      <c r="G7732" s="131"/>
      <c r="H7732" s="132"/>
      <c r="I7732" s="133"/>
      <c r="J7732" s="133"/>
      <c r="K7732" s="133"/>
      <c r="L7732" s="133"/>
      <c r="M7732" s="133"/>
      <c r="N7732" s="133"/>
      <c r="O7732" s="134"/>
      <c r="P7732" s="129"/>
    </row>
    <row r="7733" spans="4:16" ht="15" customHeight="1" x14ac:dyDescent="0.25">
      <c r="D7733" s="130"/>
      <c r="E7733" s="124"/>
      <c r="F7733" s="124"/>
      <c r="G7733" s="131"/>
      <c r="H7733" s="132"/>
      <c r="I7733" s="133"/>
      <c r="J7733" s="133"/>
      <c r="K7733" s="133"/>
      <c r="L7733" s="133"/>
      <c r="M7733" s="133"/>
      <c r="N7733" s="133"/>
      <c r="O7733" s="134"/>
      <c r="P7733" s="129"/>
    </row>
    <row r="7734" spans="4:16" ht="15" customHeight="1" x14ac:dyDescent="0.25">
      <c r="D7734" s="130"/>
      <c r="E7734" s="124"/>
      <c r="F7734" s="124"/>
      <c r="G7734" s="131"/>
      <c r="H7734" s="132"/>
      <c r="I7734" s="133"/>
      <c r="J7734" s="133"/>
      <c r="K7734" s="133"/>
      <c r="L7734" s="133"/>
      <c r="M7734" s="133"/>
      <c r="N7734" s="133"/>
      <c r="O7734" s="134"/>
      <c r="P7734" s="129"/>
    </row>
    <row r="7735" spans="4:16" ht="15" customHeight="1" x14ac:dyDescent="0.25">
      <c r="D7735" s="130"/>
      <c r="E7735" s="124"/>
      <c r="F7735" s="124"/>
      <c r="G7735" s="131"/>
      <c r="H7735" s="132"/>
      <c r="I7735" s="133"/>
      <c r="J7735" s="133"/>
      <c r="K7735" s="133"/>
      <c r="L7735" s="133"/>
      <c r="M7735" s="133"/>
      <c r="N7735" s="133"/>
      <c r="O7735" s="134"/>
      <c r="P7735" s="129"/>
    </row>
    <row r="7736" spans="4:16" ht="15" customHeight="1" x14ac:dyDescent="0.25">
      <c r="D7736" s="130"/>
      <c r="E7736" s="124"/>
      <c r="F7736" s="124"/>
      <c r="G7736" s="131"/>
      <c r="H7736" s="132"/>
      <c r="I7736" s="133"/>
      <c r="J7736" s="133"/>
      <c r="K7736" s="133"/>
      <c r="L7736" s="133"/>
      <c r="M7736" s="133"/>
      <c r="N7736" s="133"/>
      <c r="O7736" s="134"/>
      <c r="P7736" s="129"/>
    </row>
    <row r="7737" spans="4:16" ht="15" customHeight="1" x14ac:dyDescent="0.25">
      <c r="D7737" s="130"/>
      <c r="E7737" s="124"/>
      <c r="F7737" s="124"/>
      <c r="G7737" s="131"/>
      <c r="H7737" s="132"/>
      <c r="I7737" s="133"/>
      <c r="J7737" s="133"/>
      <c r="K7737" s="133"/>
      <c r="L7737" s="133"/>
      <c r="M7737" s="133"/>
      <c r="N7737" s="133"/>
      <c r="O7737" s="134"/>
      <c r="P7737" s="129"/>
    </row>
    <row r="7738" spans="4:16" ht="15" customHeight="1" x14ac:dyDescent="0.25">
      <c r="D7738" s="130"/>
      <c r="E7738" s="124"/>
      <c r="F7738" s="124"/>
      <c r="G7738" s="131"/>
      <c r="H7738" s="132"/>
      <c r="I7738" s="133"/>
      <c r="J7738" s="133"/>
      <c r="K7738" s="133"/>
      <c r="L7738" s="133"/>
      <c r="M7738" s="133"/>
      <c r="N7738" s="133"/>
      <c r="O7738" s="134"/>
      <c r="P7738" s="129"/>
    </row>
    <row r="7739" spans="4:16" ht="15" customHeight="1" x14ac:dyDescent="0.25">
      <c r="D7739" s="130"/>
      <c r="E7739" s="124"/>
      <c r="F7739" s="124"/>
      <c r="G7739" s="131"/>
      <c r="H7739" s="132"/>
      <c r="I7739" s="133"/>
      <c r="J7739" s="133"/>
      <c r="K7739" s="133"/>
      <c r="L7739" s="133"/>
      <c r="M7739" s="133"/>
      <c r="N7739" s="133"/>
      <c r="O7739" s="134"/>
      <c r="P7739" s="129"/>
    </row>
    <row r="7740" spans="4:16" ht="15" customHeight="1" x14ac:dyDescent="0.25">
      <c r="D7740" s="130"/>
      <c r="E7740" s="124"/>
      <c r="F7740" s="124"/>
      <c r="G7740" s="131"/>
      <c r="H7740" s="132"/>
      <c r="I7740" s="133"/>
      <c r="J7740" s="133"/>
      <c r="K7740" s="133"/>
      <c r="L7740" s="133"/>
      <c r="M7740" s="133"/>
      <c r="N7740" s="133"/>
      <c r="O7740" s="134"/>
      <c r="P7740" s="129"/>
    </row>
    <row r="7741" spans="4:16" ht="15" customHeight="1" x14ac:dyDescent="0.25">
      <c r="D7741" s="130"/>
      <c r="E7741" s="124"/>
      <c r="F7741" s="124"/>
      <c r="G7741" s="131"/>
      <c r="H7741" s="132"/>
      <c r="I7741" s="133"/>
      <c r="J7741" s="133"/>
      <c r="K7741" s="133"/>
      <c r="L7741" s="133"/>
      <c r="M7741" s="133"/>
      <c r="N7741" s="133"/>
      <c r="O7741" s="134"/>
      <c r="P7741" s="129"/>
    </row>
    <row r="7742" spans="4:16" ht="15" customHeight="1" x14ac:dyDescent="0.25">
      <c r="D7742" s="130"/>
      <c r="E7742" s="124"/>
      <c r="F7742" s="124"/>
      <c r="G7742" s="131"/>
      <c r="H7742" s="132"/>
      <c r="I7742" s="133"/>
      <c r="J7742" s="133"/>
      <c r="K7742" s="133"/>
      <c r="L7742" s="133"/>
      <c r="M7742" s="133"/>
      <c r="N7742" s="133"/>
      <c r="O7742" s="134"/>
      <c r="P7742" s="129"/>
    </row>
    <row r="7743" spans="4:16" ht="15" customHeight="1" x14ac:dyDescent="0.25">
      <c r="D7743" s="130"/>
      <c r="E7743" s="124"/>
      <c r="F7743" s="124"/>
      <c r="G7743" s="131"/>
      <c r="H7743" s="132"/>
      <c r="I7743" s="133"/>
      <c r="J7743" s="133"/>
      <c r="K7743" s="133"/>
      <c r="L7743" s="133"/>
      <c r="M7743" s="133"/>
      <c r="N7743" s="133"/>
      <c r="O7743" s="134"/>
      <c r="P7743" s="129"/>
    </row>
    <row r="7744" spans="4:16" ht="15" customHeight="1" x14ac:dyDescent="0.25">
      <c r="D7744" s="130"/>
      <c r="E7744" s="124"/>
      <c r="F7744" s="124"/>
      <c r="G7744" s="131"/>
      <c r="H7744" s="132"/>
      <c r="I7744" s="133"/>
      <c r="J7744" s="133"/>
      <c r="K7744" s="133"/>
      <c r="L7744" s="133"/>
      <c r="M7744" s="133"/>
      <c r="N7744" s="133"/>
      <c r="O7744" s="134"/>
      <c r="P7744" s="129"/>
    </row>
    <row r="7745" spans="4:16" ht="15" customHeight="1" x14ac:dyDescent="0.25">
      <c r="D7745" s="130"/>
      <c r="E7745" s="124"/>
      <c r="F7745" s="124"/>
      <c r="G7745" s="131"/>
      <c r="H7745" s="132"/>
      <c r="I7745" s="133"/>
      <c r="J7745" s="133"/>
      <c r="K7745" s="133"/>
      <c r="L7745" s="133"/>
      <c r="M7745" s="133"/>
      <c r="N7745" s="133"/>
      <c r="O7745" s="134"/>
      <c r="P7745" s="129"/>
    </row>
    <row r="7746" spans="4:16" ht="15" customHeight="1" x14ac:dyDescent="0.25">
      <c r="D7746" s="130"/>
      <c r="E7746" s="124"/>
      <c r="F7746" s="124"/>
      <c r="G7746" s="131"/>
      <c r="H7746" s="132"/>
      <c r="I7746" s="133"/>
      <c r="J7746" s="133"/>
      <c r="K7746" s="133"/>
      <c r="L7746" s="133"/>
      <c r="M7746" s="133"/>
      <c r="N7746" s="133"/>
      <c r="O7746" s="134"/>
      <c r="P7746" s="129"/>
    </row>
    <row r="7747" spans="4:16" ht="15" customHeight="1" x14ac:dyDescent="0.25">
      <c r="D7747" s="130"/>
      <c r="E7747" s="124"/>
      <c r="F7747" s="124"/>
      <c r="G7747" s="131"/>
      <c r="H7747" s="132"/>
      <c r="I7747" s="133"/>
      <c r="J7747" s="133"/>
      <c r="K7747" s="133"/>
      <c r="L7747" s="133"/>
      <c r="M7747" s="133"/>
      <c r="N7747" s="133"/>
      <c r="O7747" s="134"/>
      <c r="P7747" s="129"/>
    </row>
    <row r="7748" spans="4:16" ht="15" customHeight="1" x14ac:dyDescent="0.25">
      <c r="D7748" s="130"/>
      <c r="E7748" s="124"/>
      <c r="F7748" s="124"/>
      <c r="G7748" s="131"/>
      <c r="H7748" s="132"/>
      <c r="I7748" s="133"/>
      <c r="J7748" s="133"/>
      <c r="K7748" s="133"/>
      <c r="L7748" s="133"/>
      <c r="M7748" s="133"/>
      <c r="N7748" s="133"/>
      <c r="O7748" s="134"/>
      <c r="P7748" s="129"/>
    </row>
    <row r="7749" spans="4:16" ht="15" customHeight="1" x14ac:dyDescent="0.25">
      <c r="D7749" s="130"/>
      <c r="E7749" s="124"/>
      <c r="F7749" s="124"/>
      <c r="G7749" s="131"/>
      <c r="H7749" s="132"/>
      <c r="I7749" s="133"/>
      <c r="J7749" s="133"/>
      <c r="K7749" s="133"/>
      <c r="L7749" s="133"/>
      <c r="M7749" s="133"/>
      <c r="N7749" s="133"/>
      <c r="O7749" s="134"/>
      <c r="P7749" s="129"/>
    </row>
    <row r="7750" spans="4:16" ht="15" customHeight="1" x14ac:dyDescent="0.25">
      <c r="D7750" s="130"/>
      <c r="E7750" s="124"/>
      <c r="F7750" s="124"/>
      <c r="G7750" s="131"/>
      <c r="H7750" s="132"/>
      <c r="I7750" s="133"/>
      <c r="J7750" s="133"/>
      <c r="K7750" s="133"/>
      <c r="L7750" s="133"/>
      <c r="M7750" s="133"/>
      <c r="N7750" s="133"/>
      <c r="O7750" s="134"/>
      <c r="P7750" s="129"/>
    </row>
    <row r="7751" spans="4:16" ht="15" customHeight="1" x14ac:dyDescent="0.25">
      <c r="D7751" s="130"/>
      <c r="E7751" s="124"/>
      <c r="F7751" s="124"/>
      <c r="G7751" s="131"/>
      <c r="H7751" s="132"/>
      <c r="I7751" s="133"/>
      <c r="J7751" s="133"/>
      <c r="K7751" s="133"/>
      <c r="L7751" s="133"/>
      <c r="M7751" s="133"/>
      <c r="N7751" s="133"/>
      <c r="O7751" s="134"/>
      <c r="P7751" s="129"/>
    </row>
    <row r="7752" spans="4:16" ht="15" customHeight="1" x14ac:dyDescent="0.25">
      <c r="D7752" s="130"/>
      <c r="E7752" s="124"/>
      <c r="F7752" s="124"/>
      <c r="G7752" s="131"/>
      <c r="H7752" s="132"/>
      <c r="I7752" s="133"/>
      <c r="J7752" s="133"/>
      <c r="K7752" s="133"/>
      <c r="L7752" s="133"/>
      <c r="M7752" s="133"/>
      <c r="N7752" s="133"/>
      <c r="O7752" s="134"/>
      <c r="P7752" s="129"/>
    </row>
    <row r="7753" spans="4:16" ht="15" customHeight="1" x14ac:dyDescent="0.25">
      <c r="D7753" s="130"/>
      <c r="E7753" s="124"/>
      <c r="F7753" s="124"/>
      <c r="G7753" s="131"/>
      <c r="H7753" s="132"/>
      <c r="I7753" s="133"/>
      <c r="J7753" s="133"/>
      <c r="K7753" s="133"/>
      <c r="L7753" s="133"/>
      <c r="M7753" s="133"/>
      <c r="N7753" s="133"/>
      <c r="O7753" s="134"/>
      <c r="P7753" s="129"/>
    </row>
    <row r="7754" spans="4:16" ht="15" customHeight="1" x14ac:dyDescent="0.25">
      <c r="D7754" s="130"/>
      <c r="E7754" s="124"/>
      <c r="F7754" s="124"/>
      <c r="G7754" s="131"/>
      <c r="H7754" s="132"/>
      <c r="I7754" s="133"/>
      <c r="J7754" s="133"/>
      <c r="K7754" s="133"/>
      <c r="L7754" s="133"/>
      <c r="M7754" s="133"/>
      <c r="N7754" s="133"/>
      <c r="O7754" s="134"/>
      <c r="P7754" s="129"/>
    </row>
    <row r="7755" spans="4:16" ht="15" customHeight="1" x14ac:dyDescent="0.25">
      <c r="D7755" s="130"/>
      <c r="E7755" s="124"/>
      <c r="F7755" s="124"/>
      <c r="G7755" s="131"/>
      <c r="H7755" s="132"/>
      <c r="I7755" s="133"/>
      <c r="J7755" s="133"/>
      <c r="K7755" s="133"/>
      <c r="L7755" s="133"/>
      <c r="M7755" s="133"/>
      <c r="N7755" s="133"/>
      <c r="O7755" s="134"/>
      <c r="P7755" s="129"/>
    </row>
    <row r="7756" spans="4:16" ht="15" customHeight="1" x14ac:dyDescent="0.25">
      <c r="D7756" s="130"/>
      <c r="E7756" s="124"/>
      <c r="F7756" s="124"/>
      <c r="G7756" s="131"/>
      <c r="H7756" s="132"/>
      <c r="I7756" s="133"/>
      <c r="J7756" s="133"/>
      <c r="K7756" s="133"/>
      <c r="L7756" s="133"/>
      <c r="M7756" s="133"/>
      <c r="N7756" s="133"/>
      <c r="O7756" s="134"/>
      <c r="P7756" s="129"/>
    </row>
    <row r="7757" spans="4:16" ht="15" customHeight="1" x14ac:dyDescent="0.25">
      <c r="D7757" s="130"/>
      <c r="E7757" s="124"/>
      <c r="F7757" s="124"/>
      <c r="G7757" s="131"/>
      <c r="H7757" s="132"/>
      <c r="I7757" s="133"/>
      <c r="J7757" s="133"/>
      <c r="K7757" s="133"/>
      <c r="L7757" s="133"/>
      <c r="M7757" s="133"/>
      <c r="N7757" s="133"/>
      <c r="O7757" s="134"/>
      <c r="P7757" s="129"/>
    </row>
    <row r="7758" spans="4:16" ht="15" customHeight="1" x14ac:dyDescent="0.25">
      <c r="D7758" s="130"/>
      <c r="E7758" s="124"/>
      <c r="F7758" s="124"/>
      <c r="G7758" s="131"/>
      <c r="H7758" s="132"/>
      <c r="I7758" s="133"/>
      <c r="J7758" s="133"/>
      <c r="K7758" s="133"/>
      <c r="L7758" s="133"/>
      <c r="M7758" s="133"/>
      <c r="N7758" s="133"/>
      <c r="O7758" s="134"/>
      <c r="P7758" s="129"/>
    </row>
    <row r="7759" spans="4:16" ht="15" customHeight="1" x14ac:dyDescent="0.25">
      <c r="D7759" s="130"/>
      <c r="E7759" s="124"/>
      <c r="F7759" s="124"/>
      <c r="G7759" s="131"/>
      <c r="H7759" s="132"/>
      <c r="I7759" s="133"/>
      <c r="J7759" s="133"/>
      <c r="K7759" s="133"/>
      <c r="L7759" s="133"/>
      <c r="M7759" s="133"/>
      <c r="N7759" s="133"/>
      <c r="O7759" s="134"/>
      <c r="P7759" s="129"/>
    </row>
    <row r="7760" spans="4:16" ht="15" customHeight="1" x14ac:dyDescent="0.25">
      <c r="D7760" s="130"/>
      <c r="E7760" s="124"/>
      <c r="F7760" s="124"/>
      <c r="G7760" s="131"/>
      <c r="H7760" s="132"/>
      <c r="I7760" s="133"/>
      <c r="J7760" s="133"/>
      <c r="K7760" s="133"/>
      <c r="L7760" s="133"/>
      <c r="M7760" s="133"/>
      <c r="N7760" s="133"/>
      <c r="O7760" s="134"/>
      <c r="P7760" s="129"/>
    </row>
    <row r="7761" spans="4:16" ht="15" customHeight="1" x14ac:dyDescent="0.25">
      <c r="D7761" s="130"/>
      <c r="E7761" s="124"/>
      <c r="F7761" s="124"/>
      <c r="G7761" s="131"/>
      <c r="H7761" s="132"/>
      <c r="I7761" s="133"/>
      <c r="J7761" s="133"/>
      <c r="K7761" s="133"/>
      <c r="L7761" s="133"/>
      <c r="M7761" s="133"/>
      <c r="N7761" s="133"/>
      <c r="O7761" s="134"/>
      <c r="P7761" s="129"/>
    </row>
    <row r="7762" spans="4:16" ht="15" customHeight="1" x14ac:dyDescent="0.25">
      <c r="D7762" s="130"/>
      <c r="E7762" s="124"/>
      <c r="F7762" s="124"/>
      <c r="G7762" s="131"/>
      <c r="H7762" s="132"/>
      <c r="I7762" s="133"/>
      <c r="J7762" s="133"/>
      <c r="K7762" s="133"/>
      <c r="L7762" s="133"/>
      <c r="M7762" s="133"/>
      <c r="N7762" s="133"/>
      <c r="O7762" s="134"/>
      <c r="P7762" s="129"/>
    </row>
    <row r="7763" spans="4:16" ht="15" customHeight="1" x14ac:dyDescent="0.25">
      <c r="D7763" s="130"/>
      <c r="E7763" s="124"/>
      <c r="F7763" s="124"/>
      <c r="G7763" s="131"/>
      <c r="H7763" s="132"/>
      <c r="I7763" s="133"/>
      <c r="J7763" s="133"/>
      <c r="K7763" s="133"/>
      <c r="L7763" s="133"/>
      <c r="M7763" s="133"/>
      <c r="N7763" s="133"/>
      <c r="O7763" s="134"/>
      <c r="P7763" s="129"/>
    </row>
    <row r="7764" spans="4:16" ht="15" customHeight="1" x14ac:dyDescent="0.25">
      <c r="D7764" s="130"/>
      <c r="E7764" s="124"/>
      <c r="F7764" s="124"/>
      <c r="G7764" s="131"/>
      <c r="H7764" s="132"/>
      <c r="I7764" s="133"/>
      <c r="J7764" s="133"/>
      <c r="K7764" s="133"/>
      <c r="L7764" s="133"/>
      <c r="M7764" s="133"/>
      <c r="N7764" s="133"/>
      <c r="O7764" s="134"/>
      <c r="P7764" s="129"/>
    </row>
    <row r="7765" spans="4:16" ht="15" customHeight="1" x14ac:dyDescent="0.25">
      <c r="D7765" s="130"/>
      <c r="E7765" s="124"/>
      <c r="F7765" s="124"/>
      <c r="G7765" s="131"/>
      <c r="H7765" s="132"/>
      <c r="I7765" s="133"/>
      <c r="J7765" s="133"/>
      <c r="K7765" s="133"/>
      <c r="L7765" s="133"/>
      <c r="M7765" s="133"/>
      <c r="N7765" s="133"/>
      <c r="O7765" s="134"/>
      <c r="P7765" s="129"/>
    </row>
    <row r="7766" spans="4:16" ht="15" customHeight="1" x14ac:dyDescent="0.25">
      <c r="D7766" s="130"/>
      <c r="E7766" s="124"/>
      <c r="F7766" s="124"/>
      <c r="G7766" s="131"/>
      <c r="H7766" s="132"/>
      <c r="I7766" s="133"/>
      <c r="J7766" s="133"/>
      <c r="K7766" s="133"/>
      <c r="L7766" s="133"/>
      <c r="M7766" s="133"/>
      <c r="N7766" s="133"/>
      <c r="O7766" s="134"/>
      <c r="P7766" s="129"/>
    </row>
    <row r="7767" spans="4:16" ht="15" customHeight="1" x14ac:dyDescent="0.25">
      <c r="D7767" s="130"/>
      <c r="E7767" s="124"/>
      <c r="F7767" s="124"/>
      <c r="G7767" s="131"/>
      <c r="H7767" s="132"/>
      <c r="I7767" s="133"/>
      <c r="J7767" s="133"/>
      <c r="K7767" s="133"/>
      <c r="L7767" s="133"/>
      <c r="M7767" s="133"/>
      <c r="N7767" s="133"/>
      <c r="O7767" s="134"/>
      <c r="P7767" s="129"/>
    </row>
    <row r="7768" spans="4:16" ht="15" customHeight="1" x14ac:dyDescent="0.25">
      <c r="D7768" s="130"/>
      <c r="E7768" s="124"/>
      <c r="F7768" s="124"/>
      <c r="G7768" s="131"/>
      <c r="H7768" s="132"/>
      <c r="I7768" s="133"/>
      <c r="J7768" s="133"/>
      <c r="K7768" s="133"/>
      <c r="L7768" s="133"/>
      <c r="M7768" s="133"/>
      <c r="N7768" s="133"/>
      <c r="O7768" s="134"/>
      <c r="P7768" s="129"/>
    </row>
    <row r="7769" spans="4:16" ht="15" customHeight="1" x14ac:dyDescent="0.25">
      <c r="D7769" s="130"/>
      <c r="E7769" s="124"/>
      <c r="F7769" s="124"/>
      <c r="G7769" s="131"/>
      <c r="H7769" s="132"/>
      <c r="I7769" s="133"/>
      <c r="J7769" s="133"/>
      <c r="K7769" s="133"/>
      <c r="L7769" s="133"/>
      <c r="M7769" s="133"/>
      <c r="N7769" s="133"/>
      <c r="O7769" s="134"/>
      <c r="P7769" s="129"/>
    </row>
    <row r="7770" spans="4:16" ht="15" customHeight="1" x14ac:dyDescent="0.25">
      <c r="D7770" s="130"/>
      <c r="E7770" s="124"/>
      <c r="F7770" s="124"/>
      <c r="G7770" s="131"/>
      <c r="H7770" s="132"/>
      <c r="I7770" s="133"/>
      <c r="J7770" s="133"/>
      <c r="K7770" s="133"/>
      <c r="L7770" s="133"/>
      <c r="M7770" s="133"/>
      <c r="N7770" s="133"/>
      <c r="O7770" s="134"/>
      <c r="P7770" s="129"/>
    </row>
    <row r="7771" spans="4:16" ht="15" customHeight="1" x14ac:dyDescent="0.25">
      <c r="D7771" s="130"/>
      <c r="E7771" s="124"/>
      <c r="F7771" s="124"/>
      <c r="G7771" s="131"/>
      <c r="H7771" s="132"/>
      <c r="I7771" s="133"/>
      <c r="J7771" s="133"/>
      <c r="K7771" s="133"/>
      <c r="L7771" s="133"/>
      <c r="M7771" s="133"/>
      <c r="N7771" s="133"/>
      <c r="O7771" s="134"/>
      <c r="P7771" s="129"/>
    </row>
    <row r="7772" spans="4:16" ht="15" customHeight="1" x14ac:dyDescent="0.25">
      <c r="D7772" s="130"/>
      <c r="E7772" s="124"/>
      <c r="F7772" s="124"/>
      <c r="G7772" s="131"/>
      <c r="H7772" s="132"/>
      <c r="I7772" s="133"/>
      <c r="J7772" s="133"/>
      <c r="K7772" s="133"/>
      <c r="L7772" s="133"/>
      <c r="M7772" s="133"/>
      <c r="N7772" s="133"/>
      <c r="O7772" s="134"/>
      <c r="P7772" s="129"/>
    </row>
    <row r="7773" spans="4:16" ht="15" customHeight="1" x14ac:dyDescent="0.25">
      <c r="D7773" s="130"/>
      <c r="E7773" s="124"/>
      <c r="F7773" s="124"/>
      <c r="G7773" s="131"/>
      <c r="H7773" s="132"/>
      <c r="I7773" s="133"/>
      <c r="J7773" s="133"/>
      <c r="K7773" s="133"/>
      <c r="L7773" s="133"/>
      <c r="M7773" s="133"/>
      <c r="N7773" s="133"/>
      <c r="O7773" s="134"/>
      <c r="P7773" s="129"/>
    </row>
    <row r="7774" spans="4:16" ht="15" customHeight="1" x14ac:dyDescent="0.25">
      <c r="D7774" s="130"/>
      <c r="E7774" s="124"/>
      <c r="F7774" s="124"/>
      <c r="G7774" s="131"/>
      <c r="H7774" s="132"/>
      <c r="I7774" s="133"/>
      <c r="J7774" s="133"/>
      <c r="K7774" s="133"/>
      <c r="L7774" s="133"/>
      <c r="M7774" s="133"/>
      <c r="N7774" s="133"/>
      <c r="O7774" s="134"/>
      <c r="P7774" s="129"/>
    </row>
    <row r="7775" spans="4:16" ht="15" customHeight="1" x14ac:dyDescent="0.25">
      <c r="D7775" s="130"/>
      <c r="E7775" s="124"/>
      <c r="F7775" s="124"/>
      <c r="G7775" s="131"/>
      <c r="H7775" s="132"/>
      <c r="I7775" s="133"/>
      <c r="J7775" s="133"/>
      <c r="K7775" s="133"/>
      <c r="L7775" s="133"/>
      <c r="M7775" s="133"/>
      <c r="N7775" s="133"/>
      <c r="O7775" s="134"/>
      <c r="P7775" s="129"/>
    </row>
    <row r="7776" spans="4:16" ht="15" customHeight="1" x14ac:dyDescent="0.25">
      <c r="D7776" s="130"/>
      <c r="E7776" s="124"/>
      <c r="F7776" s="124"/>
      <c r="G7776" s="131"/>
      <c r="H7776" s="132"/>
      <c r="I7776" s="133"/>
      <c r="J7776" s="133"/>
      <c r="K7776" s="133"/>
      <c r="L7776" s="133"/>
      <c r="M7776" s="133"/>
      <c r="N7776" s="133"/>
      <c r="O7776" s="134"/>
      <c r="P7776" s="129"/>
    </row>
    <row r="7777" spans="4:16" ht="15" customHeight="1" x14ac:dyDescent="0.25">
      <c r="D7777" s="130"/>
      <c r="E7777" s="124"/>
      <c r="F7777" s="124"/>
      <c r="G7777" s="131"/>
      <c r="H7777" s="132"/>
      <c r="I7777" s="133"/>
      <c r="J7777" s="133"/>
      <c r="K7777" s="133"/>
      <c r="L7777" s="133"/>
      <c r="M7777" s="133"/>
      <c r="N7777" s="133"/>
      <c r="O7777" s="134"/>
      <c r="P7777" s="129"/>
    </row>
    <row r="7778" spans="4:16" ht="15" customHeight="1" x14ac:dyDescent="0.25">
      <c r="D7778" s="130"/>
      <c r="E7778" s="124"/>
      <c r="F7778" s="124"/>
      <c r="G7778" s="131"/>
      <c r="H7778" s="132"/>
      <c r="I7778" s="133"/>
      <c r="J7778" s="133"/>
      <c r="K7778" s="133"/>
      <c r="L7778" s="133"/>
      <c r="M7778" s="133"/>
      <c r="N7778" s="133"/>
      <c r="O7778" s="134"/>
      <c r="P7778" s="129"/>
    </row>
    <row r="7779" spans="4:16" ht="15" customHeight="1" x14ac:dyDescent="0.25">
      <c r="D7779" s="130"/>
      <c r="E7779" s="124"/>
      <c r="F7779" s="124"/>
      <c r="G7779" s="131"/>
      <c r="H7779" s="132"/>
      <c r="I7779" s="133"/>
      <c r="J7779" s="133"/>
      <c r="K7779" s="133"/>
      <c r="L7779" s="133"/>
      <c r="M7779" s="133"/>
      <c r="N7779" s="133"/>
      <c r="O7779" s="134"/>
      <c r="P7779" s="129"/>
    </row>
    <row r="7780" spans="4:16" ht="15" customHeight="1" x14ac:dyDescent="0.25">
      <c r="D7780" s="130"/>
      <c r="E7780" s="124"/>
      <c r="F7780" s="124"/>
      <c r="G7780" s="131"/>
      <c r="H7780" s="132"/>
      <c r="I7780" s="133"/>
      <c r="J7780" s="133"/>
      <c r="K7780" s="133"/>
      <c r="L7780" s="133"/>
      <c r="M7780" s="133"/>
      <c r="N7780" s="133"/>
      <c r="O7780" s="134"/>
      <c r="P7780" s="129"/>
    </row>
    <row r="7781" spans="4:16" ht="15" customHeight="1" x14ac:dyDescent="0.25">
      <c r="D7781" s="130"/>
      <c r="E7781" s="124"/>
      <c r="F7781" s="124"/>
      <c r="G7781" s="131"/>
      <c r="H7781" s="132"/>
      <c r="I7781" s="133"/>
      <c r="J7781" s="133"/>
      <c r="K7781" s="133"/>
      <c r="L7781" s="133"/>
      <c r="M7781" s="133"/>
      <c r="N7781" s="133"/>
      <c r="O7781" s="134"/>
      <c r="P7781" s="129"/>
    </row>
    <row r="7782" spans="4:16" ht="15" customHeight="1" x14ac:dyDescent="0.25">
      <c r="D7782" s="130"/>
      <c r="E7782" s="124"/>
      <c r="F7782" s="124"/>
      <c r="G7782" s="131"/>
      <c r="H7782" s="132"/>
      <c r="I7782" s="133"/>
      <c r="J7782" s="133"/>
      <c r="K7782" s="133"/>
      <c r="L7782" s="133"/>
      <c r="M7782" s="133"/>
      <c r="N7782" s="133"/>
      <c r="O7782" s="134"/>
      <c r="P7782" s="129"/>
    </row>
    <row r="7783" spans="4:16" ht="15" customHeight="1" x14ac:dyDescent="0.25">
      <c r="D7783" s="130"/>
      <c r="E7783" s="124"/>
      <c r="F7783" s="124"/>
      <c r="G7783" s="131"/>
      <c r="H7783" s="132"/>
      <c r="I7783" s="133"/>
      <c r="J7783" s="133"/>
      <c r="K7783" s="133"/>
      <c r="L7783" s="133"/>
      <c r="M7783" s="133"/>
      <c r="N7783" s="133"/>
      <c r="O7783" s="134"/>
      <c r="P7783" s="129"/>
    </row>
    <row r="7784" spans="4:16" ht="15" customHeight="1" x14ac:dyDescent="0.25">
      <c r="D7784" s="130"/>
      <c r="E7784" s="124"/>
      <c r="F7784" s="124"/>
      <c r="G7784" s="131"/>
      <c r="H7784" s="132"/>
      <c r="I7784" s="133"/>
      <c r="J7784" s="133"/>
      <c r="K7784" s="133"/>
      <c r="L7784" s="133"/>
      <c r="M7784" s="133"/>
      <c r="N7784" s="133"/>
      <c r="O7784" s="134"/>
      <c r="P7784" s="129"/>
    </row>
    <row r="7785" spans="4:16" ht="15" customHeight="1" x14ac:dyDescent="0.25">
      <c r="D7785" s="130"/>
      <c r="E7785" s="124"/>
      <c r="F7785" s="124"/>
      <c r="G7785" s="131"/>
      <c r="H7785" s="132"/>
      <c r="I7785" s="133"/>
      <c r="J7785" s="133"/>
      <c r="K7785" s="133"/>
      <c r="L7785" s="133"/>
      <c r="M7785" s="133"/>
      <c r="N7785" s="133"/>
      <c r="O7785" s="134"/>
      <c r="P7785" s="129"/>
    </row>
    <row r="7786" spans="4:16" ht="15" customHeight="1" x14ac:dyDescent="0.25">
      <c r="D7786" s="130"/>
      <c r="E7786" s="124"/>
      <c r="F7786" s="124"/>
      <c r="G7786" s="131"/>
      <c r="H7786" s="132"/>
      <c r="I7786" s="133"/>
      <c r="J7786" s="133"/>
      <c r="K7786" s="133"/>
      <c r="L7786" s="133"/>
      <c r="M7786" s="133"/>
      <c r="N7786" s="133"/>
      <c r="O7786" s="134"/>
      <c r="P7786" s="129"/>
    </row>
    <row r="7787" spans="4:16" ht="15" customHeight="1" x14ac:dyDescent="0.25">
      <c r="D7787" s="130"/>
      <c r="E7787" s="124"/>
      <c r="F7787" s="124"/>
      <c r="G7787" s="131"/>
      <c r="H7787" s="132"/>
      <c r="I7787" s="133"/>
      <c r="J7787" s="133"/>
      <c r="K7787" s="133"/>
      <c r="L7787" s="133"/>
      <c r="M7787" s="133"/>
      <c r="N7787" s="133"/>
      <c r="O7787" s="134"/>
      <c r="P7787" s="129"/>
    </row>
    <row r="7788" spans="4:16" ht="15" customHeight="1" x14ac:dyDescent="0.25">
      <c r="D7788" s="130"/>
      <c r="E7788" s="124"/>
      <c r="F7788" s="124"/>
      <c r="G7788" s="131"/>
      <c r="H7788" s="132"/>
      <c r="I7788" s="133"/>
      <c r="J7788" s="133"/>
      <c r="K7788" s="133"/>
      <c r="L7788" s="133"/>
      <c r="M7788" s="133"/>
      <c r="N7788" s="133"/>
      <c r="O7788" s="134"/>
      <c r="P7788" s="129"/>
    </row>
    <row r="7789" spans="4:16" ht="15" customHeight="1" x14ac:dyDescent="0.25">
      <c r="D7789" s="130"/>
      <c r="E7789" s="124"/>
      <c r="F7789" s="124"/>
      <c r="G7789" s="131"/>
      <c r="H7789" s="132"/>
      <c r="I7789" s="133"/>
      <c r="J7789" s="133"/>
      <c r="K7789" s="133"/>
      <c r="L7789" s="133"/>
      <c r="M7789" s="133"/>
      <c r="N7789" s="133"/>
      <c r="O7789" s="134"/>
      <c r="P7789" s="129"/>
    </row>
    <row r="7790" spans="4:16" ht="15" customHeight="1" x14ac:dyDescent="0.25">
      <c r="D7790" s="130"/>
      <c r="E7790" s="124"/>
      <c r="F7790" s="124"/>
      <c r="G7790" s="131"/>
      <c r="H7790" s="132"/>
      <c r="I7790" s="133"/>
      <c r="J7790" s="133"/>
      <c r="K7790" s="133"/>
      <c r="L7790" s="133"/>
      <c r="M7790" s="133"/>
      <c r="N7790" s="133"/>
      <c r="O7790" s="134"/>
      <c r="P7790" s="129"/>
    </row>
    <row r="7791" spans="4:16" ht="15" customHeight="1" x14ac:dyDescent="0.25">
      <c r="D7791" s="130"/>
      <c r="E7791" s="124"/>
      <c r="F7791" s="124"/>
      <c r="G7791" s="131"/>
      <c r="H7791" s="132"/>
      <c r="I7791" s="133"/>
      <c r="J7791" s="133"/>
      <c r="K7791" s="133"/>
      <c r="L7791" s="133"/>
      <c r="M7791" s="133"/>
      <c r="N7791" s="133"/>
      <c r="O7791" s="134"/>
      <c r="P7791" s="129"/>
    </row>
    <row r="7792" spans="4:16" ht="15" customHeight="1" x14ac:dyDescent="0.25">
      <c r="D7792" s="130"/>
      <c r="E7792" s="124"/>
      <c r="F7792" s="124"/>
      <c r="G7792" s="131"/>
      <c r="H7792" s="132"/>
      <c r="I7792" s="133"/>
      <c r="J7792" s="133"/>
      <c r="K7792" s="133"/>
      <c r="L7792" s="133"/>
      <c r="M7792" s="133"/>
      <c r="N7792" s="133"/>
      <c r="O7792" s="134"/>
      <c r="P7792" s="129"/>
    </row>
    <row r="7793" spans="4:16" ht="15" customHeight="1" x14ac:dyDescent="0.25">
      <c r="D7793" s="130"/>
      <c r="E7793" s="124"/>
      <c r="F7793" s="124"/>
      <c r="G7793" s="131"/>
      <c r="H7793" s="132"/>
      <c r="I7793" s="133"/>
      <c r="J7793" s="133"/>
      <c r="K7793" s="133"/>
      <c r="L7793" s="133"/>
      <c r="M7793" s="133"/>
      <c r="N7793" s="133"/>
      <c r="O7793" s="134"/>
      <c r="P7793" s="129"/>
    </row>
    <row r="7794" spans="4:16" ht="15" customHeight="1" x14ac:dyDescent="0.25">
      <c r="D7794" s="130"/>
      <c r="E7794" s="124"/>
      <c r="F7794" s="124"/>
      <c r="G7794" s="131"/>
      <c r="H7794" s="132"/>
      <c r="I7794" s="133"/>
      <c r="J7794" s="133"/>
      <c r="K7794" s="133"/>
      <c r="L7794" s="133"/>
      <c r="M7794" s="133"/>
      <c r="N7794" s="133"/>
      <c r="O7794" s="134"/>
      <c r="P7794" s="129"/>
    </row>
    <row r="7795" spans="4:16" ht="15" customHeight="1" x14ac:dyDescent="0.25">
      <c r="D7795" s="130"/>
      <c r="E7795" s="124"/>
      <c r="F7795" s="124"/>
      <c r="G7795" s="131"/>
      <c r="H7795" s="132"/>
      <c r="I7795" s="133"/>
      <c r="J7795" s="133"/>
      <c r="K7795" s="133"/>
      <c r="L7795" s="133"/>
      <c r="M7795" s="133"/>
      <c r="N7795" s="133"/>
      <c r="O7795" s="134"/>
      <c r="P7795" s="129"/>
    </row>
    <row r="7796" spans="4:16" ht="15" customHeight="1" x14ac:dyDescent="0.25">
      <c r="D7796" s="130"/>
      <c r="E7796" s="124"/>
      <c r="F7796" s="124"/>
      <c r="G7796" s="131"/>
      <c r="H7796" s="132"/>
      <c r="I7796" s="133"/>
      <c r="J7796" s="133"/>
      <c r="K7796" s="133"/>
      <c r="L7796" s="133"/>
      <c r="M7796" s="133"/>
      <c r="N7796" s="133"/>
      <c r="O7796" s="134"/>
      <c r="P7796" s="129"/>
    </row>
    <row r="7797" spans="4:16" ht="15" customHeight="1" x14ac:dyDescent="0.25">
      <c r="D7797" s="130"/>
      <c r="E7797" s="124"/>
      <c r="F7797" s="124"/>
      <c r="G7797" s="131"/>
      <c r="H7797" s="132"/>
      <c r="I7797" s="133"/>
      <c r="J7797" s="133"/>
      <c r="K7797" s="133"/>
      <c r="L7797" s="133"/>
      <c r="M7797" s="133"/>
      <c r="N7797" s="133"/>
      <c r="O7797" s="134"/>
      <c r="P7797" s="129"/>
    </row>
    <row r="7798" spans="4:16" ht="15" customHeight="1" x14ac:dyDescent="0.25">
      <c r="D7798" s="130"/>
      <c r="E7798" s="124"/>
      <c r="F7798" s="124"/>
      <c r="G7798" s="131"/>
      <c r="H7798" s="132"/>
      <c r="I7798" s="133"/>
      <c r="J7798" s="133"/>
      <c r="K7798" s="133"/>
      <c r="L7798" s="133"/>
      <c r="M7798" s="133"/>
      <c r="N7798" s="133"/>
      <c r="O7798" s="134"/>
      <c r="P7798" s="129"/>
    </row>
    <row r="7799" spans="4:16" ht="15" customHeight="1" x14ac:dyDescent="0.25">
      <c r="D7799" s="130"/>
      <c r="E7799" s="124"/>
      <c r="F7799" s="124"/>
      <c r="G7799" s="131"/>
      <c r="H7799" s="132"/>
      <c r="I7799" s="133"/>
      <c r="J7799" s="133"/>
      <c r="K7799" s="133"/>
      <c r="L7799" s="133"/>
      <c r="M7799" s="133"/>
      <c r="N7799" s="133"/>
      <c r="O7799" s="134"/>
      <c r="P7799" s="129"/>
    </row>
    <row r="7800" spans="4:16" ht="15" customHeight="1" x14ac:dyDescent="0.25">
      <c r="D7800" s="130"/>
      <c r="E7800" s="124"/>
      <c r="F7800" s="124"/>
      <c r="G7800" s="131"/>
      <c r="H7800" s="132"/>
      <c r="I7800" s="133"/>
      <c r="J7800" s="133"/>
      <c r="K7800" s="133"/>
      <c r="L7800" s="133"/>
      <c r="M7800" s="133"/>
      <c r="N7800" s="133"/>
      <c r="O7800" s="134"/>
      <c r="P7800" s="129"/>
    </row>
    <row r="7801" spans="4:16" ht="15" customHeight="1" x14ac:dyDescent="0.25">
      <c r="D7801" s="130"/>
      <c r="E7801" s="124"/>
      <c r="F7801" s="124"/>
      <c r="G7801" s="131"/>
      <c r="H7801" s="132"/>
      <c r="I7801" s="133"/>
      <c r="J7801" s="133"/>
      <c r="K7801" s="133"/>
      <c r="L7801" s="133"/>
      <c r="M7801" s="133"/>
      <c r="N7801" s="133"/>
      <c r="O7801" s="134"/>
      <c r="P7801" s="129"/>
    </row>
    <row r="7802" spans="4:16" ht="15" customHeight="1" x14ac:dyDescent="0.25">
      <c r="D7802" s="130"/>
      <c r="E7802" s="124"/>
      <c r="F7802" s="124"/>
      <c r="G7802" s="131"/>
      <c r="H7802" s="132"/>
      <c r="I7802" s="133"/>
      <c r="J7802" s="133"/>
      <c r="K7802" s="133"/>
      <c r="L7802" s="133"/>
      <c r="M7802" s="133"/>
      <c r="N7802" s="133"/>
      <c r="O7802" s="134"/>
      <c r="P7802" s="129"/>
    </row>
    <row r="7803" spans="4:16" ht="15" customHeight="1" x14ac:dyDescent="0.25">
      <c r="D7803" s="130"/>
      <c r="E7803" s="124"/>
      <c r="F7803" s="124"/>
      <c r="G7803" s="131"/>
      <c r="H7803" s="132"/>
      <c r="I7803" s="133"/>
      <c r="J7803" s="133"/>
      <c r="K7803" s="133"/>
      <c r="L7803" s="133"/>
      <c r="M7803" s="133"/>
      <c r="N7803" s="133"/>
      <c r="O7803" s="134"/>
      <c r="P7803" s="129"/>
    </row>
    <row r="7804" spans="4:16" ht="15" customHeight="1" x14ac:dyDescent="0.25">
      <c r="D7804" s="130"/>
      <c r="E7804" s="124"/>
      <c r="F7804" s="124"/>
      <c r="G7804" s="131"/>
      <c r="H7804" s="132"/>
      <c r="I7804" s="133"/>
      <c r="J7804" s="133"/>
      <c r="K7804" s="133"/>
      <c r="L7804" s="133"/>
      <c r="M7804" s="133"/>
      <c r="N7804" s="133"/>
      <c r="O7804" s="134"/>
      <c r="P7804" s="129"/>
    </row>
    <row r="7805" spans="4:16" ht="15" customHeight="1" x14ac:dyDescent="0.25">
      <c r="D7805" s="130"/>
      <c r="E7805" s="124"/>
      <c r="F7805" s="124"/>
      <c r="G7805" s="131"/>
      <c r="H7805" s="132"/>
      <c r="I7805" s="133"/>
      <c r="J7805" s="133"/>
      <c r="K7805" s="133"/>
      <c r="L7805" s="133"/>
      <c r="M7805" s="133"/>
      <c r="N7805" s="133"/>
      <c r="O7805" s="134"/>
      <c r="P7805" s="129"/>
    </row>
    <row r="7806" spans="4:16" ht="15" customHeight="1" x14ac:dyDescent="0.25">
      <c r="D7806" s="130"/>
      <c r="E7806" s="124"/>
      <c r="F7806" s="124"/>
      <c r="G7806" s="131"/>
      <c r="H7806" s="132"/>
      <c r="I7806" s="133"/>
      <c r="J7806" s="133"/>
      <c r="K7806" s="133"/>
      <c r="L7806" s="133"/>
      <c r="M7806" s="133"/>
      <c r="N7806" s="133"/>
      <c r="O7806" s="134"/>
      <c r="P7806" s="129"/>
    </row>
    <row r="7807" spans="4:16" ht="15" customHeight="1" x14ac:dyDescent="0.25">
      <c r="D7807" s="130"/>
      <c r="E7807" s="124"/>
      <c r="F7807" s="124"/>
      <c r="G7807" s="131"/>
      <c r="H7807" s="132"/>
      <c r="I7807" s="133"/>
      <c r="J7807" s="133"/>
      <c r="K7807" s="133"/>
      <c r="L7807" s="133"/>
      <c r="M7807" s="133"/>
      <c r="N7807" s="133"/>
      <c r="O7807" s="134"/>
      <c r="P7807" s="129"/>
    </row>
    <row r="7808" spans="4:16" ht="15" customHeight="1" x14ac:dyDescent="0.25">
      <c r="D7808" s="130"/>
      <c r="E7808" s="124"/>
      <c r="F7808" s="124"/>
      <c r="G7808" s="131"/>
      <c r="H7808" s="132"/>
      <c r="I7808" s="133"/>
      <c r="J7808" s="133"/>
      <c r="K7808" s="133"/>
      <c r="L7808" s="133"/>
      <c r="M7808" s="133"/>
      <c r="N7808" s="133"/>
      <c r="O7808" s="134"/>
      <c r="P7808" s="129"/>
    </row>
    <row r="7809" spans="4:16" ht="15" customHeight="1" x14ac:dyDescent="0.25">
      <c r="D7809" s="130"/>
      <c r="E7809" s="124"/>
      <c r="F7809" s="124"/>
      <c r="G7809" s="131"/>
      <c r="H7809" s="132"/>
      <c r="I7809" s="133"/>
      <c r="J7809" s="133"/>
      <c r="K7809" s="133"/>
      <c r="L7809" s="133"/>
      <c r="M7809" s="133"/>
      <c r="N7809" s="133"/>
      <c r="O7809" s="134"/>
      <c r="P7809" s="129"/>
    </row>
    <row r="7810" spans="4:16" ht="15" customHeight="1" x14ac:dyDescent="0.25">
      <c r="D7810" s="130"/>
      <c r="E7810" s="124"/>
      <c r="F7810" s="124"/>
      <c r="G7810" s="131"/>
      <c r="H7810" s="132"/>
      <c r="I7810" s="133"/>
      <c r="J7810" s="133"/>
      <c r="K7810" s="133"/>
      <c r="L7810" s="133"/>
      <c r="M7810" s="133"/>
      <c r="N7810" s="133"/>
      <c r="O7810" s="134"/>
      <c r="P7810" s="129"/>
    </row>
    <row r="7811" spans="4:16" ht="15" customHeight="1" x14ac:dyDescent="0.25">
      <c r="D7811" s="130"/>
      <c r="E7811" s="124"/>
      <c r="F7811" s="124"/>
      <c r="G7811" s="131"/>
      <c r="H7811" s="132"/>
      <c r="I7811" s="133"/>
      <c r="J7811" s="133"/>
      <c r="K7811" s="133"/>
      <c r="L7811" s="133"/>
      <c r="M7811" s="133"/>
      <c r="N7811" s="133"/>
      <c r="O7811" s="134"/>
      <c r="P7811" s="129"/>
    </row>
    <row r="7812" spans="4:16" ht="15" customHeight="1" x14ac:dyDescent="0.25">
      <c r="D7812" s="130"/>
      <c r="E7812" s="124"/>
      <c r="F7812" s="124"/>
      <c r="G7812" s="131"/>
      <c r="H7812" s="132"/>
      <c r="I7812" s="133"/>
      <c r="J7812" s="133"/>
      <c r="K7812" s="133"/>
      <c r="L7812" s="133"/>
      <c r="M7812" s="133"/>
      <c r="N7812" s="133"/>
      <c r="O7812" s="134"/>
      <c r="P7812" s="129"/>
    </row>
    <row r="7813" spans="4:16" ht="15" customHeight="1" x14ac:dyDescent="0.25">
      <c r="D7813" s="130"/>
      <c r="E7813" s="124"/>
      <c r="F7813" s="124"/>
      <c r="G7813" s="131"/>
      <c r="H7813" s="132"/>
      <c r="I7813" s="133"/>
      <c r="J7813" s="133"/>
      <c r="K7813" s="133"/>
      <c r="L7813" s="133"/>
      <c r="M7813" s="133"/>
      <c r="N7813" s="133"/>
      <c r="O7813" s="134"/>
      <c r="P7813" s="129"/>
    </row>
    <row r="7814" spans="4:16" ht="15" customHeight="1" x14ac:dyDescent="0.25">
      <c r="D7814" s="130"/>
      <c r="E7814" s="124"/>
      <c r="F7814" s="124"/>
      <c r="G7814" s="131"/>
      <c r="H7814" s="132"/>
      <c r="I7814" s="133"/>
      <c r="J7814" s="133"/>
      <c r="K7814" s="133"/>
      <c r="L7814" s="133"/>
      <c r="M7814" s="133"/>
      <c r="N7814" s="133"/>
      <c r="O7814" s="134"/>
      <c r="P7814" s="129"/>
    </row>
    <row r="7815" spans="4:16" ht="15" customHeight="1" x14ac:dyDescent="0.25">
      <c r="D7815" s="130"/>
      <c r="E7815" s="124"/>
      <c r="F7815" s="124"/>
      <c r="G7815" s="131"/>
      <c r="H7815" s="132"/>
      <c r="I7815" s="133"/>
      <c r="J7815" s="133"/>
      <c r="K7815" s="133"/>
      <c r="L7815" s="133"/>
      <c r="M7815" s="133"/>
      <c r="N7815" s="133"/>
      <c r="O7815" s="134"/>
      <c r="P7815" s="129"/>
    </row>
    <row r="7816" spans="4:16" ht="15" customHeight="1" x14ac:dyDescent="0.25">
      <c r="D7816" s="130"/>
      <c r="E7816" s="124"/>
      <c r="F7816" s="124"/>
      <c r="G7816" s="131"/>
      <c r="H7816" s="132"/>
      <c r="I7816" s="133"/>
      <c r="J7816" s="133"/>
      <c r="K7816" s="133"/>
      <c r="L7816" s="133"/>
      <c r="M7816" s="133"/>
      <c r="N7816" s="133"/>
      <c r="O7816" s="134"/>
      <c r="P7816" s="129"/>
    </row>
    <row r="7817" spans="4:16" ht="15" customHeight="1" x14ac:dyDescent="0.25">
      <c r="D7817" s="130"/>
      <c r="E7817" s="124"/>
      <c r="F7817" s="124"/>
      <c r="G7817" s="131"/>
      <c r="H7817" s="132"/>
      <c r="I7817" s="133"/>
      <c r="J7817" s="133"/>
      <c r="K7817" s="133"/>
      <c r="L7817" s="133"/>
      <c r="M7817" s="133"/>
      <c r="N7817" s="133"/>
      <c r="O7817" s="134"/>
      <c r="P7817" s="129"/>
    </row>
    <row r="7818" spans="4:16" ht="15" customHeight="1" x14ac:dyDescent="0.25">
      <c r="D7818" s="130"/>
      <c r="E7818" s="124"/>
      <c r="F7818" s="124"/>
      <c r="G7818" s="131"/>
      <c r="H7818" s="132"/>
      <c r="I7818" s="133"/>
      <c r="J7818" s="133"/>
      <c r="K7818" s="133"/>
      <c r="L7818" s="133"/>
      <c r="M7818" s="133"/>
      <c r="N7818" s="133"/>
      <c r="O7818" s="134"/>
      <c r="P7818" s="129"/>
    </row>
    <row r="7819" spans="4:16" ht="15" customHeight="1" x14ac:dyDescent="0.25">
      <c r="D7819" s="130"/>
      <c r="E7819" s="124"/>
      <c r="F7819" s="124"/>
      <c r="G7819" s="131"/>
      <c r="H7819" s="132"/>
      <c r="I7819" s="133"/>
      <c r="J7819" s="133"/>
      <c r="K7819" s="133"/>
      <c r="L7819" s="133"/>
      <c r="M7819" s="133"/>
      <c r="N7819" s="133"/>
      <c r="O7819" s="134"/>
      <c r="P7819" s="129"/>
    </row>
    <row r="7820" spans="4:16" ht="15" customHeight="1" x14ac:dyDescent="0.25">
      <c r="D7820" s="130"/>
      <c r="E7820" s="124"/>
      <c r="F7820" s="124"/>
      <c r="G7820" s="131"/>
      <c r="H7820" s="132"/>
      <c r="I7820" s="133"/>
      <c r="J7820" s="133"/>
      <c r="K7820" s="133"/>
      <c r="L7820" s="133"/>
      <c r="M7820" s="133"/>
      <c r="N7820" s="133"/>
      <c r="O7820" s="134"/>
      <c r="P7820" s="129"/>
    </row>
    <row r="7821" spans="4:16" ht="15" customHeight="1" x14ac:dyDescent="0.25">
      <c r="D7821" s="130"/>
      <c r="E7821" s="124"/>
      <c r="F7821" s="124"/>
      <c r="G7821" s="131"/>
      <c r="H7821" s="132"/>
      <c r="I7821" s="133"/>
      <c r="J7821" s="133"/>
      <c r="K7821" s="133"/>
      <c r="L7821" s="133"/>
      <c r="M7821" s="133"/>
      <c r="N7821" s="133"/>
      <c r="O7821" s="134"/>
      <c r="P7821" s="129"/>
    </row>
    <row r="7822" spans="4:16" ht="15" customHeight="1" x14ac:dyDescent="0.25">
      <c r="D7822" s="130"/>
      <c r="E7822" s="124"/>
      <c r="F7822" s="124"/>
      <c r="G7822" s="131"/>
      <c r="H7822" s="132"/>
      <c r="I7822" s="133"/>
      <c r="J7822" s="133"/>
      <c r="K7822" s="133"/>
      <c r="L7822" s="133"/>
      <c r="M7822" s="133"/>
      <c r="N7822" s="133"/>
      <c r="O7822" s="134"/>
      <c r="P7822" s="129"/>
    </row>
    <row r="7823" spans="4:16" ht="15" customHeight="1" x14ac:dyDescent="0.25">
      <c r="D7823" s="130"/>
      <c r="E7823" s="124"/>
      <c r="F7823" s="124"/>
      <c r="G7823" s="131"/>
      <c r="H7823" s="132"/>
      <c r="I7823" s="133"/>
      <c r="J7823" s="133"/>
      <c r="K7823" s="133"/>
      <c r="L7823" s="133"/>
      <c r="M7823" s="133"/>
      <c r="N7823" s="133"/>
      <c r="O7823" s="134"/>
      <c r="P7823" s="129"/>
    </row>
    <row r="7824" spans="4:16" ht="15" customHeight="1" x14ac:dyDescent="0.25">
      <c r="D7824" s="130"/>
      <c r="E7824" s="124"/>
      <c r="F7824" s="124"/>
      <c r="G7824" s="131"/>
      <c r="H7824" s="132"/>
      <c r="I7824" s="133"/>
      <c r="J7824" s="133"/>
      <c r="K7824" s="133"/>
      <c r="L7824" s="133"/>
      <c r="M7824" s="133"/>
      <c r="N7824" s="133"/>
      <c r="O7824" s="134"/>
      <c r="P7824" s="129"/>
    </row>
    <row r="7825" spans="4:16" ht="15" customHeight="1" x14ac:dyDescent="0.25">
      <c r="D7825" s="130"/>
      <c r="E7825" s="124"/>
      <c r="F7825" s="124"/>
      <c r="G7825" s="131"/>
      <c r="H7825" s="132"/>
      <c r="I7825" s="133"/>
      <c r="J7825" s="133"/>
      <c r="K7825" s="133"/>
      <c r="L7825" s="133"/>
      <c r="M7825" s="133"/>
      <c r="N7825" s="133"/>
      <c r="O7825" s="134"/>
      <c r="P7825" s="129"/>
    </row>
    <row r="7826" spans="4:16" ht="15" customHeight="1" x14ac:dyDescent="0.25">
      <c r="D7826" s="130"/>
      <c r="E7826" s="124"/>
      <c r="F7826" s="124"/>
      <c r="G7826" s="131"/>
      <c r="H7826" s="132"/>
      <c r="I7826" s="133"/>
      <c r="J7826" s="133"/>
      <c r="K7826" s="133"/>
      <c r="L7826" s="133"/>
      <c r="M7826" s="133"/>
      <c r="N7826" s="133"/>
      <c r="O7826" s="134"/>
      <c r="P7826" s="129"/>
    </row>
    <row r="7827" spans="4:16" ht="15" customHeight="1" x14ac:dyDescent="0.25">
      <c r="D7827" s="130"/>
      <c r="E7827" s="124"/>
      <c r="F7827" s="124"/>
      <c r="G7827" s="131"/>
      <c r="H7827" s="132"/>
      <c r="I7827" s="133"/>
      <c r="J7827" s="133"/>
      <c r="K7827" s="133"/>
      <c r="L7827" s="133"/>
      <c r="M7827" s="133"/>
      <c r="N7827" s="133"/>
      <c r="O7827" s="134"/>
      <c r="P7827" s="129"/>
    </row>
    <row r="7828" spans="4:16" ht="15" customHeight="1" x14ac:dyDescent="0.25">
      <c r="D7828" s="130"/>
      <c r="E7828" s="124"/>
      <c r="F7828" s="124"/>
      <c r="G7828" s="131"/>
      <c r="H7828" s="132"/>
      <c r="I7828" s="133"/>
      <c r="J7828" s="133"/>
      <c r="K7828" s="133"/>
      <c r="L7828" s="133"/>
      <c r="M7828" s="133"/>
      <c r="N7828" s="133"/>
      <c r="O7828" s="134"/>
      <c r="P7828" s="129"/>
    </row>
    <row r="7829" spans="4:16" ht="15" customHeight="1" x14ac:dyDescent="0.25">
      <c r="D7829" s="130"/>
      <c r="E7829" s="124"/>
      <c r="F7829" s="124"/>
      <c r="G7829" s="131"/>
      <c r="H7829" s="132"/>
      <c r="I7829" s="133"/>
      <c r="J7829" s="133"/>
      <c r="K7829" s="133"/>
      <c r="L7829" s="133"/>
      <c r="M7829" s="133"/>
      <c r="N7829" s="133"/>
      <c r="O7829" s="134"/>
      <c r="P7829" s="129"/>
    </row>
    <row r="7830" spans="4:16" ht="15" customHeight="1" x14ac:dyDescent="0.25">
      <c r="D7830" s="130"/>
      <c r="E7830" s="124"/>
      <c r="F7830" s="124"/>
      <c r="G7830" s="131"/>
      <c r="H7830" s="132"/>
      <c r="I7830" s="133"/>
      <c r="J7830" s="133"/>
      <c r="K7830" s="133"/>
      <c r="L7830" s="133"/>
      <c r="M7830" s="133"/>
      <c r="N7830" s="133"/>
      <c r="O7830" s="134"/>
      <c r="P7830" s="129"/>
    </row>
    <row r="7831" spans="4:16" ht="15" customHeight="1" x14ac:dyDescent="0.25">
      <c r="D7831" s="130"/>
      <c r="E7831" s="124"/>
      <c r="F7831" s="124"/>
      <c r="G7831" s="131"/>
      <c r="H7831" s="132"/>
      <c r="I7831" s="133"/>
      <c r="J7831" s="133"/>
      <c r="K7831" s="133"/>
      <c r="L7831" s="133"/>
      <c r="M7831" s="133"/>
      <c r="N7831" s="133"/>
      <c r="O7831" s="134"/>
      <c r="P7831" s="129"/>
    </row>
    <row r="7832" spans="4:16" ht="15" customHeight="1" x14ac:dyDescent="0.25">
      <c r="D7832" s="130"/>
      <c r="E7832" s="124"/>
      <c r="F7832" s="124"/>
      <c r="G7832" s="131"/>
      <c r="H7832" s="132"/>
      <c r="I7832" s="133"/>
      <c r="J7832" s="133"/>
      <c r="K7832" s="133"/>
      <c r="L7832" s="133"/>
      <c r="M7832" s="133"/>
      <c r="N7832" s="133"/>
      <c r="O7832" s="134"/>
      <c r="P7832" s="129"/>
    </row>
    <row r="7833" spans="4:16" ht="15" customHeight="1" x14ac:dyDescent="0.25">
      <c r="D7833" s="130"/>
      <c r="E7833" s="124"/>
      <c r="F7833" s="124"/>
      <c r="G7833" s="131"/>
      <c r="H7833" s="132"/>
      <c r="I7833" s="133"/>
      <c r="J7833" s="133"/>
      <c r="K7833" s="133"/>
      <c r="L7833" s="133"/>
      <c r="M7833" s="133"/>
      <c r="N7833" s="133"/>
      <c r="O7833" s="134"/>
      <c r="P7833" s="129"/>
    </row>
    <row r="7834" spans="4:16" ht="15" customHeight="1" x14ac:dyDescent="0.25">
      <c r="D7834" s="130"/>
      <c r="E7834" s="124"/>
      <c r="F7834" s="124"/>
      <c r="G7834" s="131"/>
      <c r="H7834" s="132"/>
      <c r="I7834" s="133"/>
      <c r="J7834" s="133"/>
      <c r="K7834" s="133"/>
      <c r="L7834" s="133"/>
      <c r="M7834" s="133"/>
      <c r="N7834" s="133"/>
      <c r="O7834" s="134"/>
      <c r="P7834" s="129"/>
    </row>
    <row r="7835" spans="4:16" ht="15" customHeight="1" x14ac:dyDescent="0.25">
      <c r="D7835" s="130"/>
      <c r="E7835" s="124"/>
      <c r="F7835" s="124"/>
      <c r="G7835" s="131"/>
      <c r="H7835" s="132"/>
      <c r="I7835" s="133"/>
      <c r="J7835" s="133"/>
      <c r="K7835" s="133"/>
      <c r="L7835" s="133"/>
      <c r="M7835" s="133"/>
      <c r="N7835" s="133"/>
      <c r="O7835" s="134"/>
      <c r="P7835" s="129"/>
    </row>
    <row r="7836" spans="4:16" ht="15" customHeight="1" x14ac:dyDescent="0.25">
      <c r="D7836" s="130"/>
      <c r="E7836" s="124"/>
      <c r="F7836" s="124"/>
      <c r="G7836" s="131"/>
      <c r="H7836" s="132"/>
      <c r="I7836" s="133"/>
      <c r="J7836" s="133"/>
      <c r="K7836" s="133"/>
      <c r="L7836" s="133"/>
      <c r="M7836" s="133"/>
      <c r="N7836" s="133"/>
      <c r="O7836" s="134"/>
      <c r="P7836" s="129"/>
    </row>
    <row r="7837" spans="4:16" ht="15" customHeight="1" x14ac:dyDescent="0.25">
      <c r="D7837" s="130"/>
      <c r="E7837" s="124"/>
      <c r="F7837" s="124"/>
      <c r="G7837" s="131"/>
      <c r="H7837" s="132"/>
      <c r="I7837" s="133"/>
      <c r="J7837" s="133"/>
      <c r="K7837" s="133"/>
      <c r="L7837" s="133"/>
      <c r="M7837" s="133"/>
      <c r="N7837" s="133"/>
      <c r="O7837" s="134"/>
      <c r="P7837" s="129"/>
    </row>
    <row r="7838" spans="4:16" ht="15" customHeight="1" x14ac:dyDescent="0.25">
      <c r="D7838" s="130"/>
      <c r="E7838" s="124"/>
      <c r="F7838" s="124"/>
      <c r="G7838" s="131"/>
      <c r="H7838" s="132"/>
      <c r="I7838" s="133"/>
      <c r="J7838" s="133"/>
      <c r="K7838" s="133"/>
      <c r="L7838" s="133"/>
      <c r="M7838" s="133"/>
      <c r="N7838" s="133"/>
      <c r="O7838" s="134"/>
      <c r="P7838" s="129"/>
    </row>
    <row r="7839" spans="4:16" ht="15" customHeight="1" x14ac:dyDescent="0.25">
      <c r="D7839" s="130"/>
      <c r="E7839" s="124"/>
      <c r="F7839" s="124"/>
      <c r="G7839" s="131"/>
      <c r="H7839" s="132"/>
      <c r="I7839" s="133"/>
      <c r="J7839" s="133"/>
      <c r="K7839" s="133"/>
      <c r="L7839" s="133"/>
      <c r="M7839" s="133"/>
      <c r="N7839" s="133"/>
      <c r="O7839" s="134"/>
      <c r="P7839" s="129"/>
    </row>
    <row r="7840" spans="4:16" ht="15" customHeight="1" x14ac:dyDescent="0.25">
      <c r="D7840" s="130"/>
      <c r="E7840" s="124"/>
      <c r="F7840" s="124"/>
      <c r="G7840" s="131"/>
      <c r="H7840" s="132"/>
      <c r="I7840" s="133"/>
      <c r="J7840" s="133"/>
      <c r="K7840" s="133"/>
      <c r="L7840" s="133"/>
      <c r="M7840" s="133"/>
      <c r="N7840" s="133"/>
      <c r="O7840" s="134"/>
      <c r="P7840" s="129"/>
    </row>
    <row r="7841" spans="4:16" ht="15" customHeight="1" x14ac:dyDescent="0.25">
      <c r="D7841" s="130"/>
      <c r="E7841" s="124"/>
      <c r="F7841" s="124"/>
      <c r="G7841" s="131"/>
      <c r="H7841" s="132"/>
      <c r="I7841" s="133"/>
      <c r="J7841" s="133"/>
      <c r="K7841" s="133"/>
      <c r="L7841" s="133"/>
      <c r="M7841" s="133"/>
      <c r="N7841" s="133"/>
      <c r="O7841" s="134"/>
      <c r="P7841" s="129"/>
    </row>
    <row r="7842" spans="4:16" ht="15" customHeight="1" x14ac:dyDescent="0.25">
      <c r="D7842" s="130"/>
      <c r="E7842" s="124"/>
      <c r="F7842" s="124"/>
      <c r="G7842" s="131"/>
      <c r="H7842" s="132"/>
      <c r="I7842" s="133"/>
      <c r="J7842" s="133"/>
      <c r="K7842" s="133"/>
      <c r="L7842" s="133"/>
      <c r="M7842" s="133"/>
      <c r="N7842" s="133"/>
      <c r="O7842" s="134"/>
      <c r="P7842" s="129"/>
    </row>
    <row r="7843" spans="4:16" ht="15" customHeight="1" x14ac:dyDescent="0.25">
      <c r="D7843" s="130"/>
      <c r="E7843" s="124"/>
      <c r="F7843" s="124"/>
      <c r="G7843" s="131"/>
      <c r="H7843" s="132"/>
      <c r="I7843" s="133"/>
      <c r="J7843" s="133"/>
      <c r="K7843" s="133"/>
      <c r="L7843" s="133"/>
      <c r="M7843" s="133"/>
      <c r="N7843" s="133"/>
      <c r="O7843" s="134"/>
      <c r="P7843" s="129"/>
    </row>
    <row r="7844" spans="4:16" ht="15" customHeight="1" x14ac:dyDescent="0.25">
      <c r="D7844" s="130"/>
      <c r="E7844" s="124"/>
      <c r="F7844" s="124"/>
      <c r="G7844" s="131"/>
      <c r="H7844" s="132"/>
      <c r="I7844" s="133"/>
      <c r="J7844" s="133"/>
      <c r="K7844" s="133"/>
      <c r="L7844" s="133"/>
      <c r="M7844" s="133"/>
      <c r="N7844" s="133"/>
      <c r="O7844" s="134"/>
      <c r="P7844" s="129"/>
    </row>
    <row r="7845" spans="4:16" ht="15" customHeight="1" x14ac:dyDescent="0.25">
      <c r="D7845" s="130"/>
      <c r="E7845" s="124"/>
      <c r="F7845" s="124"/>
      <c r="G7845" s="131"/>
      <c r="H7845" s="132"/>
      <c r="I7845" s="133"/>
      <c r="J7845" s="133"/>
      <c r="K7845" s="133"/>
      <c r="L7845" s="133"/>
      <c r="M7845" s="133"/>
      <c r="N7845" s="133"/>
      <c r="O7845" s="134"/>
      <c r="P7845" s="129"/>
    </row>
    <row r="7846" spans="4:16" ht="15" customHeight="1" x14ac:dyDescent="0.25">
      <c r="D7846" s="130"/>
      <c r="E7846" s="124"/>
      <c r="F7846" s="124"/>
      <c r="G7846" s="131"/>
      <c r="H7846" s="132"/>
      <c r="I7846" s="133"/>
      <c r="J7846" s="133"/>
      <c r="K7846" s="133"/>
      <c r="L7846" s="133"/>
      <c r="M7846" s="133"/>
      <c r="N7846" s="133"/>
      <c r="O7846" s="134"/>
      <c r="P7846" s="129"/>
    </row>
    <row r="7847" spans="4:16" ht="15" customHeight="1" x14ac:dyDescent="0.25">
      <c r="D7847" s="130"/>
      <c r="E7847" s="124"/>
      <c r="F7847" s="124"/>
      <c r="G7847" s="131"/>
      <c r="H7847" s="132"/>
      <c r="I7847" s="133"/>
      <c r="J7847" s="133"/>
      <c r="K7847" s="133"/>
      <c r="L7847" s="133"/>
      <c r="M7847" s="133"/>
      <c r="N7847" s="133"/>
      <c r="O7847" s="134"/>
      <c r="P7847" s="129"/>
    </row>
    <row r="7848" spans="4:16" ht="15" customHeight="1" x14ac:dyDescent="0.25">
      <c r="D7848" s="130"/>
      <c r="E7848" s="124"/>
      <c r="F7848" s="124"/>
      <c r="G7848" s="131"/>
      <c r="H7848" s="132"/>
      <c r="I7848" s="133"/>
      <c r="J7848" s="133"/>
      <c r="K7848" s="133"/>
      <c r="L7848" s="133"/>
      <c r="M7848" s="133"/>
      <c r="N7848" s="133"/>
      <c r="O7848" s="134"/>
      <c r="P7848" s="129"/>
    </row>
    <row r="7849" spans="4:16" ht="15" customHeight="1" x14ac:dyDescent="0.25">
      <c r="D7849" s="130"/>
      <c r="E7849" s="124"/>
      <c r="F7849" s="124"/>
      <c r="G7849" s="131"/>
      <c r="H7849" s="132"/>
      <c r="I7849" s="133"/>
      <c r="J7849" s="133"/>
      <c r="K7849" s="133"/>
      <c r="L7849" s="133"/>
      <c r="M7849" s="133"/>
      <c r="N7849" s="133"/>
      <c r="O7849" s="134"/>
      <c r="P7849" s="129"/>
    </row>
    <row r="7850" spans="4:16" ht="15" customHeight="1" x14ac:dyDescent="0.25">
      <c r="D7850" s="130"/>
      <c r="E7850" s="124"/>
      <c r="F7850" s="124"/>
      <c r="G7850" s="131"/>
      <c r="H7850" s="132"/>
      <c r="I7850" s="133"/>
      <c r="J7850" s="133"/>
      <c r="K7850" s="133"/>
      <c r="L7850" s="133"/>
      <c r="M7850" s="133"/>
      <c r="N7850" s="133"/>
      <c r="O7850" s="134"/>
      <c r="P7850" s="129"/>
    </row>
    <row r="7851" spans="4:16" ht="15" customHeight="1" x14ac:dyDescent="0.25">
      <c r="D7851" s="130"/>
      <c r="E7851" s="124"/>
      <c r="F7851" s="124"/>
      <c r="G7851" s="131"/>
      <c r="H7851" s="132"/>
      <c r="I7851" s="133"/>
      <c r="J7851" s="133"/>
      <c r="K7851" s="133"/>
      <c r="L7851" s="133"/>
      <c r="M7851" s="133"/>
      <c r="N7851" s="133"/>
      <c r="O7851" s="134"/>
      <c r="P7851" s="129"/>
    </row>
    <row r="7852" spans="4:16" ht="15" customHeight="1" x14ac:dyDescent="0.25">
      <c r="D7852" s="130"/>
      <c r="E7852" s="124"/>
      <c r="F7852" s="124"/>
      <c r="G7852" s="131"/>
      <c r="H7852" s="132"/>
      <c r="I7852" s="133"/>
      <c r="J7852" s="133"/>
      <c r="K7852" s="133"/>
      <c r="L7852" s="133"/>
      <c r="M7852" s="133"/>
      <c r="N7852" s="133"/>
      <c r="O7852" s="134"/>
      <c r="P7852" s="129"/>
    </row>
    <row r="7853" spans="4:16" ht="15" customHeight="1" x14ac:dyDescent="0.25">
      <c r="D7853" s="130"/>
      <c r="E7853" s="124"/>
      <c r="F7853" s="124"/>
      <c r="G7853" s="131"/>
      <c r="H7853" s="132"/>
      <c r="I7853" s="133"/>
      <c r="J7853" s="133"/>
      <c r="K7853" s="133"/>
      <c r="L7853" s="133"/>
      <c r="M7853" s="133"/>
      <c r="N7853" s="133"/>
      <c r="O7853" s="134"/>
      <c r="P7853" s="129"/>
    </row>
    <row r="7854" spans="4:16" ht="15" customHeight="1" x14ac:dyDescent="0.25">
      <c r="D7854" s="130"/>
      <c r="E7854" s="124"/>
      <c r="F7854" s="124"/>
      <c r="G7854" s="131"/>
      <c r="H7854" s="132"/>
      <c r="I7854" s="133"/>
      <c r="J7854" s="133"/>
      <c r="K7854" s="133"/>
      <c r="L7854" s="133"/>
      <c r="M7854" s="133"/>
      <c r="N7854" s="133"/>
      <c r="O7854" s="134"/>
      <c r="P7854" s="129"/>
    </row>
    <row r="7855" spans="4:16" ht="15" customHeight="1" x14ac:dyDescent="0.25">
      <c r="D7855" s="130"/>
      <c r="E7855" s="124"/>
      <c r="F7855" s="124"/>
      <c r="G7855" s="131"/>
      <c r="H7855" s="132"/>
      <c r="I7855" s="133"/>
      <c r="J7855" s="133"/>
      <c r="K7855" s="133"/>
      <c r="L7855" s="133"/>
      <c r="M7855" s="133"/>
      <c r="N7855" s="133"/>
      <c r="O7855" s="134"/>
      <c r="P7855" s="129"/>
    </row>
    <row r="7856" spans="4:16" ht="15" customHeight="1" x14ac:dyDescent="0.25">
      <c r="D7856" s="130"/>
      <c r="E7856" s="124"/>
      <c r="F7856" s="124"/>
      <c r="G7856" s="131"/>
      <c r="H7856" s="132"/>
      <c r="I7856" s="133"/>
      <c r="J7856" s="133"/>
      <c r="K7856" s="133"/>
      <c r="L7856" s="133"/>
      <c r="M7856" s="133"/>
      <c r="N7856" s="133"/>
      <c r="O7856" s="134"/>
      <c r="P7856" s="129"/>
    </row>
    <row r="7857" spans="4:16" ht="15" customHeight="1" x14ac:dyDescent="0.25">
      <c r="D7857" s="130"/>
      <c r="E7857" s="124"/>
      <c r="F7857" s="124"/>
      <c r="G7857" s="131"/>
      <c r="H7857" s="132"/>
      <c r="I7857" s="133"/>
      <c r="J7857" s="133"/>
      <c r="K7857" s="133"/>
      <c r="L7857" s="133"/>
      <c r="M7857" s="133"/>
      <c r="N7857" s="133"/>
      <c r="O7857" s="134"/>
      <c r="P7857" s="129"/>
    </row>
    <row r="7858" spans="4:16" ht="15" customHeight="1" x14ac:dyDescent="0.25">
      <c r="D7858" s="130"/>
      <c r="E7858" s="124"/>
      <c r="F7858" s="124"/>
      <c r="G7858" s="131"/>
      <c r="H7858" s="132"/>
      <c r="I7858" s="133"/>
      <c r="J7858" s="133"/>
      <c r="K7858" s="133"/>
      <c r="L7858" s="133"/>
      <c r="M7858" s="133"/>
      <c r="N7858" s="133"/>
      <c r="O7858" s="134"/>
      <c r="P7858" s="129"/>
    </row>
    <row r="7859" spans="4:16" ht="15" customHeight="1" x14ac:dyDescent="0.25">
      <c r="D7859" s="130"/>
      <c r="E7859" s="124"/>
      <c r="F7859" s="124"/>
      <c r="G7859" s="131"/>
      <c r="H7859" s="132"/>
      <c r="I7859" s="133"/>
      <c r="J7859" s="133"/>
      <c r="K7859" s="133"/>
      <c r="L7859" s="133"/>
      <c r="M7859" s="133"/>
      <c r="N7859" s="133"/>
      <c r="O7859" s="134"/>
      <c r="P7859" s="129"/>
    </row>
    <row r="7860" spans="4:16" ht="15" customHeight="1" x14ac:dyDescent="0.25">
      <c r="D7860" s="130"/>
      <c r="E7860" s="124"/>
      <c r="F7860" s="124"/>
      <c r="G7860" s="131"/>
      <c r="H7860" s="132"/>
      <c r="I7860" s="133"/>
      <c r="J7860" s="133"/>
      <c r="K7860" s="133"/>
      <c r="L7860" s="133"/>
      <c r="M7860" s="133"/>
      <c r="N7860" s="133"/>
      <c r="O7860" s="134"/>
      <c r="P7860" s="129"/>
    </row>
    <row r="7861" spans="4:16" ht="15" customHeight="1" x14ac:dyDescent="0.25">
      <c r="D7861" s="130"/>
      <c r="E7861" s="124"/>
      <c r="F7861" s="124"/>
      <c r="G7861" s="131"/>
      <c r="H7861" s="132"/>
      <c r="I7861" s="133"/>
      <c r="J7861" s="133"/>
      <c r="K7861" s="133"/>
      <c r="L7861" s="133"/>
      <c r="M7861" s="133"/>
      <c r="N7861" s="133"/>
      <c r="O7861" s="134"/>
      <c r="P7861" s="129"/>
    </row>
    <row r="7862" spans="4:16" ht="15" customHeight="1" x14ac:dyDescent="0.25">
      <c r="D7862" s="130"/>
      <c r="E7862" s="124"/>
      <c r="F7862" s="124"/>
      <c r="G7862" s="131"/>
      <c r="H7862" s="132"/>
      <c r="I7862" s="133"/>
      <c r="J7862" s="133"/>
      <c r="K7862" s="133"/>
      <c r="L7862" s="133"/>
      <c r="M7862" s="133"/>
      <c r="N7862" s="133"/>
      <c r="O7862" s="134"/>
      <c r="P7862" s="129"/>
    </row>
    <row r="7863" spans="4:16" ht="15" customHeight="1" x14ac:dyDescent="0.25">
      <c r="D7863" s="130"/>
      <c r="E7863" s="124"/>
      <c r="F7863" s="124"/>
      <c r="G7863" s="131"/>
      <c r="H7863" s="132"/>
      <c r="I7863" s="133"/>
      <c r="J7863" s="133"/>
      <c r="K7863" s="133"/>
      <c r="L7863" s="133"/>
      <c r="M7863" s="133"/>
      <c r="N7863" s="133"/>
      <c r="O7863" s="134"/>
      <c r="P7863" s="129"/>
    </row>
    <row r="7864" spans="4:16" ht="15" customHeight="1" x14ac:dyDescent="0.25">
      <c r="D7864" s="130"/>
      <c r="E7864" s="124"/>
      <c r="F7864" s="124"/>
      <c r="G7864" s="131"/>
      <c r="H7864" s="132"/>
      <c r="I7864" s="133"/>
      <c r="J7864" s="133"/>
      <c r="K7864" s="133"/>
      <c r="L7864" s="133"/>
      <c r="M7864" s="133"/>
      <c r="N7864" s="133"/>
      <c r="O7864" s="134"/>
      <c r="P7864" s="129"/>
    </row>
    <row r="7865" spans="4:16" ht="15" customHeight="1" x14ac:dyDescent="0.25">
      <c r="D7865" s="130"/>
      <c r="E7865" s="124"/>
      <c r="F7865" s="124"/>
      <c r="G7865" s="131"/>
      <c r="H7865" s="132"/>
      <c r="I7865" s="133"/>
      <c r="J7865" s="133"/>
      <c r="K7865" s="133"/>
      <c r="L7865" s="133"/>
      <c r="M7865" s="133"/>
      <c r="N7865" s="133"/>
      <c r="O7865" s="134"/>
      <c r="P7865" s="129"/>
    </row>
    <row r="7866" spans="4:16" ht="15" customHeight="1" x14ac:dyDescent="0.25">
      <c r="D7866" s="130"/>
      <c r="E7866" s="124"/>
      <c r="F7866" s="124"/>
      <c r="G7866" s="131"/>
      <c r="H7866" s="132"/>
      <c r="I7866" s="133"/>
      <c r="J7866" s="133"/>
      <c r="K7866" s="133"/>
      <c r="L7866" s="133"/>
      <c r="M7866" s="133"/>
      <c r="N7866" s="133"/>
      <c r="O7866" s="134"/>
      <c r="P7866" s="129"/>
    </row>
    <row r="7867" spans="4:16" ht="15" customHeight="1" x14ac:dyDescent="0.25">
      <c r="D7867" s="130"/>
      <c r="E7867" s="124"/>
      <c r="F7867" s="124"/>
      <c r="G7867" s="131"/>
      <c r="H7867" s="132"/>
      <c r="I7867" s="133"/>
      <c r="J7867" s="133"/>
      <c r="K7867" s="133"/>
      <c r="L7867" s="133"/>
      <c r="M7867" s="133"/>
      <c r="N7867" s="133"/>
      <c r="O7867" s="134"/>
      <c r="P7867" s="129"/>
    </row>
    <row r="7868" spans="4:16" ht="15" customHeight="1" x14ac:dyDescent="0.25">
      <c r="D7868" s="130"/>
      <c r="E7868" s="124"/>
      <c r="F7868" s="124"/>
      <c r="G7868" s="131"/>
      <c r="H7868" s="132"/>
      <c r="I7868" s="133"/>
      <c r="J7868" s="133"/>
      <c r="K7868" s="133"/>
      <c r="L7868" s="133"/>
      <c r="M7868" s="133"/>
      <c r="N7868" s="133"/>
      <c r="O7868" s="134"/>
      <c r="P7868" s="129"/>
    </row>
    <row r="7869" spans="4:16" ht="15" customHeight="1" x14ac:dyDescent="0.25">
      <c r="D7869" s="130"/>
      <c r="E7869" s="124"/>
      <c r="F7869" s="124"/>
      <c r="G7869" s="131"/>
      <c r="H7869" s="132"/>
      <c r="I7869" s="133"/>
      <c r="J7869" s="133"/>
      <c r="K7869" s="133"/>
      <c r="L7869" s="133"/>
      <c r="M7869" s="133"/>
      <c r="N7869" s="133"/>
      <c r="O7869" s="134"/>
      <c r="P7869" s="129"/>
    </row>
    <row r="7870" spans="4:16" ht="15" customHeight="1" x14ac:dyDescent="0.25">
      <c r="D7870" s="130"/>
      <c r="E7870" s="124"/>
      <c r="F7870" s="124"/>
      <c r="G7870" s="131"/>
      <c r="H7870" s="132"/>
      <c r="I7870" s="133"/>
      <c r="J7870" s="133"/>
      <c r="K7870" s="133"/>
      <c r="L7870" s="133"/>
      <c r="M7870" s="133"/>
      <c r="N7870" s="133"/>
      <c r="O7870" s="134"/>
      <c r="P7870" s="129"/>
    </row>
    <row r="7871" spans="4:16" ht="15" customHeight="1" x14ac:dyDescent="0.25">
      <c r="D7871" s="130"/>
      <c r="E7871" s="124"/>
      <c r="F7871" s="124"/>
      <c r="G7871" s="131"/>
      <c r="H7871" s="132"/>
      <c r="I7871" s="133"/>
      <c r="J7871" s="133"/>
      <c r="K7871" s="133"/>
      <c r="L7871" s="133"/>
      <c r="M7871" s="133"/>
      <c r="N7871" s="133"/>
      <c r="O7871" s="134"/>
      <c r="P7871" s="129"/>
    </row>
    <row r="7872" spans="4:16" ht="15" customHeight="1" x14ac:dyDescent="0.25">
      <c r="D7872" s="130"/>
      <c r="E7872" s="124"/>
      <c r="F7872" s="124"/>
      <c r="G7872" s="131"/>
      <c r="H7872" s="132"/>
      <c r="I7872" s="133"/>
      <c r="J7872" s="133"/>
      <c r="K7872" s="133"/>
      <c r="L7872" s="133"/>
      <c r="M7872" s="133"/>
      <c r="N7872" s="133"/>
      <c r="O7872" s="134"/>
      <c r="P7872" s="129"/>
    </row>
    <row r="7873" spans="4:16" ht="15" customHeight="1" x14ac:dyDescent="0.25">
      <c r="D7873" s="130"/>
      <c r="E7873" s="124"/>
      <c r="F7873" s="124"/>
      <c r="G7873" s="131"/>
      <c r="H7873" s="132"/>
      <c r="I7873" s="133"/>
      <c r="J7873" s="133"/>
      <c r="K7873" s="133"/>
      <c r="L7873" s="133"/>
      <c r="M7873" s="133"/>
      <c r="N7873" s="133"/>
      <c r="O7873" s="134"/>
      <c r="P7873" s="129"/>
    </row>
    <row r="7874" spans="4:16" ht="15" customHeight="1" x14ac:dyDescent="0.25">
      <c r="D7874" s="130"/>
      <c r="E7874" s="124"/>
      <c r="F7874" s="124"/>
      <c r="G7874" s="131"/>
      <c r="H7874" s="132"/>
      <c r="I7874" s="133"/>
      <c r="J7874" s="133"/>
      <c r="K7874" s="133"/>
      <c r="L7874" s="133"/>
      <c r="M7874" s="133"/>
      <c r="N7874" s="133"/>
      <c r="O7874" s="134"/>
      <c r="P7874" s="129"/>
    </row>
    <row r="7875" spans="4:16" ht="15" customHeight="1" x14ac:dyDescent="0.25">
      <c r="D7875" s="130"/>
      <c r="E7875" s="124"/>
      <c r="F7875" s="124"/>
      <c r="G7875" s="131"/>
      <c r="H7875" s="132"/>
      <c r="I7875" s="133"/>
      <c r="J7875" s="133"/>
      <c r="K7875" s="133"/>
      <c r="L7875" s="133"/>
      <c r="M7875" s="133"/>
      <c r="N7875" s="133"/>
      <c r="O7875" s="134"/>
      <c r="P7875" s="129"/>
    </row>
    <row r="7876" spans="4:16" ht="15" customHeight="1" x14ac:dyDescent="0.25">
      <c r="D7876" s="130"/>
      <c r="E7876" s="124"/>
      <c r="F7876" s="124"/>
      <c r="G7876" s="131"/>
      <c r="H7876" s="132"/>
      <c r="I7876" s="133"/>
      <c r="J7876" s="133"/>
      <c r="K7876" s="133"/>
      <c r="L7876" s="133"/>
      <c r="M7876" s="133"/>
      <c r="N7876" s="133"/>
      <c r="O7876" s="134"/>
      <c r="P7876" s="129"/>
    </row>
    <row r="7877" spans="4:16" ht="15" customHeight="1" x14ac:dyDescent="0.25">
      <c r="D7877" s="130"/>
      <c r="E7877" s="124"/>
      <c r="F7877" s="124"/>
      <c r="G7877" s="131"/>
      <c r="H7877" s="132"/>
      <c r="I7877" s="133"/>
      <c r="J7877" s="133"/>
      <c r="K7877" s="133"/>
      <c r="L7877" s="133"/>
      <c r="M7877" s="133"/>
      <c r="N7877" s="133"/>
      <c r="O7877" s="134"/>
      <c r="P7877" s="129"/>
    </row>
    <row r="7878" spans="4:16" ht="15" customHeight="1" x14ac:dyDescent="0.25">
      <c r="D7878" s="130"/>
      <c r="E7878" s="124"/>
      <c r="F7878" s="124"/>
      <c r="G7878" s="131"/>
      <c r="H7878" s="132"/>
      <c r="I7878" s="133"/>
      <c r="J7878" s="133"/>
      <c r="K7878" s="133"/>
      <c r="L7878" s="133"/>
      <c r="M7878" s="133"/>
      <c r="N7878" s="133"/>
      <c r="O7878" s="134"/>
      <c r="P7878" s="129"/>
    </row>
    <row r="7879" spans="4:16" ht="15" customHeight="1" x14ac:dyDescent="0.25">
      <c r="D7879" s="130"/>
      <c r="E7879" s="124"/>
      <c r="F7879" s="124"/>
      <c r="G7879" s="131"/>
      <c r="H7879" s="132"/>
      <c r="I7879" s="133"/>
      <c r="J7879" s="133"/>
      <c r="K7879" s="133"/>
      <c r="L7879" s="133"/>
      <c r="M7879" s="133"/>
      <c r="N7879" s="133"/>
      <c r="O7879" s="134"/>
      <c r="P7879" s="129"/>
    </row>
    <row r="7880" spans="4:16" ht="15" customHeight="1" x14ac:dyDescent="0.25">
      <c r="D7880" s="130"/>
      <c r="E7880" s="124"/>
      <c r="F7880" s="124"/>
      <c r="G7880" s="131"/>
      <c r="H7880" s="132"/>
      <c r="I7880" s="133"/>
      <c r="J7880" s="133"/>
      <c r="K7880" s="133"/>
      <c r="L7880" s="133"/>
      <c r="M7880" s="133"/>
      <c r="N7880" s="133"/>
      <c r="O7880" s="134"/>
      <c r="P7880" s="129"/>
    </row>
    <row r="7881" spans="4:16" ht="15" customHeight="1" x14ac:dyDescent="0.25">
      <c r="D7881" s="130"/>
      <c r="E7881" s="124"/>
      <c r="F7881" s="124"/>
      <c r="G7881" s="131"/>
      <c r="H7881" s="132"/>
      <c r="I7881" s="133"/>
      <c r="J7881" s="133"/>
      <c r="K7881" s="133"/>
      <c r="L7881" s="133"/>
      <c r="M7881" s="133"/>
      <c r="N7881" s="133"/>
      <c r="O7881" s="134"/>
      <c r="P7881" s="129"/>
    </row>
    <row r="7882" spans="4:16" ht="15" customHeight="1" x14ac:dyDescent="0.25">
      <c r="D7882" s="130"/>
      <c r="E7882" s="124"/>
      <c r="F7882" s="124"/>
      <c r="G7882" s="131"/>
      <c r="H7882" s="132"/>
      <c r="I7882" s="133"/>
      <c r="J7882" s="133"/>
      <c r="K7882" s="133"/>
      <c r="L7882" s="133"/>
      <c r="M7882" s="133"/>
      <c r="N7882" s="133"/>
      <c r="O7882" s="134"/>
      <c r="P7882" s="129"/>
    </row>
    <row r="7883" spans="4:16" ht="15" customHeight="1" x14ac:dyDescent="0.25">
      <c r="D7883" s="130"/>
      <c r="E7883" s="124"/>
      <c r="F7883" s="124"/>
      <c r="G7883" s="131"/>
      <c r="H7883" s="132"/>
      <c r="I7883" s="133"/>
      <c r="J7883" s="133"/>
      <c r="K7883" s="133"/>
      <c r="L7883" s="133"/>
      <c r="M7883" s="133"/>
      <c r="N7883" s="133"/>
      <c r="O7883" s="134"/>
      <c r="P7883" s="129"/>
    </row>
    <row r="7884" spans="4:16" ht="15" customHeight="1" x14ac:dyDescent="0.25">
      <c r="D7884" s="130"/>
      <c r="E7884" s="124"/>
      <c r="F7884" s="124"/>
      <c r="G7884" s="131"/>
      <c r="H7884" s="132"/>
      <c r="I7884" s="133"/>
      <c r="J7884" s="133"/>
      <c r="K7884" s="133"/>
      <c r="L7884" s="133"/>
      <c r="M7884" s="133"/>
      <c r="N7884" s="133"/>
      <c r="O7884" s="134"/>
      <c r="P7884" s="129"/>
    </row>
    <row r="7885" spans="4:16" ht="15" customHeight="1" x14ac:dyDescent="0.25">
      <c r="D7885" s="130"/>
      <c r="E7885" s="124"/>
      <c r="F7885" s="124"/>
      <c r="G7885" s="131"/>
      <c r="H7885" s="132"/>
      <c r="I7885" s="133"/>
      <c r="J7885" s="133"/>
      <c r="K7885" s="133"/>
      <c r="L7885" s="133"/>
      <c r="M7885" s="133"/>
      <c r="N7885" s="133"/>
      <c r="O7885" s="134"/>
      <c r="P7885" s="129"/>
    </row>
    <row r="7886" spans="4:16" ht="15" customHeight="1" x14ac:dyDescent="0.25">
      <c r="D7886" s="130"/>
      <c r="E7886" s="124"/>
      <c r="F7886" s="124"/>
      <c r="G7886" s="131"/>
      <c r="H7886" s="132"/>
      <c r="I7886" s="133"/>
      <c r="J7886" s="133"/>
      <c r="K7886" s="133"/>
      <c r="L7886" s="133"/>
      <c r="M7886" s="133"/>
      <c r="N7886" s="133"/>
      <c r="O7886" s="134"/>
      <c r="P7886" s="129"/>
    </row>
    <row r="7887" spans="4:16" ht="15" customHeight="1" x14ac:dyDescent="0.25">
      <c r="D7887" s="130"/>
      <c r="E7887" s="124"/>
      <c r="F7887" s="124"/>
      <c r="G7887" s="131"/>
      <c r="H7887" s="132"/>
      <c r="I7887" s="133"/>
      <c r="J7887" s="133"/>
      <c r="K7887" s="133"/>
      <c r="L7887" s="133"/>
      <c r="M7887" s="133"/>
      <c r="N7887" s="133"/>
      <c r="O7887" s="134"/>
      <c r="P7887" s="129"/>
    </row>
    <row r="7888" spans="4:16" ht="15" customHeight="1" x14ac:dyDescent="0.25">
      <c r="D7888" s="130"/>
      <c r="E7888" s="124"/>
      <c r="F7888" s="124"/>
      <c r="G7888" s="131"/>
      <c r="H7888" s="132"/>
      <c r="I7888" s="133"/>
      <c r="J7888" s="133"/>
      <c r="K7888" s="133"/>
      <c r="L7888" s="133"/>
      <c r="M7888" s="133"/>
      <c r="N7888" s="133"/>
      <c r="O7888" s="134"/>
      <c r="P7888" s="129"/>
    </row>
    <row r="7889" spans="4:16" ht="15" customHeight="1" x14ac:dyDescent="0.25">
      <c r="D7889" s="130"/>
      <c r="E7889" s="124"/>
      <c r="F7889" s="124"/>
      <c r="G7889" s="131"/>
      <c r="H7889" s="132"/>
      <c r="I7889" s="133"/>
      <c r="J7889" s="133"/>
      <c r="K7889" s="133"/>
      <c r="L7889" s="133"/>
      <c r="M7889" s="133"/>
      <c r="N7889" s="133"/>
      <c r="O7889" s="134"/>
      <c r="P7889" s="129"/>
    </row>
    <row r="7890" spans="4:16" ht="15" customHeight="1" x14ac:dyDescent="0.25">
      <c r="D7890" s="130"/>
      <c r="E7890" s="124"/>
      <c r="F7890" s="124"/>
      <c r="G7890" s="131"/>
      <c r="H7890" s="132"/>
      <c r="I7890" s="133"/>
      <c r="J7890" s="133"/>
      <c r="K7890" s="133"/>
      <c r="L7890" s="133"/>
      <c r="M7890" s="133"/>
      <c r="N7890" s="133"/>
      <c r="O7890" s="134"/>
      <c r="P7890" s="129"/>
    </row>
    <row r="7891" spans="4:16" ht="15" customHeight="1" x14ac:dyDescent="0.25">
      <c r="D7891" s="130"/>
      <c r="E7891" s="124"/>
      <c r="F7891" s="124"/>
      <c r="G7891" s="131"/>
      <c r="H7891" s="132"/>
      <c r="I7891" s="133"/>
      <c r="J7891" s="133"/>
      <c r="K7891" s="133"/>
      <c r="L7891" s="133"/>
      <c r="M7891" s="133"/>
      <c r="N7891" s="133"/>
      <c r="O7891" s="134"/>
      <c r="P7891" s="129"/>
    </row>
    <row r="7892" spans="4:16" ht="15" customHeight="1" x14ac:dyDescent="0.25">
      <c r="D7892" s="130"/>
      <c r="E7892" s="124"/>
      <c r="F7892" s="124"/>
      <c r="G7892" s="131"/>
      <c r="H7892" s="132"/>
      <c r="I7892" s="133"/>
      <c r="J7892" s="133"/>
      <c r="K7892" s="133"/>
      <c r="L7892" s="133"/>
      <c r="M7892" s="133"/>
      <c r="N7892" s="133"/>
      <c r="O7892" s="134"/>
      <c r="P7892" s="129"/>
    </row>
    <row r="7893" spans="4:16" ht="15" customHeight="1" x14ac:dyDescent="0.25">
      <c r="D7893" s="130"/>
      <c r="E7893" s="124"/>
      <c r="F7893" s="124"/>
      <c r="G7893" s="131"/>
      <c r="H7893" s="132"/>
      <c r="I7893" s="133"/>
      <c r="J7893" s="133"/>
      <c r="K7893" s="133"/>
      <c r="L7893" s="133"/>
      <c r="M7893" s="133"/>
      <c r="N7893" s="133"/>
      <c r="O7893" s="134"/>
      <c r="P7893" s="129"/>
    </row>
    <row r="7894" spans="4:16" ht="15" customHeight="1" x14ac:dyDescent="0.25">
      <c r="D7894" s="130"/>
      <c r="E7894" s="124"/>
      <c r="F7894" s="124"/>
      <c r="G7894" s="131"/>
      <c r="H7894" s="132"/>
      <c r="I7894" s="133"/>
      <c r="J7894" s="133"/>
      <c r="K7894" s="133"/>
      <c r="L7894" s="133"/>
      <c r="M7894" s="133"/>
      <c r="N7894" s="133"/>
      <c r="O7894" s="134"/>
      <c r="P7894" s="129"/>
    </row>
    <row r="7895" spans="4:16" ht="15" customHeight="1" x14ac:dyDescent="0.25">
      <c r="D7895" s="130"/>
      <c r="E7895" s="124"/>
      <c r="F7895" s="124"/>
      <c r="G7895" s="131"/>
      <c r="H7895" s="132"/>
      <c r="I7895" s="133"/>
      <c r="J7895" s="133"/>
      <c r="K7895" s="133"/>
      <c r="L7895" s="133"/>
      <c r="M7895" s="133"/>
      <c r="N7895" s="133"/>
      <c r="O7895" s="134"/>
      <c r="P7895" s="129"/>
    </row>
    <row r="7896" spans="4:16" ht="15" customHeight="1" x14ac:dyDescent="0.25">
      <c r="D7896" s="130"/>
      <c r="E7896" s="124"/>
      <c r="F7896" s="124"/>
      <c r="G7896" s="131"/>
      <c r="H7896" s="132"/>
      <c r="I7896" s="133"/>
      <c r="J7896" s="133"/>
      <c r="K7896" s="133"/>
      <c r="L7896" s="133"/>
      <c r="M7896" s="133"/>
      <c r="N7896" s="133"/>
      <c r="O7896" s="134"/>
      <c r="P7896" s="129"/>
    </row>
    <row r="7897" spans="4:16" ht="15" customHeight="1" x14ac:dyDescent="0.25">
      <c r="D7897" s="130"/>
      <c r="E7897" s="124"/>
      <c r="F7897" s="124"/>
      <c r="G7897" s="131"/>
      <c r="H7897" s="132"/>
      <c r="I7897" s="133"/>
      <c r="J7897" s="133"/>
      <c r="K7897" s="133"/>
      <c r="L7897" s="133"/>
      <c r="M7897" s="133"/>
      <c r="N7897" s="133"/>
      <c r="O7897" s="134"/>
      <c r="P7897" s="129"/>
    </row>
    <row r="7898" spans="4:16" ht="15" customHeight="1" x14ac:dyDescent="0.25">
      <c r="D7898" s="130"/>
      <c r="E7898" s="124"/>
      <c r="F7898" s="124"/>
      <c r="G7898" s="131"/>
      <c r="H7898" s="132"/>
      <c r="I7898" s="133"/>
      <c r="J7898" s="133"/>
      <c r="K7898" s="133"/>
      <c r="L7898" s="133"/>
      <c r="M7898" s="133"/>
      <c r="N7898" s="133"/>
      <c r="O7898" s="134"/>
      <c r="P7898" s="129"/>
    </row>
    <row r="7899" spans="4:16" ht="15" customHeight="1" x14ac:dyDescent="0.25">
      <c r="D7899" s="130"/>
      <c r="E7899" s="124"/>
      <c r="F7899" s="124"/>
      <c r="G7899" s="131"/>
      <c r="H7899" s="132"/>
      <c r="I7899" s="133"/>
      <c r="J7899" s="133"/>
      <c r="K7899" s="133"/>
      <c r="L7899" s="133"/>
      <c r="M7899" s="133"/>
      <c r="N7899" s="133"/>
      <c r="O7899" s="134"/>
      <c r="P7899" s="129"/>
    </row>
    <row r="7900" spans="4:16" ht="15" customHeight="1" x14ac:dyDescent="0.25">
      <c r="D7900" s="130"/>
      <c r="E7900" s="124"/>
      <c r="F7900" s="124"/>
      <c r="G7900" s="131"/>
      <c r="H7900" s="132"/>
      <c r="I7900" s="133"/>
      <c r="J7900" s="133"/>
      <c r="K7900" s="133"/>
      <c r="L7900" s="133"/>
      <c r="M7900" s="133"/>
      <c r="N7900" s="133"/>
      <c r="O7900" s="134"/>
      <c r="P7900" s="129"/>
    </row>
    <row r="7901" spans="4:16" ht="15" customHeight="1" x14ac:dyDescent="0.25">
      <c r="D7901" s="130"/>
      <c r="E7901" s="124"/>
      <c r="F7901" s="124"/>
      <c r="G7901" s="131"/>
      <c r="H7901" s="132"/>
      <c r="I7901" s="133"/>
      <c r="J7901" s="133"/>
      <c r="K7901" s="133"/>
      <c r="L7901" s="133"/>
      <c r="M7901" s="133"/>
      <c r="N7901" s="133"/>
      <c r="O7901" s="134"/>
      <c r="P7901" s="129"/>
    </row>
    <row r="7902" spans="4:16" ht="15" customHeight="1" x14ac:dyDescent="0.25">
      <c r="D7902" s="130"/>
      <c r="E7902" s="124"/>
      <c r="F7902" s="124"/>
      <c r="G7902" s="131"/>
      <c r="H7902" s="132"/>
      <c r="I7902" s="133"/>
      <c r="J7902" s="133"/>
      <c r="K7902" s="133"/>
      <c r="L7902" s="133"/>
      <c r="M7902" s="133"/>
      <c r="N7902" s="133"/>
      <c r="O7902" s="134"/>
      <c r="P7902" s="129"/>
    </row>
    <row r="7903" spans="4:16" ht="15" customHeight="1" x14ac:dyDescent="0.25">
      <c r="D7903" s="130"/>
      <c r="E7903" s="124"/>
      <c r="F7903" s="124"/>
      <c r="G7903" s="131"/>
      <c r="H7903" s="132"/>
      <c r="I7903" s="133"/>
      <c r="J7903" s="133"/>
      <c r="K7903" s="133"/>
      <c r="L7903" s="133"/>
      <c r="M7903" s="133"/>
      <c r="N7903" s="133"/>
      <c r="O7903" s="134"/>
      <c r="P7903" s="129"/>
    </row>
    <row r="7904" spans="4:16" ht="15" customHeight="1" x14ac:dyDescent="0.25">
      <c r="D7904" s="130"/>
      <c r="E7904" s="124"/>
      <c r="F7904" s="124"/>
      <c r="G7904" s="131"/>
      <c r="H7904" s="132"/>
      <c r="I7904" s="133"/>
      <c r="J7904" s="133"/>
      <c r="K7904" s="133"/>
      <c r="L7904" s="133"/>
      <c r="M7904" s="133"/>
      <c r="N7904" s="133"/>
      <c r="O7904" s="134"/>
      <c r="P7904" s="129"/>
    </row>
    <row r="7905" spans="4:16" ht="15" customHeight="1" x14ac:dyDescent="0.25">
      <c r="D7905" s="130"/>
      <c r="E7905" s="124"/>
      <c r="F7905" s="124"/>
      <c r="G7905" s="131"/>
      <c r="H7905" s="132"/>
      <c r="I7905" s="133"/>
      <c r="J7905" s="133"/>
      <c r="K7905" s="133"/>
      <c r="L7905" s="133"/>
      <c r="M7905" s="133"/>
      <c r="N7905" s="133"/>
      <c r="O7905" s="134"/>
      <c r="P7905" s="129"/>
    </row>
    <row r="7906" spans="4:16" ht="15" customHeight="1" x14ac:dyDescent="0.25">
      <c r="D7906" s="130"/>
      <c r="E7906" s="124"/>
      <c r="F7906" s="124"/>
      <c r="G7906" s="131"/>
      <c r="H7906" s="132"/>
      <c r="I7906" s="133"/>
      <c r="J7906" s="133"/>
      <c r="K7906" s="133"/>
      <c r="L7906" s="133"/>
      <c r="M7906" s="133"/>
      <c r="N7906" s="133"/>
      <c r="O7906" s="134"/>
      <c r="P7906" s="129"/>
    </row>
    <row r="7907" spans="4:16" ht="15" customHeight="1" x14ac:dyDescent="0.25">
      <c r="D7907" s="130"/>
      <c r="E7907" s="124"/>
      <c r="F7907" s="124"/>
      <c r="G7907" s="131"/>
      <c r="H7907" s="132"/>
      <c r="I7907" s="133"/>
      <c r="J7907" s="133"/>
      <c r="K7907" s="133"/>
      <c r="L7907" s="133"/>
      <c r="M7907" s="133"/>
      <c r="N7907" s="133"/>
      <c r="O7907" s="134"/>
      <c r="P7907" s="129"/>
    </row>
    <row r="7908" spans="4:16" ht="15" customHeight="1" x14ac:dyDescent="0.25">
      <c r="D7908" s="130"/>
      <c r="E7908" s="124"/>
      <c r="F7908" s="124"/>
      <c r="G7908" s="131"/>
      <c r="H7908" s="132"/>
      <c r="I7908" s="133"/>
      <c r="J7908" s="133"/>
      <c r="K7908" s="133"/>
      <c r="L7908" s="133"/>
      <c r="M7908" s="133"/>
      <c r="N7908" s="133"/>
      <c r="O7908" s="134"/>
      <c r="P7908" s="129"/>
    </row>
    <row r="7909" spans="4:16" ht="15" customHeight="1" x14ac:dyDescent="0.25">
      <c r="D7909" s="130"/>
      <c r="E7909" s="124"/>
      <c r="F7909" s="124"/>
      <c r="G7909" s="131"/>
      <c r="H7909" s="132"/>
      <c r="I7909" s="133"/>
      <c r="J7909" s="133"/>
      <c r="K7909" s="133"/>
      <c r="L7909" s="133"/>
      <c r="M7909" s="133"/>
      <c r="N7909" s="133"/>
      <c r="O7909" s="134"/>
      <c r="P7909" s="129"/>
    </row>
    <row r="7910" spans="4:16" ht="15" customHeight="1" x14ac:dyDescent="0.25">
      <c r="D7910" s="130"/>
      <c r="E7910" s="124"/>
      <c r="F7910" s="124"/>
      <c r="G7910" s="131"/>
      <c r="H7910" s="132"/>
      <c r="I7910" s="133"/>
      <c r="J7910" s="133"/>
      <c r="K7910" s="133"/>
      <c r="L7910" s="133"/>
      <c r="M7910" s="133"/>
      <c r="N7910" s="133"/>
      <c r="O7910" s="134"/>
      <c r="P7910" s="129"/>
    </row>
    <row r="7911" spans="4:16" ht="15" customHeight="1" x14ac:dyDescent="0.25">
      <c r="D7911" s="130"/>
      <c r="E7911" s="124"/>
      <c r="F7911" s="124"/>
      <c r="G7911" s="131"/>
      <c r="H7911" s="132"/>
      <c r="I7911" s="133"/>
      <c r="J7911" s="133"/>
      <c r="K7911" s="133"/>
      <c r="L7911" s="133"/>
      <c r="M7911" s="133"/>
      <c r="N7911" s="133"/>
      <c r="O7911" s="134"/>
      <c r="P7911" s="129"/>
    </row>
    <row r="7912" spans="4:16" ht="15" customHeight="1" x14ac:dyDescent="0.25">
      <c r="D7912" s="130"/>
      <c r="E7912" s="124"/>
      <c r="F7912" s="124"/>
      <c r="G7912" s="131"/>
      <c r="H7912" s="132"/>
      <c r="I7912" s="133"/>
      <c r="J7912" s="133"/>
      <c r="K7912" s="133"/>
      <c r="L7912" s="133"/>
      <c r="M7912" s="133"/>
      <c r="N7912" s="133"/>
      <c r="O7912" s="134"/>
      <c r="P7912" s="129"/>
    </row>
    <row r="7913" spans="4:16" ht="15" customHeight="1" x14ac:dyDescent="0.25">
      <c r="D7913" s="130"/>
      <c r="E7913" s="124"/>
      <c r="F7913" s="124"/>
      <c r="G7913" s="131"/>
      <c r="H7913" s="132"/>
      <c r="I7913" s="133"/>
      <c r="J7913" s="133"/>
      <c r="K7913" s="133"/>
      <c r="L7913" s="133"/>
      <c r="M7913" s="133"/>
      <c r="N7913" s="133"/>
      <c r="O7913" s="134"/>
      <c r="P7913" s="129"/>
    </row>
    <row r="7914" spans="4:16" ht="15" customHeight="1" x14ac:dyDescent="0.25">
      <c r="D7914" s="130"/>
      <c r="E7914" s="124"/>
      <c r="F7914" s="124"/>
      <c r="G7914" s="131"/>
      <c r="H7914" s="132"/>
      <c r="I7914" s="133"/>
      <c r="J7914" s="133"/>
      <c r="K7914" s="133"/>
      <c r="L7914" s="133"/>
      <c r="M7914" s="133"/>
      <c r="N7914" s="133"/>
      <c r="O7914" s="134"/>
      <c r="P7914" s="129"/>
    </row>
    <row r="7915" spans="4:16" ht="15" customHeight="1" x14ac:dyDescent="0.25">
      <c r="D7915" s="130"/>
      <c r="E7915" s="124"/>
      <c r="F7915" s="124"/>
      <c r="G7915" s="131"/>
      <c r="H7915" s="132"/>
      <c r="I7915" s="133"/>
      <c r="J7915" s="133"/>
      <c r="K7915" s="133"/>
      <c r="L7915" s="133"/>
      <c r="M7915" s="133"/>
      <c r="N7915" s="133"/>
      <c r="O7915" s="134"/>
      <c r="P7915" s="129"/>
    </row>
    <row r="7916" spans="4:16" ht="15" customHeight="1" x14ac:dyDescent="0.25">
      <c r="D7916" s="130"/>
      <c r="E7916" s="124"/>
      <c r="F7916" s="124"/>
      <c r="G7916" s="131"/>
      <c r="H7916" s="132"/>
      <c r="I7916" s="133"/>
      <c r="J7916" s="133"/>
      <c r="K7916" s="133"/>
      <c r="L7916" s="133"/>
      <c r="M7916" s="133"/>
      <c r="N7916" s="133"/>
      <c r="O7916" s="134"/>
      <c r="P7916" s="129"/>
    </row>
    <row r="7917" spans="4:16" ht="15" customHeight="1" x14ac:dyDescent="0.25">
      <c r="D7917" s="130"/>
      <c r="E7917" s="124"/>
      <c r="F7917" s="124"/>
      <c r="G7917" s="131"/>
      <c r="H7917" s="132"/>
      <c r="I7917" s="133"/>
      <c r="J7917" s="133"/>
      <c r="K7917" s="133"/>
      <c r="L7917" s="133"/>
      <c r="M7917" s="133"/>
      <c r="N7917" s="133"/>
      <c r="O7917" s="134"/>
      <c r="P7917" s="129"/>
    </row>
    <row r="7918" spans="4:16" ht="15" customHeight="1" x14ac:dyDescent="0.25">
      <c r="D7918" s="130"/>
      <c r="E7918" s="124"/>
      <c r="F7918" s="124"/>
      <c r="G7918" s="131"/>
      <c r="H7918" s="132"/>
      <c r="I7918" s="133"/>
      <c r="J7918" s="133"/>
      <c r="K7918" s="133"/>
      <c r="L7918" s="133"/>
      <c r="M7918" s="133"/>
      <c r="N7918" s="133"/>
      <c r="O7918" s="134"/>
      <c r="P7918" s="129"/>
    </row>
    <row r="7919" spans="4:16" ht="15" customHeight="1" x14ac:dyDescent="0.25">
      <c r="D7919" s="130"/>
      <c r="E7919" s="124"/>
      <c r="F7919" s="124"/>
      <c r="G7919" s="131"/>
      <c r="H7919" s="132"/>
      <c r="I7919" s="133"/>
      <c r="J7919" s="133"/>
      <c r="K7919" s="133"/>
      <c r="L7919" s="133"/>
      <c r="M7919" s="133"/>
      <c r="N7919" s="133"/>
      <c r="O7919" s="134"/>
      <c r="P7919" s="129"/>
    </row>
    <row r="7920" spans="4:16" ht="15" customHeight="1" x14ac:dyDescent="0.25">
      <c r="D7920" s="130"/>
      <c r="E7920" s="124"/>
      <c r="F7920" s="124"/>
      <c r="G7920" s="131"/>
      <c r="H7920" s="132"/>
      <c r="I7920" s="133"/>
      <c r="J7920" s="133"/>
      <c r="K7920" s="133"/>
      <c r="L7920" s="133"/>
      <c r="M7920" s="133"/>
      <c r="N7920" s="133"/>
      <c r="O7920" s="134"/>
      <c r="P7920" s="129"/>
    </row>
    <row r="7921" spans="4:16" ht="15" customHeight="1" x14ac:dyDescent="0.25">
      <c r="D7921" s="130"/>
      <c r="E7921" s="124"/>
      <c r="F7921" s="124"/>
      <c r="G7921" s="131"/>
      <c r="H7921" s="132"/>
      <c r="I7921" s="133"/>
      <c r="J7921" s="133"/>
      <c r="K7921" s="133"/>
      <c r="L7921" s="133"/>
      <c r="M7921" s="133"/>
      <c r="N7921" s="133"/>
      <c r="O7921" s="134"/>
      <c r="P7921" s="129"/>
    </row>
    <row r="7922" spans="4:16" ht="15" customHeight="1" x14ac:dyDescent="0.25">
      <c r="D7922" s="130"/>
      <c r="E7922" s="124"/>
      <c r="F7922" s="124"/>
      <c r="G7922" s="131"/>
      <c r="H7922" s="132"/>
      <c r="I7922" s="133"/>
      <c r="J7922" s="133"/>
      <c r="K7922" s="133"/>
      <c r="L7922" s="133"/>
      <c r="M7922" s="133"/>
      <c r="N7922" s="133"/>
      <c r="O7922" s="134"/>
      <c r="P7922" s="129"/>
    </row>
    <row r="7923" spans="4:16" ht="15" customHeight="1" x14ac:dyDescent="0.25">
      <c r="D7923" s="130"/>
      <c r="E7923" s="124"/>
      <c r="F7923" s="124"/>
      <c r="G7923" s="131"/>
      <c r="H7923" s="132"/>
      <c r="I7923" s="133"/>
      <c r="J7923" s="133"/>
      <c r="K7923" s="133"/>
      <c r="L7923" s="133"/>
      <c r="M7923" s="133"/>
      <c r="N7923" s="133"/>
      <c r="O7923" s="134"/>
      <c r="P7923" s="129"/>
    </row>
    <row r="7924" spans="4:16" ht="15" customHeight="1" x14ac:dyDescent="0.25">
      <c r="D7924" s="130"/>
      <c r="E7924" s="124"/>
      <c r="F7924" s="124"/>
      <c r="G7924" s="131"/>
      <c r="H7924" s="132"/>
      <c r="I7924" s="133"/>
      <c r="J7924" s="133"/>
      <c r="K7924" s="133"/>
      <c r="L7924" s="133"/>
      <c r="M7924" s="133"/>
      <c r="N7924" s="133"/>
      <c r="O7924" s="134"/>
      <c r="P7924" s="129"/>
    </row>
    <row r="7925" spans="4:16" ht="15" customHeight="1" x14ac:dyDescent="0.25">
      <c r="D7925" s="130"/>
      <c r="E7925" s="124"/>
      <c r="F7925" s="124"/>
      <c r="G7925" s="131"/>
      <c r="H7925" s="132"/>
      <c r="I7925" s="133"/>
      <c r="J7925" s="133"/>
      <c r="K7925" s="133"/>
      <c r="L7925" s="133"/>
      <c r="M7925" s="133"/>
      <c r="N7925" s="133"/>
      <c r="O7925" s="134"/>
      <c r="P7925" s="129"/>
    </row>
    <row r="7926" spans="4:16" ht="15" customHeight="1" x14ac:dyDescent="0.25">
      <c r="D7926" s="130"/>
      <c r="E7926" s="124"/>
      <c r="F7926" s="124"/>
      <c r="G7926" s="131"/>
      <c r="H7926" s="132"/>
      <c r="I7926" s="133"/>
      <c r="J7926" s="133"/>
      <c r="K7926" s="133"/>
      <c r="L7926" s="133"/>
      <c r="M7926" s="133"/>
      <c r="N7926" s="133"/>
      <c r="O7926" s="134"/>
      <c r="P7926" s="129"/>
    </row>
    <row r="7927" spans="4:16" ht="15" customHeight="1" x14ac:dyDescent="0.25">
      <c r="D7927" s="130"/>
      <c r="E7927" s="124"/>
      <c r="F7927" s="124"/>
      <c r="G7927" s="131"/>
      <c r="H7927" s="132"/>
      <c r="I7927" s="133"/>
      <c r="J7927" s="133"/>
      <c r="K7927" s="133"/>
      <c r="L7927" s="133"/>
      <c r="M7927" s="133"/>
      <c r="N7927" s="133"/>
      <c r="O7927" s="134"/>
      <c r="P7927" s="129"/>
    </row>
    <row r="7928" spans="4:16" ht="15" customHeight="1" x14ac:dyDescent="0.25">
      <c r="D7928" s="130"/>
      <c r="E7928" s="124"/>
      <c r="F7928" s="124"/>
      <c r="G7928" s="131"/>
      <c r="H7928" s="132"/>
      <c r="I7928" s="133"/>
      <c r="J7928" s="133"/>
      <c r="K7928" s="133"/>
      <c r="L7928" s="133"/>
      <c r="M7928" s="133"/>
      <c r="N7928" s="133"/>
      <c r="O7928" s="134"/>
      <c r="P7928" s="129"/>
    </row>
    <row r="7929" spans="4:16" ht="15" customHeight="1" x14ac:dyDescent="0.25">
      <c r="D7929" s="130"/>
      <c r="E7929" s="124"/>
      <c r="F7929" s="124"/>
      <c r="G7929" s="131"/>
      <c r="H7929" s="132"/>
      <c r="I7929" s="133"/>
      <c r="J7929" s="133"/>
      <c r="K7929" s="133"/>
      <c r="L7929" s="133"/>
      <c r="M7929" s="133"/>
      <c r="N7929" s="133"/>
      <c r="O7929" s="134"/>
      <c r="P7929" s="129"/>
    </row>
    <row r="7930" spans="4:16" ht="15" customHeight="1" x14ac:dyDescent="0.25">
      <c r="D7930" s="130"/>
      <c r="E7930" s="124"/>
      <c r="F7930" s="124"/>
      <c r="G7930" s="131"/>
      <c r="H7930" s="132"/>
      <c r="I7930" s="133"/>
      <c r="J7930" s="133"/>
      <c r="K7930" s="133"/>
      <c r="L7930" s="133"/>
      <c r="M7930" s="133"/>
      <c r="N7930" s="133"/>
      <c r="O7930" s="134"/>
      <c r="P7930" s="129"/>
    </row>
    <row r="7931" spans="4:16" ht="15" customHeight="1" x14ac:dyDescent="0.25">
      <c r="D7931" s="130"/>
      <c r="E7931" s="124"/>
      <c r="F7931" s="124"/>
      <c r="G7931" s="131"/>
      <c r="H7931" s="132"/>
      <c r="I7931" s="133"/>
      <c r="J7931" s="133"/>
      <c r="K7931" s="133"/>
      <c r="L7931" s="133"/>
      <c r="M7931" s="133"/>
      <c r="N7931" s="133"/>
      <c r="O7931" s="134"/>
      <c r="P7931" s="129"/>
    </row>
    <row r="7932" spans="4:16" ht="15" customHeight="1" x14ac:dyDescent="0.25">
      <c r="D7932" s="130"/>
      <c r="E7932" s="124"/>
      <c r="F7932" s="124"/>
      <c r="G7932" s="131"/>
      <c r="H7932" s="132"/>
      <c r="I7932" s="133"/>
      <c r="J7932" s="133"/>
      <c r="K7932" s="133"/>
      <c r="L7932" s="133"/>
      <c r="M7932" s="133"/>
      <c r="N7932" s="133"/>
      <c r="O7932" s="134"/>
      <c r="P7932" s="129"/>
    </row>
    <row r="7933" spans="4:16" ht="15" customHeight="1" x14ac:dyDescent="0.25">
      <c r="D7933" s="130"/>
      <c r="E7933" s="124"/>
      <c r="F7933" s="124"/>
      <c r="G7933" s="131"/>
      <c r="H7933" s="132"/>
      <c r="I7933" s="133"/>
      <c r="J7933" s="133"/>
      <c r="K7933" s="133"/>
      <c r="L7933" s="133"/>
      <c r="M7933" s="133"/>
      <c r="N7933" s="133"/>
      <c r="O7933" s="134"/>
      <c r="P7933" s="129"/>
    </row>
    <row r="7934" spans="4:16" ht="15" customHeight="1" x14ac:dyDescent="0.25">
      <c r="D7934" s="130"/>
      <c r="E7934" s="124"/>
      <c r="F7934" s="124"/>
      <c r="G7934" s="131"/>
      <c r="H7934" s="132"/>
      <c r="I7934" s="133"/>
      <c r="J7934" s="133"/>
      <c r="K7934" s="133"/>
      <c r="L7934" s="133"/>
      <c r="M7934" s="133"/>
      <c r="N7934" s="133"/>
      <c r="O7934" s="134"/>
      <c r="P7934" s="129"/>
    </row>
    <row r="7935" spans="4:16" ht="15" customHeight="1" x14ac:dyDescent="0.25">
      <c r="D7935" s="130"/>
      <c r="E7935" s="124"/>
      <c r="F7935" s="124"/>
      <c r="G7935" s="131"/>
      <c r="H7935" s="132"/>
      <c r="I7935" s="133"/>
      <c r="J7935" s="133"/>
      <c r="K7935" s="133"/>
      <c r="L7935" s="133"/>
      <c r="M7935" s="133"/>
      <c r="N7935" s="133"/>
      <c r="O7935" s="134"/>
      <c r="P7935" s="129"/>
    </row>
    <row r="7936" spans="4:16" ht="15" customHeight="1" x14ac:dyDescent="0.25">
      <c r="D7936" s="130"/>
      <c r="E7936" s="124"/>
      <c r="F7936" s="124"/>
      <c r="G7936" s="131"/>
      <c r="H7936" s="132"/>
      <c r="I7936" s="133"/>
      <c r="J7936" s="133"/>
      <c r="K7936" s="133"/>
      <c r="L7936" s="133"/>
      <c r="M7936" s="133"/>
      <c r="N7936" s="133"/>
      <c r="O7936" s="134"/>
      <c r="P7936" s="129"/>
    </row>
    <row r="7937" spans="4:16" ht="15" customHeight="1" x14ac:dyDescent="0.25">
      <c r="D7937" s="130"/>
      <c r="E7937" s="124"/>
      <c r="F7937" s="124"/>
      <c r="G7937" s="131"/>
      <c r="H7937" s="132"/>
      <c r="I7937" s="133"/>
      <c r="J7937" s="133"/>
      <c r="K7937" s="133"/>
      <c r="L7937" s="133"/>
      <c r="M7937" s="133"/>
      <c r="N7937" s="133"/>
      <c r="O7937" s="134"/>
      <c r="P7937" s="129"/>
    </row>
    <row r="7938" spans="4:16" ht="15" customHeight="1" x14ac:dyDescent="0.25">
      <c r="D7938" s="130"/>
      <c r="E7938" s="124"/>
      <c r="F7938" s="124"/>
      <c r="G7938" s="131"/>
      <c r="H7938" s="132"/>
      <c r="I7938" s="133"/>
      <c r="J7938" s="133"/>
      <c r="K7938" s="133"/>
      <c r="L7938" s="133"/>
      <c r="M7938" s="133"/>
      <c r="N7938" s="133"/>
      <c r="O7938" s="134"/>
      <c r="P7938" s="129"/>
    </row>
    <row r="7939" spans="4:16" ht="15" customHeight="1" x14ac:dyDescent="0.25">
      <c r="D7939" s="130"/>
      <c r="E7939" s="124"/>
      <c r="F7939" s="124"/>
      <c r="G7939" s="131"/>
      <c r="H7939" s="132"/>
      <c r="I7939" s="133"/>
      <c r="J7939" s="133"/>
      <c r="K7939" s="133"/>
      <c r="L7939" s="133"/>
      <c r="M7939" s="133"/>
      <c r="N7939" s="133"/>
      <c r="O7939" s="134"/>
      <c r="P7939" s="129"/>
    </row>
    <row r="7940" spans="4:16" ht="15" customHeight="1" x14ac:dyDescent="0.25">
      <c r="D7940" s="130"/>
      <c r="E7940" s="124"/>
      <c r="F7940" s="124"/>
      <c r="G7940" s="131"/>
      <c r="H7940" s="132"/>
      <c r="I7940" s="133"/>
      <c r="J7940" s="133"/>
      <c r="K7940" s="133"/>
      <c r="L7940" s="133"/>
      <c r="M7940" s="133"/>
      <c r="N7940" s="133"/>
      <c r="O7940" s="134"/>
      <c r="P7940" s="129"/>
    </row>
    <row r="7941" spans="4:16" ht="15" customHeight="1" x14ac:dyDescent="0.25">
      <c r="D7941" s="130"/>
      <c r="E7941" s="124"/>
      <c r="F7941" s="124"/>
      <c r="G7941" s="131"/>
      <c r="H7941" s="132"/>
      <c r="I7941" s="133"/>
      <c r="J7941" s="133"/>
      <c r="K7941" s="133"/>
      <c r="L7941" s="133"/>
      <c r="M7941" s="133"/>
      <c r="N7941" s="133"/>
      <c r="O7941" s="134"/>
      <c r="P7941" s="129"/>
    </row>
    <row r="7942" spans="4:16" ht="15" customHeight="1" x14ac:dyDescent="0.25">
      <c r="D7942" s="130"/>
      <c r="E7942" s="124"/>
      <c r="F7942" s="124"/>
      <c r="G7942" s="131"/>
      <c r="H7942" s="132"/>
      <c r="I7942" s="133"/>
      <c r="J7942" s="133"/>
      <c r="K7942" s="133"/>
      <c r="L7942" s="133"/>
      <c r="M7942" s="133"/>
      <c r="N7942" s="133"/>
      <c r="O7942" s="134"/>
      <c r="P7942" s="129"/>
    </row>
    <row r="7943" spans="4:16" ht="15" customHeight="1" x14ac:dyDescent="0.25">
      <c r="D7943" s="130"/>
      <c r="E7943" s="124"/>
      <c r="F7943" s="124"/>
      <c r="G7943" s="131"/>
      <c r="H7943" s="132"/>
      <c r="I7943" s="133"/>
      <c r="J7943" s="133"/>
      <c r="K7943" s="133"/>
      <c r="L7943" s="133"/>
      <c r="M7943" s="133"/>
      <c r="N7943" s="133"/>
      <c r="O7943" s="134"/>
      <c r="P7943" s="129"/>
    </row>
    <row r="7944" spans="4:16" ht="15" customHeight="1" x14ac:dyDescent="0.25">
      <c r="D7944" s="130"/>
      <c r="E7944" s="124"/>
      <c r="F7944" s="124"/>
      <c r="G7944" s="131"/>
      <c r="H7944" s="132"/>
      <c r="I7944" s="133"/>
      <c r="J7944" s="133"/>
      <c r="K7944" s="133"/>
      <c r="L7944" s="133"/>
      <c r="M7944" s="133"/>
      <c r="N7944" s="133"/>
      <c r="O7944" s="134"/>
      <c r="P7944" s="129"/>
    </row>
    <row r="7945" spans="4:16" ht="15" customHeight="1" x14ac:dyDescent="0.25">
      <c r="D7945" s="130"/>
      <c r="E7945" s="124"/>
      <c r="F7945" s="124"/>
      <c r="G7945" s="131"/>
      <c r="H7945" s="132"/>
      <c r="I7945" s="133"/>
      <c r="J7945" s="133"/>
      <c r="K7945" s="133"/>
      <c r="L7945" s="133"/>
      <c r="M7945" s="133"/>
      <c r="N7945" s="133"/>
      <c r="O7945" s="134"/>
      <c r="P7945" s="129"/>
    </row>
    <row r="7946" spans="4:16" ht="15" customHeight="1" x14ac:dyDescent="0.25">
      <c r="D7946" s="130"/>
      <c r="E7946" s="124"/>
      <c r="F7946" s="124"/>
      <c r="G7946" s="131"/>
      <c r="H7946" s="132"/>
      <c r="I7946" s="133"/>
      <c r="J7946" s="133"/>
      <c r="K7946" s="133"/>
      <c r="L7946" s="133"/>
      <c r="M7946" s="133"/>
      <c r="N7946" s="133"/>
      <c r="O7946" s="134"/>
      <c r="P7946" s="129"/>
    </row>
    <row r="7947" spans="4:16" ht="15" customHeight="1" x14ac:dyDescent="0.25">
      <c r="D7947" s="130"/>
      <c r="E7947" s="124"/>
      <c r="F7947" s="124"/>
      <c r="G7947" s="131"/>
      <c r="H7947" s="132"/>
      <c r="I7947" s="133"/>
      <c r="J7947" s="133"/>
      <c r="K7947" s="133"/>
      <c r="L7947" s="133"/>
      <c r="M7947" s="133"/>
      <c r="N7947" s="133"/>
      <c r="O7947" s="134"/>
      <c r="P7947" s="129"/>
    </row>
    <row r="7948" spans="4:16" ht="15" customHeight="1" x14ac:dyDescent="0.25">
      <c r="D7948" s="130"/>
      <c r="E7948" s="124"/>
      <c r="F7948" s="124"/>
      <c r="G7948" s="131"/>
      <c r="H7948" s="132"/>
      <c r="I7948" s="133"/>
      <c r="J7948" s="133"/>
      <c r="K7948" s="133"/>
      <c r="L7948" s="133"/>
      <c r="M7948" s="133"/>
      <c r="N7948" s="133"/>
      <c r="O7948" s="134"/>
      <c r="P7948" s="129"/>
    </row>
    <row r="7949" spans="4:16" ht="15" customHeight="1" x14ac:dyDescent="0.25">
      <c r="D7949" s="130"/>
      <c r="E7949" s="124"/>
      <c r="F7949" s="124"/>
      <c r="G7949" s="131"/>
      <c r="H7949" s="132"/>
      <c r="I7949" s="133"/>
      <c r="J7949" s="133"/>
      <c r="K7949" s="133"/>
      <c r="L7949" s="133"/>
      <c r="M7949" s="133"/>
      <c r="N7949" s="133"/>
      <c r="O7949" s="134"/>
      <c r="P7949" s="129"/>
    </row>
    <row r="7950" spans="4:16" ht="15" customHeight="1" x14ac:dyDescent="0.25">
      <c r="D7950" s="130"/>
      <c r="E7950" s="124"/>
      <c r="F7950" s="124"/>
      <c r="G7950" s="131"/>
      <c r="H7950" s="132"/>
      <c r="I7950" s="133"/>
      <c r="J7950" s="133"/>
      <c r="K7950" s="133"/>
      <c r="L7950" s="133"/>
      <c r="M7950" s="133"/>
      <c r="N7950" s="133"/>
      <c r="O7950" s="134"/>
      <c r="P7950" s="129"/>
    </row>
    <row r="7951" spans="4:16" ht="15" customHeight="1" x14ac:dyDescent="0.25">
      <c r="D7951" s="130"/>
      <c r="E7951" s="124"/>
      <c r="F7951" s="124"/>
      <c r="G7951" s="131"/>
      <c r="H7951" s="132"/>
      <c r="I7951" s="133"/>
      <c r="J7951" s="133"/>
      <c r="K7951" s="133"/>
      <c r="L7951" s="133"/>
      <c r="M7951" s="133"/>
      <c r="N7951" s="133"/>
      <c r="O7951" s="134"/>
      <c r="P7951" s="129"/>
    </row>
    <row r="7952" spans="4:16" ht="15" customHeight="1" x14ac:dyDescent="0.25">
      <c r="D7952" s="130"/>
      <c r="E7952" s="124"/>
      <c r="F7952" s="124"/>
      <c r="G7952" s="131"/>
      <c r="H7952" s="132"/>
      <c r="I7952" s="133"/>
      <c r="J7952" s="133"/>
      <c r="K7952" s="133"/>
      <c r="L7952" s="133"/>
      <c r="M7952" s="133"/>
      <c r="N7952" s="133"/>
      <c r="O7952" s="134"/>
      <c r="P7952" s="129"/>
    </row>
    <row r="7953" spans="4:16" ht="15" customHeight="1" x14ac:dyDescent="0.25">
      <c r="D7953" s="130"/>
      <c r="E7953" s="124"/>
      <c r="F7953" s="124"/>
      <c r="G7953" s="131"/>
      <c r="H7953" s="132"/>
      <c r="I7953" s="133"/>
      <c r="J7953" s="133"/>
      <c r="K7953" s="133"/>
      <c r="L7953" s="133"/>
      <c r="M7953" s="133"/>
      <c r="N7953" s="133"/>
      <c r="O7953" s="134"/>
      <c r="P7953" s="129"/>
    </row>
    <row r="7954" spans="4:16" ht="15" customHeight="1" x14ac:dyDescent="0.25">
      <c r="D7954" s="130"/>
      <c r="E7954" s="124"/>
      <c r="F7954" s="124"/>
      <c r="G7954" s="131"/>
      <c r="H7954" s="132"/>
      <c r="I7954" s="133"/>
      <c r="J7954" s="133"/>
      <c r="K7954" s="133"/>
      <c r="L7954" s="133"/>
      <c r="M7954" s="133"/>
      <c r="N7954" s="133"/>
      <c r="O7954" s="134"/>
      <c r="P7954" s="129"/>
    </row>
    <row r="7955" spans="4:16" ht="15" customHeight="1" x14ac:dyDescent="0.25">
      <c r="D7955" s="130"/>
      <c r="E7955" s="124"/>
      <c r="F7955" s="124"/>
      <c r="G7955" s="131"/>
      <c r="H7955" s="132"/>
      <c r="I7955" s="133"/>
      <c r="J7955" s="133"/>
      <c r="K7955" s="133"/>
      <c r="L7955" s="133"/>
      <c r="M7955" s="133"/>
      <c r="N7955" s="133"/>
      <c r="O7955" s="134"/>
      <c r="P7955" s="129"/>
    </row>
    <row r="7956" spans="4:16" ht="15" customHeight="1" x14ac:dyDescent="0.25">
      <c r="D7956" s="130"/>
      <c r="E7956" s="124"/>
      <c r="F7956" s="124"/>
      <c r="G7956" s="131"/>
      <c r="H7956" s="132"/>
      <c r="I7956" s="133"/>
      <c r="J7956" s="133"/>
      <c r="K7956" s="133"/>
      <c r="L7956" s="133"/>
      <c r="M7956" s="133"/>
      <c r="N7956" s="133"/>
      <c r="O7956" s="134"/>
      <c r="P7956" s="129"/>
    </row>
    <row r="7957" spans="4:16" ht="15" customHeight="1" x14ac:dyDescent="0.25">
      <c r="D7957" s="130"/>
      <c r="E7957" s="124"/>
      <c r="F7957" s="124"/>
      <c r="G7957" s="131"/>
      <c r="H7957" s="132"/>
      <c r="I7957" s="133"/>
      <c r="J7957" s="133"/>
      <c r="K7957" s="133"/>
      <c r="L7957" s="133"/>
      <c r="M7957" s="133"/>
      <c r="N7957" s="133"/>
      <c r="O7957" s="134"/>
      <c r="P7957" s="129"/>
    </row>
    <row r="7958" spans="4:16" ht="15" customHeight="1" x14ac:dyDescent="0.25">
      <c r="D7958" s="130"/>
      <c r="E7958" s="124"/>
      <c r="F7958" s="124"/>
      <c r="G7958" s="131"/>
      <c r="H7958" s="132"/>
      <c r="I7958" s="133"/>
      <c r="J7958" s="133"/>
      <c r="K7958" s="133"/>
      <c r="L7958" s="133"/>
      <c r="M7958" s="133"/>
      <c r="N7958" s="133"/>
      <c r="O7958" s="134"/>
      <c r="P7958" s="129"/>
    </row>
    <row r="7959" spans="4:16" ht="15" customHeight="1" x14ac:dyDescent="0.25">
      <c r="D7959" s="130"/>
      <c r="E7959" s="124"/>
      <c r="F7959" s="124"/>
      <c r="G7959" s="131"/>
      <c r="H7959" s="132"/>
      <c r="I7959" s="133"/>
      <c r="J7959" s="133"/>
      <c r="K7959" s="133"/>
      <c r="L7959" s="133"/>
      <c r="M7959" s="133"/>
      <c r="N7959" s="133"/>
      <c r="O7959" s="134"/>
      <c r="P7959" s="129"/>
    </row>
    <row r="7960" spans="4:16" ht="15" customHeight="1" x14ac:dyDescent="0.25">
      <c r="D7960" s="130"/>
      <c r="E7960" s="124"/>
      <c r="F7960" s="124"/>
      <c r="G7960" s="131"/>
      <c r="H7960" s="132"/>
      <c r="I7960" s="133"/>
      <c r="J7960" s="133"/>
      <c r="K7960" s="133"/>
      <c r="L7960" s="133"/>
      <c r="M7960" s="133"/>
      <c r="N7960" s="133"/>
      <c r="O7960" s="134"/>
      <c r="P7960" s="129"/>
    </row>
    <row r="7961" spans="4:16" ht="15" customHeight="1" x14ac:dyDescent="0.25">
      <c r="D7961" s="130"/>
      <c r="E7961" s="124"/>
      <c r="F7961" s="124"/>
      <c r="G7961" s="131"/>
      <c r="H7961" s="132"/>
      <c r="I7961" s="133"/>
      <c r="J7961" s="133"/>
      <c r="K7961" s="133"/>
      <c r="L7961" s="133"/>
      <c r="M7961" s="133"/>
      <c r="N7961" s="133"/>
      <c r="O7961" s="134"/>
      <c r="P7961" s="129"/>
    </row>
    <row r="7962" spans="4:16" ht="15" customHeight="1" x14ac:dyDescent="0.25">
      <c r="D7962" s="130"/>
      <c r="E7962" s="124"/>
      <c r="F7962" s="124"/>
      <c r="G7962" s="131"/>
      <c r="H7962" s="132"/>
      <c r="I7962" s="133"/>
      <c r="J7962" s="133"/>
      <c r="K7962" s="133"/>
      <c r="L7962" s="133"/>
      <c r="M7962" s="133"/>
      <c r="N7962" s="133"/>
      <c r="O7962" s="134"/>
      <c r="P7962" s="129"/>
    </row>
    <row r="7963" spans="4:16" ht="15" customHeight="1" x14ac:dyDescent="0.25">
      <c r="D7963" s="130"/>
      <c r="E7963" s="124"/>
      <c r="F7963" s="124"/>
      <c r="G7963" s="131"/>
      <c r="H7963" s="132"/>
      <c r="I7963" s="133"/>
      <c r="J7963" s="133"/>
      <c r="K7963" s="133"/>
      <c r="L7963" s="133"/>
      <c r="M7963" s="133"/>
      <c r="N7963" s="133"/>
      <c r="O7963" s="134"/>
      <c r="P7963" s="129"/>
    </row>
    <row r="7964" spans="4:16" ht="15" customHeight="1" x14ac:dyDescent="0.25">
      <c r="D7964" s="130"/>
      <c r="E7964" s="124"/>
      <c r="F7964" s="124"/>
      <c r="G7964" s="131"/>
      <c r="H7964" s="132"/>
      <c r="I7964" s="133"/>
      <c r="J7964" s="133"/>
      <c r="K7964" s="133"/>
      <c r="L7964" s="133"/>
      <c r="M7964" s="133"/>
      <c r="N7964" s="133"/>
      <c r="O7964" s="134"/>
      <c r="P7964" s="129"/>
    </row>
    <row r="7965" spans="4:16" ht="15" customHeight="1" x14ac:dyDescent="0.25">
      <c r="D7965" s="130"/>
      <c r="E7965" s="124"/>
      <c r="F7965" s="124"/>
      <c r="G7965" s="131"/>
      <c r="H7965" s="132"/>
      <c r="I7965" s="133"/>
      <c r="J7965" s="133"/>
      <c r="K7965" s="133"/>
      <c r="L7965" s="133"/>
      <c r="M7965" s="133"/>
      <c r="N7965" s="133"/>
      <c r="O7965" s="134"/>
      <c r="P7965" s="129"/>
    </row>
    <row r="7966" spans="4:16" ht="15" customHeight="1" x14ac:dyDescent="0.25">
      <c r="D7966" s="130"/>
      <c r="E7966" s="124"/>
      <c r="F7966" s="124"/>
      <c r="G7966" s="131"/>
      <c r="H7966" s="132"/>
      <c r="I7966" s="133"/>
      <c r="J7966" s="133"/>
      <c r="K7966" s="133"/>
      <c r="L7966" s="133"/>
      <c r="M7966" s="133"/>
      <c r="N7966" s="133"/>
      <c r="O7966" s="134"/>
      <c r="P7966" s="129"/>
    </row>
    <row r="7967" spans="4:16" ht="15" customHeight="1" x14ac:dyDescent="0.25">
      <c r="D7967" s="130"/>
      <c r="E7967" s="124"/>
      <c r="F7967" s="124"/>
      <c r="G7967" s="131"/>
      <c r="H7967" s="132"/>
      <c r="I7967" s="133"/>
      <c r="J7967" s="133"/>
      <c r="K7967" s="133"/>
      <c r="L7967" s="133"/>
      <c r="M7967" s="133"/>
      <c r="N7967" s="133"/>
      <c r="O7967" s="134"/>
      <c r="P7967" s="129"/>
    </row>
    <row r="7968" spans="4:16" ht="15" customHeight="1" x14ac:dyDescent="0.25">
      <c r="D7968" s="130"/>
      <c r="E7968" s="124"/>
      <c r="F7968" s="124"/>
      <c r="G7968" s="131"/>
      <c r="H7968" s="132"/>
      <c r="I7968" s="133"/>
      <c r="J7968" s="133"/>
      <c r="K7968" s="133"/>
      <c r="L7968" s="133"/>
      <c r="M7968" s="133"/>
      <c r="N7968" s="133"/>
      <c r="O7968" s="134"/>
      <c r="P7968" s="129"/>
    </row>
    <row r="7969" spans="4:16" ht="15" customHeight="1" x14ac:dyDescent="0.25">
      <c r="D7969" s="130"/>
      <c r="E7969" s="124"/>
      <c r="F7969" s="124"/>
      <c r="G7969" s="131"/>
      <c r="H7969" s="132"/>
      <c r="I7969" s="133"/>
      <c r="J7969" s="133"/>
      <c r="K7969" s="133"/>
      <c r="L7969" s="133"/>
      <c r="M7969" s="133"/>
      <c r="N7969" s="133"/>
      <c r="O7969" s="134"/>
      <c r="P7969" s="129"/>
    </row>
    <row r="7970" spans="4:16" ht="15" customHeight="1" x14ac:dyDescent="0.25">
      <c r="D7970" s="130"/>
      <c r="E7970" s="124"/>
      <c r="F7970" s="124"/>
      <c r="G7970" s="131"/>
      <c r="H7970" s="132"/>
      <c r="I7970" s="133"/>
      <c r="J7970" s="133"/>
      <c r="K7970" s="133"/>
      <c r="L7970" s="133"/>
      <c r="M7970" s="133"/>
      <c r="N7970" s="133"/>
      <c r="O7970" s="134"/>
      <c r="P7970" s="129"/>
    </row>
    <row r="7971" spans="4:16" ht="15" customHeight="1" x14ac:dyDescent="0.25">
      <c r="D7971" s="130"/>
      <c r="E7971" s="124"/>
      <c r="F7971" s="124"/>
      <c r="G7971" s="131"/>
      <c r="H7971" s="132"/>
      <c r="I7971" s="133"/>
      <c r="J7971" s="133"/>
      <c r="K7971" s="133"/>
      <c r="L7971" s="133"/>
      <c r="M7971" s="133"/>
      <c r="N7971" s="133"/>
      <c r="O7971" s="134"/>
      <c r="P7971" s="129"/>
    </row>
    <row r="7972" spans="4:16" ht="15" customHeight="1" x14ac:dyDescent="0.25">
      <c r="D7972" s="130"/>
      <c r="E7972" s="124"/>
      <c r="F7972" s="124"/>
      <c r="G7972" s="131"/>
      <c r="H7972" s="132"/>
      <c r="I7972" s="133"/>
      <c r="J7972" s="133"/>
      <c r="K7972" s="133"/>
      <c r="L7972" s="133"/>
      <c r="M7972" s="133"/>
      <c r="N7972" s="133"/>
      <c r="O7972" s="134"/>
      <c r="P7972" s="129"/>
    </row>
    <row r="7973" spans="4:16" ht="15" customHeight="1" x14ac:dyDescent="0.25">
      <c r="D7973" s="130"/>
      <c r="E7973" s="124"/>
      <c r="F7973" s="124"/>
      <c r="G7973" s="131"/>
      <c r="H7973" s="132"/>
      <c r="I7973" s="133"/>
      <c r="J7973" s="133"/>
      <c r="K7973" s="133"/>
      <c r="L7973" s="133"/>
      <c r="M7973" s="133"/>
      <c r="N7973" s="133"/>
      <c r="O7973" s="134"/>
      <c r="P7973" s="129"/>
    </row>
    <row r="7974" spans="4:16" ht="15" customHeight="1" x14ac:dyDescent="0.25">
      <c r="D7974" s="130"/>
      <c r="E7974" s="124"/>
      <c r="F7974" s="124"/>
      <c r="G7974" s="131"/>
      <c r="H7974" s="132"/>
      <c r="I7974" s="133"/>
      <c r="J7974" s="133"/>
      <c r="K7974" s="133"/>
      <c r="L7974" s="133"/>
      <c r="M7974" s="133"/>
      <c r="N7974" s="133"/>
      <c r="O7974" s="134"/>
      <c r="P7974" s="129"/>
    </row>
    <row r="7975" spans="4:16" ht="15" customHeight="1" x14ac:dyDescent="0.25">
      <c r="D7975" s="130"/>
      <c r="E7975" s="124"/>
      <c r="F7975" s="124"/>
      <c r="G7975" s="131"/>
      <c r="H7975" s="132"/>
      <c r="I7975" s="133"/>
      <c r="J7975" s="133"/>
      <c r="K7975" s="133"/>
      <c r="L7975" s="133"/>
      <c r="M7975" s="133"/>
      <c r="N7975" s="133"/>
      <c r="O7975" s="134"/>
      <c r="P7975" s="129"/>
    </row>
    <row r="7976" spans="4:16" ht="15" customHeight="1" x14ac:dyDescent="0.25">
      <c r="D7976" s="130"/>
      <c r="E7976" s="124"/>
      <c r="F7976" s="124"/>
      <c r="G7976" s="131"/>
      <c r="H7976" s="132"/>
      <c r="I7976" s="133"/>
      <c r="J7976" s="133"/>
      <c r="K7976" s="133"/>
      <c r="L7976" s="133"/>
      <c r="M7976" s="133"/>
      <c r="N7976" s="133"/>
      <c r="O7976" s="134"/>
      <c r="P7976" s="129"/>
    </row>
    <row r="7977" spans="4:16" ht="15" customHeight="1" x14ac:dyDescent="0.25">
      <c r="D7977" s="130"/>
      <c r="E7977" s="124"/>
      <c r="F7977" s="124"/>
      <c r="G7977" s="131"/>
      <c r="H7977" s="132"/>
      <c r="I7977" s="133"/>
      <c r="J7977" s="133"/>
      <c r="K7977" s="133"/>
      <c r="L7977" s="133"/>
      <c r="M7977" s="133"/>
      <c r="N7977" s="133"/>
      <c r="O7977" s="134"/>
      <c r="P7977" s="129"/>
    </row>
    <row r="7978" spans="4:16" ht="15" customHeight="1" x14ac:dyDescent="0.25">
      <c r="D7978" s="130"/>
      <c r="E7978" s="124"/>
      <c r="F7978" s="124"/>
      <c r="G7978" s="131"/>
      <c r="H7978" s="132"/>
      <c r="I7978" s="133"/>
      <c r="J7978" s="133"/>
      <c r="K7978" s="133"/>
      <c r="L7978" s="133"/>
      <c r="M7978" s="133"/>
      <c r="N7978" s="133"/>
      <c r="O7978" s="134"/>
      <c r="P7978" s="129"/>
    </row>
    <row r="7979" spans="4:16" ht="15" customHeight="1" x14ac:dyDescent="0.25">
      <c r="D7979" s="130"/>
      <c r="E7979" s="124"/>
      <c r="F7979" s="124"/>
      <c r="G7979" s="131"/>
      <c r="H7979" s="132"/>
      <c r="I7979" s="133"/>
      <c r="J7979" s="133"/>
      <c r="K7979" s="133"/>
      <c r="L7979" s="133"/>
      <c r="M7979" s="133"/>
      <c r="N7979" s="133"/>
      <c r="O7979" s="134"/>
      <c r="P7979" s="129"/>
    </row>
    <row r="7980" spans="4:16" ht="15" customHeight="1" x14ac:dyDescent="0.25">
      <c r="D7980" s="130"/>
      <c r="E7980" s="124"/>
      <c r="F7980" s="124"/>
      <c r="G7980" s="131"/>
      <c r="H7980" s="132"/>
      <c r="I7980" s="133"/>
      <c r="J7980" s="133"/>
      <c r="K7980" s="133"/>
      <c r="L7980" s="133"/>
      <c r="M7980" s="133"/>
      <c r="N7980" s="133"/>
      <c r="O7980" s="134"/>
      <c r="P7980" s="129"/>
    </row>
    <row r="7981" spans="4:16" ht="15" customHeight="1" x14ac:dyDescent="0.25">
      <c r="D7981" s="130"/>
      <c r="E7981" s="124"/>
      <c r="F7981" s="124"/>
      <c r="G7981" s="131"/>
      <c r="H7981" s="132"/>
      <c r="I7981" s="133"/>
      <c r="J7981" s="133"/>
      <c r="K7981" s="133"/>
      <c r="L7981" s="133"/>
      <c r="M7981" s="133"/>
      <c r="N7981" s="133"/>
      <c r="O7981" s="134"/>
      <c r="P7981" s="129"/>
    </row>
    <row r="7982" spans="4:16" ht="15" customHeight="1" x14ac:dyDescent="0.25">
      <c r="D7982" s="130"/>
      <c r="E7982" s="124"/>
      <c r="F7982" s="124"/>
      <c r="G7982" s="131"/>
      <c r="H7982" s="132"/>
      <c r="I7982" s="133"/>
      <c r="J7982" s="133"/>
      <c r="K7982" s="133"/>
      <c r="L7982" s="133"/>
      <c r="M7982" s="133"/>
      <c r="N7982" s="133"/>
      <c r="O7982" s="134"/>
      <c r="P7982" s="129"/>
    </row>
    <row r="7983" spans="4:16" ht="15" customHeight="1" x14ac:dyDescent="0.25">
      <c r="D7983" s="130"/>
      <c r="E7983" s="124"/>
      <c r="F7983" s="124"/>
      <c r="G7983" s="131"/>
      <c r="H7983" s="132"/>
      <c r="I7983" s="133"/>
      <c r="J7983" s="133"/>
      <c r="K7983" s="133"/>
      <c r="L7983" s="133"/>
      <c r="M7983" s="133"/>
      <c r="N7983" s="133"/>
      <c r="O7983" s="134"/>
      <c r="P7983" s="129"/>
    </row>
    <row r="7984" spans="4:16" ht="15" customHeight="1" x14ac:dyDescent="0.25">
      <c r="D7984" s="130"/>
      <c r="E7984" s="124"/>
      <c r="F7984" s="124"/>
      <c r="G7984" s="131"/>
      <c r="H7984" s="132"/>
      <c r="I7984" s="133"/>
      <c r="J7984" s="133"/>
      <c r="K7984" s="133"/>
      <c r="L7984" s="133"/>
      <c r="M7984" s="133"/>
      <c r="N7984" s="133"/>
      <c r="O7984" s="134"/>
      <c r="P7984" s="129"/>
    </row>
    <row r="7985" spans="4:16" ht="15" customHeight="1" x14ac:dyDescent="0.25">
      <c r="D7985" s="130"/>
      <c r="E7985" s="124"/>
      <c r="F7985" s="124"/>
      <c r="G7985" s="131"/>
      <c r="H7985" s="132"/>
      <c r="I7985" s="133"/>
      <c r="J7985" s="133"/>
      <c r="K7985" s="133"/>
      <c r="L7985" s="133"/>
      <c r="M7985" s="133"/>
      <c r="N7985" s="133"/>
      <c r="O7985" s="134"/>
      <c r="P7985" s="129"/>
    </row>
    <row r="7986" spans="4:16" ht="15" customHeight="1" x14ac:dyDescent="0.25">
      <c r="D7986" s="130"/>
      <c r="E7986" s="124"/>
      <c r="F7986" s="124"/>
      <c r="G7986" s="131"/>
      <c r="H7986" s="132"/>
      <c r="I7986" s="133"/>
      <c r="J7986" s="133"/>
      <c r="K7986" s="133"/>
      <c r="L7986" s="133"/>
      <c r="M7986" s="133"/>
      <c r="N7986" s="133"/>
      <c r="O7986" s="134"/>
      <c r="P7986" s="129"/>
    </row>
    <row r="7987" spans="4:16" ht="15" customHeight="1" x14ac:dyDescent="0.25">
      <c r="D7987" s="130"/>
      <c r="E7987" s="124"/>
      <c r="F7987" s="124"/>
      <c r="G7987" s="131"/>
      <c r="H7987" s="132"/>
      <c r="I7987" s="133"/>
      <c r="J7987" s="133"/>
      <c r="K7987" s="133"/>
      <c r="L7987" s="133"/>
      <c r="M7987" s="133"/>
      <c r="N7987" s="133"/>
      <c r="O7987" s="134"/>
      <c r="P7987" s="129"/>
    </row>
    <row r="7988" spans="4:16" ht="15" customHeight="1" x14ac:dyDescent="0.25">
      <c r="D7988" s="130"/>
      <c r="E7988" s="124"/>
      <c r="F7988" s="124"/>
      <c r="G7988" s="131"/>
      <c r="H7988" s="132"/>
      <c r="I7988" s="133"/>
      <c r="J7988" s="133"/>
      <c r="K7988" s="133"/>
      <c r="L7988" s="133"/>
      <c r="M7988" s="133"/>
      <c r="N7988" s="133"/>
      <c r="O7988" s="134"/>
      <c r="P7988" s="129"/>
    </row>
    <row r="7989" spans="4:16" ht="15" customHeight="1" x14ac:dyDescent="0.25">
      <c r="D7989" s="130"/>
      <c r="E7989" s="124"/>
      <c r="F7989" s="124"/>
      <c r="G7989" s="131"/>
      <c r="H7989" s="132"/>
      <c r="I7989" s="133"/>
      <c r="J7989" s="133"/>
      <c r="K7989" s="133"/>
      <c r="L7989" s="133"/>
      <c r="M7989" s="133"/>
      <c r="N7989" s="133"/>
      <c r="O7989" s="134"/>
      <c r="P7989" s="129"/>
    </row>
    <row r="7990" spans="4:16" ht="15" customHeight="1" x14ac:dyDescent="0.25">
      <c r="D7990" s="130"/>
      <c r="E7990" s="124"/>
      <c r="F7990" s="124"/>
      <c r="G7990" s="131"/>
      <c r="H7990" s="132"/>
      <c r="I7990" s="133"/>
      <c r="J7990" s="133"/>
      <c r="K7990" s="133"/>
      <c r="L7990" s="133"/>
      <c r="M7990" s="133"/>
      <c r="N7990" s="133"/>
      <c r="O7990" s="134"/>
      <c r="P7990" s="129"/>
    </row>
    <row r="7991" spans="4:16" ht="15" customHeight="1" x14ac:dyDescent="0.25">
      <c r="D7991" s="130"/>
      <c r="E7991" s="124"/>
      <c r="F7991" s="124"/>
      <c r="G7991" s="131"/>
      <c r="H7991" s="132"/>
      <c r="I7991" s="133"/>
      <c r="J7991" s="133"/>
      <c r="K7991" s="133"/>
      <c r="L7991" s="133"/>
      <c r="M7991" s="133"/>
      <c r="N7991" s="133"/>
      <c r="O7991" s="134"/>
      <c r="P7991" s="129"/>
    </row>
    <row r="7992" spans="4:16" ht="15" customHeight="1" x14ac:dyDescent="0.25">
      <c r="D7992" s="130"/>
      <c r="E7992" s="124"/>
      <c r="F7992" s="124"/>
      <c r="G7992" s="131"/>
      <c r="H7992" s="132"/>
      <c r="I7992" s="133"/>
      <c r="J7992" s="133"/>
      <c r="K7992" s="133"/>
      <c r="L7992" s="133"/>
      <c r="M7992" s="133"/>
      <c r="N7992" s="133"/>
      <c r="O7992" s="134"/>
      <c r="P7992" s="129"/>
    </row>
    <row r="7993" spans="4:16" ht="15" customHeight="1" x14ac:dyDescent="0.25">
      <c r="D7993" s="130"/>
      <c r="E7993" s="124"/>
      <c r="F7993" s="124"/>
      <c r="G7993" s="131"/>
      <c r="H7993" s="132"/>
      <c r="I7993" s="133"/>
      <c r="J7993" s="133"/>
      <c r="K7993" s="133"/>
      <c r="L7993" s="133"/>
      <c r="M7993" s="133"/>
      <c r="N7993" s="133"/>
      <c r="O7993" s="134"/>
      <c r="P7993" s="129"/>
    </row>
    <row r="7994" spans="4:16" ht="15" customHeight="1" x14ac:dyDescent="0.25">
      <c r="D7994" s="130"/>
      <c r="E7994" s="124"/>
      <c r="F7994" s="124"/>
      <c r="G7994" s="131"/>
      <c r="H7994" s="132"/>
      <c r="I7994" s="133"/>
      <c r="J7994" s="133"/>
      <c r="K7994" s="133"/>
      <c r="L7994" s="133"/>
      <c r="M7994" s="133"/>
      <c r="N7994" s="133"/>
      <c r="O7994" s="134"/>
      <c r="P7994" s="129"/>
    </row>
    <row r="7995" spans="4:16" ht="15" customHeight="1" x14ac:dyDescent="0.25">
      <c r="D7995" s="130"/>
      <c r="E7995" s="124"/>
      <c r="F7995" s="124"/>
      <c r="G7995" s="131"/>
      <c r="H7995" s="132"/>
      <c r="I7995" s="133"/>
      <c r="J7995" s="133"/>
      <c r="K7995" s="133"/>
      <c r="L7995" s="133"/>
      <c r="M7995" s="133"/>
      <c r="N7995" s="133"/>
      <c r="O7995" s="134"/>
      <c r="P7995" s="129"/>
    </row>
    <row r="7996" spans="4:16" ht="15" customHeight="1" x14ac:dyDescent="0.25">
      <c r="D7996" s="130"/>
      <c r="E7996" s="124"/>
      <c r="F7996" s="124"/>
      <c r="G7996" s="131"/>
      <c r="H7996" s="132"/>
      <c r="I7996" s="133"/>
      <c r="J7996" s="133"/>
      <c r="K7996" s="133"/>
      <c r="L7996" s="133"/>
      <c r="M7996" s="133"/>
      <c r="N7996" s="133"/>
      <c r="O7996" s="134"/>
      <c r="P7996" s="129"/>
    </row>
    <row r="7997" spans="4:16" ht="15" customHeight="1" x14ac:dyDescent="0.25">
      <c r="D7997" s="130"/>
      <c r="E7997" s="124"/>
      <c r="F7997" s="124"/>
      <c r="G7997" s="131"/>
      <c r="H7997" s="132"/>
      <c r="I7997" s="133"/>
      <c r="J7997" s="133"/>
      <c r="K7997" s="133"/>
      <c r="L7997" s="133"/>
      <c r="M7997" s="133"/>
      <c r="N7997" s="133"/>
      <c r="O7997" s="134"/>
      <c r="P7997" s="129"/>
    </row>
    <row r="7998" spans="4:16" ht="15" customHeight="1" x14ac:dyDescent="0.25">
      <c r="D7998" s="130"/>
      <c r="E7998" s="124"/>
      <c r="F7998" s="124"/>
      <c r="G7998" s="131"/>
      <c r="H7998" s="132"/>
      <c r="I7998" s="133"/>
      <c r="J7998" s="133"/>
      <c r="K7998" s="133"/>
      <c r="L7998" s="133"/>
      <c r="M7998" s="133"/>
      <c r="N7998" s="133"/>
      <c r="O7998" s="134"/>
      <c r="P7998" s="129"/>
    </row>
    <row r="7999" spans="4:16" ht="15" customHeight="1" x14ac:dyDescent="0.25">
      <c r="D7999" s="130"/>
      <c r="E7999" s="124"/>
      <c r="F7999" s="124"/>
      <c r="G7999" s="131"/>
      <c r="H7999" s="132"/>
      <c r="I7999" s="133"/>
      <c r="J7999" s="133"/>
      <c r="K7999" s="133"/>
      <c r="L7999" s="133"/>
      <c r="M7999" s="133"/>
      <c r="N7999" s="133"/>
      <c r="O7999" s="134"/>
      <c r="P7999" s="129"/>
    </row>
    <row r="8000" spans="4:16" ht="15" customHeight="1" x14ac:dyDescent="0.25">
      <c r="D8000" s="130"/>
      <c r="E8000" s="124"/>
      <c r="F8000" s="124"/>
      <c r="G8000" s="131"/>
      <c r="H8000" s="132"/>
      <c r="I8000" s="133"/>
      <c r="J8000" s="133"/>
      <c r="K8000" s="133"/>
      <c r="L8000" s="133"/>
      <c r="M8000" s="133"/>
      <c r="N8000" s="133"/>
      <c r="O8000" s="134"/>
      <c r="P8000" s="129"/>
    </row>
    <row r="8001" spans="4:16" ht="15" customHeight="1" x14ac:dyDescent="0.25">
      <c r="D8001" s="130"/>
      <c r="E8001" s="124"/>
      <c r="F8001" s="124"/>
      <c r="G8001" s="131"/>
      <c r="H8001" s="132"/>
      <c r="I8001" s="133"/>
      <c r="J8001" s="133"/>
      <c r="K8001" s="133"/>
      <c r="L8001" s="133"/>
      <c r="M8001" s="133"/>
      <c r="N8001" s="133"/>
      <c r="O8001" s="134"/>
      <c r="P8001" s="129"/>
    </row>
    <row r="8002" spans="4:16" ht="15" customHeight="1" x14ac:dyDescent="0.25">
      <c r="D8002" s="130"/>
      <c r="E8002" s="124"/>
      <c r="F8002" s="124"/>
      <c r="G8002" s="131"/>
      <c r="H8002" s="132"/>
      <c r="I8002" s="133"/>
      <c r="J8002" s="133"/>
      <c r="K8002" s="133"/>
      <c r="L8002" s="133"/>
      <c r="M8002" s="133"/>
      <c r="N8002" s="133"/>
      <c r="O8002" s="134"/>
      <c r="P8002" s="129"/>
    </row>
    <row r="8003" spans="4:16" ht="15" customHeight="1" x14ac:dyDescent="0.25">
      <c r="D8003" s="130"/>
      <c r="E8003" s="124"/>
      <c r="F8003" s="124"/>
      <c r="G8003" s="131"/>
      <c r="H8003" s="132"/>
      <c r="I8003" s="133"/>
      <c r="J8003" s="133"/>
      <c r="K8003" s="133"/>
      <c r="L8003" s="133"/>
      <c r="M8003" s="133"/>
      <c r="N8003" s="133"/>
      <c r="O8003" s="134"/>
      <c r="P8003" s="129"/>
    </row>
    <row r="8004" spans="4:16" ht="15" customHeight="1" x14ac:dyDescent="0.25">
      <c r="D8004" s="130"/>
      <c r="E8004" s="124"/>
      <c r="F8004" s="124"/>
      <c r="G8004" s="131"/>
      <c r="H8004" s="132"/>
      <c r="I8004" s="133"/>
      <c r="J8004" s="133"/>
      <c r="K8004" s="133"/>
      <c r="L8004" s="133"/>
      <c r="M8004" s="133"/>
      <c r="N8004" s="133"/>
      <c r="O8004" s="134"/>
      <c r="P8004" s="129"/>
    </row>
    <row r="8005" spans="4:16" ht="15" customHeight="1" x14ac:dyDescent="0.25">
      <c r="D8005" s="130"/>
      <c r="E8005" s="124"/>
      <c r="F8005" s="124"/>
      <c r="G8005" s="131"/>
      <c r="H8005" s="132"/>
      <c r="I8005" s="133"/>
      <c r="J8005" s="133"/>
      <c r="K8005" s="133"/>
      <c r="L8005" s="133"/>
      <c r="M8005" s="133"/>
      <c r="N8005" s="133"/>
      <c r="O8005" s="134"/>
      <c r="P8005" s="129"/>
    </row>
    <row r="8006" spans="4:16" ht="15" customHeight="1" x14ac:dyDescent="0.25">
      <c r="D8006" s="130"/>
      <c r="E8006" s="124"/>
      <c r="F8006" s="124"/>
      <c r="G8006" s="131"/>
      <c r="H8006" s="132"/>
      <c r="I8006" s="133"/>
      <c r="J8006" s="133"/>
      <c r="K8006" s="133"/>
      <c r="L8006" s="133"/>
      <c r="M8006" s="133"/>
      <c r="N8006" s="133"/>
      <c r="O8006" s="134"/>
      <c r="P8006" s="129"/>
    </row>
    <row r="8007" spans="4:16" ht="15" customHeight="1" x14ac:dyDescent="0.25">
      <c r="D8007" s="130"/>
      <c r="E8007" s="124"/>
      <c r="F8007" s="124"/>
      <c r="G8007" s="131"/>
      <c r="H8007" s="132"/>
      <c r="I8007" s="133"/>
      <c r="J8007" s="133"/>
      <c r="K8007" s="133"/>
      <c r="L8007" s="133"/>
      <c r="M8007" s="133"/>
      <c r="N8007" s="133"/>
      <c r="O8007" s="134"/>
      <c r="P8007" s="129"/>
    </row>
    <row r="8008" spans="4:16" ht="15" customHeight="1" x14ac:dyDescent="0.25">
      <c r="D8008" s="130"/>
      <c r="E8008" s="124"/>
      <c r="F8008" s="124"/>
      <c r="G8008" s="131"/>
      <c r="H8008" s="132"/>
      <c r="I8008" s="133"/>
      <c r="J8008" s="133"/>
      <c r="K8008" s="133"/>
      <c r="L8008" s="133"/>
      <c r="M8008" s="133"/>
      <c r="N8008" s="133"/>
      <c r="O8008" s="134"/>
      <c r="P8008" s="129"/>
    </row>
    <row r="8009" spans="4:16" ht="15" customHeight="1" x14ac:dyDescent="0.25">
      <c r="D8009" s="130"/>
      <c r="E8009" s="124"/>
      <c r="F8009" s="124"/>
      <c r="G8009" s="131"/>
      <c r="H8009" s="132"/>
      <c r="I8009" s="133"/>
      <c r="J8009" s="133"/>
      <c r="K8009" s="133"/>
      <c r="L8009" s="133"/>
      <c r="M8009" s="133"/>
      <c r="N8009" s="133"/>
      <c r="O8009" s="134"/>
      <c r="P8009" s="129"/>
    </row>
    <row r="8010" spans="4:16" ht="15" customHeight="1" x14ac:dyDescent="0.25">
      <c r="D8010" s="130"/>
      <c r="E8010" s="124"/>
      <c r="F8010" s="124"/>
      <c r="G8010" s="131"/>
      <c r="H8010" s="132"/>
      <c r="I8010" s="133"/>
      <c r="J8010" s="133"/>
      <c r="K8010" s="133"/>
      <c r="L8010" s="133"/>
      <c r="M8010" s="133"/>
      <c r="N8010" s="133"/>
      <c r="O8010" s="134"/>
      <c r="P8010" s="129"/>
    </row>
    <row r="8011" spans="4:16" ht="15" customHeight="1" x14ac:dyDescent="0.25">
      <c r="D8011" s="130"/>
      <c r="E8011" s="124"/>
      <c r="F8011" s="124"/>
      <c r="G8011" s="131"/>
      <c r="H8011" s="132"/>
      <c r="I8011" s="133"/>
      <c r="J8011" s="133"/>
      <c r="K8011" s="133"/>
      <c r="L8011" s="133"/>
      <c r="M8011" s="133"/>
      <c r="N8011" s="133"/>
      <c r="O8011" s="134"/>
      <c r="P8011" s="129"/>
    </row>
    <row r="8012" spans="4:16" ht="15" customHeight="1" x14ac:dyDescent="0.25">
      <c r="D8012" s="130"/>
      <c r="E8012" s="124"/>
      <c r="F8012" s="124"/>
      <c r="G8012" s="131"/>
      <c r="H8012" s="132"/>
      <c r="I8012" s="133"/>
      <c r="J8012" s="133"/>
      <c r="K8012" s="133"/>
      <c r="L8012" s="133"/>
      <c r="M8012" s="133"/>
      <c r="N8012" s="133"/>
      <c r="O8012" s="134"/>
      <c r="P8012" s="129"/>
    </row>
    <row r="8013" spans="4:16" ht="15" customHeight="1" x14ac:dyDescent="0.25">
      <c r="D8013" s="130"/>
      <c r="E8013" s="124"/>
      <c r="F8013" s="124"/>
      <c r="G8013" s="131"/>
      <c r="H8013" s="132"/>
      <c r="I8013" s="133"/>
      <c r="J8013" s="133"/>
      <c r="K8013" s="133"/>
      <c r="L8013" s="133"/>
      <c r="M8013" s="133"/>
      <c r="N8013" s="133"/>
      <c r="O8013" s="134"/>
      <c r="P8013" s="129"/>
    </row>
    <row r="8014" spans="4:16" ht="15" customHeight="1" x14ac:dyDescent="0.25">
      <c r="D8014" s="130"/>
      <c r="E8014" s="124"/>
      <c r="F8014" s="124"/>
      <c r="G8014" s="131"/>
      <c r="H8014" s="132"/>
      <c r="I8014" s="133"/>
      <c r="J8014" s="133"/>
      <c r="K8014" s="133"/>
      <c r="L8014" s="133"/>
      <c r="M8014" s="133"/>
      <c r="N8014" s="133"/>
      <c r="O8014" s="134"/>
      <c r="P8014" s="129"/>
    </row>
    <row r="8015" spans="4:16" ht="15" customHeight="1" x14ac:dyDescent="0.25">
      <c r="D8015" s="130"/>
      <c r="E8015" s="124"/>
      <c r="F8015" s="124"/>
      <c r="G8015" s="131"/>
      <c r="H8015" s="132"/>
      <c r="I8015" s="133"/>
      <c r="J8015" s="133"/>
      <c r="K8015" s="133"/>
      <c r="L8015" s="133"/>
      <c r="M8015" s="133"/>
      <c r="N8015" s="133"/>
      <c r="O8015" s="134"/>
      <c r="P8015" s="129"/>
    </row>
    <row r="8016" spans="4:16" ht="15" customHeight="1" x14ac:dyDescent="0.25">
      <c r="D8016" s="130"/>
      <c r="E8016" s="124"/>
      <c r="F8016" s="124"/>
      <c r="G8016" s="131"/>
      <c r="H8016" s="132"/>
      <c r="I8016" s="133"/>
      <c r="J8016" s="133"/>
      <c r="K8016" s="133"/>
      <c r="L8016" s="133"/>
      <c r="M8016" s="133"/>
      <c r="N8016" s="133"/>
      <c r="O8016" s="134"/>
      <c r="P8016" s="129"/>
    </row>
    <row r="8017" spans="4:16" ht="15" customHeight="1" x14ac:dyDescent="0.25">
      <c r="D8017" s="130"/>
      <c r="E8017" s="124"/>
      <c r="F8017" s="124"/>
      <c r="G8017" s="131"/>
      <c r="H8017" s="132"/>
      <c r="I8017" s="133"/>
      <c r="J8017" s="133"/>
      <c r="K8017" s="133"/>
      <c r="L8017" s="133"/>
      <c r="M8017" s="133"/>
      <c r="N8017" s="133"/>
      <c r="O8017" s="134"/>
      <c r="P8017" s="129"/>
    </row>
    <row r="8018" spans="4:16" ht="15" customHeight="1" x14ac:dyDescent="0.25">
      <c r="D8018" s="130"/>
      <c r="E8018" s="124"/>
      <c r="F8018" s="124"/>
      <c r="G8018" s="131"/>
      <c r="H8018" s="132"/>
      <c r="I8018" s="133"/>
      <c r="J8018" s="133"/>
      <c r="K8018" s="133"/>
      <c r="L8018" s="133"/>
      <c r="M8018" s="133"/>
      <c r="N8018" s="133"/>
      <c r="O8018" s="134"/>
      <c r="P8018" s="129"/>
    </row>
    <row r="8019" spans="4:16" ht="15" customHeight="1" x14ac:dyDescent="0.25">
      <c r="D8019" s="130"/>
      <c r="E8019" s="124"/>
      <c r="F8019" s="124"/>
      <c r="G8019" s="131"/>
      <c r="H8019" s="132"/>
      <c r="I8019" s="133"/>
      <c r="J8019" s="133"/>
      <c r="K8019" s="133"/>
      <c r="L8019" s="133"/>
      <c r="M8019" s="133"/>
      <c r="N8019" s="133"/>
      <c r="O8019" s="134"/>
      <c r="P8019" s="129"/>
    </row>
    <row r="8020" spans="4:16" ht="15" customHeight="1" x14ac:dyDescent="0.25">
      <c r="D8020" s="130"/>
      <c r="E8020" s="124"/>
      <c r="F8020" s="124"/>
      <c r="G8020" s="131"/>
      <c r="H8020" s="132"/>
      <c r="I8020" s="133"/>
      <c r="J8020" s="133"/>
      <c r="K8020" s="133"/>
      <c r="L8020" s="133"/>
      <c r="M8020" s="133"/>
      <c r="N8020" s="133"/>
      <c r="O8020" s="134"/>
      <c r="P8020" s="129"/>
    </row>
    <row r="8021" spans="4:16" ht="15" customHeight="1" x14ac:dyDescent="0.25">
      <c r="D8021" s="130"/>
      <c r="E8021" s="124"/>
      <c r="F8021" s="124"/>
      <c r="G8021" s="131"/>
      <c r="H8021" s="132"/>
      <c r="I8021" s="133"/>
      <c r="J8021" s="133"/>
      <c r="K8021" s="133"/>
      <c r="L8021" s="133"/>
      <c r="M8021" s="133"/>
      <c r="N8021" s="133"/>
      <c r="O8021" s="134"/>
      <c r="P8021" s="129"/>
    </row>
    <row r="8022" spans="4:16" ht="15" customHeight="1" x14ac:dyDescent="0.25">
      <c r="D8022" s="130"/>
      <c r="E8022" s="124"/>
      <c r="F8022" s="124"/>
      <c r="G8022" s="131"/>
      <c r="H8022" s="132"/>
      <c r="I8022" s="133"/>
      <c r="J8022" s="133"/>
      <c r="K8022" s="133"/>
      <c r="L8022" s="133"/>
      <c r="M8022" s="133"/>
      <c r="N8022" s="133"/>
      <c r="O8022" s="134"/>
      <c r="P8022" s="129"/>
    </row>
    <row r="8023" spans="4:16" ht="15" customHeight="1" x14ac:dyDescent="0.25">
      <c r="D8023" s="130"/>
      <c r="E8023" s="124"/>
      <c r="F8023" s="124"/>
      <c r="G8023" s="131"/>
      <c r="H8023" s="132"/>
      <c r="I8023" s="133"/>
      <c r="J8023" s="133"/>
      <c r="K8023" s="133"/>
      <c r="L8023" s="133"/>
      <c r="M8023" s="133"/>
      <c r="N8023" s="133"/>
      <c r="O8023" s="134"/>
      <c r="P8023" s="129"/>
    </row>
    <row r="8024" spans="4:16" ht="15" customHeight="1" x14ac:dyDescent="0.25">
      <c r="D8024" s="130"/>
      <c r="E8024" s="124"/>
      <c r="F8024" s="124"/>
      <c r="G8024" s="131"/>
      <c r="H8024" s="132"/>
      <c r="I8024" s="133"/>
      <c r="J8024" s="133"/>
      <c r="K8024" s="133"/>
      <c r="L8024" s="133"/>
      <c r="M8024" s="133"/>
      <c r="N8024" s="133"/>
      <c r="O8024" s="134"/>
      <c r="P8024" s="129"/>
    </row>
    <row r="8025" spans="4:16" ht="15" customHeight="1" x14ac:dyDescent="0.25">
      <c r="D8025" s="130"/>
      <c r="E8025" s="124"/>
      <c r="F8025" s="124"/>
      <c r="G8025" s="131"/>
      <c r="H8025" s="132"/>
      <c r="I8025" s="133"/>
      <c r="J8025" s="133"/>
      <c r="K8025" s="133"/>
      <c r="L8025" s="133"/>
      <c r="M8025" s="133"/>
      <c r="N8025" s="133"/>
      <c r="O8025" s="134"/>
      <c r="P8025" s="129"/>
    </row>
    <row r="8026" spans="4:16" ht="15" customHeight="1" x14ac:dyDescent="0.25">
      <c r="D8026" s="130"/>
      <c r="E8026" s="124"/>
      <c r="F8026" s="124"/>
      <c r="G8026" s="131"/>
      <c r="H8026" s="132"/>
      <c r="I8026" s="133"/>
      <c r="J8026" s="133"/>
      <c r="K8026" s="133"/>
      <c r="L8026" s="133"/>
      <c r="M8026" s="133"/>
      <c r="N8026" s="133"/>
      <c r="O8026" s="134"/>
      <c r="P8026" s="129"/>
    </row>
    <row r="8027" spans="4:16" ht="15" customHeight="1" x14ac:dyDescent="0.25">
      <c r="D8027" s="130"/>
      <c r="E8027" s="124"/>
      <c r="F8027" s="124"/>
      <c r="G8027" s="131"/>
      <c r="H8027" s="132"/>
      <c r="I8027" s="133"/>
      <c r="J8027" s="133"/>
      <c r="K8027" s="133"/>
      <c r="L8027" s="133"/>
      <c r="M8027" s="133"/>
      <c r="N8027" s="133"/>
      <c r="O8027" s="134"/>
      <c r="P8027" s="129"/>
    </row>
    <row r="8028" spans="4:16" ht="15" customHeight="1" x14ac:dyDescent="0.25">
      <c r="D8028" s="130"/>
      <c r="E8028" s="124"/>
      <c r="F8028" s="124"/>
      <c r="G8028" s="131"/>
      <c r="H8028" s="132"/>
      <c r="I8028" s="133"/>
      <c r="J8028" s="133"/>
      <c r="K8028" s="133"/>
      <c r="L8028" s="133"/>
      <c r="M8028" s="133"/>
      <c r="N8028" s="133"/>
      <c r="O8028" s="134"/>
      <c r="P8028" s="129"/>
    </row>
    <row r="8029" spans="4:16" ht="15" customHeight="1" x14ac:dyDescent="0.25">
      <c r="D8029" s="130"/>
      <c r="E8029" s="124"/>
      <c r="F8029" s="124"/>
      <c r="G8029" s="131"/>
      <c r="H8029" s="132"/>
      <c r="I8029" s="133"/>
      <c r="J8029" s="133"/>
      <c r="K8029" s="133"/>
      <c r="L8029" s="133"/>
      <c r="M8029" s="133"/>
      <c r="N8029" s="133"/>
      <c r="O8029" s="134"/>
      <c r="P8029" s="129"/>
    </row>
    <row r="8030" spans="4:16" ht="15" customHeight="1" x14ac:dyDescent="0.25">
      <c r="D8030" s="130"/>
      <c r="E8030" s="124"/>
      <c r="F8030" s="124"/>
      <c r="G8030" s="131"/>
      <c r="H8030" s="132"/>
      <c r="I8030" s="133"/>
      <c r="J8030" s="133"/>
      <c r="K8030" s="133"/>
      <c r="L8030" s="133"/>
      <c r="M8030" s="133"/>
      <c r="N8030" s="133"/>
      <c r="O8030" s="134"/>
      <c r="P8030" s="129"/>
    </row>
    <row r="8031" spans="4:16" ht="15" customHeight="1" x14ac:dyDescent="0.25">
      <c r="D8031" s="130"/>
      <c r="E8031" s="124"/>
      <c r="F8031" s="124"/>
      <c r="G8031" s="131"/>
      <c r="H8031" s="132"/>
      <c r="I8031" s="133"/>
      <c r="J8031" s="133"/>
      <c r="K8031" s="133"/>
      <c r="L8031" s="133"/>
      <c r="M8031" s="133"/>
      <c r="N8031" s="133"/>
      <c r="O8031" s="134"/>
      <c r="P8031" s="129"/>
    </row>
    <row r="8032" spans="4:16" ht="15" customHeight="1" x14ac:dyDescent="0.25">
      <c r="D8032" s="130"/>
      <c r="E8032" s="124"/>
      <c r="F8032" s="124"/>
      <c r="G8032" s="131"/>
      <c r="H8032" s="132"/>
      <c r="I8032" s="133"/>
      <c r="J8032" s="133"/>
      <c r="K8032" s="133"/>
      <c r="L8032" s="133"/>
      <c r="M8032" s="133"/>
      <c r="N8032" s="133"/>
      <c r="O8032" s="134"/>
      <c r="P8032" s="129"/>
    </row>
    <row r="8033" spans="4:16" ht="15" customHeight="1" x14ac:dyDescent="0.25">
      <c r="D8033" s="130"/>
      <c r="E8033" s="124"/>
      <c r="F8033" s="124"/>
      <c r="G8033" s="131"/>
      <c r="H8033" s="132"/>
      <c r="I8033" s="133"/>
      <c r="J8033" s="133"/>
      <c r="K8033" s="133"/>
      <c r="L8033" s="133"/>
      <c r="M8033" s="133"/>
      <c r="N8033" s="133"/>
      <c r="O8033" s="134"/>
      <c r="P8033" s="129"/>
    </row>
    <row r="8034" spans="4:16" ht="15" customHeight="1" x14ac:dyDescent="0.25">
      <c r="D8034" s="130"/>
      <c r="E8034" s="124"/>
      <c r="F8034" s="124"/>
      <c r="G8034" s="131"/>
      <c r="H8034" s="132"/>
      <c r="I8034" s="133"/>
      <c r="J8034" s="133"/>
      <c r="K8034" s="133"/>
      <c r="L8034" s="133"/>
      <c r="M8034" s="133"/>
      <c r="N8034" s="133"/>
      <c r="O8034" s="134"/>
      <c r="P8034" s="129"/>
    </row>
    <row r="8035" spans="4:16" ht="15" customHeight="1" x14ac:dyDescent="0.25">
      <c r="D8035" s="130"/>
      <c r="E8035" s="124"/>
      <c r="F8035" s="124"/>
      <c r="G8035" s="131"/>
      <c r="H8035" s="132"/>
      <c r="I8035" s="133"/>
      <c r="J8035" s="133"/>
      <c r="K8035" s="133"/>
      <c r="L8035" s="133"/>
      <c r="M8035" s="133"/>
      <c r="N8035" s="133"/>
      <c r="O8035" s="134"/>
      <c r="P8035" s="129"/>
    </row>
    <row r="8036" spans="4:16" ht="15" customHeight="1" x14ac:dyDescent="0.25">
      <c r="D8036" s="130"/>
      <c r="E8036" s="124"/>
      <c r="F8036" s="124"/>
      <c r="G8036" s="131"/>
      <c r="H8036" s="132"/>
      <c r="I8036" s="133"/>
      <c r="J8036" s="133"/>
      <c r="K8036" s="133"/>
      <c r="L8036" s="133"/>
      <c r="M8036" s="133"/>
      <c r="N8036" s="133"/>
      <c r="O8036" s="134"/>
      <c r="P8036" s="129"/>
    </row>
    <row r="8037" spans="4:16" ht="15" customHeight="1" x14ac:dyDescent="0.25">
      <c r="D8037" s="130"/>
      <c r="E8037" s="124"/>
      <c r="F8037" s="124"/>
      <c r="G8037" s="131"/>
      <c r="H8037" s="132"/>
      <c r="I8037" s="133"/>
      <c r="J8037" s="133"/>
      <c r="K8037" s="133"/>
      <c r="L8037" s="133"/>
      <c r="M8037" s="133"/>
      <c r="N8037" s="133"/>
      <c r="O8037" s="134"/>
      <c r="P8037" s="129"/>
    </row>
    <row r="8038" spans="4:16" ht="15" customHeight="1" x14ac:dyDescent="0.25">
      <c r="D8038" s="130"/>
      <c r="E8038" s="124"/>
      <c r="F8038" s="124"/>
      <c r="G8038" s="131"/>
      <c r="H8038" s="132"/>
      <c r="I8038" s="133"/>
      <c r="J8038" s="133"/>
      <c r="K8038" s="133"/>
      <c r="L8038" s="133"/>
      <c r="M8038" s="133"/>
      <c r="N8038" s="133"/>
      <c r="O8038" s="134"/>
      <c r="P8038" s="129"/>
    </row>
    <row r="8039" spans="4:16" ht="15" customHeight="1" x14ac:dyDescent="0.25">
      <c r="D8039" s="130"/>
      <c r="E8039" s="124"/>
      <c r="F8039" s="124"/>
      <c r="G8039" s="131"/>
      <c r="H8039" s="132"/>
      <c r="I8039" s="133"/>
      <c r="J8039" s="133"/>
      <c r="K8039" s="133"/>
      <c r="L8039" s="133"/>
      <c r="M8039" s="133"/>
      <c r="N8039" s="133"/>
      <c r="O8039" s="134"/>
      <c r="P8039" s="129"/>
    </row>
    <row r="8040" spans="4:16" ht="15" customHeight="1" x14ac:dyDescent="0.25">
      <c r="D8040" s="130"/>
      <c r="E8040" s="124"/>
      <c r="F8040" s="124"/>
      <c r="G8040" s="131"/>
      <c r="H8040" s="132"/>
      <c r="I8040" s="133"/>
      <c r="J8040" s="133"/>
      <c r="K8040" s="133"/>
      <c r="L8040" s="133"/>
      <c r="M8040" s="133"/>
      <c r="N8040" s="133"/>
      <c r="O8040" s="134"/>
      <c r="P8040" s="129"/>
    </row>
    <row r="8041" spans="4:16" ht="15" customHeight="1" x14ac:dyDescent="0.25">
      <c r="D8041" s="130"/>
      <c r="E8041" s="124"/>
      <c r="F8041" s="124"/>
      <c r="G8041" s="131"/>
      <c r="H8041" s="132"/>
      <c r="I8041" s="133"/>
      <c r="J8041" s="133"/>
      <c r="K8041" s="133"/>
      <c r="L8041" s="133"/>
      <c r="M8041" s="133"/>
      <c r="N8041" s="133"/>
      <c r="O8041" s="134"/>
      <c r="P8041" s="129"/>
    </row>
    <row r="8042" spans="4:16" ht="15" customHeight="1" x14ac:dyDescent="0.25">
      <c r="D8042" s="130"/>
      <c r="E8042" s="124"/>
      <c r="F8042" s="124"/>
      <c r="G8042" s="131"/>
      <c r="H8042" s="132"/>
      <c r="I8042" s="133"/>
      <c r="J8042" s="133"/>
      <c r="K8042" s="133"/>
      <c r="L8042" s="133"/>
      <c r="M8042" s="133"/>
      <c r="N8042" s="133"/>
      <c r="O8042" s="134"/>
      <c r="P8042" s="129"/>
    </row>
    <row r="8043" spans="4:16" ht="15" customHeight="1" x14ac:dyDescent="0.25">
      <c r="D8043" s="130"/>
      <c r="E8043" s="124"/>
      <c r="F8043" s="124"/>
      <c r="G8043" s="131"/>
      <c r="H8043" s="132"/>
      <c r="I8043" s="133"/>
      <c r="J8043" s="133"/>
      <c r="K8043" s="133"/>
      <c r="L8043" s="133"/>
      <c r="M8043" s="133"/>
      <c r="N8043" s="133"/>
      <c r="O8043" s="134"/>
      <c r="P8043" s="129"/>
    </row>
    <row r="8044" spans="4:16" ht="15" customHeight="1" x14ac:dyDescent="0.25">
      <c r="D8044" s="130"/>
      <c r="E8044" s="124"/>
      <c r="F8044" s="124"/>
      <c r="G8044" s="131"/>
      <c r="H8044" s="132"/>
      <c r="I8044" s="133"/>
      <c r="J8044" s="133"/>
      <c r="K8044" s="133"/>
      <c r="L8044" s="133"/>
      <c r="M8044" s="133"/>
      <c r="N8044" s="133"/>
      <c r="O8044" s="134"/>
      <c r="P8044" s="129"/>
    </row>
    <row r="8045" spans="4:16" ht="15" customHeight="1" x14ac:dyDescent="0.25">
      <c r="D8045" s="130"/>
      <c r="E8045" s="124"/>
      <c r="F8045" s="124"/>
      <c r="G8045" s="131"/>
      <c r="H8045" s="132"/>
      <c r="I8045" s="133"/>
      <c r="J8045" s="133"/>
      <c r="K8045" s="133"/>
      <c r="L8045" s="133"/>
      <c r="M8045" s="133"/>
      <c r="N8045" s="133"/>
      <c r="O8045" s="134"/>
      <c r="P8045" s="129"/>
    </row>
    <row r="8046" spans="4:16" ht="15" customHeight="1" x14ac:dyDescent="0.25">
      <c r="D8046" s="130"/>
      <c r="E8046" s="124"/>
      <c r="F8046" s="124"/>
      <c r="G8046" s="131"/>
      <c r="H8046" s="132"/>
      <c r="I8046" s="133"/>
      <c r="J8046" s="133"/>
      <c r="K8046" s="133"/>
      <c r="L8046" s="133"/>
      <c r="M8046" s="133"/>
      <c r="N8046" s="133"/>
      <c r="O8046" s="134"/>
      <c r="P8046" s="129"/>
    </row>
    <row r="8047" spans="4:16" ht="15" customHeight="1" x14ac:dyDescent="0.25">
      <c r="D8047" s="130"/>
      <c r="E8047" s="124"/>
      <c r="F8047" s="124"/>
      <c r="G8047" s="131"/>
      <c r="H8047" s="132"/>
      <c r="I8047" s="133"/>
      <c r="J8047" s="133"/>
      <c r="K8047" s="133"/>
      <c r="L8047" s="133"/>
      <c r="M8047" s="133"/>
      <c r="N8047" s="133"/>
      <c r="O8047" s="134"/>
      <c r="P8047" s="129"/>
    </row>
    <row r="8048" spans="4:16" ht="15" customHeight="1" x14ac:dyDescent="0.25">
      <c r="D8048" s="130"/>
      <c r="E8048" s="124"/>
      <c r="F8048" s="124"/>
      <c r="G8048" s="131"/>
      <c r="H8048" s="132"/>
      <c r="I8048" s="133"/>
      <c r="J8048" s="133"/>
      <c r="K8048" s="133"/>
      <c r="L8048" s="133"/>
      <c r="M8048" s="133"/>
      <c r="N8048" s="133"/>
      <c r="O8048" s="134"/>
      <c r="P8048" s="129"/>
    </row>
    <row r="8049" spans="4:16" ht="15" customHeight="1" x14ac:dyDescent="0.25">
      <c r="D8049" s="130"/>
      <c r="E8049" s="124"/>
      <c r="F8049" s="124"/>
      <c r="G8049" s="131"/>
      <c r="H8049" s="132"/>
      <c r="I8049" s="133"/>
      <c r="J8049" s="133"/>
      <c r="K8049" s="133"/>
      <c r="L8049" s="133"/>
      <c r="M8049" s="133"/>
      <c r="N8049" s="133"/>
      <c r="O8049" s="134"/>
      <c r="P8049" s="129"/>
    </row>
    <row r="8050" spans="4:16" ht="15" customHeight="1" x14ac:dyDescent="0.25">
      <c r="D8050" s="130"/>
      <c r="E8050" s="124"/>
      <c r="F8050" s="124"/>
      <c r="G8050" s="131"/>
      <c r="H8050" s="132"/>
      <c r="I8050" s="133"/>
      <c r="J8050" s="133"/>
      <c r="K8050" s="133"/>
      <c r="L8050" s="133"/>
      <c r="M8050" s="133"/>
      <c r="N8050" s="133"/>
      <c r="O8050" s="134"/>
      <c r="P8050" s="129"/>
    </row>
    <row r="8051" spans="4:16" ht="15" customHeight="1" x14ac:dyDescent="0.25">
      <c r="D8051" s="130"/>
      <c r="E8051" s="124"/>
      <c r="F8051" s="124"/>
      <c r="G8051" s="131"/>
      <c r="H8051" s="132"/>
      <c r="I8051" s="133"/>
      <c r="J8051" s="133"/>
      <c r="K8051" s="133"/>
      <c r="L8051" s="133"/>
      <c r="M8051" s="133"/>
      <c r="N8051" s="133"/>
      <c r="O8051" s="134"/>
      <c r="P8051" s="129"/>
    </row>
    <row r="8052" spans="4:16" ht="15" customHeight="1" x14ac:dyDescent="0.25">
      <c r="D8052" s="130"/>
      <c r="E8052" s="124"/>
      <c r="F8052" s="124"/>
      <c r="G8052" s="131"/>
      <c r="H8052" s="132"/>
      <c r="I8052" s="133"/>
      <c r="J8052" s="133"/>
      <c r="K8052" s="133"/>
      <c r="L8052" s="133"/>
      <c r="M8052" s="133"/>
      <c r="N8052" s="133"/>
      <c r="O8052" s="134"/>
      <c r="P8052" s="129"/>
    </row>
    <row r="8053" spans="4:16" ht="15" customHeight="1" x14ac:dyDescent="0.25">
      <c r="D8053" s="130"/>
      <c r="E8053" s="124"/>
      <c r="F8053" s="124"/>
      <c r="G8053" s="131"/>
      <c r="H8053" s="132"/>
      <c r="I8053" s="133"/>
      <c r="J8053" s="133"/>
      <c r="K8053" s="133"/>
      <c r="L8053" s="133"/>
      <c r="M8053" s="133"/>
      <c r="N8053" s="133"/>
      <c r="O8053" s="134"/>
      <c r="P8053" s="129"/>
    </row>
    <row r="8054" spans="4:16" ht="15" customHeight="1" x14ac:dyDescent="0.25">
      <c r="D8054" s="130"/>
      <c r="E8054" s="124"/>
      <c r="F8054" s="124"/>
      <c r="G8054" s="131"/>
      <c r="H8054" s="132"/>
      <c r="I8054" s="133"/>
      <c r="J8054" s="133"/>
      <c r="K8054" s="133"/>
      <c r="L8054" s="133"/>
      <c r="M8054" s="133"/>
      <c r="N8054" s="133"/>
      <c r="O8054" s="134"/>
      <c r="P8054" s="129"/>
    </row>
    <row r="8055" spans="4:16" ht="15" customHeight="1" x14ac:dyDescent="0.25">
      <c r="D8055" s="130"/>
      <c r="E8055" s="124"/>
      <c r="F8055" s="124"/>
      <c r="G8055" s="131"/>
      <c r="H8055" s="132"/>
      <c r="I8055" s="133"/>
      <c r="J8055" s="133"/>
      <c r="K8055" s="133"/>
      <c r="L8055" s="133"/>
      <c r="M8055" s="133"/>
      <c r="N8055" s="133"/>
      <c r="O8055" s="134"/>
      <c r="P8055" s="129"/>
    </row>
    <row r="8056" spans="4:16" ht="15" customHeight="1" x14ac:dyDescent="0.25">
      <c r="D8056" s="130"/>
      <c r="E8056" s="124"/>
      <c r="F8056" s="124"/>
      <c r="G8056" s="131"/>
      <c r="H8056" s="132"/>
      <c r="I8056" s="133"/>
      <c r="J8056" s="133"/>
      <c r="K8056" s="133"/>
      <c r="L8056" s="133"/>
      <c r="M8056" s="133"/>
      <c r="N8056" s="133"/>
      <c r="O8056" s="134"/>
      <c r="P8056" s="129"/>
    </row>
    <row r="8057" spans="4:16" ht="15" customHeight="1" x14ac:dyDescent="0.25">
      <c r="D8057" s="130"/>
      <c r="E8057" s="124"/>
      <c r="F8057" s="124"/>
      <c r="G8057" s="131"/>
      <c r="H8057" s="132"/>
      <c r="I8057" s="133"/>
      <c r="J8057" s="133"/>
      <c r="K8057" s="133"/>
      <c r="L8057" s="133"/>
      <c r="M8057" s="133"/>
      <c r="N8057" s="133"/>
      <c r="O8057" s="134"/>
      <c r="P8057" s="129"/>
    </row>
    <row r="8058" spans="4:16" ht="15" customHeight="1" x14ac:dyDescent="0.25">
      <c r="D8058" s="130"/>
      <c r="E8058" s="124"/>
      <c r="F8058" s="124"/>
      <c r="G8058" s="131"/>
      <c r="H8058" s="132"/>
      <c r="I8058" s="133"/>
      <c r="J8058" s="133"/>
      <c r="K8058" s="133"/>
      <c r="L8058" s="133"/>
      <c r="M8058" s="133"/>
      <c r="N8058" s="133"/>
      <c r="O8058" s="134"/>
      <c r="P8058" s="129"/>
    </row>
    <row r="8059" spans="4:16" ht="15" customHeight="1" x14ac:dyDescent="0.25">
      <c r="D8059" s="130"/>
      <c r="E8059" s="124"/>
      <c r="F8059" s="124"/>
      <c r="G8059" s="131"/>
      <c r="H8059" s="132"/>
      <c r="I8059" s="133"/>
      <c r="J8059" s="133"/>
      <c r="K8059" s="133"/>
      <c r="L8059" s="133"/>
      <c r="M8059" s="133"/>
      <c r="N8059" s="133"/>
      <c r="O8059" s="134"/>
      <c r="P8059" s="129"/>
    </row>
    <row r="8060" spans="4:16" ht="15" customHeight="1" x14ac:dyDescent="0.25">
      <c r="D8060" s="130"/>
      <c r="E8060" s="124"/>
      <c r="F8060" s="124"/>
      <c r="G8060" s="131"/>
      <c r="H8060" s="132"/>
      <c r="I8060" s="133"/>
      <c r="J8060" s="133"/>
      <c r="K8060" s="133"/>
      <c r="L8060" s="133"/>
      <c r="M8060" s="133"/>
      <c r="N8060" s="133"/>
      <c r="O8060" s="134"/>
      <c r="P8060" s="129"/>
    </row>
    <row r="8061" spans="4:16" ht="15" customHeight="1" x14ac:dyDescent="0.25">
      <c r="D8061" s="130"/>
      <c r="E8061" s="124"/>
      <c r="F8061" s="124"/>
      <c r="G8061" s="131"/>
      <c r="H8061" s="132"/>
      <c r="I8061" s="133"/>
      <c r="J8061" s="133"/>
      <c r="K8061" s="133"/>
      <c r="L8061" s="133"/>
      <c r="M8061" s="133"/>
      <c r="N8061" s="133"/>
      <c r="O8061" s="134"/>
      <c r="P8061" s="129"/>
    </row>
    <row r="8062" spans="4:16" ht="15" customHeight="1" x14ac:dyDescent="0.25">
      <c r="D8062" s="130"/>
      <c r="E8062" s="124"/>
      <c r="F8062" s="124"/>
      <c r="G8062" s="131"/>
      <c r="H8062" s="132"/>
      <c r="I8062" s="133"/>
      <c r="J8062" s="133"/>
      <c r="K8062" s="133"/>
      <c r="L8062" s="133"/>
      <c r="M8062" s="133"/>
      <c r="N8062" s="133"/>
      <c r="O8062" s="134"/>
      <c r="P8062" s="129"/>
    </row>
    <row r="8063" spans="4:16" ht="15" customHeight="1" x14ac:dyDescent="0.25">
      <c r="D8063" s="130"/>
      <c r="E8063" s="124"/>
      <c r="F8063" s="124"/>
      <c r="G8063" s="131"/>
      <c r="H8063" s="132"/>
      <c r="I8063" s="133"/>
      <c r="J8063" s="133"/>
      <c r="K8063" s="133"/>
      <c r="L8063" s="133"/>
      <c r="M8063" s="133"/>
      <c r="N8063" s="133"/>
      <c r="O8063" s="134"/>
      <c r="P8063" s="129"/>
    </row>
    <row r="8064" spans="4:16" ht="15" customHeight="1" x14ac:dyDescent="0.25">
      <c r="D8064" s="130"/>
      <c r="E8064" s="124"/>
      <c r="F8064" s="124"/>
      <c r="G8064" s="131"/>
      <c r="H8064" s="132"/>
      <c r="I8064" s="133"/>
      <c r="J8064" s="133"/>
      <c r="K8064" s="133"/>
      <c r="L8064" s="133"/>
      <c r="M8064" s="133"/>
      <c r="N8064" s="133"/>
      <c r="O8064" s="134"/>
      <c r="P8064" s="129"/>
    </row>
    <row r="8065" spans="4:16" ht="15" customHeight="1" x14ac:dyDescent="0.25">
      <c r="D8065" s="130"/>
      <c r="E8065" s="124"/>
      <c r="F8065" s="124"/>
      <c r="G8065" s="131"/>
      <c r="H8065" s="132"/>
      <c r="I8065" s="133"/>
      <c r="J8065" s="133"/>
      <c r="K8065" s="133"/>
      <c r="L8065" s="133"/>
      <c r="M8065" s="133"/>
      <c r="N8065" s="133"/>
      <c r="O8065" s="134"/>
      <c r="P8065" s="129"/>
    </row>
    <row r="8066" spans="4:16" ht="15" customHeight="1" x14ac:dyDescent="0.25">
      <c r="D8066" s="130"/>
      <c r="E8066" s="124"/>
      <c r="F8066" s="124"/>
      <c r="G8066" s="131"/>
      <c r="H8066" s="132"/>
      <c r="I8066" s="133"/>
      <c r="J8066" s="133"/>
      <c r="K8066" s="133"/>
      <c r="L8066" s="133"/>
      <c r="M8066" s="133"/>
      <c r="N8066" s="133"/>
      <c r="O8066" s="134"/>
      <c r="P8066" s="129"/>
    </row>
    <row r="8067" spans="4:16" ht="15" customHeight="1" x14ac:dyDescent="0.25">
      <c r="D8067" s="130"/>
      <c r="E8067" s="124"/>
      <c r="F8067" s="124"/>
      <c r="G8067" s="131"/>
      <c r="H8067" s="132"/>
      <c r="I8067" s="133"/>
      <c r="J8067" s="133"/>
      <c r="K8067" s="133"/>
      <c r="L8067" s="133"/>
      <c r="M8067" s="133"/>
      <c r="N8067" s="133"/>
      <c r="O8067" s="134"/>
      <c r="P8067" s="129"/>
    </row>
    <row r="8068" spans="4:16" ht="15" customHeight="1" x14ac:dyDescent="0.25">
      <c r="D8068" s="130"/>
      <c r="E8068" s="124"/>
      <c r="F8068" s="124"/>
      <c r="G8068" s="131"/>
      <c r="H8068" s="132"/>
      <c r="I8068" s="133"/>
      <c r="J8068" s="133"/>
      <c r="K8068" s="133"/>
      <c r="L8068" s="133"/>
      <c r="M8068" s="133"/>
      <c r="N8068" s="133"/>
      <c r="O8068" s="134"/>
      <c r="P8068" s="129"/>
    </row>
    <row r="8069" spans="4:16" ht="15" customHeight="1" x14ac:dyDescent="0.25">
      <c r="D8069" s="130"/>
      <c r="E8069" s="124"/>
      <c r="F8069" s="124"/>
      <c r="G8069" s="131"/>
      <c r="H8069" s="132"/>
      <c r="I8069" s="133"/>
      <c r="J8069" s="133"/>
      <c r="K8069" s="133"/>
      <c r="L8069" s="133"/>
      <c r="M8069" s="133"/>
      <c r="N8069" s="133"/>
      <c r="O8069" s="134"/>
      <c r="P8069" s="129"/>
    </row>
    <row r="8070" spans="4:16" ht="15" customHeight="1" x14ac:dyDescent="0.25">
      <c r="D8070" s="130"/>
      <c r="E8070" s="124"/>
      <c r="F8070" s="124"/>
      <c r="G8070" s="131"/>
      <c r="H8070" s="132"/>
      <c r="I8070" s="133"/>
      <c r="J8070" s="133"/>
      <c r="K8070" s="133"/>
      <c r="L8070" s="133"/>
      <c r="M8070" s="133"/>
      <c r="N8070" s="133"/>
      <c r="O8070" s="134"/>
      <c r="P8070" s="129"/>
    </row>
    <row r="8071" spans="4:16" ht="15" customHeight="1" x14ac:dyDescent="0.25">
      <c r="D8071" s="130"/>
      <c r="E8071" s="124"/>
      <c r="F8071" s="124"/>
      <c r="G8071" s="131"/>
      <c r="H8071" s="132"/>
      <c r="I8071" s="133"/>
      <c r="J8071" s="133"/>
      <c r="K8071" s="133"/>
      <c r="L8071" s="133"/>
      <c r="M8071" s="133"/>
      <c r="N8071" s="133"/>
      <c r="O8071" s="134"/>
      <c r="P8071" s="129"/>
    </row>
    <row r="8072" spans="4:16" ht="15" customHeight="1" x14ac:dyDescent="0.25">
      <c r="D8072" s="130"/>
      <c r="E8072" s="124"/>
      <c r="F8072" s="124"/>
      <c r="G8072" s="131"/>
      <c r="H8072" s="132"/>
      <c r="I8072" s="133"/>
      <c r="J8072" s="133"/>
      <c r="K8072" s="133"/>
      <c r="L8072" s="133"/>
      <c r="M8072" s="133"/>
      <c r="N8072" s="133"/>
      <c r="O8072" s="134"/>
      <c r="P8072" s="129"/>
    </row>
    <row r="8073" spans="4:16" ht="15" customHeight="1" x14ac:dyDescent="0.25">
      <c r="D8073" s="130"/>
      <c r="E8073" s="124"/>
      <c r="F8073" s="124"/>
      <c r="G8073" s="131"/>
      <c r="H8073" s="132"/>
      <c r="I8073" s="133"/>
      <c r="J8073" s="133"/>
      <c r="K8073" s="133"/>
      <c r="L8073" s="133"/>
      <c r="M8073" s="133"/>
      <c r="N8073" s="133"/>
      <c r="O8073" s="134"/>
      <c r="P8073" s="129"/>
    </row>
    <row r="8074" spans="4:16" ht="15" customHeight="1" x14ac:dyDescent="0.25">
      <c r="D8074" s="130"/>
      <c r="E8074" s="124"/>
      <c r="F8074" s="124"/>
      <c r="G8074" s="131"/>
      <c r="H8074" s="132"/>
      <c r="I8074" s="133"/>
      <c r="J8074" s="133"/>
      <c r="K8074" s="133"/>
      <c r="L8074" s="133"/>
      <c r="M8074" s="133"/>
      <c r="N8074" s="133"/>
      <c r="O8074" s="134"/>
      <c r="P8074" s="129"/>
    </row>
    <row r="8075" spans="4:16" ht="15" customHeight="1" x14ac:dyDescent="0.25">
      <c r="D8075" s="130"/>
      <c r="E8075" s="124"/>
      <c r="F8075" s="124"/>
      <c r="G8075" s="131"/>
      <c r="H8075" s="132"/>
      <c r="I8075" s="133"/>
      <c r="J8075" s="133"/>
      <c r="K8075" s="133"/>
      <c r="L8075" s="133"/>
      <c r="M8075" s="133"/>
      <c r="N8075" s="133"/>
      <c r="O8075" s="134"/>
      <c r="P8075" s="129"/>
    </row>
    <row r="8076" spans="4:16" ht="15" customHeight="1" x14ac:dyDescent="0.25">
      <c r="D8076" s="130"/>
      <c r="E8076" s="124"/>
      <c r="F8076" s="124"/>
      <c r="G8076" s="131"/>
      <c r="H8076" s="132"/>
      <c r="I8076" s="133"/>
      <c r="J8076" s="133"/>
      <c r="K8076" s="133"/>
      <c r="L8076" s="133"/>
      <c r="M8076" s="133"/>
      <c r="N8076" s="133"/>
      <c r="O8076" s="134"/>
      <c r="P8076" s="129"/>
    </row>
    <row r="8077" spans="4:16" ht="15" customHeight="1" x14ac:dyDescent="0.25">
      <c r="D8077" s="130"/>
      <c r="E8077" s="124"/>
      <c r="F8077" s="124"/>
      <c r="G8077" s="131"/>
      <c r="H8077" s="132"/>
      <c r="I8077" s="133"/>
      <c r="J8077" s="133"/>
      <c r="K8077" s="133"/>
      <c r="L8077" s="133"/>
      <c r="M8077" s="133"/>
      <c r="N8077" s="133"/>
      <c r="O8077" s="134"/>
      <c r="P8077" s="129"/>
    </row>
    <row r="8078" spans="4:16" ht="15" customHeight="1" x14ac:dyDescent="0.25">
      <c r="D8078" s="130"/>
      <c r="E8078" s="124"/>
      <c r="F8078" s="124"/>
      <c r="G8078" s="131"/>
      <c r="H8078" s="132"/>
      <c r="I8078" s="133"/>
      <c r="J8078" s="133"/>
      <c r="K8078" s="133"/>
      <c r="L8078" s="133"/>
      <c r="M8078" s="133"/>
      <c r="N8078" s="133"/>
      <c r="O8078" s="134"/>
      <c r="P8078" s="129"/>
    </row>
    <row r="8079" spans="4:16" ht="15" customHeight="1" x14ac:dyDescent="0.25">
      <c r="D8079" s="130"/>
      <c r="E8079" s="124"/>
      <c r="F8079" s="124"/>
      <c r="G8079" s="131"/>
      <c r="H8079" s="132"/>
      <c r="I8079" s="133"/>
      <c r="J8079" s="133"/>
      <c r="K8079" s="133"/>
      <c r="L8079" s="133"/>
      <c r="M8079" s="133"/>
      <c r="N8079" s="133"/>
      <c r="O8079" s="134"/>
      <c r="P8079" s="129"/>
    </row>
    <row r="8080" spans="4:16" ht="15" customHeight="1" x14ac:dyDescent="0.25">
      <c r="D8080" s="130"/>
      <c r="E8080" s="124"/>
      <c r="F8080" s="124"/>
      <c r="G8080" s="131"/>
      <c r="H8080" s="132"/>
      <c r="I8080" s="133"/>
      <c r="J8080" s="133"/>
      <c r="K8080" s="133"/>
      <c r="L8080" s="133"/>
      <c r="M8080" s="133"/>
      <c r="N8080" s="133"/>
      <c r="O8080" s="134"/>
      <c r="P8080" s="129"/>
    </row>
    <row r="8081" spans="4:16" ht="15" customHeight="1" x14ac:dyDescent="0.25">
      <c r="D8081" s="130"/>
      <c r="E8081" s="124"/>
      <c r="F8081" s="124"/>
      <c r="G8081" s="131"/>
      <c r="H8081" s="132"/>
      <c r="I8081" s="133"/>
      <c r="J8081" s="133"/>
      <c r="K8081" s="133"/>
      <c r="L8081" s="133"/>
      <c r="M8081" s="133"/>
      <c r="N8081" s="133"/>
      <c r="O8081" s="134"/>
      <c r="P8081" s="129"/>
    </row>
    <row r="8082" spans="4:16" ht="15" customHeight="1" x14ac:dyDescent="0.25">
      <c r="D8082" s="130"/>
      <c r="E8082" s="124"/>
      <c r="F8082" s="124"/>
      <c r="G8082" s="131"/>
      <c r="H8082" s="132"/>
      <c r="I8082" s="133"/>
      <c r="J8082" s="133"/>
      <c r="K8082" s="133"/>
      <c r="L8082" s="133"/>
      <c r="M8082" s="133"/>
      <c r="N8082" s="133"/>
      <c r="O8082" s="134"/>
      <c r="P8082" s="129"/>
    </row>
    <row r="8083" spans="4:16" ht="15" customHeight="1" x14ac:dyDescent="0.25">
      <c r="D8083" s="130"/>
      <c r="E8083" s="124"/>
      <c r="F8083" s="124"/>
      <c r="G8083" s="131"/>
      <c r="H8083" s="132"/>
      <c r="I8083" s="133"/>
      <c r="J8083" s="133"/>
      <c r="K8083" s="133"/>
      <c r="L8083" s="133"/>
      <c r="M8083" s="133"/>
      <c r="N8083" s="133"/>
      <c r="O8083" s="134"/>
      <c r="P8083" s="129"/>
    </row>
    <row r="8084" spans="4:16" ht="15" customHeight="1" x14ac:dyDescent="0.25">
      <c r="D8084" s="130"/>
      <c r="E8084" s="124"/>
      <c r="F8084" s="124"/>
      <c r="G8084" s="131"/>
      <c r="H8084" s="132"/>
      <c r="I8084" s="133"/>
      <c r="J8084" s="133"/>
      <c r="K8084" s="133"/>
      <c r="L8084" s="133"/>
      <c r="M8084" s="133"/>
      <c r="N8084" s="133"/>
      <c r="O8084" s="134"/>
      <c r="P8084" s="129"/>
    </row>
    <row r="8085" spans="4:16" ht="15" customHeight="1" x14ac:dyDescent="0.25">
      <c r="D8085" s="130"/>
      <c r="E8085" s="124"/>
      <c r="F8085" s="124"/>
      <c r="G8085" s="131"/>
      <c r="H8085" s="132"/>
      <c r="I8085" s="133"/>
      <c r="J8085" s="133"/>
      <c r="K8085" s="133"/>
      <c r="L8085" s="133"/>
      <c r="M8085" s="133"/>
      <c r="N8085" s="133"/>
      <c r="O8085" s="134"/>
      <c r="P8085" s="129"/>
    </row>
    <row r="8086" spans="4:16" ht="15" customHeight="1" x14ac:dyDescent="0.25">
      <c r="D8086" s="130"/>
      <c r="E8086" s="124"/>
      <c r="F8086" s="124"/>
      <c r="G8086" s="131"/>
      <c r="H8086" s="132"/>
      <c r="I8086" s="133"/>
      <c r="J8086" s="133"/>
      <c r="K8086" s="133"/>
      <c r="L8086" s="133"/>
      <c r="M8086" s="133"/>
      <c r="N8086" s="133"/>
      <c r="O8086" s="134"/>
      <c r="P8086" s="129"/>
    </row>
    <row r="8087" spans="4:16" ht="15" customHeight="1" x14ac:dyDescent="0.25">
      <c r="D8087" s="130"/>
      <c r="E8087" s="124"/>
      <c r="F8087" s="124"/>
      <c r="G8087" s="131"/>
      <c r="H8087" s="132"/>
      <c r="I8087" s="133"/>
      <c r="J8087" s="133"/>
      <c r="K8087" s="133"/>
      <c r="L8087" s="133"/>
      <c r="M8087" s="133"/>
      <c r="N8087" s="133"/>
      <c r="O8087" s="134"/>
      <c r="P8087" s="129"/>
    </row>
    <row r="8088" spans="4:16" ht="15" customHeight="1" x14ac:dyDescent="0.25">
      <c r="D8088" s="130"/>
      <c r="E8088" s="124"/>
      <c r="F8088" s="124"/>
      <c r="G8088" s="131"/>
      <c r="H8088" s="132"/>
      <c r="I8088" s="133"/>
      <c r="J8088" s="133"/>
      <c r="K8088" s="133"/>
      <c r="L8088" s="133"/>
      <c r="M8088" s="133"/>
      <c r="N8088" s="133"/>
      <c r="O8088" s="134"/>
      <c r="P8088" s="129"/>
    </row>
    <row r="8089" spans="4:16" ht="15" customHeight="1" x14ac:dyDescent="0.25">
      <c r="D8089" s="130"/>
      <c r="E8089" s="124"/>
      <c r="F8089" s="124"/>
      <c r="G8089" s="131"/>
      <c r="H8089" s="132"/>
      <c r="I8089" s="133"/>
      <c r="J8089" s="133"/>
      <c r="K8089" s="133"/>
      <c r="L8089" s="133"/>
      <c r="M8089" s="133"/>
      <c r="N8089" s="133"/>
      <c r="O8089" s="134"/>
      <c r="P8089" s="129"/>
    </row>
    <row r="8090" spans="4:16" ht="15" customHeight="1" x14ac:dyDescent="0.25">
      <c r="D8090" s="130"/>
      <c r="E8090" s="124"/>
      <c r="F8090" s="124"/>
      <c r="G8090" s="131"/>
      <c r="H8090" s="132"/>
      <c r="I8090" s="133"/>
      <c r="J8090" s="133"/>
      <c r="K8090" s="133"/>
      <c r="L8090" s="133"/>
      <c r="M8090" s="133"/>
      <c r="N8090" s="133"/>
      <c r="O8090" s="134"/>
      <c r="P8090" s="129"/>
    </row>
    <row r="8091" spans="4:16" ht="15" customHeight="1" x14ac:dyDescent="0.25">
      <c r="D8091" s="130"/>
      <c r="E8091" s="124"/>
      <c r="F8091" s="124"/>
      <c r="G8091" s="131"/>
      <c r="H8091" s="132"/>
      <c r="I8091" s="133"/>
      <c r="J8091" s="133"/>
      <c r="K8091" s="133"/>
      <c r="L8091" s="133"/>
      <c r="M8091" s="133"/>
      <c r="N8091" s="133"/>
      <c r="O8091" s="134"/>
      <c r="P8091" s="129"/>
    </row>
    <row r="8092" spans="4:16" ht="15" customHeight="1" x14ac:dyDescent="0.25">
      <c r="D8092" s="130"/>
      <c r="E8092" s="124"/>
      <c r="F8092" s="124"/>
      <c r="G8092" s="131"/>
      <c r="H8092" s="132"/>
      <c r="I8092" s="133"/>
      <c r="J8092" s="133"/>
      <c r="K8092" s="133"/>
      <c r="L8092" s="133"/>
      <c r="M8092" s="133"/>
      <c r="N8092" s="133"/>
      <c r="O8092" s="134"/>
      <c r="P8092" s="129"/>
    </row>
    <row r="8093" spans="4:16" ht="15" customHeight="1" x14ac:dyDescent="0.25">
      <c r="D8093" s="130"/>
      <c r="E8093" s="124"/>
      <c r="F8093" s="124"/>
      <c r="G8093" s="131"/>
      <c r="H8093" s="132"/>
      <c r="I8093" s="133"/>
      <c r="J8093" s="133"/>
      <c r="K8093" s="133"/>
      <c r="L8093" s="133"/>
      <c r="M8093" s="133"/>
      <c r="N8093" s="133"/>
      <c r="O8093" s="134"/>
      <c r="P8093" s="129"/>
    </row>
    <row r="8094" spans="4:16" ht="15" customHeight="1" x14ac:dyDescent="0.25">
      <c r="D8094" s="130"/>
      <c r="E8094" s="124"/>
      <c r="F8094" s="124"/>
      <c r="G8094" s="131"/>
      <c r="H8094" s="132"/>
      <c r="I8094" s="133"/>
      <c r="J8094" s="133"/>
      <c r="K8094" s="133"/>
      <c r="L8094" s="133"/>
      <c r="M8094" s="133"/>
      <c r="N8094" s="133"/>
      <c r="O8094" s="134"/>
      <c r="P8094" s="129"/>
    </row>
    <row r="8095" spans="4:16" ht="15" customHeight="1" x14ac:dyDescent="0.25">
      <c r="D8095" s="130"/>
      <c r="E8095" s="124"/>
      <c r="F8095" s="124"/>
      <c r="G8095" s="131"/>
      <c r="H8095" s="132"/>
      <c r="I8095" s="133"/>
      <c r="J8095" s="133"/>
      <c r="K8095" s="133"/>
      <c r="L8095" s="133"/>
      <c r="M8095" s="133"/>
      <c r="N8095" s="133"/>
      <c r="O8095" s="134"/>
      <c r="P8095" s="129"/>
    </row>
    <row r="8096" spans="4:16" ht="15" customHeight="1" x14ac:dyDescent="0.25">
      <c r="D8096" s="130"/>
      <c r="E8096" s="124"/>
      <c r="F8096" s="124"/>
      <c r="G8096" s="131"/>
      <c r="H8096" s="132"/>
      <c r="I8096" s="133"/>
      <c r="J8096" s="133"/>
      <c r="K8096" s="133"/>
      <c r="L8096" s="133"/>
      <c r="M8096" s="133"/>
      <c r="N8096" s="133"/>
      <c r="O8096" s="134"/>
      <c r="P8096" s="129"/>
    </row>
    <row r="8097" spans="4:16" ht="15" customHeight="1" x14ac:dyDescent="0.25">
      <c r="D8097" s="130"/>
      <c r="E8097" s="124"/>
      <c r="F8097" s="124"/>
      <c r="G8097" s="131"/>
      <c r="H8097" s="132"/>
      <c r="I8097" s="133"/>
      <c r="J8097" s="133"/>
      <c r="K8097" s="133"/>
      <c r="L8097" s="133"/>
      <c r="M8097" s="133"/>
      <c r="N8097" s="133"/>
      <c r="O8097" s="134"/>
      <c r="P8097" s="129"/>
    </row>
    <row r="8098" spans="4:16" ht="15" customHeight="1" x14ac:dyDescent="0.25">
      <c r="D8098" s="130"/>
      <c r="E8098" s="124"/>
      <c r="F8098" s="124"/>
      <c r="G8098" s="131"/>
      <c r="H8098" s="132"/>
      <c r="I8098" s="133"/>
      <c r="J8098" s="133"/>
      <c r="K8098" s="133"/>
      <c r="L8098" s="133"/>
      <c r="M8098" s="133"/>
      <c r="N8098" s="133"/>
      <c r="O8098" s="134"/>
      <c r="P8098" s="129"/>
    </row>
    <row r="8099" spans="4:16" ht="15" customHeight="1" x14ac:dyDescent="0.25">
      <c r="D8099" s="130"/>
      <c r="E8099" s="124"/>
      <c r="F8099" s="124"/>
      <c r="G8099" s="131"/>
      <c r="H8099" s="132"/>
      <c r="I8099" s="133"/>
      <c r="J8099" s="133"/>
      <c r="K8099" s="133"/>
      <c r="L8099" s="133"/>
      <c r="M8099" s="133"/>
      <c r="N8099" s="133"/>
      <c r="O8099" s="134"/>
      <c r="P8099" s="129"/>
    </row>
    <row r="8100" spans="4:16" ht="15" customHeight="1" x14ac:dyDescent="0.25">
      <c r="D8100" s="130"/>
      <c r="E8100" s="124"/>
      <c r="F8100" s="124"/>
      <c r="G8100" s="131"/>
      <c r="H8100" s="132"/>
      <c r="I8100" s="133"/>
      <c r="J8100" s="133"/>
      <c r="K8100" s="133"/>
      <c r="L8100" s="133"/>
      <c r="M8100" s="133"/>
      <c r="N8100" s="133"/>
      <c r="O8100" s="134"/>
      <c r="P8100" s="129"/>
    </row>
    <row r="8101" spans="4:16" ht="15" customHeight="1" x14ac:dyDescent="0.25">
      <c r="D8101" s="130"/>
      <c r="E8101" s="124"/>
      <c r="F8101" s="124"/>
      <c r="G8101" s="131"/>
      <c r="H8101" s="132"/>
      <c r="I8101" s="133"/>
      <c r="J8101" s="133"/>
      <c r="K8101" s="133"/>
      <c r="L8101" s="133"/>
      <c r="M8101" s="133"/>
      <c r="N8101" s="133"/>
      <c r="O8101" s="134"/>
      <c r="P8101" s="129"/>
    </row>
    <row r="8102" spans="4:16" ht="15" customHeight="1" x14ac:dyDescent="0.25">
      <c r="D8102" s="130"/>
      <c r="E8102" s="124"/>
      <c r="F8102" s="124"/>
      <c r="G8102" s="131"/>
      <c r="H8102" s="132"/>
      <c r="I8102" s="133"/>
      <c r="J8102" s="133"/>
      <c r="K8102" s="133"/>
      <c r="L8102" s="133"/>
      <c r="M8102" s="133"/>
      <c r="N8102" s="133"/>
      <c r="O8102" s="134"/>
      <c r="P8102" s="129"/>
    </row>
    <row r="8103" spans="4:16" ht="15" customHeight="1" x14ac:dyDescent="0.25">
      <c r="D8103" s="130"/>
      <c r="E8103" s="124"/>
      <c r="F8103" s="124"/>
      <c r="G8103" s="131"/>
      <c r="H8103" s="132"/>
      <c r="I8103" s="133"/>
      <c r="J8103" s="133"/>
      <c r="K8103" s="133"/>
      <c r="L8103" s="133"/>
      <c r="M8103" s="133"/>
      <c r="N8103" s="133"/>
      <c r="O8103" s="134"/>
      <c r="P8103" s="129"/>
    </row>
    <row r="8104" spans="4:16" ht="15" customHeight="1" x14ac:dyDescent="0.25">
      <c r="D8104" s="130"/>
      <c r="E8104" s="124"/>
      <c r="F8104" s="124"/>
      <c r="G8104" s="131"/>
      <c r="H8104" s="132"/>
      <c r="I8104" s="133"/>
      <c r="J8104" s="133"/>
      <c r="K8104" s="133"/>
      <c r="L8104" s="133"/>
      <c r="M8104" s="133"/>
      <c r="N8104" s="133"/>
      <c r="O8104" s="134"/>
      <c r="P8104" s="129"/>
    </row>
    <row r="8105" spans="4:16" ht="15" customHeight="1" x14ac:dyDescent="0.25">
      <c r="D8105" s="130"/>
      <c r="E8105" s="124"/>
      <c r="F8105" s="124"/>
      <c r="G8105" s="131"/>
      <c r="H8105" s="132"/>
      <c r="I8105" s="133"/>
      <c r="J8105" s="133"/>
      <c r="K8105" s="133"/>
      <c r="L8105" s="133"/>
      <c r="M8105" s="133"/>
      <c r="N8105" s="133"/>
      <c r="O8105" s="134"/>
      <c r="P8105" s="129"/>
    </row>
    <row r="8106" spans="4:16" ht="15" customHeight="1" x14ac:dyDescent="0.25">
      <c r="D8106" s="130"/>
      <c r="E8106" s="124"/>
      <c r="F8106" s="124"/>
      <c r="G8106" s="131"/>
      <c r="H8106" s="132"/>
      <c r="I8106" s="133"/>
      <c r="J8106" s="133"/>
      <c r="K8106" s="133"/>
      <c r="L8106" s="133"/>
      <c r="M8106" s="133"/>
      <c r="N8106" s="133"/>
      <c r="O8106" s="134"/>
      <c r="P8106" s="129"/>
    </row>
    <row r="8107" spans="4:16" ht="15" customHeight="1" x14ac:dyDescent="0.25">
      <c r="D8107" s="130"/>
      <c r="E8107" s="124"/>
      <c r="F8107" s="124"/>
      <c r="G8107" s="131"/>
      <c r="H8107" s="132"/>
      <c r="I8107" s="133"/>
      <c r="J8107" s="133"/>
      <c r="K8107" s="133"/>
      <c r="L8107" s="133"/>
      <c r="M8107" s="133"/>
      <c r="N8107" s="133"/>
      <c r="O8107" s="134"/>
      <c r="P8107" s="129"/>
    </row>
    <row r="8108" spans="4:16" ht="15" customHeight="1" x14ac:dyDescent="0.25">
      <c r="D8108" s="130"/>
      <c r="E8108" s="124"/>
      <c r="F8108" s="124"/>
      <c r="G8108" s="131"/>
      <c r="H8108" s="132"/>
      <c r="I8108" s="133"/>
      <c r="J8108" s="133"/>
      <c r="K8108" s="133"/>
      <c r="L8108" s="133"/>
      <c r="M8108" s="133"/>
      <c r="N8108" s="133"/>
      <c r="O8108" s="134"/>
      <c r="P8108" s="129"/>
    </row>
    <row r="8109" spans="4:16" ht="15" customHeight="1" x14ac:dyDescent="0.25">
      <c r="D8109" s="130"/>
      <c r="E8109" s="124"/>
      <c r="F8109" s="124"/>
      <c r="G8109" s="131"/>
      <c r="H8109" s="132"/>
      <c r="I8109" s="133"/>
      <c r="J8109" s="133"/>
      <c r="K8109" s="133"/>
      <c r="L8109" s="133"/>
      <c r="M8109" s="133"/>
      <c r="N8109" s="133"/>
      <c r="O8109" s="134"/>
      <c r="P8109" s="129"/>
    </row>
    <row r="8110" spans="4:16" ht="15" customHeight="1" x14ac:dyDescent="0.25">
      <c r="D8110" s="130"/>
      <c r="E8110" s="124"/>
      <c r="F8110" s="124"/>
      <c r="G8110" s="131"/>
      <c r="H8110" s="132"/>
      <c r="I8110" s="133"/>
      <c r="J8110" s="133"/>
      <c r="K8110" s="133"/>
      <c r="L8110" s="133"/>
      <c r="M8110" s="133"/>
      <c r="N8110" s="133"/>
      <c r="O8110" s="134"/>
      <c r="P8110" s="129"/>
    </row>
    <row r="8111" spans="4:16" ht="15" customHeight="1" x14ac:dyDescent="0.25">
      <c r="D8111" s="130"/>
      <c r="E8111" s="124"/>
      <c r="F8111" s="124"/>
      <c r="G8111" s="131"/>
      <c r="H8111" s="132"/>
      <c r="I8111" s="133"/>
      <c r="J8111" s="133"/>
      <c r="K8111" s="133"/>
      <c r="L8111" s="133"/>
      <c r="M8111" s="133"/>
      <c r="N8111" s="133"/>
      <c r="O8111" s="134"/>
      <c r="P8111" s="129"/>
    </row>
    <row r="8112" spans="4:16" ht="15" customHeight="1" x14ac:dyDescent="0.25">
      <c r="D8112" s="130"/>
      <c r="E8112" s="124"/>
      <c r="F8112" s="124"/>
      <c r="G8112" s="131"/>
      <c r="H8112" s="132"/>
      <c r="I8112" s="133"/>
      <c r="J8112" s="133"/>
      <c r="K8112" s="133"/>
      <c r="L8112" s="133"/>
      <c r="M8112" s="133"/>
      <c r="N8112" s="133"/>
      <c r="O8112" s="134"/>
      <c r="P8112" s="129"/>
    </row>
    <row r="8113" spans="4:16" ht="15" customHeight="1" x14ac:dyDescent="0.25">
      <c r="D8113" s="130"/>
      <c r="E8113" s="124"/>
      <c r="F8113" s="124"/>
      <c r="G8113" s="131"/>
      <c r="H8113" s="132"/>
      <c r="I8113" s="133"/>
      <c r="J8113" s="133"/>
      <c r="K8113" s="133"/>
      <c r="L8113" s="133"/>
      <c r="M8113" s="133"/>
      <c r="N8113" s="133"/>
      <c r="O8113" s="134"/>
      <c r="P8113" s="129"/>
    </row>
    <row r="8114" spans="4:16" ht="15" customHeight="1" x14ac:dyDescent="0.25">
      <c r="D8114" s="130"/>
      <c r="E8114" s="124"/>
      <c r="F8114" s="124"/>
      <c r="G8114" s="131"/>
      <c r="H8114" s="132"/>
      <c r="I8114" s="133"/>
      <c r="J8114" s="133"/>
      <c r="K8114" s="133"/>
      <c r="L8114" s="133"/>
      <c r="M8114" s="133"/>
      <c r="N8114" s="133"/>
      <c r="O8114" s="134"/>
      <c r="P8114" s="129"/>
    </row>
    <row r="8115" spans="4:16" ht="15" customHeight="1" x14ac:dyDescent="0.25">
      <c r="D8115" s="130"/>
      <c r="E8115" s="124"/>
      <c r="F8115" s="124"/>
      <c r="G8115" s="131"/>
      <c r="H8115" s="132"/>
      <c r="I8115" s="133"/>
      <c r="J8115" s="133"/>
      <c r="K8115" s="133"/>
      <c r="L8115" s="133"/>
      <c r="M8115" s="133"/>
      <c r="N8115" s="133"/>
      <c r="O8115" s="134"/>
      <c r="P8115" s="129"/>
    </row>
    <row r="8116" spans="4:16" ht="15" customHeight="1" x14ac:dyDescent="0.25">
      <c r="D8116" s="130"/>
      <c r="E8116" s="124"/>
      <c r="F8116" s="124"/>
      <c r="G8116" s="131"/>
      <c r="H8116" s="132"/>
      <c r="I8116" s="133"/>
      <c r="J8116" s="133"/>
      <c r="K8116" s="133"/>
      <c r="L8116" s="133"/>
      <c r="M8116" s="133"/>
      <c r="N8116" s="133"/>
      <c r="O8116" s="134"/>
      <c r="P8116" s="129"/>
    </row>
    <row r="8117" spans="4:16" ht="15" customHeight="1" x14ac:dyDescent="0.25">
      <c r="D8117" s="130"/>
      <c r="E8117" s="124"/>
      <c r="F8117" s="124"/>
      <c r="G8117" s="131"/>
      <c r="H8117" s="132"/>
      <c r="I8117" s="133"/>
      <c r="J8117" s="133"/>
      <c r="K8117" s="133"/>
      <c r="L8117" s="133"/>
      <c r="M8117" s="133"/>
      <c r="N8117" s="133"/>
      <c r="O8117" s="134"/>
      <c r="P8117" s="129"/>
    </row>
    <row r="8118" spans="4:16" ht="15" customHeight="1" x14ac:dyDescent="0.25">
      <c r="D8118" s="130"/>
      <c r="E8118" s="124"/>
      <c r="F8118" s="124"/>
      <c r="G8118" s="131"/>
      <c r="H8118" s="132"/>
      <c r="I8118" s="133"/>
      <c r="J8118" s="133"/>
      <c r="K8118" s="133"/>
      <c r="L8118" s="133"/>
      <c r="M8118" s="133"/>
      <c r="N8118" s="133"/>
      <c r="O8118" s="134"/>
      <c r="P8118" s="129"/>
    </row>
    <row r="8119" spans="4:16" ht="15" customHeight="1" x14ac:dyDescent="0.25">
      <c r="D8119" s="130"/>
      <c r="E8119" s="124"/>
      <c r="F8119" s="124"/>
      <c r="G8119" s="131"/>
      <c r="H8119" s="132"/>
      <c r="I8119" s="133"/>
      <c r="J8119" s="133"/>
      <c r="K8119" s="133"/>
      <c r="L8119" s="133"/>
      <c r="M8119" s="133"/>
      <c r="N8119" s="133"/>
      <c r="O8119" s="134"/>
      <c r="P8119" s="129"/>
    </row>
    <row r="8120" spans="4:16" ht="15" customHeight="1" x14ac:dyDescent="0.25">
      <c r="D8120" s="130"/>
      <c r="E8120" s="124"/>
      <c r="F8120" s="124"/>
      <c r="G8120" s="131"/>
      <c r="H8120" s="132"/>
      <c r="I8120" s="133"/>
      <c r="J8120" s="133"/>
      <c r="K8120" s="133"/>
      <c r="L8120" s="133"/>
      <c r="M8120" s="133"/>
      <c r="N8120" s="133"/>
      <c r="O8120" s="134"/>
      <c r="P8120" s="129"/>
    </row>
    <row r="8121" spans="4:16" ht="15" customHeight="1" x14ac:dyDescent="0.25">
      <c r="D8121" s="130"/>
      <c r="E8121" s="124"/>
      <c r="F8121" s="124"/>
      <c r="G8121" s="131"/>
      <c r="H8121" s="132"/>
      <c r="I8121" s="133"/>
      <c r="J8121" s="133"/>
      <c r="K8121" s="133"/>
      <c r="L8121" s="133"/>
      <c r="M8121" s="133"/>
      <c r="N8121" s="133"/>
      <c r="O8121" s="134"/>
      <c r="P8121" s="129"/>
    </row>
    <row r="8122" spans="4:16" ht="15" customHeight="1" x14ac:dyDescent="0.25">
      <c r="D8122" s="130"/>
      <c r="E8122" s="124"/>
      <c r="F8122" s="124"/>
      <c r="G8122" s="131"/>
      <c r="H8122" s="132"/>
      <c r="I8122" s="133"/>
      <c r="J8122" s="133"/>
      <c r="K8122" s="133"/>
      <c r="L8122" s="133"/>
      <c r="M8122" s="133"/>
      <c r="N8122" s="133"/>
      <c r="O8122" s="134"/>
      <c r="P8122" s="129"/>
    </row>
    <row r="8123" spans="4:16" ht="15" customHeight="1" x14ac:dyDescent="0.25">
      <c r="D8123" s="130"/>
      <c r="E8123" s="124"/>
      <c r="F8123" s="124"/>
      <c r="G8123" s="131"/>
      <c r="H8123" s="132"/>
      <c r="I8123" s="133"/>
      <c r="J8123" s="133"/>
      <c r="K8123" s="133"/>
      <c r="L8123" s="133"/>
      <c r="M8123" s="133"/>
      <c r="N8123" s="133"/>
      <c r="O8123" s="134"/>
      <c r="P8123" s="129"/>
    </row>
    <row r="8124" spans="4:16" ht="15" customHeight="1" x14ac:dyDescent="0.25">
      <c r="D8124" s="130"/>
      <c r="E8124" s="124"/>
      <c r="F8124" s="124"/>
      <c r="G8124" s="131"/>
      <c r="H8124" s="132"/>
      <c r="I8124" s="133"/>
      <c r="J8124" s="133"/>
      <c r="K8124" s="133"/>
      <c r="L8124" s="133"/>
      <c r="M8124" s="133"/>
      <c r="N8124" s="133"/>
      <c r="O8124" s="134"/>
      <c r="P8124" s="129"/>
    </row>
    <row r="8125" spans="4:16" ht="15" customHeight="1" x14ac:dyDescent="0.25">
      <c r="D8125" s="130"/>
      <c r="E8125" s="124"/>
      <c r="F8125" s="124"/>
      <c r="G8125" s="131"/>
      <c r="H8125" s="132"/>
      <c r="I8125" s="133"/>
      <c r="J8125" s="133"/>
      <c r="K8125" s="133"/>
      <c r="L8125" s="133"/>
      <c r="M8125" s="133"/>
      <c r="N8125" s="133"/>
      <c r="O8125" s="134"/>
      <c r="P8125" s="129"/>
    </row>
    <row r="8126" spans="4:16" ht="15" customHeight="1" x14ac:dyDescent="0.25">
      <c r="D8126" s="130"/>
      <c r="E8126" s="124"/>
      <c r="F8126" s="124"/>
      <c r="G8126" s="131"/>
      <c r="H8126" s="132"/>
      <c r="I8126" s="133"/>
      <c r="J8126" s="133"/>
      <c r="K8126" s="133"/>
      <c r="L8126" s="133"/>
      <c r="M8126" s="133"/>
      <c r="N8126" s="133"/>
      <c r="O8126" s="134"/>
      <c r="P8126" s="129"/>
    </row>
    <row r="8127" spans="4:16" ht="15" customHeight="1" x14ac:dyDescent="0.25">
      <c r="D8127" s="130"/>
      <c r="E8127" s="124"/>
      <c r="F8127" s="124"/>
      <c r="G8127" s="131"/>
      <c r="H8127" s="132"/>
      <c r="I8127" s="133"/>
      <c r="J8127" s="133"/>
      <c r="K8127" s="133"/>
      <c r="L8127" s="133"/>
      <c r="M8127" s="133"/>
      <c r="N8127" s="133"/>
      <c r="O8127" s="134"/>
      <c r="P8127" s="129"/>
    </row>
    <row r="8128" spans="4:16" ht="15" customHeight="1" x14ac:dyDescent="0.25">
      <c r="D8128" s="130"/>
      <c r="E8128" s="124"/>
      <c r="F8128" s="124"/>
      <c r="G8128" s="131"/>
      <c r="H8128" s="132"/>
      <c r="I8128" s="133"/>
      <c r="J8128" s="133"/>
      <c r="K8128" s="133"/>
      <c r="L8128" s="133"/>
      <c r="M8128" s="133"/>
      <c r="N8128" s="133"/>
      <c r="O8128" s="134"/>
      <c r="P8128" s="129"/>
    </row>
    <row r="8129" spans="4:16" ht="15" customHeight="1" x14ac:dyDescent="0.25">
      <c r="D8129" s="130"/>
      <c r="E8129" s="124"/>
      <c r="F8129" s="124"/>
      <c r="G8129" s="131"/>
      <c r="H8129" s="132"/>
      <c r="I8129" s="133"/>
      <c r="J8129" s="133"/>
      <c r="K8129" s="133"/>
      <c r="L8129" s="133"/>
      <c r="M8129" s="133"/>
      <c r="N8129" s="133"/>
      <c r="O8129" s="134"/>
      <c r="P8129" s="129"/>
    </row>
    <row r="8130" spans="4:16" ht="15" customHeight="1" x14ac:dyDescent="0.25">
      <c r="D8130" s="130"/>
      <c r="E8130" s="124"/>
      <c r="F8130" s="124"/>
      <c r="G8130" s="131"/>
      <c r="H8130" s="132"/>
      <c r="I8130" s="133"/>
      <c r="J8130" s="133"/>
      <c r="K8130" s="133"/>
      <c r="L8130" s="133"/>
      <c r="M8130" s="133"/>
      <c r="N8130" s="133"/>
      <c r="O8130" s="134"/>
      <c r="P8130" s="129"/>
    </row>
    <row r="8131" spans="4:16" ht="15" customHeight="1" x14ac:dyDescent="0.25">
      <c r="D8131" s="130"/>
      <c r="E8131" s="124"/>
      <c r="F8131" s="124"/>
      <c r="G8131" s="131"/>
      <c r="H8131" s="132"/>
      <c r="I8131" s="133"/>
      <c r="J8131" s="133"/>
      <c r="K8131" s="133"/>
      <c r="L8131" s="133"/>
      <c r="M8131" s="133"/>
      <c r="N8131" s="133"/>
      <c r="O8131" s="134"/>
      <c r="P8131" s="129"/>
    </row>
    <row r="8132" spans="4:16" ht="15" customHeight="1" x14ac:dyDescent="0.25">
      <c r="D8132" s="130"/>
      <c r="E8132" s="124"/>
      <c r="F8132" s="124"/>
      <c r="G8132" s="131"/>
      <c r="H8132" s="132"/>
      <c r="I8132" s="133"/>
      <c r="J8132" s="133"/>
      <c r="K8132" s="133"/>
      <c r="L8132" s="133"/>
      <c r="M8132" s="133"/>
      <c r="N8132" s="133"/>
      <c r="O8132" s="134"/>
      <c r="P8132" s="129"/>
    </row>
    <row r="8133" spans="4:16" ht="15" customHeight="1" x14ac:dyDescent="0.25">
      <c r="D8133" s="130"/>
      <c r="E8133" s="124"/>
      <c r="F8133" s="124"/>
      <c r="G8133" s="131"/>
      <c r="H8133" s="132"/>
      <c r="I8133" s="133"/>
      <c r="J8133" s="133"/>
      <c r="K8133" s="133"/>
      <c r="L8133" s="133"/>
      <c r="M8133" s="133"/>
      <c r="N8133" s="133"/>
      <c r="O8133" s="134"/>
      <c r="P8133" s="129"/>
    </row>
    <row r="8134" spans="4:16" ht="15" customHeight="1" x14ac:dyDescent="0.25">
      <c r="D8134" s="130"/>
      <c r="E8134" s="124"/>
      <c r="F8134" s="124"/>
      <c r="G8134" s="131"/>
      <c r="H8134" s="132"/>
      <c r="I8134" s="133"/>
      <c r="J8134" s="133"/>
      <c r="K8134" s="133"/>
      <c r="L8134" s="133"/>
      <c r="M8134" s="133"/>
      <c r="N8134" s="133"/>
      <c r="O8134" s="134"/>
      <c r="P8134" s="129"/>
    </row>
    <row r="8135" spans="4:16" ht="15" customHeight="1" x14ac:dyDescent="0.25">
      <c r="D8135" s="130"/>
      <c r="E8135" s="124"/>
      <c r="F8135" s="124"/>
      <c r="G8135" s="131"/>
      <c r="H8135" s="132"/>
      <c r="I8135" s="133"/>
      <c r="J8135" s="133"/>
      <c r="K8135" s="133"/>
      <c r="L8135" s="133"/>
      <c r="M8135" s="133"/>
      <c r="N8135" s="133"/>
      <c r="O8135" s="134"/>
      <c r="P8135" s="129"/>
    </row>
    <row r="8136" spans="4:16" ht="15" customHeight="1" x14ac:dyDescent="0.25">
      <c r="D8136" s="130"/>
      <c r="E8136" s="124"/>
      <c r="F8136" s="124"/>
      <c r="G8136" s="131"/>
      <c r="H8136" s="132"/>
      <c r="I8136" s="133"/>
      <c r="J8136" s="133"/>
      <c r="K8136" s="133"/>
      <c r="L8136" s="133"/>
      <c r="M8136" s="133"/>
      <c r="N8136" s="133"/>
      <c r="O8136" s="134"/>
      <c r="P8136" s="129"/>
    </row>
    <row r="8137" spans="4:16" ht="15" customHeight="1" x14ac:dyDescent="0.25">
      <c r="D8137" s="130"/>
      <c r="E8137" s="124"/>
      <c r="F8137" s="124"/>
      <c r="G8137" s="131"/>
      <c r="H8137" s="132"/>
      <c r="I8137" s="133"/>
      <c r="J8137" s="133"/>
      <c r="K8137" s="133"/>
      <c r="L8137" s="133"/>
      <c r="M8137" s="133"/>
      <c r="N8137" s="133"/>
      <c r="O8137" s="134"/>
      <c r="P8137" s="129"/>
    </row>
    <row r="8138" spans="4:16" ht="15" customHeight="1" x14ac:dyDescent="0.25">
      <c r="D8138" s="130"/>
      <c r="E8138" s="124"/>
      <c r="F8138" s="124"/>
      <c r="G8138" s="131"/>
      <c r="H8138" s="132"/>
      <c r="I8138" s="133"/>
      <c r="J8138" s="133"/>
      <c r="K8138" s="133"/>
      <c r="L8138" s="133"/>
      <c r="M8138" s="133"/>
      <c r="N8138" s="133"/>
      <c r="O8138" s="134"/>
      <c r="P8138" s="129"/>
    </row>
    <row r="8139" spans="4:16" ht="15" customHeight="1" x14ac:dyDescent="0.25">
      <c r="D8139" s="130"/>
      <c r="E8139" s="124"/>
      <c r="F8139" s="124"/>
      <c r="G8139" s="131"/>
      <c r="H8139" s="132"/>
      <c r="I8139" s="133"/>
      <c r="J8139" s="133"/>
      <c r="K8139" s="133"/>
      <c r="L8139" s="133"/>
      <c r="M8139" s="133"/>
      <c r="N8139" s="133"/>
      <c r="O8139" s="134"/>
      <c r="P8139" s="129"/>
    </row>
    <row r="8140" spans="4:16" ht="15" customHeight="1" x14ac:dyDescent="0.25">
      <c r="D8140" s="130"/>
      <c r="E8140" s="124"/>
      <c r="F8140" s="124"/>
      <c r="G8140" s="131"/>
      <c r="H8140" s="132"/>
      <c r="I8140" s="133"/>
      <c r="J8140" s="133"/>
      <c r="K8140" s="133"/>
      <c r="L8140" s="133"/>
      <c r="M8140" s="133"/>
      <c r="N8140" s="133"/>
      <c r="O8140" s="134"/>
      <c r="P8140" s="129"/>
    </row>
    <row r="8141" spans="4:16" ht="15" customHeight="1" x14ac:dyDescent="0.25">
      <c r="D8141" s="130"/>
      <c r="E8141" s="124"/>
      <c r="F8141" s="124"/>
      <c r="G8141" s="131"/>
      <c r="H8141" s="132"/>
      <c r="I8141" s="133"/>
      <c r="J8141" s="133"/>
      <c r="K8141" s="133"/>
      <c r="L8141" s="133"/>
      <c r="M8141" s="133"/>
      <c r="N8141" s="133"/>
      <c r="O8141" s="134"/>
      <c r="P8141" s="129"/>
    </row>
    <row r="8142" spans="4:16" ht="15" customHeight="1" x14ac:dyDescent="0.25">
      <c r="D8142" s="130"/>
      <c r="E8142" s="124"/>
      <c r="F8142" s="124"/>
      <c r="G8142" s="131"/>
      <c r="H8142" s="132"/>
      <c r="I8142" s="133"/>
      <c r="J8142" s="133"/>
      <c r="K8142" s="133"/>
      <c r="L8142" s="133"/>
      <c r="M8142" s="133"/>
      <c r="N8142" s="133"/>
      <c r="O8142" s="134"/>
      <c r="P8142" s="129"/>
    </row>
    <row r="8143" spans="4:16" ht="15" customHeight="1" x14ac:dyDescent="0.25">
      <c r="D8143" s="130"/>
      <c r="E8143" s="124"/>
      <c r="F8143" s="124"/>
      <c r="G8143" s="131"/>
      <c r="H8143" s="132"/>
      <c r="I8143" s="133"/>
      <c r="J8143" s="133"/>
      <c r="K8143" s="133"/>
      <c r="L8143" s="133"/>
      <c r="M8143" s="133"/>
      <c r="N8143" s="133"/>
      <c r="O8143" s="134"/>
      <c r="P8143" s="129"/>
    </row>
    <row r="8144" spans="4:16" ht="15" customHeight="1" x14ac:dyDescent="0.25">
      <c r="D8144" s="130"/>
      <c r="E8144" s="124"/>
      <c r="F8144" s="124"/>
      <c r="G8144" s="131"/>
      <c r="H8144" s="132"/>
      <c r="I8144" s="133"/>
      <c r="J8144" s="133"/>
      <c r="K8144" s="133"/>
      <c r="L8144" s="133"/>
      <c r="M8144" s="133"/>
      <c r="N8144" s="133"/>
      <c r="O8144" s="134"/>
      <c r="P8144" s="129"/>
    </row>
    <row r="8145" spans="4:16" ht="15" customHeight="1" x14ac:dyDescent="0.25">
      <c r="D8145" s="130"/>
      <c r="E8145" s="124"/>
      <c r="F8145" s="124"/>
      <c r="G8145" s="131"/>
      <c r="H8145" s="132"/>
      <c r="I8145" s="133"/>
      <c r="J8145" s="133"/>
      <c r="K8145" s="133"/>
      <c r="L8145" s="133"/>
      <c r="M8145" s="133"/>
      <c r="N8145" s="133"/>
      <c r="O8145" s="134"/>
      <c r="P8145" s="129"/>
    </row>
    <row r="8146" spans="4:16" ht="15" customHeight="1" x14ac:dyDescent="0.25">
      <c r="D8146" s="130"/>
      <c r="E8146" s="124"/>
      <c r="F8146" s="124"/>
      <c r="G8146" s="131"/>
      <c r="H8146" s="132"/>
      <c r="I8146" s="133"/>
      <c r="J8146" s="133"/>
      <c r="K8146" s="133"/>
      <c r="L8146" s="133"/>
      <c r="M8146" s="133"/>
      <c r="N8146" s="133"/>
      <c r="O8146" s="134"/>
      <c r="P8146" s="129"/>
    </row>
    <row r="8147" spans="4:16" ht="15" customHeight="1" x14ac:dyDescent="0.25">
      <c r="D8147" s="130"/>
      <c r="E8147" s="124"/>
      <c r="F8147" s="124"/>
      <c r="G8147" s="131"/>
      <c r="H8147" s="132"/>
      <c r="I8147" s="133"/>
      <c r="J8147" s="133"/>
      <c r="K8147" s="133"/>
      <c r="L8147" s="133"/>
      <c r="M8147" s="133"/>
      <c r="N8147" s="133"/>
      <c r="O8147" s="134"/>
      <c r="P8147" s="129"/>
    </row>
    <row r="8148" spans="4:16" ht="15" customHeight="1" x14ac:dyDescent="0.25">
      <c r="D8148" s="130"/>
      <c r="E8148" s="124"/>
      <c r="F8148" s="124"/>
      <c r="G8148" s="131"/>
      <c r="H8148" s="132"/>
      <c r="I8148" s="133"/>
      <c r="J8148" s="133"/>
      <c r="K8148" s="133"/>
      <c r="L8148" s="133"/>
      <c r="M8148" s="133"/>
      <c r="N8148" s="133"/>
      <c r="O8148" s="134"/>
      <c r="P8148" s="129"/>
    </row>
    <row r="8149" spans="4:16" ht="15" customHeight="1" x14ac:dyDescent="0.25">
      <c r="D8149" s="130"/>
      <c r="E8149" s="124"/>
      <c r="F8149" s="124"/>
      <c r="G8149" s="131"/>
      <c r="H8149" s="132"/>
      <c r="I8149" s="133"/>
      <c r="J8149" s="133"/>
      <c r="K8149" s="133"/>
      <c r="L8149" s="133"/>
      <c r="M8149" s="133"/>
      <c r="N8149" s="133"/>
      <c r="O8149" s="134"/>
      <c r="P8149" s="129"/>
    </row>
    <row r="8150" spans="4:16" ht="15" customHeight="1" x14ac:dyDescent="0.25">
      <c r="D8150" s="130"/>
      <c r="E8150" s="124"/>
      <c r="F8150" s="124"/>
      <c r="G8150" s="131"/>
      <c r="H8150" s="132"/>
      <c r="I8150" s="133"/>
      <c r="J8150" s="133"/>
      <c r="K8150" s="133"/>
      <c r="L8150" s="133"/>
      <c r="M8150" s="133"/>
      <c r="N8150" s="133"/>
      <c r="O8150" s="134"/>
      <c r="P8150" s="129"/>
    </row>
    <row r="8151" spans="4:16" ht="15" customHeight="1" x14ac:dyDescent="0.25">
      <c r="D8151" s="130"/>
      <c r="E8151" s="124"/>
      <c r="F8151" s="124"/>
      <c r="G8151" s="131"/>
      <c r="H8151" s="132"/>
      <c r="I8151" s="133"/>
      <c r="J8151" s="133"/>
      <c r="K8151" s="133"/>
      <c r="L8151" s="133"/>
      <c r="M8151" s="133"/>
      <c r="N8151" s="133"/>
      <c r="O8151" s="134"/>
      <c r="P8151" s="129"/>
    </row>
    <row r="8152" spans="4:16" ht="15" customHeight="1" x14ac:dyDescent="0.25">
      <c r="D8152" s="130"/>
      <c r="E8152" s="124"/>
      <c r="F8152" s="124"/>
      <c r="G8152" s="131"/>
      <c r="H8152" s="132"/>
      <c r="I8152" s="133"/>
      <c r="J8152" s="133"/>
      <c r="K8152" s="133"/>
      <c r="L8152" s="133"/>
      <c r="M8152" s="133"/>
      <c r="N8152" s="133"/>
      <c r="O8152" s="134"/>
      <c r="P8152" s="129"/>
    </row>
    <row r="8153" spans="4:16" ht="15" customHeight="1" x14ac:dyDescent="0.25">
      <c r="D8153" s="130"/>
      <c r="E8153" s="124"/>
      <c r="F8153" s="124"/>
      <c r="G8153" s="131"/>
      <c r="H8153" s="132"/>
      <c r="I8153" s="133"/>
      <c r="J8153" s="133"/>
      <c r="K8153" s="133"/>
      <c r="L8153" s="133"/>
      <c r="M8153" s="133"/>
      <c r="N8153" s="133"/>
      <c r="O8153" s="134"/>
      <c r="P8153" s="129"/>
    </row>
    <row r="8154" spans="4:16" ht="15" customHeight="1" x14ac:dyDescent="0.25">
      <c r="D8154" s="130"/>
      <c r="E8154" s="124"/>
      <c r="F8154" s="124"/>
      <c r="G8154" s="131"/>
      <c r="H8154" s="132"/>
      <c r="I8154" s="133"/>
      <c r="J8154" s="133"/>
      <c r="K8154" s="133"/>
      <c r="L8154" s="133"/>
      <c r="M8154" s="133"/>
      <c r="N8154" s="133"/>
      <c r="O8154" s="134"/>
      <c r="P8154" s="129"/>
    </row>
    <row r="8155" spans="4:16" ht="15" customHeight="1" x14ac:dyDescent="0.25">
      <c r="D8155" s="130"/>
      <c r="E8155" s="124"/>
      <c r="F8155" s="124"/>
      <c r="G8155" s="131"/>
      <c r="H8155" s="132"/>
      <c r="I8155" s="133"/>
      <c r="J8155" s="133"/>
      <c r="K8155" s="133"/>
      <c r="L8155" s="133"/>
      <c r="M8155" s="133"/>
      <c r="N8155" s="133"/>
      <c r="O8155" s="134"/>
      <c r="P8155" s="129"/>
    </row>
    <row r="8156" spans="4:16" ht="15" customHeight="1" x14ac:dyDescent="0.25">
      <c r="D8156" s="130"/>
      <c r="E8156" s="124"/>
      <c r="F8156" s="124"/>
      <c r="G8156" s="131"/>
      <c r="H8156" s="132"/>
      <c r="I8156" s="133"/>
      <c r="J8156" s="133"/>
      <c r="K8156" s="133"/>
      <c r="L8156" s="133"/>
      <c r="M8156" s="133"/>
      <c r="N8156" s="133"/>
      <c r="O8156" s="134"/>
      <c r="P8156" s="129"/>
    </row>
    <row r="8157" spans="4:16" ht="15" customHeight="1" x14ac:dyDescent="0.25">
      <c r="D8157" s="130"/>
      <c r="E8157" s="124"/>
      <c r="F8157" s="124"/>
      <c r="G8157" s="131"/>
      <c r="H8157" s="132"/>
      <c r="I8157" s="133"/>
      <c r="J8157" s="133"/>
      <c r="K8157" s="133"/>
      <c r="L8157" s="133"/>
      <c r="M8157" s="133"/>
      <c r="N8157" s="133"/>
      <c r="O8157" s="134"/>
      <c r="P8157" s="129"/>
    </row>
    <row r="8158" spans="4:16" ht="15" customHeight="1" x14ac:dyDescent="0.25">
      <c r="D8158" s="130"/>
      <c r="E8158" s="124"/>
      <c r="F8158" s="124"/>
      <c r="G8158" s="131"/>
      <c r="H8158" s="132"/>
      <c r="I8158" s="133"/>
      <c r="J8158" s="133"/>
      <c r="K8158" s="133"/>
      <c r="L8158" s="133"/>
      <c r="M8158" s="133"/>
      <c r="N8158" s="133"/>
      <c r="O8158" s="134"/>
      <c r="P8158" s="129"/>
    </row>
    <row r="8159" spans="4:16" ht="15" customHeight="1" x14ac:dyDescent="0.25">
      <c r="D8159" s="130"/>
      <c r="E8159" s="124"/>
      <c r="F8159" s="124"/>
      <c r="G8159" s="131"/>
      <c r="H8159" s="132"/>
      <c r="I8159" s="133"/>
      <c r="J8159" s="133"/>
      <c r="K8159" s="133"/>
      <c r="L8159" s="133"/>
      <c r="M8159" s="133"/>
      <c r="N8159" s="133"/>
      <c r="O8159" s="134"/>
      <c r="P8159" s="129"/>
    </row>
    <row r="8160" spans="4:16" ht="15" customHeight="1" x14ac:dyDescent="0.25">
      <c r="D8160" s="130"/>
      <c r="E8160" s="124"/>
      <c r="F8160" s="124"/>
      <c r="G8160" s="131"/>
      <c r="H8160" s="132"/>
      <c r="I8160" s="133"/>
      <c r="J8160" s="133"/>
      <c r="K8160" s="133"/>
      <c r="L8160" s="133"/>
      <c r="M8160" s="133"/>
      <c r="N8160" s="133"/>
      <c r="O8160" s="134"/>
      <c r="P8160" s="129"/>
    </row>
    <row r="8161" spans="4:16" ht="15" customHeight="1" x14ac:dyDescent="0.25">
      <c r="D8161" s="130"/>
      <c r="E8161" s="124"/>
      <c r="F8161" s="124"/>
      <c r="G8161" s="131"/>
      <c r="H8161" s="132"/>
      <c r="I8161" s="133"/>
      <c r="J8161" s="133"/>
      <c r="K8161" s="133"/>
      <c r="L8161" s="133"/>
      <c r="M8161" s="133"/>
      <c r="N8161" s="133"/>
      <c r="O8161" s="134"/>
      <c r="P8161" s="129"/>
    </row>
    <row r="8162" spans="4:16" ht="15" customHeight="1" x14ac:dyDescent="0.25">
      <c r="D8162" s="130"/>
      <c r="E8162" s="124"/>
      <c r="F8162" s="124"/>
      <c r="G8162" s="131"/>
      <c r="H8162" s="132"/>
      <c r="I8162" s="133"/>
      <c r="J8162" s="133"/>
      <c r="K8162" s="133"/>
      <c r="L8162" s="133"/>
      <c r="M8162" s="133"/>
      <c r="N8162" s="133"/>
      <c r="O8162" s="134"/>
      <c r="P8162" s="129"/>
    </row>
    <row r="8163" spans="4:16" ht="15" customHeight="1" x14ac:dyDescent="0.25">
      <c r="D8163" s="130"/>
      <c r="E8163" s="124"/>
      <c r="F8163" s="124"/>
      <c r="G8163" s="131"/>
      <c r="H8163" s="132"/>
      <c r="I8163" s="133"/>
      <c r="J8163" s="133"/>
      <c r="K8163" s="133"/>
      <c r="L8163" s="133"/>
      <c r="M8163" s="133"/>
      <c r="N8163" s="133"/>
      <c r="O8163" s="134"/>
      <c r="P8163" s="129"/>
    </row>
    <row r="8164" spans="4:16" ht="15" customHeight="1" x14ac:dyDescent="0.25">
      <c r="D8164" s="130"/>
      <c r="E8164" s="124"/>
      <c r="F8164" s="124"/>
      <c r="G8164" s="131"/>
      <c r="H8164" s="132"/>
      <c r="I8164" s="133"/>
      <c r="J8164" s="133"/>
      <c r="K8164" s="133"/>
      <c r="L8164" s="133"/>
      <c r="M8164" s="133"/>
      <c r="N8164" s="133"/>
      <c r="O8164" s="134"/>
      <c r="P8164" s="129"/>
    </row>
    <row r="8165" spans="4:16" ht="15" customHeight="1" x14ac:dyDescent="0.25">
      <c r="D8165" s="130"/>
      <c r="E8165" s="124"/>
      <c r="F8165" s="124"/>
      <c r="G8165" s="131"/>
      <c r="H8165" s="132"/>
      <c r="I8165" s="133"/>
      <c r="J8165" s="133"/>
      <c r="K8165" s="133"/>
      <c r="L8165" s="133"/>
      <c r="M8165" s="133"/>
      <c r="N8165" s="133"/>
      <c r="O8165" s="134"/>
      <c r="P8165" s="129"/>
    </row>
    <row r="8166" spans="4:16" ht="15" customHeight="1" x14ac:dyDescent="0.25">
      <c r="D8166" s="130"/>
      <c r="E8166" s="124"/>
      <c r="F8166" s="124"/>
      <c r="G8166" s="131"/>
      <c r="H8166" s="132"/>
      <c r="I8166" s="133"/>
      <c r="J8166" s="133"/>
      <c r="K8166" s="133"/>
      <c r="L8166" s="133"/>
      <c r="M8166" s="133"/>
      <c r="N8166" s="133"/>
      <c r="O8166" s="134"/>
      <c r="P8166" s="129"/>
    </row>
    <row r="8167" spans="4:16" ht="15" customHeight="1" x14ac:dyDescent="0.25">
      <c r="D8167" s="130"/>
      <c r="E8167" s="124"/>
      <c r="F8167" s="124"/>
      <c r="G8167" s="131"/>
      <c r="H8167" s="132"/>
      <c r="I8167" s="133"/>
      <c r="J8167" s="133"/>
      <c r="K8167" s="133"/>
      <c r="L8167" s="133"/>
      <c r="M8167" s="133"/>
      <c r="N8167" s="133"/>
      <c r="O8167" s="134"/>
      <c r="P8167" s="129"/>
    </row>
    <row r="8168" spans="4:16" ht="15" customHeight="1" x14ac:dyDescent="0.25">
      <c r="D8168" s="130"/>
      <c r="E8168" s="124"/>
      <c r="F8168" s="124"/>
      <c r="G8168" s="131"/>
      <c r="H8168" s="132"/>
      <c r="I8168" s="133"/>
      <c r="J8168" s="133"/>
      <c r="K8168" s="133"/>
      <c r="L8168" s="133"/>
      <c r="M8168" s="133"/>
      <c r="N8168" s="133"/>
      <c r="O8168" s="134"/>
      <c r="P8168" s="129"/>
    </row>
    <row r="8169" spans="4:16" ht="15" customHeight="1" x14ac:dyDescent="0.25">
      <c r="D8169" s="130"/>
      <c r="E8169" s="124"/>
      <c r="F8169" s="124"/>
      <c r="G8169" s="131"/>
      <c r="H8169" s="132"/>
      <c r="I8169" s="133"/>
      <c r="J8169" s="133"/>
      <c r="K8169" s="133"/>
      <c r="L8169" s="133"/>
      <c r="M8169" s="133"/>
      <c r="N8169" s="133"/>
      <c r="O8169" s="134"/>
      <c r="P8169" s="129"/>
    </row>
    <row r="8170" spans="4:16" ht="15" customHeight="1" x14ac:dyDescent="0.25">
      <c r="D8170" s="130"/>
      <c r="E8170" s="124"/>
      <c r="F8170" s="124"/>
      <c r="G8170" s="131"/>
      <c r="H8170" s="132"/>
      <c r="I8170" s="133"/>
      <c r="J8170" s="133"/>
      <c r="K8170" s="133"/>
      <c r="L8170" s="133"/>
      <c r="M8170" s="133"/>
      <c r="N8170" s="133"/>
      <c r="O8170" s="134"/>
      <c r="P8170" s="129"/>
    </row>
    <row r="8171" spans="4:16" ht="15" customHeight="1" x14ac:dyDescent="0.25">
      <c r="D8171" s="130"/>
      <c r="E8171" s="124"/>
      <c r="F8171" s="124"/>
      <c r="G8171" s="131"/>
      <c r="H8171" s="132"/>
      <c r="I8171" s="133"/>
      <c r="J8171" s="133"/>
      <c r="K8171" s="133"/>
      <c r="L8171" s="133"/>
      <c r="M8171" s="133"/>
      <c r="N8171" s="133"/>
      <c r="O8171" s="134"/>
      <c r="P8171" s="129"/>
    </row>
    <row r="8172" spans="4:16" ht="15" customHeight="1" x14ac:dyDescent="0.25">
      <c r="D8172" s="130"/>
      <c r="E8172" s="124"/>
      <c r="F8172" s="124"/>
      <c r="G8172" s="131"/>
      <c r="H8172" s="132"/>
      <c r="I8172" s="133"/>
      <c r="J8172" s="133"/>
      <c r="K8172" s="133"/>
      <c r="L8172" s="133"/>
      <c r="M8172" s="133"/>
      <c r="N8172" s="133"/>
      <c r="O8172" s="134"/>
      <c r="P8172" s="129"/>
    </row>
    <row r="8173" spans="4:16" ht="15" customHeight="1" x14ac:dyDescent="0.25">
      <c r="D8173" s="130"/>
      <c r="E8173" s="124"/>
      <c r="F8173" s="124"/>
      <c r="G8173" s="131"/>
      <c r="H8173" s="132"/>
      <c r="I8173" s="133"/>
      <c r="J8173" s="133"/>
      <c r="K8173" s="133"/>
      <c r="L8173" s="133"/>
      <c r="M8173" s="133"/>
      <c r="N8173" s="133"/>
      <c r="O8173" s="134"/>
      <c r="P8173" s="129"/>
    </row>
    <row r="8174" spans="4:16" ht="15" customHeight="1" x14ac:dyDescent="0.25">
      <c r="D8174" s="130"/>
      <c r="E8174" s="124"/>
      <c r="F8174" s="124"/>
      <c r="G8174" s="131"/>
      <c r="H8174" s="132"/>
      <c r="I8174" s="133"/>
      <c r="J8174" s="133"/>
      <c r="K8174" s="133"/>
      <c r="L8174" s="133"/>
      <c r="M8174" s="133"/>
      <c r="N8174" s="133"/>
      <c r="O8174" s="134"/>
      <c r="P8174" s="129"/>
    </row>
    <row r="8175" spans="4:16" ht="15" customHeight="1" x14ac:dyDescent="0.25">
      <c r="D8175" s="130"/>
      <c r="E8175" s="124"/>
      <c r="F8175" s="124"/>
      <c r="G8175" s="131"/>
      <c r="H8175" s="132"/>
      <c r="I8175" s="133"/>
      <c r="J8175" s="133"/>
      <c r="K8175" s="133"/>
      <c r="L8175" s="133"/>
      <c r="M8175" s="133"/>
      <c r="N8175" s="133"/>
      <c r="O8175" s="134"/>
      <c r="P8175" s="129"/>
    </row>
    <row r="8176" spans="4:16" ht="15" customHeight="1" x14ac:dyDescent="0.25">
      <c r="D8176" s="130"/>
      <c r="E8176" s="124"/>
      <c r="F8176" s="124"/>
      <c r="G8176" s="131"/>
      <c r="H8176" s="132"/>
      <c r="I8176" s="133"/>
      <c r="J8176" s="133"/>
      <c r="K8176" s="133"/>
      <c r="L8176" s="133"/>
      <c r="M8176" s="133"/>
      <c r="N8176" s="133"/>
      <c r="O8176" s="134"/>
      <c r="P8176" s="129"/>
    </row>
    <row r="8177" spans="4:16" ht="15" customHeight="1" x14ac:dyDescent="0.25">
      <c r="D8177" s="130"/>
      <c r="E8177" s="124"/>
      <c r="F8177" s="124"/>
      <c r="G8177" s="131"/>
      <c r="H8177" s="132"/>
      <c r="I8177" s="133"/>
      <c r="J8177" s="133"/>
      <c r="K8177" s="133"/>
      <c r="L8177" s="133"/>
      <c r="M8177" s="133"/>
      <c r="N8177" s="133"/>
      <c r="O8177" s="134"/>
      <c r="P8177" s="129"/>
    </row>
    <row r="8178" spans="4:16" ht="15" customHeight="1" x14ac:dyDescent="0.25">
      <c r="D8178" s="130"/>
      <c r="E8178" s="124"/>
      <c r="F8178" s="124"/>
      <c r="G8178" s="131"/>
      <c r="H8178" s="132"/>
      <c r="I8178" s="133"/>
      <c r="J8178" s="133"/>
      <c r="K8178" s="133"/>
      <c r="L8178" s="133"/>
      <c r="M8178" s="133"/>
      <c r="N8178" s="133"/>
      <c r="O8178" s="134"/>
      <c r="P8178" s="129"/>
    </row>
    <row r="8179" spans="4:16" ht="15" customHeight="1" x14ac:dyDescent="0.25">
      <c r="D8179" s="130"/>
      <c r="E8179" s="124"/>
      <c r="F8179" s="124"/>
      <c r="G8179" s="131"/>
      <c r="H8179" s="132"/>
      <c r="I8179" s="133"/>
      <c r="J8179" s="133"/>
      <c r="K8179" s="133"/>
      <c r="L8179" s="133"/>
      <c r="M8179" s="133"/>
      <c r="N8179" s="133"/>
      <c r="O8179" s="134"/>
      <c r="P8179" s="129"/>
    </row>
    <row r="8180" spans="4:16" ht="15" customHeight="1" x14ac:dyDescent="0.25">
      <c r="D8180" s="130"/>
      <c r="E8180" s="124"/>
      <c r="F8180" s="124"/>
      <c r="G8180" s="131"/>
      <c r="H8180" s="132"/>
      <c r="I8180" s="133"/>
      <c r="J8180" s="133"/>
      <c r="K8180" s="133"/>
      <c r="L8180" s="133"/>
      <c r="M8180" s="133"/>
      <c r="N8180" s="133"/>
      <c r="O8180" s="134"/>
      <c r="P8180" s="129"/>
    </row>
    <row r="8181" spans="4:16" ht="15" customHeight="1" x14ac:dyDescent="0.25">
      <c r="D8181" s="130"/>
      <c r="E8181" s="124"/>
      <c r="F8181" s="124"/>
      <c r="G8181" s="131"/>
      <c r="H8181" s="132"/>
      <c r="I8181" s="133"/>
      <c r="J8181" s="133"/>
      <c r="K8181" s="133"/>
      <c r="L8181" s="133"/>
      <c r="M8181" s="133"/>
      <c r="N8181" s="133"/>
      <c r="O8181" s="134"/>
      <c r="P8181" s="129"/>
    </row>
    <row r="8182" spans="4:16" ht="15" customHeight="1" x14ac:dyDescent="0.25">
      <c r="D8182" s="130"/>
      <c r="E8182" s="124"/>
      <c r="F8182" s="124"/>
      <c r="G8182" s="131"/>
      <c r="H8182" s="132"/>
      <c r="I8182" s="133"/>
      <c r="J8182" s="133"/>
      <c r="K8182" s="133"/>
      <c r="L8182" s="133"/>
      <c r="M8182" s="133"/>
      <c r="N8182" s="133"/>
      <c r="O8182" s="134"/>
      <c r="P8182" s="129"/>
    </row>
    <row r="8183" spans="4:16" ht="15" customHeight="1" x14ac:dyDescent="0.25">
      <c r="D8183" s="130"/>
      <c r="E8183" s="124"/>
      <c r="F8183" s="124"/>
      <c r="G8183" s="131"/>
      <c r="H8183" s="132"/>
      <c r="I8183" s="133"/>
      <c r="J8183" s="133"/>
      <c r="K8183" s="133"/>
      <c r="L8183" s="133"/>
      <c r="M8183" s="133"/>
      <c r="N8183" s="133"/>
      <c r="O8183" s="134"/>
      <c r="P8183" s="129"/>
    </row>
    <row r="8184" spans="4:16" ht="15" customHeight="1" x14ac:dyDescent="0.25">
      <c r="D8184" s="130"/>
      <c r="E8184" s="124"/>
      <c r="F8184" s="124"/>
      <c r="G8184" s="131"/>
      <c r="H8184" s="132"/>
      <c r="I8184" s="133"/>
      <c r="J8184" s="133"/>
      <c r="K8184" s="133"/>
      <c r="L8184" s="133"/>
      <c r="M8184" s="133"/>
      <c r="N8184" s="133"/>
      <c r="O8184" s="134"/>
      <c r="P8184" s="129"/>
    </row>
    <row r="8185" spans="4:16" ht="15" customHeight="1" x14ac:dyDescent="0.25">
      <c r="D8185" s="130"/>
      <c r="E8185" s="124"/>
      <c r="F8185" s="124"/>
      <c r="G8185" s="131"/>
      <c r="H8185" s="132"/>
      <c r="I8185" s="133"/>
      <c r="J8185" s="133"/>
      <c r="K8185" s="133"/>
      <c r="L8185" s="133"/>
      <c r="M8185" s="133"/>
      <c r="N8185" s="133"/>
      <c r="O8185" s="134"/>
      <c r="P8185" s="129"/>
    </row>
    <row r="8186" spans="4:16" ht="15" customHeight="1" x14ac:dyDescent="0.25">
      <c r="D8186" s="130"/>
      <c r="E8186" s="124"/>
      <c r="F8186" s="124"/>
      <c r="G8186" s="131"/>
      <c r="H8186" s="132"/>
      <c r="I8186" s="133"/>
      <c r="J8186" s="133"/>
      <c r="K8186" s="133"/>
      <c r="L8186" s="133"/>
      <c r="M8186" s="133"/>
      <c r="N8186" s="133"/>
      <c r="O8186" s="134"/>
      <c r="P8186" s="129"/>
    </row>
    <row r="8187" spans="4:16" ht="15" customHeight="1" x14ac:dyDescent="0.25">
      <c r="D8187" s="130"/>
      <c r="E8187" s="124"/>
      <c r="F8187" s="124"/>
      <c r="G8187" s="131"/>
      <c r="H8187" s="132"/>
      <c r="I8187" s="133"/>
      <c r="J8187" s="133"/>
      <c r="K8187" s="133"/>
      <c r="L8187" s="133"/>
      <c r="M8187" s="133"/>
      <c r="N8187" s="133"/>
      <c r="O8187" s="134"/>
      <c r="P8187" s="129"/>
    </row>
    <row r="8188" spans="4:16" ht="15" customHeight="1" x14ac:dyDescent="0.25">
      <c r="D8188" s="130"/>
      <c r="E8188" s="124"/>
      <c r="F8188" s="124"/>
      <c r="G8188" s="131"/>
      <c r="H8188" s="132"/>
      <c r="I8188" s="133"/>
      <c r="J8188" s="133"/>
      <c r="K8188" s="133"/>
      <c r="L8188" s="133"/>
      <c r="M8188" s="133"/>
      <c r="N8188" s="133"/>
      <c r="O8188" s="134"/>
      <c r="P8188" s="129"/>
    </row>
    <row r="8189" spans="4:16" ht="15" customHeight="1" x14ac:dyDescent="0.25">
      <c r="D8189" s="130"/>
      <c r="E8189" s="124"/>
      <c r="F8189" s="124"/>
      <c r="G8189" s="131"/>
      <c r="H8189" s="132"/>
      <c r="I8189" s="133"/>
      <c r="J8189" s="133"/>
      <c r="K8189" s="133"/>
      <c r="L8189" s="133"/>
      <c r="M8189" s="133"/>
      <c r="N8189" s="133"/>
      <c r="O8189" s="134"/>
      <c r="P8189" s="129"/>
    </row>
    <row r="8190" spans="4:16" ht="15" customHeight="1" x14ac:dyDescent="0.25">
      <c r="D8190" s="130"/>
      <c r="E8190" s="124"/>
      <c r="F8190" s="124"/>
      <c r="G8190" s="131"/>
      <c r="H8190" s="132"/>
      <c r="I8190" s="133"/>
      <c r="J8190" s="133"/>
      <c r="K8190" s="133"/>
      <c r="L8190" s="133"/>
      <c r="M8190" s="133"/>
      <c r="N8190" s="133"/>
      <c r="O8190" s="134"/>
      <c r="P8190" s="129"/>
    </row>
    <row r="8191" spans="4:16" ht="15" customHeight="1" x14ac:dyDescent="0.25">
      <c r="D8191" s="130"/>
      <c r="E8191" s="124"/>
      <c r="F8191" s="124"/>
      <c r="G8191" s="131"/>
      <c r="H8191" s="132"/>
      <c r="I8191" s="133"/>
      <c r="J8191" s="133"/>
      <c r="K8191" s="133"/>
      <c r="L8191" s="133"/>
      <c r="M8191" s="133"/>
      <c r="N8191" s="133"/>
      <c r="O8191" s="134"/>
      <c r="P8191" s="129"/>
    </row>
    <row r="8192" spans="4:16" ht="15" customHeight="1" x14ac:dyDescent="0.25">
      <c r="D8192" s="130"/>
      <c r="E8192" s="124"/>
      <c r="F8192" s="124"/>
      <c r="G8192" s="131"/>
      <c r="H8192" s="132"/>
      <c r="I8192" s="133"/>
      <c r="J8192" s="133"/>
      <c r="K8192" s="133"/>
      <c r="L8192" s="133"/>
      <c r="M8192" s="133"/>
      <c r="N8192" s="133"/>
      <c r="O8192" s="134"/>
      <c r="P8192" s="129"/>
    </row>
    <row r="8193" spans="4:16" ht="15" customHeight="1" x14ac:dyDescent="0.25">
      <c r="D8193" s="130"/>
      <c r="E8193" s="124"/>
      <c r="F8193" s="124"/>
      <c r="G8193" s="131"/>
      <c r="H8193" s="132"/>
      <c r="I8193" s="133"/>
      <c r="J8193" s="133"/>
      <c r="K8193" s="133"/>
      <c r="L8193" s="133"/>
      <c r="M8193" s="133"/>
      <c r="N8193" s="133"/>
      <c r="O8193" s="134"/>
      <c r="P8193" s="129"/>
    </row>
    <row r="8194" spans="4:16" ht="15" customHeight="1" x14ac:dyDescent="0.25">
      <c r="D8194" s="130"/>
      <c r="E8194" s="124"/>
      <c r="F8194" s="124"/>
      <c r="G8194" s="131"/>
      <c r="H8194" s="132"/>
      <c r="I8194" s="133"/>
      <c r="J8194" s="133"/>
      <c r="K8194" s="133"/>
      <c r="L8194" s="133"/>
      <c r="M8194" s="133"/>
      <c r="N8194" s="133"/>
      <c r="O8194" s="134"/>
      <c r="P8194" s="129"/>
    </row>
    <row r="8195" spans="4:16" ht="15" customHeight="1" x14ac:dyDescent="0.25">
      <c r="D8195" s="130"/>
      <c r="E8195" s="124"/>
      <c r="F8195" s="124"/>
      <c r="G8195" s="131"/>
      <c r="H8195" s="132"/>
      <c r="I8195" s="133"/>
      <c r="J8195" s="133"/>
      <c r="K8195" s="133"/>
      <c r="L8195" s="133"/>
      <c r="M8195" s="133"/>
      <c r="N8195" s="133"/>
      <c r="O8195" s="134"/>
      <c r="P8195" s="129"/>
    </row>
    <row r="8196" spans="4:16" ht="15" customHeight="1" x14ac:dyDescent="0.25">
      <c r="D8196" s="130"/>
      <c r="E8196" s="124"/>
      <c r="F8196" s="124"/>
      <c r="G8196" s="131"/>
      <c r="H8196" s="132"/>
      <c r="I8196" s="133"/>
      <c r="J8196" s="133"/>
      <c r="K8196" s="133"/>
      <c r="L8196" s="133"/>
      <c r="M8196" s="133"/>
      <c r="N8196" s="133"/>
      <c r="O8196" s="134"/>
      <c r="P8196" s="129"/>
    </row>
    <row r="8197" spans="4:16" ht="15" customHeight="1" x14ac:dyDescent="0.25">
      <c r="D8197" s="130"/>
      <c r="E8197" s="124"/>
      <c r="F8197" s="124"/>
      <c r="G8197" s="131"/>
      <c r="H8197" s="132"/>
      <c r="I8197" s="133"/>
      <c r="J8197" s="133"/>
      <c r="K8197" s="133"/>
      <c r="L8197" s="133"/>
      <c r="M8197" s="133"/>
      <c r="N8197" s="133"/>
      <c r="O8197" s="134"/>
      <c r="P8197" s="129"/>
    </row>
    <row r="8198" spans="4:16" ht="15" customHeight="1" x14ac:dyDescent="0.25">
      <c r="D8198" s="130"/>
      <c r="E8198" s="124"/>
      <c r="F8198" s="124"/>
      <c r="G8198" s="131"/>
      <c r="H8198" s="132"/>
      <c r="I8198" s="133"/>
      <c r="J8198" s="133"/>
      <c r="K8198" s="133"/>
      <c r="L8198" s="133"/>
      <c r="M8198" s="133"/>
      <c r="N8198" s="133"/>
      <c r="O8198" s="134"/>
      <c r="P8198" s="129"/>
    </row>
    <row r="8199" spans="4:16" ht="15" customHeight="1" x14ac:dyDescent="0.25">
      <c r="D8199" s="130"/>
      <c r="E8199" s="124"/>
      <c r="F8199" s="124"/>
      <c r="G8199" s="131"/>
      <c r="H8199" s="132"/>
      <c r="I8199" s="133"/>
      <c r="J8199" s="133"/>
      <c r="K8199" s="133"/>
      <c r="L8199" s="133"/>
      <c r="M8199" s="133"/>
      <c r="N8199" s="133"/>
      <c r="O8199" s="134"/>
      <c r="P8199" s="129"/>
    </row>
    <row r="8200" spans="4:16" ht="15" customHeight="1" x14ac:dyDescent="0.25">
      <c r="D8200" s="130"/>
      <c r="E8200" s="124"/>
      <c r="F8200" s="124"/>
      <c r="G8200" s="131"/>
      <c r="H8200" s="132"/>
      <c r="I8200" s="133"/>
      <c r="J8200" s="133"/>
      <c r="K8200" s="133"/>
      <c r="L8200" s="133"/>
      <c r="M8200" s="133"/>
      <c r="N8200" s="133"/>
      <c r="O8200" s="134"/>
      <c r="P8200" s="129"/>
    </row>
    <row r="8201" spans="4:16" ht="15" customHeight="1" x14ac:dyDescent="0.25">
      <c r="D8201" s="130"/>
      <c r="E8201" s="124"/>
      <c r="F8201" s="124"/>
      <c r="G8201" s="131"/>
      <c r="H8201" s="132"/>
      <c r="I8201" s="133"/>
      <c r="J8201" s="133"/>
      <c r="K8201" s="133"/>
      <c r="L8201" s="133"/>
      <c r="M8201" s="133"/>
      <c r="N8201" s="133"/>
      <c r="O8201" s="134"/>
      <c r="P8201" s="129"/>
    </row>
    <row r="8202" spans="4:16" ht="15" customHeight="1" x14ac:dyDescent="0.25">
      <c r="D8202" s="130"/>
      <c r="E8202" s="124"/>
      <c r="F8202" s="124"/>
      <c r="G8202" s="131"/>
      <c r="H8202" s="132"/>
      <c r="I8202" s="133"/>
      <c r="J8202" s="133"/>
      <c r="K8202" s="133"/>
      <c r="L8202" s="133"/>
      <c r="M8202" s="133"/>
      <c r="N8202" s="133"/>
      <c r="O8202" s="134"/>
      <c r="P8202" s="129"/>
    </row>
    <row r="8203" spans="4:16" ht="15" customHeight="1" x14ac:dyDescent="0.25">
      <c r="D8203" s="130"/>
      <c r="E8203" s="124"/>
      <c r="F8203" s="124"/>
      <c r="G8203" s="131"/>
      <c r="H8203" s="132"/>
      <c r="I8203" s="133"/>
      <c r="J8203" s="133"/>
      <c r="K8203" s="133"/>
      <c r="L8203" s="133"/>
      <c r="M8203" s="133"/>
      <c r="N8203" s="133"/>
      <c r="O8203" s="134"/>
      <c r="P8203" s="129"/>
    </row>
    <row r="8204" spans="4:16" ht="15" customHeight="1" x14ac:dyDescent="0.25">
      <c r="D8204" s="130"/>
      <c r="E8204" s="124"/>
      <c r="F8204" s="124"/>
      <c r="G8204" s="131"/>
      <c r="H8204" s="132"/>
      <c r="I8204" s="133"/>
      <c r="J8204" s="133"/>
      <c r="K8204" s="133"/>
      <c r="L8204" s="133"/>
      <c r="M8204" s="133"/>
      <c r="N8204" s="133"/>
      <c r="O8204" s="134"/>
      <c r="P8204" s="129"/>
    </row>
    <row r="8205" spans="4:16" ht="15" customHeight="1" x14ac:dyDescent="0.25">
      <c r="D8205" s="130"/>
      <c r="E8205" s="124"/>
      <c r="F8205" s="124"/>
      <c r="G8205" s="131"/>
      <c r="H8205" s="132"/>
      <c r="I8205" s="133"/>
      <c r="J8205" s="133"/>
      <c r="K8205" s="133"/>
      <c r="L8205" s="133"/>
      <c r="M8205" s="133"/>
      <c r="N8205" s="133"/>
      <c r="O8205" s="134"/>
      <c r="P8205" s="129"/>
    </row>
    <row r="8206" spans="4:16" ht="15" customHeight="1" x14ac:dyDescent="0.25">
      <c r="D8206" s="130"/>
      <c r="E8206" s="124"/>
      <c r="F8206" s="124"/>
      <c r="G8206" s="131"/>
      <c r="H8206" s="132"/>
      <c r="I8206" s="133"/>
      <c r="J8206" s="133"/>
      <c r="K8206" s="133"/>
      <c r="L8206" s="133"/>
      <c r="M8206" s="133"/>
      <c r="N8206" s="133"/>
      <c r="O8206" s="134"/>
      <c r="P8206" s="129"/>
    </row>
    <row r="8207" spans="4:16" ht="15" customHeight="1" x14ac:dyDescent="0.25">
      <c r="D8207" s="130"/>
      <c r="E8207" s="124"/>
      <c r="F8207" s="124"/>
      <c r="G8207" s="131"/>
      <c r="H8207" s="132"/>
      <c r="I8207" s="133"/>
      <c r="J8207" s="133"/>
      <c r="K8207" s="133"/>
      <c r="L8207" s="133"/>
      <c r="M8207" s="133"/>
      <c r="N8207" s="133"/>
      <c r="O8207" s="134"/>
      <c r="P8207" s="129"/>
    </row>
    <row r="8208" spans="4:16" ht="15" customHeight="1" x14ac:dyDescent="0.25">
      <c r="D8208" s="130"/>
      <c r="E8208" s="124"/>
      <c r="F8208" s="124"/>
      <c r="G8208" s="131"/>
      <c r="H8208" s="132"/>
      <c r="I8208" s="133"/>
      <c r="J8208" s="133"/>
      <c r="K8208" s="133"/>
      <c r="L8208" s="133"/>
      <c r="M8208" s="133"/>
      <c r="N8208" s="133"/>
      <c r="O8208" s="134"/>
      <c r="P8208" s="129"/>
    </row>
    <row r="8209" spans="4:16" ht="15" customHeight="1" x14ac:dyDescent="0.25">
      <c r="D8209" s="130"/>
      <c r="E8209" s="124"/>
      <c r="F8209" s="124"/>
      <c r="G8209" s="131"/>
      <c r="H8209" s="132"/>
      <c r="I8209" s="133"/>
      <c r="J8209" s="133"/>
      <c r="K8209" s="133"/>
      <c r="L8209" s="133"/>
      <c r="M8209" s="133"/>
      <c r="N8209" s="133"/>
      <c r="O8209" s="134"/>
      <c r="P8209" s="129"/>
    </row>
    <row r="8210" spans="4:16" ht="15" customHeight="1" x14ac:dyDescent="0.25">
      <c r="D8210" s="130"/>
      <c r="E8210" s="124"/>
      <c r="F8210" s="124"/>
      <c r="G8210" s="131"/>
      <c r="H8210" s="132"/>
      <c r="I8210" s="133"/>
      <c r="J8210" s="133"/>
      <c r="K8210" s="133"/>
      <c r="L8210" s="133"/>
      <c r="M8210" s="133"/>
      <c r="N8210" s="133"/>
      <c r="O8210" s="134"/>
      <c r="P8210" s="129"/>
    </row>
    <row r="8211" spans="4:16" ht="15" customHeight="1" x14ac:dyDescent="0.25">
      <c r="D8211" s="130"/>
      <c r="E8211" s="124"/>
      <c r="F8211" s="124"/>
      <c r="G8211" s="131"/>
      <c r="H8211" s="132"/>
      <c r="I8211" s="133"/>
      <c r="J8211" s="133"/>
      <c r="K8211" s="133"/>
      <c r="L8211" s="133"/>
      <c r="M8211" s="133"/>
      <c r="N8211" s="133"/>
      <c r="O8211" s="134"/>
      <c r="P8211" s="129"/>
    </row>
    <row r="8212" spans="4:16" ht="15" customHeight="1" x14ac:dyDescent="0.25">
      <c r="D8212" s="130"/>
      <c r="E8212" s="124"/>
      <c r="F8212" s="124"/>
      <c r="G8212" s="131"/>
      <c r="H8212" s="132"/>
      <c r="I8212" s="133"/>
      <c r="J8212" s="133"/>
      <c r="K8212" s="133"/>
      <c r="L8212" s="133"/>
      <c r="M8212" s="133"/>
      <c r="N8212" s="133"/>
      <c r="O8212" s="134"/>
      <c r="P8212" s="129"/>
    </row>
    <row r="8213" spans="4:16" ht="15" customHeight="1" x14ac:dyDescent="0.25">
      <c r="D8213" s="130"/>
      <c r="E8213" s="124"/>
      <c r="F8213" s="124"/>
      <c r="G8213" s="131"/>
      <c r="H8213" s="132"/>
      <c r="I8213" s="133"/>
      <c r="J8213" s="133"/>
      <c r="K8213" s="133"/>
      <c r="L8213" s="133"/>
      <c r="M8213" s="133"/>
      <c r="N8213" s="133"/>
      <c r="O8213" s="134"/>
      <c r="P8213" s="129"/>
    </row>
    <row r="8214" spans="4:16" ht="15" customHeight="1" x14ac:dyDescent="0.25">
      <c r="D8214" s="130"/>
      <c r="E8214" s="124"/>
      <c r="F8214" s="124"/>
      <c r="G8214" s="131"/>
      <c r="H8214" s="132"/>
      <c r="I8214" s="133"/>
      <c r="J8214" s="133"/>
      <c r="K8214" s="133"/>
      <c r="L8214" s="133"/>
      <c r="M8214" s="133"/>
      <c r="N8214" s="133"/>
      <c r="O8214" s="134"/>
      <c r="P8214" s="129"/>
    </row>
    <row r="8215" spans="4:16" ht="15" customHeight="1" x14ac:dyDescent="0.25">
      <c r="D8215" s="130"/>
      <c r="E8215" s="124"/>
      <c r="F8215" s="124"/>
      <c r="G8215" s="131"/>
      <c r="H8215" s="132"/>
      <c r="I8215" s="133"/>
      <c r="J8215" s="133"/>
      <c r="K8215" s="133"/>
      <c r="L8215" s="133"/>
      <c r="M8215" s="133"/>
      <c r="N8215" s="133"/>
      <c r="O8215" s="134"/>
      <c r="P8215" s="129"/>
    </row>
    <row r="8216" spans="4:16" ht="15" customHeight="1" x14ac:dyDescent="0.25">
      <c r="D8216" s="130"/>
      <c r="E8216" s="124"/>
      <c r="F8216" s="124"/>
      <c r="G8216" s="131"/>
      <c r="H8216" s="132"/>
      <c r="I8216" s="133"/>
      <c r="J8216" s="133"/>
      <c r="K8216" s="133"/>
      <c r="L8216" s="133"/>
      <c r="M8216" s="133"/>
      <c r="N8216" s="133"/>
      <c r="O8216" s="134"/>
      <c r="P8216" s="129"/>
    </row>
    <row r="8217" spans="4:16" ht="15" customHeight="1" x14ac:dyDescent="0.25">
      <c r="D8217" s="130"/>
      <c r="E8217" s="124"/>
      <c r="F8217" s="124"/>
      <c r="G8217" s="131"/>
      <c r="H8217" s="132"/>
      <c r="I8217" s="133"/>
      <c r="J8217" s="133"/>
      <c r="K8217" s="133"/>
      <c r="L8217" s="133"/>
      <c r="M8217" s="133"/>
      <c r="N8217" s="133"/>
      <c r="O8217" s="134"/>
      <c r="P8217" s="129"/>
    </row>
    <row r="8218" spans="4:16" ht="15" customHeight="1" x14ac:dyDescent="0.25">
      <c r="D8218" s="130"/>
      <c r="E8218" s="124"/>
      <c r="F8218" s="124"/>
      <c r="G8218" s="131"/>
      <c r="H8218" s="132"/>
      <c r="I8218" s="133"/>
      <c r="J8218" s="133"/>
      <c r="K8218" s="133"/>
      <c r="L8218" s="133"/>
      <c r="M8218" s="133"/>
      <c r="N8218" s="133"/>
      <c r="O8218" s="134"/>
      <c r="P8218" s="129"/>
    </row>
    <row r="8219" spans="4:16" ht="15" customHeight="1" x14ac:dyDescent="0.25">
      <c r="D8219" s="130"/>
      <c r="E8219" s="124"/>
      <c r="F8219" s="124"/>
      <c r="G8219" s="131"/>
      <c r="H8219" s="132"/>
      <c r="I8219" s="133"/>
      <c r="J8219" s="133"/>
      <c r="K8219" s="133"/>
      <c r="L8219" s="133"/>
      <c r="M8219" s="133"/>
      <c r="N8219" s="133"/>
      <c r="O8219" s="134"/>
      <c r="P8219" s="129"/>
    </row>
    <row r="8220" spans="4:16" ht="15" customHeight="1" x14ac:dyDescent="0.25">
      <c r="D8220" s="130"/>
      <c r="E8220" s="124"/>
      <c r="F8220" s="124"/>
      <c r="G8220" s="131"/>
      <c r="H8220" s="132"/>
      <c r="I8220" s="133"/>
      <c r="J8220" s="133"/>
      <c r="K8220" s="133"/>
      <c r="L8220" s="133"/>
      <c r="M8220" s="133"/>
      <c r="N8220" s="133"/>
      <c r="O8220" s="134"/>
      <c r="P8220" s="129"/>
    </row>
    <row r="8221" spans="4:16" ht="15" customHeight="1" x14ac:dyDescent="0.25">
      <c r="D8221" s="130"/>
      <c r="E8221" s="124"/>
      <c r="F8221" s="124"/>
      <c r="G8221" s="131"/>
      <c r="H8221" s="132"/>
      <c r="I8221" s="133"/>
      <c r="J8221" s="133"/>
      <c r="K8221" s="133"/>
      <c r="L8221" s="133"/>
      <c r="M8221" s="133"/>
      <c r="N8221" s="133"/>
      <c r="O8221" s="134"/>
      <c r="P8221" s="129"/>
    </row>
    <row r="8222" spans="4:16" ht="15" customHeight="1" x14ac:dyDescent="0.25">
      <c r="D8222" s="130"/>
      <c r="E8222" s="124"/>
      <c r="F8222" s="124"/>
      <c r="G8222" s="131"/>
      <c r="H8222" s="132"/>
      <c r="I8222" s="133"/>
      <c r="J8222" s="133"/>
      <c r="K8222" s="133"/>
      <c r="L8222" s="133"/>
      <c r="M8222" s="133"/>
      <c r="N8222" s="133"/>
      <c r="O8222" s="134"/>
      <c r="P8222" s="129"/>
    </row>
    <row r="8223" spans="4:16" ht="15" customHeight="1" x14ac:dyDescent="0.25">
      <c r="D8223" s="130"/>
      <c r="E8223" s="124"/>
      <c r="F8223" s="124"/>
      <c r="G8223" s="131"/>
      <c r="H8223" s="132"/>
      <c r="I8223" s="133"/>
      <c r="J8223" s="133"/>
      <c r="K8223" s="133"/>
      <c r="L8223" s="133"/>
      <c r="M8223" s="133"/>
      <c r="N8223" s="133"/>
      <c r="O8223" s="134"/>
      <c r="P8223" s="129"/>
    </row>
    <row r="8224" spans="4:16" ht="15" customHeight="1" x14ac:dyDescent="0.25">
      <c r="D8224" s="130"/>
      <c r="E8224" s="124"/>
      <c r="F8224" s="124"/>
      <c r="G8224" s="131"/>
      <c r="H8224" s="132"/>
      <c r="I8224" s="133"/>
      <c r="J8224" s="133"/>
      <c r="K8224" s="133"/>
      <c r="L8224" s="133"/>
      <c r="M8224" s="133"/>
      <c r="N8224" s="133"/>
      <c r="O8224" s="134"/>
      <c r="P8224" s="129"/>
    </row>
    <row r="8225" spans="4:16" ht="15" customHeight="1" x14ac:dyDescent="0.25">
      <c r="D8225" s="130"/>
      <c r="E8225" s="124"/>
      <c r="F8225" s="124"/>
      <c r="G8225" s="131"/>
      <c r="H8225" s="132"/>
      <c r="I8225" s="133"/>
      <c r="J8225" s="133"/>
      <c r="K8225" s="133"/>
      <c r="L8225" s="133"/>
      <c r="M8225" s="133"/>
      <c r="N8225" s="133"/>
      <c r="O8225" s="134"/>
      <c r="P8225" s="129"/>
    </row>
    <row r="8226" spans="4:16" ht="15" customHeight="1" x14ac:dyDescent="0.25">
      <c r="D8226" s="130"/>
      <c r="E8226" s="124"/>
      <c r="F8226" s="124"/>
      <c r="G8226" s="131"/>
      <c r="H8226" s="132"/>
      <c r="I8226" s="133"/>
      <c r="J8226" s="133"/>
      <c r="K8226" s="133"/>
      <c r="L8226" s="133"/>
      <c r="M8226" s="133"/>
      <c r="N8226" s="133"/>
      <c r="O8226" s="134"/>
      <c r="P8226" s="129"/>
    </row>
    <row r="8227" spans="4:16" ht="15" customHeight="1" x14ac:dyDescent="0.25">
      <c r="D8227" s="130"/>
      <c r="E8227" s="124"/>
      <c r="F8227" s="124"/>
      <c r="G8227" s="131"/>
      <c r="H8227" s="132"/>
      <c r="I8227" s="133"/>
      <c r="J8227" s="133"/>
      <c r="K8227" s="133"/>
      <c r="L8227" s="133"/>
      <c r="M8227" s="133"/>
      <c r="N8227" s="133"/>
      <c r="O8227" s="134"/>
      <c r="P8227" s="129"/>
    </row>
    <row r="8228" spans="4:16" ht="15" customHeight="1" x14ac:dyDescent="0.25">
      <c r="D8228" s="130"/>
      <c r="E8228" s="124"/>
      <c r="F8228" s="124"/>
      <c r="G8228" s="131"/>
      <c r="H8228" s="132"/>
      <c r="I8228" s="133"/>
      <c r="J8228" s="133"/>
      <c r="K8228" s="133"/>
      <c r="L8228" s="133"/>
      <c r="M8228" s="133"/>
      <c r="N8228" s="133"/>
      <c r="O8228" s="134"/>
      <c r="P8228" s="129"/>
    </row>
    <row r="8229" spans="4:16" ht="15" customHeight="1" x14ac:dyDescent="0.25">
      <c r="D8229" s="130"/>
      <c r="E8229" s="124"/>
      <c r="F8229" s="124"/>
      <c r="G8229" s="131"/>
      <c r="H8229" s="132"/>
      <c r="I8229" s="133"/>
      <c r="J8229" s="133"/>
      <c r="K8229" s="133"/>
      <c r="L8229" s="133"/>
      <c r="M8229" s="133"/>
      <c r="N8229" s="133"/>
      <c r="O8229" s="134"/>
      <c r="P8229" s="129"/>
    </row>
    <row r="8230" spans="4:16" ht="15" customHeight="1" x14ac:dyDescent="0.25">
      <c r="D8230" s="130"/>
      <c r="E8230" s="124"/>
      <c r="F8230" s="124"/>
      <c r="G8230" s="131"/>
      <c r="H8230" s="132"/>
      <c r="I8230" s="133"/>
      <c r="J8230" s="133"/>
      <c r="K8230" s="133"/>
      <c r="L8230" s="133"/>
      <c r="M8230" s="133"/>
      <c r="N8230" s="133"/>
      <c r="O8230" s="134"/>
      <c r="P8230" s="129"/>
    </row>
    <row r="8231" spans="4:16" ht="15" customHeight="1" x14ac:dyDescent="0.25">
      <c r="D8231" s="130"/>
      <c r="E8231" s="124"/>
      <c r="F8231" s="124"/>
      <c r="G8231" s="131"/>
      <c r="H8231" s="132"/>
      <c r="I8231" s="133"/>
      <c r="J8231" s="133"/>
      <c r="K8231" s="133"/>
      <c r="L8231" s="133"/>
      <c r="M8231" s="133"/>
      <c r="N8231" s="133"/>
      <c r="O8231" s="134"/>
      <c r="P8231" s="129"/>
    </row>
    <row r="8232" spans="4:16" ht="15" customHeight="1" x14ac:dyDescent="0.25">
      <c r="D8232" s="130"/>
      <c r="E8232" s="124"/>
      <c r="F8232" s="124"/>
      <c r="G8232" s="131"/>
      <c r="H8232" s="132"/>
      <c r="I8232" s="133"/>
      <c r="J8232" s="133"/>
      <c r="K8232" s="133"/>
      <c r="L8232" s="133"/>
      <c r="M8232" s="133"/>
      <c r="N8232" s="133"/>
      <c r="O8232" s="134"/>
      <c r="P8232" s="129"/>
    </row>
    <row r="8233" spans="4:16" ht="15" customHeight="1" x14ac:dyDescent="0.25">
      <c r="D8233" s="130"/>
      <c r="E8233" s="124"/>
      <c r="F8233" s="124"/>
      <c r="G8233" s="131"/>
      <c r="H8233" s="132"/>
      <c r="I8233" s="133"/>
      <c r="J8233" s="133"/>
      <c r="K8233" s="133"/>
      <c r="L8233" s="133"/>
      <c r="M8233" s="133"/>
      <c r="N8233" s="133"/>
      <c r="O8233" s="134"/>
      <c r="P8233" s="129"/>
    </row>
    <row r="8234" spans="4:16" ht="15" customHeight="1" x14ac:dyDescent="0.25">
      <c r="D8234" s="130"/>
      <c r="E8234" s="124"/>
      <c r="F8234" s="124"/>
      <c r="G8234" s="131"/>
      <c r="H8234" s="132"/>
      <c r="I8234" s="133"/>
      <c r="J8234" s="133"/>
      <c r="K8234" s="133"/>
      <c r="L8234" s="133"/>
      <c r="M8234" s="133"/>
      <c r="N8234" s="133"/>
      <c r="O8234" s="134"/>
      <c r="P8234" s="129"/>
    </row>
    <row r="8235" spans="4:16" ht="15" customHeight="1" x14ac:dyDescent="0.25">
      <c r="D8235" s="130"/>
      <c r="E8235" s="124"/>
      <c r="F8235" s="124"/>
      <c r="G8235" s="131"/>
      <c r="H8235" s="132"/>
      <c r="I8235" s="133"/>
      <c r="J8235" s="133"/>
      <c r="K8235" s="133"/>
      <c r="L8235" s="133"/>
      <c r="M8235" s="133"/>
      <c r="N8235" s="133"/>
      <c r="O8235" s="134"/>
      <c r="P8235" s="129"/>
    </row>
    <row r="8236" spans="4:16" ht="15" customHeight="1" x14ac:dyDescent="0.25">
      <c r="D8236" s="130"/>
      <c r="E8236" s="124"/>
      <c r="F8236" s="124"/>
      <c r="G8236" s="131"/>
      <c r="H8236" s="132"/>
      <c r="I8236" s="133"/>
      <c r="J8236" s="133"/>
      <c r="K8236" s="133"/>
      <c r="L8236" s="133"/>
      <c r="M8236" s="133"/>
      <c r="N8236" s="133"/>
      <c r="O8236" s="134"/>
      <c r="P8236" s="129"/>
    </row>
    <row r="8237" spans="4:16" ht="15" customHeight="1" x14ac:dyDescent="0.25">
      <c r="D8237" s="130"/>
      <c r="E8237" s="124"/>
      <c r="F8237" s="124"/>
      <c r="G8237" s="131"/>
      <c r="H8237" s="132"/>
      <c r="I8237" s="133"/>
      <c r="J8237" s="133"/>
      <c r="K8237" s="133"/>
      <c r="L8237" s="133"/>
      <c r="M8237" s="133"/>
      <c r="N8237" s="133"/>
      <c r="O8237" s="134"/>
      <c r="P8237" s="129"/>
    </row>
    <row r="8238" spans="4:16" ht="15" customHeight="1" x14ac:dyDescent="0.25">
      <c r="D8238" s="130"/>
      <c r="E8238" s="124"/>
      <c r="F8238" s="124"/>
      <c r="G8238" s="131"/>
      <c r="H8238" s="132"/>
      <c r="I8238" s="133"/>
      <c r="J8238" s="133"/>
      <c r="K8238" s="133"/>
      <c r="L8238" s="133"/>
      <c r="M8238" s="133"/>
      <c r="N8238" s="133"/>
      <c r="O8238" s="134"/>
      <c r="P8238" s="129"/>
    </row>
    <row r="8239" spans="4:16" ht="15" customHeight="1" x14ac:dyDescent="0.25">
      <c r="D8239" s="130"/>
      <c r="E8239" s="124"/>
      <c r="F8239" s="124"/>
      <c r="G8239" s="131"/>
      <c r="H8239" s="132"/>
      <c r="I8239" s="133"/>
      <c r="J8239" s="133"/>
      <c r="K8239" s="133"/>
      <c r="L8239" s="133"/>
      <c r="M8239" s="133"/>
      <c r="N8239" s="133"/>
      <c r="O8239" s="134"/>
      <c r="P8239" s="129"/>
    </row>
    <row r="8240" spans="4:16" ht="15" customHeight="1" x14ac:dyDescent="0.25">
      <c r="D8240" s="130"/>
      <c r="E8240" s="124"/>
      <c r="F8240" s="124"/>
      <c r="G8240" s="131"/>
      <c r="H8240" s="132"/>
      <c r="I8240" s="133"/>
      <c r="J8240" s="133"/>
      <c r="K8240" s="133"/>
      <c r="L8240" s="133"/>
      <c r="M8240" s="133"/>
      <c r="N8240" s="133"/>
      <c r="O8240" s="134"/>
      <c r="P8240" s="129"/>
    </row>
    <row r="8241" spans="4:16" ht="15" customHeight="1" x14ac:dyDescent="0.25">
      <c r="D8241" s="130"/>
      <c r="E8241" s="124"/>
      <c r="F8241" s="124"/>
      <c r="G8241" s="131"/>
      <c r="H8241" s="132"/>
      <c r="I8241" s="133"/>
      <c r="J8241" s="133"/>
      <c r="K8241" s="133"/>
      <c r="L8241" s="133"/>
      <c r="M8241" s="133"/>
      <c r="N8241" s="133"/>
      <c r="O8241" s="134"/>
      <c r="P8241" s="129"/>
    </row>
    <row r="8242" spans="4:16" ht="15" customHeight="1" x14ac:dyDescent="0.25">
      <c r="D8242" s="130"/>
      <c r="E8242" s="124"/>
      <c r="F8242" s="124"/>
      <c r="G8242" s="131"/>
      <c r="H8242" s="132"/>
      <c r="I8242" s="133"/>
      <c r="J8242" s="133"/>
      <c r="K8242" s="133"/>
      <c r="L8242" s="133"/>
      <c r="M8242" s="133"/>
      <c r="N8242" s="133"/>
      <c r="O8242" s="134"/>
      <c r="P8242" s="129"/>
    </row>
    <row r="8243" spans="4:16" ht="15" customHeight="1" x14ac:dyDescent="0.25">
      <c r="D8243" s="130"/>
      <c r="E8243" s="124"/>
      <c r="F8243" s="124"/>
      <c r="G8243" s="131"/>
      <c r="H8243" s="132"/>
      <c r="I8243" s="133"/>
      <c r="J8243" s="133"/>
      <c r="K8243" s="133"/>
      <c r="L8243" s="133"/>
      <c r="M8243" s="133"/>
      <c r="N8243" s="133"/>
      <c r="O8243" s="134"/>
      <c r="P8243" s="129"/>
    </row>
    <row r="8244" spans="4:16" ht="15" customHeight="1" x14ac:dyDescent="0.25">
      <c r="D8244" s="130"/>
      <c r="E8244" s="124"/>
      <c r="F8244" s="124"/>
      <c r="G8244" s="131"/>
      <c r="H8244" s="132"/>
      <c r="I8244" s="133"/>
      <c r="J8244" s="133"/>
      <c r="K8244" s="133"/>
      <c r="L8244" s="133"/>
      <c r="M8244" s="133"/>
      <c r="N8244" s="133"/>
      <c r="O8244" s="134"/>
      <c r="P8244" s="129"/>
    </row>
    <row r="8245" spans="4:16" ht="15" customHeight="1" x14ac:dyDescent="0.25">
      <c r="D8245" s="130"/>
      <c r="E8245" s="124"/>
      <c r="F8245" s="124"/>
      <c r="G8245" s="131"/>
      <c r="H8245" s="132"/>
      <c r="I8245" s="133"/>
      <c r="J8245" s="133"/>
      <c r="K8245" s="133"/>
      <c r="L8245" s="133"/>
      <c r="M8245" s="133"/>
      <c r="N8245" s="133"/>
      <c r="O8245" s="134"/>
      <c r="P8245" s="129"/>
    </row>
    <row r="8246" spans="4:16" ht="15" customHeight="1" x14ac:dyDescent="0.25">
      <c r="D8246" s="130"/>
      <c r="E8246" s="124"/>
      <c r="F8246" s="124"/>
      <c r="G8246" s="131"/>
      <c r="H8246" s="132"/>
      <c r="I8246" s="133"/>
      <c r="J8246" s="133"/>
      <c r="K8246" s="133"/>
      <c r="L8246" s="133"/>
      <c r="M8246" s="133"/>
      <c r="N8246" s="133"/>
      <c r="O8246" s="134"/>
      <c r="P8246" s="129"/>
    </row>
    <row r="8247" spans="4:16" ht="15" customHeight="1" x14ac:dyDescent="0.25">
      <c r="D8247" s="130"/>
      <c r="E8247" s="124"/>
      <c r="F8247" s="124"/>
      <c r="G8247" s="131"/>
      <c r="H8247" s="132"/>
      <c r="I8247" s="133"/>
      <c r="J8247" s="133"/>
      <c r="K8247" s="133"/>
      <c r="L8247" s="133"/>
      <c r="M8247" s="133"/>
      <c r="N8247" s="133"/>
      <c r="O8247" s="134"/>
      <c r="P8247" s="129"/>
    </row>
    <row r="8248" spans="4:16" ht="15" customHeight="1" x14ac:dyDescent="0.25">
      <c r="D8248" s="130"/>
      <c r="E8248" s="124"/>
      <c r="F8248" s="124"/>
      <c r="G8248" s="131"/>
      <c r="H8248" s="132"/>
      <c r="I8248" s="133"/>
      <c r="J8248" s="133"/>
      <c r="K8248" s="133"/>
      <c r="L8248" s="133"/>
      <c r="M8248" s="133"/>
      <c r="N8248" s="133"/>
      <c r="O8248" s="134"/>
      <c r="P8248" s="129"/>
    </row>
    <row r="8249" spans="4:16" ht="15" customHeight="1" x14ac:dyDescent="0.25">
      <c r="D8249" s="130"/>
      <c r="E8249" s="124"/>
      <c r="F8249" s="124"/>
      <c r="G8249" s="131"/>
      <c r="H8249" s="132"/>
      <c r="I8249" s="133"/>
      <c r="J8249" s="133"/>
      <c r="K8249" s="133"/>
      <c r="L8249" s="133"/>
      <c r="M8249" s="133"/>
      <c r="N8249" s="133"/>
      <c r="O8249" s="134"/>
      <c r="P8249" s="129"/>
    </row>
    <row r="8250" spans="4:16" ht="15" customHeight="1" x14ac:dyDescent="0.25">
      <c r="D8250" s="130"/>
      <c r="E8250" s="124"/>
      <c r="F8250" s="124"/>
      <c r="G8250" s="131"/>
      <c r="H8250" s="132"/>
      <c r="I8250" s="133"/>
      <c r="J8250" s="133"/>
      <c r="K8250" s="133"/>
      <c r="L8250" s="133"/>
      <c r="M8250" s="133"/>
      <c r="N8250" s="133"/>
      <c r="O8250" s="134"/>
      <c r="P8250" s="129"/>
    </row>
    <row r="8251" spans="4:16" ht="15" customHeight="1" x14ac:dyDescent="0.25">
      <c r="D8251" s="130"/>
      <c r="E8251" s="124"/>
      <c r="F8251" s="124"/>
      <c r="G8251" s="131"/>
      <c r="H8251" s="132"/>
      <c r="I8251" s="133"/>
      <c r="J8251" s="133"/>
      <c r="K8251" s="133"/>
      <c r="L8251" s="133"/>
      <c r="M8251" s="133"/>
      <c r="N8251" s="133"/>
      <c r="O8251" s="134"/>
      <c r="P8251" s="129"/>
    </row>
    <row r="8252" spans="4:16" ht="15" customHeight="1" x14ac:dyDescent="0.25">
      <c r="D8252" s="130"/>
      <c r="E8252" s="124"/>
      <c r="F8252" s="124"/>
      <c r="G8252" s="131"/>
      <c r="H8252" s="132"/>
      <c r="I8252" s="133"/>
      <c r="J8252" s="133"/>
      <c r="K8252" s="133"/>
      <c r="L8252" s="133"/>
      <c r="M8252" s="133"/>
      <c r="N8252" s="133"/>
      <c r="O8252" s="134"/>
      <c r="P8252" s="129"/>
    </row>
    <row r="8253" spans="4:16" ht="15" customHeight="1" x14ac:dyDescent="0.25">
      <c r="D8253" s="130"/>
      <c r="E8253" s="124"/>
      <c r="F8253" s="124"/>
      <c r="G8253" s="131"/>
      <c r="H8253" s="132"/>
      <c r="I8253" s="133"/>
      <c r="J8253" s="133"/>
      <c r="K8253" s="133"/>
      <c r="L8253" s="133"/>
      <c r="M8253" s="133"/>
      <c r="N8253" s="133"/>
      <c r="O8253" s="134"/>
      <c r="P8253" s="129"/>
    </row>
    <row r="8254" spans="4:16" ht="15" customHeight="1" x14ac:dyDescent="0.25">
      <c r="D8254" s="130"/>
      <c r="E8254" s="124"/>
      <c r="F8254" s="124"/>
      <c r="G8254" s="131"/>
      <c r="H8254" s="132"/>
      <c r="I8254" s="133"/>
      <c r="J8254" s="133"/>
      <c r="K8254" s="133"/>
      <c r="L8254" s="133"/>
      <c r="M8254" s="133"/>
      <c r="N8254" s="133"/>
      <c r="O8254" s="134"/>
      <c r="P8254" s="129"/>
    </row>
    <row r="8255" spans="4:16" ht="15" customHeight="1" x14ac:dyDescent="0.25">
      <c r="D8255" s="130"/>
      <c r="E8255" s="124"/>
      <c r="F8255" s="124"/>
      <c r="G8255" s="131"/>
      <c r="H8255" s="132"/>
      <c r="I8255" s="133"/>
      <c r="J8255" s="133"/>
      <c r="K8255" s="133"/>
      <c r="L8255" s="133"/>
      <c r="M8255" s="133"/>
      <c r="N8255" s="133"/>
      <c r="O8255" s="134"/>
      <c r="P8255" s="129"/>
    </row>
    <row r="8256" spans="4:16" ht="15" customHeight="1" x14ac:dyDescent="0.25">
      <c r="D8256" s="130"/>
      <c r="E8256" s="124"/>
      <c r="F8256" s="124"/>
      <c r="G8256" s="131"/>
      <c r="H8256" s="132"/>
      <c r="I8256" s="133"/>
      <c r="J8256" s="133"/>
      <c r="K8256" s="133"/>
      <c r="L8256" s="133"/>
      <c r="M8256" s="133"/>
      <c r="N8256" s="133"/>
      <c r="O8256" s="134"/>
      <c r="P8256" s="129"/>
    </row>
    <row r="8257" spans="4:16" ht="15" customHeight="1" x14ac:dyDescent="0.25">
      <c r="D8257" s="130"/>
      <c r="E8257" s="124"/>
      <c r="F8257" s="124"/>
      <c r="G8257" s="131"/>
      <c r="H8257" s="132"/>
      <c r="I8257" s="133"/>
      <c r="J8257" s="133"/>
      <c r="K8257" s="133"/>
      <c r="L8257" s="133"/>
      <c r="M8257" s="133"/>
      <c r="N8257" s="133"/>
      <c r="O8257" s="134"/>
      <c r="P8257" s="129"/>
    </row>
    <row r="8258" spans="4:16" ht="15" customHeight="1" x14ac:dyDescent="0.25">
      <c r="D8258" s="130"/>
      <c r="E8258" s="124"/>
      <c r="F8258" s="124"/>
      <c r="G8258" s="131"/>
      <c r="H8258" s="132"/>
      <c r="I8258" s="133"/>
      <c r="J8258" s="133"/>
      <c r="K8258" s="133"/>
      <c r="L8258" s="133"/>
      <c r="M8258" s="133"/>
      <c r="N8258" s="133"/>
      <c r="O8258" s="134"/>
      <c r="P8258" s="129"/>
    </row>
    <row r="8259" spans="4:16" ht="15" customHeight="1" x14ac:dyDescent="0.25">
      <c r="D8259" s="130"/>
      <c r="E8259" s="124"/>
      <c r="F8259" s="124"/>
      <c r="G8259" s="131"/>
      <c r="H8259" s="132"/>
      <c r="I8259" s="133"/>
      <c r="J8259" s="133"/>
      <c r="K8259" s="133"/>
      <c r="L8259" s="133"/>
      <c r="M8259" s="133"/>
      <c r="N8259" s="133"/>
      <c r="O8259" s="134"/>
      <c r="P8259" s="129"/>
    </row>
    <row r="8260" spans="4:16" ht="15" customHeight="1" x14ac:dyDescent="0.25">
      <c r="D8260" s="130"/>
      <c r="E8260" s="124"/>
      <c r="F8260" s="124"/>
      <c r="G8260" s="131"/>
      <c r="H8260" s="132"/>
      <c r="I8260" s="133"/>
      <c r="J8260" s="133"/>
      <c r="K8260" s="133"/>
      <c r="L8260" s="133"/>
      <c r="M8260" s="133"/>
      <c r="N8260" s="133"/>
      <c r="O8260" s="134"/>
      <c r="P8260" s="129"/>
    </row>
    <row r="8261" spans="4:16" ht="15" customHeight="1" x14ac:dyDescent="0.25">
      <c r="D8261" s="130"/>
      <c r="E8261" s="124"/>
      <c r="F8261" s="124"/>
      <c r="G8261" s="131"/>
      <c r="H8261" s="132"/>
      <c r="I8261" s="133"/>
      <c r="J8261" s="133"/>
      <c r="K8261" s="133"/>
      <c r="L8261" s="133"/>
      <c r="M8261" s="133"/>
      <c r="N8261" s="133"/>
      <c r="O8261" s="134"/>
      <c r="P8261" s="129"/>
    </row>
    <row r="8262" spans="4:16" ht="15" customHeight="1" x14ac:dyDescent="0.25">
      <c r="D8262" s="130"/>
      <c r="E8262" s="124"/>
      <c r="F8262" s="124"/>
      <c r="G8262" s="131"/>
      <c r="H8262" s="132"/>
      <c r="I8262" s="133"/>
      <c r="J8262" s="133"/>
      <c r="K8262" s="133"/>
      <c r="L8262" s="133"/>
      <c r="M8262" s="133"/>
      <c r="N8262" s="133"/>
      <c r="O8262" s="134"/>
      <c r="P8262" s="129"/>
    </row>
    <row r="8263" spans="4:16" ht="15" customHeight="1" x14ac:dyDescent="0.25">
      <c r="D8263" s="130"/>
      <c r="E8263" s="124"/>
      <c r="F8263" s="124"/>
      <c r="G8263" s="131"/>
      <c r="H8263" s="132"/>
      <c r="I8263" s="133"/>
      <c r="J8263" s="133"/>
      <c r="K8263" s="133"/>
      <c r="L8263" s="133"/>
      <c r="M8263" s="133"/>
      <c r="N8263" s="133"/>
      <c r="O8263" s="134"/>
      <c r="P8263" s="129"/>
    </row>
    <row r="8264" spans="4:16" ht="15" customHeight="1" x14ac:dyDescent="0.25">
      <c r="D8264" s="130"/>
      <c r="E8264" s="124"/>
      <c r="F8264" s="124"/>
      <c r="G8264" s="131"/>
      <c r="H8264" s="132"/>
      <c r="I8264" s="133"/>
      <c r="J8264" s="133"/>
      <c r="K8264" s="133"/>
      <c r="L8264" s="133"/>
      <c r="M8264" s="133"/>
      <c r="N8264" s="133"/>
      <c r="O8264" s="134"/>
      <c r="P8264" s="129"/>
    </row>
    <row r="8265" spans="4:16" ht="15" customHeight="1" x14ac:dyDescent="0.25">
      <c r="D8265" s="130"/>
      <c r="E8265" s="124"/>
      <c r="F8265" s="124"/>
      <c r="G8265" s="131"/>
      <c r="H8265" s="132"/>
      <c r="I8265" s="133"/>
      <c r="J8265" s="133"/>
      <c r="K8265" s="133"/>
      <c r="L8265" s="133"/>
      <c r="M8265" s="133"/>
      <c r="N8265" s="133"/>
      <c r="O8265" s="134"/>
      <c r="P8265" s="129"/>
    </row>
    <row r="8266" spans="4:16" ht="15" customHeight="1" x14ac:dyDescent="0.25">
      <c r="D8266" s="130"/>
      <c r="E8266" s="124"/>
      <c r="F8266" s="124"/>
      <c r="G8266" s="131"/>
      <c r="H8266" s="132"/>
      <c r="I8266" s="133"/>
      <c r="J8266" s="133"/>
      <c r="K8266" s="133"/>
      <c r="L8266" s="133"/>
      <c r="M8266" s="133"/>
      <c r="N8266" s="133"/>
      <c r="O8266" s="134"/>
      <c r="P8266" s="129"/>
    </row>
    <row r="8267" spans="4:16" ht="15" customHeight="1" x14ac:dyDescent="0.25">
      <c r="D8267" s="130"/>
      <c r="E8267" s="124"/>
      <c r="F8267" s="124"/>
      <c r="G8267" s="131"/>
      <c r="H8267" s="132"/>
      <c r="I8267" s="133"/>
      <c r="J8267" s="133"/>
      <c r="K8267" s="133"/>
      <c r="L8267" s="133"/>
      <c r="M8267" s="133"/>
      <c r="N8267" s="133"/>
      <c r="O8267" s="134"/>
      <c r="P8267" s="129"/>
    </row>
    <row r="8268" spans="4:16" ht="15" customHeight="1" x14ac:dyDescent="0.25">
      <c r="D8268" s="130"/>
      <c r="E8268" s="124"/>
      <c r="F8268" s="124"/>
      <c r="G8268" s="131"/>
      <c r="H8268" s="132"/>
      <c r="I8268" s="133"/>
      <c r="J8268" s="133"/>
      <c r="K8268" s="133"/>
      <c r="L8268" s="133"/>
      <c r="M8268" s="133"/>
      <c r="N8268" s="133"/>
      <c r="O8268" s="134"/>
      <c r="P8268" s="129"/>
    </row>
    <row r="8269" spans="4:16" ht="15" customHeight="1" x14ac:dyDescent="0.25">
      <c r="D8269" s="130"/>
      <c r="E8269" s="124"/>
      <c r="F8269" s="124"/>
      <c r="G8269" s="131"/>
      <c r="H8269" s="132"/>
      <c r="I8269" s="133"/>
      <c r="J8269" s="133"/>
      <c r="K8269" s="133"/>
      <c r="L8269" s="133"/>
      <c r="M8269" s="133"/>
      <c r="N8269" s="133"/>
      <c r="O8269" s="134"/>
      <c r="P8269" s="129"/>
    </row>
    <row r="8270" spans="4:16" ht="15" customHeight="1" x14ac:dyDescent="0.25">
      <c r="D8270" s="130"/>
      <c r="E8270" s="124"/>
      <c r="F8270" s="124"/>
      <c r="G8270" s="131"/>
      <c r="H8270" s="132"/>
      <c r="I8270" s="133"/>
      <c r="J8270" s="133"/>
      <c r="K8270" s="133"/>
      <c r="L8270" s="133"/>
      <c r="M8270" s="133"/>
      <c r="N8270" s="133"/>
      <c r="O8270" s="134"/>
      <c r="P8270" s="129"/>
    </row>
    <row r="8271" spans="4:16" ht="15" customHeight="1" x14ac:dyDescent="0.25">
      <c r="D8271" s="130"/>
      <c r="E8271" s="124"/>
      <c r="F8271" s="124"/>
      <c r="G8271" s="131"/>
      <c r="H8271" s="132"/>
      <c r="I8271" s="133"/>
      <c r="J8271" s="133"/>
      <c r="K8271" s="133"/>
      <c r="L8271" s="133"/>
      <c r="M8271" s="133"/>
      <c r="N8271" s="133"/>
      <c r="O8271" s="134"/>
      <c r="P8271" s="129"/>
    </row>
    <row r="8272" spans="4:16" ht="15" customHeight="1" x14ac:dyDescent="0.25">
      <c r="D8272" s="130"/>
      <c r="E8272" s="124"/>
      <c r="F8272" s="124"/>
      <c r="G8272" s="131"/>
      <c r="H8272" s="132"/>
      <c r="I8272" s="133"/>
      <c r="J8272" s="133"/>
      <c r="K8272" s="133"/>
      <c r="L8272" s="133"/>
      <c r="M8272" s="133"/>
      <c r="N8272" s="133"/>
      <c r="O8272" s="134"/>
      <c r="P8272" s="129"/>
    </row>
    <row r="8273" spans="4:16" ht="15" customHeight="1" x14ac:dyDescent="0.25">
      <c r="D8273" s="130"/>
      <c r="E8273" s="124"/>
      <c r="F8273" s="124"/>
      <c r="G8273" s="131"/>
      <c r="H8273" s="132"/>
      <c r="I8273" s="133"/>
      <c r="J8273" s="133"/>
      <c r="K8273" s="133"/>
      <c r="L8273" s="133"/>
      <c r="M8273" s="133"/>
      <c r="N8273" s="133"/>
      <c r="O8273" s="134"/>
      <c r="P8273" s="129"/>
    </row>
    <row r="8274" spans="4:16" ht="15" customHeight="1" x14ac:dyDescent="0.25">
      <c r="D8274" s="130"/>
      <c r="E8274" s="124"/>
      <c r="F8274" s="124"/>
      <c r="G8274" s="131"/>
      <c r="H8274" s="132"/>
      <c r="I8274" s="133"/>
      <c r="J8274" s="133"/>
      <c r="K8274" s="133"/>
      <c r="L8274" s="133"/>
      <c r="M8274" s="133"/>
      <c r="N8274" s="133"/>
      <c r="O8274" s="134"/>
      <c r="P8274" s="129"/>
    </row>
    <row r="8275" spans="4:16" ht="15" customHeight="1" x14ac:dyDescent="0.25">
      <c r="D8275" s="130"/>
      <c r="E8275" s="124"/>
      <c r="F8275" s="124"/>
      <c r="G8275" s="131"/>
      <c r="H8275" s="132"/>
      <c r="I8275" s="133"/>
      <c r="J8275" s="133"/>
      <c r="K8275" s="133"/>
      <c r="L8275" s="133"/>
      <c r="M8275" s="133"/>
      <c r="N8275" s="133"/>
      <c r="O8275" s="134"/>
      <c r="P8275" s="129"/>
    </row>
    <row r="8276" spans="4:16" ht="15" customHeight="1" x14ac:dyDescent="0.25">
      <c r="D8276" s="130"/>
      <c r="E8276" s="124"/>
      <c r="F8276" s="124"/>
      <c r="G8276" s="131"/>
      <c r="H8276" s="132"/>
      <c r="I8276" s="133"/>
      <c r="J8276" s="133"/>
      <c r="K8276" s="133"/>
      <c r="L8276" s="133"/>
      <c r="M8276" s="133"/>
      <c r="N8276" s="133"/>
      <c r="O8276" s="134"/>
      <c r="P8276" s="129"/>
    </row>
    <row r="8277" spans="4:16" ht="15" customHeight="1" x14ac:dyDescent="0.25">
      <c r="D8277" s="130"/>
      <c r="E8277" s="124"/>
      <c r="F8277" s="124"/>
      <c r="G8277" s="131"/>
      <c r="H8277" s="132"/>
      <c r="I8277" s="133"/>
      <c r="J8277" s="133"/>
      <c r="K8277" s="133"/>
      <c r="L8277" s="133"/>
      <c r="M8277" s="133"/>
      <c r="N8277" s="133"/>
      <c r="O8277" s="134"/>
      <c r="P8277" s="129"/>
    </row>
    <row r="8278" spans="4:16" ht="15" customHeight="1" x14ac:dyDescent="0.25">
      <c r="D8278" s="130"/>
      <c r="E8278" s="124"/>
      <c r="F8278" s="124"/>
      <c r="G8278" s="131"/>
      <c r="H8278" s="132"/>
      <c r="I8278" s="133"/>
      <c r="J8278" s="133"/>
      <c r="K8278" s="133"/>
      <c r="L8278" s="133"/>
      <c r="M8278" s="133"/>
      <c r="N8278" s="133"/>
      <c r="O8278" s="134"/>
      <c r="P8278" s="129"/>
    </row>
    <row r="8279" spans="4:16" ht="15" customHeight="1" x14ac:dyDescent="0.25">
      <c r="D8279" s="130"/>
      <c r="E8279" s="124"/>
      <c r="F8279" s="124"/>
      <c r="G8279" s="131"/>
      <c r="H8279" s="132"/>
      <c r="I8279" s="133"/>
      <c r="J8279" s="133"/>
      <c r="K8279" s="133"/>
      <c r="L8279" s="133"/>
      <c r="M8279" s="133"/>
      <c r="N8279" s="133"/>
      <c r="O8279" s="134"/>
      <c r="P8279" s="129"/>
    </row>
    <row r="8280" spans="4:16" ht="15" customHeight="1" x14ac:dyDescent="0.25">
      <c r="D8280" s="130"/>
      <c r="E8280" s="124"/>
      <c r="F8280" s="124"/>
      <c r="G8280" s="131"/>
      <c r="H8280" s="132"/>
      <c r="I8280" s="133"/>
      <c r="J8280" s="133"/>
      <c r="K8280" s="133"/>
      <c r="L8280" s="133"/>
      <c r="M8280" s="133"/>
      <c r="N8280" s="133"/>
      <c r="O8280" s="134"/>
      <c r="P8280" s="129"/>
    </row>
    <row r="8281" spans="4:16" ht="15" customHeight="1" x14ac:dyDescent="0.25">
      <c r="D8281" s="130"/>
      <c r="E8281" s="124"/>
      <c r="F8281" s="124"/>
      <c r="G8281" s="131"/>
      <c r="H8281" s="132"/>
      <c r="I8281" s="133"/>
      <c r="J8281" s="133"/>
      <c r="K8281" s="133"/>
      <c r="L8281" s="133"/>
      <c r="M8281" s="133"/>
      <c r="N8281" s="133"/>
      <c r="O8281" s="134"/>
      <c r="P8281" s="129"/>
    </row>
    <row r="8282" spans="4:16" ht="15" customHeight="1" x14ac:dyDescent="0.25">
      <c r="D8282" s="130"/>
      <c r="E8282" s="124"/>
      <c r="F8282" s="124"/>
      <c r="G8282" s="131"/>
      <c r="H8282" s="132"/>
      <c r="I8282" s="133"/>
      <c r="J8282" s="133"/>
      <c r="K8282" s="133"/>
      <c r="L8282" s="133"/>
      <c r="M8282" s="133"/>
      <c r="N8282" s="133"/>
      <c r="O8282" s="134"/>
      <c r="P8282" s="129"/>
    </row>
    <row r="8283" spans="4:16" ht="15" customHeight="1" x14ac:dyDescent="0.25">
      <c r="D8283" s="130"/>
      <c r="E8283" s="124"/>
      <c r="F8283" s="124"/>
      <c r="G8283" s="131"/>
      <c r="H8283" s="132"/>
      <c r="I8283" s="133"/>
      <c r="J8283" s="133"/>
      <c r="K8283" s="133"/>
      <c r="L8283" s="133"/>
      <c r="M8283" s="133"/>
      <c r="N8283" s="133"/>
      <c r="O8283" s="134"/>
      <c r="P8283" s="129"/>
    </row>
    <row r="8284" spans="4:16" ht="15" customHeight="1" x14ac:dyDescent="0.25">
      <c r="D8284" s="130"/>
      <c r="E8284" s="124"/>
      <c r="F8284" s="124"/>
      <c r="G8284" s="131"/>
      <c r="H8284" s="132"/>
      <c r="I8284" s="133"/>
      <c r="J8284" s="133"/>
      <c r="K8284" s="133"/>
      <c r="L8284" s="133"/>
      <c r="M8284" s="133"/>
      <c r="N8284" s="133"/>
      <c r="O8284" s="134"/>
      <c r="P8284" s="129"/>
    </row>
    <row r="8285" spans="4:16" ht="15" customHeight="1" x14ac:dyDescent="0.25">
      <c r="D8285" s="130"/>
      <c r="E8285" s="124"/>
      <c r="F8285" s="124"/>
      <c r="G8285" s="131"/>
      <c r="H8285" s="132"/>
      <c r="I8285" s="133"/>
      <c r="J8285" s="133"/>
      <c r="K8285" s="133"/>
      <c r="L8285" s="133"/>
      <c r="M8285" s="133"/>
      <c r="N8285" s="133"/>
      <c r="O8285" s="134"/>
      <c r="P8285" s="129"/>
    </row>
    <row r="8286" spans="4:16" ht="15" customHeight="1" x14ac:dyDescent="0.25">
      <c r="D8286" s="130"/>
      <c r="E8286" s="124"/>
      <c r="F8286" s="124"/>
      <c r="G8286" s="131"/>
      <c r="H8286" s="132"/>
      <c r="I8286" s="133"/>
      <c r="J8286" s="133"/>
      <c r="K8286" s="133"/>
      <c r="L8286" s="133"/>
      <c r="M8286" s="133"/>
      <c r="N8286" s="133"/>
      <c r="O8286" s="134"/>
      <c r="P8286" s="129"/>
    </row>
    <row r="8287" spans="4:16" ht="15" customHeight="1" x14ac:dyDescent="0.25">
      <c r="J8287" s="133"/>
      <c r="K8287" s="133"/>
      <c r="L8287" s="133"/>
      <c r="M8287" s="133"/>
      <c r="N8287" s="133"/>
      <c r="O8287" s="134"/>
    </row>
  </sheetData>
  <sheetProtection insertRows="0" selectLockedCells="1" pivotTables="0"/>
  <phoneticPr fontId="17" type="noConversion"/>
  <pageMargins left="0.511811024" right="0.511811024" top="0.78740157499999996" bottom="0.78740157499999996" header="0" footer="0"/>
  <pageSetup orientation="landscape"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BC94-A167-4434-AF3E-5632A326160C}">
  <sheetPr codeName="Planilha16"/>
  <dimension ref="A2:G6"/>
  <sheetViews>
    <sheetView zoomScale="90" zoomScaleNormal="90" workbookViewId="0"/>
  </sheetViews>
  <sheetFormatPr defaultRowHeight="13.5" x14ac:dyDescent="0.25"/>
  <cols>
    <col min="1" max="1" width="34.85546875" style="36" customWidth="1"/>
    <col min="2" max="2" width="1.7109375" style="63" customWidth="1"/>
    <col min="3" max="7" width="19.85546875" style="63" customWidth="1"/>
    <col min="8" max="16384" width="9.140625" style="63"/>
  </cols>
  <sheetData>
    <row r="2" spans="3:7" ht="27.75" customHeight="1" x14ac:dyDescent="0.25">
      <c r="C2" s="110" t="s">
        <v>1121</v>
      </c>
      <c r="D2" s="111">
        <f>SUM(Tabela4[Valor Líquido])</f>
        <v>0</v>
      </c>
    </row>
    <row r="4" spans="3:7" x14ac:dyDescent="0.25">
      <c r="C4" s="62" t="s">
        <v>97</v>
      </c>
      <c r="D4" s="62" t="s">
        <v>98</v>
      </c>
      <c r="E4" s="62" t="s">
        <v>99</v>
      </c>
      <c r="F4" s="62" t="s">
        <v>100</v>
      </c>
      <c r="G4" s="62" t="s">
        <v>101</v>
      </c>
    </row>
    <row r="5" spans="3:7" x14ac:dyDescent="0.25">
      <c r="C5" s="261"/>
      <c r="D5" s="261"/>
      <c r="E5" s="261"/>
      <c r="F5" s="261"/>
      <c r="G5" s="261"/>
    </row>
    <row r="6" spans="3:7" x14ac:dyDescent="0.25">
      <c r="C6" s="261"/>
      <c r="D6" s="261"/>
      <c r="E6" s="261"/>
      <c r="F6" s="261"/>
      <c r="G6" s="261"/>
    </row>
  </sheetData>
  <pageMargins left="0.511811024" right="0.511811024" top="0.78740157499999996" bottom="0.78740157499999996" header="0.31496062000000002" footer="0.31496062000000002"/>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41995-6286-4057-9B11-CE70EE013AE2}">
  <sheetPr codeName="Planilha18">
    <outlinePr summaryBelow="0" summaryRight="0"/>
  </sheetPr>
  <dimension ref="A1:AF300"/>
  <sheetViews>
    <sheetView zoomScale="90" zoomScaleNormal="90" workbookViewId="0"/>
  </sheetViews>
  <sheetFormatPr defaultColWidth="1.7109375" defaultRowHeight="15" customHeight="1" x14ac:dyDescent="0.3"/>
  <cols>
    <col min="1" max="1" width="1" style="112" customWidth="1"/>
    <col min="2" max="2" width="19" style="42" bestFit="1" customWidth="1"/>
    <col min="3" max="3" width="20" style="42" bestFit="1" customWidth="1"/>
    <col min="4" max="4" width="18.85546875" style="37" bestFit="1" customWidth="1"/>
    <col min="5" max="5" width="11.42578125" style="37" bestFit="1" customWidth="1"/>
    <col min="6" max="6" width="16.140625" style="84" customWidth="1"/>
    <col min="7" max="7" width="16.28515625" style="37" customWidth="1"/>
    <col min="8" max="8" width="16.140625" style="37" customWidth="1"/>
    <col min="9" max="9" width="16.140625" style="84" customWidth="1"/>
    <col min="10" max="10" width="16.140625" style="37" customWidth="1"/>
    <col min="11" max="11" width="19.140625" style="37" bestFit="1" customWidth="1"/>
    <col min="12" max="15" width="15.7109375" style="37" customWidth="1"/>
    <col min="16" max="16" width="11.7109375" style="37" customWidth="1"/>
    <col min="17" max="17" width="15.7109375" style="37" customWidth="1"/>
    <col min="18" max="19" width="20" style="37" customWidth="1"/>
    <col min="20" max="20" width="22.5703125" style="37" customWidth="1"/>
    <col min="21" max="22" width="15.7109375" style="37" customWidth="1"/>
    <col min="23" max="23" width="16.85546875" style="37" customWidth="1"/>
    <col min="24" max="24" width="22.5703125" style="37" customWidth="1"/>
    <col min="25" max="16384" width="1.7109375" style="37"/>
  </cols>
  <sheetData>
    <row r="1" spans="2:32" ht="14.25" x14ac:dyDescent="0.3">
      <c r="B1" s="40"/>
      <c r="C1" s="39"/>
      <c r="D1" s="40"/>
      <c r="E1" s="40"/>
      <c r="F1" s="83"/>
      <c r="G1" s="42"/>
      <c r="H1" s="40"/>
      <c r="I1" s="83"/>
      <c r="J1" s="40"/>
      <c r="K1" s="39"/>
      <c r="L1" s="40"/>
      <c r="M1" s="40"/>
      <c r="N1" s="52"/>
      <c r="O1" s="40"/>
      <c r="P1" s="42"/>
      <c r="Q1" s="40"/>
      <c r="R1" s="39"/>
      <c r="S1" s="40"/>
      <c r="T1" s="39"/>
      <c r="U1" s="40"/>
      <c r="V1" s="40"/>
      <c r="W1" s="42"/>
      <c r="X1" s="42"/>
      <c r="Y1" s="42"/>
      <c r="Z1" s="42"/>
      <c r="AA1" s="42"/>
      <c r="AB1" s="42"/>
      <c r="AC1" s="42"/>
      <c r="AD1" s="42"/>
      <c r="AE1" s="42"/>
      <c r="AF1" s="42"/>
    </row>
    <row r="2" spans="2:32" ht="41.25" customHeight="1" x14ac:dyDescent="0.3">
      <c r="B2" s="72" t="s">
        <v>122</v>
      </c>
      <c r="C2" s="72" t="s">
        <v>120</v>
      </c>
      <c r="D2" s="72" t="s">
        <v>107</v>
      </c>
      <c r="E2" s="72" t="s">
        <v>128</v>
      </c>
      <c r="F2" s="85" t="s">
        <v>797</v>
      </c>
      <c r="G2" s="72" t="s">
        <v>811</v>
      </c>
      <c r="H2" s="72" t="s">
        <v>111</v>
      </c>
      <c r="I2" s="85" t="s">
        <v>21</v>
      </c>
      <c r="J2" s="72" t="s">
        <v>123</v>
      </c>
      <c r="K2" s="72" t="s">
        <v>102</v>
      </c>
      <c r="L2" s="72" t="s">
        <v>799</v>
      </c>
      <c r="M2" s="72" t="s">
        <v>798</v>
      </c>
      <c r="N2" s="72" t="s">
        <v>802</v>
      </c>
      <c r="O2" s="72" t="s">
        <v>801</v>
      </c>
      <c r="P2" s="72" t="s">
        <v>812</v>
      </c>
      <c r="Q2" s="72" t="s">
        <v>804</v>
      </c>
      <c r="R2" s="72" t="s">
        <v>805</v>
      </c>
      <c r="S2" s="72" t="s">
        <v>806</v>
      </c>
      <c r="T2" s="72" t="s">
        <v>807</v>
      </c>
      <c r="U2" s="72" t="s">
        <v>808</v>
      </c>
      <c r="V2" s="72" t="s">
        <v>809</v>
      </c>
      <c r="W2" s="72" t="s">
        <v>813</v>
      </c>
      <c r="X2" s="72" t="s">
        <v>814</v>
      </c>
      <c r="Y2" s="45"/>
    </row>
    <row r="3" spans="2:32" ht="15" customHeight="1" x14ac:dyDescent="0.3">
      <c r="B3" s="109" t="str">
        <f>IFERROR(IF(D3&gt;1,_xlfn.XLOOKUP(D3, Tabela7[Código Negociação],Tabela7[Classe]),""),"")</f>
        <v/>
      </c>
      <c r="C3" s="43" t="str">
        <f>IFERROR(IF(D3&gt;1,_xlfn.XLOOKUP(D3, Tabela7[Código Negociação],Tabela7[Empresa Nome]),""),"")</f>
        <v/>
      </c>
      <c r="D3" s="43" t="str" cm="1">
        <f t="array" ref="D3">IFERROR(_xlfn.UNIQUE(_xlfn._xlws.FILTER(Tabela7[Código Negociação],ISTEXT(Tabela7[Código Negociação])),0,0),"")</f>
        <v/>
      </c>
      <c r="E3" s="43">
        <f>IFERROR(IF(D3&gt;1,SUMIFS(Tabela7[Quantidade],Tabela7[Código Negociação],D3,Tabela7[C/V],"c")-SUMIFS(Tabela7[Quantidade],Tabela7[Código Negociação],D3,Tabela7[C/V],"v"),""),"")</f>
        <v>0</v>
      </c>
      <c r="F3" s="73" t="str">
        <f>IFERROR(IF(D3&gt;1,_xlfn.XLOOKUP(D3&amp;"c",Tabela7[Código CV],Tabela7[VPM-C],,0),""),"")</f>
        <v/>
      </c>
      <c r="G3" s="106" t="str">
        <f>IFERROR(IF(D3&gt;1,SUMIFS(Tabela7[Preço Médio],Tabela7[Código Negociação],D3,Tabela7[C/V],"c"),"")/W3,"")</f>
        <v/>
      </c>
      <c r="H3" s="80" t="str">
        <f>IFERROR(E3*G3,"")</f>
        <v/>
      </c>
      <c r="I3" s="73" t="str">
        <f>IFERROR(IF(D3&gt;1,_xlfn.XLOOKUP(D3, Cotação!D:D,Cotação!C:C),""),"")</f>
        <v/>
      </c>
      <c r="J3" s="80" t="str">
        <f>IFERROR(I3*E3,"")</f>
        <v/>
      </c>
      <c r="K3" s="73" t="str">
        <f>IFERROR(IF(D3&gt;1,(I3*Apuração!$E3)-(Apuração!$G3*Apuração!$E3),""),"")</f>
        <v/>
      </c>
      <c r="L3" s="43">
        <f>IFERROR(IF(D3&gt;1,SUMIFS(Tabela7[Quantidade],Tabela7[Código Negociação],D3,Tabela7[C/V],"c"),""),"")</f>
        <v>0</v>
      </c>
      <c r="M3" s="43">
        <f>IFERROR(IF(D3&gt;1,SUMIFS(Tabela7[Quantidade],Tabela7[Código Negociação],D3,Tabela7[C/V],"v"),""),"")</f>
        <v>0</v>
      </c>
      <c r="N3" s="106" t="str">
        <f>IFERROR(L3*G3,"")</f>
        <v/>
      </c>
      <c r="O3" s="73" t="str">
        <f>IFERROR(IF(D3&gt;1,_xlfn.XLOOKUP(D3&amp;"v",Tabela7[Código CV],Tabela7[VPM-V],,0),""),"")</f>
        <v/>
      </c>
      <c r="P3" s="106" t="str">
        <f>IFERROR(IF(D3&gt;1,SUMIFS(Tabela7[Preço Médio],Tabela7[Código Negociação],D3,Tabela7[C/V],"v"),"")/X3,"")</f>
        <v/>
      </c>
      <c r="Q3" s="106" t="str">
        <f>IFERROR(P3*M3,"")</f>
        <v/>
      </c>
      <c r="R3" s="106" t="str">
        <f>IFERROR(M3*G3,"")</f>
        <v/>
      </c>
      <c r="S3" s="106" t="str">
        <f>IFERROR(Q3-R3,"")</f>
        <v/>
      </c>
      <c r="T3" s="106" t="str">
        <f>IFERROR(J3-H3,"")</f>
        <v/>
      </c>
      <c r="U3" s="106" t="str">
        <f>IFERROR(T3+S3,"")</f>
        <v/>
      </c>
      <c r="V3" s="107" t="str">
        <f>IFERROR(U3/N3,"")</f>
        <v/>
      </c>
      <c r="W3" s="88">
        <f>IFERROR(COUNTIF(Tabela7[Código CV],D3&amp;"c"),"")</f>
        <v>0</v>
      </c>
      <c r="X3" s="88">
        <f>IFERROR(COUNTIF(Tabela7[Código CV],D3&amp;"v"),"")</f>
        <v>0</v>
      </c>
    </row>
    <row r="4" spans="2:32" ht="15" customHeight="1" x14ac:dyDescent="0.3">
      <c r="B4" s="109" t="str">
        <f>IFERROR(IF(D4&gt;1,_xlfn.XLOOKUP(D4, Tabela7[Código Negociação],Tabela7[Classe]),""),"")</f>
        <v/>
      </c>
      <c r="C4" s="43" t="str">
        <f>IFERROR(IF(D4&gt;1,_xlfn.XLOOKUP(D4, Tabela7[Código Negociação],Tabela7[Empresa Nome]),""),"")</f>
        <v/>
      </c>
      <c r="D4" s="43"/>
      <c r="E4" s="43" t="str">
        <f>IFERROR(IF(D4&gt;1,SUMIFS(Tabela7[Quantidade],Tabela7[Código Negociação],D4,Tabela7[C/V],"c")-SUMIFS(Tabela7[Quantidade],Tabela7[Código Negociação],D4,Tabela7[C/V],"v"),""),"")</f>
        <v/>
      </c>
      <c r="F4" s="73" t="str">
        <f>IFERROR(IF(D4&gt;1,_xlfn.XLOOKUP(D4&amp;"c",Tabela7[Código CV],Tabela7[VPM-C],,0),""),"")</f>
        <v/>
      </c>
      <c r="G4" s="106" t="str">
        <f>IFERROR(IF(D4&gt;1,SUMIFS(Tabela7[Preço Médio],Tabela7[Código Negociação],D4,Tabela7[C/V],"c"),"")/W4,"")</f>
        <v/>
      </c>
      <c r="H4" s="80" t="str">
        <f t="shared" ref="H4:H67" si="0">IFERROR(E4*G4,"")</f>
        <v/>
      </c>
      <c r="I4" s="73" t="str">
        <f>IFERROR(IF(D4&gt;1,_xlfn.XLOOKUP(D4, Cotação!D:D,Cotação!C:C),""),"")</f>
        <v/>
      </c>
      <c r="J4" s="80" t="str">
        <f>IFERROR(I4*E4,"")</f>
        <v/>
      </c>
      <c r="K4" s="73" t="str">
        <f>IFERROR(IF(D4&gt;1,(I4*Apuração!$E4)-(Apuração!$G4*Apuração!$E4),""),"")</f>
        <v/>
      </c>
      <c r="L4" s="43" t="str">
        <f>IFERROR(IF(D4&gt;1,SUMIFS(Tabela7[Quantidade],Tabela7[Código Negociação],D4,Tabela7[C/V],"c"),""),"")</f>
        <v/>
      </c>
      <c r="M4" s="43" t="str">
        <f>IFERROR(IF(D4&gt;1,SUMIFS(Tabela7[Quantidade],Tabela7[Código Negociação],D4,Tabela7[C/V],"v"),""),"")</f>
        <v/>
      </c>
      <c r="N4" s="106" t="str">
        <f t="shared" ref="N4:N67" si="1">IFERROR(L4*G4,"")</f>
        <v/>
      </c>
      <c r="O4" s="73" t="str">
        <f>IFERROR(IF(D4&gt;1,_xlfn.XLOOKUP(D4&amp;"v",Tabela7[Código CV],Tabela7[VPM-V],,0),""),"")</f>
        <v/>
      </c>
      <c r="P4" s="106" t="str">
        <f>IFERROR(IF(D4&gt;1,SUMIFS(Tabela7[Preço Médio],Tabela7[Código Negociação],D4,Tabela7[C/V],"v"),"")/X4,"")</f>
        <v/>
      </c>
      <c r="Q4" s="106" t="str">
        <f t="shared" ref="Q4:Q67" si="2">IFERROR(P4*M4,"")</f>
        <v/>
      </c>
      <c r="R4" s="106" t="str">
        <f t="shared" ref="R4:R67" si="3">IFERROR(M4*G4,"")</f>
        <v/>
      </c>
      <c r="S4" s="106" t="str">
        <f t="shared" ref="S4:S8" si="4">IFERROR(Q4-R4,"")</f>
        <v/>
      </c>
      <c r="T4" s="106" t="str">
        <f t="shared" ref="T4:T8" si="5">IFERROR(J4-H4,"")</f>
        <v/>
      </c>
      <c r="U4" s="106" t="str">
        <f t="shared" ref="U4:U8" si="6">IFERROR(T4+S4,"")</f>
        <v/>
      </c>
      <c r="V4" s="107" t="str">
        <f t="shared" ref="V4:V8" si="7">IFERROR(U4/N4,"")</f>
        <v/>
      </c>
      <c r="W4" s="88">
        <f>IFERROR(COUNTIF(Tabela7[Código CV],D4&amp;"c"),"")</f>
        <v>0</v>
      </c>
      <c r="X4" s="88">
        <f>IFERROR(COUNTIF(Tabela7[Código CV],D4&amp;"v"),"")</f>
        <v>0</v>
      </c>
    </row>
    <row r="5" spans="2:32" ht="15" customHeight="1" x14ac:dyDescent="0.3">
      <c r="B5" s="109" t="str">
        <f>IFERROR(IF(D5&gt;1,_xlfn.XLOOKUP(D5, Tabela7[Código Negociação],Tabela7[Classe]),""),"")</f>
        <v/>
      </c>
      <c r="C5" s="43" t="str">
        <f>IFERROR(IF(D5&gt;1,_xlfn.XLOOKUP(D5, Tabela7[Código Negociação],Tabela7[Empresa Nome]),""),"")</f>
        <v/>
      </c>
      <c r="D5" s="43"/>
      <c r="E5" s="43" t="str">
        <f>IFERROR(IF(D5&gt;1,SUMIFS(Tabela7[Quantidade],Tabela7[Código Negociação],D5,Tabela7[C/V],"c")-SUMIFS(Tabela7[Quantidade],Tabela7[Código Negociação],D5,Tabela7[C/V],"v"),""),"")</f>
        <v/>
      </c>
      <c r="F5" s="73" t="str">
        <f>IFERROR(IF(D5&gt;1,_xlfn.XLOOKUP(D5&amp;"c",Tabela7[Código CV],Tabela7[VPM-C],,0),""),"")</f>
        <v/>
      </c>
      <c r="G5" s="106" t="str">
        <f>IFERROR(IF(D5&gt;1,SUMIFS(Tabela7[Preço Médio],Tabela7[Código Negociação],D5,Tabela7[C/V],"c"),"")/W5,"")</f>
        <v/>
      </c>
      <c r="H5" s="80" t="str">
        <f t="shared" si="0"/>
        <v/>
      </c>
      <c r="I5" s="73" t="str">
        <f>IFERROR(IF(D5&gt;1,_xlfn.XLOOKUP(D5, Cotação!D:D,Cotação!C:C),""),"")</f>
        <v/>
      </c>
      <c r="J5" s="80" t="str">
        <f t="shared" ref="J5:J68" si="8">IFERROR(I5*E5,"")</f>
        <v/>
      </c>
      <c r="K5" s="73" t="str">
        <f>IFERROR(IF(D5&gt;1,(I5*Apuração!$E5)-(Apuração!$G5*Apuração!$E5),""),"")</f>
        <v/>
      </c>
      <c r="L5" s="43" t="str">
        <f>IFERROR(IF(D5&gt;1,SUMIFS(Tabela7[Quantidade],Tabela7[Código Negociação],D5,Tabela7[C/V],"c"),""),"")</f>
        <v/>
      </c>
      <c r="M5" s="43" t="str">
        <f>IFERROR(IF(D5&gt;1,SUMIFS(Tabela7[Quantidade],Tabela7[Código Negociação],D5,Tabela7[C/V],"v"),""),"")</f>
        <v/>
      </c>
      <c r="N5" s="106" t="str">
        <f t="shared" si="1"/>
        <v/>
      </c>
      <c r="O5" s="73" t="str">
        <f>IFERROR(IF(D5&gt;1,_xlfn.XLOOKUP(D5&amp;"v",Tabela7[Código CV],Tabela7[VPM-V],,0),""),"")</f>
        <v/>
      </c>
      <c r="P5" s="106" t="str">
        <f>IFERROR(IF(D5&gt;1,SUMIFS(Tabela7[Preço Médio],Tabela7[Código Negociação],D5,Tabela7[C/V],"v"),"")/X5,"")</f>
        <v/>
      </c>
      <c r="Q5" s="106" t="str">
        <f t="shared" si="2"/>
        <v/>
      </c>
      <c r="R5" s="106" t="str">
        <f t="shared" si="3"/>
        <v/>
      </c>
      <c r="S5" s="106" t="str">
        <f t="shared" si="4"/>
        <v/>
      </c>
      <c r="T5" s="106" t="str">
        <f t="shared" si="5"/>
        <v/>
      </c>
      <c r="U5" s="106" t="str">
        <f t="shared" si="6"/>
        <v/>
      </c>
      <c r="V5" s="107" t="str">
        <f t="shared" si="7"/>
        <v/>
      </c>
      <c r="W5" s="88">
        <f>IFERROR(COUNTIF(Tabela7[Código CV],D5&amp;"c"),"")</f>
        <v>0</v>
      </c>
      <c r="X5" s="88">
        <f>IFERROR(COUNTIF(Tabela7[Código CV],D5&amp;"v"),"")</f>
        <v>0</v>
      </c>
    </row>
    <row r="6" spans="2:32" ht="15" customHeight="1" x14ac:dyDescent="0.3">
      <c r="B6" s="109" t="str">
        <f>IFERROR(IF(D6&gt;1,_xlfn.XLOOKUP(D6, Tabela7[Código Negociação],Tabela7[Classe]),""),"")</f>
        <v/>
      </c>
      <c r="C6" s="43" t="str">
        <f>IFERROR(IF(D6&gt;1,_xlfn.XLOOKUP(D6, Tabela7[Código Negociação],Tabela7[Empresa Nome]),""),"")</f>
        <v/>
      </c>
      <c r="D6" s="43"/>
      <c r="E6" s="43" t="str">
        <f>IFERROR(IF(D6&gt;1,SUMIFS(Tabela7[Quantidade],Tabela7[Código Negociação],D6,Tabela7[C/V],"c")-SUMIFS(Tabela7[Quantidade],Tabela7[Código Negociação],D6,Tabela7[C/V],"v"),""),"")</f>
        <v/>
      </c>
      <c r="F6" s="73" t="str">
        <f>IFERROR(IF(D6&gt;1,_xlfn.XLOOKUP(D6&amp;"c",Tabela7[Código CV],Tabela7[VPM-C],,0),""),"")</f>
        <v/>
      </c>
      <c r="G6" s="106" t="str">
        <f>IFERROR(IF(D6&gt;1,SUMIFS(Tabela7[Preço Médio],Tabela7[Código Negociação],D6,Tabela7[C/V],"c"),"")/W6,"")</f>
        <v/>
      </c>
      <c r="H6" s="80" t="str">
        <f t="shared" si="0"/>
        <v/>
      </c>
      <c r="I6" s="73" t="str">
        <f>IFERROR(IF(D6&gt;1,_xlfn.XLOOKUP(D6, Cotação!D:D,Cotação!C:C),""),"")</f>
        <v/>
      </c>
      <c r="J6" s="80" t="str">
        <f t="shared" si="8"/>
        <v/>
      </c>
      <c r="K6" s="73" t="str">
        <f>IFERROR(IF(D6&gt;1,(I6*Apuração!$E6)-(Apuração!$G6*Apuração!$E6),""),"")</f>
        <v/>
      </c>
      <c r="L6" s="43" t="str">
        <f>IFERROR(IF(D6&gt;1,SUMIFS(Tabela7[Quantidade],Tabela7[Código Negociação],D6,Tabela7[C/V],"c"),""),"")</f>
        <v/>
      </c>
      <c r="M6" s="43" t="str">
        <f>IFERROR(IF(D6&gt;1,SUMIFS(Tabela7[Quantidade],Tabela7[Código Negociação],D6,Tabela7[C/V],"v"),""),"")</f>
        <v/>
      </c>
      <c r="N6" s="106" t="str">
        <f t="shared" si="1"/>
        <v/>
      </c>
      <c r="O6" s="73" t="str">
        <f>IFERROR(IF(D6&gt;1,_xlfn.XLOOKUP(D6&amp;"v",Tabela7[Código CV],Tabela7[VPM-V],,0),""),"")</f>
        <v/>
      </c>
      <c r="P6" s="106" t="str">
        <f>IFERROR(IF(D6&gt;1,SUMIFS(Tabela7[Preço Médio],Tabela7[Código Negociação],D6,Tabela7[C/V],"v"),"")/X6,"")</f>
        <v/>
      </c>
      <c r="Q6" s="106" t="str">
        <f t="shared" si="2"/>
        <v/>
      </c>
      <c r="R6" s="106" t="str">
        <f t="shared" si="3"/>
        <v/>
      </c>
      <c r="S6" s="106" t="str">
        <f t="shared" si="4"/>
        <v/>
      </c>
      <c r="T6" s="106" t="str">
        <f t="shared" si="5"/>
        <v/>
      </c>
      <c r="U6" s="106" t="str">
        <f t="shared" si="6"/>
        <v/>
      </c>
      <c r="V6" s="107" t="str">
        <f t="shared" si="7"/>
        <v/>
      </c>
      <c r="W6" s="88">
        <f>IFERROR(COUNTIF(Tabela7[Código CV],D6&amp;"c"),"")</f>
        <v>0</v>
      </c>
      <c r="X6" s="88">
        <f>IFERROR(COUNTIF(Tabela7[Código CV],D6&amp;"v"),"")</f>
        <v>0</v>
      </c>
    </row>
    <row r="7" spans="2:32" ht="15" customHeight="1" x14ac:dyDescent="0.3">
      <c r="B7" s="109" t="str">
        <f>IFERROR(IF(D7&gt;1,_xlfn.XLOOKUP(D7, Tabela7[Código Negociação],Tabela7[Classe]),""),"")</f>
        <v/>
      </c>
      <c r="C7" s="43" t="str">
        <f>IFERROR(IF(D7&gt;1,_xlfn.XLOOKUP(D7, Tabela7[Código Negociação],Tabela7[Empresa Nome]),""),"")</f>
        <v/>
      </c>
      <c r="D7" s="43"/>
      <c r="E7" s="43" t="str">
        <f>IFERROR(IF(D7&gt;1,SUMIFS(Tabela7[Quantidade],Tabela7[Código Negociação],D7,Tabela7[C/V],"c")-SUMIFS(Tabela7[Quantidade],Tabela7[Código Negociação],D7,Tabela7[C/V],"v"),""),"")</f>
        <v/>
      </c>
      <c r="F7" s="73" t="str">
        <f>IFERROR(IF(D7&gt;1,_xlfn.XLOOKUP(D7&amp;"c",Tabela7[Código CV],Tabela7[VPM-C],,0),""),"")</f>
        <v/>
      </c>
      <c r="G7" s="106" t="str">
        <f>IFERROR(IF(D7&gt;1,SUMIFS(Tabela7[Preço Médio],Tabela7[Código Negociação],D7,Tabela7[C/V],"c"),"")/W7,"")</f>
        <v/>
      </c>
      <c r="H7" s="80" t="str">
        <f t="shared" si="0"/>
        <v/>
      </c>
      <c r="I7" s="73" t="str">
        <f>IFERROR(IF(D7&gt;1,_xlfn.XLOOKUP(D7, Cotação!D:D,Cotação!C:C),""),"")</f>
        <v/>
      </c>
      <c r="J7" s="80" t="str">
        <f t="shared" si="8"/>
        <v/>
      </c>
      <c r="K7" s="73" t="str">
        <f>IFERROR(IF(D7&gt;1,(I7*Apuração!$E7)-(Apuração!$G7*Apuração!$E7),""),"")</f>
        <v/>
      </c>
      <c r="L7" s="43" t="str">
        <f>IFERROR(IF(D7&gt;1,SUMIFS(Tabela7[Quantidade],Tabela7[Código Negociação],D7,Tabela7[C/V],"c"),""),"")</f>
        <v/>
      </c>
      <c r="M7" s="43" t="str">
        <f>IFERROR(IF(D7&gt;1,SUMIFS(Tabela7[Quantidade],Tabela7[Código Negociação],D7,Tabela7[C/V],"v"),""),"")</f>
        <v/>
      </c>
      <c r="N7" s="106" t="str">
        <f t="shared" si="1"/>
        <v/>
      </c>
      <c r="O7" s="73" t="str">
        <f>IFERROR(IF(D7&gt;1,_xlfn.XLOOKUP(D7&amp;"v",Tabela7[Código CV],Tabela7[VPM-V],,0),""),"")</f>
        <v/>
      </c>
      <c r="P7" s="106" t="str">
        <f>IFERROR(IF(D7&gt;1,SUMIFS(Tabela7[Preço Médio],Tabela7[Código Negociação],D7,Tabela7[C/V],"v"),"")/X7,"")</f>
        <v/>
      </c>
      <c r="Q7" s="106" t="str">
        <f t="shared" si="2"/>
        <v/>
      </c>
      <c r="R7" s="106" t="str">
        <f t="shared" si="3"/>
        <v/>
      </c>
      <c r="S7" s="106" t="str">
        <f t="shared" si="4"/>
        <v/>
      </c>
      <c r="T7" s="106" t="str">
        <f t="shared" si="5"/>
        <v/>
      </c>
      <c r="U7" s="106" t="str">
        <f t="shared" si="6"/>
        <v/>
      </c>
      <c r="V7" s="107" t="str">
        <f t="shared" si="7"/>
        <v/>
      </c>
      <c r="W7" s="88">
        <f>IFERROR(COUNTIF(Tabela7[Código CV],D7&amp;"c"),"")</f>
        <v>0</v>
      </c>
      <c r="X7" s="88">
        <f>IFERROR(COUNTIF(Tabela7[Código CV],D7&amp;"v"),"")</f>
        <v>0</v>
      </c>
    </row>
    <row r="8" spans="2:32" ht="15" customHeight="1" x14ac:dyDescent="0.3">
      <c r="B8" s="109" t="str">
        <f>IFERROR(IF(D8&gt;1,_xlfn.XLOOKUP(D8, Tabela7[Código Negociação],Tabela7[Classe]),""),"")</f>
        <v/>
      </c>
      <c r="C8" s="43" t="str">
        <f>IFERROR(IF(D8&gt;1,_xlfn.XLOOKUP(D8, Tabela7[Código Negociação],Tabela7[Empresa Nome]),""),"")</f>
        <v/>
      </c>
      <c r="D8" s="43"/>
      <c r="E8" s="43" t="str">
        <f>IFERROR(IF(D8&gt;1,SUMIFS(Tabela7[Quantidade],Tabela7[Código Negociação],D8,Tabela7[C/V],"c")-SUMIFS(Tabela7[Quantidade],Tabela7[Código Negociação],D8,Tabela7[C/V],"v"),""),"")</f>
        <v/>
      </c>
      <c r="F8" s="73" t="str">
        <f>IFERROR(IF(D8&gt;1,_xlfn.XLOOKUP(D8&amp;"c",Tabela7[Código CV],Tabela7[VPM-C],,0),""),"")</f>
        <v/>
      </c>
      <c r="G8" s="106" t="str">
        <f>IFERROR(IF(D8&gt;1,SUMIFS(Tabela7[Preço Médio],Tabela7[Código Negociação],D8,Tabela7[C/V],"c"),"")/W8,"")</f>
        <v/>
      </c>
      <c r="H8" s="80" t="str">
        <f t="shared" si="0"/>
        <v/>
      </c>
      <c r="I8" s="73" t="str">
        <f>IFERROR(IF(D8&gt;1,_xlfn.XLOOKUP(D8, Cotação!D:D,Cotação!C:C),""),"")</f>
        <v/>
      </c>
      <c r="J8" s="80" t="str">
        <f t="shared" si="8"/>
        <v/>
      </c>
      <c r="K8" s="73" t="str">
        <f>IFERROR(IF(D8&gt;1,(I8*Apuração!$E8)-(Apuração!$G8*Apuração!$E8),""),"")</f>
        <v/>
      </c>
      <c r="L8" s="43" t="str">
        <f>IFERROR(IF(D8&gt;1,SUMIFS(Tabela7[Quantidade],Tabela7[Código Negociação],D8,Tabela7[C/V],"c"),""),"")</f>
        <v/>
      </c>
      <c r="M8" s="43" t="str">
        <f>IFERROR(IF(D8&gt;1,SUMIFS(Tabela7[Quantidade],Tabela7[Código Negociação],D8,Tabela7[C/V],"v"),""),"")</f>
        <v/>
      </c>
      <c r="N8" s="106" t="str">
        <f t="shared" si="1"/>
        <v/>
      </c>
      <c r="O8" s="73" t="str">
        <f>IFERROR(IF(D8&gt;1,_xlfn.XLOOKUP(D8&amp;"v",Tabela7[Código CV],Tabela7[VPM-V],,0),""),"")</f>
        <v/>
      </c>
      <c r="P8" s="106" t="str">
        <f>IFERROR(IF(D8&gt;1,SUMIFS(Tabela7[Preço Médio],Tabela7[Código Negociação],D8,Tabela7[C/V],"v"),"")/X8,"")</f>
        <v/>
      </c>
      <c r="Q8" s="106" t="str">
        <f t="shared" si="2"/>
        <v/>
      </c>
      <c r="R8" s="106" t="str">
        <f t="shared" si="3"/>
        <v/>
      </c>
      <c r="S8" s="106" t="str">
        <f t="shared" si="4"/>
        <v/>
      </c>
      <c r="T8" s="106" t="str">
        <f t="shared" si="5"/>
        <v/>
      </c>
      <c r="U8" s="106" t="str">
        <f t="shared" si="6"/>
        <v/>
      </c>
      <c r="V8" s="107" t="str">
        <f t="shared" si="7"/>
        <v/>
      </c>
      <c r="W8" s="88">
        <f>IFERROR(COUNTIF(Tabela7[Código CV],D8&amp;"c"),"")</f>
        <v>0</v>
      </c>
      <c r="X8" s="88">
        <f>IFERROR(COUNTIF(Tabela7[Código CV],D8&amp;"v"),"")</f>
        <v>0</v>
      </c>
    </row>
    <row r="9" spans="2:32" ht="15" customHeight="1" x14ac:dyDescent="0.3">
      <c r="B9" s="109" t="str">
        <f>IFERROR(IF(D9&gt;1,_xlfn.XLOOKUP(D9, Tabela7[Código Negociação],Tabela7[Classe]),""),"")</f>
        <v/>
      </c>
      <c r="C9" s="43" t="str">
        <f>IFERROR(IF(D9&gt;1,_xlfn.XLOOKUP(D9, Tabela7[Código Negociação],Tabela7[Empresa Nome]),""),"")</f>
        <v/>
      </c>
      <c r="D9" s="43"/>
      <c r="E9" s="43" t="str">
        <f>IFERROR(IF(D9&gt;1,SUMIFS(Tabela7[Quantidade],Tabela7[Código Negociação],D9,Tabela7[C/V],"c")-SUMIFS(Tabela7[Quantidade],Tabela7[Código Negociação],D9,Tabela7[C/V],"v"),""),"")</f>
        <v/>
      </c>
      <c r="F9" s="73" t="str">
        <f>IFERROR(IF(D9&gt;1,_xlfn.XLOOKUP(D9&amp;"c",Tabela7[Código CV],Tabela7[VPM-C],,0),""),"")</f>
        <v/>
      </c>
      <c r="G9" s="106" t="str">
        <f>IFERROR(IF(D9&gt;1,SUMIFS(Tabela7[Preço Médio],Tabela7[Código Negociação],D9,Tabela7[C/V],"c"),"")/W9,"")</f>
        <v/>
      </c>
      <c r="H9" s="80" t="str">
        <f t="shared" si="0"/>
        <v/>
      </c>
      <c r="I9" s="73" t="str">
        <f>IFERROR(IF(D9&gt;1,_xlfn.XLOOKUP(D9, Cotação!D:D,Cotação!C:C),""),"")</f>
        <v/>
      </c>
      <c r="J9" s="80" t="str">
        <f t="shared" si="8"/>
        <v/>
      </c>
      <c r="K9" s="73" t="str">
        <f>IFERROR(IF(D9&gt;1,(I9*Apuração!$E9)-(Apuração!$G9*Apuração!$E9),""),"")</f>
        <v/>
      </c>
      <c r="L9" s="43" t="str">
        <f>IFERROR(IF(D9&gt;1,SUMIFS(Tabela7[Quantidade],Tabela7[Código Negociação],D9,Tabela7[C/V],"c"),""),"")</f>
        <v/>
      </c>
      <c r="M9" s="43" t="str">
        <f>IFERROR(IF(D9&gt;1,SUMIFS(Tabela7[Quantidade],Tabela7[Código Negociação],D9,Tabela7[C/V],"v"),""),"")</f>
        <v/>
      </c>
      <c r="N9" s="106" t="str">
        <f t="shared" si="1"/>
        <v/>
      </c>
      <c r="O9" s="73" t="str">
        <f>IFERROR(IF(D9&gt;1,_xlfn.XLOOKUP(D9&amp;"v",Tabela7[Código CV],Tabela7[VPM-V],,0),""),"")</f>
        <v/>
      </c>
      <c r="P9" s="106" t="str">
        <f>IFERROR(IF(D9&gt;1,SUMIFS(Tabela7[Preço Médio],Tabela7[Código Negociação],D9,Tabela7[C/V],"v"),"")/X9,"")</f>
        <v/>
      </c>
      <c r="Q9" s="106" t="str">
        <f t="shared" si="2"/>
        <v/>
      </c>
      <c r="R9" s="106" t="str">
        <f t="shared" si="3"/>
        <v/>
      </c>
      <c r="S9" s="106" t="str">
        <f t="shared" ref="S9:S72" si="9">IFERROR(Q9-R9,"")</f>
        <v/>
      </c>
      <c r="T9" s="106" t="str">
        <f t="shared" ref="T9:T72" si="10">IFERROR(J9-H9,"")</f>
        <v/>
      </c>
      <c r="U9" s="106" t="str">
        <f t="shared" ref="U9:U72" si="11">IFERROR(T9+S9,"")</f>
        <v/>
      </c>
      <c r="V9" s="107" t="str">
        <f t="shared" ref="V9:V72" si="12">IFERROR(U9/N9,"")</f>
        <v/>
      </c>
      <c r="W9" s="88">
        <f>IFERROR(COUNTIF(Tabela7[Código CV],D9&amp;"c"),"")</f>
        <v>0</v>
      </c>
      <c r="X9" s="88">
        <f>IFERROR(COUNTIF(Tabela7[Código CV],D9&amp;"v"),"")</f>
        <v>0</v>
      </c>
    </row>
    <row r="10" spans="2:32" ht="15" customHeight="1" x14ac:dyDescent="0.3">
      <c r="B10" s="109" t="str">
        <f>IFERROR(IF(D10&gt;1,_xlfn.XLOOKUP(D10, Tabela7[Código Negociação],Tabela7[Classe]),""),"")</f>
        <v/>
      </c>
      <c r="C10" s="43" t="str">
        <f>IFERROR(IF(D10&gt;1,_xlfn.XLOOKUP(D10, Tabela7[Código Negociação],Tabela7[Empresa Nome]),""),"")</f>
        <v/>
      </c>
      <c r="D10" s="43"/>
      <c r="E10" s="43" t="str">
        <f>IFERROR(IF(D10&gt;1,SUMIFS(Tabela7[Quantidade],Tabela7[Código Negociação],D10,Tabela7[C/V],"c")-SUMIFS(Tabela7[Quantidade],Tabela7[Código Negociação],D10,Tabela7[C/V],"v"),""),"")</f>
        <v/>
      </c>
      <c r="F10" s="73" t="str">
        <f>IFERROR(IF(D10&gt;1,_xlfn.XLOOKUP(D10&amp;"c",Tabela7[Código CV],Tabela7[VPM-C],,0),""),"")</f>
        <v/>
      </c>
      <c r="G10" s="106" t="str">
        <f>IFERROR(IF(D10&gt;1,SUMIFS(Tabela7[Preço Médio],Tabela7[Código Negociação],D10,Tabela7[C/V],"c"),"")/W10,"")</f>
        <v/>
      </c>
      <c r="H10" s="80" t="str">
        <f t="shared" si="0"/>
        <v/>
      </c>
      <c r="I10" s="73" t="str">
        <f>IFERROR(IF(D10&gt;1,_xlfn.XLOOKUP(D10, Cotação!D:D,Cotação!C:C),""),"")</f>
        <v/>
      </c>
      <c r="J10" s="80" t="str">
        <f t="shared" si="8"/>
        <v/>
      </c>
      <c r="K10" s="73" t="str">
        <f>IFERROR(IF(D10&gt;1,(I10*Apuração!$E10)-(Apuração!$G10*Apuração!$E10),""),"")</f>
        <v/>
      </c>
      <c r="L10" s="43" t="str">
        <f>IFERROR(IF(D10&gt;1,SUMIFS(Tabela7[Quantidade],Tabela7[Código Negociação],D10,Tabela7[C/V],"c"),""),"")</f>
        <v/>
      </c>
      <c r="M10" s="43" t="str">
        <f>IFERROR(IF(D10&gt;1,SUMIFS(Tabela7[Quantidade],Tabela7[Código Negociação],D10,Tabela7[C/V],"v"),""),"")</f>
        <v/>
      </c>
      <c r="N10" s="106" t="str">
        <f t="shared" si="1"/>
        <v/>
      </c>
      <c r="O10" s="73" t="str">
        <f>IFERROR(IF(D10&gt;1,_xlfn.XLOOKUP(D10&amp;"v",Tabela7[Código CV],Tabela7[VPM-V],,0),""),"")</f>
        <v/>
      </c>
      <c r="P10" s="106" t="str">
        <f>IFERROR(IF(D10&gt;1,SUMIFS(Tabela7[Preço Médio],Tabela7[Código Negociação],D10,Tabela7[C/V],"v"),"")/X10,"")</f>
        <v/>
      </c>
      <c r="Q10" s="106" t="str">
        <f t="shared" si="2"/>
        <v/>
      </c>
      <c r="R10" s="106" t="str">
        <f t="shared" si="3"/>
        <v/>
      </c>
      <c r="S10" s="106" t="str">
        <f t="shared" si="9"/>
        <v/>
      </c>
      <c r="T10" s="106" t="str">
        <f t="shared" si="10"/>
        <v/>
      </c>
      <c r="U10" s="106" t="str">
        <f t="shared" si="11"/>
        <v/>
      </c>
      <c r="V10" s="107" t="str">
        <f t="shared" si="12"/>
        <v/>
      </c>
      <c r="W10" s="88">
        <f>IFERROR(COUNTIF(Tabela7[Código CV],D10&amp;"c"),"")</f>
        <v>0</v>
      </c>
      <c r="X10" s="88">
        <f>IFERROR(COUNTIF(Tabela7[Código CV],D10&amp;"v"),"")</f>
        <v>0</v>
      </c>
    </row>
    <row r="11" spans="2:32" ht="15" customHeight="1" x14ac:dyDescent="0.3">
      <c r="B11" s="109" t="str">
        <f>IFERROR(IF(D11&gt;1,_xlfn.XLOOKUP(D11, Tabela7[Código Negociação],Tabela7[Classe]),""),"")</f>
        <v/>
      </c>
      <c r="C11" s="43" t="str">
        <f>IFERROR(IF(D11&gt;1,_xlfn.XLOOKUP(D11, Tabela7[Código Negociação],Tabela7[Empresa Nome]),""),"")</f>
        <v/>
      </c>
      <c r="D11" s="43"/>
      <c r="E11" s="43" t="str">
        <f>IFERROR(IF(D11&gt;1,SUMIFS(Tabela7[Quantidade],Tabela7[Código Negociação],D11,Tabela7[C/V],"c")-SUMIFS(Tabela7[Quantidade],Tabela7[Código Negociação],D11,Tabela7[C/V],"v"),""),"")</f>
        <v/>
      </c>
      <c r="F11" s="73" t="str">
        <f>IFERROR(IF(D11&gt;1,_xlfn.XLOOKUP(D11&amp;"c",Tabela7[Código CV],Tabela7[VPM-C],,0),""),"")</f>
        <v/>
      </c>
      <c r="G11" s="106" t="str">
        <f>IFERROR(IF(D11&gt;1,SUMIFS(Tabela7[Preço Médio],Tabela7[Código Negociação],D11,Tabela7[C/V],"c"),"")/W11,"")</f>
        <v/>
      </c>
      <c r="H11" s="80" t="str">
        <f t="shared" si="0"/>
        <v/>
      </c>
      <c r="I11" s="73" t="str">
        <f>IFERROR(IF(D11&gt;1,_xlfn.XLOOKUP(D11, Cotação!D:D,Cotação!C:C),""),"")</f>
        <v/>
      </c>
      <c r="J11" s="80" t="str">
        <f t="shared" si="8"/>
        <v/>
      </c>
      <c r="K11" s="73" t="str">
        <f>IFERROR(IF(D11&gt;1,(I11*Apuração!$E11)-(Apuração!$G11*Apuração!$E11),""),"")</f>
        <v/>
      </c>
      <c r="L11" s="43" t="str">
        <f>IFERROR(IF(D11&gt;1,SUMIFS(Tabela7[Quantidade],Tabela7[Código Negociação],D11,Tabela7[C/V],"c"),""),"")</f>
        <v/>
      </c>
      <c r="M11" s="43" t="str">
        <f>IFERROR(IF(D11&gt;1,SUMIFS(Tabela7[Quantidade],Tabela7[Código Negociação],D11,Tabela7[C/V],"v"),""),"")</f>
        <v/>
      </c>
      <c r="N11" s="106" t="str">
        <f t="shared" si="1"/>
        <v/>
      </c>
      <c r="O11" s="73" t="str">
        <f>IFERROR(IF(D11&gt;1,_xlfn.XLOOKUP(D11&amp;"v",Tabela7[Código CV],Tabela7[VPM-V],,0),""),"")</f>
        <v/>
      </c>
      <c r="P11" s="106" t="str">
        <f>IFERROR(IF(D11&gt;1,SUMIFS(Tabela7[Preço Médio],Tabela7[Código Negociação],D11,Tabela7[C/V],"v"),"")/X11,"")</f>
        <v/>
      </c>
      <c r="Q11" s="106" t="str">
        <f t="shared" si="2"/>
        <v/>
      </c>
      <c r="R11" s="106" t="str">
        <f t="shared" si="3"/>
        <v/>
      </c>
      <c r="S11" s="106" t="str">
        <f t="shared" si="9"/>
        <v/>
      </c>
      <c r="T11" s="106" t="str">
        <f t="shared" si="10"/>
        <v/>
      </c>
      <c r="U11" s="106" t="str">
        <f t="shared" si="11"/>
        <v/>
      </c>
      <c r="V11" s="107" t="str">
        <f t="shared" si="12"/>
        <v/>
      </c>
      <c r="W11" s="88">
        <f>IFERROR(COUNTIF(Tabela7[Código CV],D11&amp;"c"),"")</f>
        <v>0</v>
      </c>
      <c r="X11" s="88">
        <f>IFERROR(COUNTIF(Tabela7[Código CV],D11&amp;"v"),"")</f>
        <v>0</v>
      </c>
    </row>
    <row r="12" spans="2:32" ht="15" customHeight="1" x14ac:dyDescent="0.3">
      <c r="B12" s="109" t="str">
        <f>IFERROR(IF(D12&gt;1,_xlfn.XLOOKUP(D12, Tabela7[Código Negociação],Tabela7[Classe]),""),"")</f>
        <v/>
      </c>
      <c r="C12" s="43" t="str">
        <f>IFERROR(IF(D12&gt;1,_xlfn.XLOOKUP(D12, Tabela7[Código Negociação],Tabela7[Empresa Nome]),""),"")</f>
        <v/>
      </c>
      <c r="D12" s="43"/>
      <c r="E12" s="43" t="str">
        <f>IFERROR(IF(D12&gt;1,SUMIFS(Tabela7[Quantidade],Tabela7[Código Negociação],D12,Tabela7[C/V],"c")-SUMIFS(Tabela7[Quantidade],Tabela7[Código Negociação],D12,Tabela7[C/V],"v"),""),"")</f>
        <v/>
      </c>
      <c r="F12" s="73" t="str">
        <f>IFERROR(IF(D12&gt;1,_xlfn.XLOOKUP(D12&amp;"c",Tabela7[Código CV],Tabela7[VPM-C],,0),""),"")</f>
        <v/>
      </c>
      <c r="G12" s="106" t="str">
        <f>IFERROR(IF(D12&gt;1,SUMIFS(Tabela7[Preço Médio],Tabela7[Código Negociação],D12,Tabela7[C/V],"c"),"")/W12,"")</f>
        <v/>
      </c>
      <c r="H12" s="80" t="str">
        <f t="shared" si="0"/>
        <v/>
      </c>
      <c r="I12" s="73" t="str">
        <f>IFERROR(IF(D12&gt;1,_xlfn.XLOOKUP(D12, Cotação!D:D,Cotação!C:C),""),"")</f>
        <v/>
      </c>
      <c r="J12" s="80" t="str">
        <f t="shared" si="8"/>
        <v/>
      </c>
      <c r="K12" s="73" t="str">
        <f>IFERROR(IF(D12&gt;1,(I12*Apuração!$E12)-(Apuração!$G12*Apuração!$E12),""),"")</f>
        <v/>
      </c>
      <c r="L12" s="43" t="str">
        <f>IFERROR(IF(D12&gt;1,SUMIFS(Tabela7[Quantidade],Tabela7[Código Negociação],D12,Tabela7[C/V],"c"),""),"")</f>
        <v/>
      </c>
      <c r="M12" s="43" t="str">
        <f>IFERROR(IF(D12&gt;1,SUMIFS(Tabela7[Quantidade],Tabela7[Código Negociação],D12,Tabela7[C/V],"v"),""),"")</f>
        <v/>
      </c>
      <c r="N12" s="106" t="str">
        <f t="shared" si="1"/>
        <v/>
      </c>
      <c r="O12" s="73" t="str">
        <f>IFERROR(IF(D12&gt;1,_xlfn.XLOOKUP(D12&amp;"v",Tabela7[Código CV],Tabela7[VPM-V],,0),""),"")</f>
        <v/>
      </c>
      <c r="P12" s="106" t="str">
        <f>IFERROR(IF(D12&gt;1,SUMIFS(Tabela7[Preço Médio],Tabela7[Código Negociação],D12,Tabela7[C/V],"v"),"")/X12,"")</f>
        <v/>
      </c>
      <c r="Q12" s="106" t="str">
        <f t="shared" si="2"/>
        <v/>
      </c>
      <c r="R12" s="106" t="str">
        <f t="shared" si="3"/>
        <v/>
      </c>
      <c r="S12" s="106" t="str">
        <f t="shared" si="9"/>
        <v/>
      </c>
      <c r="T12" s="106" t="str">
        <f t="shared" si="10"/>
        <v/>
      </c>
      <c r="U12" s="106" t="str">
        <f t="shared" si="11"/>
        <v/>
      </c>
      <c r="V12" s="107" t="str">
        <f t="shared" si="12"/>
        <v/>
      </c>
      <c r="W12" s="88">
        <f>IFERROR(COUNTIF(Tabela7[Código CV],D12&amp;"c"),"")</f>
        <v>0</v>
      </c>
      <c r="X12" s="88">
        <f>IFERROR(COUNTIF(Tabela7[Código CV],D12&amp;"v"),"")</f>
        <v>0</v>
      </c>
    </row>
    <row r="13" spans="2:32" ht="15" customHeight="1" x14ac:dyDescent="0.3">
      <c r="B13" s="109" t="str">
        <f>IFERROR(IF(D13&gt;1,_xlfn.XLOOKUP(D13, Tabela7[Código Negociação],Tabela7[Classe]),""),"")</f>
        <v/>
      </c>
      <c r="C13" s="43" t="str">
        <f>IFERROR(IF(D13&gt;1,_xlfn.XLOOKUP(D13, Tabela7[Código Negociação],Tabela7[Empresa Nome]),""),"")</f>
        <v/>
      </c>
      <c r="D13" s="43"/>
      <c r="E13" s="43" t="str">
        <f>IFERROR(IF(D13&gt;1,SUMIFS(Tabela7[Quantidade],Tabela7[Código Negociação],D13,Tabela7[C/V],"c")-SUMIFS(Tabela7[Quantidade],Tabela7[Código Negociação],D13,Tabela7[C/V],"v"),""),"")</f>
        <v/>
      </c>
      <c r="F13" s="73" t="str">
        <f>IFERROR(IF(D13&gt;1,_xlfn.XLOOKUP(D13&amp;"c",Tabela7[Código CV],Tabela7[VPM-C],,0),""),"")</f>
        <v/>
      </c>
      <c r="G13" s="106" t="str">
        <f>IFERROR(IF(D13&gt;1,SUMIFS(Tabela7[Preço Médio],Tabela7[Código Negociação],D13,Tabela7[C/V],"c"),"")/W13,"")</f>
        <v/>
      </c>
      <c r="H13" s="80" t="str">
        <f t="shared" si="0"/>
        <v/>
      </c>
      <c r="I13" s="73" t="str">
        <f>IFERROR(IF(D13&gt;1,_xlfn.XLOOKUP(D13, Cotação!D:D,Cotação!C:C),""),"")</f>
        <v/>
      </c>
      <c r="J13" s="80" t="str">
        <f t="shared" si="8"/>
        <v/>
      </c>
      <c r="K13" s="73" t="str">
        <f>IFERROR(IF(D13&gt;1,(I13*Apuração!$E13)-(Apuração!$G13*Apuração!$E13),""),"")</f>
        <v/>
      </c>
      <c r="L13" s="43" t="str">
        <f>IFERROR(IF(D13&gt;1,SUMIFS(Tabela7[Quantidade],Tabela7[Código Negociação],D13,Tabela7[C/V],"c"),""),"")</f>
        <v/>
      </c>
      <c r="M13" s="43" t="str">
        <f>IFERROR(IF(D13&gt;1,SUMIFS(Tabela7[Quantidade],Tabela7[Código Negociação],D13,Tabela7[C/V],"v"),""),"")</f>
        <v/>
      </c>
      <c r="N13" s="106" t="str">
        <f t="shared" si="1"/>
        <v/>
      </c>
      <c r="O13" s="73" t="str">
        <f>IFERROR(IF(D13&gt;1,_xlfn.XLOOKUP(D13&amp;"v",Tabela7[Código CV],Tabela7[VPM-V],,0),""),"")</f>
        <v/>
      </c>
      <c r="P13" s="106" t="str">
        <f>IFERROR(IF(D13&gt;1,SUMIFS(Tabela7[Preço Médio],Tabela7[Código Negociação],D13,Tabela7[C/V],"v"),"")/X13,"")</f>
        <v/>
      </c>
      <c r="Q13" s="106" t="str">
        <f t="shared" si="2"/>
        <v/>
      </c>
      <c r="R13" s="106" t="str">
        <f t="shared" si="3"/>
        <v/>
      </c>
      <c r="S13" s="106" t="str">
        <f t="shared" si="9"/>
        <v/>
      </c>
      <c r="T13" s="106" t="str">
        <f t="shared" si="10"/>
        <v/>
      </c>
      <c r="U13" s="106" t="str">
        <f t="shared" si="11"/>
        <v/>
      </c>
      <c r="V13" s="107" t="str">
        <f t="shared" si="12"/>
        <v/>
      </c>
      <c r="W13" s="88">
        <f>IFERROR(COUNTIF(Tabela7[Código CV],D13&amp;"c"),"")</f>
        <v>0</v>
      </c>
      <c r="X13" s="88">
        <f>IFERROR(COUNTIF(Tabela7[Código CV],D13&amp;"v"),"")</f>
        <v>0</v>
      </c>
    </row>
    <row r="14" spans="2:32" ht="15" customHeight="1" x14ac:dyDescent="0.3">
      <c r="B14" s="109" t="str">
        <f>IFERROR(IF(D14&gt;1,_xlfn.XLOOKUP(D14, Tabela7[Código Negociação],Tabela7[Classe]),""),"")</f>
        <v/>
      </c>
      <c r="C14" s="43" t="str">
        <f>IFERROR(IF(D14&gt;1,_xlfn.XLOOKUP(D14, Tabela7[Código Negociação],Tabela7[Empresa Nome]),""),"")</f>
        <v/>
      </c>
      <c r="D14" s="43"/>
      <c r="E14" s="43" t="str">
        <f>IFERROR(IF(D14&gt;1,SUMIFS(Tabela7[Quantidade],Tabela7[Código Negociação],D14,Tabela7[C/V],"c")-SUMIFS(Tabela7[Quantidade],Tabela7[Código Negociação],D14,Tabela7[C/V],"v"),""),"")</f>
        <v/>
      </c>
      <c r="F14" s="73" t="str">
        <f>IFERROR(IF(D14&gt;1,_xlfn.XLOOKUP(D14&amp;"c",Tabela7[Código CV],Tabela7[VPM-C],,0),""),"")</f>
        <v/>
      </c>
      <c r="G14" s="106" t="str">
        <f>IFERROR(IF(D14&gt;1,SUMIFS(Tabela7[Preço Médio],Tabela7[Código Negociação],D14,Tabela7[C/V],"c"),"")/W14,"")</f>
        <v/>
      </c>
      <c r="H14" s="80" t="str">
        <f t="shared" si="0"/>
        <v/>
      </c>
      <c r="I14" s="73" t="str">
        <f>IFERROR(IF(D14&gt;1,_xlfn.XLOOKUP(D14, Cotação!D:D,Cotação!C:C),""),"")</f>
        <v/>
      </c>
      <c r="J14" s="80" t="str">
        <f t="shared" si="8"/>
        <v/>
      </c>
      <c r="K14" s="73" t="str">
        <f>IFERROR(IF(D14&gt;1,(I14*Apuração!$E14)-(Apuração!$G14*Apuração!$E14),""),"")</f>
        <v/>
      </c>
      <c r="L14" s="43" t="str">
        <f>IFERROR(IF(D14&gt;1,SUMIFS(Tabela7[Quantidade],Tabela7[Código Negociação],D14,Tabela7[C/V],"c"),""),"")</f>
        <v/>
      </c>
      <c r="M14" s="43" t="str">
        <f>IFERROR(IF(D14&gt;1,SUMIFS(Tabela7[Quantidade],Tabela7[Código Negociação],D14,Tabela7[C/V],"v"),""),"")</f>
        <v/>
      </c>
      <c r="N14" s="106" t="str">
        <f t="shared" si="1"/>
        <v/>
      </c>
      <c r="O14" s="73" t="str">
        <f>IFERROR(IF(D14&gt;1,_xlfn.XLOOKUP(D14&amp;"v",Tabela7[Código CV],Tabela7[VPM-V],,0),""),"")</f>
        <v/>
      </c>
      <c r="P14" s="106" t="str">
        <f>IFERROR(IF(D14&gt;1,SUMIFS(Tabela7[Preço Médio],Tabela7[Código Negociação],D14,Tabela7[C/V],"v"),"")/X14,"")</f>
        <v/>
      </c>
      <c r="Q14" s="106" t="str">
        <f t="shared" si="2"/>
        <v/>
      </c>
      <c r="R14" s="106" t="str">
        <f t="shared" si="3"/>
        <v/>
      </c>
      <c r="S14" s="106" t="str">
        <f t="shared" si="9"/>
        <v/>
      </c>
      <c r="T14" s="106" t="str">
        <f t="shared" si="10"/>
        <v/>
      </c>
      <c r="U14" s="106" t="str">
        <f t="shared" si="11"/>
        <v/>
      </c>
      <c r="V14" s="107" t="str">
        <f t="shared" si="12"/>
        <v/>
      </c>
      <c r="W14" s="88">
        <f>IFERROR(COUNTIF(Tabela7[Código CV],D14&amp;"c"),"")</f>
        <v>0</v>
      </c>
      <c r="X14" s="88">
        <f>IFERROR(COUNTIF(Tabela7[Código CV],D14&amp;"v"),"")</f>
        <v>0</v>
      </c>
    </row>
    <row r="15" spans="2:32" ht="15" customHeight="1" x14ac:dyDescent="0.3">
      <c r="B15" s="109" t="str">
        <f>IFERROR(IF(D15&gt;1,_xlfn.XLOOKUP(D15, Tabela7[Código Negociação],Tabela7[Classe]),""),"")</f>
        <v/>
      </c>
      <c r="C15" s="43" t="str">
        <f>IFERROR(IF(D15&gt;1,_xlfn.XLOOKUP(D15, Tabela7[Código Negociação],Tabela7[Empresa Nome]),""),"")</f>
        <v/>
      </c>
      <c r="D15" s="43"/>
      <c r="E15" s="43" t="str">
        <f>IFERROR(IF(D15&gt;1,SUMIFS(Tabela7[Quantidade],Tabela7[Código Negociação],D15,Tabela7[C/V],"c")-SUMIFS(Tabela7[Quantidade],Tabela7[Código Negociação],D15,Tabela7[C/V],"v"),""),"")</f>
        <v/>
      </c>
      <c r="F15" s="73" t="str">
        <f>IFERROR(IF(D15&gt;1,_xlfn.XLOOKUP(D15&amp;"c",Tabela7[Código CV],Tabela7[VPM-C],,0),""),"")</f>
        <v/>
      </c>
      <c r="G15" s="106" t="str">
        <f>IFERROR(IF(D15&gt;1,SUMIFS(Tabela7[Preço Médio],Tabela7[Código Negociação],D15,Tabela7[C/V],"c"),"")/W15,"")</f>
        <v/>
      </c>
      <c r="H15" s="80" t="str">
        <f t="shared" si="0"/>
        <v/>
      </c>
      <c r="I15" s="73" t="str">
        <f>IFERROR(IF(D15&gt;1,_xlfn.XLOOKUP(D15, Cotação!D:D,Cotação!C:C),""),"")</f>
        <v/>
      </c>
      <c r="J15" s="80" t="str">
        <f t="shared" si="8"/>
        <v/>
      </c>
      <c r="K15" s="73" t="str">
        <f>IFERROR(IF(D15&gt;1,(I15*Apuração!$E15)-(Apuração!$G15*Apuração!$E15),""),"")</f>
        <v/>
      </c>
      <c r="L15" s="43" t="str">
        <f>IFERROR(IF(D15&gt;1,SUMIFS(Tabela7[Quantidade],Tabela7[Código Negociação],D15,Tabela7[C/V],"c"),""),"")</f>
        <v/>
      </c>
      <c r="M15" s="43" t="str">
        <f>IFERROR(IF(D15&gt;1,SUMIFS(Tabela7[Quantidade],Tabela7[Código Negociação],D15,Tabela7[C/V],"v"),""),"")</f>
        <v/>
      </c>
      <c r="N15" s="106" t="str">
        <f t="shared" si="1"/>
        <v/>
      </c>
      <c r="O15" s="73" t="str">
        <f>IFERROR(IF(D15&gt;1,_xlfn.XLOOKUP(D15&amp;"v",Tabela7[Código CV],Tabela7[VPM-V],,0),""),"")</f>
        <v/>
      </c>
      <c r="P15" s="106" t="str">
        <f>IFERROR(IF(D15&gt;1,SUMIFS(Tabela7[Preço Médio],Tabela7[Código Negociação],D15,Tabela7[C/V],"v"),"")/X15,"")</f>
        <v/>
      </c>
      <c r="Q15" s="106" t="str">
        <f t="shared" si="2"/>
        <v/>
      </c>
      <c r="R15" s="106" t="str">
        <f t="shared" si="3"/>
        <v/>
      </c>
      <c r="S15" s="106" t="str">
        <f t="shared" si="9"/>
        <v/>
      </c>
      <c r="T15" s="106" t="str">
        <f t="shared" si="10"/>
        <v/>
      </c>
      <c r="U15" s="106" t="str">
        <f t="shared" si="11"/>
        <v/>
      </c>
      <c r="V15" s="107" t="str">
        <f t="shared" si="12"/>
        <v/>
      </c>
      <c r="W15" s="88">
        <f>IFERROR(COUNTIF(Tabela7[Código CV],D15&amp;"c"),"")</f>
        <v>0</v>
      </c>
      <c r="X15" s="88">
        <f>IFERROR(COUNTIF(Tabela7[Código CV],D15&amp;"v"),"")</f>
        <v>0</v>
      </c>
    </row>
    <row r="16" spans="2:32" ht="15" customHeight="1" x14ac:dyDescent="0.3">
      <c r="B16" s="109" t="str">
        <f>IFERROR(IF(D16&gt;1,_xlfn.XLOOKUP(D16, Tabela7[Código Negociação],Tabela7[Classe]),""),"")</f>
        <v/>
      </c>
      <c r="C16" s="43" t="str">
        <f>IFERROR(IF(D16&gt;1,_xlfn.XLOOKUP(D16, Tabela7[Código Negociação],Tabela7[Empresa Nome]),""),"")</f>
        <v/>
      </c>
      <c r="D16" s="43"/>
      <c r="E16" s="43" t="str">
        <f>IFERROR(IF(D16&gt;1,SUMIFS(Tabela7[Quantidade],Tabela7[Código Negociação],D16,Tabela7[C/V],"c")-SUMIFS(Tabela7[Quantidade],Tabela7[Código Negociação],D16,Tabela7[C/V],"v"),""),"")</f>
        <v/>
      </c>
      <c r="F16" s="73" t="str">
        <f>IFERROR(IF(D16&gt;1,_xlfn.XLOOKUP(D16&amp;"c",Tabela7[Código CV],Tabela7[VPM-C],,0),""),"")</f>
        <v/>
      </c>
      <c r="G16" s="106" t="str">
        <f>IFERROR(IF(D16&gt;1,SUMIFS(Tabela7[Preço Médio],Tabela7[Código Negociação],D16,Tabela7[C/V],"c"),"")/W16,"")</f>
        <v/>
      </c>
      <c r="H16" s="80" t="str">
        <f t="shared" si="0"/>
        <v/>
      </c>
      <c r="I16" s="73" t="str">
        <f>IFERROR(IF(D16&gt;1,_xlfn.XLOOKUP(D16, Cotação!D:D,Cotação!C:C),""),"")</f>
        <v/>
      </c>
      <c r="J16" s="80" t="str">
        <f t="shared" si="8"/>
        <v/>
      </c>
      <c r="K16" s="73" t="str">
        <f>IFERROR(IF(D16&gt;1,(I16*Apuração!$E16)-(Apuração!$G16*Apuração!$E16),""),"")</f>
        <v/>
      </c>
      <c r="L16" s="43" t="str">
        <f>IFERROR(IF(D16&gt;1,SUMIFS(Tabela7[Quantidade],Tabela7[Código Negociação],D16,Tabela7[C/V],"c"),""),"")</f>
        <v/>
      </c>
      <c r="M16" s="43" t="str">
        <f>IFERROR(IF(D16&gt;1,SUMIFS(Tabela7[Quantidade],Tabela7[Código Negociação],D16,Tabela7[C/V],"v"),""),"")</f>
        <v/>
      </c>
      <c r="N16" s="106" t="str">
        <f t="shared" si="1"/>
        <v/>
      </c>
      <c r="O16" s="73" t="str">
        <f>IFERROR(IF(D16&gt;1,_xlfn.XLOOKUP(D16&amp;"v",Tabela7[Código CV],Tabela7[VPM-V],,0),""),"")</f>
        <v/>
      </c>
      <c r="P16" s="106" t="str">
        <f>IFERROR(IF(D16&gt;1,SUMIFS(Tabela7[Preço Médio],Tabela7[Código Negociação],D16,Tabela7[C/V],"v"),"")/X16,"")</f>
        <v/>
      </c>
      <c r="Q16" s="106" t="str">
        <f t="shared" si="2"/>
        <v/>
      </c>
      <c r="R16" s="106" t="str">
        <f t="shared" si="3"/>
        <v/>
      </c>
      <c r="S16" s="106" t="str">
        <f t="shared" si="9"/>
        <v/>
      </c>
      <c r="T16" s="106" t="str">
        <f t="shared" si="10"/>
        <v/>
      </c>
      <c r="U16" s="106" t="str">
        <f t="shared" si="11"/>
        <v/>
      </c>
      <c r="V16" s="107" t="str">
        <f t="shared" si="12"/>
        <v/>
      </c>
      <c r="W16" s="88">
        <f>IFERROR(COUNTIF(Tabela7[Código CV],D16&amp;"c"),"")</f>
        <v>0</v>
      </c>
      <c r="X16" s="88">
        <f>IFERROR(COUNTIF(Tabela7[Código CV],D16&amp;"v"),"")</f>
        <v>0</v>
      </c>
    </row>
    <row r="17" spans="2:24" ht="15" customHeight="1" x14ac:dyDescent="0.3">
      <c r="B17" s="109" t="str">
        <f>IFERROR(IF(D17&gt;1,_xlfn.XLOOKUP(D17, Tabela7[Código Negociação],Tabela7[Classe]),""),"")</f>
        <v/>
      </c>
      <c r="C17" s="43" t="str">
        <f>IFERROR(IF(D17&gt;1,_xlfn.XLOOKUP(D17, Tabela7[Código Negociação],Tabela7[Empresa Nome]),""),"")</f>
        <v/>
      </c>
      <c r="D17" s="43"/>
      <c r="E17" s="43" t="str">
        <f>IFERROR(IF(D17&gt;1,SUMIFS(Tabela7[Quantidade],Tabela7[Código Negociação],D17,Tabela7[C/V],"c")-SUMIFS(Tabela7[Quantidade],Tabela7[Código Negociação],D17,Tabela7[C/V],"v"),""),"")</f>
        <v/>
      </c>
      <c r="F17" s="73" t="str">
        <f>IFERROR(IF(D17&gt;1,_xlfn.XLOOKUP(D17&amp;"c",Tabela7[Código CV],Tabela7[VPM-C],,0),""),"")</f>
        <v/>
      </c>
      <c r="G17" s="106" t="str">
        <f>IFERROR(IF(D17&gt;1,SUMIFS(Tabela7[Preço Médio],Tabela7[Código Negociação],D17,Tabela7[C/V],"c"),"")/W17,"")</f>
        <v/>
      </c>
      <c r="H17" s="80" t="str">
        <f t="shared" si="0"/>
        <v/>
      </c>
      <c r="I17" s="73" t="str">
        <f>IFERROR(IF(D17&gt;1,_xlfn.XLOOKUP(D17, Cotação!D:D,Cotação!C:C),""),"")</f>
        <v/>
      </c>
      <c r="J17" s="80" t="str">
        <f t="shared" si="8"/>
        <v/>
      </c>
      <c r="K17" s="73" t="str">
        <f>IFERROR(IF(D17&gt;1,(I17*Apuração!$E17)-(Apuração!$G17*Apuração!$E17),""),"")</f>
        <v/>
      </c>
      <c r="L17" s="43" t="str">
        <f>IFERROR(IF(D17&gt;1,SUMIFS(Tabela7[Quantidade],Tabela7[Código Negociação],D17,Tabela7[C/V],"c"),""),"")</f>
        <v/>
      </c>
      <c r="M17" s="43" t="str">
        <f>IFERROR(IF(D17&gt;1,SUMIFS(Tabela7[Quantidade],Tabela7[Código Negociação],D17,Tabela7[C/V],"v"),""),"")</f>
        <v/>
      </c>
      <c r="N17" s="106" t="str">
        <f t="shared" si="1"/>
        <v/>
      </c>
      <c r="O17" s="73" t="str">
        <f>IFERROR(IF(D17&gt;1,_xlfn.XLOOKUP(D17&amp;"v",Tabela7[Código CV],Tabela7[VPM-V],,0),""),"")</f>
        <v/>
      </c>
      <c r="P17" s="106" t="str">
        <f>IFERROR(IF(D17&gt;1,SUMIFS(Tabela7[Preço Médio],Tabela7[Código Negociação],D17,Tabela7[C/V],"v"),"")/X17,"")</f>
        <v/>
      </c>
      <c r="Q17" s="106" t="str">
        <f t="shared" si="2"/>
        <v/>
      </c>
      <c r="R17" s="106" t="str">
        <f t="shared" si="3"/>
        <v/>
      </c>
      <c r="S17" s="106" t="str">
        <f t="shared" si="9"/>
        <v/>
      </c>
      <c r="T17" s="106" t="str">
        <f t="shared" si="10"/>
        <v/>
      </c>
      <c r="U17" s="106" t="str">
        <f t="shared" si="11"/>
        <v/>
      </c>
      <c r="V17" s="107" t="str">
        <f t="shared" si="12"/>
        <v/>
      </c>
      <c r="W17" s="88">
        <f>IFERROR(COUNTIF(Tabela7[Código CV],D17&amp;"c"),"")</f>
        <v>0</v>
      </c>
      <c r="X17" s="88">
        <f>IFERROR(COUNTIF(Tabela7[Código CV],D17&amp;"v"),"")</f>
        <v>0</v>
      </c>
    </row>
    <row r="18" spans="2:24" ht="15" customHeight="1" x14ac:dyDescent="0.3">
      <c r="B18" s="109" t="str">
        <f>IFERROR(IF(D18&gt;1,_xlfn.XLOOKUP(D18, Tabela7[Código Negociação],Tabela7[Classe]),""),"")</f>
        <v/>
      </c>
      <c r="C18" s="43" t="str">
        <f>IFERROR(IF(D18&gt;1,_xlfn.XLOOKUP(D18, Tabela7[Código Negociação],Tabela7[Empresa Nome]),""),"")</f>
        <v/>
      </c>
      <c r="D18" s="43"/>
      <c r="E18" s="43" t="str">
        <f>IFERROR(IF(D18&gt;1,SUMIFS(Tabela7[Quantidade],Tabela7[Código Negociação],D18,Tabela7[C/V],"c")-SUMIFS(Tabela7[Quantidade],Tabela7[Código Negociação],D18,Tabela7[C/V],"v"),""),"")</f>
        <v/>
      </c>
      <c r="F18" s="73" t="str">
        <f>IFERROR(IF(D18&gt;1,_xlfn.XLOOKUP(D18&amp;"c",Tabela7[Código CV],Tabela7[VPM-C],,0),""),"")</f>
        <v/>
      </c>
      <c r="G18" s="106" t="str">
        <f>IFERROR(IF(D18&gt;1,SUMIFS(Tabela7[Preço Médio],Tabela7[Código Negociação],D18,Tabela7[C/V],"c"),"")/W18,"")</f>
        <v/>
      </c>
      <c r="H18" s="80" t="str">
        <f t="shared" si="0"/>
        <v/>
      </c>
      <c r="I18" s="73" t="str">
        <f>IFERROR(IF(D18&gt;1,_xlfn.XLOOKUP(D18, Cotação!D:D,Cotação!C:C),""),"")</f>
        <v/>
      </c>
      <c r="J18" s="80" t="str">
        <f t="shared" si="8"/>
        <v/>
      </c>
      <c r="K18" s="73" t="str">
        <f>IFERROR(IF(D18&gt;1,(I18*Apuração!$E18)-(Apuração!$G18*Apuração!$E18),""),"")</f>
        <v/>
      </c>
      <c r="L18" s="43" t="str">
        <f>IFERROR(IF(D18&gt;1,SUMIFS(Tabela7[Quantidade],Tabela7[Código Negociação],D18,Tabela7[C/V],"c"),""),"")</f>
        <v/>
      </c>
      <c r="M18" s="43" t="str">
        <f>IFERROR(IF(D18&gt;1,SUMIFS(Tabela7[Quantidade],Tabela7[Código Negociação],D18,Tabela7[C/V],"v"),""),"")</f>
        <v/>
      </c>
      <c r="N18" s="106" t="str">
        <f t="shared" si="1"/>
        <v/>
      </c>
      <c r="O18" s="73" t="str">
        <f>IFERROR(IF(D18&gt;1,_xlfn.XLOOKUP(D18&amp;"v",Tabela7[Código CV],Tabela7[VPM-V],,0),""),"")</f>
        <v/>
      </c>
      <c r="P18" s="106" t="str">
        <f>IFERROR(IF(D18&gt;1,SUMIFS(Tabela7[Preço Médio],Tabela7[Código Negociação],D18,Tabela7[C/V],"v"),"")/X18,"")</f>
        <v/>
      </c>
      <c r="Q18" s="106" t="str">
        <f t="shared" si="2"/>
        <v/>
      </c>
      <c r="R18" s="106" t="str">
        <f t="shared" si="3"/>
        <v/>
      </c>
      <c r="S18" s="106" t="str">
        <f t="shared" si="9"/>
        <v/>
      </c>
      <c r="T18" s="106" t="str">
        <f t="shared" si="10"/>
        <v/>
      </c>
      <c r="U18" s="106" t="str">
        <f t="shared" si="11"/>
        <v/>
      </c>
      <c r="V18" s="107" t="str">
        <f t="shared" si="12"/>
        <v/>
      </c>
      <c r="W18" s="88">
        <f>IFERROR(COUNTIF(Tabela7[Código CV],D18&amp;"c"),"")</f>
        <v>0</v>
      </c>
      <c r="X18" s="88">
        <f>IFERROR(COUNTIF(Tabela7[Código CV],D18&amp;"v"),"")</f>
        <v>0</v>
      </c>
    </row>
    <row r="19" spans="2:24" ht="15" customHeight="1" x14ac:dyDescent="0.3">
      <c r="B19" s="109" t="str">
        <f>IFERROR(IF(D19&gt;1,_xlfn.XLOOKUP(D19, Tabela7[Código Negociação],Tabela7[Classe]),""),"")</f>
        <v/>
      </c>
      <c r="C19" s="43" t="str">
        <f>IFERROR(IF(D19&gt;1,_xlfn.XLOOKUP(D19, Tabela7[Código Negociação],Tabela7[Empresa Nome]),""),"")</f>
        <v/>
      </c>
      <c r="D19" s="43"/>
      <c r="E19" s="43" t="str">
        <f>IFERROR(IF(D19&gt;1,SUMIFS(Tabela7[Quantidade],Tabela7[Código Negociação],D19,Tabela7[C/V],"c")-SUMIFS(Tabela7[Quantidade],Tabela7[Código Negociação],D19,Tabela7[C/V],"v"),""),"")</f>
        <v/>
      </c>
      <c r="F19" s="73" t="str">
        <f>IFERROR(IF(D19&gt;1,_xlfn.XLOOKUP(D19&amp;"c",Tabela7[Código CV],Tabela7[VPM-C],,0),""),"")</f>
        <v/>
      </c>
      <c r="G19" s="106" t="str">
        <f>IFERROR(IF(D19&gt;1,SUMIFS(Tabela7[Preço Médio],Tabela7[Código Negociação],D19,Tabela7[C/V],"c"),"")/W19,"")</f>
        <v/>
      </c>
      <c r="H19" s="80" t="str">
        <f t="shared" si="0"/>
        <v/>
      </c>
      <c r="I19" s="73" t="str">
        <f>IFERROR(IF(D19&gt;1,_xlfn.XLOOKUP(D19, Cotação!D:D,Cotação!C:C),""),"")</f>
        <v/>
      </c>
      <c r="J19" s="80" t="str">
        <f t="shared" si="8"/>
        <v/>
      </c>
      <c r="K19" s="73" t="str">
        <f>IFERROR(IF(D19&gt;1,(I19*Apuração!$E19)-(Apuração!$G19*Apuração!$E19),""),"")</f>
        <v/>
      </c>
      <c r="L19" s="43" t="str">
        <f>IFERROR(IF(D19&gt;1,SUMIFS(Tabela7[Quantidade],Tabela7[Código Negociação],D19,Tabela7[C/V],"c"),""),"")</f>
        <v/>
      </c>
      <c r="M19" s="43" t="str">
        <f>IFERROR(IF(D19&gt;1,SUMIFS(Tabela7[Quantidade],Tabela7[Código Negociação],D19,Tabela7[C/V],"v"),""),"")</f>
        <v/>
      </c>
      <c r="N19" s="106" t="str">
        <f t="shared" si="1"/>
        <v/>
      </c>
      <c r="O19" s="73" t="str">
        <f>IFERROR(IF(D19&gt;1,_xlfn.XLOOKUP(D19&amp;"v",Tabela7[Código CV],Tabela7[VPM-V],,0),""),"")</f>
        <v/>
      </c>
      <c r="P19" s="106" t="str">
        <f>IFERROR(IF(D19&gt;1,SUMIFS(Tabela7[Preço Médio],Tabela7[Código Negociação],D19,Tabela7[C/V],"v"),"")/X19,"")</f>
        <v/>
      </c>
      <c r="Q19" s="106" t="str">
        <f t="shared" si="2"/>
        <v/>
      </c>
      <c r="R19" s="106" t="str">
        <f t="shared" si="3"/>
        <v/>
      </c>
      <c r="S19" s="106" t="str">
        <f t="shared" si="9"/>
        <v/>
      </c>
      <c r="T19" s="106" t="str">
        <f t="shared" si="10"/>
        <v/>
      </c>
      <c r="U19" s="106" t="str">
        <f t="shared" si="11"/>
        <v/>
      </c>
      <c r="V19" s="107" t="str">
        <f t="shared" si="12"/>
        <v/>
      </c>
      <c r="W19" s="88">
        <f>IFERROR(COUNTIF(Tabela7[Código CV],D19&amp;"c"),"")</f>
        <v>0</v>
      </c>
      <c r="X19" s="88">
        <f>IFERROR(COUNTIF(Tabela7[Código CV],D19&amp;"v"),"")</f>
        <v>0</v>
      </c>
    </row>
    <row r="20" spans="2:24" ht="15" customHeight="1" x14ac:dyDescent="0.3">
      <c r="B20" s="109" t="str">
        <f>IFERROR(IF(D20&gt;1,_xlfn.XLOOKUP(D20, Tabela7[Código Negociação],Tabela7[Classe]),""),"")</f>
        <v/>
      </c>
      <c r="C20" s="43" t="str">
        <f>IFERROR(IF(D20&gt;1,_xlfn.XLOOKUP(D20, Tabela7[Código Negociação],Tabela7[Empresa Nome]),""),"")</f>
        <v/>
      </c>
      <c r="D20" s="43"/>
      <c r="E20" s="43" t="str">
        <f>IFERROR(IF(D20&gt;1,SUMIFS(Tabela7[Quantidade],Tabela7[Código Negociação],D20,Tabela7[C/V],"c")-SUMIFS(Tabela7[Quantidade],Tabela7[Código Negociação],D20,Tabela7[C/V],"v"),""),"")</f>
        <v/>
      </c>
      <c r="F20" s="73" t="str">
        <f>IFERROR(IF(D20&gt;1,_xlfn.XLOOKUP(D20&amp;"c",Tabela7[Código CV],Tabela7[VPM-C],,0),""),"")</f>
        <v/>
      </c>
      <c r="G20" s="106" t="str">
        <f>IFERROR(IF(D20&gt;1,SUMIFS(Tabela7[Preço Médio],Tabela7[Código Negociação],D20,Tabela7[C/V],"c"),"")/W20,"")</f>
        <v/>
      </c>
      <c r="H20" s="80" t="str">
        <f t="shared" si="0"/>
        <v/>
      </c>
      <c r="I20" s="73" t="str">
        <f>IFERROR(IF(D20&gt;1,_xlfn.XLOOKUP(D20, Cotação!D:D,Cotação!C:C),""),"")</f>
        <v/>
      </c>
      <c r="J20" s="80" t="str">
        <f t="shared" si="8"/>
        <v/>
      </c>
      <c r="K20" s="73" t="str">
        <f>IFERROR(IF(D20&gt;1,(I20*Apuração!$E20)-(Apuração!$G20*Apuração!$E20),""),"")</f>
        <v/>
      </c>
      <c r="L20" s="43" t="str">
        <f>IFERROR(IF(D20&gt;1,SUMIFS(Tabela7[Quantidade],Tabela7[Código Negociação],D20,Tabela7[C/V],"c"),""),"")</f>
        <v/>
      </c>
      <c r="M20" s="43" t="str">
        <f>IFERROR(IF(D20&gt;1,SUMIFS(Tabela7[Quantidade],Tabela7[Código Negociação],D20,Tabela7[C/V],"v"),""),"")</f>
        <v/>
      </c>
      <c r="N20" s="106" t="str">
        <f t="shared" si="1"/>
        <v/>
      </c>
      <c r="O20" s="73" t="str">
        <f>IFERROR(IF(D20&gt;1,_xlfn.XLOOKUP(D20&amp;"v",Tabela7[Código CV],Tabela7[VPM-V],,0),""),"")</f>
        <v/>
      </c>
      <c r="P20" s="106" t="str">
        <f>IFERROR(IF(D20&gt;1,SUMIFS(Tabela7[Preço Médio],Tabela7[Código Negociação],D20,Tabela7[C/V],"v"),"")/X20,"")</f>
        <v/>
      </c>
      <c r="Q20" s="106" t="str">
        <f t="shared" si="2"/>
        <v/>
      </c>
      <c r="R20" s="106" t="str">
        <f t="shared" si="3"/>
        <v/>
      </c>
      <c r="S20" s="106" t="str">
        <f t="shared" si="9"/>
        <v/>
      </c>
      <c r="T20" s="106" t="str">
        <f t="shared" si="10"/>
        <v/>
      </c>
      <c r="U20" s="106" t="str">
        <f t="shared" si="11"/>
        <v/>
      </c>
      <c r="V20" s="107" t="str">
        <f t="shared" si="12"/>
        <v/>
      </c>
      <c r="W20" s="88">
        <f>IFERROR(COUNTIF(Tabela7[Código CV],D20&amp;"c"),"")</f>
        <v>0</v>
      </c>
      <c r="X20" s="88">
        <f>IFERROR(COUNTIF(Tabela7[Código CV],D20&amp;"v"),"")</f>
        <v>0</v>
      </c>
    </row>
    <row r="21" spans="2:24" ht="15" customHeight="1" x14ac:dyDescent="0.3">
      <c r="B21" s="109" t="str">
        <f>IFERROR(IF(D21&gt;1,_xlfn.XLOOKUP(D21, Tabela7[Código Negociação],Tabela7[Classe]),""),"")</f>
        <v/>
      </c>
      <c r="C21" s="43" t="str">
        <f>IFERROR(IF(D21&gt;1,_xlfn.XLOOKUP(D21, Tabela7[Código Negociação],Tabela7[Empresa Nome]),""),"")</f>
        <v/>
      </c>
      <c r="D21" s="43"/>
      <c r="E21" s="43" t="str">
        <f>IFERROR(IF(D21&gt;1,SUMIFS(Tabela7[Quantidade],Tabela7[Código Negociação],D21,Tabela7[C/V],"c")-SUMIFS(Tabela7[Quantidade],Tabela7[Código Negociação],D21,Tabela7[C/V],"v"),""),"")</f>
        <v/>
      </c>
      <c r="F21" s="73" t="str">
        <f>IFERROR(IF(D21&gt;1,_xlfn.XLOOKUP(D21&amp;"c",Tabela7[Código CV],Tabela7[VPM-C],,0),""),"")</f>
        <v/>
      </c>
      <c r="G21" s="106" t="str">
        <f>IFERROR(IF(D21&gt;1,SUMIFS(Tabela7[Preço Médio],Tabela7[Código Negociação],D21,Tabela7[C/V],"c"),"")/W21,"")</f>
        <v/>
      </c>
      <c r="H21" s="80" t="str">
        <f t="shared" si="0"/>
        <v/>
      </c>
      <c r="I21" s="73" t="str">
        <f>IFERROR(IF(D21&gt;1,_xlfn.XLOOKUP(D21, Cotação!D:D,Cotação!C:C),""),"")</f>
        <v/>
      </c>
      <c r="J21" s="80" t="str">
        <f t="shared" si="8"/>
        <v/>
      </c>
      <c r="K21" s="73" t="str">
        <f>IFERROR(IF(D21&gt;1,(I21*Apuração!$E21)-(Apuração!$G21*Apuração!$E21),""),"")</f>
        <v/>
      </c>
      <c r="L21" s="43" t="str">
        <f>IFERROR(IF(D21&gt;1,SUMIFS(Tabela7[Quantidade],Tabela7[Código Negociação],D21,Tabela7[C/V],"c"),""),"")</f>
        <v/>
      </c>
      <c r="M21" s="43" t="str">
        <f>IFERROR(IF(D21&gt;1,SUMIFS(Tabela7[Quantidade],Tabela7[Código Negociação],D21,Tabela7[C/V],"v"),""),"")</f>
        <v/>
      </c>
      <c r="N21" s="106" t="str">
        <f t="shared" si="1"/>
        <v/>
      </c>
      <c r="O21" s="73" t="str">
        <f>IFERROR(IF(D21&gt;1,_xlfn.XLOOKUP(D21&amp;"v",Tabela7[Código CV],Tabela7[VPM-V],,0),""),"")</f>
        <v/>
      </c>
      <c r="P21" s="106" t="str">
        <f>IFERROR(IF(D21&gt;1,SUMIFS(Tabela7[Preço Médio],Tabela7[Código Negociação],D21,Tabela7[C/V],"v"),"")/X21,"")</f>
        <v/>
      </c>
      <c r="Q21" s="106" t="str">
        <f t="shared" si="2"/>
        <v/>
      </c>
      <c r="R21" s="106" t="str">
        <f t="shared" si="3"/>
        <v/>
      </c>
      <c r="S21" s="106" t="str">
        <f t="shared" si="9"/>
        <v/>
      </c>
      <c r="T21" s="106" t="str">
        <f t="shared" si="10"/>
        <v/>
      </c>
      <c r="U21" s="106" t="str">
        <f t="shared" si="11"/>
        <v/>
      </c>
      <c r="V21" s="107" t="str">
        <f t="shared" si="12"/>
        <v/>
      </c>
      <c r="W21" s="88">
        <f>IFERROR(COUNTIF(Tabela7[Código CV],D21&amp;"c"),"")</f>
        <v>0</v>
      </c>
      <c r="X21" s="88">
        <f>IFERROR(COUNTIF(Tabela7[Código CV],D21&amp;"v"),"")</f>
        <v>0</v>
      </c>
    </row>
    <row r="22" spans="2:24" ht="15" customHeight="1" x14ac:dyDescent="0.3">
      <c r="B22" s="109" t="str">
        <f>IFERROR(IF(D22&gt;1,_xlfn.XLOOKUP(D22, Tabela7[Código Negociação],Tabela7[Classe]),""),"")</f>
        <v/>
      </c>
      <c r="C22" s="43" t="str">
        <f>IFERROR(IF(D22&gt;1,_xlfn.XLOOKUP(D22, Tabela7[Código Negociação],Tabela7[Empresa Nome]),""),"")</f>
        <v/>
      </c>
      <c r="D22" s="43"/>
      <c r="E22" s="43" t="str">
        <f>IFERROR(IF(D22&gt;1,SUMIFS(Tabela7[Quantidade],Tabela7[Código Negociação],D22,Tabela7[C/V],"c")-SUMIFS(Tabela7[Quantidade],Tabela7[Código Negociação],D22,Tabela7[C/V],"v"),""),"")</f>
        <v/>
      </c>
      <c r="F22" s="73" t="str">
        <f>IFERROR(IF(D22&gt;1,_xlfn.XLOOKUP(D22&amp;"c",Tabela7[Código CV],Tabela7[VPM-C],,0),""),"")</f>
        <v/>
      </c>
      <c r="G22" s="106" t="str">
        <f>IFERROR(IF(D22&gt;1,SUMIFS(Tabela7[Preço Médio],Tabela7[Código Negociação],D22,Tabela7[C/V],"c"),"")/W22,"")</f>
        <v/>
      </c>
      <c r="H22" s="80" t="str">
        <f t="shared" si="0"/>
        <v/>
      </c>
      <c r="I22" s="73" t="str">
        <f>IFERROR(IF(D22&gt;1,_xlfn.XLOOKUP(D22, Cotação!D:D,Cotação!C:C),""),"")</f>
        <v/>
      </c>
      <c r="J22" s="80" t="str">
        <f t="shared" si="8"/>
        <v/>
      </c>
      <c r="K22" s="73" t="str">
        <f>IFERROR(IF(D22&gt;1,(I22*Apuração!$E22)-(Apuração!$G22*Apuração!$E22),""),"")</f>
        <v/>
      </c>
      <c r="L22" s="43" t="str">
        <f>IFERROR(IF(D22&gt;1,SUMIFS(Tabela7[Quantidade],Tabela7[Código Negociação],D22,Tabela7[C/V],"c"),""),"")</f>
        <v/>
      </c>
      <c r="M22" s="43" t="str">
        <f>IFERROR(IF(D22&gt;1,SUMIFS(Tabela7[Quantidade],Tabela7[Código Negociação],D22,Tabela7[C/V],"v"),""),"")</f>
        <v/>
      </c>
      <c r="N22" s="106" t="str">
        <f t="shared" si="1"/>
        <v/>
      </c>
      <c r="O22" s="73" t="str">
        <f>IFERROR(IF(D22&gt;1,_xlfn.XLOOKUP(D22&amp;"v",Tabela7[Código CV],Tabela7[VPM-V],,0),""),"")</f>
        <v/>
      </c>
      <c r="P22" s="106" t="str">
        <f>IFERROR(IF(D22&gt;1,SUMIFS(Tabela7[Preço Médio],Tabela7[Código Negociação],D22,Tabela7[C/V],"v"),"")/X22,"")</f>
        <v/>
      </c>
      <c r="Q22" s="106" t="str">
        <f t="shared" si="2"/>
        <v/>
      </c>
      <c r="R22" s="106" t="str">
        <f t="shared" si="3"/>
        <v/>
      </c>
      <c r="S22" s="106" t="str">
        <f t="shared" si="9"/>
        <v/>
      </c>
      <c r="T22" s="106" t="str">
        <f t="shared" si="10"/>
        <v/>
      </c>
      <c r="U22" s="106" t="str">
        <f t="shared" si="11"/>
        <v/>
      </c>
      <c r="V22" s="107" t="str">
        <f t="shared" si="12"/>
        <v/>
      </c>
      <c r="W22" s="88">
        <f>IFERROR(COUNTIF(Tabela7[Código CV],D22&amp;"c"),"")</f>
        <v>0</v>
      </c>
      <c r="X22" s="88">
        <f>IFERROR(COUNTIF(Tabela7[Código CV],D22&amp;"v"),"")</f>
        <v>0</v>
      </c>
    </row>
    <row r="23" spans="2:24" ht="15" customHeight="1" x14ac:dyDescent="0.3">
      <c r="B23" s="109" t="str">
        <f>IFERROR(IF(D23&gt;1,_xlfn.XLOOKUP(D23, Tabela7[Código Negociação],Tabela7[Classe]),""),"")</f>
        <v/>
      </c>
      <c r="C23" s="43" t="str">
        <f>IFERROR(IF(D23&gt;1,_xlfn.XLOOKUP(D23, Tabela7[Código Negociação],Tabela7[Empresa Nome]),""),"")</f>
        <v/>
      </c>
      <c r="D23" s="43"/>
      <c r="E23" s="43" t="str">
        <f>IFERROR(IF(D23&gt;1,SUMIFS(Tabela7[Quantidade],Tabela7[Código Negociação],D23,Tabela7[C/V],"c")-SUMIFS(Tabela7[Quantidade],Tabela7[Código Negociação],D23,Tabela7[C/V],"v"),""),"")</f>
        <v/>
      </c>
      <c r="F23" s="73" t="str">
        <f>IFERROR(IF(D23&gt;1,_xlfn.XLOOKUP(D23&amp;"c",Tabela7[Código CV],Tabela7[VPM-C],,0),""),"")</f>
        <v/>
      </c>
      <c r="G23" s="106" t="str">
        <f>IFERROR(IF(D23&gt;1,SUMIFS(Tabela7[Preço Médio],Tabela7[Código Negociação],D23,Tabela7[C/V],"c"),"")/W23,"")</f>
        <v/>
      </c>
      <c r="H23" s="80" t="str">
        <f t="shared" si="0"/>
        <v/>
      </c>
      <c r="I23" s="73" t="str">
        <f>IFERROR(IF(D23&gt;1,_xlfn.XLOOKUP(D23, Cotação!D:D,Cotação!C:C),""),"")</f>
        <v/>
      </c>
      <c r="J23" s="80" t="str">
        <f t="shared" si="8"/>
        <v/>
      </c>
      <c r="K23" s="73" t="str">
        <f>IFERROR(IF(D23&gt;1,(I23*Apuração!$E23)-(Apuração!$G23*Apuração!$E23),""),"")</f>
        <v/>
      </c>
      <c r="L23" s="43" t="str">
        <f>IFERROR(IF(D23&gt;1,SUMIFS(Tabela7[Quantidade],Tabela7[Código Negociação],D23,Tabela7[C/V],"c"),""),"")</f>
        <v/>
      </c>
      <c r="M23" s="43" t="str">
        <f>IFERROR(IF(D23&gt;1,SUMIFS(Tabela7[Quantidade],Tabela7[Código Negociação],D23,Tabela7[C/V],"v"),""),"")</f>
        <v/>
      </c>
      <c r="N23" s="106" t="str">
        <f t="shared" si="1"/>
        <v/>
      </c>
      <c r="O23" s="73" t="str">
        <f>IFERROR(IF(D23&gt;1,_xlfn.XLOOKUP(D23&amp;"v",Tabela7[Código CV],Tabela7[VPM-V],,0),""),"")</f>
        <v/>
      </c>
      <c r="P23" s="106" t="str">
        <f>IFERROR(IF(D23&gt;1,SUMIFS(Tabela7[Preço Médio],Tabela7[Código Negociação],D23,Tabela7[C/V],"v"),"")/X23,"")</f>
        <v/>
      </c>
      <c r="Q23" s="106" t="str">
        <f t="shared" si="2"/>
        <v/>
      </c>
      <c r="R23" s="106" t="str">
        <f t="shared" si="3"/>
        <v/>
      </c>
      <c r="S23" s="106" t="str">
        <f t="shared" si="9"/>
        <v/>
      </c>
      <c r="T23" s="106" t="str">
        <f t="shared" si="10"/>
        <v/>
      </c>
      <c r="U23" s="106" t="str">
        <f t="shared" si="11"/>
        <v/>
      </c>
      <c r="V23" s="107" t="str">
        <f t="shared" si="12"/>
        <v/>
      </c>
      <c r="W23" s="88">
        <f>IFERROR(COUNTIF(Tabela7[Código CV],D23&amp;"c"),"")</f>
        <v>0</v>
      </c>
      <c r="X23" s="88">
        <f>IFERROR(COUNTIF(Tabela7[Código CV],D23&amp;"v"),"")</f>
        <v>0</v>
      </c>
    </row>
    <row r="24" spans="2:24" ht="15" customHeight="1" x14ac:dyDescent="0.3">
      <c r="B24" s="109" t="str">
        <f>IFERROR(IF(D24&gt;1,_xlfn.XLOOKUP(D24, Tabela7[Código Negociação],Tabela7[Classe]),""),"")</f>
        <v/>
      </c>
      <c r="C24" s="43" t="str">
        <f>IFERROR(IF(D24&gt;1,_xlfn.XLOOKUP(D24, Tabela7[Código Negociação],Tabela7[Empresa Nome]),""),"")</f>
        <v/>
      </c>
      <c r="D24" s="43"/>
      <c r="E24" s="43" t="str">
        <f>IFERROR(IF(D24&gt;1,SUMIFS(Tabela7[Quantidade],Tabela7[Código Negociação],D24,Tabela7[C/V],"c")-SUMIFS(Tabela7[Quantidade],Tabela7[Código Negociação],D24,Tabela7[C/V],"v"),""),"")</f>
        <v/>
      </c>
      <c r="F24" s="73" t="str">
        <f>IFERROR(IF(D24&gt;1,_xlfn.XLOOKUP(D24&amp;"c",Tabela7[Código CV],Tabela7[VPM-C],,0),""),"")</f>
        <v/>
      </c>
      <c r="G24" s="106" t="str">
        <f>IFERROR(IF(D24&gt;1,SUMIFS(Tabela7[Preço Médio],Tabela7[Código Negociação],D24,Tabela7[C/V],"c"),"")/W24,"")</f>
        <v/>
      </c>
      <c r="H24" s="80" t="str">
        <f t="shared" si="0"/>
        <v/>
      </c>
      <c r="I24" s="73" t="str">
        <f>IFERROR(IF(D24&gt;1,_xlfn.XLOOKUP(D24, Cotação!D:D,Cotação!C:C),""),"")</f>
        <v/>
      </c>
      <c r="J24" s="80" t="str">
        <f t="shared" si="8"/>
        <v/>
      </c>
      <c r="K24" s="73" t="str">
        <f>IFERROR(IF(D24&gt;1,(I24*Apuração!$E24)-(Apuração!$G24*Apuração!$E24),""),"")</f>
        <v/>
      </c>
      <c r="L24" s="43" t="str">
        <f>IFERROR(IF(D24&gt;1,SUMIFS(Tabela7[Quantidade],Tabela7[Código Negociação],D24,Tabela7[C/V],"c"),""),"")</f>
        <v/>
      </c>
      <c r="M24" s="43" t="str">
        <f>IFERROR(IF(D24&gt;1,SUMIFS(Tabela7[Quantidade],Tabela7[Código Negociação],D24,Tabela7[C/V],"v"),""),"")</f>
        <v/>
      </c>
      <c r="N24" s="106" t="str">
        <f t="shared" si="1"/>
        <v/>
      </c>
      <c r="O24" s="73" t="str">
        <f>IFERROR(IF(D24&gt;1,_xlfn.XLOOKUP(D24&amp;"v",Tabela7[Código CV],Tabela7[VPM-V],,0),""),"")</f>
        <v/>
      </c>
      <c r="P24" s="106" t="str">
        <f>IFERROR(IF(D24&gt;1,SUMIFS(Tabela7[Preço Médio],Tabela7[Código Negociação],D24,Tabela7[C/V],"v"),"")/X24,"")</f>
        <v/>
      </c>
      <c r="Q24" s="106" t="str">
        <f t="shared" si="2"/>
        <v/>
      </c>
      <c r="R24" s="106" t="str">
        <f t="shared" si="3"/>
        <v/>
      </c>
      <c r="S24" s="106" t="str">
        <f t="shared" si="9"/>
        <v/>
      </c>
      <c r="T24" s="106" t="str">
        <f t="shared" si="10"/>
        <v/>
      </c>
      <c r="U24" s="106" t="str">
        <f t="shared" si="11"/>
        <v/>
      </c>
      <c r="V24" s="107" t="str">
        <f t="shared" si="12"/>
        <v/>
      </c>
      <c r="W24" s="88">
        <f>IFERROR(COUNTIF(Tabela7[Código CV],D24&amp;"c"),"")</f>
        <v>0</v>
      </c>
      <c r="X24" s="88">
        <f>IFERROR(COUNTIF(Tabela7[Código CV],D24&amp;"v"),"")</f>
        <v>0</v>
      </c>
    </row>
    <row r="25" spans="2:24" ht="15" customHeight="1" x14ac:dyDescent="0.3">
      <c r="B25" s="109" t="str">
        <f>IFERROR(IF(D25&gt;1,_xlfn.XLOOKUP(D25, Tabela7[Código Negociação],Tabela7[Classe]),""),"")</f>
        <v/>
      </c>
      <c r="C25" s="43" t="str">
        <f>IFERROR(IF(D25&gt;1,_xlfn.XLOOKUP(D25, Tabela7[Código Negociação],Tabela7[Empresa Nome]),""),"")</f>
        <v/>
      </c>
      <c r="D25" s="43"/>
      <c r="E25" s="43" t="str">
        <f>IFERROR(IF(D25&gt;1,SUMIFS(Tabela7[Quantidade],Tabela7[Código Negociação],D25,Tabela7[C/V],"c")-SUMIFS(Tabela7[Quantidade],Tabela7[Código Negociação],D25,Tabela7[C/V],"v"),""),"")</f>
        <v/>
      </c>
      <c r="F25" s="73" t="str">
        <f>IFERROR(IF(D25&gt;1,_xlfn.XLOOKUP(D25&amp;"c",Tabela7[Código CV],Tabela7[VPM-C],,0),""),"")</f>
        <v/>
      </c>
      <c r="G25" s="106" t="str">
        <f>IFERROR(IF(D25&gt;1,SUMIFS(Tabela7[Preço Médio],Tabela7[Código Negociação],D25,Tabela7[C/V],"c"),"")/W25,"")</f>
        <v/>
      </c>
      <c r="H25" s="80" t="str">
        <f t="shared" si="0"/>
        <v/>
      </c>
      <c r="I25" s="73" t="str">
        <f>IFERROR(IF(D25&gt;1,_xlfn.XLOOKUP(D25, Cotação!D:D,Cotação!C:C),""),"")</f>
        <v/>
      </c>
      <c r="J25" s="80" t="str">
        <f t="shared" si="8"/>
        <v/>
      </c>
      <c r="K25" s="73" t="str">
        <f>IFERROR(IF(D25&gt;1,(I25*Apuração!$E25)-(Apuração!$G25*Apuração!$E25),""),"")</f>
        <v/>
      </c>
      <c r="L25" s="43" t="str">
        <f>IFERROR(IF(D25&gt;1,SUMIFS(Tabela7[Quantidade],Tabela7[Código Negociação],D25,Tabela7[C/V],"c"),""),"")</f>
        <v/>
      </c>
      <c r="M25" s="43" t="str">
        <f>IFERROR(IF(D25&gt;1,SUMIFS(Tabela7[Quantidade],Tabela7[Código Negociação],D25,Tabela7[C/V],"v"),""),"")</f>
        <v/>
      </c>
      <c r="N25" s="106" t="str">
        <f t="shared" si="1"/>
        <v/>
      </c>
      <c r="O25" s="73" t="str">
        <f>IFERROR(IF(D25&gt;1,_xlfn.XLOOKUP(D25&amp;"v",Tabela7[Código CV],Tabela7[VPM-V],,0),""),"")</f>
        <v/>
      </c>
      <c r="P25" s="106" t="str">
        <f>IFERROR(IF(D25&gt;1,SUMIFS(Tabela7[Preço Médio],Tabela7[Código Negociação],D25,Tabela7[C/V],"v"),"")/X25,"")</f>
        <v/>
      </c>
      <c r="Q25" s="106" t="str">
        <f t="shared" si="2"/>
        <v/>
      </c>
      <c r="R25" s="106" t="str">
        <f t="shared" si="3"/>
        <v/>
      </c>
      <c r="S25" s="106" t="str">
        <f t="shared" si="9"/>
        <v/>
      </c>
      <c r="T25" s="106" t="str">
        <f t="shared" si="10"/>
        <v/>
      </c>
      <c r="U25" s="106" t="str">
        <f t="shared" si="11"/>
        <v/>
      </c>
      <c r="V25" s="107" t="str">
        <f t="shared" si="12"/>
        <v/>
      </c>
      <c r="W25" s="88">
        <f>IFERROR(COUNTIF(Tabela7[Código CV],D25&amp;"c"),"")</f>
        <v>0</v>
      </c>
      <c r="X25" s="88">
        <f>IFERROR(COUNTIF(Tabela7[Código CV],D25&amp;"v"),"")</f>
        <v>0</v>
      </c>
    </row>
    <row r="26" spans="2:24" ht="15" customHeight="1" x14ac:dyDescent="0.3">
      <c r="B26" s="109" t="str">
        <f>IFERROR(IF(D26&gt;1,_xlfn.XLOOKUP(D26, Tabela7[Código Negociação],Tabela7[Classe]),""),"")</f>
        <v/>
      </c>
      <c r="C26" s="43" t="str">
        <f>IFERROR(IF(D26&gt;1,_xlfn.XLOOKUP(D26, Tabela7[Código Negociação],Tabela7[Empresa Nome]),""),"")</f>
        <v/>
      </c>
      <c r="D26" s="43"/>
      <c r="E26" s="43" t="str">
        <f>IFERROR(IF(D26&gt;1,SUMIFS(Tabela7[Quantidade],Tabela7[Código Negociação],D26,Tabela7[C/V],"c")-SUMIFS(Tabela7[Quantidade],Tabela7[Código Negociação],D26,Tabela7[C/V],"v"),""),"")</f>
        <v/>
      </c>
      <c r="F26" s="73" t="str">
        <f>IFERROR(IF(D26&gt;1,_xlfn.XLOOKUP(D26&amp;"c",Tabela7[Código CV],Tabela7[VPM-C],,0),""),"")</f>
        <v/>
      </c>
      <c r="G26" s="106" t="str">
        <f>IFERROR(IF(D26&gt;1,SUMIFS(Tabela7[Preço Médio],Tabela7[Código Negociação],D26,Tabela7[C/V],"c"),"")/W26,"")</f>
        <v/>
      </c>
      <c r="H26" s="80" t="str">
        <f t="shared" si="0"/>
        <v/>
      </c>
      <c r="I26" s="73" t="str">
        <f>IFERROR(IF(D26&gt;1,_xlfn.XLOOKUP(D26, Cotação!D:D,Cotação!C:C),""),"")</f>
        <v/>
      </c>
      <c r="J26" s="80" t="str">
        <f t="shared" si="8"/>
        <v/>
      </c>
      <c r="K26" s="73" t="str">
        <f>IFERROR(IF(D26&gt;1,(I26*Apuração!$E26)-(Apuração!$G26*Apuração!$E26),""),"")</f>
        <v/>
      </c>
      <c r="L26" s="43" t="str">
        <f>IFERROR(IF(D26&gt;1,SUMIFS(Tabela7[Quantidade],Tabela7[Código Negociação],D26,Tabela7[C/V],"c"),""),"")</f>
        <v/>
      </c>
      <c r="M26" s="43" t="str">
        <f>IFERROR(IF(D26&gt;1,SUMIFS(Tabela7[Quantidade],Tabela7[Código Negociação],D26,Tabela7[C/V],"v"),""),"")</f>
        <v/>
      </c>
      <c r="N26" s="106" t="str">
        <f t="shared" si="1"/>
        <v/>
      </c>
      <c r="O26" s="73" t="str">
        <f>IFERROR(IF(D26&gt;1,_xlfn.XLOOKUP(D26&amp;"v",Tabela7[Código CV],Tabela7[VPM-V],,0),""),"")</f>
        <v/>
      </c>
      <c r="P26" s="106" t="str">
        <f>IFERROR(IF(D26&gt;1,SUMIFS(Tabela7[Preço Médio],Tabela7[Código Negociação],D26,Tabela7[C/V],"v"),"")/X26,"")</f>
        <v/>
      </c>
      <c r="Q26" s="106" t="str">
        <f t="shared" si="2"/>
        <v/>
      </c>
      <c r="R26" s="106" t="str">
        <f t="shared" si="3"/>
        <v/>
      </c>
      <c r="S26" s="106" t="str">
        <f t="shared" si="9"/>
        <v/>
      </c>
      <c r="T26" s="106" t="str">
        <f t="shared" si="10"/>
        <v/>
      </c>
      <c r="U26" s="106" t="str">
        <f t="shared" si="11"/>
        <v/>
      </c>
      <c r="V26" s="107" t="str">
        <f t="shared" si="12"/>
        <v/>
      </c>
      <c r="W26" s="88">
        <f>IFERROR(COUNTIF(Tabela7[Código CV],D26&amp;"c"),"")</f>
        <v>0</v>
      </c>
      <c r="X26" s="88">
        <f>IFERROR(COUNTIF(Tabela7[Código CV],D26&amp;"v"),"")</f>
        <v>0</v>
      </c>
    </row>
    <row r="27" spans="2:24" ht="15" customHeight="1" x14ac:dyDescent="0.3">
      <c r="B27" s="109" t="str">
        <f>IFERROR(IF(D27&gt;1,_xlfn.XLOOKUP(D27, Tabela7[Código Negociação],Tabela7[Classe]),""),"")</f>
        <v/>
      </c>
      <c r="C27" s="43" t="str">
        <f>IFERROR(IF(D27&gt;1,_xlfn.XLOOKUP(D27, Tabela7[Código Negociação],Tabela7[Empresa Nome]),""),"")</f>
        <v/>
      </c>
      <c r="D27" s="43"/>
      <c r="E27" s="43" t="str">
        <f>IFERROR(IF(D27&gt;1,SUMIFS(Tabela7[Quantidade],Tabela7[Código Negociação],D27,Tabela7[C/V],"c")-SUMIFS(Tabela7[Quantidade],Tabela7[Código Negociação],D27,Tabela7[C/V],"v"),""),"")</f>
        <v/>
      </c>
      <c r="F27" s="73" t="str">
        <f>IFERROR(IF(D27&gt;1,_xlfn.XLOOKUP(D27&amp;"c",Tabela7[Código CV],Tabela7[VPM-C],,0),""),"")</f>
        <v/>
      </c>
      <c r="G27" s="106" t="str">
        <f>IFERROR(IF(D27&gt;1,SUMIFS(Tabela7[Preço Médio],Tabela7[Código Negociação],D27,Tabela7[C/V],"c"),"")/W27,"")</f>
        <v/>
      </c>
      <c r="H27" s="80" t="str">
        <f t="shared" si="0"/>
        <v/>
      </c>
      <c r="I27" s="73" t="str">
        <f>IFERROR(IF(D27&gt;1,_xlfn.XLOOKUP(D27, Cotação!D:D,Cotação!C:C),""),"")</f>
        <v/>
      </c>
      <c r="J27" s="80" t="str">
        <f t="shared" si="8"/>
        <v/>
      </c>
      <c r="K27" s="73" t="str">
        <f>IFERROR(IF(D27&gt;1,(I27*Apuração!$E27)-(Apuração!$G27*Apuração!$E27),""),"")</f>
        <v/>
      </c>
      <c r="L27" s="43" t="str">
        <f>IFERROR(IF(D27&gt;1,SUMIFS(Tabela7[Quantidade],Tabela7[Código Negociação],D27,Tabela7[C/V],"c"),""),"")</f>
        <v/>
      </c>
      <c r="M27" s="43" t="str">
        <f>IFERROR(IF(D27&gt;1,SUMIFS(Tabela7[Quantidade],Tabela7[Código Negociação],D27,Tabela7[C/V],"v"),""),"")</f>
        <v/>
      </c>
      <c r="N27" s="106" t="str">
        <f t="shared" si="1"/>
        <v/>
      </c>
      <c r="O27" s="73" t="str">
        <f>IFERROR(IF(D27&gt;1,_xlfn.XLOOKUP(D27&amp;"v",Tabela7[Código CV],Tabela7[VPM-V],,0),""),"")</f>
        <v/>
      </c>
      <c r="P27" s="106" t="str">
        <f>IFERROR(IF(D27&gt;1,SUMIFS(Tabela7[Preço Médio],Tabela7[Código Negociação],D27,Tabela7[C/V],"v"),"")/X27,"")</f>
        <v/>
      </c>
      <c r="Q27" s="106" t="str">
        <f t="shared" si="2"/>
        <v/>
      </c>
      <c r="R27" s="106" t="str">
        <f t="shared" si="3"/>
        <v/>
      </c>
      <c r="S27" s="106" t="str">
        <f t="shared" si="9"/>
        <v/>
      </c>
      <c r="T27" s="106" t="str">
        <f t="shared" si="10"/>
        <v/>
      </c>
      <c r="U27" s="106" t="str">
        <f t="shared" si="11"/>
        <v/>
      </c>
      <c r="V27" s="107" t="str">
        <f t="shared" si="12"/>
        <v/>
      </c>
      <c r="W27" s="88">
        <f>IFERROR(COUNTIF(Tabela7[Código CV],D27&amp;"c"),"")</f>
        <v>0</v>
      </c>
      <c r="X27" s="88">
        <f>IFERROR(COUNTIF(Tabela7[Código CV],D27&amp;"v"),"")</f>
        <v>0</v>
      </c>
    </row>
    <row r="28" spans="2:24" ht="15" customHeight="1" x14ac:dyDescent="0.3">
      <c r="B28" s="109" t="str">
        <f>IFERROR(IF(D28&gt;1,_xlfn.XLOOKUP(D28, Tabela7[Código Negociação],Tabela7[Classe]),""),"")</f>
        <v/>
      </c>
      <c r="C28" s="43" t="str">
        <f>IFERROR(IF(D28&gt;1,_xlfn.XLOOKUP(D28, Tabela7[Código Negociação],Tabela7[Empresa Nome]),""),"")</f>
        <v/>
      </c>
      <c r="D28" s="43"/>
      <c r="E28" s="43" t="str">
        <f>IFERROR(IF(D28&gt;1,SUMIFS(Tabela7[Quantidade],Tabela7[Código Negociação],D28,Tabela7[C/V],"c")-SUMIFS(Tabela7[Quantidade],Tabela7[Código Negociação],D28,Tabela7[C/V],"v"),""),"")</f>
        <v/>
      </c>
      <c r="F28" s="73" t="str">
        <f>IFERROR(IF(D28&gt;1,_xlfn.XLOOKUP(D28&amp;"c",Tabela7[Código CV],Tabela7[VPM-C],,0),""),"")</f>
        <v/>
      </c>
      <c r="G28" s="106" t="str">
        <f>IFERROR(IF(D28&gt;1,SUMIFS(Tabela7[Preço Médio],Tabela7[Código Negociação],D28,Tabela7[C/V],"c"),"")/W28,"")</f>
        <v/>
      </c>
      <c r="H28" s="80" t="str">
        <f t="shared" si="0"/>
        <v/>
      </c>
      <c r="I28" s="73" t="str">
        <f>IFERROR(IF(D28&gt;1,_xlfn.XLOOKUP(D28, Cotação!D:D,Cotação!C:C),""),"")</f>
        <v/>
      </c>
      <c r="J28" s="80" t="str">
        <f t="shared" si="8"/>
        <v/>
      </c>
      <c r="K28" s="73" t="str">
        <f>IFERROR(IF(D28&gt;1,(I28*Apuração!$E28)-(Apuração!$G28*Apuração!$E28),""),"")</f>
        <v/>
      </c>
      <c r="L28" s="43" t="str">
        <f>IFERROR(IF(D28&gt;1,SUMIFS(Tabela7[Quantidade],Tabela7[Código Negociação],D28,Tabela7[C/V],"c"),""),"")</f>
        <v/>
      </c>
      <c r="M28" s="43" t="str">
        <f>IFERROR(IF(D28&gt;1,SUMIFS(Tabela7[Quantidade],Tabela7[Código Negociação],D28,Tabela7[C/V],"v"),""),"")</f>
        <v/>
      </c>
      <c r="N28" s="106" t="str">
        <f t="shared" si="1"/>
        <v/>
      </c>
      <c r="O28" s="73" t="str">
        <f>IFERROR(IF(D28&gt;1,_xlfn.XLOOKUP(D28&amp;"v",Tabela7[Código CV],Tabela7[VPM-V],,0),""),"")</f>
        <v/>
      </c>
      <c r="P28" s="106" t="str">
        <f>IFERROR(IF(D28&gt;1,SUMIFS(Tabela7[Preço Médio],Tabela7[Código Negociação],D28,Tabela7[C/V],"v"),"")/X28,"")</f>
        <v/>
      </c>
      <c r="Q28" s="106" t="str">
        <f t="shared" si="2"/>
        <v/>
      </c>
      <c r="R28" s="106" t="str">
        <f t="shared" si="3"/>
        <v/>
      </c>
      <c r="S28" s="106" t="str">
        <f t="shared" si="9"/>
        <v/>
      </c>
      <c r="T28" s="106" t="str">
        <f t="shared" si="10"/>
        <v/>
      </c>
      <c r="U28" s="106" t="str">
        <f t="shared" si="11"/>
        <v/>
      </c>
      <c r="V28" s="107" t="str">
        <f t="shared" si="12"/>
        <v/>
      </c>
      <c r="W28" s="88">
        <f>IFERROR(COUNTIF(Tabela7[Código CV],D28&amp;"c"),"")</f>
        <v>0</v>
      </c>
      <c r="X28" s="88">
        <f>IFERROR(COUNTIF(Tabela7[Código CV],D28&amp;"v"),"")</f>
        <v>0</v>
      </c>
    </row>
    <row r="29" spans="2:24" ht="15" customHeight="1" x14ac:dyDescent="0.3">
      <c r="B29" s="109" t="str">
        <f>IFERROR(IF(D29&gt;1,_xlfn.XLOOKUP(D29, Tabela7[Código Negociação],Tabela7[Classe]),""),"")</f>
        <v/>
      </c>
      <c r="C29" s="43" t="str">
        <f>IFERROR(IF(D29&gt;1,_xlfn.XLOOKUP(D29, Tabela7[Código Negociação],Tabela7[Empresa Nome]),""),"")</f>
        <v/>
      </c>
      <c r="D29" s="43"/>
      <c r="E29" s="43" t="str">
        <f>IFERROR(IF(D29&gt;1,SUMIFS(Tabela7[Quantidade],Tabela7[Código Negociação],D29,Tabela7[C/V],"c")-SUMIFS(Tabela7[Quantidade],Tabela7[Código Negociação],D29,Tabela7[C/V],"v"),""),"")</f>
        <v/>
      </c>
      <c r="F29" s="73" t="str">
        <f>IFERROR(IF(D29&gt;1,_xlfn.XLOOKUP(D29&amp;"c",Tabela7[Código CV],Tabela7[VPM-C],,0),""),"")</f>
        <v/>
      </c>
      <c r="G29" s="106" t="str">
        <f>IFERROR(IF(D29&gt;1,SUMIFS(Tabela7[Preço Médio],Tabela7[Código Negociação],D29,Tabela7[C/V],"c"),"")/W29,"")</f>
        <v/>
      </c>
      <c r="H29" s="80" t="str">
        <f t="shared" si="0"/>
        <v/>
      </c>
      <c r="I29" s="73" t="str">
        <f>IFERROR(IF(D29&gt;1,_xlfn.XLOOKUP(D29, Cotação!D:D,Cotação!C:C),""),"")</f>
        <v/>
      </c>
      <c r="J29" s="80" t="str">
        <f t="shared" si="8"/>
        <v/>
      </c>
      <c r="K29" s="73" t="str">
        <f>IFERROR(IF(D29&gt;1,(I29*Apuração!$E29)-(Apuração!$G29*Apuração!$E29),""),"")</f>
        <v/>
      </c>
      <c r="L29" s="43" t="str">
        <f>IFERROR(IF(D29&gt;1,SUMIFS(Tabela7[Quantidade],Tabela7[Código Negociação],D29,Tabela7[C/V],"c"),""),"")</f>
        <v/>
      </c>
      <c r="M29" s="43" t="str">
        <f>IFERROR(IF(D29&gt;1,SUMIFS(Tabela7[Quantidade],Tabela7[Código Negociação],D29,Tabela7[C/V],"v"),""),"")</f>
        <v/>
      </c>
      <c r="N29" s="106" t="str">
        <f t="shared" si="1"/>
        <v/>
      </c>
      <c r="O29" s="73" t="str">
        <f>IFERROR(IF(D29&gt;1,_xlfn.XLOOKUP(D29&amp;"v",Tabela7[Código CV],Tabela7[VPM-V],,0),""),"")</f>
        <v/>
      </c>
      <c r="P29" s="106" t="str">
        <f>IFERROR(IF(D29&gt;1,SUMIFS(Tabela7[Preço Médio],Tabela7[Código Negociação],D29,Tabela7[C/V],"v"),"")/X29,"")</f>
        <v/>
      </c>
      <c r="Q29" s="106" t="str">
        <f t="shared" si="2"/>
        <v/>
      </c>
      <c r="R29" s="106" t="str">
        <f t="shared" si="3"/>
        <v/>
      </c>
      <c r="S29" s="106" t="str">
        <f t="shared" si="9"/>
        <v/>
      </c>
      <c r="T29" s="106" t="str">
        <f t="shared" si="10"/>
        <v/>
      </c>
      <c r="U29" s="106" t="str">
        <f t="shared" si="11"/>
        <v/>
      </c>
      <c r="V29" s="107" t="str">
        <f t="shared" si="12"/>
        <v/>
      </c>
      <c r="W29" s="88">
        <f>IFERROR(COUNTIF(Tabela7[Código CV],D29&amp;"c"),"")</f>
        <v>0</v>
      </c>
      <c r="X29" s="88">
        <f>IFERROR(COUNTIF(Tabela7[Código CV],D29&amp;"v"),"")</f>
        <v>0</v>
      </c>
    </row>
    <row r="30" spans="2:24" ht="15" customHeight="1" x14ac:dyDescent="0.3">
      <c r="B30" s="109" t="str">
        <f>IFERROR(IF(D30&gt;1,_xlfn.XLOOKUP(D30, Tabela7[Código Negociação],Tabela7[Classe]),""),"")</f>
        <v/>
      </c>
      <c r="C30" s="43" t="str">
        <f>IFERROR(IF(D30&gt;1,_xlfn.XLOOKUP(D30, Tabela7[Código Negociação],Tabela7[Empresa Nome]),""),"")</f>
        <v/>
      </c>
      <c r="D30" s="43"/>
      <c r="E30" s="43" t="str">
        <f>IFERROR(IF(D30&gt;1,SUMIFS(Tabela7[Quantidade],Tabela7[Código Negociação],D30,Tabela7[C/V],"c")-SUMIFS(Tabela7[Quantidade],Tabela7[Código Negociação],D30,Tabela7[C/V],"v"),""),"")</f>
        <v/>
      </c>
      <c r="F30" s="73" t="str">
        <f>IFERROR(IF(D30&gt;1,_xlfn.XLOOKUP(D30&amp;"c",Tabela7[Código CV],Tabela7[VPM-C],,0),""),"")</f>
        <v/>
      </c>
      <c r="G30" s="106" t="str">
        <f>IFERROR(IF(D30&gt;1,SUMIFS(Tabela7[Preço Médio],Tabela7[Código Negociação],D30,Tabela7[C/V],"c"),"")/W30,"")</f>
        <v/>
      </c>
      <c r="H30" s="80" t="str">
        <f t="shared" si="0"/>
        <v/>
      </c>
      <c r="I30" s="73" t="str">
        <f>IFERROR(IF(D30&gt;1,_xlfn.XLOOKUP(D30, Cotação!D:D,Cotação!C:C),""),"")</f>
        <v/>
      </c>
      <c r="J30" s="80" t="str">
        <f t="shared" si="8"/>
        <v/>
      </c>
      <c r="K30" s="73" t="str">
        <f>IFERROR(IF(D30&gt;1,(I30*Apuração!$E30)-(Apuração!$G30*Apuração!$E30),""),"")</f>
        <v/>
      </c>
      <c r="L30" s="43" t="str">
        <f>IFERROR(IF(D30&gt;1,SUMIFS(Tabela7[Quantidade],Tabela7[Código Negociação],D30,Tabela7[C/V],"c"),""),"")</f>
        <v/>
      </c>
      <c r="M30" s="43" t="str">
        <f>IFERROR(IF(D30&gt;1,SUMIFS(Tabela7[Quantidade],Tabela7[Código Negociação],D30,Tabela7[C/V],"v"),""),"")</f>
        <v/>
      </c>
      <c r="N30" s="106" t="str">
        <f t="shared" si="1"/>
        <v/>
      </c>
      <c r="O30" s="73" t="str">
        <f>IFERROR(IF(D30&gt;1,_xlfn.XLOOKUP(D30&amp;"v",Tabela7[Código CV],Tabela7[VPM-V],,0),""),"")</f>
        <v/>
      </c>
      <c r="P30" s="106" t="str">
        <f>IFERROR(IF(D30&gt;1,SUMIFS(Tabela7[Preço Médio],Tabela7[Código Negociação],D30,Tabela7[C/V],"v"),"")/X30,"")</f>
        <v/>
      </c>
      <c r="Q30" s="106" t="str">
        <f t="shared" si="2"/>
        <v/>
      </c>
      <c r="R30" s="106" t="str">
        <f t="shared" si="3"/>
        <v/>
      </c>
      <c r="S30" s="106" t="str">
        <f t="shared" si="9"/>
        <v/>
      </c>
      <c r="T30" s="106" t="str">
        <f t="shared" si="10"/>
        <v/>
      </c>
      <c r="U30" s="106" t="str">
        <f t="shared" si="11"/>
        <v/>
      </c>
      <c r="V30" s="107" t="str">
        <f t="shared" si="12"/>
        <v/>
      </c>
      <c r="W30" s="88">
        <f>IFERROR(COUNTIF(Tabela7[Código CV],D30&amp;"c"),"")</f>
        <v>0</v>
      </c>
      <c r="X30" s="88">
        <f>IFERROR(COUNTIF(Tabela7[Código CV],D30&amp;"v"),"")</f>
        <v>0</v>
      </c>
    </row>
    <row r="31" spans="2:24" ht="15" customHeight="1" x14ac:dyDescent="0.3">
      <c r="B31" s="109" t="str">
        <f>IFERROR(IF(D31&gt;1,_xlfn.XLOOKUP(D31, Tabela7[Código Negociação],Tabela7[Classe]),""),"")</f>
        <v/>
      </c>
      <c r="C31" s="43" t="str">
        <f>IFERROR(IF(D31&gt;1,_xlfn.XLOOKUP(D31, Tabela7[Código Negociação],Tabela7[Empresa Nome]),""),"")</f>
        <v/>
      </c>
      <c r="D31" s="43"/>
      <c r="E31" s="43" t="str">
        <f>IFERROR(IF(D31&gt;1,SUMIFS(Tabela7[Quantidade],Tabela7[Código Negociação],D31,Tabela7[C/V],"c")-SUMIFS(Tabela7[Quantidade],Tabela7[Código Negociação],D31,Tabela7[C/V],"v"),""),"")</f>
        <v/>
      </c>
      <c r="F31" s="73" t="str">
        <f>IFERROR(IF(D31&gt;1,_xlfn.XLOOKUP(D31&amp;"c",Tabela7[Código CV],Tabela7[VPM-C],,0),""),"")</f>
        <v/>
      </c>
      <c r="G31" s="106" t="str">
        <f>IFERROR(IF(D31&gt;1,SUMIFS(Tabela7[Preço Médio],Tabela7[Código Negociação],D31,Tabela7[C/V],"c"),"")/W31,"")</f>
        <v/>
      </c>
      <c r="H31" s="80" t="str">
        <f t="shared" si="0"/>
        <v/>
      </c>
      <c r="I31" s="73" t="str">
        <f>IFERROR(IF(D31&gt;1,_xlfn.XLOOKUP(D31, Cotação!D:D,Cotação!C:C),""),"")</f>
        <v/>
      </c>
      <c r="J31" s="80" t="str">
        <f t="shared" si="8"/>
        <v/>
      </c>
      <c r="K31" s="73" t="str">
        <f>IFERROR(IF(D31&gt;1,(I31*Apuração!$E31)-(Apuração!$G31*Apuração!$E31),""),"")</f>
        <v/>
      </c>
      <c r="L31" s="43" t="str">
        <f>IFERROR(IF(D31&gt;1,SUMIFS(Tabela7[Quantidade],Tabela7[Código Negociação],D31,Tabela7[C/V],"c"),""),"")</f>
        <v/>
      </c>
      <c r="M31" s="43" t="str">
        <f>IFERROR(IF(D31&gt;1,SUMIFS(Tabela7[Quantidade],Tabela7[Código Negociação],D31,Tabela7[C/V],"v"),""),"")</f>
        <v/>
      </c>
      <c r="N31" s="106" t="str">
        <f t="shared" si="1"/>
        <v/>
      </c>
      <c r="O31" s="73" t="str">
        <f>IFERROR(IF(D31&gt;1,_xlfn.XLOOKUP(D31&amp;"v",Tabela7[Código CV],Tabela7[VPM-V],,0),""),"")</f>
        <v/>
      </c>
      <c r="P31" s="106" t="str">
        <f>IFERROR(IF(D31&gt;1,SUMIFS(Tabela7[Preço Médio],Tabela7[Código Negociação],D31,Tabela7[C/V],"v"),"")/X31,"")</f>
        <v/>
      </c>
      <c r="Q31" s="106" t="str">
        <f t="shared" si="2"/>
        <v/>
      </c>
      <c r="R31" s="106" t="str">
        <f t="shared" si="3"/>
        <v/>
      </c>
      <c r="S31" s="106" t="str">
        <f t="shared" si="9"/>
        <v/>
      </c>
      <c r="T31" s="106" t="str">
        <f t="shared" si="10"/>
        <v/>
      </c>
      <c r="U31" s="106" t="str">
        <f t="shared" si="11"/>
        <v/>
      </c>
      <c r="V31" s="107" t="str">
        <f t="shared" si="12"/>
        <v/>
      </c>
      <c r="W31" s="88">
        <f>IFERROR(COUNTIF(Tabela7[Código CV],D31&amp;"c"),"")</f>
        <v>0</v>
      </c>
      <c r="X31" s="88">
        <f>IFERROR(COUNTIF(Tabela7[Código CV],D31&amp;"v"),"")</f>
        <v>0</v>
      </c>
    </row>
    <row r="32" spans="2:24" ht="15" customHeight="1" x14ac:dyDescent="0.3">
      <c r="B32" s="109" t="str">
        <f>IFERROR(IF(D32&gt;1,_xlfn.XLOOKUP(D32, Tabela7[Código Negociação],Tabela7[Classe]),""),"")</f>
        <v/>
      </c>
      <c r="C32" s="43" t="str">
        <f>IFERROR(IF(D32&gt;1,_xlfn.XLOOKUP(D32, Tabela7[Código Negociação],Tabela7[Empresa Nome]),""),"")</f>
        <v/>
      </c>
      <c r="D32" s="43"/>
      <c r="E32" s="43" t="str">
        <f>IFERROR(IF(D32&gt;1,SUMIFS(Tabela7[Quantidade],Tabela7[Código Negociação],D32,Tabela7[C/V],"c")-SUMIFS(Tabela7[Quantidade],Tabela7[Código Negociação],D32,Tabela7[C/V],"v"),""),"")</f>
        <v/>
      </c>
      <c r="F32" s="73" t="str">
        <f>IFERROR(IF(D32&gt;1,_xlfn.XLOOKUP(D32&amp;"c",Tabela7[Código CV],Tabela7[VPM-C],,0),""),"")</f>
        <v/>
      </c>
      <c r="G32" s="106" t="str">
        <f>IFERROR(IF(D32&gt;1,SUMIFS(Tabela7[Preço Médio],Tabela7[Código Negociação],D32,Tabela7[C/V],"c"),"")/W32,"")</f>
        <v/>
      </c>
      <c r="H32" s="80" t="str">
        <f t="shared" si="0"/>
        <v/>
      </c>
      <c r="I32" s="73" t="str">
        <f>IFERROR(IF(D32&gt;1,_xlfn.XLOOKUP(D32, Cotação!D:D,Cotação!C:C),""),"")</f>
        <v/>
      </c>
      <c r="J32" s="80" t="str">
        <f t="shared" si="8"/>
        <v/>
      </c>
      <c r="K32" s="73" t="str">
        <f>IFERROR(IF(D32&gt;1,(I32*Apuração!$E32)-(Apuração!$G32*Apuração!$E32),""),"")</f>
        <v/>
      </c>
      <c r="L32" s="43" t="str">
        <f>IFERROR(IF(D32&gt;1,SUMIFS(Tabela7[Quantidade],Tabela7[Código Negociação],D32,Tabela7[C/V],"c"),""),"")</f>
        <v/>
      </c>
      <c r="M32" s="43" t="str">
        <f>IFERROR(IF(D32&gt;1,SUMIFS(Tabela7[Quantidade],Tabela7[Código Negociação],D32,Tabela7[C/V],"v"),""),"")</f>
        <v/>
      </c>
      <c r="N32" s="106" t="str">
        <f t="shared" si="1"/>
        <v/>
      </c>
      <c r="O32" s="73" t="str">
        <f>IFERROR(IF(D32&gt;1,_xlfn.XLOOKUP(D32&amp;"v",Tabela7[Código CV],Tabela7[VPM-V],,0),""),"")</f>
        <v/>
      </c>
      <c r="P32" s="106" t="str">
        <f>IFERROR(IF(D32&gt;1,SUMIFS(Tabela7[Preço Médio],Tabela7[Código Negociação],D32,Tabela7[C/V],"v"),"")/X32,"")</f>
        <v/>
      </c>
      <c r="Q32" s="106" t="str">
        <f t="shared" si="2"/>
        <v/>
      </c>
      <c r="R32" s="106" t="str">
        <f t="shared" si="3"/>
        <v/>
      </c>
      <c r="S32" s="106" t="str">
        <f t="shared" si="9"/>
        <v/>
      </c>
      <c r="T32" s="106" t="str">
        <f t="shared" si="10"/>
        <v/>
      </c>
      <c r="U32" s="106" t="str">
        <f t="shared" si="11"/>
        <v/>
      </c>
      <c r="V32" s="107" t="str">
        <f t="shared" si="12"/>
        <v/>
      </c>
      <c r="W32" s="88">
        <f>IFERROR(COUNTIF(Tabela7[Código CV],D32&amp;"c"),"")</f>
        <v>0</v>
      </c>
      <c r="X32" s="88">
        <f>IFERROR(COUNTIF(Tabela7[Código CV],D32&amp;"v"),"")</f>
        <v>0</v>
      </c>
    </row>
    <row r="33" spans="2:24" ht="15" customHeight="1" x14ac:dyDescent="0.3">
      <c r="B33" s="109" t="str">
        <f>IFERROR(IF(D33&gt;1,_xlfn.XLOOKUP(D33, Tabela7[Código Negociação],Tabela7[Classe]),""),"")</f>
        <v/>
      </c>
      <c r="C33" s="43" t="str">
        <f>IFERROR(IF(D33&gt;1,_xlfn.XLOOKUP(D33, Tabela7[Código Negociação],Tabela7[Empresa Nome]),""),"")</f>
        <v/>
      </c>
      <c r="D33" s="43"/>
      <c r="E33" s="43" t="str">
        <f>IFERROR(IF(D33&gt;1,SUMIFS(Tabela7[Quantidade],Tabela7[Código Negociação],D33,Tabela7[C/V],"c")-SUMIFS(Tabela7[Quantidade],Tabela7[Código Negociação],D33,Tabela7[C/V],"v"),""),"")</f>
        <v/>
      </c>
      <c r="F33" s="73" t="str">
        <f>IFERROR(IF(D33&gt;1,_xlfn.XLOOKUP(D33&amp;"c",Tabela7[Código CV],Tabela7[VPM-C],,0),""),"")</f>
        <v/>
      </c>
      <c r="G33" s="106" t="str">
        <f>IFERROR(IF(D33&gt;1,SUMIFS(Tabela7[Preço Médio],Tabela7[Código Negociação],D33,Tabela7[C/V],"c"),"")/W33,"")</f>
        <v/>
      </c>
      <c r="H33" s="80" t="str">
        <f t="shared" si="0"/>
        <v/>
      </c>
      <c r="I33" s="73" t="str">
        <f>IFERROR(IF(D33&gt;1,_xlfn.XLOOKUP(D33, Cotação!D:D,Cotação!C:C),""),"")</f>
        <v/>
      </c>
      <c r="J33" s="80" t="str">
        <f t="shared" si="8"/>
        <v/>
      </c>
      <c r="K33" s="73" t="str">
        <f>IFERROR(IF(D33&gt;1,(I33*Apuração!$E33)-(Apuração!$G33*Apuração!$E33),""),"")</f>
        <v/>
      </c>
      <c r="L33" s="43" t="str">
        <f>IFERROR(IF(D33&gt;1,SUMIFS(Tabela7[Quantidade],Tabela7[Código Negociação],D33,Tabela7[C/V],"c"),""),"")</f>
        <v/>
      </c>
      <c r="M33" s="43" t="str">
        <f>IFERROR(IF(D33&gt;1,SUMIFS(Tabela7[Quantidade],Tabela7[Código Negociação],D33,Tabela7[C/V],"v"),""),"")</f>
        <v/>
      </c>
      <c r="N33" s="106" t="str">
        <f t="shared" si="1"/>
        <v/>
      </c>
      <c r="O33" s="73" t="str">
        <f>IFERROR(IF(D33&gt;1,_xlfn.XLOOKUP(D33&amp;"v",Tabela7[Código CV],Tabela7[VPM-V],,0),""),"")</f>
        <v/>
      </c>
      <c r="P33" s="106" t="str">
        <f>IFERROR(IF(D33&gt;1,SUMIFS(Tabela7[Preço Médio],Tabela7[Código Negociação],D33,Tabela7[C/V],"v"),"")/X33,"")</f>
        <v/>
      </c>
      <c r="Q33" s="106" t="str">
        <f t="shared" si="2"/>
        <v/>
      </c>
      <c r="R33" s="106" t="str">
        <f t="shared" si="3"/>
        <v/>
      </c>
      <c r="S33" s="106" t="str">
        <f t="shared" si="9"/>
        <v/>
      </c>
      <c r="T33" s="106" t="str">
        <f t="shared" si="10"/>
        <v/>
      </c>
      <c r="U33" s="106" t="str">
        <f t="shared" si="11"/>
        <v/>
      </c>
      <c r="V33" s="107" t="str">
        <f t="shared" si="12"/>
        <v/>
      </c>
      <c r="W33" s="88">
        <f>IFERROR(COUNTIF(Tabela7[Código CV],D33&amp;"c"),"")</f>
        <v>0</v>
      </c>
      <c r="X33" s="88">
        <f>IFERROR(COUNTIF(Tabela7[Código CV],D33&amp;"v"),"")</f>
        <v>0</v>
      </c>
    </row>
    <row r="34" spans="2:24" ht="15" customHeight="1" x14ac:dyDescent="0.3">
      <c r="B34" s="109" t="str">
        <f>IFERROR(IF(D34&gt;1,_xlfn.XLOOKUP(D34, Tabela7[Código Negociação],Tabela7[Classe]),""),"")</f>
        <v/>
      </c>
      <c r="C34" s="43" t="str">
        <f>IFERROR(IF(D34&gt;1,_xlfn.XLOOKUP(D34, Tabela7[Código Negociação],Tabela7[Empresa Nome]),""),"")</f>
        <v/>
      </c>
      <c r="D34" s="43"/>
      <c r="E34" s="43" t="str">
        <f>IFERROR(IF(D34&gt;1,SUMIFS(Tabela7[Quantidade],Tabela7[Código Negociação],D34,Tabela7[C/V],"c")-SUMIFS(Tabela7[Quantidade],Tabela7[Código Negociação],D34,Tabela7[C/V],"v"),""),"")</f>
        <v/>
      </c>
      <c r="F34" s="73" t="str">
        <f>IFERROR(IF(D34&gt;1,_xlfn.XLOOKUP(D34&amp;"c",Tabela7[Código CV],Tabela7[VPM-C],,0),""),"")</f>
        <v/>
      </c>
      <c r="G34" s="106" t="str">
        <f>IFERROR(IF(D34&gt;1,SUMIFS(Tabela7[Preço Médio],Tabela7[Código Negociação],D34,Tabela7[C/V],"c"),"")/W34,"")</f>
        <v/>
      </c>
      <c r="H34" s="80" t="str">
        <f t="shared" si="0"/>
        <v/>
      </c>
      <c r="I34" s="73" t="str">
        <f>IFERROR(IF(D34&gt;1,_xlfn.XLOOKUP(D34, Cotação!D:D,Cotação!C:C),""),"")</f>
        <v/>
      </c>
      <c r="J34" s="80" t="str">
        <f t="shared" si="8"/>
        <v/>
      </c>
      <c r="K34" s="73" t="str">
        <f>IFERROR(IF(D34&gt;1,(I34*Apuração!$E34)-(Apuração!$G34*Apuração!$E34),""),"")</f>
        <v/>
      </c>
      <c r="L34" s="43" t="str">
        <f>IFERROR(IF(D34&gt;1,SUMIFS(Tabela7[Quantidade],Tabela7[Código Negociação],D34,Tabela7[C/V],"c"),""),"")</f>
        <v/>
      </c>
      <c r="M34" s="43" t="str">
        <f>IFERROR(IF(D34&gt;1,SUMIFS(Tabela7[Quantidade],Tabela7[Código Negociação],D34,Tabela7[C/V],"v"),""),"")</f>
        <v/>
      </c>
      <c r="N34" s="106" t="str">
        <f t="shared" si="1"/>
        <v/>
      </c>
      <c r="O34" s="73" t="str">
        <f>IFERROR(IF(D34&gt;1,_xlfn.XLOOKUP(D34&amp;"v",Tabela7[Código CV],Tabela7[VPM-V],,0),""),"")</f>
        <v/>
      </c>
      <c r="P34" s="106" t="str">
        <f>IFERROR(IF(D34&gt;1,SUMIFS(Tabela7[Preço Médio],Tabela7[Código Negociação],D34,Tabela7[C/V],"v"),"")/X34,"")</f>
        <v/>
      </c>
      <c r="Q34" s="106" t="str">
        <f t="shared" si="2"/>
        <v/>
      </c>
      <c r="R34" s="106" t="str">
        <f t="shared" si="3"/>
        <v/>
      </c>
      <c r="S34" s="106" t="str">
        <f t="shared" si="9"/>
        <v/>
      </c>
      <c r="T34" s="106" t="str">
        <f t="shared" si="10"/>
        <v/>
      </c>
      <c r="U34" s="106" t="str">
        <f t="shared" si="11"/>
        <v/>
      </c>
      <c r="V34" s="107" t="str">
        <f t="shared" si="12"/>
        <v/>
      </c>
      <c r="W34" s="88">
        <f>IFERROR(COUNTIF(Tabela7[Código CV],D34&amp;"c"),"")</f>
        <v>0</v>
      </c>
      <c r="X34" s="88">
        <f>IFERROR(COUNTIF(Tabela7[Código CV],D34&amp;"v"),"")</f>
        <v>0</v>
      </c>
    </row>
    <row r="35" spans="2:24" ht="15" customHeight="1" x14ac:dyDescent="0.3">
      <c r="B35" s="109" t="str">
        <f>IFERROR(IF(D35&gt;1,_xlfn.XLOOKUP(D35, Tabela7[Código Negociação],Tabela7[Classe]),""),"")</f>
        <v/>
      </c>
      <c r="C35" s="43" t="str">
        <f>IFERROR(IF(D35&gt;1,_xlfn.XLOOKUP(D35, Tabela7[Código Negociação],Tabela7[Empresa Nome]),""),"")</f>
        <v/>
      </c>
      <c r="D35" s="82"/>
      <c r="E35" s="43" t="str">
        <f>IFERROR(IF(D35&gt;1,SUMIFS(Tabela7[Quantidade],Tabela7[Código Negociação],D35,Tabela7[C/V],"c")-SUMIFS(Tabela7[Quantidade],Tabela7[Código Negociação],D35,Tabela7[C/V],"v"),""),"")</f>
        <v/>
      </c>
      <c r="F35" s="73" t="str">
        <f>IFERROR(IF(D35&gt;1,_xlfn.XLOOKUP(D35&amp;"c",Tabela7[Código CV],Tabela7[VPM-C],,0),""),"")</f>
        <v/>
      </c>
      <c r="G35" s="106" t="str">
        <f>IFERROR(IF(D35&gt;1,SUMIFS(Tabela7[Preço Médio],Tabela7[Código Negociação],D35,Tabela7[C/V],"c"),"")/W35,"")</f>
        <v/>
      </c>
      <c r="H35" s="80" t="str">
        <f t="shared" si="0"/>
        <v/>
      </c>
      <c r="I35" s="73" t="str">
        <f>IFERROR(IF(D35&gt;1,_xlfn.XLOOKUP(D35, Cotação!D:D,Cotação!C:C),""),"")</f>
        <v/>
      </c>
      <c r="J35" s="80" t="str">
        <f t="shared" si="8"/>
        <v/>
      </c>
      <c r="K35" s="73" t="str">
        <f>IFERROR(IF(D35&gt;1,(I35*Apuração!$E35)-(Apuração!$G35*Apuração!$E35),""),"")</f>
        <v/>
      </c>
      <c r="L35" s="43" t="str">
        <f>IFERROR(IF(D35&gt;1,SUMIFS(Tabela7[Quantidade],Tabela7[Código Negociação],D35,Tabela7[C/V],"c"),""),"")</f>
        <v/>
      </c>
      <c r="M35" s="43" t="str">
        <f>IFERROR(IF(D35&gt;1,SUMIFS(Tabela7[Quantidade],Tabela7[Código Negociação],D35,Tabela7[C/V],"v"),""),"")</f>
        <v/>
      </c>
      <c r="N35" s="106" t="str">
        <f t="shared" si="1"/>
        <v/>
      </c>
      <c r="O35" s="73" t="str">
        <f>IFERROR(IF(D35&gt;1,_xlfn.XLOOKUP(D35&amp;"v",Tabela7[Código CV],Tabela7[VPM-V],,0),""),"")</f>
        <v/>
      </c>
      <c r="P35" s="106" t="str">
        <f>IFERROR(IF(D35&gt;1,SUMIFS(Tabela7[Preço Médio],Tabela7[Código Negociação],D35,Tabela7[C/V],"v"),"")/X35,"")</f>
        <v/>
      </c>
      <c r="Q35" s="106" t="str">
        <f t="shared" si="2"/>
        <v/>
      </c>
      <c r="R35" s="106" t="str">
        <f t="shared" si="3"/>
        <v/>
      </c>
      <c r="S35" s="106" t="str">
        <f t="shared" si="9"/>
        <v/>
      </c>
      <c r="T35" s="106" t="str">
        <f t="shared" si="10"/>
        <v/>
      </c>
      <c r="U35" s="106" t="str">
        <f t="shared" si="11"/>
        <v/>
      </c>
      <c r="V35" s="107" t="str">
        <f t="shared" si="12"/>
        <v/>
      </c>
      <c r="W35" s="88">
        <f>IFERROR(COUNTIF(Tabela7[Código CV],D35&amp;"c"),"")</f>
        <v>0</v>
      </c>
      <c r="X35" s="88">
        <f>IFERROR(COUNTIF(Tabela7[Código CV],D35&amp;"v"),"")</f>
        <v>0</v>
      </c>
    </row>
    <row r="36" spans="2:24" ht="15" customHeight="1" x14ac:dyDescent="0.3">
      <c r="B36" s="109" t="str">
        <f>IFERROR(IF(D36&gt;1,_xlfn.XLOOKUP(D36, Tabela7[Código Negociação],Tabela7[Classe]),""),"")</f>
        <v/>
      </c>
      <c r="C36" s="43" t="str">
        <f>IFERROR(IF(D36&gt;1,_xlfn.XLOOKUP(D36, Tabela7[Código Negociação],Tabela7[Empresa Nome]),""),"")</f>
        <v/>
      </c>
      <c r="D36" s="82"/>
      <c r="E36" s="43" t="str">
        <f>IFERROR(IF(D36&gt;1,SUMIFS(Tabela7[Quantidade],Tabela7[Código Negociação],D36,Tabela7[C/V],"c")-SUMIFS(Tabela7[Quantidade],Tabela7[Código Negociação],D36,Tabela7[C/V],"v"),""),"")</f>
        <v/>
      </c>
      <c r="F36" s="73" t="str">
        <f>IFERROR(IF(D36&gt;1,_xlfn.XLOOKUP(D36&amp;"c",Tabela7[Código CV],Tabela7[VPM-C],,0),""),"")</f>
        <v/>
      </c>
      <c r="G36" s="106" t="str">
        <f>IFERROR(IF(D36&gt;1,SUMIFS(Tabela7[Preço Médio],Tabela7[Código Negociação],D36,Tabela7[C/V],"c"),"")/W36,"")</f>
        <v/>
      </c>
      <c r="H36" s="80" t="str">
        <f t="shared" si="0"/>
        <v/>
      </c>
      <c r="I36" s="73" t="str">
        <f>IFERROR(IF(D36&gt;1,_xlfn.XLOOKUP(D36, Cotação!D:D,Cotação!C:C),""),"")</f>
        <v/>
      </c>
      <c r="J36" s="80" t="str">
        <f t="shared" si="8"/>
        <v/>
      </c>
      <c r="K36" s="73" t="str">
        <f>IFERROR(IF(D36&gt;1,(I36*Apuração!$E36)-(Apuração!$G36*Apuração!$E36),""),"")</f>
        <v/>
      </c>
      <c r="L36" s="43" t="str">
        <f>IFERROR(IF(D36&gt;1,SUMIFS(Tabela7[Quantidade],Tabela7[Código Negociação],D36,Tabela7[C/V],"c"),""),"")</f>
        <v/>
      </c>
      <c r="M36" s="43" t="str">
        <f>IFERROR(IF(D36&gt;1,SUMIFS(Tabela7[Quantidade],Tabela7[Código Negociação],D36,Tabela7[C/V],"v"),""),"")</f>
        <v/>
      </c>
      <c r="N36" s="106" t="str">
        <f t="shared" si="1"/>
        <v/>
      </c>
      <c r="O36" s="73" t="str">
        <f>IFERROR(IF(D36&gt;1,_xlfn.XLOOKUP(D36&amp;"v",Tabela7[Código CV],Tabela7[VPM-V],,0),""),"")</f>
        <v/>
      </c>
      <c r="P36" s="106" t="str">
        <f>IFERROR(IF(D36&gt;1,SUMIFS(Tabela7[Preço Médio],Tabela7[Código Negociação],D36,Tabela7[C/V],"v"),"")/X36,"")</f>
        <v/>
      </c>
      <c r="Q36" s="106" t="str">
        <f t="shared" si="2"/>
        <v/>
      </c>
      <c r="R36" s="106" t="str">
        <f t="shared" si="3"/>
        <v/>
      </c>
      <c r="S36" s="106" t="str">
        <f t="shared" si="9"/>
        <v/>
      </c>
      <c r="T36" s="106" t="str">
        <f t="shared" si="10"/>
        <v/>
      </c>
      <c r="U36" s="106" t="str">
        <f t="shared" si="11"/>
        <v/>
      </c>
      <c r="V36" s="107" t="str">
        <f t="shared" si="12"/>
        <v/>
      </c>
      <c r="W36" s="88">
        <f>IFERROR(COUNTIF(Tabela7[Código CV],D36&amp;"c"),"")</f>
        <v>0</v>
      </c>
      <c r="X36" s="88">
        <f>IFERROR(COUNTIF(Tabela7[Código CV],D36&amp;"v"),"")</f>
        <v>0</v>
      </c>
    </row>
    <row r="37" spans="2:24" ht="15" customHeight="1" x14ac:dyDescent="0.3">
      <c r="B37" s="109" t="str">
        <f>IFERROR(IF(D37&gt;1,_xlfn.XLOOKUP(D37, Tabela7[Código Negociação],Tabela7[Classe]),""),"")</f>
        <v/>
      </c>
      <c r="C37" s="43" t="str">
        <f>IFERROR(IF(D37&gt;1,_xlfn.XLOOKUP(D37, Tabela7[Código Negociação],Tabela7[Empresa Nome]),""),"")</f>
        <v/>
      </c>
      <c r="D37" s="82"/>
      <c r="E37" s="43" t="str">
        <f>IFERROR(IF(D37&gt;1,SUMIFS(Tabela7[Quantidade],Tabela7[Código Negociação],D37,Tabela7[C/V],"c")-SUMIFS(Tabela7[Quantidade],Tabela7[Código Negociação],D37,Tabela7[C/V],"v"),""),"")</f>
        <v/>
      </c>
      <c r="F37" s="73" t="str">
        <f>IFERROR(IF(D37&gt;1,_xlfn.XLOOKUP(D37&amp;"c",Tabela7[Código CV],Tabela7[VPM-C],,0),""),"")</f>
        <v/>
      </c>
      <c r="G37" s="106" t="str">
        <f>IFERROR(IF(D37&gt;1,SUMIFS(Tabela7[Preço Médio],Tabela7[Código Negociação],D37,Tabela7[C/V],"c"),"")/W37,"")</f>
        <v/>
      </c>
      <c r="H37" s="80" t="str">
        <f t="shared" si="0"/>
        <v/>
      </c>
      <c r="I37" s="73" t="str">
        <f>IFERROR(IF(D37&gt;1,_xlfn.XLOOKUP(D37, Cotação!D:D,Cotação!C:C),""),"")</f>
        <v/>
      </c>
      <c r="J37" s="80" t="str">
        <f t="shared" si="8"/>
        <v/>
      </c>
      <c r="K37" s="73" t="str">
        <f>IFERROR(IF(D37&gt;1,(I37*Apuração!$E37)-(Apuração!$G37*Apuração!$E37),""),"")</f>
        <v/>
      </c>
      <c r="L37" s="43" t="str">
        <f>IFERROR(IF(D37&gt;1,SUMIFS(Tabela7[Quantidade],Tabela7[Código Negociação],D37,Tabela7[C/V],"c"),""),"")</f>
        <v/>
      </c>
      <c r="M37" s="43" t="str">
        <f>IFERROR(IF(D37&gt;1,SUMIFS(Tabela7[Quantidade],Tabela7[Código Negociação],D37,Tabela7[C/V],"v"),""),"")</f>
        <v/>
      </c>
      <c r="N37" s="106" t="str">
        <f t="shared" si="1"/>
        <v/>
      </c>
      <c r="O37" s="73" t="str">
        <f>IFERROR(IF(D37&gt;1,_xlfn.XLOOKUP(D37&amp;"v",Tabela7[Código CV],Tabela7[VPM-V],,0),""),"")</f>
        <v/>
      </c>
      <c r="P37" s="106" t="str">
        <f>IFERROR(IF(D37&gt;1,SUMIFS(Tabela7[Preço Médio],Tabela7[Código Negociação],D37,Tabela7[C/V],"v"),"")/X37,"")</f>
        <v/>
      </c>
      <c r="Q37" s="106" t="str">
        <f t="shared" si="2"/>
        <v/>
      </c>
      <c r="R37" s="106" t="str">
        <f t="shared" si="3"/>
        <v/>
      </c>
      <c r="S37" s="106" t="str">
        <f t="shared" si="9"/>
        <v/>
      </c>
      <c r="T37" s="106" t="str">
        <f t="shared" si="10"/>
        <v/>
      </c>
      <c r="U37" s="106" t="str">
        <f t="shared" si="11"/>
        <v/>
      </c>
      <c r="V37" s="107" t="str">
        <f t="shared" si="12"/>
        <v/>
      </c>
      <c r="W37" s="88">
        <f>IFERROR(COUNTIF(Tabela7[Código CV],D37&amp;"c"),"")</f>
        <v>0</v>
      </c>
      <c r="X37" s="88">
        <f>IFERROR(COUNTIF(Tabela7[Código CV],D37&amp;"v"),"")</f>
        <v>0</v>
      </c>
    </row>
    <row r="38" spans="2:24" ht="15" customHeight="1" x14ac:dyDescent="0.3">
      <c r="B38" s="109" t="str">
        <f>IFERROR(IF(D38&gt;1,_xlfn.XLOOKUP(D38, Tabela7[Código Negociação],Tabela7[Classe]),""),"")</f>
        <v/>
      </c>
      <c r="C38" s="43" t="str">
        <f>IFERROR(IF(D38&gt;1,_xlfn.XLOOKUP(D38, Tabela7[Código Negociação],Tabela7[Empresa Nome]),""),"")</f>
        <v/>
      </c>
      <c r="D38" s="82"/>
      <c r="E38" s="43" t="str">
        <f>IFERROR(IF(D38&gt;1,SUMIFS(Tabela7[Quantidade],Tabela7[Código Negociação],D38,Tabela7[C/V],"c")-SUMIFS(Tabela7[Quantidade],Tabela7[Código Negociação],D38,Tabela7[C/V],"v"),""),"")</f>
        <v/>
      </c>
      <c r="F38" s="73" t="str">
        <f>IFERROR(IF(D38&gt;1,_xlfn.XLOOKUP(D38&amp;"c",Tabela7[Código CV],Tabela7[VPM-C],,0),""),"")</f>
        <v/>
      </c>
      <c r="G38" s="106" t="str">
        <f>IFERROR(IF(D38&gt;1,SUMIFS(Tabela7[Preço Médio],Tabela7[Código Negociação],D38,Tabela7[C/V],"c"),"")/W38,"")</f>
        <v/>
      </c>
      <c r="H38" s="80" t="str">
        <f t="shared" si="0"/>
        <v/>
      </c>
      <c r="I38" s="73" t="str">
        <f>IFERROR(IF(D38&gt;1,_xlfn.XLOOKUP(D38, Cotação!D:D,Cotação!C:C),""),"")</f>
        <v/>
      </c>
      <c r="J38" s="80" t="str">
        <f t="shared" si="8"/>
        <v/>
      </c>
      <c r="K38" s="73" t="str">
        <f>IFERROR(IF(D38&gt;1,(I38*Apuração!$E38)-(Apuração!$G38*Apuração!$E38),""),"")</f>
        <v/>
      </c>
      <c r="L38" s="43" t="str">
        <f>IFERROR(IF(D38&gt;1,SUMIFS(Tabela7[Quantidade],Tabela7[Código Negociação],D38,Tabela7[C/V],"c"),""),"")</f>
        <v/>
      </c>
      <c r="M38" s="43" t="str">
        <f>IFERROR(IF(D38&gt;1,SUMIFS(Tabela7[Quantidade],Tabela7[Código Negociação],D38,Tabela7[C/V],"v"),""),"")</f>
        <v/>
      </c>
      <c r="N38" s="106" t="str">
        <f t="shared" si="1"/>
        <v/>
      </c>
      <c r="O38" s="73" t="str">
        <f>IFERROR(IF(D38&gt;1,_xlfn.XLOOKUP(D38&amp;"v",Tabela7[Código CV],Tabela7[VPM-V],,0),""),"")</f>
        <v/>
      </c>
      <c r="P38" s="106" t="str">
        <f>IFERROR(IF(D38&gt;1,SUMIFS(Tabela7[Preço Médio],Tabela7[Código Negociação],D38,Tabela7[C/V],"v"),"")/X38,"")</f>
        <v/>
      </c>
      <c r="Q38" s="106" t="str">
        <f t="shared" si="2"/>
        <v/>
      </c>
      <c r="R38" s="106" t="str">
        <f t="shared" si="3"/>
        <v/>
      </c>
      <c r="S38" s="106" t="str">
        <f t="shared" si="9"/>
        <v/>
      </c>
      <c r="T38" s="106" t="str">
        <f t="shared" si="10"/>
        <v/>
      </c>
      <c r="U38" s="106" t="str">
        <f t="shared" si="11"/>
        <v/>
      </c>
      <c r="V38" s="107" t="str">
        <f t="shared" si="12"/>
        <v/>
      </c>
      <c r="W38" s="88">
        <f>IFERROR(COUNTIF(Tabela7[Código CV],D38&amp;"c"),"")</f>
        <v>0</v>
      </c>
      <c r="X38" s="88">
        <f>IFERROR(COUNTIF(Tabela7[Código CV],D38&amp;"v"),"")</f>
        <v>0</v>
      </c>
    </row>
    <row r="39" spans="2:24" ht="15" customHeight="1" x14ac:dyDescent="0.3">
      <c r="B39" s="109" t="str">
        <f>IFERROR(IF(D39&gt;1,_xlfn.XLOOKUP(D39, Tabela7[Código Negociação],Tabela7[Classe]),""),"")</f>
        <v/>
      </c>
      <c r="C39" s="43" t="str">
        <f>IFERROR(IF(D39&gt;1,_xlfn.XLOOKUP(D39, Tabela7[Código Negociação],Tabela7[Empresa Nome]),""),"")</f>
        <v/>
      </c>
      <c r="D39" s="82"/>
      <c r="E39" s="43" t="str">
        <f>IFERROR(IF(D39&gt;1,SUMIFS(Tabela7[Quantidade],Tabela7[Código Negociação],D39,Tabela7[C/V],"c")-SUMIFS(Tabela7[Quantidade],Tabela7[Código Negociação],D39,Tabela7[C/V],"v"),""),"")</f>
        <v/>
      </c>
      <c r="F39" s="73" t="str">
        <f>IFERROR(IF(D39&gt;1,_xlfn.XLOOKUP(D39&amp;"c",Tabela7[Código CV],Tabela7[VPM-C],,0),""),"")</f>
        <v/>
      </c>
      <c r="G39" s="106" t="str">
        <f>IFERROR(IF(D39&gt;1,SUMIFS(Tabela7[Preço Médio],Tabela7[Código Negociação],D39,Tabela7[C/V],"c"),"")/W39,"")</f>
        <v/>
      </c>
      <c r="H39" s="80" t="str">
        <f t="shared" si="0"/>
        <v/>
      </c>
      <c r="I39" s="73" t="str">
        <f>IFERROR(IF(D39&gt;1,_xlfn.XLOOKUP(D39, Cotação!D:D,Cotação!C:C),""),"")</f>
        <v/>
      </c>
      <c r="J39" s="80" t="str">
        <f t="shared" si="8"/>
        <v/>
      </c>
      <c r="K39" s="73" t="str">
        <f>IFERROR(IF(D39&gt;1,(I39*Apuração!$E39)-(Apuração!$G39*Apuração!$E39),""),"")</f>
        <v/>
      </c>
      <c r="L39" s="43" t="str">
        <f>IFERROR(IF(D39&gt;1,SUMIFS(Tabela7[Quantidade],Tabela7[Código Negociação],D39,Tabela7[C/V],"c"),""),"")</f>
        <v/>
      </c>
      <c r="M39" s="43" t="str">
        <f>IFERROR(IF(D39&gt;1,SUMIFS(Tabela7[Quantidade],Tabela7[Código Negociação],D39,Tabela7[C/V],"v"),""),"")</f>
        <v/>
      </c>
      <c r="N39" s="106" t="str">
        <f t="shared" si="1"/>
        <v/>
      </c>
      <c r="O39" s="73" t="str">
        <f>IFERROR(IF(D39&gt;1,_xlfn.XLOOKUP(D39&amp;"v",Tabela7[Código CV],Tabela7[VPM-V],,0),""),"")</f>
        <v/>
      </c>
      <c r="P39" s="106" t="str">
        <f>IFERROR(IF(D39&gt;1,SUMIFS(Tabela7[Preço Médio],Tabela7[Código Negociação],D39,Tabela7[C/V],"v"),"")/X39,"")</f>
        <v/>
      </c>
      <c r="Q39" s="106" t="str">
        <f t="shared" si="2"/>
        <v/>
      </c>
      <c r="R39" s="106" t="str">
        <f t="shared" si="3"/>
        <v/>
      </c>
      <c r="S39" s="106" t="str">
        <f t="shared" si="9"/>
        <v/>
      </c>
      <c r="T39" s="106" t="str">
        <f t="shared" si="10"/>
        <v/>
      </c>
      <c r="U39" s="106" t="str">
        <f t="shared" si="11"/>
        <v/>
      </c>
      <c r="V39" s="107" t="str">
        <f t="shared" si="12"/>
        <v/>
      </c>
      <c r="W39" s="88">
        <f>IFERROR(COUNTIF(Tabela7[Código CV],D39&amp;"c"),"")</f>
        <v>0</v>
      </c>
      <c r="X39" s="88">
        <f>IFERROR(COUNTIF(Tabela7[Código CV],D39&amp;"v"),"")</f>
        <v>0</v>
      </c>
    </row>
    <row r="40" spans="2:24" ht="15" customHeight="1" x14ac:dyDescent="0.3">
      <c r="B40" s="109" t="str">
        <f>IFERROR(IF(D40&gt;1,_xlfn.XLOOKUP(D40, Tabela7[Código Negociação],Tabela7[Classe]),""),"")</f>
        <v/>
      </c>
      <c r="C40" s="43" t="str">
        <f>IFERROR(IF(D40&gt;1,_xlfn.XLOOKUP(D40, Tabela7[Código Negociação],Tabela7[Empresa Nome]),""),"")</f>
        <v/>
      </c>
      <c r="D40" s="82"/>
      <c r="E40" s="43" t="str">
        <f>IFERROR(IF(D40&gt;1,SUMIFS(Tabela7[Quantidade],Tabela7[Código Negociação],D40,Tabela7[C/V],"c")-SUMIFS(Tabela7[Quantidade],Tabela7[Código Negociação],D40,Tabela7[C/V],"v"),""),"")</f>
        <v/>
      </c>
      <c r="F40" s="73" t="str">
        <f>IFERROR(IF(D40&gt;1,_xlfn.XLOOKUP(D40&amp;"c",Tabela7[Código CV],Tabela7[VPM-C],,0),""),"")</f>
        <v/>
      </c>
      <c r="G40" s="106" t="str">
        <f>IFERROR(IF(D40&gt;1,SUMIFS(Tabela7[Preço Médio],Tabela7[Código Negociação],D40,Tabela7[C/V],"c"),"")/W40,"")</f>
        <v/>
      </c>
      <c r="H40" s="80" t="str">
        <f t="shared" si="0"/>
        <v/>
      </c>
      <c r="I40" s="73" t="str">
        <f>IFERROR(IF(D40&gt;1,_xlfn.XLOOKUP(D40, Cotação!D:D,Cotação!C:C),""),"")</f>
        <v/>
      </c>
      <c r="J40" s="80" t="str">
        <f t="shared" si="8"/>
        <v/>
      </c>
      <c r="K40" s="73" t="str">
        <f>IFERROR(IF(D40&gt;1,(I40*Apuração!$E40)-(Apuração!$G40*Apuração!$E40),""),"")</f>
        <v/>
      </c>
      <c r="L40" s="43" t="str">
        <f>IFERROR(IF(D40&gt;1,SUMIFS(Tabela7[Quantidade],Tabela7[Código Negociação],D40,Tabela7[C/V],"c"),""),"")</f>
        <v/>
      </c>
      <c r="M40" s="43" t="str">
        <f>IFERROR(IF(D40&gt;1,SUMIFS(Tabela7[Quantidade],Tabela7[Código Negociação],D40,Tabela7[C/V],"v"),""),"")</f>
        <v/>
      </c>
      <c r="N40" s="106" t="str">
        <f t="shared" si="1"/>
        <v/>
      </c>
      <c r="O40" s="73" t="str">
        <f>IFERROR(IF(D40&gt;1,_xlfn.XLOOKUP(D40&amp;"v",Tabela7[Código CV],Tabela7[VPM-V],,0),""),"")</f>
        <v/>
      </c>
      <c r="P40" s="106" t="str">
        <f>IFERROR(IF(D40&gt;1,SUMIFS(Tabela7[Preço Médio],Tabela7[Código Negociação],D40,Tabela7[C/V],"v"),"")/X40,"")</f>
        <v/>
      </c>
      <c r="Q40" s="106" t="str">
        <f t="shared" si="2"/>
        <v/>
      </c>
      <c r="R40" s="106" t="str">
        <f t="shared" si="3"/>
        <v/>
      </c>
      <c r="S40" s="106" t="str">
        <f t="shared" si="9"/>
        <v/>
      </c>
      <c r="T40" s="106" t="str">
        <f t="shared" si="10"/>
        <v/>
      </c>
      <c r="U40" s="106" t="str">
        <f t="shared" si="11"/>
        <v/>
      </c>
      <c r="V40" s="107" t="str">
        <f t="shared" si="12"/>
        <v/>
      </c>
      <c r="W40" s="88">
        <f>IFERROR(COUNTIF(Tabela7[Código CV],D40&amp;"c"),"")</f>
        <v>0</v>
      </c>
      <c r="X40" s="88">
        <f>IFERROR(COUNTIF(Tabela7[Código CV],D40&amp;"v"),"")</f>
        <v>0</v>
      </c>
    </row>
    <row r="41" spans="2:24" ht="15" customHeight="1" x14ac:dyDescent="0.3">
      <c r="B41" s="109" t="str">
        <f>IFERROR(IF(D41&gt;1,_xlfn.XLOOKUP(D41, Tabela7[Código Negociação],Tabela7[Classe]),""),"")</f>
        <v/>
      </c>
      <c r="C41" s="43" t="str">
        <f>IFERROR(IF(D41&gt;1,_xlfn.XLOOKUP(D41, Tabela7[Código Negociação],Tabela7[Empresa Nome]),""),"")</f>
        <v/>
      </c>
      <c r="D41" s="82"/>
      <c r="E41" s="43" t="str">
        <f>IFERROR(IF(D41&gt;1,SUMIFS(Tabela7[Quantidade],Tabela7[Código Negociação],D41,Tabela7[C/V],"c")-SUMIFS(Tabela7[Quantidade],Tabela7[Código Negociação],D41,Tabela7[C/V],"v"),""),"")</f>
        <v/>
      </c>
      <c r="F41" s="73" t="str">
        <f>IFERROR(IF(D41&gt;1,_xlfn.XLOOKUP(D41&amp;"c",Tabela7[Código CV],Tabela7[VPM-C],,0),""),"")</f>
        <v/>
      </c>
      <c r="G41" s="106" t="str">
        <f>IFERROR(IF(D41&gt;1,SUMIFS(Tabela7[Preço Médio],Tabela7[Código Negociação],D41,Tabela7[C/V],"c"),"")/W41,"")</f>
        <v/>
      </c>
      <c r="H41" s="80" t="str">
        <f t="shared" si="0"/>
        <v/>
      </c>
      <c r="I41" s="73" t="str">
        <f>IFERROR(IF(D41&gt;1,_xlfn.XLOOKUP(D41, Cotação!D:D,Cotação!C:C),""),"")</f>
        <v/>
      </c>
      <c r="J41" s="80" t="str">
        <f t="shared" si="8"/>
        <v/>
      </c>
      <c r="K41" s="73" t="str">
        <f>IFERROR(IF(D41&gt;1,(I41*Apuração!$E41)-(Apuração!$G41*Apuração!$E41),""),"")</f>
        <v/>
      </c>
      <c r="L41" s="43" t="str">
        <f>IFERROR(IF(D41&gt;1,SUMIFS(Tabela7[Quantidade],Tabela7[Código Negociação],D41,Tabela7[C/V],"c"),""),"")</f>
        <v/>
      </c>
      <c r="M41" s="43" t="str">
        <f>IFERROR(IF(D41&gt;1,SUMIFS(Tabela7[Quantidade],Tabela7[Código Negociação],D41,Tabela7[C/V],"v"),""),"")</f>
        <v/>
      </c>
      <c r="N41" s="106" t="str">
        <f t="shared" si="1"/>
        <v/>
      </c>
      <c r="O41" s="73" t="str">
        <f>IFERROR(IF(D41&gt;1,_xlfn.XLOOKUP(D41&amp;"v",Tabela7[Código CV],Tabela7[VPM-V],,0),""),"")</f>
        <v/>
      </c>
      <c r="P41" s="106" t="str">
        <f>IFERROR(IF(D41&gt;1,SUMIFS(Tabela7[Preço Médio],Tabela7[Código Negociação],D41,Tabela7[C/V],"v"),"")/X41,"")</f>
        <v/>
      </c>
      <c r="Q41" s="106" t="str">
        <f t="shared" si="2"/>
        <v/>
      </c>
      <c r="R41" s="106" t="str">
        <f t="shared" si="3"/>
        <v/>
      </c>
      <c r="S41" s="106" t="str">
        <f t="shared" si="9"/>
        <v/>
      </c>
      <c r="T41" s="106" t="str">
        <f t="shared" si="10"/>
        <v/>
      </c>
      <c r="U41" s="106" t="str">
        <f t="shared" si="11"/>
        <v/>
      </c>
      <c r="V41" s="107" t="str">
        <f t="shared" si="12"/>
        <v/>
      </c>
      <c r="W41" s="88">
        <f>IFERROR(COUNTIF(Tabela7[Código CV],D41&amp;"c"),"")</f>
        <v>0</v>
      </c>
      <c r="X41" s="88">
        <f>IFERROR(COUNTIF(Tabela7[Código CV],D41&amp;"v"),"")</f>
        <v>0</v>
      </c>
    </row>
    <row r="42" spans="2:24" ht="15" customHeight="1" x14ac:dyDescent="0.3">
      <c r="B42" s="109" t="str">
        <f>IFERROR(IF(D42&gt;1,_xlfn.XLOOKUP(D42, Tabela7[Código Negociação],Tabela7[Classe]),""),"")</f>
        <v/>
      </c>
      <c r="C42" s="43" t="str">
        <f>IFERROR(IF(D42&gt;1,_xlfn.XLOOKUP(D42, Tabela7[Código Negociação],Tabela7[Empresa Nome]),""),"")</f>
        <v/>
      </c>
      <c r="D42" s="82"/>
      <c r="E42" s="43" t="str">
        <f>IFERROR(IF(D42&gt;1,SUMIFS(Tabela7[Quantidade],Tabela7[Código Negociação],D42,Tabela7[C/V],"c")-SUMIFS(Tabela7[Quantidade],Tabela7[Código Negociação],D42,Tabela7[C/V],"v"),""),"")</f>
        <v/>
      </c>
      <c r="F42" s="73" t="str">
        <f>IFERROR(IF(D42&gt;1,_xlfn.XLOOKUP(D42&amp;"c",Tabela7[Código CV],Tabela7[VPM-C],,0),""),"")</f>
        <v/>
      </c>
      <c r="G42" s="106" t="str">
        <f>IFERROR(IF(D42&gt;1,SUMIFS(Tabela7[Preço Médio],Tabela7[Código Negociação],D42,Tabela7[C/V],"c"),"")/W42,"")</f>
        <v/>
      </c>
      <c r="H42" s="80" t="str">
        <f t="shared" si="0"/>
        <v/>
      </c>
      <c r="I42" s="73" t="str">
        <f>IFERROR(IF(D42&gt;1,_xlfn.XLOOKUP(D42, Cotação!D:D,Cotação!C:C),""),"")</f>
        <v/>
      </c>
      <c r="J42" s="80" t="str">
        <f t="shared" si="8"/>
        <v/>
      </c>
      <c r="K42" s="73" t="str">
        <f>IFERROR(IF(D42&gt;1,(I42*Apuração!$E42)-(Apuração!$G42*Apuração!$E42),""),"")</f>
        <v/>
      </c>
      <c r="L42" s="43" t="str">
        <f>IFERROR(IF(D42&gt;1,SUMIFS(Tabela7[Quantidade],Tabela7[Código Negociação],D42,Tabela7[C/V],"c"),""),"")</f>
        <v/>
      </c>
      <c r="M42" s="43" t="str">
        <f>IFERROR(IF(D42&gt;1,SUMIFS(Tabela7[Quantidade],Tabela7[Código Negociação],D42,Tabela7[C/V],"v"),""),"")</f>
        <v/>
      </c>
      <c r="N42" s="106" t="str">
        <f t="shared" si="1"/>
        <v/>
      </c>
      <c r="O42" s="73" t="str">
        <f>IFERROR(IF(D42&gt;1,_xlfn.XLOOKUP(D42&amp;"v",Tabela7[Código CV],Tabela7[VPM-V],,0),""),"")</f>
        <v/>
      </c>
      <c r="P42" s="106" t="str">
        <f>IFERROR(IF(D42&gt;1,SUMIFS(Tabela7[Preço Médio],Tabela7[Código Negociação],D42,Tabela7[C/V],"v"),"")/X42,"")</f>
        <v/>
      </c>
      <c r="Q42" s="106" t="str">
        <f t="shared" si="2"/>
        <v/>
      </c>
      <c r="R42" s="106" t="str">
        <f t="shared" si="3"/>
        <v/>
      </c>
      <c r="S42" s="106" t="str">
        <f t="shared" si="9"/>
        <v/>
      </c>
      <c r="T42" s="106" t="str">
        <f t="shared" si="10"/>
        <v/>
      </c>
      <c r="U42" s="106" t="str">
        <f t="shared" si="11"/>
        <v/>
      </c>
      <c r="V42" s="107" t="str">
        <f t="shared" si="12"/>
        <v/>
      </c>
      <c r="W42" s="88">
        <f>IFERROR(COUNTIF(Tabela7[Código CV],D42&amp;"c"),"")</f>
        <v>0</v>
      </c>
      <c r="X42" s="88">
        <f>IFERROR(COUNTIF(Tabela7[Código CV],D42&amp;"v"),"")</f>
        <v>0</v>
      </c>
    </row>
    <row r="43" spans="2:24" ht="15" customHeight="1" x14ac:dyDescent="0.3">
      <c r="B43" s="109" t="str">
        <f>IFERROR(IF(D43&gt;1,_xlfn.XLOOKUP(D43, Tabela7[Código Negociação],Tabela7[Classe]),""),"")</f>
        <v/>
      </c>
      <c r="C43" s="43" t="str">
        <f>IFERROR(IF(D43&gt;1,_xlfn.XLOOKUP(D43, Tabela7[Código Negociação],Tabela7[Empresa Nome]),""),"")</f>
        <v/>
      </c>
      <c r="D43" s="82"/>
      <c r="E43" s="43" t="str">
        <f>IFERROR(IF(D43&gt;1,SUMIFS(Tabela7[Quantidade],Tabela7[Código Negociação],D43,Tabela7[C/V],"c")-SUMIFS(Tabela7[Quantidade],Tabela7[Código Negociação],D43,Tabela7[C/V],"v"),""),"")</f>
        <v/>
      </c>
      <c r="F43" s="73" t="str">
        <f>IFERROR(IF(D43&gt;1,_xlfn.XLOOKUP(D43&amp;"c",Tabela7[Código CV],Tabela7[VPM-C],,0),""),"")</f>
        <v/>
      </c>
      <c r="G43" s="106" t="str">
        <f>IFERROR(IF(D43&gt;1,SUMIFS(Tabela7[Preço Médio],Tabela7[Código Negociação],D43,Tabela7[C/V],"c"),"")/W43,"")</f>
        <v/>
      </c>
      <c r="H43" s="80" t="str">
        <f t="shared" si="0"/>
        <v/>
      </c>
      <c r="I43" s="73" t="str">
        <f>IFERROR(IF(D43&gt;1,_xlfn.XLOOKUP(D43, Cotação!D:D,Cotação!C:C),""),"")</f>
        <v/>
      </c>
      <c r="J43" s="80" t="str">
        <f t="shared" si="8"/>
        <v/>
      </c>
      <c r="K43" s="73" t="str">
        <f>IFERROR(IF(D43&gt;1,(I43*Apuração!$E43)-(Apuração!$G43*Apuração!$E43),""),"")</f>
        <v/>
      </c>
      <c r="L43" s="43" t="str">
        <f>IFERROR(IF(D43&gt;1,SUMIFS(Tabela7[Quantidade],Tabela7[Código Negociação],D43,Tabela7[C/V],"c"),""),"")</f>
        <v/>
      </c>
      <c r="M43" s="43" t="str">
        <f>IFERROR(IF(D43&gt;1,SUMIFS(Tabela7[Quantidade],Tabela7[Código Negociação],D43,Tabela7[C/V],"v"),""),"")</f>
        <v/>
      </c>
      <c r="N43" s="106" t="str">
        <f t="shared" si="1"/>
        <v/>
      </c>
      <c r="O43" s="73" t="str">
        <f>IFERROR(IF(D43&gt;1,_xlfn.XLOOKUP(D43&amp;"v",Tabela7[Código CV],Tabela7[VPM-V],,0),""),"")</f>
        <v/>
      </c>
      <c r="P43" s="106" t="str">
        <f>IFERROR(IF(D43&gt;1,SUMIFS(Tabela7[Preço Médio],Tabela7[Código Negociação],D43,Tabela7[C/V],"v"),"")/X43,"")</f>
        <v/>
      </c>
      <c r="Q43" s="106" t="str">
        <f t="shared" si="2"/>
        <v/>
      </c>
      <c r="R43" s="106" t="str">
        <f t="shared" si="3"/>
        <v/>
      </c>
      <c r="S43" s="106" t="str">
        <f t="shared" si="9"/>
        <v/>
      </c>
      <c r="T43" s="106" t="str">
        <f t="shared" si="10"/>
        <v/>
      </c>
      <c r="U43" s="106" t="str">
        <f t="shared" si="11"/>
        <v/>
      </c>
      <c r="V43" s="107" t="str">
        <f t="shared" si="12"/>
        <v/>
      </c>
      <c r="W43" s="88">
        <f>IFERROR(COUNTIF(Tabela7[Código CV],D43&amp;"c"),"")</f>
        <v>0</v>
      </c>
      <c r="X43" s="88">
        <f>IFERROR(COUNTIF(Tabela7[Código CV],D43&amp;"v"),"")</f>
        <v>0</v>
      </c>
    </row>
    <row r="44" spans="2:24" ht="15" customHeight="1" x14ac:dyDescent="0.3">
      <c r="B44" s="109" t="str">
        <f>IFERROR(IF(D44&gt;1,_xlfn.XLOOKUP(D44, Tabela7[Código Negociação],Tabela7[Classe]),""),"")</f>
        <v/>
      </c>
      <c r="C44" s="43" t="str">
        <f>IFERROR(IF(D44&gt;1,_xlfn.XLOOKUP(D44, Tabela7[Código Negociação],Tabela7[Empresa Nome]),""),"")</f>
        <v/>
      </c>
      <c r="D44" s="82"/>
      <c r="E44" s="43" t="str">
        <f>IFERROR(IF(D44&gt;1,SUMIFS(Tabela7[Quantidade],Tabela7[Código Negociação],D44,Tabela7[C/V],"c")-SUMIFS(Tabela7[Quantidade],Tabela7[Código Negociação],D44,Tabela7[C/V],"v"),""),"")</f>
        <v/>
      </c>
      <c r="F44" s="73" t="str">
        <f>IFERROR(IF(D44&gt;1,_xlfn.XLOOKUP(D44&amp;"c",Tabela7[Código CV],Tabela7[VPM-C],,0),""),"")</f>
        <v/>
      </c>
      <c r="G44" s="106" t="str">
        <f>IFERROR(IF(D44&gt;1,SUMIFS(Tabela7[Preço Médio],Tabela7[Código Negociação],D44,Tabela7[C/V],"c"),"")/W44,"")</f>
        <v/>
      </c>
      <c r="H44" s="80" t="str">
        <f t="shared" si="0"/>
        <v/>
      </c>
      <c r="I44" s="73" t="str">
        <f>IFERROR(IF(D44&gt;1,_xlfn.XLOOKUP(D44, Cotação!D:D,Cotação!C:C),""),"")</f>
        <v/>
      </c>
      <c r="J44" s="80" t="str">
        <f t="shared" si="8"/>
        <v/>
      </c>
      <c r="K44" s="73" t="str">
        <f>IFERROR(IF(D44&gt;1,(I44*Apuração!$E44)-(Apuração!$G44*Apuração!$E44),""),"")</f>
        <v/>
      </c>
      <c r="L44" s="43" t="str">
        <f>IFERROR(IF(D44&gt;1,SUMIFS(Tabela7[Quantidade],Tabela7[Código Negociação],D44,Tabela7[C/V],"c"),""),"")</f>
        <v/>
      </c>
      <c r="M44" s="43" t="str">
        <f>IFERROR(IF(D44&gt;1,SUMIFS(Tabela7[Quantidade],Tabela7[Código Negociação],D44,Tabela7[C/V],"v"),""),"")</f>
        <v/>
      </c>
      <c r="N44" s="106" t="str">
        <f t="shared" si="1"/>
        <v/>
      </c>
      <c r="O44" s="73" t="str">
        <f>IFERROR(IF(D44&gt;1,_xlfn.XLOOKUP(D44&amp;"v",Tabela7[Código CV],Tabela7[VPM-V],,0),""),"")</f>
        <v/>
      </c>
      <c r="P44" s="106" t="str">
        <f>IFERROR(IF(D44&gt;1,SUMIFS(Tabela7[Preço Médio],Tabela7[Código Negociação],D44,Tabela7[C/V],"v"),"")/X44,"")</f>
        <v/>
      </c>
      <c r="Q44" s="106" t="str">
        <f t="shared" si="2"/>
        <v/>
      </c>
      <c r="R44" s="106" t="str">
        <f t="shared" si="3"/>
        <v/>
      </c>
      <c r="S44" s="106" t="str">
        <f t="shared" si="9"/>
        <v/>
      </c>
      <c r="T44" s="106" t="str">
        <f t="shared" si="10"/>
        <v/>
      </c>
      <c r="U44" s="106" t="str">
        <f t="shared" si="11"/>
        <v/>
      </c>
      <c r="V44" s="107" t="str">
        <f t="shared" si="12"/>
        <v/>
      </c>
      <c r="W44" s="88">
        <f>IFERROR(COUNTIF(Tabela7[Código CV],D44&amp;"c"),"")</f>
        <v>0</v>
      </c>
      <c r="X44" s="88">
        <f>IFERROR(COUNTIF(Tabela7[Código CV],D44&amp;"v"),"")</f>
        <v>0</v>
      </c>
    </row>
    <row r="45" spans="2:24" ht="15" customHeight="1" x14ac:dyDescent="0.3">
      <c r="B45" s="109" t="str">
        <f>IFERROR(IF(D45&gt;1,_xlfn.XLOOKUP(D45, Tabela7[Código Negociação],Tabela7[Classe]),""),"")</f>
        <v/>
      </c>
      <c r="C45" s="43" t="str">
        <f>IFERROR(IF(D45&gt;1,_xlfn.XLOOKUP(D45, Tabela7[Código Negociação],Tabela7[Empresa Nome]),""),"")</f>
        <v/>
      </c>
      <c r="D45" s="82"/>
      <c r="E45" s="43" t="str">
        <f>IFERROR(IF(D45&gt;1,SUMIFS(Tabela7[Quantidade],Tabela7[Código Negociação],D45,Tabela7[C/V],"c")-SUMIFS(Tabela7[Quantidade],Tabela7[Código Negociação],D45,Tabela7[C/V],"v"),""),"")</f>
        <v/>
      </c>
      <c r="F45" s="73" t="str">
        <f>IFERROR(IF(D45&gt;1,_xlfn.XLOOKUP(D45&amp;"c",Tabela7[Código CV],Tabela7[VPM-C],,0),""),"")</f>
        <v/>
      </c>
      <c r="G45" s="106" t="str">
        <f>IFERROR(IF(D45&gt;1,SUMIFS(Tabela7[Preço Médio],Tabela7[Código Negociação],D45,Tabela7[C/V],"c"),"")/W45,"")</f>
        <v/>
      </c>
      <c r="H45" s="80" t="str">
        <f t="shared" si="0"/>
        <v/>
      </c>
      <c r="I45" s="73" t="str">
        <f>IFERROR(IF(D45&gt;1,_xlfn.XLOOKUP(D45, Cotação!D:D,Cotação!C:C),""),"")</f>
        <v/>
      </c>
      <c r="J45" s="80" t="str">
        <f t="shared" si="8"/>
        <v/>
      </c>
      <c r="K45" s="73" t="str">
        <f>IFERROR(IF(D45&gt;1,(I45*Apuração!$E45)-(Apuração!$G45*Apuração!$E45),""),"")</f>
        <v/>
      </c>
      <c r="L45" s="43" t="str">
        <f>IFERROR(IF(D45&gt;1,SUMIFS(Tabela7[Quantidade],Tabela7[Código Negociação],D45,Tabela7[C/V],"c"),""),"")</f>
        <v/>
      </c>
      <c r="M45" s="43" t="str">
        <f>IFERROR(IF(D45&gt;1,SUMIFS(Tabela7[Quantidade],Tabela7[Código Negociação],D45,Tabela7[C/V],"v"),""),"")</f>
        <v/>
      </c>
      <c r="N45" s="106" t="str">
        <f t="shared" si="1"/>
        <v/>
      </c>
      <c r="O45" s="73" t="str">
        <f>IFERROR(IF(D45&gt;1,_xlfn.XLOOKUP(D45&amp;"v",Tabela7[Código CV],Tabela7[VPM-V],,0),""),"")</f>
        <v/>
      </c>
      <c r="P45" s="106" t="str">
        <f>IFERROR(IF(D45&gt;1,SUMIFS(Tabela7[Preço Médio],Tabela7[Código Negociação],D45,Tabela7[C/V],"v"),"")/X45,"")</f>
        <v/>
      </c>
      <c r="Q45" s="106" t="str">
        <f t="shared" si="2"/>
        <v/>
      </c>
      <c r="R45" s="106" t="str">
        <f t="shared" si="3"/>
        <v/>
      </c>
      <c r="S45" s="106" t="str">
        <f t="shared" si="9"/>
        <v/>
      </c>
      <c r="T45" s="106" t="str">
        <f t="shared" si="10"/>
        <v/>
      </c>
      <c r="U45" s="106" t="str">
        <f t="shared" si="11"/>
        <v/>
      </c>
      <c r="V45" s="107" t="str">
        <f t="shared" si="12"/>
        <v/>
      </c>
      <c r="W45" s="88">
        <f>IFERROR(COUNTIF(Tabela7[Código CV],D45&amp;"c"),"")</f>
        <v>0</v>
      </c>
      <c r="X45" s="88">
        <f>IFERROR(COUNTIF(Tabela7[Código CV],D45&amp;"v"),"")</f>
        <v>0</v>
      </c>
    </row>
    <row r="46" spans="2:24" ht="15" customHeight="1" x14ac:dyDescent="0.3">
      <c r="B46" s="109" t="str">
        <f>IFERROR(IF(D46&gt;1,_xlfn.XLOOKUP(D46, Tabela7[Código Negociação],Tabela7[Classe]),""),"")</f>
        <v/>
      </c>
      <c r="C46" s="43" t="str">
        <f>IFERROR(IF(D46&gt;1,_xlfn.XLOOKUP(D46, Tabela7[Código Negociação],Tabela7[Empresa Nome]),""),"")</f>
        <v/>
      </c>
      <c r="D46" s="82"/>
      <c r="E46" s="43" t="str">
        <f>IFERROR(IF(D46&gt;1,SUMIFS(Tabela7[Quantidade],Tabela7[Código Negociação],D46,Tabela7[C/V],"c")-SUMIFS(Tabela7[Quantidade],Tabela7[Código Negociação],D46,Tabela7[C/V],"v"),""),"")</f>
        <v/>
      </c>
      <c r="F46" s="73" t="str">
        <f>IFERROR(IF(D46&gt;1,_xlfn.XLOOKUP(D46&amp;"c",Tabela7[Código CV],Tabela7[VPM-C],,0),""),"")</f>
        <v/>
      </c>
      <c r="G46" s="106" t="str">
        <f>IFERROR(IF(D46&gt;1,SUMIFS(Tabela7[Preço Médio],Tabela7[Código Negociação],D46,Tabela7[C/V],"c"),"")/W46,"")</f>
        <v/>
      </c>
      <c r="H46" s="80" t="str">
        <f t="shared" si="0"/>
        <v/>
      </c>
      <c r="I46" s="73" t="str">
        <f>IFERROR(IF(D46&gt;1,_xlfn.XLOOKUP(D46, Cotação!D:D,Cotação!C:C),""),"")</f>
        <v/>
      </c>
      <c r="J46" s="80" t="str">
        <f t="shared" si="8"/>
        <v/>
      </c>
      <c r="K46" s="73" t="str">
        <f>IFERROR(IF(D46&gt;1,(I46*Apuração!$E46)-(Apuração!$G46*Apuração!$E46),""),"")</f>
        <v/>
      </c>
      <c r="L46" s="43" t="str">
        <f>IFERROR(IF(D46&gt;1,SUMIFS(Tabela7[Quantidade],Tabela7[Código Negociação],D46,Tabela7[C/V],"c"),""),"")</f>
        <v/>
      </c>
      <c r="M46" s="43" t="str">
        <f>IFERROR(IF(D46&gt;1,SUMIFS(Tabela7[Quantidade],Tabela7[Código Negociação],D46,Tabela7[C/V],"v"),""),"")</f>
        <v/>
      </c>
      <c r="N46" s="106" t="str">
        <f t="shared" si="1"/>
        <v/>
      </c>
      <c r="O46" s="73" t="str">
        <f>IFERROR(IF(D46&gt;1,_xlfn.XLOOKUP(D46&amp;"v",Tabela7[Código CV],Tabela7[VPM-V],,0),""),"")</f>
        <v/>
      </c>
      <c r="P46" s="106" t="str">
        <f>IFERROR(IF(D46&gt;1,SUMIFS(Tabela7[Preço Médio],Tabela7[Código Negociação],D46,Tabela7[C/V],"v"),"")/X46,"")</f>
        <v/>
      </c>
      <c r="Q46" s="106" t="str">
        <f t="shared" si="2"/>
        <v/>
      </c>
      <c r="R46" s="106" t="str">
        <f t="shared" si="3"/>
        <v/>
      </c>
      <c r="S46" s="106" t="str">
        <f t="shared" si="9"/>
        <v/>
      </c>
      <c r="T46" s="106" t="str">
        <f t="shared" si="10"/>
        <v/>
      </c>
      <c r="U46" s="106" t="str">
        <f t="shared" si="11"/>
        <v/>
      </c>
      <c r="V46" s="107" t="str">
        <f t="shared" si="12"/>
        <v/>
      </c>
      <c r="W46" s="88">
        <f>IFERROR(COUNTIF(Tabela7[Código CV],D46&amp;"c"),"")</f>
        <v>0</v>
      </c>
      <c r="X46" s="88">
        <f>IFERROR(COUNTIF(Tabela7[Código CV],D46&amp;"v"),"")</f>
        <v>0</v>
      </c>
    </row>
    <row r="47" spans="2:24" ht="15" customHeight="1" x14ac:dyDescent="0.3">
      <c r="B47" s="109" t="str">
        <f>IFERROR(IF(D47&gt;1,_xlfn.XLOOKUP(D47, Tabela7[Código Negociação],Tabela7[Classe]),""),"")</f>
        <v/>
      </c>
      <c r="C47" s="43" t="str">
        <f>IFERROR(IF(D47&gt;1,_xlfn.XLOOKUP(D47, Tabela7[Código Negociação],Tabela7[Empresa Nome]),""),"")</f>
        <v/>
      </c>
      <c r="D47" s="82"/>
      <c r="E47" s="43" t="str">
        <f>IFERROR(IF(D47&gt;1,SUMIFS(Tabela7[Quantidade],Tabela7[Código Negociação],D47,Tabela7[C/V],"c")-SUMIFS(Tabela7[Quantidade],Tabela7[Código Negociação],D47,Tabela7[C/V],"v"),""),"")</f>
        <v/>
      </c>
      <c r="F47" s="73" t="str">
        <f>IFERROR(IF(D47&gt;1,_xlfn.XLOOKUP(D47&amp;"c",Tabela7[Código CV],Tabela7[VPM-C],,0),""),"")</f>
        <v/>
      </c>
      <c r="G47" s="106" t="str">
        <f>IFERROR(IF(D47&gt;1,SUMIFS(Tabela7[Preço Médio],Tabela7[Código Negociação],D47,Tabela7[C/V],"c"),"")/W47,"")</f>
        <v/>
      </c>
      <c r="H47" s="80" t="str">
        <f t="shared" si="0"/>
        <v/>
      </c>
      <c r="I47" s="73" t="str">
        <f>IFERROR(IF(D47&gt;1,_xlfn.XLOOKUP(D47, Cotação!D:D,Cotação!C:C),""),"")</f>
        <v/>
      </c>
      <c r="J47" s="80" t="str">
        <f t="shared" si="8"/>
        <v/>
      </c>
      <c r="K47" s="73" t="str">
        <f>IFERROR(IF(D47&gt;1,(I47*Apuração!$E47)-(Apuração!$G47*Apuração!$E47),""),"")</f>
        <v/>
      </c>
      <c r="L47" s="43" t="str">
        <f>IFERROR(IF(D47&gt;1,SUMIFS(Tabela7[Quantidade],Tabela7[Código Negociação],D47,Tabela7[C/V],"c"),""),"")</f>
        <v/>
      </c>
      <c r="M47" s="43" t="str">
        <f>IFERROR(IF(D47&gt;1,SUMIFS(Tabela7[Quantidade],Tabela7[Código Negociação],D47,Tabela7[C/V],"v"),""),"")</f>
        <v/>
      </c>
      <c r="N47" s="106" t="str">
        <f t="shared" si="1"/>
        <v/>
      </c>
      <c r="O47" s="73" t="str">
        <f>IFERROR(IF(D47&gt;1,_xlfn.XLOOKUP(D47&amp;"v",Tabela7[Código CV],Tabela7[VPM-V],,0),""),"")</f>
        <v/>
      </c>
      <c r="P47" s="106" t="str">
        <f>IFERROR(IF(D47&gt;1,SUMIFS(Tabela7[Preço Médio],Tabela7[Código Negociação],D47,Tabela7[C/V],"v"),"")/X47,"")</f>
        <v/>
      </c>
      <c r="Q47" s="106" t="str">
        <f t="shared" si="2"/>
        <v/>
      </c>
      <c r="R47" s="106" t="str">
        <f t="shared" si="3"/>
        <v/>
      </c>
      <c r="S47" s="106" t="str">
        <f t="shared" si="9"/>
        <v/>
      </c>
      <c r="T47" s="106" t="str">
        <f t="shared" si="10"/>
        <v/>
      </c>
      <c r="U47" s="106" t="str">
        <f t="shared" si="11"/>
        <v/>
      </c>
      <c r="V47" s="107" t="str">
        <f t="shared" si="12"/>
        <v/>
      </c>
      <c r="W47" s="88">
        <f>IFERROR(COUNTIF(Tabela7[Código CV],D47&amp;"c"),"")</f>
        <v>0</v>
      </c>
      <c r="X47" s="88">
        <f>IFERROR(COUNTIF(Tabela7[Código CV],D47&amp;"v"),"")</f>
        <v>0</v>
      </c>
    </row>
    <row r="48" spans="2:24" ht="15" customHeight="1" x14ac:dyDescent="0.3">
      <c r="B48" s="109" t="str">
        <f>IFERROR(IF(D48&gt;1,_xlfn.XLOOKUP(D48, Tabela7[Código Negociação],Tabela7[Classe]),""),"")</f>
        <v/>
      </c>
      <c r="C48" s="43" t="str">
        <f>IFERROR(IF(D48&gt;1,_xlfn.XLOOKUP(D48, Tabela7[Código Negociação],Tabela7[Empresa Nome]),""),"")</f>
        <v/>
      </c>
      <c r="D48" s="82"/>
      <c r="E48" s="43" t="str">
        <f>IFERROR(IF(D48&gt;1,SUMIFS(Tabela7[Quantidade],Tabela7[Código Negociação],D48,Tabela7[C/V],"c")-SUMIFS(Tabela7[Quantidade],Tabela7[Código Negociação],D48,Tabela7[C/V],"v"),""),"")</f>
        <v/>
      </c>
      <c r="F48" s="73" t="str">
        <f>IFERROR(IF(D48&gt;1,_xlfn.XLOOKUP(D48&amp;"c",Tabela7[Código CV],Tabela7[VPM-C],,0),""),"")</f>
        <v/>
      </c>
      <c r="G48" s="106" t="str">
        <f>IFERROR(IF(D48&gt;1,SUMIFS(Tabela7[Preço Médio],Tabela7[Código Negociação],D48,Tabela7[C/V],"c"),"")/W48,"")</f>
        <v/>
      </c>
      <c r="H48" s="80" t="str">
        <f t="shared" si="0"/>
        <v/>
      </c>
      <c r="I48" s="73" t="str">
        <f>IFERROR(IF(D48&gt;1,_xlfn.XLOOKUP(D48, Cotação!D:D,Cotação!C:C),""),"")</f>
        <v/>
      </c>
      <c r="J48" s="80" t="str">
        <f t="shared" si="8"/>
        <v/>
      </c>
      <c r="K48" s="73" t="str">
        <f>IFERROR(IF(D48&gt;1,(I48*Apuração!$E48)-(Apuração!$G48*Apuração!$E48),""),"")</f>
        <v/>
      </c>
      <c r="L48" s="43" t="str">
        <f>IFERROR(IF(D48&gt;1,SUMIFS(Tabela7[Quantidade],Tabela7[Código Negociação],D48,Tabela7[C/V],"c"),""),"")</f>
        <v/>
      </c>
      <c r="M48" s="43" t="str">
        <f>IFERROR(IF(D48&gt;1,SUMIFS(Tabela7[Quantidade],Tabela7[Código Negociação],D48,Tabela7[C/V],"v"),""),"")</f>
        <v/>
      </c>
      <c r="N48" s="106" t="str">
        <f t="shared" si="1"/>
        <v/>
      </c>
      <c r="O48" s="73" t="str">
        <f>IFERROR(IF(D48&gt;1,_xlfn.XLOOKUP(D48&amp;"v",Tabela7[Código CV],Tabela7[VPM-V],,0),""),"")</f>
        <v/>
      </c>
      <c r="P48" s="106" t="str">
        <f>IFERROR(IF(D48&gt;1,SUMIFS(Tabela7[Preço Médio],Tabela7[Código Negociação],D48,Tabela7[C/V],"v"),"")/X48,"")</f>
        <v/>
      </c>
      <c r="Q48" s="106" t="str">
        <f t="shared" si="2"/>
        <v/>
      </c>
      <c r="R48" s="106" t="str">
        <f t="shared" si="3"/>
        <v/>
      </c>
      <c r="S48" s="106" t="str">
        <f t="shared" si="9"/>
        <v/>
      </c>
      <c r="T48" s="106" t="str">
        <f t="shared" si="10"/>
        <v/>
      </c>
      <c r="U48" s="106" t="str">
        <f t="shared" si="11"/>
        <v/>
      </c>
      <c r="V48" s="107" t="str">
        <f t="shared" si="12"/>
        <v/>
      </c>
      <c r="W48" s="88">
        <f>IFERROR(COUNTIF(Tabela7[Código CV],D48&amp;"c"),"")</f>
        <v>0</v>
      </c>
      <c r="X48" s="88">
        <f>IFERROR(COUNTIF(Tabela7[Código CV],D48&amp;"v"),"")</f>
        <v>0</v>
      </c>
    </row>
    <row r="49" spans="2:24" ht="15" customHeight="1" x14ac:dyDescent="0.3">
      <c r="B49" s="109" t="str">
        <f>IFERROR(IF(D49&gt;1,_xlfn.XLOOKUP(D49, Tabela7[Código Negociação],Tabela7[Classe]),""),"")</f>
        <v/>
      </c>
      <c r="C49" s="43" t="str">
        <f>IFERROR(IF(D49&gt;1,_xlfn.XLOOKUP(D49, Tabela7[Código Negociação],Tabela7[Empresa Nome]),""),"")</f>
        <v/>
      </c>
      <c r="D49" s="82"/>
      <c r="E49" s="43" t="str">
        <f>IFERROR(IF(D49&gt;1,SUMIFS(Tabela7[Quantidade],Tabela7[Código Negociação],D49,Tabela7[C/V],"c")-SUMIFS(Tabela7[Quantidade],Tabela7[Código Negociação],D49,Tabela7[C/V],"v"),""),"")</f>
        <v/>
      </c>
      <c r="F49" s="73" t="str">
        <f>IFERROR(IF(D49&gt;1,_xlfn.XLOOKUP(D49&amp;"c",Tabela7[Código CV],Tabela7[VPM-C],,0),""),"")</f>
        <v/>
      </c>
      <c r="G49" s="106" t="str">
        <f>IFERROR(IF(D49&gt;1,SUMIFS(Tabela7[Preço Médio],Tabela7[Código Negociação],D49,Tabela7[C/V],"c"),"")/W49,"")</f>
        <v/>
      </c>
      <c r="H49" s="80" t="str">
        <f t="shared" si="0"/>
        <v/>
      </c>
      <c r="I49" s="73" t="str">
        <f>IFERROR(IF(D49&gt;1,_xlfn.XLOOKUP(D49, Cotação!D:D,Cotação!C:C),""),"")</f>
        <v/>
      </c>
      <c r="J49" s="80" t="str">
        <f t="shared" si="8"/>
        <v/>
      </c>
      <c r="K49" s="73" t="str">
        <f>IFERROR(IF(D49&gt;1,(I49*Apuração!$E49)-(Apuração!$G49*Apuração!$E49),""),"")</f>
        <v/>
      </c>
      <c r="L49" s="43" t="str">
        <f>IFERROR(IF(D49&gt;1,SUMIFS(Tabela7[Quantidade],Tabela7[Código Negociação],D49,Tabela7[C/V],"c"),""),"")</f>
        <v/>
      </c>
      <c r="M49" s="43" t="str">
        <f>IFERROR(IF(D49&gt;1,SUMIFS(Tabela7[Quantidade],Tabela7[Código Negociação],D49,Tabela7[C/V],"v"),""),"")</f>
        <v/>
      </c>
      <c r="N49" s="106" t="str">
        <f t="shared" si="1"/>
        <v/>
      </c>
      <c r="O49" s="73" t="str">
        <f>IFERROR(IF(D49&gt;1,_xlfn.XLOOKUP(D49&amp;"v",Tabela7[Código CV],Tabela7[VPM-V],,0),""),"")</f>
        <v/>
      </c>
      <c r="P49" s="106" t="str">
        <f>IFERROR(IF(D49&gt;1,SUMIFS(Tabela7[Preço Médio],Tabela7[Código Negociação],D49,Tabela7[C/V],"v"),"")/X49,"")</f>
        <v/>
      </c>
      <c r="Q49" s="106" t="str">
        <f t="shared" si="2"/>
        <v/>
      </c>
      <c r="R49" s="106" t="str">
        <f t="shared" si="3"/>
        <v/>
      </c>
      <c r="S49" s="106" t="str">
        <f t="shared" si="9"/>
        <v/>
      </c>
      <c r="T49" s="106" t="str">
        <f t="shared" si="10"/>
        <v/>
      </c>
      <c r="U49" s="106" t="str">
        <f t="shared" si="11"/>
        <v/>
      </c>
      <c r="V49" s="107" t="str">
        <f t="shared" si="12"/>
        <v/>
      </c>
      <c r="W49" s="88">
        <f>IFERROR(COUNTIF(Tabela7[Código CV],D49&amp;"c"),"")</f>
        <v>0</v>
      </c>
      <c r="X49" s="88">
        <f>IFERROR(COUNTIF(Tabela7[Código CV],D49&amp;"v"),"")</f>
        <v>0</v>
      </c>
    </row>
    <row r="50" spans="2:24" ht="15" customHeight="1" x14ac:dyDescent="0.3">
      <c r="B50" s="109" t="str">
        <f>IFERROR(IF(D50&gt;1,_xlfn.XLOOKUP(D50, Tabela7[Código Negociação],Tabela7[Classe]),""),"")</f>
        <v/>
      </c>
      <c r="C50" s="43" t="str">
        <f>IFERROR(IF(D50&gt;1,_xlfn.XLOOKUP(D50, Tabela7[Código Negociação],Tabela7[Empresa Nome]),""),"")</f>
        <v/>
      </c>
      <c r="D50" s="82"/>
      <c r="E50" s="43" t="str">
        <f>IFERROR(IF(D50&gt;1,SUMIFS(Tabela7[Quantidade],Tabela7[Código Negociação],D50,Tabela7[C/V],"c")-SUMIFS(Tabela7[Quantidade],Tabela7[Código Negociação],D50,Tabela7[C/V],"v"),""),"")</f>
        <v/>
      </c>
      <c r="F50" s="73" t="str">
        <f>IFERROR(IF(D50&gt;1,_xlfn.XLOOKUP(D50&amp;"c",Tabela7[Código CV],Tabela7[VPM-C],,0),""),"")</f>
        <v/>
      </c>
      <c r="G50" s="106" t="str">
        <f>IFERROR(IF(D50&gt;1,SUMIFS(Tabela7[Preço Médio],Tabela7[Código Negociação],D50,Tabela7[C/V],"c"),"")/W50,"")</f>
        <v/>
      </c>
      <c r="H50" s="80" t="str">
        <f t="shared" si="0"/>
        <v/>
      </c>
      <c r="I50" s="73" t="str">
        <f>IFERROR(IF(D50&gt;1,_xlfn.XLOOKUP(D50, Cotação!D:D,Cotação!C:C),""),"")</f>
        <v/>
      </c>
      <c r="J50" s="80" t="str">
        <f t="shared" si="8"/>
        <v/>
      </c>
      <c r="K50" s="73" t="str">
        <f>IFERROR(IF(D50&gt;1,(I50*Apuração!$E50)-(Apuração!$G50*Apuração!$E50),""),"")</f>
        <v/>
      </c>
      <c r="L50" s="43" t="str">
        <f>IFERROR(IF(D50&gt;1,SUMIFS(Tabela7[Quantidade],Tabela7[Código Negociação],D50,Tabela7[C/V],"c"),""),"")</f>
        <v/>
      </c>
      <c r="M50" s="43" t="str">
        <f>IFERROR(IF(D50&gt;1,SUMIFS(Tabela7[Quantidade],Tabela7[Código Negociação],D50,Tabela7[C/V],"v"),""),"")</f>
        <v/>
      </c>
      <c r="N50" s="106" t="str">
        <f t="shared" si="1"/>
        <v/>
      </c>
      <c r="O50" s="73" t="str">
        <f>IFERROR(IF(D50&gt;1,_xlfn.XLOOKUP(D50&amp;"v",Tabela7[Código CV],Tabela7[VPM-V],,0),""),"")</f>
        <v/>
      </c>
      <c r="P50" s="106" t="str">
        <f>IFERROR(IF(D50&gt;1,SUMIFS(Tabela7[Preço Médio],Tabela7[Código Negociação],D50,Tabela7[C/V],"v"),"")/X50,"")</f>
        <v/>
      </c>
      <c r="Q50" s="106" t="str">
        <f t="shared" si="2"/>
        <v/>
      </c>
      <c r="R50" s="106" t="str">
        <f t="shared" si="3"/>
        <v/>
      </c>
      <c r="S50" s="106" t="str">
        <f t="shared" si="9"/>
        <v/>
      </c>
      <c r="T50" s="106" t="str">
        <f t="shared" si="10"/>
        <v/>
      </c>
      <c r="U50" s="106" t="str">
        <f t="shared" si="11"/>
        <v/>
      </c>
      <c r="V50" s="107" t="str">
        <f t="shared" si="12"/>
        <v/>
      </c>
      <c r="W50" s="88">
        <f>IFERROR(COUNTIF(Tabela7[Código CV],D50&amp;"c"),"")</f>
        <v>0</v>
      </c>
      <c r="X50" s="88">
        <f>IFERROR(COUNTIF(Tabela7[Código CV],D50&amp;"v"),"")</f>
        <v>0</v>
      </c>
    </row>
    <row r="51" spans="2:24" ht="15" customHeight="1" x14ac:dyDescent="0.3">
      <c r="B51" s="109" t="str">
        <f>IFERROR(IF(D51&gt;1,_xlfn.XLOOKUP(D51, Tabela7[Código Negociação],Tabela7[Classe]),""),"")</f>
        <v/>
      </c>
      <c r="C51" s="43" t="str">
        <f>IFERROR(IF(D51&gt;1,_xlfn.XLOOKUP(D51, Tabela7[Código Negociação],Tabela7[Empresa Nome]),""),"")</f>
        <v/>
      </c>
      <c r="D51" s="82"/>
      <c r="E51" s="43" t="str">
        <f>IFERROR(IF(D51&gt;1,SUMIFS(Tabela7[Quantidade],Tabela7[Código Negociação],D51,Tabela7[C/V],"c")-SUMIFS(Tabela7[Quantidade],Tabela7[Código Negociação],D51,Tabela7[C/V],"v"),""),"")</f>
        <v/>
      </c>
      <c r="F51" s="73" t="str">
        <f>IFERROR(IF(D51&gt;1,_xlfn.XLOOKUP(D51&amp;"c",Tabela7[Código CV],Tabela7[VPM-C],,0),""),"")</f>
        <v/>
      </c>
      <c r="G51" s="106" t="str">
        <f>IFERROR(IF(D51&gt;1,SUMIFS(Tabela7[Preço Médio],Tabela7[Código Negociação],D51,Tabela7[C/V],"c"),"")/W51,"")</f>
        <v/>
      </c>
      <c r="H51" s="80" t="str">
        <f t="shared" si="0"/>
        <v/>
      </c>
      <c r="I51" s="73" t="str">
        <f>IFERROR(IF(D51&gt;1,_xlfn.XLOOKUP(D51, Cotação!D:D,Cotação!C:C),""),"")</f>
        <v/>
      </c>
      <c r="J51" s="80" t="str">
        <f t="shared" si="8"/>
        <v/>
      </c>
      <c r="K51" s="73" t="str">
        <f>IFERROR(IF(D51&gt;1,(I51*Apuração!$E51)-(Apuração!$G51*Apuração!$E51),""),"")</f>
        <v/>
      </c>
      <c r="L51" s="43" t="str">
        <f>IFERROR(IF(D51&gt;1,SUMIFS(Tabela7[Quantidade],Tabela7[Código Negociação],D51,Tabela7[C/V],"c"),""),"")</f>
        <v/>
      </c>
      <c r="M51" s="43" t="str">
        <f>IFERROR(IF(D51&gt;1,SUMIFS(Tabela7[Quantidade],Tabela7[Código Negociação],D51,Tabela7[C/V],"v"),""),"")</f>
        <v/>
      </c>
      <c r="N51" s="106" t="str">
        <f t="shared" si="1"/>
        <v/>
      </c>
      <c r="O51" s="73" t="str">
        <f>IFERROR(IF(D51&gt;1,_xlfn.XLOOKUP(D51&amp;"v",Tabela7[Código CV],Tabela7[VPM-V],,0),""),"")</f>
        <v/>
      </c>
      <c r="P51" s="106" t="str">
        <f>IFERROR(IF(D51&gt;1,SUMIFS(Tabela7[Preço Médio],Tabela7[Código Negociação],D51,Tabela7[C/V],"v"),"")/X51,"")</f>
        <v/>
      </c>
      <c r="Q51" s="106" t="str">
        <f t="shared" si="2"/>
        <v/>
      </c>
      <c r="R51" s="106" t="str">
        <f t="shared" si="3"/>
        <v/>
      </c>
      <c r="S51" s="106" t="str">
        <f t="shared" si="9"/>
        <v/>
      </c>
      <c r="T51" s="106" t="str">
        <f t="shared" si="10"/>
        <v/>
      </c>
      <c r="U51" s="106" t="str">
        <f t="shared" si="11"/>
        <v/>
      </c>
      <c r="V51" s="107" t="str">
        <f t="shared" si="12"/>
        <v/>
      </c>
      <c r="W51" s="88">
        <f>IFERROR(COUNTIF(Tabela7[Código CV],D51&amp;"c"),"")</f>
        <v>0</v>
      </c>
      <c r="X51" s="88">
        <f>IFERROR(COUNTIF(Tabela7[Código CV],D51&amp;"v"),"")</f>
        <v>0</v>
      </c>
    </row>
    <row r="52" spans="2:24" ht="15" customHeight="1" x14ac:dyDescent="0.3">
      <c r="B52" s="109" t="str">
        <f>IFERROR(IF(D52&gt;1,_xlfn.XLOOKUP(D52, Tabela7[Código Negociação],Tabela7[Classe]),""),"")</f>
        <v/>
      </c>
      <c r="C52" s="43" t="str">
        <f>IFERROR(IF(D52&gt;1,_xlfn.XLOOKUP(D52, Tabela7[Código Negociação],Tabela7[Empresa Nome]),""),"")</f>
        <v/>
      </c>
      <c r="D52" s="82"/>
      <c r="E52" s="43" t="str">
        <f>IFERROR(IF(D52&gt;1,SUMIFS(Tabela7[Quantidade],Tabela7[Código Negociação],D52,Tabela7[C/V],"c")-SUMIFS(Tabela7[Quantidade],Tabela7[Código Negociação],D52,Tabela7[C/V],"v"),""),"")</f>
        <v/>
      </c>
      <c r="F52" s="73" t="str">
        <f>IFERROR(IF(D52&gt;1,_xlfn.XLOOKUP(D52&amp;"c",Tabela7[Código CV],Tabela7[VPM-C],,0),""),"")</f>
        <v/>
      </c>
      <c r="G52" s="106" t="str">
        <f>IFERROR(IF(D52&gt;1,SUMIFS(Tabela7[Preço Médio],Tabela7[Código Negociação],D52,Tabela7[C/V],"c"),"")/W52,"")</f>
        <v/>
      </c>
      <c r="H52" s="80" t="str">
        <f t="shared" si="0"/>
        <v/>
      </c>
      <c r="I52" s="73" t="str">
        <f>IFERROR(IF(D52&gt;1,_xlfn.XLOOKUP(D52, Cotação!D:D,Cotação!C:C),""),"")</f>
        <v/>
      </c>
      <c r="J52" s="80" t="str">
        <f t="shared" si="8"/>
        <v/>
      </c>
      <c r="K52" s="73" t="str">
        <f>IFERROR(IF(D52&gt;1,(I52*Apuração!$E52)-(Apuração!$G52*Apuração!$E52),""),"")</f>
        <v/>
      </c>
      <c r="L52" s="43" t="str">
        <f>IFERROR(IF(D52&gt;1,SUMIFS(Tabela7[Quantidade],Tabela7[Código Negociação],D52,Tabela7[C/V],"c"),""),"")</f>
        <v/>
      </c>
      <c r="M52" s="43" t="str">
        <f>IFERROR(IF(D52&gt;1,SUMIFS(Tabela7[Quantidade],Tabela7[Código Negociação],D52,Tabela7[C/V],"v"),""),"")</f>
        <v/>
      </c>
      <c r="N52" s="106" t="str">
        <f t="shared" si="1"/>
        <v/>
      </c>
      <c r="O52" s="73" t="str">
        <f>IFERROR(IF(D52&gt;1,_xlfn.XLOOKUP(D52&amp;"v",Tabela7[Código CV],Tabela7[VPM-V],,0),""),"")</f>
        <v/>
      </c>
      <c r="P52" s="106" t="str">
        <f>IFERROR(IF(D52&gt;1,SUMIFS(Tabela7[Preço Médio],Tabela7[Código Negociação],D52,Tabela7[C/V],"v"),"")/X52,"")</f>
        <v/>
      </c>
      <c r="Q52" s="106" t="str">
        <f t="shared" si="2"/>
        <v/>
      </c>
      <c r="R52" s="106" t="str">
        <f t="shared" si="3"/>
        <v/>
      </c>
      <c r="S52" s="106" t="str">
        <f t="shared" si="9"/>
        <v/>
      </c>
      <c r="T52" s="106" t="str">
        <f t="shared" si="10"/>
        <v/>
      </c>
      <c r="U52" s="106" t="str">
        <f t="shared" si="11"/>
        <v/>
      </c>
      <c r="V52" s="107" t="str">
        <f t="shared" si="12"/>
        <v/>
      </c>
      <c r="W52" s="88">
        <f>IFERROR(COUNTIF(Tabela7[Código CV],D52&amp;"c"),"")</f>
        <v>0</v>
      </c>
      <c r="X52" s="88">
        <f>IFERROR(COUNTIF(Tabela7[Código CV],D52&amp;"v"),"")</f>
        <v>0</v>
      </c>
    </row>
    <row r="53" spans="2:24" ht="15" customHeight="1" x14ac:dyDescent="0.3">
      <c r="B53" s="109" t="str">
        <f>IFERROR(IF(D53&gt;1,_xlfn.XLOOKUP(D53, Tabela7[Código Negociação],Tabela7[Classe]),""),"")</f>
        <v/>
      </c>
      <c r="C53" s="43" t="str">
        <f>IFERROR(IF(D53&gt;1,_xlfn.XLOOKUP(D53, Tabela7[Código Negociação],Tabela7[Empresa Nome]),""),"")</f>
        <v/>
      </c>
      <c r="D53" s="82"/>
      <c r="E53" s="43" t="str">
        <f>IFERROR(IF(D53&gt;1,SUMIFS(Tabela7[Quantidade],Tabela7[Código Negociação],D53,Tabela7[C/V],"c")-SUMIFS(Tabela7[Quantidade],Tabela7[Código Negociação],D53,Tabela7[C/V],"v"),""),"")</f>
        <v/>
      </c>
      <c r="F53" s="73" t="str">
        <f>IFERROR(IF(D53&gt;1,_xlfn.XLOOKUP(D53&amp;"c",Tabela7[Código CV],Tabela7[VPM-C],,0),""),"")</f>
        <v/>
      </c>
      <c r="G53" s="106" t="str">
        <f>IFERROR(IF(D53&gt;1,SUMIFS(Tabela7[Preço Médio],Tabela7[Código Negociação],D53,Tabela7[C/V],"c"),"")/W53,"")</f>
        <v/>
      </c>
      <c r="H53" s="80" t="str">
        <f t="shared" si="0"/>
        <v/>
      </c>
      <c r="I53" s="73" t="str">
        <f>IFERROR(IF(D53&gt;1,_xlfn.XLOOKUP(D53, Cotação!D:D,Cotação!C:C),""),"")</f>
        <v/>
      </c>
      <c r="J53" s="80" t="str">
        <f t="shared" si="8"/>
        <v/>
      </c>
      <c r="K53" s="73" t="str">
        <f>IFERROR(IF(D53&gt;1,(I53*Apuração!$E53)-(Apuração!$G53*Apuração!$E53),""),"")</f>
        <v/>
      </c>
      <c r="L53" s="43" t="str">
        <f>IFERROR(IF(D53&gt;1,SUMIFS(Tabela7[Quantidade],Tabela7[Código Negociação],D53,Tabela7[C/V],"c"),""),"")</f>
        <v/>
      </c>
      <c r="M53" s="43" t="str">
        <f>IFERROR(IF(D53&gt;1,SUMIFS(Tabela7[Quantidade],Tabela7[Código Negociação],D53,Tabela7[C/V],"v"),""),"")</f>
        <v/>
      </c>
      <c r="N53" s="106" t="str">
        <f t="shared" si="1"/>
        <v/>
      </c>
      <c r="O53" s="73" t="str">
        <f>IFERROR(IF(D53&gt;1,_xlfn.XLOOKUP(D53&amp;"v",Tabela7[Código CV],Tabela7[VPM-V],,0),""),"")</f>
        <v/>
      </c>
      <c r="P53" s="106" t="str">
        <f>IFERROR(IF(D53&gt;1,SUMIFS(Tabela7[Preço Médio],Tabela7[Código Negociação],D53,Tabela7[C/V],"v"),"")/X53,"")</f>
        <v/>
      </c>
      <c r="Q53" s="106" t="str">
        <f t="shared" si="2"/>
        <v/>
      </c>
      <c r="R53" s="106" t="str">
        <f t="shared" si="3"/>
        <v/>
      </c>
      <c r="S53" s="106" t="str">
        <f t="shared" si="9"/>
        <v/>
      </c>
      <c r="T53" s="106" t="str">
        <f t="shared" si="10"/>
        <v/>
      </c>
      <c r="U53" s="106" t="str">
        <f t="shared" si="11"/>
        <v/>
      </c>
      <c r="V53" s="107" t="str">
        <f t="shared" si="12"/>
        <v/>
      </c>
      <c r="W53" s="88">
        <f>IFERROR(COUNTIF(Tabela7[Código CV],D53&amp;"c"),"")</f>
        <v>0</v>
      </c>
      <c r="X53" s="88">
        <f>IFERROR(COUNTIF(Tabela7[Código CV],D53&amp;"v"),"")</f>
        <v>0</v>
      </c>
    </row>
    <row r="54" spans="2:24" ht="15" customHeight="1" x14ac:dyDescent="0.3">
      <c r="B54" s="109" t="str">
        <f>IFERROR(IF(D54&gt;1,_xlfn.XLOOKUP(D54, Tabela7[Código Negociação],Tabela7[Classe]),""),"")</f>
        <v/>
      </c>
      <c r="C54" s="43" t="str">
        <f>IFERROR(IF(D54&gt;1,_xlfn.XLOOKUP(D54, Tabela7[Código Negociação],Tabela7[Empresa Nome]),""),"")</f>
        <v/>
      </c>
      <c r="D54" s="82"/>
      <c r="E54" s="43" t="str">
        <f>IFERROR(IF(D54&gt;1,SUMIFS(Tabela7[Quantidade],Tabela7[Código Negociação],D54,Tabela7[C/V],"c")-SUMIFS(Tabela7[Quantidade],Tabela7[Código Negociação],D54,Tabela7[C/V],"v"),""),"")</f>
        <v/>
      </c>
      <c r="F54" s="73" t="str">
        <f>IFERROR(IF(D54&gt;1,_xlfn.XLOOKUP(D54&amp;"c",Tabela7[Código CV],Tabela7[VPM-C],,0),""),"")</f>
        <v/>
      </c>
      <c r="G54" s="106" t="str">
        <f>IFERROR(IF(D54&gt;1,SUMIFS(Tabela7[Preço Médio],Tabela7[Código Negociação],D54,Tabela7[C/V],"c"),"")/W54,"")</f>
        <v/>
      </c>
      <c r="H54" s="80" t="str">
        <f t="shared" si="0"/>
        <v/>
      </c>
      <c r="I54" s="73" t="str">
        <f>IFERROR(IF(D54&gt;1,_xlfn.XLOOKUP(D54, Cotação!D:D,Cotação!C:C),""),"")</f>
        <v/>
      </c>
      <c r="J54" s="80" t="str">
        <f t="shared" si="8"/>
        <v/>
      </c>
      <c r="K54" s="73" t="str">
        <f>IFERROR(IF(D54&gt;1,(I54*Apuração!$E54)-(Apuração!$G54*Apuração!$E54),""),"")</f>
        <v/>
      </c>
      <c r="L54" s="43" t="str">
        <f>IFERROR(IF(D54&gt;1,SUMIFS(Tabela7[Quantidade],Tabela7[Código Negociação],D54,Tabela7[C/V],"c"),""),"")</f>
        <v/>
      </c>
      <c r="M54" s="43" t="str">
        <f>IFERROR(IF(D54&gt;1,SUMIFS(Tabela7[Quantidade],Tabela7[Código Negociação],D54,Tabela7[C/V],"v"),""),"")</f>
        <v/>
      </c>
      <c r="N54" s="106" t="str">
        <f t="shared" si="1"/>
        <v/>
      </c>
      <c r="O54" s="73" t="str">
        <f>IFERROR(IF(D54&gt;1,_xlfn.XLOOKUP(D54&amp;"v",Tabela7[Código CV],Tabela7[VPM-V],,0),""),"")</f>
        <v/>
      </c>
      <c r="P54" s="106" t="str">
        <f>IFERROR(IF(D54&gt;1,SUMIFS(Tabela7[Preço Médio],Tabela7[Código Negociação],D54,Tabela7[C/V],"v"),"")/X54,"")</f>
        <v/>
      </c>
      <c r="Q54" s="106" t="str">
        <f t="shared" si="2"/>
        <v/>
      </c>
      <c r="R54" s="106" t="str">
        <f t="shared" si="3"/>
        <v/>
      </c>
      <c r="S54" s="106" t="str">
        <f t="shared" si="9"/>
        <v/>
      </c>
      <c r="T54" s="106" t="str">
        <f t="shared" si="10"/>
        <v/>
      </c>
      <c r="U54" s="106" t="str">
        <f t="shared" si="11"/>
        <v/>
      </c>
      <c r="V54" s="107" t="str">
        <f t="shared" si="12"/>
        <v/>
      </c>
      <c r="W54" s="88">
        <f>IFERROR(COUNTIF(Tabela7[Código CV],D54&amp;"c"),"")</f>
        <v>0</v>
      </c>
      <c r="X54" s="88">
        <f>IFERROR(COUNTIF(Tabela7[Código CV],D54&amp;"v"),"")</f>
        <v>0</v>
      </c>
    </row>
    <row r="55" spans="2:24" ht="15" customHeight="1" x14ac:dyDescent="0.3">
      <c r="B55" s="109" t="str">
        <f>IFERROR(IF(D55&gt;1,_xlfn.XLOOKUP(D55, Tabela7[Código Negociação],Tabela7[Classe]),""),"")</f>
        <v/>
      </c>
      <c r="C55" s="43" t="str">
        <f>IFERROR(IF(D55&gt;1,_xlfn.XLOOKUP(D55, Tabela7[Código Negociação],Tabela7[Empresa Nome]),""),"")</f>
        <v/>
      </c>
      <c r="D55" s="82"/>
      <c r="E55" s="43" t="str">
        <f>IFERROR(IF(D55&gt;1,SUMIFS(Tabela7[Quantidade],Tabela7[Código Negociação],D55,Tabela7[C/V],"c")-SUMIFS(Tabela7[Quantidade],Tabela7[Código Negociação],D55,Tabela7[C/V],"v"),""),"")</f>
        <v/>
      </c>
      <c r="F55" s="73" t="str">
        <f>IFERROR(IF(D55&gt;1,_xlfn.XLOOKUP(D55&amp;"c",Tabela7[Código CV],Tabela7[VPM-C],,0),""),"")</f>
        <v/>
      </c>
      <c r="G55" s="106" t="str">
        <f>IFERROR(IF(D55&gt;1,SUMIFS(Tabela7[Preço Médio],Tabela7[Código Negociação],D55,Tabela7[C/V],"c"),"")/W55,"")</f>
        <v/>
      </c>
      <c r="H55" s="80" t="str">
        <f t="shared" si="0"/>
        <v/>
      </c>
      <c r="I55" s="73" t="str">
        <f>IFERROR(IF(D55&gt;1,_xlfn.XLOOKUP(D55, Cotação!D:D,Cotação!C:C),""),"")</f>
        <v/>
      </c>
      <c r="J55" s="80" t="str">
        <f t="shared" si="8"/>
        <v/>
      </c>
      <c r="K55" s="73" t="str">
        <f>IFERROR(IF(D55&gt;1,(I55*Apuração!$E55)-(Apuração!$G55*Apuração!$E55),""),"")</f>
        <v/>
      </c>
      <c r="L55" s="43" t="str">
        <f>IFERROR(IF(D55&gt;1,SUMIFS(Tabela7[Quantidade],Tabela7[Código Negociação],D55,Tabela7[C/V],"c"),""),"")</f>
        <v/>
      </c>
      <c r="M55" s="43" t="str">
        <f>IFERROR(IF(D55&gt;1,SUMIFS(Tabela7[Quantidade],Tabela7[Código Negociação],D55,Tabela7[C/V],"v"),""),"")</f>
        <v/>
      </c>
      <c r="N55" s="106" t="str">
        <f t="shared" si="1"/>
        <v/>
      </c>
      <c r="O55" s="73" t="str">
        <f>IFERROR(IF(D55&gt;1,_xlfn.XLOOKUP(D55&amp;"v",Tabela7[Código CV],Tabela7[VPM-V],,0),""),"")</f>
        <v/>
      </c>
      <c r="P55" s="106" t="str">
        <f>IFERROR(IF(D55&gt;1,SUMIFS(Tabela7[Preço Médio],Tabela7[Código Negociação],D55,Tabela7[C/V],"v"),"")/X55,"")</f>
        <v/>
      </c>
      <c r="Q55" s="106" t="str">
        <f t="shared" si="2"/>
        <v/>
      </c>
      <c r="R55" s="106" t="str">
        <f t="shared" si="3"/>
        <v/>
      </c>
      <c r="S55" s="106" t="str">
        <f t="shared" si="9"/>
        <v/>
      </c>
      <c r="T55" s="106" t="str">
        <f t="shared" si="10"/>
        <v/>
      </c>
      <c r="U55" s="106" t="str">
        <f t="shared" si="11"/>
        <v/>
      </c>
      <c r="V55" s="107" t="str">
        <f t="shared" si="12"/>
        <v/>
      </c>
      <c r="W55" s="88">
        <f>IFERROR(COUNTIF(Tabela7[Código CV],D55&amp;"c"),"")</f>
        <v>0</v>
      </c>
      <c r="X55" s="88">
        <f>IFERROR(COUNTIF(Tabela7[Código CV],D55&amp;"v"),"")</f>
        <v>0</v>
      </c>
    </row>
    <row r="56" spans="2:24" ht="15" customHeight="1" x14ac:dyDescent="0.3">
      <c r="B56" s="109" t="str">
        <f>IFERROR(IF(D56&gt;1,_xlfn.XLOOKUP(D56, Tabela7[Código Negociação],Tabela7[Classe]),""),"")</f>
        <v/>
      </c>
      <c r="C56" s="43" t="str">
        <f>IFERROR(IF(D56&gt;1,_xlfn.XLOOKUP(D56, Tabela7[Código Negociação],Tabela7[Empresa Nome]),""),"")</f>
        <v/>
      </c>
      <c r="D56" s="82"/>
      <c r="E56" s="43" t="str">
        <f>IFERROR(IF(D56&gt;1,SUMIFS(Tabela7[Quantidade],Tabela7[Código Negociação],D56,Tabela7[C/V],"c")-SUMIFS(Tabela7[Quantidade],Tabela7[Código Negociação],D56,Tabela7[C/V],"v"),""),"")</f>
        <v/>
      </c>
      <c r="F56" s="73" t="str">
        <f>IFERROR(IF(D56&gt;1,_xlfn.XLOOKUP(D56&amp;"c",Tabela7[Código CV],Tabela7[VPM-C],,0),""),"")</f>
        <v/>
      </c>
      <c r="G56" s="106" t="str">
        <f>IFERROR(IF(D56&gt;1,SUMIFS(Tabela7[Preço Médio],Tabela7[Código Negociação],D56,Tabela7[C/V],"c"),"")/W56,"")</f>
        <v/>
      </c>
      <c r="H56" s="80" t="str">
        <f t="shared" si="0"/>
        <v/>
      </c>
      <c r="I56" s="73" t="str">
        <f>IFERROR(IF(D56&gt;1,_xlfn.XLOOKUP(D56, Cotação!D:D,Cotação!C:C),""),"")</f>
        <v/>
      </c>
      <c r="J56" s="80" t="str">
        <f t="shared" si="8"/>
        <v/>
      </c>
      <c r="K56" s="73" t="str">
        <f>IFERROR(IF(D56&gt;1,(I56*Apuração!$E56)-(Apuração!$G56*Apuração!$E56),""),"")</f>
        <v/>
      </c>
      <c r="L56" s="43" t="str">
        <f>IFERROR(IF(D56&gt;1,SUMIFS(Tabela7[Quantidade],Tabela7[Código Negociação],D56,Tabela7[C/V],"c"),""),"")</f>
        <v/>
      </c>
      <c r="M56" s="43" t="str">
        <f>IFERROR(IF(D56&gt;1,SUMIFS(Tabela7[Quantidade],Tabela7[Código Negociação],D56,Tabela7[C/V],"v"),""),"")</f>
        <v/>
      </c>
      <c r="N56" s="106" t="str">
        <f t="shared" si="1"/>
        <v/>
      </c>
      <c r="O56" s="73" t="str">
        <f>IFERROR(IF(D56&gt;1,_xlfn.XLOOKUP(D56&amp;"v",Tabela7[Código CV],Tabela7[VPM-V],,0),""),"")</f>
        <v/>
      </c>
      <c r="P56" s="106" t="str">
        <f>IFERROR(IF(D56&gt;1,SUMIFS(Tabela7[Preço Médio],Tabela7[Código Negociação],D56,Tabela7[C/V],"v"),"")/X56,"")</f>
        <v/>
      </c>
      <c r="Q56" s="106" t="str">
        <f t="shared" si="2"/>
        <v/>
      </c>
      <c r="R56" s="106" t="str">
        <f t="shared" si="3"/>
        <v/>
      </c>
      <c r="S56" s="106" t="str">
        <f t="shared" si="9"/>
        <v/>
      </c>
      <c r="T56" s="106" t="str">
        <f t="shared" si="10"/>
        <v/>
      </c>
      <c r="U56" s="106" t="str">
        <f t="shared" si="11"/>
        <v/>
      </c>
      <c r="V56" s="107" t="str">
        <f t="shared" si="12"/>
        <v/>
      </c>
      <c r="W56" s="88">
        <f>IFERROR(COUNTIF(Tabela7[Código CV],D56&amp;"c"),"")</f>
        <v>0</v>
      </c>
      <c r="X56" s="88">
        <f>IFERROR(COUNTIF(Tabela7[Código CV],D56&amp;"v"),"")</f>
        <v>0</v>
      </c>
    </row>
    <row r="57" spans="2:24" ht="15" customHeight="1" x14ac:dyDescent="0.3">
      <c r="B57" s="109" t="str">
        <f>IFERROR(IF(D57&gt;1,_xlfn.XLOOKUP(D57, Tabela7[Código Negociação],Tabela7[Classe]),""),"")</f>
        <v/>
      </c>
      <c r="C57" s="43" t="str">
        <f>IFERROR(IF(D57&gt;1,_xlfn.XLOOKUP(D57, Tabela7[Código Negociação],Tabela7[Empresa Nome]),""),"")</f>
        <v/>
      </c>
      <c r="D57" s="82"/>
      <c r="E57" s="43" t="str">
        <f>IFERROR(IF(D57&gt;1,SUMIFS(Tabela7[Quantidade],Tabela7[Código Negociação],D57,Tabela7[C/V],"c")-SUMIFS(Tabela7[Quantidade],Tabela7[Código Negociação],D57,Tabela7[C/V],"v"),""),"")</f>
        <v/>
      </c>
      <c r="F57" s="73" t="str">
        <f>IFERROR(IF(D57&gt;1,_xlfn.XLOOKUP(D57&amp;"c",Tabela7[Código CV],Tabela7[VPM-C],,0),""),"")</f>
        <v/>
      </c>
      <c r="G57" s="106" t="str">
        <f>IFERROR(IF(D57&gt;1,SUMIFS(Tabela7[Preço Médio],Tabela7[Código Negociação],D57,Tabela7[C/V],"c"),"")/W57,"")</f>
        <v/>
      </c>
      <c r="H57" s="80" t="str">
        <f t="shared" si="0"/>
        <v/>
      </c>
      <c r="I57" s="73" t="str">
        <f>IFERROR(IF(D57&gt;1,_xlfn.XLOOKUP(D57, Cotação!D:D,Cotação!C:C),""),"")</f>
        <v/>
      </c>
      <c r="J57" s="80" t="str">
        <f t="shared" si="8"/>
        <v/>
      </c>
      <c r="K57" s="73" t="str">
        <f>IFERROR(IF(D57&gt;1,(I57*Apuração!$E57)-(Apuração!$G57*Apuração!$E57),""),"")</f>
        <v/>
      </c>
      <c r="L57" s="43" t="str">
        <f>IFERROR(IF(D57&gt;1,SUMIFS(Tabela7[Quantidade],Tabela7[Código Negociação],D57,Tabela7[C/V],"c"),""),"")</f>
        <v/>
      </c>
      <c r="M57" s="43" t="str">
        <f>IFERROR(IF(D57&gt;1,SUMIFS(Tabela7[Quantidade],Tabela7[Código Negociação],D57,Tabela7[C/V],"v"),""),"")</f>
        <v/>
      </c>
      <c r="N57" s="106" t="str">
        <f t="shared" si="1"/>
        <v/>
      </c>
      <c r="O57" s="73" t="str">
        <f>IFERROR(IF(D57&gt;1,_xlfn.XLOOKUP(D57&amp;"v",Tabela7[Código CV],Tabela7[VPM-V],,0),""),"")</f>
        <v/>
      </c>
      <c r="P57" s="106" t="str">
        <f>IFERROR(IF(D57&gt;1,SUMIFS(Tabela7[Preço Médio],Tabela7[Código Negociação],D57,Tabela7[C/V],"v"),"")/X57,"")</f>
        <v/>
      </c>
      <c r="Q57" s="106" t="str">
        <f t="shared" si="2"/>
        <v/>
      </c>
      <c r="R57" s="106" t="str">
        <f t="shared" si="3"/>
        <v/>
      </c>
      <c r="S57" s="106" t="str">
        <f t="shared" si="9"/>
        <v/>
      </c>
      <c r="T57" s="106" t="str">
        <f t="shared" si="10"/>
        <v/>
      </c>
      <c r="U57" s="106" t="str">
        <f t="shared" si="11"/>
        <v/>
      </c>
      <c r="V57" s="107" t="str">
        <f t="shared" si="12"/>
        <v/>
      </c>
      <c r="W57" s="88">
        <f>IFERROR(COUNTIF(Tabela7[Código CV],D57&amp;"c"),"")</f>
        <v>0</v>
      </c>
      <c r="X57" s="88">
        <f>IFERROR(COUNTIF(Tabela7[Código CV],D57&amp;"v"),"")</f>
        <v>0</v>
      </c>
    </row>
    <row r="58" spans="2:24" ht="15" customHeight="1" x14ac:dyDescent="0.3">
      <c r="B58" s="109" t="str">
        <f>IFERROR(IF(D58&gt;1,_xlfn.XLOOKUP(D58, Tabela7[Código Negociação],Tabela7[Classe]),""),"")</f>
        <v/>
      </c>
      <c r="C58" s="43" t="str">
        <f>IFERROR(IF(D58&gt;1,_xlfn.XLOOKUP(D58, Tabela7[Código Negociação],Tabela7[Empresa Nome]),""),"")</f>
        <v/>
      </c>
      <c r="D58" s="82"/>
      <c r="E58" s="43" t="str">
        <f>IFERROR(IF(D58&gt;1,SUMIFS(Tabela7[Quantidade],Tabela7[Código Negociação],D58,Tabela7[C/V],"c")-SUMIFS(Tabela7[Quantidade],Tabela7[Código Negociação],D58,Tabela7[C/V],"v"),""),"")</f>
        <v/>
      </c>
      <c r="F58" s="73" t="str">
        <f>IFERROR(IF(D58&gt;1,_xlfn.XLOOKUP(D58&amp;"c",Tabela7[Código CV],Tabela7[VPM-C],,0),""),"")</f>
        <v/>
      </c>
      <c r="G58" s="106" t="str">
        <f>IFERROR(IF(D58&gt;1,SUMIFS(Tabela7[Preço Médio],Tabela7[Código Negociação],D58,Tabela7[C/V],"c"),"")/W58,"")</f>
        <v/>
      </c>
      <c r="H58" s="80" t="str">
        <f t="shared" si="0"/>
        <v/>
      </c>
      <c r="I58" s="73" t="str">
        <f>IFERROR(IF(D58&gt;1,_xlfn.XLOOKUP(D58, Cotação!D:D,Cotação!C:C),""),"")</f>
        <v/>
      </c>
      <c r="J58" s="80" t="str">
        <f t="shared" si="8"/>
        <v/>
      </c>
      <c r="K58" s="73" t="str">
        <f>IFERROR(IF(D58&gt;1,(I58*Apuração!$E58)-(Apuração!$G58*Apuração!$E58),""),"")</f>
        <v/>
      </c>
      <c r="L58" s="43" t="str">
        <f>IFERROR(IF(D58&gt;1,SUMIFS(Tabela7[Quantidade],Tabela7[Código Negociação],D58,Tabela7[C/V],"c"),""),"")</f>
        <v/>
      </c>
      <c r="M58" s="43" t="str">
        <f>IFERROR(IF(D58&gt;1,SUMIFS(Tabela7[Quantidade],Tabela7[Código Negociação],D58,Tabela7[C/V],"v"),""),"")</f>
        <v/>
      </c>
      <c r="N58" s="106" t="str">
        <f t="shared" si="1"/>
        <v/>
      </c>
      <c r="O58" s="73" t="str">
        <f>IFERROR(IF(D58&gt;1,_xlfn.XLOOKUP(D58&amp;"v",Tabela7[Código CV],Tabela7[VPM-V],,0),""),"")</f>
        <v/>
      </c>
      <c r="P58" s="106" t="str">
        <f>IFERROR(IF(D58&gt;1,SUMIFS(Tabela7[Preço Médio],Tabela7[Código Negociação],D58,Tabela7[C/V],"v"),"")/X58,"")</f>
        <v/>
      </c>
      <c r="Q58" s="106" t="str">
        <f t="shared" si="2"/>
        <v/>
      </c>
      <c r="R58" s="106" t="str">
        <f t="shared" si="3"/>
        <v/>
      </c>
      <c r="S58" s="106" t="str">
        <f t="shared" si="9"/>
        <v/>
      </c>
      <c r="T58" s="106" t="str">
        <f t="shared" si="10"/>
        <v/>
      </c>
      <c r="U58" s="106" t="str">
        <f t="shared" si="11"/>
        <v/>
      </c>
      <c r="V58" s="107" t="str">
        <f t="shared" si="12"/>
        <v/>
      </c>
      <c r="W58" s="88">
        <f>IFERROR(COUNTIF(Tabela7[Código CV],D58&amp;"c"),"")</f>
        <v>0</v>
      </c>
      <c r="X58" s="88">
        <f>IFERROR(COUNTIF(Tabela7[Código CV],D58&amp;"v"),"")</f>
        <v>0</v>
      </c>
    </row>
    <row r="59" spans="2:24" ht="15" customHeight="1" x14ac:dyDescent="0.3">
      <c r="B59" s="109" t="str">
        <f>IFERROR(IF(D59&gt;1,_xlfn.XLOOKUP(D59, Tabela7[Código Negociação],Tabela7[Classe]),""),"")</f>
        <v/>
      </c>
      <c r="C59" s="43" t="str">
        <f>IFERROR(IF(D59&gt;1,_xlfn.XLOOKUP(D59, Tabela7[Código Negociação],Tabela7[Empresa Nome]),""),"")</f>
        <v/>
      </c>
      <c r="D59" s="82"/>
      <c r="E59" s="43" t="str">
        <f>IFERROR(IF(D59&gt;1,SUMIFS(Tabela7[Quantidade],Tabela7[Código Negociação],D59,Tabela7[C/V],"c")-SUMIFS(Tabela7[Quantidade],Tabela7[Código Negociação],D59,Tabela7[C/V],"v"),""),"")</f>
        <v/>
      </c>
      <c r="F59" s="73" t="str">
        <f>IFERROR(IF(D59&gt;1,_xlfn.XLOOKUP(D59&amp;"c",Tabela7[Código CV],Tabela7[VPM-C],,0),""),"")</f>
        <v/>
      </c>
      <c r="G59" s="106" t="str">
        <f>IFERROR(IF(D59&gt;1,SUMIFS(Tabela7[Preço Médio],Tabela7[Código Negociação],D59,Tabela7[C/V],"c"),"")/W59,"")</f>
        <v/>
      </c>
      <c r="H59" s="80" t="str">
        <f t="shared" si="0"/>
        <v/>
      </c>
      <c r="I59" s="73" t="str">
        <f>IFERROR(IF(D59&gt;1,_xlfn.XLOOKUP(D59, Cotação!D:D,Cotação!C:C),""),"")</f>
        <v/>
      </c>
      <c r="J59" s="80" t="str">
        <f t="shared" si="8"/>
        <v/>
      </c>
      <c r="K59" s="73" t="str">
        <f>IFERROR(IF(D59&gt;1,(I59*Apuração!$E59)-(Apuração!$G59*Apuração!$E59),""),"")</f>
        <v/>
      </c>
      <c r="L59" s="43" t="str">
        <f>IFERROR(IF(D59&gt;1,SUMIFS(Tabela7[Quantidade],Tabela7[Código Negociação],D59,Tabela7[C/V],"c"),""),"")</f>
        <v/>
      </c>
      <c r="M59" s="43" t="str">
        <f>IFERROR(IF(D59&gt;1,SUMIFS(Tabela7[Quantidade],Tabela7[Código Negociação],D59,Tabela7[C/V],"v"),""),"")</f>
        <v/>
      </c>
      <c r="N59" s="106" t="str">
        <f t="shared" si="1"/>
        <v/>
      </c>
      <c r="O59" s="73" t="str">
        <f>IFERROR(IF(D59&gt;1,_xlfn.XLOOKUP(D59&amp;"v",Tabela7[Código CV],Tabela7[VPM-V],,0),""),"")</f>
        <v/>
      </c>
      <c r="P59" s="106" t="str">
        <f>IFERROR(IF(D59&gt;1,SUMIFS(Tabela7[Preço Médio],Tabela7[Código Negociação],D59,Tabela7[C/V],"v"),"")/X59,"")</f>
        <v/>
      </c>
      <c r="Q59" s="106" t="str">
        <f t="shared" si="2"/>
        <v/>
      </c>
      <c r="R59" s="106" t="str">
        <f t="shared" si="3"/>
        <v/>
      </c>
      <c r="S59" s="106" t="str">
        <f t="shared" si="9"/>
        <v/>
      </c>
      <c r="T59" s="106" t="str">
        <f t="shared" si="10"/>
        <v/>
      </c>
      <c r="U59" s="106" t="str">
        <f t="shared" si="11"/>
        <v/>
      </c>
      <c r="V59" s="107" t="str">
        <f t="shared" si="12"/>
        <v/>
      </c>
      <c r="W59" s="88">
        <f>IFERROR(COUNTIF(Tabela7[Código CV],D59&amp;"c"),"")</f>
        <v>0</v>
      </c>
      <c r="X59" s="88">
        <f>IFERROR(COUNTIF(Tabela7[Código CV],D59&amp;"v"),"")</f>
        <v>0</v>
      </c>
    </row>
    <row r="60" spans="2:24" ht="15" customHeight="1" x14ac:dyDescent="0.3">
      <c r="B60" s="109" t="str">
        <f>IFERROR(IF(D60&gt;1,_xlfn.XLOOKUP(D60, Tabela7[Código Negociação],Tabela7[Classe]),""),"")</f>
        <v/>
      </c>
      <c r="C60" s="43" t="str">
        <f>IFERROR(IF(D60&gt;1,_xlfn.XLOOKUP(D60, Tabela7[Código Negociação],Tabela7[Empresa Nome]),""),"")</f>
        <v/>
      </c>
      <c r="D60" s="82"/>
      <c r="E60" s="43" t="str">
        <f>IFERROR(IF(D60&gt;1,SUMIFS(Tabela7[Quantidade],Tabela7[Código Negociação],D60,Tabela7[C/V],"c")-SUMIFS(Tabela7[Quantidade],Tabela7[Código Negociação],D60,Tabela7[C/V],"v"),""),"")</f>
        <v/>
      </c>
      <c r="F60" s="73" t="str">
        <f>IFERROR(IF(D60&gt;1,_xlfn.XLOOKUP(D60&amp;"c",Tabela7[Código CV],Tabela7[VPM-C],,0),""),"")</f>
        <v/>
      </c>
      <c r="G60" s="106" t="str">
        <f>IFERROR(IF(D60&gt;1,SUMIFS(Tabela7[Preço Médio],Tabela7[Código Negociação],D60,Tabela7[C/V],"c"),"")/W60,"")</f>
        <v/>
      </c>
      <c r="H60" s="80" t="str">
        <f t="shared" si="0"/>
        <v/>
      </c>
      <c r="I60" s="73" t="str">
        <f>IFERROR(IF(D60&gt;1,_xlfn.XLOOKUP(D60, Cotação!D:D,Cotação!C:C),""),"")</f>
        <v/>
      </c>
      <c r="J60" s="80" t="str">
        <f t="shared" si="8"/>
        <v/>
      </c>
      <c r="K60" s="73" t="str">
        <f>IFERROR(IF(D60&gt;1,(I60*Apuração!$E60)-(Apuração!$G60*Apuração!$E60),""),"")</f>
        <v/>
      </c>
      <c r="L60" s="43" t="str">
        <f>IFERROR(IF(D60&gt;1,SUMIFS(Tabela7[Quantidade],Tabela7[Código Negociação],D60,Tabela7[C/V],"c"),""),"")</f>
        <v/>
      </c>
      <c r="M60" s="43" t="str">
        <f>IFERROR(IF(D60&gt;1,SUMIFS(Tabela7[Quantidade],Tabela7[Código Negociação],D60,Tabela7[C/V],"v"),""),"")</f>
        <v/>
      </c>
      <c r="N60" s="106" t="str">
        <f t="shared" si="1"/>
        <v/>
      </c>
      <c r="O60" s="73" t="str">
        <f>IFERROR(IF(D60&gt;1,_xlfn.XLOOKUP(D60&amp;"v",Tabela7[Código CV],Tabela7[VPM-V],,0),""),"")</f>
        <v/>
      </c>
      <c r="P60" s="106" t="str">
        <f>IFERROR(IF(D60&gt;1,SUMIFS(Tabela7[Preço Médio],Tabela7[Código Negociação],D60,Tabela7[C/V],"v"),"")/X60,"")</f>
        <v/>
      </c>
      <c r="Q60" s="106" t="str">
        <f t="shared" si="2"/>
        <v/>
      </c>
      <c r="R60" s="106" t="str">
        <f t="shared" si="3"/>
        <v/>
      </c>
      <c r="S60" s="106" t="str">
        <f t="shared" si="9"/>
        <v/>
      </c>
      <c r="T60" s="106" t="str">
        <f t="shared" si="10"/>
        <v/>
      </c>
      <c r="U60" s="106" t="str">
        <f t="shared" si="11"/>
        <v/>
      </c>
      <c r="V60" s="107" t="str">
        <f t="shared" si="12"/>
        <v/>
      </c>
      <c r="W60" s="88">
        <f>IFERROR(COUNTIF(Tabela7[Código CV],D60&amp;"c"),"")</f>
        <v>0</v>
      </c>
      <c r="X60" s="88">
        <f>IFERROR(COUNTIF(Tabela7[Código CV],D60&amp;"v"),"")</f>
        <v>0</v>
      </c>
    </row>
    <row r="61" spans="2:24" ht="15" customHeight="1" x14ac:dyDescent="0.3">
      <c r="B61" s="109" t="str">
        <f>IFERROR(IF(D61&gt;1,_xlfn.XLOOKUP(D61, Tabela7[Código Negociação],Tabela7[Classe]),""),"")</f>
        <v/>
      </c>
      <c r="C61" s="43" t="str">
        <f>IFERROR(IF(D61&gt;1,_xlfn.XLOOKUP(D61, Tabela7[Código Negociação],Tabela7[Empresa Nome]),""),"")</f>
        <v/>
      </c>
      <c r="D61" s="82"/>
      <c r="E61" s="43" t="str">
        <f>IFERROR(IF(D61&gt;1,SUMIFS(Tabela7[Quantidade],Tabela7[Código Negociação],D61,Tabela7[C/V],"c")-SUMIFS(Tabela7[Quantidade],Tabela7[Código Negociação],D61,Tabela7[C/V],"v"),""),"")</f>
        <v/>
      </c>
      <c r="F61" s="73" t="str">
        <f>IFERROR(IF(D61&gt;1,_xlfn.XLOOKUP(D61&amp;"c",Tabela7[Código CV],Tabela7[VPM-C],,0),""),"")</f>
        <v/>
      </c>
      <c r="G61" s="106" t="str">
        <f>IFERROR(IF(D61&gt;1,SUMIFS(Tabela7[Preço Médio],Tabela7[Código Negociação],D61,Tabela7[C/V],"c"),"")/W61,"")</f>
        <v/>
      </c>
      <c r="H61" s="80" t="str">
        <f t="shared" si="0"/>
        <v/>
      </c>
      <c r="I61" s="73" t="str">
        <f>IFERROR(IF(D61&gt;1,_xlfn.XLOOKUP(D61, Cotação!D:D,Cotação!C:C),""),"")</f>
        <v/>
      </c>
      <c r="J61" s="80" t="str">
        <f t="shared" si="8"/>
        <v/>
      </c>
      <c r="K61" s="73" t="str">
        <f>IFERROR(IF(D61&gt;1,(I61*Apuração!$E61)-(Apuração!$G61*Apuração!$E61),""),"")</f>
        <v/>
      </c>
      <c r="L61" s="43" t="str">
        <f>IFERROR(IF(D61&gt;1,SUMIFS(Tabela7[Quantidade],Tabela7[Código Negociação],D61,Tabela7[C/V],"c"),""),"")</f>
        <v/>
      </c>
      <c r="M61" s="43" t="str">
        <f>IFERROR(IF(D61&gt;1,SUMIFS(Tabela7[Quantidade],Tabela7[Código Negociação],D61,Tabela7[C/V],"v"),""),"")</f>
        <v/>
      </c>
      <c r="N61" s="106" t="str">
        <f t="shared" si="1"/>
        <v/>
      </c>
      <c r="O61" s="73" t="str">
        <f>IFERROR(IF(D61&gt;1,_xlfn.XLOOKUP(D61&amp;"v",Tabela7[Código CV],Tabela7[VPM-V],,0),""),"")</f>
        <v/>
      </c>
      <c r="P61" s="106" t="str">
        <f>IFERROR(IF(D61&gt;1,SUMIFS(Tabela7[Preço Médio],Tabela7[Código Negociação],D61,Tabela7[C/V],"v"),"")/X61,"")</f>
        <v/>
      </c>
      <c r="Q61" s="106" t="str">
        <f t="shared" si="2"/>
        <v/>
      </c>
      <c r="R61" s="106" t="str">
        <f t="shared" si="3"/>
        <v/>
      </c>
      <c r="S61" s="106" t="str">
        <f t="shared" si="9"/>
        <v/>
      </c>
      <c r="T61" s="106" t="str">
        <f t="shared" si="10"/>
        <v/>
      </c>
      <c r="U61" s="106" t="str">
        <f t="shared" si="11"/>
        <v/>
      </c>
      <c r="V61" s="107" t="str">
        <f t="shared" si="12"/>
        <v/>
      </c>
      <c r="W61" s="88">
        <f>IFERROR(COUNTIF(Tabela7[Código CV],D61&amp;"c"),"")</f>
        <v>0</v>
      </c>
      <c r="X61" s="88">
        <f>IFERROR(COUNTIF(Tabela7[Código CV],D61&amp;"v"),"")</f>
        <v>0</v>
      </c>
    </row>
    <row r="62" spans="2:24" ht="15" customHeight="1" x14ac:dyDescent="0.3">
      <c r="B62" s="109" t="str">
        <f>IFERROR(IF(D62&gt;1,_xlfn.XLOOKUP(D62, Tabela7[Código Negociação],Tabela7[Classe]),""),"")</f>
        <v/>
      </c>
      <c r="C62" s="43" t="str">
        <f>IFERROR(IF(D62&gt;1,_xlfn.XLOOKUP(D62, Tabela7[Código Negociação],Tabela7[Empresa Nome]),""),"")</f>
        <v/>
      </c>
      <c r="D62" s="82"/>
      <c r="E62" s="43" t="str">
        <f>IFERROR(IF(D62&gt;1,SUMIFS(Tabela7[Quantidade],Tabela7[Código Negociação],D62,Tabela7[C/V],"c")-SUMIFS(Tabela7[Quantidade],Tabela7[Código Negociação],D62,Tabela7[C/V],"v"),""),"")</f>
        <v/>
      </c>
      <c r="F62" s="73" t="str">
        <f>IFERROR(IF(D62&gt;1,_xlfn.XLOOKUP(D62&amp;"c",Tabela7[Código CV],Tabela7[VPM-C],,0),""),"")</f>
        <v/>
      </c>
      <c r="G62" s="106" t="str">
        <f>IFERROR(IF(D62&gt;1,SUMIFS(Tabela7[Preço Médio],Tabela7[Código Negociação],D62,Tabela7[C/V],"c"),"")/W62,"")</f>
        <v/>
      </c>
      <c r="H62" s="80" t="str">
        <f t="shared" si="0"/>
        <v/>
      </c>
      <c r="I62" s="73" t="str">
        <f>IFERROR(IF(D62&gt;1,_xlfn.XLOOKUP(D62, Cotação!D:D,Cotação!C:C),""),"")</f>
        <v/>
      </c>
      <c r="J62" s="80" t="str">
        <f t="shared" si="8"/>
        <v/>
      </c>
      <c r="K62" s="73" t="str">
        <f>IFERROR(IF(D62&gt;1,(I62*Apuração!$E62)-(Apuração!$G62*Apuração!$E62),""),"")</f>
        <v/>
      </c>
      <c r="L62" s="43" t="str">
        <f>IFERROR(IF(D62&gt;1,SUMIFS(Tabela7[Quantidade],Tabela7[Código Negociação],D62,Tabela7[C/V],"c"),""),"")</f>
        <v/>
      </c>
      <c r="M62" s="43" t="str">
        <f>IFERROR(IF(D62&gt;1,SUMIFS(Tabela7[Quantidade],Tabela7[Código Negociação],D62,Tabela7[C/V],"v"),""),"")</f>
        <v/>
      </c>
      <c r="N62" s="106" t="str">
        <f t="shared" si="1"/>
        <v/>
      </c>
      <c r="O62" s="73" t="str">
        <f>IFERROR(IF(D62&gt;1,_xlfn.XLOOKUP(D62&amp;"v",Tabela7[Código CV],Tabela7[VPM-V],,0),""),"")</f>
        <v/>
      </c>
      <c r="P62" s="106" t="str">
        <f>IFERROR(IF(D62&gt;1,SUMIFS(Tabela7[Preço Médio],Tabela7[Código Negociação],D62,Tabela7[C/V],"v"),"")/X62,"")</f>
        <v/>
      </c>
      <c r="Q62" s="106" t="str">
        <f t="shared" si="2"/>
        <v/>
      </c>
      <c r="R62" s="106" t="str">
        <f t="shared" si="3"/>
        <v/>
      </c>
      <c r="S62" s="106" t="str">
        <f t="shared" si="9"/>
        <v/>
      </c>
      <c r="T62" s="106" t="str">
        <f t="shared" si="10"/>
        <v/>
      </c>
      <c r="U62" s="106" t="str">
        <f t="shared" si="11"/>
        <v/>
      </c>
      <c r="V62" s="107" t="str">
        <f t="shared" si="12"/>
        <v/>
      </c>
      <c r="W62" s="88">
        <f>IFERROR(COUNTIF(Tabela7[Código CV],D62&amp;"c"),"")</f>
        <v>0</v>
      </c>
      <c r="X62" s="88">
        <f>IFERROR(COUNTIF(Tabela7[Código CV],D62&amp;"v"),"")</f>
        <v>0</v>
      </c>
    </row>
    <row r="63" spans="2:24" ht="15" customHeight="1" x14ac:dyDescent="0.3">
      <c r="B63" s="109" t="str">
        <f>IFERROR(IF(D63&gt;1,_xlfn.XLOOKUP(D63, Tabela7[Código Negociação],Tabela7[Classe]),""),"")</f>
        <v/>
      </c>
      <c r="C63" s="43" t="str">
        <f>IFERROR(IF(D63&gt;1,_xlfn.XLOOKUP(D63, Tabela7[Código Negociação],Tabela7[Empresa Nome]),""),"")</f>
        <v/>
      </c>
      <c r="D63" s="82"/>
      <c r="E63" s="43" t="str">
        <f>IFERROR(IF(D63&gt;1,SUMIFS(Tabela7[Quantidade],Tabela7[Código Negociação],D63,Tabela7[C/V],"c")-SUMIFS(Tabela7[Quantidade],Tabela7[Código Negociação],D63,Tabela7[C/V],"v"),""),"")</f>
        <v/>
      </c>
      <c r="F63" s="73" t="str">
        <f>IFERROR(IF(D63&gt;1,_xlfn.XLOOKUP(D63&amp;"c",Tabela7[Código CV],Tabela7[VPM-C],,0),""),"")</f>
        <v/>
      </c>
      <c r="G63" s="106" t="str">
        <f>IFERROR(IF(D63&gt;1,SUMIFS(Tabela7[Preço Médio],Tabela7[Código Negociação],D63,Tabela7[C/V],"c"),"")/W63,"")</f>
        <v/>
      </c>
      <c r="H63" s="80" t="str">
        <f t="shared" si="0"/>
        <v/>
      </c>
      <c r="I63" s="73" t="str">
        <f>IFERROR(IF(D63&gt;1,_xlfn.XLOOKUP(D63, Cotação!D:D,Cotação!C:C),""),"")</f>
        <v/>
      </c>
      <c r="J63" s="80" t="str">
        <f t="shared" si="8"/>
        <v/>
      </c>
      <c r="K63" s="73" t="str">
        <f>IFERROR(IF(D63&gt;1,(I63*Apuração!$E63)-(Apuração!$G63*Apuração!$E63),""),"")</f>
        <v/>
      </c>
      <c r="L63" s="43" t="str">
        <f>IFERROR(IF(D63&gt;1,SUMIFS(Tabela7[Quantidade],Tabela7[Código Negociação],D63,Tabela7[C/V],"c"),""),"")</f>
        <v/>
      </c>
      <c r="M63" s="43" t="str">
        <f>IFERROR(IF(D63&gt;1,SUMIFS(Tabela7[Quantidade],Tabela7[Código Negociação],D63,Tabela7[C/V],"v"),""),"")</f>
        <v/>
      </c>
      <c r="N63" s="106" t="str">
        <f t="shared" si="1"/>
        <v/>
      </c>
      <c r="O63" s="73" t="str">
        <f>IFERROR(IF(D63&gt;1,_xlfn.XLOOKUP(D63&amp;"v",Tabela7[Código CV],Tabela7[VPM-V],,0),""),"")</f>
        <v/>
      </c>
      <c r="P63" s="106" t="str">
        <f>IFERROR(IF(D63&gt;1,SUMIFS(Tabela7[Preço Médio],Tabela7[Código Negociação],D63,Tabela7[C/V],"v"),"")/X63,"")</f>
        <v/>
      </c>
      <c r="Q63" s="106" t="str">
        <f t="shared" si="2"/>
        <v/>
      </c>
      <c r="R63" s="106" t="str">
        <f t="shared" si="3"/>
        <v/>
      </c>
      <c r="S63" s="106" t="str">
        <f t="shared" si="9"/>
        <v/>
      </c>
      <c r="T63" s="106" t="str">
        <f t="shared" si="10"/>
        <v/>
      </c>
      <c r="U63" s="106" t="str">
        <f t="shared" si="11"/>
        <v/>
      </c>
      <c r="V63" s="107" t="str">
        <f t="shared" si="12"/>
        <v/>
      </c>
      <c r="W63" s="88">
        <f>IFERROR(COUNTIF(Tabela7[Código CV],D63&amp;"c"),"")</f>
        <v>0</v>
      </c>
      <c r="X63" s="88">
        <f>IFERROR(COUNTIF(Tabela7[Código CV],D63&amp;"v"),"")</f>
        <v>0</v>
      </c>
    </row>
    <row r="64" spans="2:24" ht="15" customHeight="1" x14ac:dyDescent="0.3">
      <c r="B64" s="109" t="str">
        <f>IFERROR(IF(D64&gt;1,_xlfn.XLOOKUP(D64, Tabela7[Código Negociação],Tabela7[Classe]),""),"")</f>
        <v/>
      </c>
      <c r="C64" s="43" t="str">
        <f>IFERROR(IF(D64&gt;1,_xlfn.XLOOKUP(D64, Tabela7[Código Negociação],Tabela7[Empresa Nome]),""),"")</f>
        <v/>
      </c>
      <c r="D64" s="82"/>
      <c r="E64" s="43" t="str">
        <f>IFERROR(IF(D64&gt;1,SUMIFS(Tabela7[Quantidade],Tabela7[Código Negociação],D64,Tabela7[C/V],"c")-SUMIFS(Tabela7[Quantidade],Tabela7[Código Negociação],D64,Tabela7[C/V],"v"),""),"")</f>
        <v/>
      </c>
      <c r="F64" s="73" t="str">
        <f>IFERROR(IF(D64&gt;1,_xlfn.XLOOKUP(D64&amp;"c",Tabela7[Código CV],Tabela7[VPM-C],,0),""),"")</f>
        <v/>
      </c>
      <c r="G64" s="106" t="str">
        <f>IFERROR(IF(D64&gt;1,SUMIFS(Tabela7[Preço Médio],Tabela7[Código Negociação],D64,Tabela7[C/V],"c"),"")/W64,"")</f>
        <v/>
      </c>
      <c r="H64" s="80" t="str">
        <f t="shared" si="0"/>
        <v/>
      </c>
      <c r="I64" s="73" t="str">
        <f>IFERROR(IF(D64&gt;1,_xlfn.XLOOKUP(D64, Cotação!D:D,Cotação!C:C),""),"")</f>
        <v/>
      </c>
      <c r="J64" s="80" t="str">
        <f t="shared" si="8"/>
        <v/>
      </c>
      <c r="K64" s="73" t="str">
        <f>IFERROR(IF(D64&gt;1,(I64*Apuração!$E64)-(Apuração!$G64*Apuração!$E64),""),"")</f>
        <v/>
      </c>
      <c r="L64" s="43" t="str">
        <f>IFERROR(IF(D64&gt;1,SUMIFS(Tabela7[Quantidade],Tabela7[Código Negociação],D64,Tabela7[C/V],"c"),""),"")</f>
        <v/>
      </c>
      <c r="M64" s="43" t="str">
        <f>IFERROR(IF(D64&gt;1,SUMIFS(Tabela7[Quantidade],Tabela7[Código Negociação],D64,Tabela7[C/V],"v"),""),"")</f>
        <v/>
      </c>
      <c r="N64" s="106" t="str">
        <f t="shared" si="1"/>
        <v/>
      </c>
      <c r="O64" s="73" t="str">
        <f>IFERROR(IF(D64&gt;1,_xlfn.XLOOKUP(D64&amp;"v",Tabela7[Código CV],Tabela7[VPM-V],,0),""),"")</f>
        <v/>
      </c>
      <c r="P64" s="106" t="str">
        <f>IFERROR(IF(D64&gt;1,SUMIFS(Tabela7[Preço Médio],Tabela7[Código Negociação],D64,Tabela7[C/V],"v"),"")/X64,"")</f>
        <v/>
      </c>
      <c r="Q64" s="106" t="str">
        <f t="shared" si="2"/>
        <v/>
      </c>
      <c r="R64" s="106" t="str">
        <f t="shared" si="3"/>
        <v/>
      </c>
      <c r="S64" s="106" t="str">
        <f t="shared" si="9"/>
        <v/>
      </c>
      <c r="T64" s="106" t="str">
        <f t="shared" si="10"/>
        <v/>
      </c>
      <c r="U64" s="106" t="str">
        <f t="shared" si="11"/>
        <v/>
      </c>
      <c r="V64" s="107" t="str">
        <f t="shared" si="12"/>
        <v/>
      </c>
      <c r="W64" s="88">
        <f>IFERROR(COUNTIF(Tabela7[Código CV],D64&amp;"c"),"")</f>
        <v>0</v>
      </c>
      <c r="X64" s="88">
        <f>IFERROR(COUNTIF(Tabela7[Código CV],D64&amp;"v"),"")</f>
        <v>0</v>
      </c>
    </row>
    <row r="65" spans="2:24" ht="15" customHeight="1" x14ac:dyDescent="0.3">
      <c r="B65" s="109" t="str">
        <f>IFERROR(IF(D65&gt;1,_xlfn.XLOOKUP(D65, Tabela7[Código Negociação],Tabela7[Classe]),""),"")</f>
        <v/>
      </c>
      <c r="C65" s="43" t="str">
        <f>IFERROR(IF(D65&gt;1,_xlfn.XLOOKUP(D65, Tabela7[Código Negociação],Tabela7[Empresa Nome]),""),"")</f>
        <v/>
      </c>
      <c r="D65" s="82"/>
      <c r="E65" s="43" t="str">
        <f>IFERROR(IF(D65&gt;1,SUMIFS(Tabela7[Quantidade],Tabela7[Código Negociação],D65,Tabela7[C/V],"c")-SUMIFS(Tabela7[Quantidade],Tabela7[Código Negociação],D65,Tabela7[C/V],"v"),""),"")</f>
        <v/>
      </c>
      <c r="F65" s="73" t="str">
        <f>IFERROR(IF(D65&gt;1,_xlfn.XLOOKUP(D65&amp;"c",Tabela7[Código CV],Tabela7[VPM-C],,0),""),"")</f>
        <v/>
      </c>
      <c r="G65" s="106" t="str">
        <f>IFERROR(IF(D65&gt;1,SUMIFS(Tabela7[Preço Médio],Tabela7[Código Negociação],D65,Tabela7[C/V],"c"),"")/W65,"")</f>
        <v/>
      </c>
      <c r="H65" s="80" t="str">
        <f t="shared" si="0"/>
        <v/>
      </c>
      <c r="I65" s="73" t="str">
        <f>IFERROR(IF(D65&gt;1,_xlfn.XLOOKUP(D65, Cotação!D:D,Cotação!C:C),""),"")</f>
        <v/>
      </c>
      <c r="J65" s="80" t="str">
        <f t="shared" si="8"/>
        <v/>
      </c>
      <c r="K65" s="73" t="str">
        <f>IFERROR(IF(D65&gt;1,(I65*Apuração!$E65)-(Apuração!$G65*Apuração!$E65),""),"")</f>
        <v/>
      </c>
      <c r="L65" s="43" t="str">
        <f>IFERROR(IF(D65&gt;1,SUMIFS(Tabela7[Quantidade],Tabela7[Código Negociação],D65,Tabela7[C/V],"c"),""),"")</f>
        <v/>
      </c>
      <c r="M65" s="43" t="str">
        <f>IFERROR(IF(D65&gt;1,SUMIFS(Tabela7[Quantidade],Tabela7[Código Negociação],D65,Tabela7[C/V],"v"),""),"")</f>
        <v/>
      </c>
      <c r="N65" s="106" t="str">
        <f t="shared" si="1"/>
        <v/>
      </c>
      <c r="O65" s="73" t="str">
        <f>IFERROR(IF(D65&gt;1,_xlfn.XLOOKUP(D65&amp;"v",Tabela7[Código CV],Tabela7[VPM-V],,0),""),"")</f>
        <v/>
      </c>
      <c r="P65" s="106" t="str">
        <f>IFERROR(IF(D65&gt;1,SUMIFS(Tabela7[Preço Médio],Tabela7[Código Negociação],D65,Tabela7[C/V],"v"),"")/X65,"")</f>
        <v/>
      </c>
      <c r="Q65" s="106" t="str">
        <f t="shared" si="2"/>
        <v/>
      </c>
      <c r="R65" s="106" t="str">
        <f t="shared" si="3"/>
        <v/>
      </c>
      <c r="S65" s="106" t="str">
        <f t="shared" si="9"/>
        <v/>
      </c>
      <c r="T65" s="106" t="str">
        <f t="shared" si="10"/>
        <v/>
      </c>
      <c r="U65" s="106" t="str">
        <f t="shared" si="11"/>
        <v/>
      </c>
      <c r="V65" s="107" t="str">
        <f t="shared" si="12"/>
        <v/>
      </c>
      <c r="W65" s="88">
        <f>IFERROR(COUNTIF(Tabela7[Código CV],D65&amp;"c"),"")</f>
        <v>0</v>
      </c>
      <c r="X65" s="88">
        <f>IFERROR(COUNTIF(Tabela7[Código CV],D65&amp;"v"),"")</f>
        <v>0</v>
      </c>
    </row>
    <row r="66" spans="2:24" ht="15" customHeight="1" x14ac:dyDescent="0.3">
      <c r="B66" s="109" t="str">
        <f>IFERROR(IF(D66&gt;1,_xlfn.XLOOKUP(D66, Tabela7[Código Negociação],Tabela7[Classe]),""),"")</f>
        <v/>
      </c>
      <c r="C66" s="43" t="str">
        <f>IFERROR(IF(D66&gt;1,_xlfn.XLOOKUP(D66, Tabela7[Código Negociação],Tabela7[Empresa Nome]),""),"")</f>
        <v/>
      </c>
      <c r="D66" s="82"/>
      <c r="E66" s="43" t="str">
        <f>IFERROR(IF(D66&gt;1,SUMIFS(Tabela7[Quantidade],Tabela7[Código Negociação],D66,Tabela7[C/V],"c")-SUMIFS(Tabela7[Quantidade],Tabela7[Código Negociação],D66,Tabela7[C/V],"v"),""),"")</f>
        <v/>
      </c>
      <c r="F66" s="73" t="str">
        <f>IFERROR(IF(D66&gt;1,_xlfn.XLOOKUP(D66&amp;"c",Tabela7[Código CV],Tabela7[VPM-C],,0),""),"")</f>
        <v/>
      </c>
      <c r="G66" s="106" t="str">
        <f>IFERROR(IF(D66&gt;1,SUMIFS(Tabela7[Preço Médio],Tabela7[Código Negociação],D66,Tabela7[C/V],"c"),"")/W66,"")</f>
        <v/>
      </c>
      <c r="H66" s="80" t="str">
        <f t="shared" si="0"/>
        <v/>
      </c>
      <c r="I66" s="73" t="str">
        <f>IFERROR(IF(D66&gt;1,_xlfn.XLOOKUP(D66, Cotação!D:D,Cotação!C:C),""),"")</f>
        <v/>
      </c>
      <c r="J66" s="80" t="str">
        <f t="shared" si="8"/>
        <v/>
      </c>
      <c r="K66" s="73" t="str">
        <f>IFERROR(IF(D66&gt;1,(I66*Apuração!$E66)-(Apuração!$G66*Apuração!$E66),""),"")</f>
        <v/>
      </c>
      <c r="L66" s="43" t="str">
        <f>IFERROR(IF(D66&gt;1,SUMIFS(Tabela7[Quantidade],Tabela7[Código Negociação],D66,Tabela7[C/V],"c"),""),"")</f>
        <v/>
      </c>
      <c r="M66" s="43" t="str">
        <f>IFERROR(IF(D66&gt;1,SUMIFS(Tabela7[Quantidade],Tabela7[Código Negociação],D66,Tabela7[C/V],"v"),""),"")</f>
        <v/>
      </c>
      <c r="N66" s="106" t="str">
        <f t="shared" si="1"/>
        <v/>
      </c>
      <c r="O66" s="73" t="str">
        <f>IFERROR(IF(D66&gt;1,_xlfn.XLOOKUP(D66&amp;"v",Tabela7[Código CV],Tabela7[VPM-V],,0),""),"")</f>
        <v/>
      </c>
      <c r="P66" s="106" t="str">
        <f>IFERROR(IF(D66&gt;1,SUMIFS(Tabela7[Preço Médio],Tabela7[Código Negociação],D66,Tabela7[C/V],"v"),"")/X66,"")</f>
        <v/>
      </c>
      <c r="Q66" s="106" t="str">
        <f t="shared" si="2"/>
        <v/>
      </c>
      <c r="R66" s="106" t="str">
        <f t="shared" si="3"/>
        <v/>
      </c>
      <c r="S66" s="106" t="str">
        <f t="shared" si="9"/>
        <v/>
      </c>
      <c r="T66" s="106" t="str">
        <f t="shared" si="10"/>
        <v/>
      </c>
      <c r="U66" s="106" t="str">
        <f t="shared" si="11"/>
        <v/>
      </c>
      <c r="V66" s="107" t="str">
        <f t="shared" si="12"/>
        <v/>
      </c>
      <c r="W66" s="88">
        <f>IFERROR(COUNTIF(Tabela7[Código CV],D66&amp;"c"),"")</f>
        <v>0</v>
      </c>
      <c r="X66" s="88">
        <f>IFERROR(COUNTIF(Tabela7[Código CV],D66&amp;"v"),"")</f>
        <v>0</v>
      </c>
    </row>
    <row r="67" spans="2:24" ht="15" customHeight="1" x14ac:dyDescent="0.3">
      <c r="B67" s="109" t="str">
        <f>IFERROR(IF(D67&gt;1,_xlfn.XLOOKUP(D67, Tabela7[Código Negociação],Tabela7[Classe]),""),"")</f>
        <v/>
      </c>
      <c r="C67" s="43" t="str">
        <f>IFERROR(IF(D67&gt;1,_xlfn.XLOOKUP(D67, Tabela7[Código Negociação],Tabela7[Empresa Nome]),""),"")</f>
        <v/>
      </c>
      <c r="D67" s="82"/>
      <c r="E67" s="43" t="str">
        <f>IFERROR(IF(D67&gt;1,SUMIFS(Tabela7[Quantidade],Tabela7[Código Negociação],D67,Tabela7[C/V],"c")-SUMIFS(Tabela7[Quantidade],Tabela7[Código Negociação],D67,Tabela7[C/V],"v"),""),"")</f>
        <v/>
      </c>
      <c r="F67" s="73" t="str">
        <f>IFERROR(IF(D67&gt;1,_xlfn.XLOOKUP(D67&amp;"c",Tabela7[Código CV],Tabela7[VPM-C],,0),""),"")</f>
        <v/>
      </c>
      <c r="G67" s="106" t="str">
        <f>IFERROR(IF(D67&gt;1,SUMIFS(Tabela7[Preço Médio],Tabela7[Código Negociação],D67,Tabela7[C/V],"c"),"")/W67,"")</f>
        <v/>
      </c>
      <c r="H67" s="80" t="str">
        <f t="shared" si="0"/>
        <v/>
      </c>
      <c r="I67" s="73" t="str">
        <f>IFERROR(IF(D67&gt;1,_xlfn.XLOOKUP(D67, Cotação!D:D,Cotação!C:C),""),"")</f>
        <v/>
      </c>
      <c r="J67" s="80" t="str">
        <f t="shared" si="8"/>
        <v/>
      </c>
      <c r="K67" s="73" t="str">
        <f>IFERROR(IF(D67&gt;1,(I67*Apuração!$E67)-(Apuração!$G67*Apuração!$E67),""),"")</f>
        <v/>
      </c>
      <c r="L67" s="43" t="str">
        <f>IFERROR(IF(D67&gt;1,SUMIFS(Tabela7[Quantidade],Tabela7[Código Negociação],D67,Tabela7[C/V],"c"),""),"")</f>
        <v/>
      </c>
      <c r="M67" s="43" t="str">
        <f>IFERROR(IF(D67&gt;1,SUMIFS(Tabela7[Quantidade],Tabela7[Código Negociação],D67,Tabela7[C/V],"v"),""),"")</f>
        <v/>
      </c>
      <c r="N67" s="106" t="str">
        <f t="shared" si="1"/>
        <v/>
      </c>
      <c r="O67" s="73" t="str">
        <f>IFERROR(IF(D67&gt;1,_xlfn.XLOOKUP(D67&amp;"v",Tabela7[Código CV],Tabela7[VPM-V],,0),""),"")</f>
        <v/>
      </c>
      <c r="P67" s="106" t="str">
        <f>IFERROR(IF(D67&gt;1,SUMIFS(Tabela7[Preço Médio],Tabela7[Código Negociação],D67,Tabela7[C/V],"v"),"")/X67,"")</f>
        <v/>
      </c>
      <c r="Q67" s="106" t="str">
        <f t="shared" si="2"/>
        <v/>
      </c>
      <c r="R67" s="106" t="str">
        <f t="shared" si="3"/>
        <v/>
      </c>
      <c r="S67" s="106" t="str">
        <f t="shared" si="9"/>
        <v/>
      </c>
      <c r="T67" s="106" t="str">
        <f t="shared" si="10"/>
        <v/>
      </c>
      <c r="U67" s="106" t="str">
        <f t="shared" si="11"/>
        <v/>
      </c>
      <c r="V67" s="107" t="str">
        <f t="shared" si="12"/>
        <v/>
      </c>
      <c r="W67" s="88">
        <f>IFERROR(COUNTIF(Tabela7[Código CV],D67&amp;"c"),"")</f>
        <v>0</v>
      </c>
      <c r="X67" s="88">
        <f>IFERROR(COUNTIF(Tabela7[Código CV],D67&amp;"v"),"")</f>
        <v>0</v>
      </c>
    </row>
    <row r="68" spans="2:24" ht="15" customHeight="1" x14ac:dyDescent="0.3">
      <c r="B68" s="109" t="str">
        <f>IFERROR(IF(D68&gt;1,_xlfn.XLOOKUP(D68, Tabela7[Código Negociação],Tabela7[Classe]),""),"")</f>
        <v/>
      </c>
      <c r="C68" s="43" t="str">
        <f>IFERROR(IF(D68&gt;1,_xlfn.XLOOKUP(D68, Tabela7[Código Negociação],Tabela7[Empresa Nome]),""),"")</f>
        <v/>
      </c>
      <c r="D68" s="82"/>
      <c r="E68" s="43" t="str">
        <f>IFERROR(IF(D68&gt;1,SUMIFS(Tabela7[Quantidade],Tabela7[Código Negociação],D68,Tabela7[C/V],"c")-SUMIFS(Tabela7[Quantidade],Tabela7[Código Negociação],D68,Tabela7[C/V],"v"),""),"")</f>
        <v/>
      </c>
      <c r="F68" s="73" t="str">
        <f>IFERROR(IF(D68&gt;1,_xlfn.XLOOKUP(D68&amp;"c",Tabela7[Código CV],Tabela7[VPM-C],,0),""),"")</f>
        <v/>
      </c>
      <c r="G68" s="106" t="str">
        <f>IFERROR(IF(D68&gt;1,SUMIFS(Tabela7[Preço Médio],Tabela7[Código Negociação],D68,Tabela7[C/V],"c"),"")/W68,"")</f>
        <v/>
      </c>
      <c r="H68" s="80" t="str">
        <f t="shared" ref="H68:H131" si="13">IFERROR(E68*G68,"")</f>
        <v/>
      </c>
      <c r="I68" s="73" t="str">
        <f>IFERROR(IF(D68&gt;1,_xlfn.XLOOKUP(D68, Cotação!D:D,Cotação!C:C),""),"")</f>
        <v/>
      </c>
      <c r="J68" s="80" t="str">
        <f t="shared" si="8"/>
        <v/>
      </c>
      <c r="K68" s="73" t="str">
        <f>IFERROR(IF(D68&gt;1,(I68*Apuração!$E68)-(Apuração!$G68*Apuração!$E68),""),"")</f>
        <v/>
      </c>
      <c r="L68" s="43" t="str">
        <f>IFERROR(IF(D68&gt;1,SUMIFS(Tabela7[Quantidade],Tabela7[Código Negociação],D68,Tabela7[C/V],"c"),""),"")</f>
        <v/>
      </c>
      <c r="M68" s="43" t="str">
        <f>IFERROR(IF(D68&gt;1,SUMIFS(Tabela7[Quantidade],Tabela7[Código Negociação],D68,Tabela7[C/V],"v"),""),"")</f>
        <v/>
      </c>
      <c r="N68" s="106" t="str">
        <f t="shared" ref="N68:N131" si="14">IFERROR(L68*G68,"")</f>
        <v/>
      </c>
      <c r="O68" s="73" t="str">
        <f>IFERROR(IF(D68&gt;1,_xlfn.XLOOKUP(D68&amp;"v",Tabela7[Código CV],Tabela7[VPM-V],,0),""),"")</f>
        <v/>
      </c>
      <c r="P68" s="106" t="str">
        <f>IFERROR(IF(D68&gt;1,SUMIFS(Tabela7[Preço Médio],Tabela7[Código Negociação],D68,Tabela7[C/V],"v"),"")/X68,"")</f>
        <v/>
      </c>
      <c r="Q68" s="106" t="str">
        <f t="shared" ref="Q68:Q131" si="15">IFERROR(P68*M68,"")</f>
        <v/>
      </c>
      <c r="R68" s="106" t="str">
        <f t="shared" ref="R68:R131" si="16">IFERROR(M68*G68,"")</f>
        <v/>
      </c>
      <c r="S68" s="106" t="str">
        <f t="shared" si="9"/>
        <v/>
      </c>
      <c r="T68" s="106" t="str">
        <f t="shared" si="10"/>
        <v/>
      </c>
      <c r="U68" s="106" t="str">
        <f t="shared" si="11"/>
        <v/>
      </c>
      <c r="V68" s="107" t="str">
        <f t="shared" si="12"/>
        <v/>
      </c>
      <c r="W68" s="88">
        <f>IFERROR(COUNTIF(Tabela7[Código CV],D68&amp;"c"),"")</f>
        <v>0</v>
      </c>
      <c r="X68" s="88">
        <f>IFERROR(COUNTIF(Tabela7[Código CV],D68&amp;"v"),"")</f>
        <v>0</v>
      </c>
    </row>
    <row r="69" spans="2:24" ht="15" customHeight="1" x14ac:dyDescent="0.3">
      <c r="B69" s="109" t="str">
        <f>IFERROR(IF(D69&gt;1,_xlfn.XLOOKUP(D69, Tabela7[Código Negociação],Tabela7[Classe]),""),"")</f>
        <v/>
      </c>
      <c r="C69" s="43" t="str">
        <f>IFERROR(IF(D69&gt;1,_xlfn.XLOOKUP(D69, Tabela7[Código Negociação],Tabela7[Empresa Nome]),""),"")</f>
        <v/>
      </c>
      <c r="D69" s="82"/>
      <c r="E69" s="43" t="str">
        <f>IFERROR(IF(D69&gt;1,SUMIFS(Tabela7[Quantidade],Tabela7[Código Negociação],D69,Tabela7[C/V],"c")-SUMIFS(Tabela7[Quantidade],Tabela7[Código Negociação],D69,Tabela7[C/V],"v"),""),"")</f>
        <v/>
      </c>
      <c r="F69" s="73" t="str">
        <f>IFERROR(IF(D69&gt;1,_xlfn.XLOOKUP(D69&amp;"c",Tabela7[Código CV],Tabela7[VPM-C],,0),""),"")</f>
        <v/>
      </c>
      <c r="G69" s="106" t="str">
        <f>IFERROR(IF(D69&gt;1,SUMIFS(Tabela7[Preço Médio],Tabela7[Código Negociação],D69,Tabela7[C/V],"c"),"")/W69,"")</f>
        <v/>
      </c>
      <c r="H69" s="80" t="str">
        <f t="shared" si="13"/>
        <v/>
      </c>
      <c r="I69" s="73" t="str">
        <f>IFERROR(IF(D69&gt;1,_xlfn.XLOOKUP(D69, Cotação!D:D,Cotação!C:C),""),"")</f>
        <v/>
      </c>
      <c r="J69" s="80" t="str">
        <f t="shared" ref="J69:J132" si="17">IFERROR(I69*E69,"")</f>
        <v/>
      </c>
      <c r="K69" s="73" t="str">
        <f>IFERROR(IF(D69&gt;1,(I69*Apuração!$E69)-(Apuração!$G69*Apuração!$E69),""),"")</f>
        <v/>
      </c>
      <c r="L69" s="43" t="str">
        <f>IFERROR(IF(D69&gt;1,SUMIFS(Tabela7[Quantidade],Tabela7[Código Negociação],D69,Tabela7[C/V],"c"),""),"")</f>
        <v/>
      </c>
      <c r="M69" s="43" t="str">
        <f>IFERROR(IF(D69&gt;1,SUMIFS(Tabela7[Quantidade],Tabela7[Código Negociação],D69,Tabela7[C/V],"v"),""),"")</f>
        <v/>
      </c>
      <c r="N69" s="106" t="str">
        <f t="shared" si="14"/>
        <v/>
      </c>
      <c r="O69" s="73" t="str">
        <f>IFERROR(IF(D69&gt;1,_xlfn.XLOOKUP(D69&amp;"v",Tabela7[Código CV],Tabela7[VPM-V],,0),""),"")</f>
        <v/>
      </c>
      <c r="P69" s="106" t="str">
        <f>IFERROR(IF(D69&gt;1,SUMIFS(Tabela7[Preço Médio],Tabela7[Código Negociação],D69,Tabela7[C/V],"v"),"")/X69,"")</f>
        <v/>
      </c>
      <c r="Q69" s="106" t="str">
        <f t="shared" si="15"/>
        <v/>
      </c>
      <c r="R69" s="106" t="str">
        <f t="shared" si="16"/>
        <v/>
      </c>
      <c r="S69" s="106" t="str">
        <f t="shared" si="9"/>
        <v/>
      </c>
      <c r="T69" s="106" t="str">
        <f t="shared" si="10"/>
        <v/>
      </c>
      <c r="U69" s="106" t="str">
        <f t="shared" si="11"/>
        <v/>
      </c>
      <c r="V69" s="107" t="str">
        <f t="shared" si="12"/>
        <v/>
      </c>
      <c r="W69" s="88">
        <f>IFERROR(COUNTIF(Tabela7[Código CV],D69&amp;"c"),"")</f>
        <v>0</v>
      </c>
      <c r="X69" s="88">
        <f>IFERROR(COUNTIF(Tabela7[Código CV],D69&amp;"v"),"")</f>
        <v>0</v>
      </c>
    </row>
    <row r="70" spans="2:24" ht="15" customHeight="1" x14ac:dyDescent="0.3">
      <c r="B70" s="109" t="str">
        <f>IFERROR(IF(D70&gt;1,_xlfn.XLOOKUP(D70, Tabela7[Código Negociação],Tabela7[Classe]),""),"")</f>
        <v/>
      </c>
      <c r="C70" s="43" t="str">
        <f>IFERROR(IF(D70&gt;1,_xlfn.XLOOKUP(D70, Tabela7[Código Negociação],Tabela7[Empresa Nome]),""),"")</f>
        <v/>
      </c>
      <c r="D70" s="82"/>
      <c r="E70" s="43" t="str">
        <f>IFERROR(IF(D70&gt;1,SUMIFS(Tabela7[Quantidade],Tabela7[Código Negociação],D70,Tabela7[C/V],"c")-SUMIFS(Tabela7[Quantidade],Tabela7[Código Negociação],D70,Tabela7[C/V],"v"),""),"")</f>
        <v/>
      </c>
      <c r="F70" s="73" t="str">
        <f>IFERROR(IF(D70&gt;1,_xlfn.XLOOKUP(D70&amp;"c",Tabela7[Código CV],Tabela7[VPM-C],,0),""),"")</f>
        <v/>
      </c>
      <c r="G70" s="106" t="str">
        <f>IFERROR(IF(D70&gt;1,SUMIFS(Tabela7[Preço Médio],Tabela7[Código Negociação],D70,Tabela7[C/V],"c"),"")/W70,"")</f>
        <v/>
      </c>
      <c r="H70" s="80" t="str">
        <f t="shared" si="13"/>
        <v/>
      </c>
      <c r="I70" s="73" t="str">
        <f>IFERROR(IF(D70&gt;1,_xlfn.XLOOKUP(D70, Cotação!D:D,Cotação!C:C),""),"")</f>
        <v/>
      </c>
      <c r="J70" s="80" t="str">
        <f t="shared" si="17"/>
        <v/>
      </c>
      <c r="K70" s="73" t="str">
        <f>IFERROR(IF(D70&gt;1,(I70*Apuração!$E70)-(Apuração!$G70*Apuração!$E70),""),"")</f>
        <v/>
      </c>
      <c r="L70" s="43" t="str">
        <f>IFERROR(IF(D70&gt;1,SUMIFS(Tabela7[Quantidade],Tabela7[Código Negociação],D70,Tabela7[C/V],"c"),""),"")</f>
        <v/>
      </c>
      <c r="M70" s="43" t="str">
        <f>IFERROR(IF(D70&gt;1,SUMIFS(Tabela7[Quantidade],Tabela7[Código Negociação],D70,Tabela7[C/V],"v"),""),"")</f>
        <v/>
      </c>
      <c r="N70" s="106" t="str">
        <f t="shared" si="14"/>
        <v/>
      </c>
      <c r="O70" s="73" t="str">
        <f>IFERROR(IF(D70&gt;1,_xlfn.XLOOKUP(D70&amp;"v",Tabela7[Código CV],Tabela7[VPM-V],,0),""),"")</f>
        <v/>
      </c>
      <c r="P70" s="106" t="str">
        <f>IFERROR(IF(D70&gt;1,SUMIFS(Tabela7[Preço Médio],Tabela7[Código Negociação],D70,Tabela7[C/V],"v"),"")/X70,"")</f>
        <v/>
      </c>
      <c r="Q70" s="106" t="str">
        <f t="shared" si="15"/>
        <v/>
      </c>
      <c r="R70" s="106" t="str">
        <f t="shared" si="16"/>
        <v/>
      </c>
      <c r="S70" s="106" t="str">
        <f t="shared" si="9"/>
        <v/>
      </c>
      <c r="T70" s="106" t="str">
        <f t="shared" si="10"/>
        <v/>
      </c>
      <c r="U70" s="106" t="str">
        <f t="shared" si="11"/>
        <v/>
      </c>
      <c r="V70" s="107" t="str">
        <f t="shared" si="12"/>
        <v/>
      </c>
      <c r="W70" s="88">
        <f>IFERROR(COUNTIF(Tabela7[Código CV],D70&amp;"c"),"")</f>
        <v>0</v>
      </c>
      <c r="X70" s="88">
        <f>IFERROR(COUNTIF(Tabela7[Código CV],D70&amp;"v"),"")</f>
        <v>0</v>
      </c>
    </row>
    <row r="71" spans="2:24" ht="15" customHeight="1" x14ac:dyDescent="0.3">
      <c r="B71" s="109" t="str">
        <f>IFERROR(IF(D71&gt;1,_xlfn.XLOOKUP(D71, Tabela7[Código Negociação],Tabela7[Classe]),""),"")</f>
        <v/>
      </c>
      <c r="C71" s="43" t="str">
        <f>IFERROR(IF(D71&gt;1,_xlfn.XLOOKUP(D71, Tabela7[Código Negociação],Tabela7[Empresa Nome]),""),"")</f>
        <v/>
      </c>
      <c r="D71" s="82"/>
      <c r="E71" s="43" t="str">
        <f>IFERROR(IF(D71&gt;1,SUMIFS(Tabela7[Quantidade],Tabela7[Código Negociação],D71,Tabela7[C/V],"c")-SUMIFS(Tabela7[Quantidade],Tabela7[Código Negociação],D71,Tabela7[C/V],"v"),""),"")</f>
        <v/>
      </c>
      <c r="F71" s="73" t="str">
        <f>IFERROR(IF(D71&gt;1,_xlfn.XLOOKUP(D71&amp;"c",Tabela7[Código CV],Tabela7[VPM-C],,0),""),"")</f>
        <v/>
      </c>
      <c r="G71" s="106" t="str">
        <f>IFERROR(IF(D71&gt;1,SUMIFS(Tabela7[Preço Médio],Tabela7[Código Negociação],D71,Tabela7[C/V],"c"),"")/W71,"")</f>
        <v/>
      </c>
      <c r="H71" s="80" t="str">
        <f t="shared" si="13"/>
        <v/>
      </c>
      <c r="I71" s="73" t="str">
        <f>IFERROR(IF(D71&gt;1,_xlfn.XLOOKUP(D71, Cotação!D:D,Cotação!C:C),""),"")</f>
        <v/>
      </c>
      <c r="J71" s="80" t="str">
        <f t="shared" si="17"/>
        <v/>
      </c>
      <c r="K71" s="73" t="str">
        <f>IFERROR(IF(D71&gt;1,(I71*Apuração!$E71)-(Apuração!$G71*Apuração!$E71),""),"")</f>
        <v/>
      </c>
      <c r="L71" s="43" t="str">
        <f>IFERROR(IF(D71&gt;1,SUMIFS(Tabela7[Quantidade],Tabela7[Código Negociação],D71,Tabela7[C/V],"c"),""),"")</f>
        <v/>
      </c>
      <c r="M71" s="43" t="str">
        <f>IFERROR(IF(D71&gt;1,SUMIFS(Tabela7[Quantidade],Tabela7[Código Negociação],D71,Tabela7[C/V],"v"),""),"")</f>
        <v/>
      </c>
      <c r="N71" s="106" t="str">
        <f t="shared" si="14"/>
        <v/>
      </c>
      <c r="O71" s="73" t="str">
        <f>IFERROR(IF(D71&gt;1,_xlfn.XLOOKUP(D71&amp;"v",Tabela7[Código CV],Tabela7[VPM-V],,0),""),"")</f>
        <v/>
      </c>
      <c r="P71" s="106" t="str">
        <f>IFERROR(IF(D71&gt;1,SUMIFS(Tabela7[Preço Médio],Tabela7[Código Negociação],D71,Tabela7[C/V],"v"),"")/X71,"")</f>
        <v/>
      </c>
      <c r="Q71" s="106" t="str">
        <f t="shared" si="15"/>
        <v/>
      </c>
      <c r="R71" s="106" t="str">
        <f t="shared" si="16"/>
        <v/>
      </c>
      <c r="S71" s="106" t="str">
        <f t="shared" si="9"/>
        <v/>
      </c>
      <c r="T71" s="106" t="str">
        <f t="shared" si="10"/>
        <v/>
      </c>
      <c r="U71" s="106" t="str">
        <f t="shared" si="11"/>
        <v/>
      </c>
      <c r="V71" s="107" t="str">
        <f t="shared" si="12"/>
        <v/>
      </c>
      <c r="W71" s="88">
        <f>IFERROR(COUNTIF(Tabela7[Código CV],D71&amp;"c"),"")</f>
        <v>0</v>
      </c>
      <c r="X71" s="88">
        <f>IFERROR(COUNTIF(Tabela7[Código CV],D71&amp;"v"),"")</f>
        <v>0</v>
      </c>
    </row>
    <row r="72" spans="2:24" ht="15" customHeight="1" x14ac:dyDescent="0.3">
      <c r="B72" s="109" t="str">
        <f>IFERROR(IF(D72&gt;1,_xlfn.XLOOKUP(D72, Tabela7[Código Negociação],Tabela7[Classe]),""),"")</f>
        <v/>
      </c>
      <c r="C72" s="43" t="str">
        <f>IFERROR(IF(D72&gt;1,_xlfn.XLOOKUP(D72, Tabela7[Código Negociação],Tabela7[Empresa Nome]),""),"")</f>
        <v/>
      </c>
      <c r="D72" s="82"/>
      <c r="E72" s="43" t="str">
        <f>IFERROR(IF(D72&gt;1,SUMIFS(Tabela7[Quantidade],Tabela7[Código Negociação],D72,Tabela7[C/V],"c")-SUMIFS(Tabela7[Quantidade],Tabela7[Código Negociação],D72,Tabela7[C/V],"v"),""),"")</f>
        <v/>
      </c>
      <c r="F72" s="73" t="str">
        <f>IFERROR(IF(D72&gt;1,_xlfn.XLOOKUP(D72&amp;"c",Tabela7[Código CV],Tabela7[VPM-C],,0),""),"")</f>
        <v/>
      </c>
      <c r="G72" s="106" t="str">
        <f>IFERROR(IF(D72&gt;1,SUMIFS(Tabela7[Preço Médio],Tabela7[Código Negociação],D72,Tabela7[C/V],"c"),"")/W72,"")</f>
        <v/>
      </c>
      <c r="H72" s="80" t="str">
        <f t="shared" si="13"/>
        <v/>
      </c>
      <c r="I72" s="73" t="str">
        <f>IFERROR(IF(D72&gt;1,_xlfn.XLOOKUP(D72, Cotação!D:D,Cotação!C:C),""),"")</f>
        <v/>
      </c>
      <c r="J72" s="80" t="str">
        <f t="shared" si="17"/>
        <v/>
      </c>
      <c r="K72" s="73" t="str">
        <f>IFERROR(IF(D72&gt;1,(I72*Apuração!$E72)-(Apuração!$G72*Apuração!$E72),""),"")</f>
        <v/>
      </c>
      <c r="L72" s="43" t="str">
        <f>IFERROR(IF(D72&gt;1,SUMIFS(Tabela7[Quantidade],Tabela7[Código Negociação],D72,Tabela7[C/V],"c"),""),"")</f>
        <v/>
      </c>
      <c r="M72" s="43" t="str">
        <f>IFERROR(IF(D72&gt;1,SUMIFS(Tabela7[Quantidade],Tabela7[Código Negociação],D72,Tabela7[C/V],"v"),""),"")</f>
        <v/>
      </c>
      <c r="N72" s="106" t="str">
        <f t="shared" si="14"/>
        <v/>
      </c>
      <c r="O72" s="73" t="str">
        <f>IFERROR(IF(D72&gt;1,_xlfn.XLOOKUP(D72&amp;"v",Tabela7[Código CV],Tabela7[VPM-V],,0),""),"")</f>
        <v/>
      </c>
      <c r="P72" s="106" t="str">
        <f>IFERROR(IF(D72&gt;1,SUMIFS(Tabela7[Preço Médio],Tabela7[Código Negociação],D72,Tabela7[C/V],"v"),"")/X72,"")</f>
        <v/>
      </c>
      <c r="Q72" s="106" t="str">
        <f t="shared" si="15"/>
        <v/>
      </c>
      <c r="R72" s="106" t="str">
        <f t="shared" si="16"/>
        <v/>
      </c>
      <c r="S72" s="106" t="str">
        <f t="shared" si="9"/>
        <v/>
      </c>
      <c r="T72" s="106" t="str">
        <f t="shared" si="10"/>
        <v/>
      </c>
      <c r="U72" s="106" t="str">
        <f t="shared" si="11"/>
        <v/>
      </c>
      <c r="V72" s="107" t="str">
        <f t="shared" si="12"/>
        <v/>
      </c>
      <c r="W72" s="88">
        <f>IFERROR(COUNTIF(Tabela7[Código CV],D72&amp;"c"),"")</f>
        <v>0</v>
      </c>
      <c r="X72" s="88">
        <f>IFERROR(COUNTIF(Tabela7[Código CV],D72&amp;"v"),"")</f>
        <v>0</v>
      </c>
    </row>
    <row r="73" spans="2:24" ht="15" customHeight="1" x14ac:dyDescent="0.3">
      <c r="B73" s="109" t="str">
        <f>IFERROR(IF(D73&gt;1,_xlfn.XLOOKUP(D73, Tabela7[Código Negociação],Tabela7[Classe]),""),"")</f>
        <v/>
      </c>
      <c r="C73" s="43" t="str">
        <f>IFERROR(IF(D73&gt;1,_xlfn.XLOOKUP(D73, Tabela7[Código Negociação],Tabela7[Empresa Nome]),""),"")</f>
        <v/>
      </c>
      <c r="D73" s="82"/>
      <c r="E73" s="43" t="str">
        <f>IFERROR(IF(D73&gt;1,SUMIFS(Tabela7[Quantidade],Tabela7[Código Negociação],D73,Tabela7[C/V],"c")-SUMIFS(Tabela7[Quantidade],Tabela7[Código Negociação],D73,Tabela7[C/V],"v"),""),"")</f>
        <v/>
      </c>
      <c r="F73" s="73" t="str">
        <f>IFERROR(IF(D73&gt;1,_xlfn.XLOOKUP(D73&amp;"c",Tabela7[Código CV],Tabela7[VPM-C],,0),""),"")</f>
        <v/>
      </c>
      <c r="G73" s="106" t="str">
        <f>IFERROR(IF(D73&gt;1,SUMIFS(Tabela7[Preço Médio],Tabela7[Código Negociação],D73,Tabela7[C/V],"c"),"")/W73,"")</f>
        <v/>
      </c>
      <c r="H73" s="80" t="str">
        <f t="shared" si="13"/>
        <v/>
      </c>
      <c r="I73" s="73" t="str">
        <f>IFERROR(IF(D73&gt;1,_xlfn.XLOOKUP(D73, Cotação!D:D,Cotação!C:C),""),"")</f>
        <v/>
      </c>
      <c r="J73" s="80" t="str">
        <f t="shared" si="17"/>
        <v/>
      </c>
      <c r="K73" s="73" t="str">
        <f>IFERROR(IF(D73&gt;1,(I73*Apuração!$E73)-(Apuração!$G73*Apuração!$E73),""),"")</f>
        <v/>
      </c>
      <c r="L73" s="43" t="str">
        <f>IFERROR(IF(D73&gt;1,SUMIFS(Tabela7[Quantidade],Tabela7[Código Negociação],D73,Tabela7[C/V],"c"),""),"")</f>
        <v/>
      </c>
      <c r="M73" s="43" t="str">
        <f>IFERROR(IF(D73&gt;1,SUMIFS(Tabela7[Quantidade],Tabela7[Código Negociação],D73,Tabela7[C/V],"v"),""),"")</f>
        <v/>
      </c>
      <c r="N73" s="106" t="str">
        <f t="shared" si="14"/>
        <v/>
      </c>
      <c r="O73" s="73" t="str">
        <f>IFERROR(IF(D73&gt;1,_xlfn.XLOOKUP(D73&amp;"v",Tabela7[Código CV],Tabela7[VPM-V],,0),""),"")</f>
        <v/>
      </c>
      <c r="P73" s="106" t="str">
        <f>IFERROR(IF(D73&gt;1,SUMIFS(Tabela7[Preço Médio],Tabela7[Código Negociação],D73,Tabela7[C/V],"v"),"")/X73,"")</f>
        <v/>
      </c>
      <c r="Q73" s="106" t="str">
        <f t="shared" si="15"/>
        <v/>
      </c>
      <c r="R73" s="106" t="str">
        <f t="shared" si="16"/>
        <v/>
      </c>
      <c r="S73" s="106" t="str">
        <f t="shared" ref="S73:S136" si="18">IFERROR(Q73-R73,"")</f>
        <v/>
      </c>
      <c r="T73" s="106" t="str">
        <f t="shared" ref="T73:T136" si="19">IFERROR(J73-H73,"")</f>
        <v/>
      </c>
      <c r="U73" s="106" t="str">
        <f t="shared" ref="U73:U136" si="20">IFERROR(T73+S73,"")</f>
        <v/>
      </c>
      <c r="V73" s="107" t="str">
        <f t="shared" ref="V73:V136" si="21">IFERROR(U73/N73,"")</f>
        <v/>
      </c>
      <c r="W73" s="88">
        <f>IFERROR(COUNTIF(Tabela7[Código CV],D73&amp;"c"),"")</f>
        <v>0</v>
      </c>
      <c r="X73" s="88">
        <f>IFERROR(COUNTIF(Tabela7[Código CV],D73&amp;"v"),"")</f>
        <v>0</v>
      </c>
    </row>
    <row r="74" spans="2:24" ht="15" customHeight="1" x14ac:dyDescent="0.3">
      <c r="B74" s="109" t="str">
        <f>IFERROR(IF(D74&gt;1,_xlfn.XLOOKUP(D74, Tabela7[Código Negociação],Tabela7[Classe]),""),"")</f>
        <v/>
      </c>
      <c r="C74" s="43" t="str">
        <f>IFERROR(IF(D74&gt;1,_xlfn.XLOOKUP(D74, Tabela7[Código Negociação],Tabela7[Empresa Nome]),""),"")</f>
        <v/>
      </c>
      <c r="D74" s="82"/>
      <c r="E74" s="43" t="str">
        <f>IFERROR(IF(D74&gt;1,SUMIFS(Tabela7[Quantidade],Tabela7[Código Negociação],D74,Tabela7[C/V],"c")-SUMIFS(Tabela7[Quantidade],Tabela7[Código Negociação],D74,Tabela7[C/V],"v"),""),"")</f>
        <v/>
      </c>
      <c r="F74" s="73" t="str">
        <f>IFERROR(IF(D74&gt;1,_xlfn.XLOOKUP(D74&amp;"c",Tabela7[Código CV],Tabela7[VPM-C],,0),""),"")</f>
        <v/>
      </c>
      <c r="G74" s="106" t="str">
        <f>IFERROR(IF(D74&gt;1,SUMIFS(Tabela7[Preço Médio],Tabela7[Código Negociação],D74,Tabela7[C/V],"c"),"")/W74,"")</f>
        <v/>
      </c>
      <c r="H74" s="80" t="str">
        <f t="shared" si="13"/>
        <v/>
      </c>
      <c r="I74" s="73" t="str">
        <f>IFERROR(IF(D74&gt;1,_xlfn.XLOOKUP(D74, Cotação!D:D,Cotação!C:C),""),"")</f>
        <v/>
      </c>
      <c r="J74" s="80" t="str">
        <f t="shared" si="17"/>
        <v/>
      </c>
      <c r="K74" s="73" t="str">
        <f>IFERROR(IF(D74&gt;1,(I74*Apuração!$E74)-(Apuração!$G74*Apuração!$E74),""),"")</f>
        <v/>
      </c>
      <c r="L74" s="43" t="str">
        <f>IFERROR(IF(D74&gt;1,SUMIFS(Tabela7[Quantidade],Tabela7[Código Negociação],D74,Tabela7[C/V],"c"),""),"")</f>
        <v/>
      </c>
      <c r="M74" s="43" t="str">
        <f>IFERROR(IF(D74&gt;1,SUMIFS(Tabela7[Quantidade],Tabela7[Código Negociação],D74,Tabela7[C/V],"v"),""),"")</f>
        <v/>
      </c>
      <c r="N74" s="106" t="str">
        <f t="shared" si="14"/>
        <v/>
      </c>
      <c r="O74" s="73" t="str">
        <f>IFERROR(IF(D74&gt;1,_xlfn.XLOOKUP(D74&amp;"v",Tabela7[Código CV],Tabela7[VPM-V],,0),""),"")</f>
        <v/>
      </c>
      <c r="P74" s="106" t="str">
        <f>IFERROR(IF(D74&gt;1,SUMIFS(Tabela7[Preço Médio],Tabela7[Código Negociação],D74,Tabela7[C/V],"v"),"")/X74,"")</f>
        <v/>
      </c>
      <c r="Q74" s="106" t="str">
        <f t="shared" si="15"/>
        <v/>
      </c>
      <c r="R74" s="106" t="str">
        <f t="shared" si="16"/>
        <v/>
      </c>
      <c r="S74" s="106" t="str">
        <f t="shared" si="18"/>
        <v/>
      </c>
      <c r="T74" s="106" t="str">
        <f t="shared" si="19"/>
        <v/>
      </c>
      <c r="U74" s="106" t="str">
        <f t="shared" si="20"/>
        <v/>
      </c>
      <c r="V74" s="107" t="str">
        <f t="shared" si="21"/>
        <v/>
      </c>
      <c r="W74" s="88">
        <f>IFERROR(COUNTIF(Tabela7[Código CV],D74&amp;"c"),"")</f>
        <v>0</v>
      </c>
      <c r="X74" s="88">
        <f>IFERROR(COUNTIF(Tabela7[Código CV],D74&amp;"v"),"")</f>
        <v>0</v>
      </c>
    </row>
    <row r="75" spans="2:24" ht="15" customHeight="1" x14ac:dyDescent="0.3">
      <c r="B75" s="109" t="str">
        <f>IFERROR(IF(D75&gt;1,_xlfn.XLOOKUP(D75, Tabela7[Código Negociação],Tabela7[Classe]),""),"")</f>
        <v/>
      </c>
      <c r="C75" s="43" t="str">
        <f>IFERROR(IF(D75&gt;1,_xlfn.XLOOKUP(D75, Tabela7[Código Negociação],Tabela7[Empresa Nome]),""),"")</f>
        <v/>
      </c>
      <c r="D75" s="82"/>
      <c r="E75" s="43" t="str">
        <f>IFERROR(IF(D75&gt;1,SUMIFS(Tabela7[Quantidade],Tabela7[Código Negociação],D75,Tabela7[C/V],"c")-SUMIFS(Tabela7[Quantidade],Tabela7[Código Negociação],D75,Tabela7[C/V],"v"),""),"")</f>
        <v/>
      </c>
      <c r="F75" s="73" t="str">
        <f>IFERROR(IF(D75&gt;1,_xlfn.XLOOKUP(D75&amp;"c",Tabela7[Código CV],Tabela7[VPM-C],,0),""),"")</f>
        <v/>
      </c>
      <c r="G75" s="106" t="str">
        <f>IFERROR(IF(D75&gt;1,SUMIFS(Tabela7[Preço Médio],Tabela7[Código Negociação],D75,Tabela7[C/V],"c"),"")/W75,"")</f>
        <v/>
      </c>
      <c r="H75" s="80" t="str">
        <f t="shared" si="13"/>
        <v/>
      </c>
      <c r="I75" s="73" t="str">
        <f>IFERROR(IF(D75&gt;1,_xlfn.XLOOKUP(D75, Cotação!D:D,Cotação!C:C),""),"")</f>
        <v/>
      </c>
      <c r="J75" s="80" t="str">
        <f t="shared" si="17"/>
        <v/>
      </c>
      <c r="K75" s="73" t="str">
        <f>IFERROR(IF(D75&gt;1,(I75*Apuração!$E75)-(Apuração!$G75*Apuração!$E75),""),"")</f>
        <v/>
      </c>
      <c r="L75" s="43" t="str">
        <f>IFERROR(IF(D75&gt;1,SUMIFS(Tabela7[Quantidade],Tabela7[Código Negociação],D75,Tabela7[C/V],"c"),""),"")</f>
        <v/>
      </c>
      <c r="M75" s="43" t="str">
        <f>IFERROR(IF(D75&gt;1,SUMIFS(Tabela7[Quantidade],Tabela7[Código Negociação],D75,Tabela7[C/V],"v"),""),"")</f>
        <v/>
      </c>
      <c r="N75" s="106" t="str">
        <f t="shared" si="14"/>
        <v/>
      </c>
      <c r="O75" s="73" t="str">
        <f>IFERROR(IF(D75&gt;1,_xlfn.XLOOKUP(D75&amp;"v",Tabela7[Código CV],Tabela7[VPM-V],,0),""),"")</f>
        <v/>
      </c>
      <c r="P75" s="106" t="str">
        <f>IFERROR(IF(D75&gt;1,SUMIFS(Tabela7[Preço Médio],Tabela7[Código Negociação],D75,Tabela7[C/V],"v"),"")/X75,"")</f>
        <v/>
      </c>
      <c r="Q75" s="106" t="str">
        <f t="shared" si="15"/>
        <v/>
      </c>
      <c r="R75" s="106" t="str">
        <f t="shared" si="16"/>
        <v/>
      </c>
      <c r="S75" s="106" t="str">
        <f t="shared" si="18"/>
        <v/>
      </c>
      <c r="T75" s="106" t="str">
        <f t="shared" si="19"/>
        <v/>
      </c>
      <c r="U75" s="106" t="str">
        <f t="shared" si="20"/>
        <v/>
      </c>
      <c r="V75" s="107" t="str">
        <f t="shared" si="21"/>
        <v/>
      </c>
      <c r="W75" s="88">
        <f>IFERROR(COUNTIF(Tabela7[Código CV],D75&amp;"c"),"")</f>
        <v>0</v>
      </c>
      <c r="X75" s="88">
        <f>IFERROR(COUNTIF(Tabela7[Código CV],D75&amp;"v"),"")</f>
        <v>0</v>
      </c>
    </row>
    <row r="76" spans="2:24" ht="15" customHeight="1" x14ac:dyDescent="0.3">
      <c r="B76" s="109" t="str">
        <f>IFERROR(IF(D76&gt;1,_xlfn.XLOOKUP(D76, Tabela7[Código Negociação],Tabela7[Classe]),""),"")</f>
        <v/>
      </c>
      <c r="C76" s="43" t="str">
        <f>IFERROR(IF(D76&gt;1,_xlfn.XLOOKUP(D76, Tabela7[Código Negociação],Tabela7[Empresa Nome]),""),"")</f>
        <v/>
      </c>
      <c r="D76" s="82"/>
      <c r="E76" s="43" t="str">
        <f>IFERROR(IF(D76&gt;1,SUMIFS(Tabela7[Quantidade],Tabela7[Código Negociação],D76,Tabela7[C/V],"c")-SUMIFS(Tabela7[Quantidade],Tabela7[Código Negociação],D76,Tabela7[C/V],"v"),""),"")</f>
        <v/>
      </c>
      <c r="F76" s="73" t="str">
        <f>IFERROR(IF(D76&gt;1,_xlfn.XLOOKUP(D76&amp;"c",Tabela7[Código CV],Tabela7[VPM-C],,0),""),"")</f>
        <v/>
      </c>
      <c r="G76" s="106" t="str">
        <f>IFERROR(IF(D76&gt;1,SUMIFS(Tabela7[Preço Médio],Tabela7[Código Negociação],D76,Tabela7[C/V],"c"),"")/W76,"")</f>
        <v/>
      </c>
      <c r="H76" s="80" t="str">
        <f t="shared" si="13"/>
        <v/>
      </c>
      <c r="I76" s="73" t="str">
        <f>IFERROR(IF(D76&gt;1,_xlfn.XLOOKUP(D76, Cotação!D:D,Cotação!C:C),""),"")</f>
        <v/>
      </c>
      <c r="J76" s="80" t="str">
        <f t="shared" si="17"/>
        <v/>
      </c>
      <c r="K76" s="73" t="str">
        <f>IFERROR(IF(D76&gt;1,(I76*Apuração!$E76)-(Apuração!$G76*Apuração!$E76),""),"")</f>
        <v/>
      </c>
      <c r="L76" s="43" t="str">
        <f>IFERROR(IF(D76&gt;1,SUMIFS(Tabela7[Quantidade],Tabela7[Código Negociação],D76,Tabela7[C/V],"c"),""),"")</f>
        <v/>
      </c>
      <c r="M76" s="43" t="str">
        <f>IFERROR(IF(D76&gt;1,SUMIFS(Tabela7[Quantidade],Tabela7[Código Negociação],D76,Tabela7[C/V],"v"),""),"")</f>
        <v/>
      </c>
      <c r="N76" s="106" t="str">
        <f t="shared" si="14"/>
        <v/>
      </c>
      <c r="O76" s="73" t="str">
        <f>IFERROR(IF(D76&gt;1,_xlfn.XLOOKUP(D76&amp;"v",Tabela7[Código CV],Tabela7[VPM-V],,0),""),"")</f>
        <v/>
      </c>
      <c r="P76" s="106" t="str">
        <f>IFERROR(IF(D76&gt;1,SUMIFS(Tabela7[Preço Médio],Tabela7[Código Negociação],D76,Tabela7[C/V],"v"),"")/X76,"")</f>
        <v/>
      </c>
      <c r="Q76" s="106" t="str">
        <f t="shared" si="15"/>
        <v/>
      </c>
      <c r="R76" s="106" t="str">
        <f t="shared" si="16"/>
        <v/>
      </c>
      <c r="S76" s="106" t="str">
        <f t="shared" si="18"/>
        <v/>
      </c>
      <c r="T76" s="106" t="str">
        <f t="shared" si="19"/>
        <v/>
      </c>
      <c r="U76" s="106" t="str">
        <f t="shared" si="20"/>
        <v/>
      </c>
      <c r="V76" s="107" t="str">
        <f t="shared" si="21"/>
        <v/>
      </c>
      <c r="W76" s="88">
        <f>IFERROR(COUNTIF(Tabela7[Código CV],D76&amp;"c"),"")</f>
        <v>0</v>
      </c>
      <c r="X76" s="88">
        <f>IFERROR(COUNTIF(Tabela7[Código CV],D76&amp;"v"),"")</f>
        <v>0</v>
      </c>
    </row>
    <row r="77" spans="2:24" ht="15" customHeight="1" x14ac:dyDescent="0.3">
      <c r="B77" s="109" t="str">
        <f>IFERROR(IF(D77&gt;1,_xlfn.XLOOKUP(D77, Tabela7[Código Negociação],Tabela7[Classe]),""),"")</f>
        <v/>
      </c>
      <c r="C77" s="43" t="str">
        <f>IFERROR(IF(D77&gt;1,_xlfn.XLOOKUP(D77, Tabela7[Código Negociação],Tabela7[Empresa Nome]),""),"")</f>
        <v/>
      </c>
      <c r="D77" s="82"/>
      <c r="E77" s="43" t="str">
        <f>IFERROR(IF(D77&gt;1,SUMIFS(Tabela7[Quantidade],Tabela7[Código Negociação],D77,Tabela7[C/V],"c")-SUMIFS(Tabela7[Quantidade],Tabela7[Código Negociação],D77,Tabela7[C/V],"v"),""),"")</f>
        <v/>
      </c>
      <c r="F77" s="73" t="str">
        <f>IFERROR(IF(D77&gt;1,_xlfn.XLOOKUP(D77&amp;"c",Tabela7[Código CV],Tabela7[VPM-C],,0),""),"")</f>
        <v/>
      </c>
      <c r="G77" s="106" t="str">
        <f>IFERROR(IF(D77&gt;1,SUMIFS(Tabela7[Preço Médio],Tabela7[Código Negociação],D77,Tabela7[C/V],"c"),"")/W77,"")</f>
        <v/>
      </c>
      <c r="H77" s="80" t="str">
        <f t="shared" si="13"/>
        <v/>
      </c>
      <c r="I77" s="73" t="str">
        <f>IFERROR(IF(D77&gt;1,_xlfn.XLOOKUP(D77, Cotação!D:D,Cotação!C:C),""),"")</f>
        <v/>
      </c>
      <c r="J77" s="80" t="str">
        <f t="shared" si="17"/>
        <v/>
      </c>
      <c r="K77" s="73" t="str">
        <f>IFERROR(IF(D77&gt;1,(I77*Apuração!$E77)-(Apuração!$G77*Apuração!$E77),""),"")</f>
        <v/>
      </c>
      <c r="L77" s="43" t="str">
        <f>IFERROR(IF(D77&gt;1,SUMIFS(Tabela7[Quantidade],Tabela7[Código Negociação],D77,Tabela7[C/V],"c"),""),"")</f>
        <v/>
      </c>
      <c r="M77" s="43" t="str">
        <f>IFERROR(IF(D77&gt;1,SUMIFS(Tabela7[Quantidade],Tabela7[Código Negociação],D77,Tabela7[C/V],"v"),""),"")</f>
        <v/>
      </c>
      <c r="N77" s="106" t="str">
        <f t="shared" si="14"/>
        <v/>
      </c>
      <c r="O77" s="73" t="str">
        <f>IFERROR(IF(D77&gt;1,_xlfn.XLOOKUP(D77&amp;"v",Tabela7[Código CV],Tabela7[VPM-V],,0),""),"")</f>
        <v/>
      </c>
      <c r="P77" s="106" t="str">
        <f>IFERROR(IF(D77&gt;1,SUMIFS(Tabela7[Preço Médio],Tabela7[Código Negociação],D77,Tabela7[C/V],"v"),"")/X77,"")</f>
        <v/>
      </c>
      <c r="Q77" s="106" t="str">
        <f t="shared" si="15"/>
        <v/>
      </c>
      <c r="R77" s="106" t="str">
        <f t="shared" si="16"/>
        <v/>
      </c>
      <c r="S77" s="106" t="str">
        <f t="shared" si="18"/>
        <v/>
      </c>
      <c r="T77" s="106" t="str">
        <f t="shared" si="19"/>
        <v/>
      </c>
      <c r="U77" s="106" t="str">
        <f t="shared" si="20"/>
        <v/>
      </c>
      <c r="V77" s="107" t="str">
        <f t="shared" si="21"/>
        <v/>
      </c>
      <c r="W77" s="88">
        <f>IFERROR(COUNTIF(Tabela7[Código CV],D77&amp;"c"),"")</f>
        <v>0</v>
      </c>
      <c r="X77" s="88">
        <f>IFERROR(COUNTIF(Tabela7[Código CV],D77&amp;"v"),"")</f>
        <v>0</v>
      </c>
    </row>
    <row r="78" spans="2:24" ht="15" customHeight="1" x14ac:dyDescent="0.3">
      <c r="B78" s="109" t="str">
        <f>IFERROR(IF(D78&gt;1,_xlfn.XLOOKUP(D78, Tabela7[Código Negociação],Tabela7[Classe]),""),"")</f>
        <v/>
      </c>
      <c r="C78" s="43" t="str">
        <f>IFERROR(IF(D78&gt;1,_xlfn.XLOOKUP(D78, Tabela7[Código Negociação],Tabela7[Empresa Nome]),""),"")</f>
        <v/>
      </c>
      <c r="D78" s="82"/>
      <c r="E78" s="43" t="str">
        <f>IFERROR(IF(D78&gt;1,SUMIFS(Tabela7[Quantidade],Tabela7[Código Negociação],D78,Tabela7[C/V],"c")-SUMIFS(Tabela7[Quantidade],Tabela7[Código Negociação],D78,Tabela7[C/V],"v"),""),"")</f>
        <v/>
      </c>
      <c r="F78" s="73" t="str">
        <f>IFERROR(IF(D78&gt;1,_xlfn.XLOOKUP(D78&amp;"c",Tabela7[Código CV],Tabela7[VPM-C],,0),""),"")</f>
        <v/>
      </c>
      <c r="G78" s="106" t="str">
        <f>IFERROR(IF(D78&gt;1,SUMIFS(Tabela7[Preço Médio],Tabela7[Código Negociação],D78,Tabela7[C/V],"c"),"")/W78,"")</f>
        <v/>
      </c>
      <c r="H78" s="80" t="str">
        <f t="shared" si="13"/>
        <v/>
      </c>
      <c r="I78" s="73" t="str">
        <f>IFERROR(IF(D78&gt;1,_xlfn.XLOOKUP(D78, Cotação!D:D,Cotação!C:C),""),"")</f>
        <v/>
      </c>
      <c r="J78" s="80" t="str">
        <f t="shared" si="17"/>
        <v/>
      </c>
      <c r="K78" s="73" t="str">
        <f>IFERROR(IF(D78&gt;1,(I78*Apuração!$E78)-(Apuração!$G78*Apuração!$E78),""),"")</f>
        <v/>
      </c>
      <c r="L78" s="43" t="str">
        <f>IFERROR(IF(D78&gt;1,SUMIFS(Tabela7[Quantidade],Tabela7[Código Negociação],D78,Tabela7[C/V],"c"),""),"")</f>
        <v/>
      </c>
      <c r="M78" s="43" t="str">
        <f>IFERROR(IF(D78&gt;1,SUMIFS(Tabela7[Quantidade],Tabela7[Código Negociação],D78,Tabela7[C/V],"v"),""),"")</f>
        <v/>
      </c>
      <c r="N78" s="106" t="str">
        <f t="shared" si="14"/>
        <v/>
      </c>
      <c r="O78" s="73" t="str">
        <f>IFERROR(IF(D78&gt;1,_xlfn.XLOOKUP(D78&amp;"v",Tabela7[Código CV],Tabela7[VPM-V],,0),""),"")</f>
        <v/>
      </c>
      <c r="P78" s="106" t="str">
        <f>IFERROR(IF(D78&gt;1,SUMIFS(Tabela7[Preço Médio],Tabela7[Código Negociação],D78,Tabela7[C/V],"v"),"")/X78,"")</f>
        <v/>
      </c>
      <c r="Q78" s="106" t="str">
        <f t="shared" si="15"/>
        <v/>
      </c>
      <c r="R78" s="106" t="str">
        <f t="shared" si="16"/>
        <v/>
      </c>
      <c r="S78" s="106" t="str">
        <f t="shared" si="18"/>
        <v/>
      </c>
      <c r="T78" s="106" t="str">
        <f t="shared" si="19"/>
        <v/>
      </c>
      <c r="U78" s="106" t="str">
        <f t="shared" si="20"/>
        <v/>
      </c>
      <c r="V78" s="107" t="str">
        <f t="shared" si="21"/>
        <v/>
      </c>
      <c r="W78" s="88">
        <f>IFERROR(COUNTIF(Tabela7[Código CV],D78&amp;"c"),"")</f>
        <v>0</v>
      </c>
      <c r="X78" s="88">
        <f>IFERROR(COUNTIF(Tabela7[Código CV],D78&amp;"v"),"")</f>
        <v>0</v>
      </c>
    </row>
    <row r="79" spans="2:24" ht="15" customHeight="1" x14ac:dyDescent="0.3">
      <c r="B79" s="109" t="str">
        <f>IFERROR(IF(D79&gt;1,_xlfn.XLOOKUP(D79, Tabela7[Código Negociação],Tabela7[Classe]),""),"")</f>
        <v/>
      </c>
      <c r="C79" s="43" t="str">
        <f>IFERROR(IF(D79&gt;1,_xlfn.XLOOKUP(D79, Tabela7[Código Negociação],Tabela7[Empresa Nome]),""),"")</f>
        <v/>
      </c>
      <c r="D79" s="82"/>
      <c r="E79" s="43" t="str">
        <f>IFERROR(IF(D79&gt;1,SUMIFS(Tabela7[Quantidade],Tabela7[Código Negociação],D79,Tabela7[C/V],"c")-SUMIFS(Tabela7[Quantidade],Tabela7[Código Negociação],D79,Tabela7[C/V],"v"),""),"")</f>
        <v/>
      </c>
      <c r="F79" s="73" t="str">
        <f>IFERROR(IF(D79&gt;1,_xlfn.XLOOKUP(D79&amp;"c",Tabela7[Código CV],Tabela7[VPM-C],,0),""),"")</f>
        <v/>
      </c>
      <c r="G79" s="106" t="str">
        <f>IFERROR(IF(D79&gt;1,SUMIFS(Tabela7[Preço Médio],Tabela7[Código Negociação],D79,Tabela7[C/V],"c"),"")/W79,"")</f>
        <v/>
      </c>
      <c r="H79" s="80" t="str">
        <f t="shared" si="13"/>
        <v/>
      </c>
      <c r="I79" s="73" t="str">
        <f>IFERROR(IF(D79&gt;1,_xlfn.XLOOKUP(D79, Cotação!D:D,Cotação!C:C),""),"")</f>
        <v/>
      </c>
      <c r="J79" s="80" t="str">
        <f t="shared" si="17"/>
        <v/>
      </c>
      <c r="K79" s="73" t="str">
        <f>IFERROR(IF(D79&gt;1,(I79*Apuração!$E79)-(Apuração!$G79*Apuração!$E79),""),"")</f>
        <v/>
      </c>
      <c r="L79" s="43" t="str">
        <f>IFERROR(IF(D79&gt;1,SUMIFS(Tabela7[Quantidade],Tabela7[Código Negociação],D79,Tabela7[C/V],"c"),""),"")</f>
        <v/>
      </c>
      <c r="M79" s="43" t="str">
        <f>IFERROR(IF(D79&gt;1,SUMIFS(Tabela7[Quantidade],Tabela7[Código Negociação],D79,Tabela7[C/V],"v"),""),"")</f>
        <v/>
      </c>
      <c r="N79" s="106" t="str">
        <f t="shared" si="14"/>
        <v/>
      </c>
      <c r="O79" s="73" t="str">
        <f>IFERROR(IF(D79&gt;1,_xlfn.XLOOKUP(D79&amp;"v",Tabela7[Código CV],Tabela7[VPM-V],,0),""),"")</f>
        <v/>
      </c>
      <c r="P79" s="106" t="str">
        <f>IFERROR(IF(D79&gt;1,SUMIFS(Tabela7[Preço Médio],Tabela7[Código Negociação],D79,Tabela7[C/V],"v"),"")/X79,"")</f>
        <v/>
      </c>
      <c r="Q79" s="106" t="str">
        <f t="shared" si="15"/>
        <v/>
      </c>
      <c r="R79" s="106" t="str">
        <f t="shared" si="16"/>
        <v/>
      </c>
      <c r="S79" s="106" t="str">
        <f t="shared" si="18"/>
        <v/>
      </c>
      <c r="T79" s="106" t="str">
        <f t="shared" si="19"/>
        <v/>
      </c>
      <c r="U79" s="106" t="str">
        <f t="shared" si="20"/>
        <v/>
      </c>
      <c r="V79" s="107" t="str">
        <f t="shared" si="21"/>
        <v/>
      </c>
      <c r="W79" s="88">
        <f>IFERROR(COUNTIF(Tabela7[Código CV],D79&amp;"c"),"")</f>
        <v>0</v>
      </c>
      <c r="X79" s="88">
        <f>IFERROR(COUNTIF(Tabela7[Código CV],D79&amp;"v"),"")</f>
        <v>0</v>
      </c>
    </row>
    <row r="80" spans="2:24" ht="15" customHeight="1" x14ac:dyDescent="0.3">
      <c r="B80" s="109" t="str">
        <f>IFERROR(IF(D80&gt;1,_xlfn.XLOOKUP(D80, Tabela7[Código Negociação],Tabela7[Classe]),""),"")</f>
        <v/>
      </c>
      <c r="C80" s="43" t="str">
        <f>IFERROR(IF(D80&gt;1,_xlfn.XLOOKUP(D80, Tabela7[Código Negociação],Tabela7[Empresa Nome]),""),"")</f>
        <v/>
      </c>
      <c r="D80" s="82"/>
      <c r="E80" s="43" t="str">
        <f>IFERROR(IF(D80&gt;1,SUMIFS(Tabela7[Quantidade],Tabela7[Código Negociação],D80,Tabela7[C/V],"c")-SUMIFS(Tabela7[Quantidade],Tabela7[Código Negociação],D80,Tabela7[C/V],"v"),""),"")</f>
        <v/>
      </c>
      <c r="F80" s="73" t="str">
        <f>IFERROR(IF(D80&gt;1,_xlfn.XLOOKUP(D80&amp;"c",Tabela7[Código CV],Tabela7[VPM-C],,0),""),"")</f>
        <v/>
      </c>
      <c r="G80" s="106" t="str">
        <f>IFERROR(IF(D80&gt;1,SUMIFS(Tabela7[Preço Médio],Tabela7[Código Negociação],D80,Tabela7[C/V],"c"),"")/W80,"")</f>
        <v/>
      </c>
      <c r="H80" s="80" t="str">
        <f t="shared" si="13"/>
        <v/>
      </c>
      <c r="I80" s="73" t="str">
        <f>IFERROR(IF(D80&gt;1,_xlfn.XLOOKUP(D80, Cotação!D:D,Cotação!C:C),""),"")</f>
        <v/>
      </c>
      <c r="J80" s="80" t="str">
        <f t="shared" si="17"/>
        <v/>
      </c>
      <c r="K80" s="73" t="str">
        <f>IFERROR(IF(D80&gt;1,(I80*Apuração!$E80)-(Apuração!$G80*Apuração!$E80),""),"")</f>
        <v/>
      </c>
      <c r="L80" s="43" t="str">
        <f>IFERROR(IF(D80&gt;1,SUMIFS(Tabela7[Quantidade],Tabela7[Código Negociação],D80,Tabela7[C/V],"c"),""),"")</f>
        <v/>
      </c>
      <c r="M80" s="43" t="str">
        <f>IFERROR(IF(D80&gt;1,SUMIFS(Tabela7[Quantidade],Tabela7[Código Negociação],D80,Tabela7[C/V],"v"),""),"")</f>
        <v/>
      </c>
      <c r="N80" s="106" t="str">
        <f t="shared" si="14"/>
        <v/>
      </c>
      <c r="O80" s="73" t="str">
        <f>IFERROR(IF(D80&gt;1,_xlfn.XLOOKUP(D80&amp;"v",Tabela7[Código CV],Tabela7[VPM-V],,0),""),"")</f>
        <v/>
      </c>
      <c r="P80" s="106" t="str">
        <f>IFERROR(IF(D80&gt;1,SUMIFS(Tabela7[Preço Médio],Tabela7[Código Negociação],D80,Tabela7[C/V],"v"),"")/X80,"")</f>
        <v/>
      </c>
      <c r="Q80" s="106" t="str">
        <f t="shared" si="15"/>
        <v/>
      </c>
      <c r="R80" s="106" t="str">
        <f t="shared" si="16"/>
        <v/>
      </c>
      <c r="S80" s="106" t="str">
        <f t="shared" si="18"/>
        <v/>
      </c>
      <c r="T80" s="106" t="str">
        <f t="shared" si="19"/>
        <v/>
      </c>
      <c r="U80" s="106" t="str">
        <f t="shared" si="20"/>
        <v/>
      </c>
      <c r="V80" s="107" t="str">
        <f t="shared" si="21"/>
        <v/>
      </c>
      <c r="W80" s="88">
        <f>IFERROR(COUNTIF(Tabela7[Código CV],D80&amp;"c"),"")</f>
        <v>0</v>
      </c>
      <c r="X80" s="88">
        <f>IFERROR(COUNTIF(Tabela7[Código CV],D80&amp;"v"),"")</f>
        <v>0</v>
      </c>
    </row>
    <row r="81" spans="2:24" ht="15" customHeight="1" x14ac:dyDescent="0.3">
      <c r="B81" s="109" t="str">
        <f>IFERROR(IF(D81&gt;1,_xlfn.XLOOKUP(D81, Tabela7[Código Negociação],Tabela7[Classe]),""),"")</f>
        <v/>
      </c>
      <c r="C81" s="43" t="str">
        <f>IFERROR(IF(D81&gt;1,_xlfn.XLOOKUP(D81, Tabela7[Código Negociação],Tabela7[Empresa Nome]),""),"")</f>
        <v/>
      </c>
      <c r="D81" s="82"/>
      <c r="E81" s="43" t="str">
        <f>IFERROR(IF(D81&gt;1,SUMIFS(Tabela7[Quantidade],Tabela7[Código Negociação],D81,Tabela7[C/V],"c")-SUMIFS(Tabela7[Quantidade],Tabela7[Código Negociação],D81,Tabela7[C/V],"v"),""),"")</f>
        <v/>
      </c>
      <c r="F81" s="73" t="str">
        <f>IFERROR(IF(D81&gt;1,_xlfn.XLOOKUP(D81&amp;"c",Tabela7[Código CV],Tabela7[VPM-C],,0),""),"")</f>
        <v/>
      </c>
      <c r="G81" s="106" t="str">
        <f>IFERROR(IF(D81&gt;1,SUMIFS(Tabela7[Preço Médio],Tabela7[Código Negociação],D81,Tabela7[C/V],"c"),"")/W81,"")</f>
        <v/>
      </c>
      <c r="H81" s="80" t="str">
        <f t="shared" si="13"/>
        <v/>
      </c>
      <c r="I81" s="73" t="str">
        <f>IFERROR(IF(D81&gt;1,_xlfn.XLOOKUP(D81, Cotação!D:D,Cotação!C:C),""),"")</f>
        <v/>
      </c>
      <c r="J81" s="80" t="str">
        <f t="shared" si="17"/>
        <v/>
      </c>
      <c r="K81" s="73" t="str">
        <f>IFERROR(IF(D81&gt;1,(I81*Apuração!$E81)-(Apuração!$G81*Apuração!$E81),""),"")</f>
        <v/>
      </c>
      <c r="L81" s="43" t="str">
        <f>IFERROR(IF(D81&gt;1,SUMIFS(Tabela7[Quantidade],Tabela7[Código Negociação],D81,Tabela7[C/V],"c"),""),"")</f>
        <v/>
      </c>
      <c r="M81" s="43" t="str">
        <f>IFERROR(IF(D81&gt;1,SUMIFS(Tabela7[Quantidade],Tabela7[Código Negociação],D81,Tabela7[C/V],"v"),""),"")</f>
        <v/>
      </c>
      <c r="N81" s="106" t="str">
        <f t="shared" si="14"/>
        <v/>
      </c>
      <c r="O81" s="73" t="str">
        <f>IFERROR(IF(D81&gt;1,_xlfn.XLOOKUP(D81&amp;"v",Tabela7[Código CV],Tabela7[VPM-V],,0),""),"")</f>
        <v/>
      </c>
      <c r="P81" s="106" t="str">
        <f>IFERROR(IF(D81&gt;1,SUMIFS(Tabela7[Preço Médio],Tabela7[Código Negociação],D81,Tabela7[C/V],"v"),"")/X81,"")</f>
        <v/>
      </c>
      <c r="Q81" s="106" t="str">
        <f t="shared" si="15"/>
        <v/>
      </c>
      <c r="R81" s="106" t="str">
        <f t="shared" si="16"/>
        <v/>
      </c>
      <c r="S81" s="106" t="str">
        <f t="shared" si="18"/>
        <v/>
      </c>
      <c r="T81" s="106" t="str">
        <f t="shared" si="19"/>
        <v/>
      </c>
      <c r="U81" s="106" t="str">
        <f t="shared" si="20"/>
        <v/>
      </c>
      <c r="V81" s="107" t="str">
        <f t="shared" si="21"/>
        <v/>
      </c>
      <c r="W81" s="88">
        <f>IFERROR(COUNTIF(Tabela7[Código CV],D81&amp;"c"),"")</f>
        <v>0</v>
      </c>
      <c r="X81" s="88">
        <f>IFERROR(COUNTIF(Tabela7[Código CV],D81&amp;"v"),"")</f>
        <v>0</v>
      </c>
    </row>
    <row r="82" spans="2:24" ht="15" customHeight="1" x14ac:dyDescent="0.3">
      <c r="B82" s="109" t="str">
        <f>IFERROR(IF(D82&gt;1,_xlfn.XLOOKUP(D82, Tabela7[Código Negociação],Tabela7[Classe]),""),"")</f>
        <v/>
      </c>
      <c r="C82" s="43" t="str">
        <f>IFERROR(IF(D82&gt;1,_xlfn.XLOOKUP(D82, Tabela7[Código Negociação],Tabela7[Empresa Nome]),""),"")</f>
        <v/>
      </c>
      <c r="D82" s="82"/>
      <c r="E82" s="43" t="str">
        <f>IFERROR(IF(D82&gt;1,SUMIFS(Tabela7[Quantidade],Tabela7[Código Negociação],D82,Tabela7[C/V],"c")-SUMIFS(Tabela7[Quantidade],Tabela7[Código Negociação],D82,Tabela7[C/V],"v"),""),"")</f>
        <v/>
      </c>
      <c r="F82" s="73" t="str">
        <f>IFERROR(IF(D82&gt;1,_xlfn.XLOOKUP(D82&amp;"c",Tabela7[Código CV],Tabela7[VPM-C],,0),""),"")</f>
        <v/>
      </c>
      <c r="G82" s="106" t="str">
        <f>IFERROR(IF(D82&gt;1,SUMIFS(Tabela7[Preço Médio],Tabela7[Código Negociação],D82,Tabela7[C/V],"c"),"")/W82,"")</f>
        <v/>
      </c>
      <c r="H82" s="80" t="str">
        <f t="shared" si="13"/>
        <v/>
      </c>
      <c r="I82" s="73" t="str">
        <f>IFERROR(IF(D82&gt;1,_xlfn.XLOOKUP(D82, Cotação!D:D,Cotação!C:C),""),"")</f>
        <v/>
      </c>
      <c r="J82" s="80" t="str">
        <f t="shared" si="17"/>
        <v/>
      </c>
      <c r="K82" s="73" t="str">
        <f>IFERROR(IF(D82&gt;1,(I82*Apuração!$E82)-(Apuração!$G82*Apuração!$E82),""),"")</f>
        <v/>
      </c>
      <c r="L82" s="43" t="str">
        <f>IFERROR(IF(D82&gt;1,SUMIFS(Tabela7[Quantidade],Tabela7[Código Negociação],D82,Tabela7[C/V],"c"),""),"")</f>
        <v/>
      </c>
      <c r="M82" s="43" t="str">
        <f>IFERROR(IF(D82&gt;1,SUMIFS(Tabela7[Quantidade],Tabela7[Código Negociação],D82,Tabela7[C/V],"v"),""),"")</f>
        <v/>
      </c>
      <c r="N82" s="106" t="str">
        <f t="shared" si="14"/>
        <v/>
      </c>
      <c r="O82" s="73" t="str">
        <f>IFERROR(IF(D82&gt;1,_xlfn.XLOOKUP(D82&amp;"v",Tabela7[Código CV],Tabela7[VPM-V],,0),""),"")</f>
        <v/>
      </c>
      <c r="P82" s="106" t="str">
        <f>IFERROR(IF(D82&gt;1,SUMIFS(Tabela7[Preço Médio],Tabela7[Código Negociação],D82,Tabela7[C/V],"v"),"")/X82,"")</f>
        <v/>
      </c>
      <c r="Q82" s="106" t="str">
        <f t="shared" si="15"/>
        <v/>
      </c>
      <c r="R82" s="106" t="str">
        <f t="shared" si="16"/>
        <v/>
      </c>
      <c r="S82" s="106" t="str">
        <f t="shared" si="18"/>
        <v/>
      </c>
      <c r="T82" s="106" t="str">
        <f t="shared" si="19"/>
        <v/>
      </c>
      <c r="U82" s="106" t="str">
        <f t="shared" si="20"/>
        <v/>
      </c>
      <c r="V82" s="107" t="str">
        <f t="shared" si="21"/>
        <v/>
      </c>
      <c r="W82" s="88">
        <f>IFERROR(COUNTIF(Tabela7[Código CV],D82&amp;"c"),"")</f>
        <v>0</v>
      </c>
      <c r="X82" s="88">
        <f>IFERROR(COUNTIF(Tabela7[Código CV],D82&amp;"v"),"")</f>
        <v>0</v>
      </c>
    </row>
    <row r="83" spans="2:24" ht="15" customHeight="1" x14ac:dyDescent="0.3">
      <c r="B83" s="109" t="str">
        <f>IFERROR(IF(D83&gt;1,_xlfn.XLOOKUP(D83, Tabela7[Código Negociação],Tabela7[Classe]),""),"")</f>
        <v/>
      </c>
      <c r="C83" s="43" t="str">
        <f>IFERROR(IF(D83&gt;1,_xlfn.XLOOKUP(D83, Tabela7[Código Negociação],Tabela7[Empresa Nome]),""),"")</f>
        <v/>
      </c>
      <c r="D83" s="82"/>
      <c r="E83" s="43" t="str">
        <f>IFERROR(IF(D83&gt;1,SUMIFS(Tabela7[Quantidade],Tabela7[Código Negociação],D83,Tabela7[C/V],"c")-SUMIFS(Tabela7[Quantidade],Tabela7[Código Negociação],D83,Tabela7[C/V],"v"),""),"")</f>
        <v/>
      </c>
      <c r="F83" s="73" t="str">
        <f>IFERROR(IF(D83&gt;1,_xlfn.XLOOKUP(D83&amp;"c",Tabela7[Código CV],Tabela7[VPM-C],,0),""),"")</f>
        <v/>
      </c>
      <c r="G83" s="106" t="str">
        <f>IFERROR(IF(D83&gt;1,SUMIFS(Tabela7[Preço Médio],Tabela7[Código Negociação],D83,Tabela7[C/V],"c"),"")/W83,"")</f>
        <v/>
      </c>
      <c r="H83" s="80" t="str">
        <f t="shared" si="13"/>
        <v/>
      </c>
      <c r="I83" s="73" t="str">
        <f>IFERROR(IF(D83&gt;1,_xlfn.XLOOKUP(D83, Cotação!D:D,Cotação!C:C),""),"")</f>
        <v/>
      </c>
      <c r="J83" s="80" t="str">
        <f t="shared" si="17"/>
        <v/>
      </c>
      <c r="K83" s="73" t="str">
        <f>IFERROR(IF(D83&gt;1,(I83*Apuração!$E83)-(Apuração!$G83*Apuração!$E83),""),"")</f>
        <v/>
      </c>
      <c r="L83" s="43" t="str">
        <f>IFERROR(IF(D83&gt;1,SUMIFS(Tabela7[Quantidade],Tabela7[Código Negociação],D83,Tabela7[C/V],"c"),""),"")</f>
        <v/>
      </c>
      <c r="M83" s="43" t="str">
        <f>IFERROR(IF(D83&gt;1,SUMIFS(Tabela7[Quantidade],Tabela7[Código Negociação],D83,Tabela7[C/V],"v"),""),"")</f>
        <v/>
      </c>
      <c r="N83" s="106" t="str">
        <f t="shared" si="14"/>
        <v/>
      </c>
      <c r="O83" s="73" t="str">
        <f>IFERROR(IF(D83&gt;1,_xlfn.XLOOKUP(D83&amp;"v",Tabela7[Código CV],Tabela7[VPM-V],,0),""),"")</f>
        <v/>
      </c>
      <c r="P83" s="106" t="str">
        <f>IFERROR(IF(D83&gt;1,SUMIFS(Tabela7[Preço Médio],Tabela7[Código Negociação],D83,Tabela7[C/V],"v"),"")/X83,"")</f>
        <v/>
      </c>
      <c r="Q83" s="106" t="str">
        <f t="shared" si="15"/>
        <v/>
      </c>
      <c r="R83" s="106" t="str">
        <f t="shared" si="16"/>
        <v/>
      </c>
      <c r="S83" s="106" t="str">
        <f t="shared" si="18"/>
        <v/>
      </c>
      <c r="T83" s="106" t="str">
        <f t="shared" si="19"/>
        <v/>
      </c>
      <c r="U83" s="106" t="str">
        <f t="shared" si="20"/>
        <v/>
      </c>
      <c r="V83" s="107" t="str">
        <f t="shared" si="21"/>
        <v/>
      </c>
      <c r="W83" s="88">
        <f>IFERROR(COUNTIF(Tabela7[Código CV],D83&amp;"c"),"")</f>
        <v>0</v>
      </c>
      <c r="X83" s="88">
        <f>IFERROR(COUNTIF(Tabela7[Código CV],D83&amp;"v"),"")</f>
        <v>0</v>
      </c>
    </row>
    <row r="84" spans="2:24" ht="15" customHeight="1" x14ac:dyDescent="0.3">
      <c r="B84" s="109" t="str">
        <f>IFERROR(IF(D84&gt;1,_xlfn.XLOOKUP(D84, Tabela7[Código Negociação],Tabela7[Classe]),""),"")</f>
        <v/>
      </c>
      <c r="C84" s="43" t="str">
        <f>IFERROR(IF(D84&gt;1,_xlfn.XLOOKUP(D84, Tabela7[Código Negociação],Tabela7[Empresa Nome]),""),"")</f>
        <v/>
      </c>
      <c r="D84" s="82"/>
      <c r="E84" s="43" t="str">
        <f>IFERROR(IF(D84&gt;1,SUMIFS(Tabela7[Quantidade],Tabela7[Código Negociação],D84,Tabela7[C/V],"c")-SUMIFS(Tabela7[Quantidade],Tabela7[Código Negociação],D84,Tabela7[C/V],"v"),""),"")</f>
        <v/>
      </c>
      <c r="F84" s="73" t="str">
        <f>IFERROR(IF(D84&gt;1,_xlfn.XLOOKUP(D84&amp;"c",Tabela7[Código CV],Tabela7[VPM-C],,0),""),"")</f>
        <v/>
      </c>
      <c r="G84" s="106" t="str">
        <f>IFERROR(IF(D84&gt;1,SUMIFS(Tabela7[Preço Médio],Tabela7[Código Negociação],D84,Tabela7[C/V],"c"),"")/W84,"")</f>
        <v/>
      </c>
      <c r="H84" s="80" t="str">
        <f t="shared" si="13"/>
        <v/>
      </c>
      <c r="I84" s="73" t="str">
        <f>IFERROR(IF(D84&gt;1,_xlfn.XLOOKUP(D84, Cotação!D:D,Cotação!C:C),""),"")</f>
        <v/>
      </c>
      <c r="J84" s="80" t="str">
        <f t="shared" si="17"/>
        <v/>
      </c>
      <c r="K84" s="73" t="str">
        <f>IFERROR(IF(D84&gt;1,(I84*Apuração!$E84)-(Apuração!$G84*Apuração!$E84),""),"")</f>
        <v/>
      </c>
      <c r="L84" s="43" t="str">
        <f>IFERROR(IF(D84&gt;1,SUMIFS(Tabela7[Quantidade],Tabela7[Código Negociação],D84,Tabela7[C/V],"c"),""),"")</f>
        <v/>
      </c>
      <c r="M84" s="43" t="str">
        <f>IFERROR(IF(D84&gt;1,SUMIFS(Tabela7[Quantidade],Tabela7[Código Negociação],D84,Tabela7[C/V],"v"),""),"")</f>
        <v/>
      </c>
      <c r="N84" s="106" t="str">
        <f t="shared" si="14"/>
        <v/>
      </c>
      <c r="O84" s="73" t="str">
        <f>IFERROR(IF(D84&gt;1,_xlfn.XLOOKUP(D84&amp;"v",Tabela7[Código CV],Tabela7[VPM-V],,0),""),"")</f>
        <v/>
      </c>
      <c r="P84" s="106" t="str">
        <f>IFERROR(IF(D84&gt;1,SUMIFS(Tabela7[Preço Médio],Tabela7[Código Negociação],D84,Tabela7[C/V],"v"),"")/X84,"")</f>
        <v/>
      </c>
      <c r="Q84" s="106" t="str">
        <f t="shared" si="15"/>
        <v/>
      </c>
      <c r="R84" s="106" t="str">
        <f t="shared" si="16"/>
        <v/>
      </c>
      <c r="S84" s="106" t="str">
        <f t="shared" si="18"/>
        <v/>
      </c>
      <c r="T84" s="106" t="str">
        <f t="shared" si="19"/>
        <v/>
      </c>
      <c r="U84" s="106" t="str">
        <f t="shared" si="20"/>
        <v/>
      </c>
      <c r="V84" s="107" t="str">
        <f t="shared" si="21"/>
        <v/>
      </c>
      <c r="W84" s="88">
        <f>IFERROR(COUNTIF(Tabela7[Código CV],D84&amp;"c"),"")</f>
        <v>0</v>
      </c>
      <c r="X84" s="88">
        <f>IFERROR(COUNTIF(Tabela7[Código CV],D84&amp;"v"),"")</f>
        <v>0</v>
      </c>
    </row>
    <row r="85" spans="2:24" ht="15" customHeight="1" x14ac:dyDescent="0.3">
      <c r="B85" s="109" t="str">
        <f>IFERROR(IF(D85&gt;1,_xlfn.XLOOKUP(D85, Tabela7[Código Negociação],Tabela7[Classe]),""),"")</f>
        <v/>
      </c>
      <c r="C85" s="43" t="str">
        <f>IFERROR(IF(D85&gt;1,_xlfn.XLOOKUP(D85, Tabela7[Código Negociação],Tabela7[Empresa Nome]),""),"")</f>
        <v/>
      </c>
      <c r="D85" s="82"/>
      <c r="E85" s="43" t="str">
        <f>IFERROR(IF(D85&gt;1,SUMIFS(Tabela7[Quantidade],Tabela7[Código Negociação],D85,Tabela7[C/V],"c")-SUMIFS(Tabela7[Quantidade],Tabela7[Código Negociação],D85,Tabela7[C/V],"v"),""),"")</f>
        <v/>
      </c>
      <c r="F85" s="73" t="str">
        <f>IFERROR(IF(D85&gt;1,_xlfn.XLOOKUP(D85&amp;"c",Tabela7[Código CV],Tabela7[VPM-C],,0),""),"")</f>
        <v/>
      </c>
      <c r="G85" s="106" t="str">
        <f>IFERROR(IF(D85&gt;1,SUMIFS(Tabela7[Preço Médio],Tabela7[Código Negociação],D85,Tabela7[C/V],"c"),"")/W85,"")</f>
        <v/>
      </c>
      <c r="H85" s="80" t="str">
        <f t="shared" si="13"/>
        <v/>
      </c>
      <c r="I85" s="73" t="str">
        <f>IFERROR(IF(D85&gt;1,_xlfn.XLOOKUP(D85, Cotação!D:D,Cotação!C:C),""),"")</f>
        <v/>
      </c>
      <c r="J85" s="80" t="str">
        <f t="shared" si="17"/>
        <v/>
      </c>
      <c r="K85" s="73" t="str">
        <f>IFERROR(IF(D85&gt;1,(I85*Apuração!$E85)-(Apuração!$G85*Apuração!$E85),""),"")</f>
        <v/>
      </c>
      <c r="L85" s="43" t="str">
        <f>IFERROR(IF(D85&gt;1,SUMIFS(Tabela7[Quantidade],Tabela7[Código Negociação],D85,Tabela7[C/V],"c"),""),"")</f>
        <v/>
      </c>
      <c r="M85" s="43" t="str">
        <f>IFERROR(IF(D85&gt;1,SUMIFS(Tabela7[Quantidade],Tabela7[Código Negociação],D85,Tabela7[C/V],"v"),""),"")</f>
        <v/>
      </c>
      <c r="N85" s="106" t="str">
        <f t="shared" si="14"/>
        <v/>
      </c>
      <c r="O85" s="73" t="str">
        <f>IFERROR(IF(D85&gt;1,_xlfn.XLOOKUP(D85&amp;"v",Tabela7[Código CV],Tabela7[VPM-V],,0),""),"")</f>
        <v/>
      </c>
      <c r="P85" s="106" t="str">
        <f>IFERROR(IF(D85&gt;1,SUMIFS(Tabela7[Preço Médio],Tabela7[Código Negociação],D85,Tabela7[C/V],"v"),"")/X85,"")</f>
        <v/>
      </c>
      <c r="Q85" s="106" t="str">
        <f t="shared" si="15"/>
        <v/>
      </c>
      <c r="R85" s="106" t="str">
        <f t="shared" si="16"/>
        <v/>
      </c>
      <c r="S85" s="106" t="str">
        <f t="shared" si="18"/>
        <v/>
      </c>
      <c r="T85" s="106" t="str">
        <f t="shared" si="19"/>
        <v/>
      </c>
      <c r="U85" s="106" t="str">
        <f t="shared" si="20"/>
        <v/>
      </c>
      <c r="V85" s="107" t="str">
        <f t="shared" si="21"/>
        <v/>
      </c>
      <c r="W85" s="88">
        <f>IFERROR(COUNTIF(Tabela7[Código CV],D85&amp;"c"),"")</f>
        <v>0</v>
      </c>
      <c r="X85" s="88">
        <f>IFERROR(COUNTIF(Tabela7[Código CV],D85&amp;"v"),"")</f>
        <v>0</v>
      </c>
    </row>
    <row r="86" spans="2:24" ht="15" customHeight="1" x14ac:dyDescent="0.3">
      <c r="B86" s="109" t="str">
        <f>IFERROR(IF(D86&gt;1,_xlfn.XLOOKUP(D86, Tabela7[Código Negociação],Tabela7[Classe]),""),"")</f>
        <v/>
      </c>
      <c r="C86" s="43" t="str">
        <f>IFERROR(IF(D86&gt;1,_xlfn.XLOOKUP(D86, Tabela7[Código Negociação],Tabela7[Empresa Nome]),""),"")</f>
        <v/>
      </c>
      <c r="D86" s="82"/>
      <c r="E86" s="43" t="str">
        <f>IFERROR(IF(D86&gt;1,SUMIFS(Tabela7[Quantidade],Tabela7[Código Negociação],D86,Tabela7[C/V],"c")-SUMIFS(Tabela7[Quantidade],Tabela7[Código Negociação],D86,Tabela7[C/V],"v"),""),"")</f>
        <v/>
      </c>
      <c r="F86" s="73" t="str">
        <f>IFERROR(IF(D86&gt;1,_xlfn.XLOOKUP(D86&amp;"c",Tabela7[Código CV],Tabela7[VPM-C],,0),""),"")</f>
        <v/>
      </c>
      <c r="G86" s="106" t="str">
        <f>IFERROR(IF(D86&gt;1,SUMIFS(Tabela7[Preço Médio],Tabela7[Código Negociação],D86,Tabela7[C/V],"c"),"")/W86,"")</f>
        <v/>
      </c>
      <c r="H86" s="80" t="str">
        <f t="shared" si="13"/>
        <v/>
      </c>
      <c r="I86" s="73" t="str">
        <f>IFERROR(IF(D86&gt;1,_xlfn.XLOOKUP(D86, Cotação!D:D,Cotação!C:C),""),"")</f>
        <v/>
      </c>
      <c r="J86" s="80" t="str">
        <f t="shared" si="17"/>
        <v/>
      </c>
      <c r="K86" s="73" t="str">
        <f>IFERROR(IF(D86&gt;1,(I86*Apuração!$E86)-(Apuração!$G86*Apuração!$E86),""),"")</f>
        <v/>
      </c>
      <c r="L86" s="43" t="str">
        <f>IFERROR(IF(D86&gt;1,SUMIFS(Tabela7[Quantidade],Tabela7[Código Negociação],D86,Tabela7[C/V],"c"),""),"")</f>
        <v/>
      </c>
      <c r="M86" s="43" t="str">
        <f>IFERROR(IF(D86&gt;1,SUMIFS(Tabela7[Quantidade],Tabela7[Código Negociação],D86,Tabela7[C/V],"v"),""),"")</f>
        <v/>
      </c>
      <c r="N86" s="106" t="str">
        <f t="shared" si="14"/>
        <v/>
      </c>
      <c r="O86" s="73" t="str">
        <f>IFERROR(IF(D86&gt;1,_xlfn.XLOOKUP(D86&amp;"v",Tabela7[Código CV],Tabela7[VPM-V],,0),""),"")</f>
        <v/>
      </c>
      <c r="P86" s="106" t="str">
        <f>IFERROR(IF(D86&gt;1,SUMIFS(Tabela7[Preço Médio],Tabela7[Código Negociação],D86,Tabela7[C/V],"v"),"")/X86,"")</f>
        <v/>
      </c>
      <c r="Q86" s="106" t="str">
        <f t="shared" si="15"/>
        <v/>
      </c>
      <c r="R86" s="106" t="str">
        <f t="shared" si="16"/>
        <v/>
      </c>
      <c r="S86" s="106" t="str">
        <f t="shared" si="18"/>
        <v/>
      </c>
      <c r="T86" s="106" t="str">
        <f t="shared" si="19"/>
        <v/>
      </c>
      <c r="U86" s="106" t="str">
        <f t="shared" si="20"/>
        <v/>
      </c>
      <c r="V86" s="107" t="str">
        <f t="shared" si="21"/>
        <v/>
      </c>
      <c r="W86" s="88">
        <f>IFERROR(COUNTIF(Tabela7[Código CV],D86&amp;"c"),"")</f>
        <v>0</v>
      </c>
      <c r="X86" s="88">
        <f>IFERROR(COUNTIF(Tabela7[Código CV],D86&amp;"v"),"")</f>
        <v>0</v>
      </c>
    </row>
    <row r="87" spans="2:24" ht="15" customHeight="1" x14ac:dyDescent="0.3">
      <c r="B87" s="109" t="str">
        <f>IFERROR(IF(D87&gt;1,_xlfn.XLOOKUP(D87, Tabela7[Código Negociação],Tabela7[Classe]),""),"")</f>
        <v/>
      </c>
      <c r="C87" s="43" t="str">
        <f>IFERROR(IF(D87&gt;1,_xlfn.XLOOKUP(D87, Tabela7[Código Negociação],Tabela7[Empresa Nome]),""),"")</f>
        <v/>
      </c>
      <c r="D87" s="82"/>
      <c r="E87" s="43" t="str">
        <f>IFERROR(IF(D87&gt;1,SUMIFS(Tabela7[Quantidade],Tabela7[Código Negociação],D87,Tabela7[C/V],"c")-SUMIFS(Tabela7[Quantidade],Tabela7[Código Negociação],D87,Tabela7[C/V],"v"),""),"")</f>
        <v/>
      </c>
      <c r="F87" s="73" t="str">
        <f>IFERROR(IF(D87&gt;1,_xlfn.XLOOKUP(D87&amp;"c",Tabela7[Código CV],Tabela7[VPM-C],,0),""),"")</f>
        <v/>
      </c>
      <c r="G87" s="106" t="str">
        <f>IFERROR(IF(D87&gt;1,SUMIFS(Tabela7[Preço Médio],Tabela7[Código Negociação],D87,Tabela7[C/V],"c"),"")/W87,"")</f>
        <v/>
      </c>
      <c r="H87" s="80" t="str">
        <f t="shared" si="13"/>
        <v/>
      </c>
      <c r="I87" s="73" t="str">
        <f>IFERROR(IF(D87&gt;1,_xlfn.XLOOKUP(D87, Cotação!D:D,Cotação!C:C),""),"")</f>
        <v/>
      </c>
      <c r="J87" s="80" t="str">
        <f t="shared" si="17"/>
        <v/>
      </c>
      <c r="K87" s="73" t="str">
        <f>IFERROR(IF(D87&gt;1,(I87*Apuração!$E87)-(Apuração!$G87*Apuração!$E87),""),"")</f>
        <v/>
      </c>
      <c r="L87" s="43" t="str">
        <f>IFERROR(IF(D87&gt;1,SUMIFS(Tabela7[Quantidade],Tabela7[Código Negociação],D87,Tabela7[C/V],"c"),""),"")</f>
        <v/>
      </c>
      <c r="M87" s="43" t="str">
        <f>IFERROR(IF(D87&gt;1,SUMIFS(Tabela7[Quantidade],Tabela7[Código Negociação],D87,Tabela7[C/V],"v"),""),"")</f>
        <v/>
      </c>
      <c r="N87" s="106" t="str">
        <f t="shared" si="14"/>
        <v/>
      </c>
      <c r="O87" s="73" t="str">
        <f>IFERROR(IF(D87&gt;1,_xlfn.XLOOKUP(D87&amp;"v",Tabela7[Código CV],Tabela7[VPM-V],,0),""),"")</f>
        <v/>
      </c>
      <c r="P87" s="106" t="str">
        <f>IFERROR(IF(D87&gt;1,SUMIFS(Tabela7[Preço Médio],Tabela7[Código Negociação],D87,Tabela7[C/V],"v"),"")/X87,"")</f>
        <v/>
      </c>
      <c r="Q87" s="106" t="str">
        <f t="shared" si="15"/>
        <v/>
      </c>
      <c r="R87" s="106" t="str">
        <f t="shared" si="16"/>
        <v/>
      </c>
      <c r="S87" s="106" t="str">
        <f t="shared" si="18"/>
        <v/>
      </c>
      <c r="T87" s="106" t="str">
        <f t="shared" si="19"/>
        <v/>
      </c>
      <c r="U87" s="106" t="str">
        <f t="shared" si="20"/>
        <v/>
      </c>
      <c r="V87" s="107" t="str">
        <f t="shared" si="21"/>
        <v/>
      </c>
      <c r="W87" s="88">
        <f>IFERROR(COUNTIF(Tabela7[Código CV],D87&amp;"c"),"")</f>
        <v>0</v>
      </c>
      <c r="X87" s="88">
        <f>IFERROR(COUNTIF(Tabela7[Código CV],D87&amp;"v"),"")</f>
        <v>0</v>
      </c>
    </row>
    <row r="88" spans="2:24" ht="15" customHeight="1" x14ac:dyDescent="0.3">
      <c r="B88" s="109" t="str">
        <f>IFERROR(IF(D88&gt;1,_xlfn.XLOOKUP(D88, Tabela7[Código Negociação],Tabela7[Classe]),""),"")</f>
        <v/>
      </c>
      <c r="C88" s="43" t="str">
        <f>IFERROR(IF(D88&gt;1,_xlfn.XLOOKUP(D88, Tabela7[Código Negociação],Tabela7[Empresa Nome]),""),"")</f>
        <v/>
      </c>
      <c r="D88" s="82"/>
      <c r="E88" s="43" t="str">
        <f>IFERROR(IF(D88&gt;1,SUMIFS(Tabela7[Quantidade],Tabela7[Código Negociação],D88,Tabela7[C/V],"c")-SUMIFS(Tabela7[Quantidade],Tabela7[Código Negociação],D88,Tabela7[C/V],"v"),""),"")</f>
        <v/>
      </c>
      <c r="F88" s="73" t="str">
        <f>IFERROR(IF(D88&gt;1,_xlfn.XLOOKUP(D88&amp;"c",Tabela7[Código CV],Tabela7[VPM-C],,0),""),"")</f>
        <v/>
      </c>
      <c r="G88" s="106" t="str">
        <f>IFERROR(IF(D88&gt;1,SUMIFS(Tabela7[Preço Médio],Tabela7[Código Negociação],D88,Tabela7[C/V],"c"),"")/W88,"")</f>
        <v/>
      </c>
      <c r="H88" s="80" t="str">
        <f t="shared" si="13"/>
        <v/>
      </c>
      <c r="I88" s="73" t="str">
        <f>IFERROR(IF(D88&gt;1,_xlfn.XLOOKUP(D88, Cotação!D:D,Cotação!C:C),""),"")</f>
        <v/>
      </c>
      <c r="J88" s="80" t="str">
        <f t="shared" si="17"/>
        <v/>
      </c>
      <c r="K88" s="73" t="str">
        <f>IFERROR(IF(D88&gt;1,(I88*Apuração!$E88)-(Apuração!$G88*Apuração!$E88),""),"")</f>
        <v/>
      </c>
      <c r="L88" s="43" t="str">
        <f>IFERROR(IF(D88&gt;1,SUMIFS(Tabela7[Quantidade],Tabela7[Código Negociação],D88,Tabela7[C/V],"c"),""),"")</f>
        <v/>
      </c>
      <c r="M88" s="43" t="str">
        <f>IFERROR(IF(D88&gt;1,SUMIFS(Tabela7[Quantidade],Tabela7[Código Negociação],D88,Tabela7[C/V],"v"),""),"")</f>
        <v/>
      </c>
      <c r="N88" s="106" t="str">
        <f t="shared" si="14"/>
        <v/>
      </c>
      <c r="O88" s="73" t="str">
        <f>IFERROR(IF(D88&gt;1,_xlfn.XLOOKUP(D88&amp;"v",Tabela7[Código CV],Tabela7[VPM-V],,0),""),"")</f>
        <v/>
      </c>
      <c r="P88" s="106" t="str">
        <f>IFERROR(IF(D88&gt;1,SUMIFS(Tabela7[Preço Médio],Tabela7[Código Negociação],D88,Tabela7[C/V],"v"),"")/X88,"")</f>
        <v/>
      </c>
      <c r="Q88" s="106" t="str">
        <f t="shared" si="15"/>
        <v/>
      </c>
      <c r="R88" s="106" t="str">
        <f t="shared" si="16"/>
        <v/>
      </c>
      <c r="S88" s="106" t="str">
        <f t="shared" si="18"/>
        <v/>
      </c>
      <c r="T88" s="106" t="str">
        <f t="shared" si="19"/>
        <v/>
      </c>
      <c r="U88" s="106" t="str">
        <f t="shared" si="20"/>
        <v/>
      </c>
      <c r="V88" s="107" t="str">
        <f t="shared" si="21"/>
        <v/>
      </c>
      <c r="W88" s="88">
        <f>IFERROR(COUNTIF(Tabela7[Código CV],D88&amp;"c"),"")</f>
        <v>0</v>
      </c>
      <c r="X88" s="88">
        <f>IFERROR(COUNTIF(Tabela7[Código CV],D88&amp;"v"),"")</f>
        <v>0</v>
      </c>
    </row>
    <row r="89" spans="2:24" ht="15" customHeight="1" x14ac:dyDescent="0.3">
      <c r="B89" s="109" t="str">
        <f>IFERROR(IF(D89&gt;1,_xlfn.XLOOKUP(D89, Tabela7[Código Negociação],Tabela7[Classe]),""),"")</f>
        <v/>
      </c>
      <c r="C89" s="43" t="str">
        <f>IFERROR(IF(D89&gt;1,_xlfn.XLOOKUP(D89, Tabela7[Código Negociação],Tabela7[Empresa Nome]),""),"")</f>
        <v/>
      </c>
      <c r="D89" s="82"/>
      <c r="E89" s="43" t="str">
        <f>IFERROR(IF(D89&gt;1,SUMIFS(Tabela7[Quantidade],Tabela7[Código Negociação],D89,Tabela7[C/V],"c")-SUMIFS(Tabela7[Quantidade],Tabela7[Código Negociação],D89,Tabela7[C/V],"v"),""),"")</f>
        <v/>
      </c>
      <c r="F89" s="73" t="str">
        <f>IFERROR(IF(D89&gt;1,_xlfn.XLOOKUP(D89&amp;"c",Tabela7[Código CV],Tabela7[VPM-C],,0),""),"")</f>
        <v/>
      </c>
      <c r="G89" s="106" t="str">
        <f>IFERROR(IF(D89&gt;1,SUMIFS(Tabela7[Preço Médio],Tabela7[Código Negociação],D89,Tabela7[C/V],"c"),"")/W89,"")</f>
        <v/>
      </c>
      <c r="H89" s="80" t="str">
        <f t="shared" si="13"/>
        <v/>
      </c>
      <c r="I89" s="73" t="str">
        <f>IFERROR(IF(D89&gt;1,_xlfn.XLOOKUP(D89, Cotação!D:D,Cotação!C:C),""),"")</f>
        <v/>
      </c>
      <c r="J89" s="80" t="str">
        <f t="shared" si="17"/>
        <v/>
      </c>
      <c r="K89" s="73" t="str">
        <f>IFERROR(IF(D89&gt;1,(I89*Apuração!$E89)-(Apuração!$G89*Apuração!$E89),""),"")</f>
        <v/>
      </c>
      <c r="L89" s="43" t="str">
        <f>IFERROR(IF(D89&gt;1,SUMIFS(Tabela7[Quantidade],Tabela7[Código Negociação],D89,Tabela7[C/V],"c"),""),"")</f>
        <v/>
      </c>
      <c r="M89" s="43" t="str">
        <f>IFERROR(IF(D89&gt;1,SUMIFS(Tabela7[Quantidade],Tabela7[Código Negociação],D89,Tabela7[C/V],"v"),""),"")</f>
        <v/>
      </c>
      <c r="N89" s="106" t="str">
        <f t="shared" si="14"/>
        <v/>
      </c>
      <c r="O89" s="73" t="str">
        <f>IFERROR(IF(D89&gt;1,_xlfn.XLOOKUP(D89&amp;"v",Tabela7[Código CV],Tabela7[VPM-V],,0),""),"")</f>
        <v/>
      </c>
      <c r="P89" s="106" t="str">
        <f>IFERROR(IF(D89&gt;1,SUMIFS(Tabela7[Preço Médio],Tabela7[Código Negociação],D89,Tabela7[C/V],"v"),"")/X89,"")</f>
        <v/>
      </c>
      <c r="Q89" s="106" t="str">
        <f t="shared" si="15"/>
        <v/>
      </c>
      <c r="R89" s="106" t="str">
        <f t="shared" si="16"/>
        <v/>
      </c>
      <c r="S89" s="106" t="str">
        <f t="shared" si="18"/>
        <v/>
      </c>
      <c r="T89" s="106" t="str">
        <f t="shared" si="19"/>
        <v/>
      </c>
      <c r="U89" s="106" t="str">
        <f t="shared" si="20"/>
        <v/>
      </c>
      <c r="V89" s="107" t="str">
        <f t="shared" si="21"/>
        <v/>
      </c>
      <c r="W89" s="88">
        <f>IFERROR(COUNTIF(Tabela7[Código CV],D89&amp;"c"),"")</f>
        <v>0</v>
      </c>
      <c r="X89" s="88">
        <f>IFERROR(COUNTIF(Tabela7[Código CV],D89&amp;"v"),"")</f>
        <v>0</v>
      </c>
    </row>
    <row r="90" spans="2:24" ht="15" customHeight="1" x14ac:dyDescent="0.3">
      <c r="B90" s="109" t="str">
        <f>IFERROR(IF(D90&gt;1,_xlfn.XLOOKUP(D90, Tabela7[Código Negociação],Tabela7[Classe]),""),"")</f>
        <v/>
      </c>
      <c r="C90" s="43" t="str">
        <f>IFERROR(IF(D90&gt;1,_xlfn.XLOOKUP(D90, Tabela7[Código Negociação],Tabela7[Empresa Nome]),""),"")</f>
        <v/>
      </c>
      <c r="D90" s="82"/>
      <c r="E90" s="43" t="str">
        <f>IFERROR(IF(D90&gt;1,SUMIFS(Tabela7[Quantidade],Tabela7[Código Negociação],D90,Tabela7[C/V],"c")-SUMIFS(Tabela7[Quantidade],Tabela7[Código Negociação],D90,Tabela7[C/V],"v"),""),"")</f>
        <v/>
      </c>
      <c r="F90" s="73" t="str">
        <f>IFERROR(IF(D90&gt;1,_xlfn.XLOOKUP(D90&amp;"c",Tabela7[Código CV],Tabela7[VPM-C],,0),""),"")</f>
        <v/>
      </c>
      <c r="G90" s="106" t="str">
        <f>IFERROR(IF(D90&gt;1,SUMIFS(Tabela7[Preço Médio],Tabela7[Código Negociação],D90,Tabela7[C/V],"c"),"")/W90,"")</f>
        <v/>
      </c>
      <c r="H90" s="80" t="str">
        <f t="shared" si="13"/>
        <v/>
      </c>
      <c r="I90" s="73" t="str">
        <f>IFERROR(IF(D90&gt;1,_xlfn.XLOOKUP(D90, Cotação!D:D,Cotação!C:C),""),"")</f>
        <v/>
      </c>
      <c r="J90" s="80" t="str">
        <f t="shared" si="17"/>
        <v/>
      </c>
      <c r="K90" s="73" t="str">
        <f>IFERROR(IF(D90&gt;1,(I90*Apuração!$E90)-(Apuração!$G90*Apuração!$E90),""),"")</f>
        <v/>
      </c>
      <c r="L90" s="43" t="str">
        <f>IFERROR(IF(D90&gt;1,SUMIFS(Tabela7[Quantidade],Tabela7[Código Negociação],D90,Tabela7[C/V],"c"),""),"")</f>
        <v/>
      </c>
      <c r="M90" s="43" t="str">
        <f>IFERROR(IF(D90&gt;1,SUMIFS(Tabela7[Quantidade],Tabela7[Código Negociação],D90,Tabela7[C/V],"v"),""),"")</f>
        <v/>
      </c>
      <c r="N90" s="106" t="str">
        <f t="shared" si="14"/>
        <v/>
      </c>
      <c r="O90" s="73" t="str">
        <f>IFERROR(IF(D90&gt;1,_xlfn.XLOOKUP(D90&amp;"v",Tabela7[Código CV],Tabela7[VPM-V],,0),""),"")</f>
        <v/>
      </c>
      <c r="P90" s="106" t="str">
        <f>IFERROR(IF(D90&gt;1,SUMIFS(Tabela7[Preço Médio],Tabela7[Código Negociação],D90,Tabela7[C/V],"v"),"")/X90,"")</f>
        <v/>
      </c>
      <c r="Q90" s="106" t="str">
        <f t="shared" si="15"/>
        <v/>
      </c>
      <c r="R90" s="106" t="str">
        <f t="shared" si="16"/>
        <v/>
      </c>
      <c r="S90" s="106" t="str">
        <f t="shared" si="18"/>
        <v/>
      </c>
      <c r="T90" s="106" t="str">
        <f t="shared" si="19"/>
        <v/>
      </c>
      <c r="U90" s="106" t="str">
        <f t="shared" si="20"/>
        <v/>
      </c>
      <c r="V90" s="107" t="str">
        <f t="shared" si="21"/>
        <v/>
      </c>
      <c r="W90" s="88">
        <f>IFERROR(COUNTIF(Tabela7[Código CV],D90&amp;"c"),"")</f>
        <v>0</v>
      </c>
      <c r="X90" s="88">
        <f>IFERROR(COUNTIF(Tabela7[Código CV],D90&amp;"v"),"")</f>
        <v>0</v>
      </c>
    </row>
    <row r="91" spans="2:24" ht="15" customHeight="1" x14ac:dyDescent="0.3">
      <c r="B91" s="109" t="str">
        <f>IFERROR(IF(D91&gt;1,_xlfn.XLOOKUP(D91, Tabela7[Código Negociação],Tabela7[Classe]),""),"")</f>
        <v/>
      </c>
      <c r="C91" s="43" t="str">
        <f>IFERROR(IF(D91&gt;1,_xlfn.XLOOKUP(D91, Tabela7[Código Negociação],Tabela7[Empresa Nome]),""),"")</f>
        <v/>
      </c>
      <c r="D91" s="82"/>
      <c r="E91" s="43" t="str">
        <f>IFERROR(IF(D91&gt;1,SUMIFS(Tabela7[Quantidade],Tabela7[Código Negociação],D91,Tabela7[C/V],"c")-SUMIFS(Tabela7[Quantidade],Tabela7[Código Negociação],D91,Tabela7[C/V],"v"),""),"")</f>
        <v/>
      </c>
      <c r="F91" s="73" t="str">
        <f>IFERROR(IF(D91&gt;1,_xlfn.XLOOKUP(D91&amp;"c",Tabela7[Código CV],Tabela7[VPM-C],,0),""),"")</f>
        <v/>
      </c>
      <c r="G91" s="106" t="str">
        <f>IFERROR(IF(D91&gt;1,SUMIFS(Tabela7[Preço Médio],Tabela7[Código Negociação],D91,Tabela7[C/V],"c"),"")/W91,"")</f>
        <v/>
      </c>
      <c r="H91" s="80" t="str">
        <f t="shared" si="13"/>
        <v/>
      </c>
      <c r="I91" s="73" t="str">
        <f>IFERROR(IF(D91&gt;1,_xlfn.XLOOKUP(D91, Cotação!D:D,Cotação!C:C),""),"")</f>
        <v/>
      </c>
      <c r="J91" s="80" t="str">
        <f t="shared" si="17"/>
        <v/>
      </c>
      <c r="K91" s="73" t="str">
        <f>IFERROR(IF(D91&gt;1,(I91*Apuração!$E91)-(Apuração!$G91*Apuração!$E91),""),"")</f>
        <v/>
      </c>
      <c r="L91" s="43" t="str">
        <f>IFERROR(IF(D91&gt;1,SUMIFS(Tabela7[Quantidade],Tabela7[Código Negociação],D91,Tabela7[C/V],"c"),""),"")</f>
        <v/>
      </c>
      <c r="M91" s="43" t="str">
        <f>IFERROR(IF(D91&gt;1,SUMIFS(Tabela7[Quantidade],Tabela7[Código Negociação],D91,Tabela7[C/V],"v"),""),"")</f>
        <v/>
      </c>
      <c r="N91" s="106" t="str">
        <f t="shared" si="14"/>
        <v/>
      </c>
      <c r="O91" s="73" t="str">
        <f>IFERROR(IF(D91&gt;1,_xlfn.XLOOKUP(D91&amp;"v",Tabela7[Código CV],Tabela7[VPM-V],,0),""),"")</f>
        <v/>
      </c>
      <c r="P91" s="106" t="str">
        <f>IFERROR(IF(D91&gt;1,SUMIFS(Tabela7[Preço Médio],Tabela7[Código Negociação],D91,Tabela7[C/V],"v"),"")/X91,"")</f>
        <v/>
      </c>
      <c r="Q91" s="106" t="str">
        <f t="shared" si="15"/>
        <v/>
      </c>
      <c r="R91" s="106" t="str">
        <f t="shared" si="16"/>
        <v/>
      </c>
      <c r="S91" s="106" t="str">
        <f t="shared" si="18"/>
        <v/>
      </c>
      <c r="T91" s="106" t="str">
        <f t="shared" si="19"/>
        <v/>
      </c>
      <c r="U91" s="106" t="str">
        <f t="shared" si="20"/>
        <v/>
      </c>
      <c r="V91" s="107" t="str">
        <f t="shared" si="21"/>
        <v/>
      </c>
      <c r="W91" s="88">
        <f>IFERROR(COUNTIF(Tabela7[Código CV],D91&amp;"c"),"")</f>
        <v>0</v>
      </c>
      <c r="X91" s="88">
        <f>IFERROR(COUNTIF(Tabela7[Código CV],D91&amp;"v"),"")</f>
        <v>0</v>
      </c>
    </row>
    <row r="92" spans="2:24" ht="15" customHeight="1" x14ac:dyDescent="0.3">
      <c r="B92" s="109" t="str">
        <f>IFERROR(IF(D92&gt;1,_xlfn.XLOOKUP(D92, Tabela7[Código Negociação],Tabela7[Classe]),""),"")</f>
        <v/>
      </c>
      <c r="C92" s="43" t="str">
        <f>IFERROR(IF(D92&gt;1,_xlfn.XLOOKUP(D92, Tabela7[Código Negociação],Tabela7[Empresa Nome]),""),"")</f>
        <v/>
      </c>
      <c r="D92" s="82"/>
      <c r="E92" s="43" t="str">
        <f>IFERROR(IF(D92&gt;1,SUMIFS(Tabela7[Quantidade],Tabela7[Código Negociação],D92,Tabela7[C/V],"c")-SUMIFS(Tabela7[Quantidade],Tabela7[Código Negociação],D92,Tabela7[C/V],"v"),""),"")</f>
        <v/>
      </c>
      <c r="F92" s="73" t="str">
        <f>IFERROR(IF(D92&gt;1,_xlfn.XLOOKUP(D92&amp;"c",Tabela7[Código CV],Tabela7[VPM-C],,0),""),"")</f>
        <v/>
      </c>
      <c r="G92" s="106" t="str">
        <f>IFERROR(IF(D92&gt;1,SUMIFS(Tabela7[Preço Médio],Tabela7[Código Negociação],D92,Tabela7[C/V],"c"),"")/W92,"")</f>
        <v/>
      </c>
      <c r="H92" s="80" t="str">
        <f t="shared" si="13"/>
        <v/>
      </c>
      <c r="I92" s="73" t="str">
        <f>IFERROR(IF(D92&gt;1,_xlfn.XLOOKUP(D92, Cotação!D:D,Cotação!C:C),""),"")</f>
        <v/>
      </c>
      <c r="J92" s="80" t="str">
        <f t="shared" si="17"/>
        <v/>
      </c>
      <c r="K92" s="73" t="str">
        <f>IFERROR(IF(D92&gt;1,(I92*Apuração!$E92)-(Apuração!$G92*Apuração!$E92),""),"")</f>
        <v/>
      </c>
      <c r="L92" s="43" t="str">
        <f>IFERROR(IF(D92&gt;1,SUMIFS(Tabela7[Quantidade],Tabela7[Código Negociação],D92,Tabela7[C/V],"c"),""),"")</f>
        <v/>
      </c>
      <c r="M92" s="43" t="str">
        <f>IFERROR(IF(D92&gt;1,SUMIFS(Tabela7[Quantidade],Tabela7[Código Negociação],D92,Tabela7[C/V],"v"),""),"")</f>
        <v/>
      </c>
      <c r="N92" s="106" t="str">
        <f t="shared" si="14"/>
        <v/>
      </c>
      <c r="O92" s="73" t="str">
        <f>IFERROR(IF(D92&gt;1,_xlfn.XLOOKUP(D92&amp;"v",Tabela7[Código CV],Tabela7[VPM-V],,0),""),"")</f>
        <v/>
      </c>
      <c r="P92" s="106" t="str">
        <f>IFERROR(IF(D92&gt;1,SUMIFS(Tabela7[Preço Médio],Tabela7[Código Negociação],D92,Tabela7[C/V],"v"),"")/X92,"")</f>
        <v/>
      </c>
      <c r="Q92" s="106" t="str">
        <f t="shared" si="15"/>
        <v/>
      </c>
      <c r="R92" s="106" t="str">
        <f t="shared" si="16"/>
        <v/>
      </c>
      <c r="S92" s="106" t="str">
        <f t="shared" si="18"/>
        <v/>
      </c>
      <c r="T92" s="106" t="str">
        <f t="shared" si="19"/>
        <v/>
      </c>
      <c r="U92" s="106" t="str">
        <f t="shared" si="20"/>
        <v/>
      </c>
      <c r="V92" s="107" t="str">
        <f t="shared" si="21"/>
        <v/>
      </c>
      <c r="W92" s="88">
        <f>IFERROR(COUNTIF(Tabela7[Código CV],D92&amp;"c"),"")</f>
        <v>0</v>
      </c>
      <c r="X92" s="88">
        <f>IFERROR(COUNTIF(Tabela7[Código CV],D92&amp;"v"),"")</f>
        <v>0</v>
      </c>
    </row>
    <row r="93" spans="2:24" ht="15" customHeight="1" x14ac:dyDescent="0.3">
      <c r="B93" s="109" t="str">
        <f>IFERROR(IF(D93&gt;1,_xlfn.XLOOKUP(D93, Tabela7[Código Negociação],Tabela7[Classe]),""),"")</f>
        <v/>
      </c>
      <c r="C93" s="43" t="str">
        <f>IFERROR(IF(D93&gt;1,_xlfn.XLOOKUP(D93, Tabela7[Código Negociação],Tabela7[Empresa Nome]),""),"")</f>
        <v/>
      </c>
      <c r="D93" s="82"/>
      <c r="E93" s="43" t="str">
        <f>IFERROR(IF(D93&gt;1,SUMIFS(Tabela7[Quantidade],Tabela7[Código Negociação],D93,Tabela7[C/V],"c")-SUMIFS(Tabela7[Quantidade],Tabela7[Código Negociação],D93,Tabela7[C/V],"v"),""),"")</f>
        <v/>
      </c>
      <c r="F93" s="73" t="str">
        <f>IFERROR(IF(D93&gt;1,_xlfn.XLOOKUP(D93&amp;"c",Tabela7[Código CV],Tabela7[VPM-C],,0),""),"")</f>
        <v/>
      </c>
      <c r="G93" s="106" t="str">
        <f>IFERROR(IF(D93&gt;1,SUMIFS(Tabela7[Preço Médio],Tabela7[Código Negociação],D93,Tabela7[C/V],"c"),"")/W93,"")</f>
        <v/>
      </c>
      <c r="H93" s="80" t="str">
        <f t="shared" si="13"/>
        <v/>
      </c>
      <c r="I93" s="73" t="str">
        <f>IFERROR(IF(D93&gt;1,_xlfn.XLOOKUP(D93, Cotação!D:D,Cotação!C:C),""),"")</f>
        <v/>
      </c>
      <c r="J93" s="80" t="str">
        <f t="shared" si="17"/>
        <v/>
      </c>
      <c r="K93" s="73" t="str">
        <f>IFERROR(IF(D93&gt;1,(I93*Apuração!$E93)-(Apuração!$G93*Apuração!$E93),""),"")</f>
        <v/>
      </c>
      <c r="L93" s="43" t="str">
        <f>IFERROR(IF(D93&gt;1,SUMIFS(Tabela7[Quantidade],Tabela7[Código Negociação],D93,Tabela7[C/V],"c"),""),"")</f>
        <v/>
      </c>
      <c r="M93" s="43" t="str">
        <f>IFERROR(IF(D93&gt;1,SUMIFS(Tabela7[Quantidade],Tabela7[Código Negociação],D93,Tabela7[C/V],"v"),""),"")</f>
        <v/>
      </c>
      <c r="N93" s="106" t="str">
        <f t="shared" si="14"/>
        <v/>
      </c>
      <c r="O93" s="73" t="str">
        <f>IFERROR(IF(D93&gt;1,_xlfn.XLOOKUP(D93&amp;"v",Tabela7[Código CV],Tabela7[VPM-V],,0),""),"")</f>
        <v/>
      </c>
      <c r="P93" s="106" t="str">
        <f>IFERROR(IF(D93&gt;1,SUMIFS(Tabela7[Preço Médio],Tabela7[Código Negociação],D93,Tabela7[C/V],"v"),"")/X93,"")</f>
        <v/>
      </c>
      <c r="Q93" s="106" t="str">
        <f t="shared" si="15"/>
        <v/>
      </c>
      <c r="R93" s="106" t="str">
        <f t="shared" si="16"/>
        <v/>
      </c>
      <c r="S93" s="106" t="str">
        <f t="shared" si="18"/>
        <v/>
      </c>
      <c r="T93" s="106" t="str">
        <f t="shared" si="19"/>
        <v/>
      </c>
      <c r="U93" s="106" t="str">
        <f t="shared" si="20"/>
        <v/>
      </c>
      <c r="V93" s="107" t="str">
        <f t="shared" si="21"/>
        <v/>
      </c>
      <c r="W93" s="88">
        <f>IFERROR(COUNTIF(Tabela7[Código CV],D93&amp;"c"),"")</f>
        <v>0</v>
      </c>
      <c r="X93" s="88">
        <f>IFERROR(COUNTIF(Tabela7[Código CV],D93&amp;"v"),"")</f>
        <v>0</v>
      </c>
    </row>
    <row r="94" spans="2:24" ht="15" customHeight="1" x14ac:dyDescent="0.3">
      <c r="B94" s="109" t="str">
        <f>IFERROR(IF(D94&gt;1,_xlfn.XLOOKUP(D94, Tabela7[Código Negociação],Tabela7[Classe]),""),"")</f>
        <v/>
      </c>
      <c r="C94" s="43" t="str">
        <f>IFERROR(IF(D94&gt;1,_xlfn.XLOOKUP(D94, Tabela7[Código Negociação],Tabela7[Empresa Nome]),""),"")</f>
        <v/>
      </c>
      <c r="D94" s="82"/>
      <c r="E94" s="43" t="str">
        <f>IFERROR(IF(D94&gt;1,SUMIFS(Tabela7[Quantidade],Tabela7[Código Negociação],D94,Tabela7[C/V],"c")-SUMIFS(Tabela7[Quantidade],Tabela7[Código Negociação],D94,Tabela7[C/V],"v"),""),"")</f>
        <v/>
      </c>
      <c r="F94" s="73" t="str">
        <f>IFERROR(IF(D94&gt;1,_xlfn.XLOOKUP(D94&amp;"c",Tabela7[Código CV],Tabela7[VPM-C],,0),""),"")</f>
        <v/>
      </c>
      <c r="G94" s="106" t="str">
        <f>IFERROR(IF(D94&gt;1,SUMIFS(Tabela7[Preço Médio],Tabela7[Código Negociação],D94,Tabela7[C/V],"c"),"")/W94,"")</f>
        <v/>
      </c>
      <c r="H94" s="80" t="str">
        <f t="shared" si="13"/>
        <v/>
      </c>
      <c r="I94" s="73" t="str">
        <f>IFERROR(IF(D94&gt;1,_xlfn.XLOOKUP(D94, Cotação!D:D,Cotação!C:C),""),"")</f>
        <v/>
      </c>
      <c r="J94" s="80" t="str">
        <f t="shared" si="17"/>
        <v/>
      </c>
      <c r="K94" s="73" t="str">
        <f>IFERROR(IF(D94&gt;1,(I94*Apuração!$E94)-(Apuração!$G94*Apuração!$E94),""),"")</f>
        <v/>
      </c>
      <c r="L94" s="43" t="str">
        <f>IFERROR(IF(D94&gt;1,SUMIFS(Tabela7[Quantidade],Tabela7[Código Negociação],D94,Tabela7[C/V],"c"),""),"")</f>
        <v/>
      </c>
      <c r="M94" s="43" t="str">
        <f>IFERROR(IF(D94&gt;1,SUMIFS(Tabela7[Quantidade],Tabela7[Código Negociação],D94,Tabela7[C/V],"v"),""),"")</f>
        <v/>
      </c>
      <c r="N94" s="106" t="str">
        <f t="shared" si="14"/>
        <v/>
      </c>
      <c r="O94" s="73" t="str">
        <f>IFERROR(IF(D94&gt;1,_xlfn.XLOOKUP(D94&amp;"v",Tabela7[Código CV],Tabela7[VPM-V],,0),""),"")</f>
        <v/>
      </c>
      <c r="P94" s="106" t="str">
        <f>IFERROR(IF(D94&gt;1,SUMIFS(Tabela7[Preço Médio],Tabela7[Código Negociação],D94,Tabela7[C/V],"v"),"")/X94,"")</f>
        <v/>
      </c>
      <c r="Q94" s="106" t="str">
        <f t="shared" si="15"/>
        <v/>
      </c>
      <c r="R94" s="106" t="str">
        <f t="shared" si="16"/>
        <v/>
      </c>
      <c r="S94" s="106" t="str">
        <f t="shared" si="18"/>
        <v/>
      </c>
      <c r="T94" s="106" t="str">
        <f t="shared" si="19"/>
        <v/>
      </c>
      <c r="U94" s="106" t="str">
        <f t="shared" si="20"/>
        <v/>
      </c>
      <c r="V94" s="107" t="str">
        <f t="shared" si="21"/>
        <v/>
      </c>
      <c r="W94" s="88">
        <f>IFERROR(COUNTIF(Tabela7[Código CV],D94&amp;"c"),"")</f>
        <v>0</v>
      </c>
      <c r="X94" s="88">
        <f>IFERROR(COUNTIF(Tabela7[Código CV],D94&amp;"v"),"")</f>
        <v>0</v>
      </c>
    </row>
    <row r="95" spans="2:24" ht="15" customHeight="1" x14ac:dyDescent="0.3">
      <c r="B95" s="109" t="str">
        <f>IFERROR(IF(D95&gt;1,_xlfn.XLOOKUP(D95, Tabela7[Código Negociação],Tabela7[Classe]),""),"")</f>
        <v/>
      </c>
      <c r="C95" s="43" t="str">
        <f>IFERROR(IF(D95&gt;1,_xlfn.XLOOKUP(D95, Tabela7[Código Negociação],Tabela7[Empresa Nome]),""),"")</f>
        <v/>
      </c>
      <c r="D95" s="82"/>
      <c r="E95" s="43" t="str">
        <f>IFERROR(IF(D95&gt;1,SUMIFS(Tabela7[Quantidade],Tabela7[Código Negociação],D95,Tabela7[C/V],"c")-SUMIFS(Tabela7[Quantidade],Tabela7[Código Negociação],D95,Tabela7[C/V],"v"),""),"")</f>
        <v/>
      </c>
      <c r="F95" s="73" t="str">
        <f>IFERROR(IF(D95&gt;1,_xlfn.XLOOKUP(D95&amp;"c",Tabela7[Código CV],Tabela7[VPM-C],,0),""),"")</f>
        <v/>
      </c>
      <c r="G95" s="106" t="str">
        <f>IFERROR(IF(D95&gt;1,SUMIFS(Tabela7[Preço Médio],Tabela7[Código Negociação],D95,Tabela7[C/V],"c"),"")/W95,"")</f>
        <v/>
      </c>
      <c r="H95" s="80" t="str">
        <f t="shared" si="13"/>
        <v/>
      </c>
      <c r="I95" s="73" t="str">
        <f>IFERROR(IF(D95&gt;1,_xlfn.XLOOKUP(D95, Cotação!D:D,Cotação!C:C),""),"")</f>
        <v/>
      </c>
      <c r="J95" s="80" t="str">
        <f t="shared" si="17"/>
        <v/>
      </c>
      <c r="K95" s="73" t="str">
        <f>IFERROR(IF(D95&gt;1,(I95*Apuração!$E95)-(Apuração!$G95*Apuração!$E95),""),"")</f>
        <v/>
      </c>
      <c r="L95" s="43" t="str">
        <f>IFERROR(IF(D95&gt;1,SUMIFS(Tabela7[Quantidade],Tabela7[Código Negociação],D95,Tabela7[C/V],"c"),""),"")</f>
        <v/>
      </c>
      <c r="M95" s="43" t="str">
        <f>IFERROR(IF(D95&gt;1,SUMIFS(Tabela7[Quantidade],Tabela7[Código Negociação],D95,Tabela7[C/V],"v"),""),"")</f>
        <v/>
      </c>
      <c r="N95" s="106" t="str">
        <f t="shared" si="14"/>
        <v/>
      </c>
      <c r="O95" s="73" t="str">
        <f>IFERROR(IF(D95&gt;1,_xlfn.XLOOKUP(D95&amp;"v",Tabela7[Código CV],Tabela7[VPM-V],,0),""),"")</f>
        <v/>
      </c>
      <c r="P95" s="106" t="str">
        <f>IFERROR(IF(D95&gt;1,SUMIFS(Tabela7[Preço Médio],Tabela7[Código Negociação],D95,Tabela7[C/V],"v"),"")/X95,"")</f>
        <v/>
      </c>
      <c r="Q95" s="106" t="str">
        <f t="shared" si="15"/>
        <v/>
      </c>
      <c r="R95" s="106" t="str">
        <f t="shared" si="16"/>
        <v/>
      </c>
      <c r="S95" s="106" t="str">
        <f t="shared" si="18"/>
        <v/>
      </c>
      <c r="T95" s="106" t="str">
        <f t="shared" si="19"/>
        <v/>
      </c>
      <c r="U95" s="106" t="str">
        <f t="shared" si="20"/>
        <v/>
      </c>
      <c r="V95" s="107" t="str">
        <f t="shared" si="21"/>
        <v/>
      </c>
      <c r="W95" s="88">
        <f>IFERROR(COUNTIF(Tabela7[Código CV],D95&amp;"c"),"")</f>
        <v>0</v>
      </c>
      <c r="X95" s="88">
        <f>IFERROR(COUNTIF(Tabela7[Código CV],D95&amp;"v"),"")</f>
        <v>0</v>
      </c>
    </row>
    <row r="96" spans="2:24" ht="15" customHeight="1" x14ac:dyDescent="0.3">
      <c r="B96" s="109" t="str">
        <f>IFERROR(IF(D96&gt;1,_xlfn.XLOOKUP(D96, Tabela7[Código Negociação],Tabela7[Classe]),""),"")</f>
        <v/>
      </c>
      <c r="C96" s="43" t="str">
        <f>IFERROR(IF(D96&gt;1,_xlfn.XLOOKUP(D96, Tabela7[Código Negociação],Tabela7[Empresa Nome]),""),"")</f>
        <v/>
      </c>
      <c r="D96" s="82"/>
      <c r="E96" s="43" t="str">
        <f>IFERROR(IF(D96&gt;1,SUMIFS(Tabela7[Quantidade],Tabela7[Código Negociação],D96,Tabela7[C/V],"c")-SUMIFS(Tabela7[Quantidade],Tabela7[Código Negociação],D96,Tabela7[C/V],"v"),""),"")</f>
        <v/>
      </c>
      <c r="F96" s="73" t="str">
        <f>IFERROR(IF(D96&gt;1,_xlfn.XLOOKUP(D96&amp;"c",Tabela7[Código CV],Tabela7[VPM-C],,0),""),"")</f>
        <v/>
      </c>
      <c r="G96" s="106" t="str">
        <f>IFERROR(IF(D96&gt;1,SUMIFS(Tabela7[Preço Médio],Tabela7[Código Negociação],D96,Tabela7[C/V],"c"),"")/W96,"")</f>
        <v/>
      </c>
      <c r="H96" s="80" t="str">
        <f t="shared" si="13"/>
        <v/>
      </c>
      <c r="I96" s="73" t="str">
        <f>IFERROR(IF(D96&gt;1,_xlfn.XLOOKUP(D96, Cotação!D:D,Cotação!C:C),""),"")</f>
        <v/>
      </c>
      <c r="J96" s="80" t="str">
        <f t="shared" si="17"/>
        <v/>
      </c>
      <c r="K96" s="73" t="str">
        <f>IFERROR(IF(D96&gt;1,(I96*Apuração!$E96)-(Apuração!$G96*Apuração!$E96),""),"")</f>
        <v/>
      </c>
      <c r="L96" s="43" t="str">
        <f>IFERROR(IF(D96&gt;1,SUMIFS(Tabela7[Quantidade],Tabela7[Código Negociação],D96,Tabela7[C/V],"c"),""),"")</f>
        <v/>
      </c>
      <c r="M96" s="43" t="str">
        <f>IFERROR(IF(D96&gt;1,SUMIFS(Tabela7[Quantidade],Tabela7[Código Negociação],D96,Tabela7[C/V],"v"),""),"")</f>
        <v/>
      </c>
      <c r="N96" s="106" t="str">
        <f t="shared" si="14"/>
        <v/>
      </c>
      <c r="O96" s="73" t="str">
        <f>IFERROR(IF(D96&gt;1,_xlfn.XLOOKUP(D96&amp;"v",Tabela7[Código CV],Tabela7[VPM-V],,0),""),"")</f>
        <v/>
      </c>
      <c r="P96" s="106" t="str">
        <f>IFERROR(IF(D96&gt;1,SUMIFS(Tabela7[Preço Médio],Tabela7[Código Negociação],D96,Tabela7[C/V],"v"),"")/X96,"")</f>
        <v/>
      </c>
      <c r="Q96" s="106" t="str">
        <f t="shared" si="15"/>
        <v/>
      </c>
      <c r="R96" s="106" t="str">
        <f t="shared" si="16"/>
        <v/>
      </c>
      <c r="S96" s="106" t="str">
        <f t="shared" si="18"/>
        <v/>
      </c>
      <c r="T96" s="106" t="str">
        <f t="shared" si="19"/>
        <v/>
      </c>
      <c r="U96" s="106" t="str">
        <f t="shared" si="20"/>
        <v/>
      </c>
      <c r="V96" s="107" t="str">
        <f t="shared" si="21"/>
        <v/>
      </c>
      <c r="W96" s="88">
        <f>IFERROR(COUNTIF(Tabela7[Código CV],D96&amp;"c"),"")</f>
        <v>0</v>
      </c>
      <c r="X96" s="88">
        <f>IFERROR(COUNTIF(Tabela7[Código CV],D96&amp;"v"),"")</f>
        <v>0</v>
      </c>
    </row>
    <row r="97" spans="2:24" ht="15" customHeight="1" x14ac:dyDescent="0.3">
      <c r="B97" s="109" t="str">
        <f>IFERROR(IF(D97&gt;1,_xlfn.XLOOKUP(D97, Tabela7[Código Negociação],Tabela7[Classe]),""),"")</f>
        <v/>
      </c>
      <c r="C97" s="43" t="str">
        <f>IFERROR(IF(D97&gt;1,_xlfn.XLOOKUP(D97, Tabela7[Código Negociação],Tabela7[Empresa Nome]),""),"")</f>
        <v/>
      </c>
      <c r="D97" s="82"/>
      <c r="E97" s="43" t="str">
        <f>IFERROR(IF(D97&gt;1,SUMIFS(Tabela7[Quantidade],Tabela7[Código Negociação],D97,Tabela7[C/V],"c")-SUMIFS(Tabela7[Quantidade],Tabela7[Código Negociação],D97,Tabela7[C/V],"v"),""),"")</f>
        <v/>
      </c>
      <c r="F97" s="73" t="str">
        <f>IFERROR(IF(D97&gt;1,_xlfn.XLOOKUP(D97&amp;"c",Tabela7[Código CV],Tabela7[VPM-C],,0),""),"")</f>
        <v/>
      </c>
      <c r="G97" s="106" t="str">
        <f>IFERROR(IF(D97&gt;1,SUMIFS(Tabela7[Preço Médio],Tabela7[Código Negociação],D97,Tabela7[C/V],"c"),"")/W97,"")</f>
        <v/>
      </c>
      <c r="H97" s="80" t="str">
        <f t="shared" si="13"/>
        <v/>
      </c>
      <c r="I97" s="73" t="str">
        <f>IFERROR(IF(D97&gt;1,_xlfn.XLOOKUP(D97, Cotação!D:D,Cotação!C:C),""),"")</f>
        <v/>
      </c>
      <c r="J97" s="80" t="str">
        <f t="shared" si="17"/>
        <v/>
      </c>
      <c r="K97" s="73" t="str">
        <f>IFERROR(IF(D97&gt;1,(I97*Apuração!$E97)-(Apuração!$G97*Apuração!$E97),""),"")</f>
        <v/>
      </c>
      <c r="L97" s="43" t="str">
        <f>IFERROR(IF(D97&gt;1,SUMIFS(Tabela7[Quantidade],Tabela7[Código Negociação],D97,Tabela7[C/V],"c"),""),"")</f>
        <v/>
      </c>
      <c r="M97" s="43" t="str">
        <f>IFERROR(IF(D97&gt;1,SUMIFS(Tabela7[Quantidade],Tabela7[Código Negociação],D97,Tabela7[C/V],"v"),""),"")</f>
        <v/>
      </c>
      <c r="N97" s="106" t="str">
        <f t="shared" si="14"/>
        <v/>
      </c>
      <c r="O97" s="73" t="str">
        <f>IFERROR(IF(D97&gt;1,_xlfn.XLOOKUP(D97&amp;"v",Tabela7[Código CV],Tabela7[VPM-V],,0),""),"")</f>
        <v/>
      </c>
      <c r="P97" s="106" t="str">
        <f>IFERROR(IF(D97&gt;1,SUMIFS(Tabela7[Preço Médio],Tabela7[Código Negociação],D97,Tabela7[C/V],"v"),"")/X97,"")</f>
        <v/>
      </c>
      <c r="Q97" s="106" t="str">
        <f t="shared" si="15"/>
        <v/>
      </c>
      <c r="R97" s="106" t="str">
        <f t="shared" si="16"/>
        <v/>
      </c>
      <c r="S97" s="106" t="str">
        <f t="shared" si="18"/>
        <v/>
      </c>
      <c r="T97" s="106" t="str">
        <f t="shared" si="19"/>
        <v/>
      </c>
      <c r="U97" s="106" t="str">
        <f t="shared" si="20"/>
        <v/>
      </c>
      <c r="V97" s="107" t="str">
        <f t="shared" si="21"/>
        <v/>
      </c>
      <c r="W97" s="88">
        <f>IFERROR(COUNTIF(Tabela7[Código CV],D97&amp;"c"),"")</f>
        <v>0</v>
      </c>
      <c r="X97" s="88">
        <f>IFERROR(COUNTIF(Tabela7[Código CV],D97&amp;"v"),"")</f>
        <v>0</v>
      </c>
    </row>
    <row r="98" spans="2:24" ht="15" customHeight="1" x14ac:dyDescent="0.3">
      <c r="B98" s="109" t="str">
        <f>IFERROR(IF(D98&gt;1,_xlfn.XLOOKUP(D98, Tabela7[Código Negociação],Tabela7[Classe]),""),"")</f>
        <v/>
      </c>
      <c r="C98" s="43" t="str">
        <f>IFERROR(IF(D98&gt;1,_xlfn.XLOOKUP(D98, Tabela7[Código Negociação],Tabela7[Empresa Nome]),""),"")</f>
        <v/>
      </c>
      <c r="D98" s="82"/>
      <c r="E98" s="43" t="str">
        <f>IFERROR(IF(D98&gt;1,SUMIFS(Tabela7[Quantidade],Tabela7[Código Negociação],D98,Tabela7[C/V],"c")-SUMIFS(Tabela7[Quantidade],Tabela7[Código Negociação],D98,Tabela7[C/V],"v"),""),"")</f>
        <v/>
      </c>
      <c r="F98" s="73" t="str">
        <f>IFERROR(IF(D98&gt;1,_xlfn.XLOOKUP(D98&amp;"c",Tabela7[Código CV],Tabela7[VPM-C],,0),""),"")</f>
        <v/>
      </c>
      <c r="G98" s="106" t="str">
        <f>IFERROR(IF(D98&gt;1,SUMIFS(Tabela7[Preço Médio],Tabela7[Código Negociação],D98,Tabela7[C/V],"c"),"")/W98,"")</f>
        <v/>
      </c>
      <c r="H98" s="80" t="str">
        <f t="shared" si="13"/>
        <v/>
      </c>
      <c r="I98" s="73" t="str">
        <f>IFERROR(IF(D98&gt;1,_xlfn.XLOOKUP(D98, Cotação!D:D,Cotação!C:C),""),"")</f>
        <v/>
      </c>
      <c r="J98" s="80" t="str">
        <f t="shared" si="17"/>
        <v/>
      </c>
      <c r="K98" s="73" t="str">
        <f>IFERROR(IF(D98&gt;1,(I98*Apuração!$E98)-(Apuração!$G98*Apuração!$E98),""),"")</f>
        <v/>
      </c>
      <c r="L98" s="43" t="str">
        <f>IFERROR(IF(D98&gt;1,SUMIFS(Tabela7[Quantidade],Tabela7[Código Negociação],D98,Tabela7[C/V],"c"),""),"")</f>
        <v/>
      </c>
      <c r="M98" s="43" t="str">
        <f>IFERROR(IF(D98&gt;1,SUMIFS(Tabela7[Quantidade],Tabela7[Código Negociação],D98,Tabela7[C/V],"v"),""),"")</f>
        <v/>
      </c>
      <c r="N98" s="106" t="str">
        <f t="shared" si="14"/>
        <v/>
      </c>
      <c r="O98" s="73" t="str">
        <f>IFERROR(IF(D98&gt;1,_xlfn.XLOOKUP(D98&amp;"v",Tabela7[Código CV],Tabela7[VPM-V],,0),""),"")</f>
        <v/>
      </c>
      <c r="P98" s="106" t="str">
        <f>IFERROR(IF(D98&gt;1,SUMIFS(Tabela7[Preço Médio],Tabela7[Código Negociação],D98,Tabela7[C/V],"v"),"")/X98,"")</f>
        <v/>
      </c>
      <c r="Q98" s="106" t="str">
        <f t="shared" si="15"/>
        <v/>
      </c>
      <c r="R98" s="106" t="str">
        <f t="shared" si="16"/>
        <v/>
      </c>
      <c r="S98" s="106" t="str">
        <f t="shared" si="18"/>
        <v/>
      </c>
      <c r="T98" s="106" t="str">
        <f t="shared" si="19"/>
        <v/>
      </c>
      <c r="U98" s="106" t="str">
        <f t="shared" si="20"/>
        <v/>
      </c>
      <c r="V98" s="107" t="str">
        <f t="shared" si="21"/>
        <v/>
      </c>
      <c r="W98" s="88">
        <f>IFERROR(COUNTIF(Tabela7[Código CV],D98&amp;"c"),"")</f>
        <v>0</v>
      </c>
      <c r="X98" s="88">
        <f>IFERROR(COUNTIF(Tabela7[Código CV],D98&amp;"v"),"")</f>
        <v>0</v>
      </c>
    </row>
    <row r="99" spans="2:24" ht="15" customHeight="1" x14ac:dyDescent="0.3">
      <c r="B99" s="109" t="str">
        <f>IFERROR(IF(D99&gt;1,_xlfn.XLOOKUP(D99, Tabela7[Código Negociação],Tabela7[Classe]),""),"")</f>
        <v/>
      </c>
      <c r="C99" s="43" t="str">
        <f>IFERROR(IF(D99&gt;1,_xlfn.XLOOKUP(D99, Tabela7[Código Negociação],Tabela7[Empresa Nome]),""),"")</f>
        <v/>
      </c>
      <c r="D99" s="82"/>
      <c r="E99" s="43" t="str">
        <f>IFERROR(IF(D99&gt;1,SUMIFS(Tabela7[Quantidade],Tabela7[Código Negociação],D99,Tabela7[C/V],"c")-SUMIFS(Tabela7[Quantidade],Tabela7[Código Negociação],D99,Tabela7[C/V],"v"),""),"")</f>
        <v/>
      </c>
      <c r="F99" s="73" t="str">
        <f>IFERROR(IF(D99&gt;1,_xlfn.XLOOKUP(D99&amp;"c",Tabela7[Código CV],Tabela7[VPM-C],,0),""),"")</f>
        <v/>
      </c>
      <c r="G99" s="106" t="str">
        <f>IFERROR(IF(D99&gt;1,SUMIFS(Tabela7[Preço Médio],Tabela7[Código Negociação],D99,Tabela7[C/V],"c"),"")/W99,"")</f>
        <v/>
      </c>
      <c r="H99" s="80" t="str">
        <f t="shared" si="13"/>
        <v/>
      </c>
      <c r="I99" s="73" t="str">
        <f>IFERROR(IF(D99&gt;1,_xlfn.XLOOKUP(D99, Cotação!D:D,Cotação!C:C),""),"")</f>
        <v/>
      </c>
      <c r="J99" s="80" t="str">
        <f t="shared" si="17"/>
        <v/>
      </c>
      <c r="K99" s="73" t="str">
        <f>IFERROR(IF(D99&gt;1,(I99*Apuração!$E99)-(Apuração!$G99*Apuração!$E99),""),"")</f>
        <v/>
      </c>
      <c r="L99" s="43" t="str">
        <f>IFERROR(IF(D99&gt;1,SUMIFS(Tabela7[Quantidade],Tabela7[Código Negociação],D99,Tabela7[C/V],"c"),""),"")</f>
        <v/>
      </c>
      <c r="M99" s="43" t="str">
        <f>IFERROR(IF(D99&gt;1,SUMIFS(Tabela7[Quantidade],Tabela7[Código Negociação],D99,Tabela7[C/V],"v"),""),"")</f>
        <v/>
      </c>
      <c r="N99" s="106" t="str">
        <f t="shared" si="14"/>
        <v/>
      </c>
      <c r="O99" s="73" t="str">
        <f>IFERROR(IF(D99&gt;1,_xlfn.XLOOKUP(D99&amp;"v",Tabela7[Código CV],Tabela7[VPM-V],,0),""),"")</f>
        <v/>
      </c>
      <c r="P99" s="106" t="str">
        <f>IFERROR(IF(D99&gt;1,SUMIFS(Tabela7[Preço Médio],Tabela7[Código Negociação],D99,Tabela7[C/V],"v"),"")/X99,"")</f>
        <v/>
      </c>
      <c r="Q99" s="106" t="str">
        <f t="shared" si="15"/>
        <v/>
      </c>
      <c r="R99" s="106" t="str">
        <f t="shared" si="16"/>
        <v/>
      </c>
      <c r="S99" s="106" t="str">
        <f t="shared" si="18"/>
        <v/>
      </c>
      <c r="T99" s="106" t="str">
        <f t="shared" si="19"/>
        <v/>
      </c>
      <c r="U99" s="106" t="str">
        <f t="shared" si="20"/>
        <v/>
      </c>
      <c r="V99" s="107" t="str">
        <f t="shared" si="21"/>
        <v/>
      </c>
      <c r="W99" s="88">
        <f>IFERROR(COUNTIF(Tabela7[Código CV],D99&amp;"c"),"")</f>
        <v>0</v>
      </c>
      <c r="X99" s="88">
        <f>IFERROR(COUNTIF(Tabela7[Código CV],D99&amp;"v"),"")</f>
        <v>0</v>
      </c>
    </row>
    <row r="100" spans="2:24" ht="15" customHeight="1" x14ac:dyDescent="0.3">
      <c r="B100" s="109" t="str">
        <f>IFERROR(IF(D100&gt;1,_xlfn.XLOOKUP(D100, Tabela7[Código Negociação],Tabela7[Classe]),""),"")</f>
        <v/>
      </c>
      <c r="C100" s="43" t="str">
        <f>IFERROR(IF(D100&gt;1,_xlfn.XLOOKUP(D100, Tabela7[Código Negociação],Tabela7[Empresa Nome]),""),"")</f>
        <v/>
      </c>
      <c r="D100" s="82"/>
      <c r="E100" s="43" t="str">
        <f>IFERROR(IF(D100&gt;1,SUMIFS(Tabela7[Quantidade],Tabela7[Código Negociação],D100,Tabela7[C/V],"c")-SUMIFS(Tabela7[Quantidade],Tabela7[Código Negociação],D100,Tabela7[C/V],"v"),""),"")</f>
        <v/>
      </c>
      <c r="F100" s="73" t="str">
        <f>IFERROR(IF(D100&gt;1,_xlfn.XLOOKUP(D100&amp;"c",Tabela7[Código CV],Tabela7[VPM-C],,0),""),"")</f>
        <v/>
      </c>
      <c r="G100" s="106" t="str">
        <f>IFERROR(IF(D100&gt;1,SUMIFS(Tabela7[Preço Médio],Tabela7[Código Negociação],D100,Tabela7[C/V],"c"),"")/W100,"")</f>
        <v/>
      </c>
      <c r="H100" s="80" t="str">
        <f t="shared" si="13"/>
        <v/>
      </c>
      <c r="I100" s="73" t="str">
        <f>IFERROR(IF(D100&gt;1,_xlfn.XLOOKUP(D100, Cotação!D:D,Cotação!C:C),""),"")</f>
        <v/>
      </c>
      <c r="J100" s="80" t="str">
        <f t="shared" si="17"/>
        <v/>
      </c>
      <c r="K100" s="73" t="str">
        <f>IFERROR(IF(D100&gt;1,(I100*Apuração!$E100)-(Apuração!$G100*Apuração!$E100),""),"")</f>
        <v/>
      </c>
      <c r="L100" s="43" t="str">
        <f>IFERROR(IF(D100&gt;1,SUMIFS(Tabela7[Quantidade],Tabela7[Código Negociação],D100,Tabela7[C/V],"c"),""),"")</f>
        <v/>
      </c>
      <c r="M100" s="43" t="str">
        <f>IFERROR(IF(D100&gt;1,SUMIFS(Tabela7[Quantidade],Tabela7[Código Negociação],D100,Tabela7[C/V],"v"),""),"")</f>
        <v/>
      </c>
      <c r="N100" s="106" t="str">
        <f t="shared" si="14"/>
        <v/>
      </c>
      <c r="O100" s="73" t="str">
        <f>IFERROR(IF(D100&gt;1,_xlfn.XLOOKUP(D100&amp;"v",Tabela7[Código CV],Tabela7[VPM-V],,0),""),"")</f>
        <v/>
      </c>
      <c r="P100" s="106" t="str">
        <f>IFERROR(IF(D100&gt;1,SUMIFS(Tabela7[Preço Médio],Tabela7[Código Negociação],D100,Tabela7[C/V],"v"),"")/X100,"")</f>
        <v/>
      </c>
      <c r="Q100" s="106" t="str">
        <f t="shared" si="15"/>
        <v/>
      </c>
      <c r="R100" s="106" t="str">
        <f t="shared" si="16"/>
        <v/>
      </c>
      <c r="S100" s="106" t="str">
        <f t="shared" si="18"/>
        <v/>
      </c>
      <c r="T100" s="106" t="str">
        <f t="shared" si="19"/>
        <v/>
      </c>
      <c r="U100" s="106" t="str">
        <f t="shared" si="20"/>
        <v/>
      </c>
      <c r="V100" s="107" t="str">
        <f t="shared" si="21"/>
        <v/>
      </c>
      <c r="W100" s="88">
        <f>IFERROR(COUNTIF(Tabela7[Código CV],D100&amp;"c"),"")</f>
        <v>0</v>
      </c>
      <c r="X100" s="88">
        <f>IFERROR(COUNTIF(Tabela7[Código CV],D100&amp;"v"),"")</f>
        <v>0</v>
      </c>
    </row>
    <row r="101" spans="2:24" ht="15" customHeight="1" x14ac:dyDescent="0.3">
      <c r="B101" s="109" t="str">
        <f>IFERROR(IF(D101&gt;1,_xlfn.XLOOKUP(D101, Tabela7[Código Negociação],Tabela7[Classe]),""),"")</f>
        <v/>
      </c>
      <c r="C101" s="43" t="str">
        <f>IFERROR(IF(D101&gt;1,_xlfn.XLOOKUP(D101, Tabela7[Código Negociação],Tabela7[Empresa Nome]),""),"")</f>
        <v/>
      </c>
      <c r="D101" s="82"/>
      <c r="E101" s="43" t="str">
        <f>IFERROR(IF(D101&gt;1,SUMIFS(Tabela7[Quantidade],Tabela7[Código Negociação],D101,Tabela7[C/V],"c")-SUMIFS(Tabela7[Quantidade],Tabela7[Código Negociação],D101,Tabela7[C/V],"v"),""),"")</f>
        <v/>
      </c>
      <c r="F101" s="73" t="str">
        <f>IFERROR(IF(D101&gt;1,_xlfn.XLOOKUP(D101&amp;"c",Tabela7[Código CV],Tabela7[VPM-C],,0),""),"")</f>
        <v/>
      </c>
      <c r="G101" s="106" t="str">
        <f>IFERROR(IF(D101&gt;1,SUMIFS(Tabela7[Preço Médio],Tabela7[Código Negociação],D101,Tabela7[C/V],"c"),"")/W101,"")</f>
        <v/>
      </c>
      <c r="H101" s="80" t="str">
        <f t="shared" si="13"/>
        <v/>
      </c>
      <c r="I101" s="73" t="str">
        <f>IFERROR(IF(D101&gt;1,_xlfn.XLOOKUP(D101, Cotação!D:D,Cotação!C:C),""),"")</f>
        <v/>
      </c>
      <c r="J101" s="80" t="str">
        <f t="shared" si="17"/>
        <v/>
      </c>
      <c r="K101" s="73" t="str">
        <f>IFERROR(IF(D101&gt;1,(I101*Apuração!$E101)-(Apuração!$G101*Apuração!$E101),""),"")</f>
        <v/>
      </c>
      <c r="L101" s="43" t="str">
        <f>IFERROR(IF(D101&gt;1,SUMIFS(Tabela7[Quantidade],Tabela7[Código Negociação],D101,Tabela7[C/V],"c"),""),"")</f>
        <v/>
      </c>
      <c r="M101" s="43" t="str">
        <f>IFERROR(IF(D101&gt;1,SUMIFS(Tabela7[Quantidade],Tabela7[Código Negociação],D101,Tabela7[C/V],"v"),""),"")</f>
        <v/>
      </c>
      <c r="N101" s="106" t="str">
        <f t="shared" si="14"/>
        <v/>
      </c>
      <c r="O101" s="73" t="str">
        <f>IFERROR(IF(D101&gt;1,_xlfn.XLOOKUP(D101&amp;"v",Tabela7[Código CV],Tabela7[VPM-V],,0),""),"")</f>
        <v/>
      </c>
      <c r="P101" s="106" t="str">
        <f>IFERROR(IF(D101&gt;1,SUMIFS(Tabela7[Preço Médio],Tabela7[Código Negociação],D101,Tabela7[C/V],"v"),"")/X101,"")</f>
        <v/>
      </c>
      <c r="Q101" s="106" t="str">
        <f t="shared" si="15"/>
        <v/>
      </c>
      <c r="R101" s="106" t="str">
        <f t="shared" si="16"/>
        <v/>
      </c>
      <c r="S101" s="106" t="str">
        <f t="shared" si="18"/>
        <v/>
      </c>
      <c r="T101" s="106" t="str">
        <f t="shared" si="19"/>
        <v/>
      </c>
      <c r="U101" s="106" t="str">
        <f t="shared" si="20"/>
        <v/>
      </c>
      <c r="V101" s="107" t="str">
        <f t="shared" si="21"/>
        <v/>
      </c>
      <c r="W101" s="88">
        <f>IFERROR(COUNTIF(Tabela7[Código CV],D101&amp;"c"),"")</f>
        <v>0</v>
      </c>
      <c r="X101" s="88">
        <f>IFERROR(COUNTIF(Tabela7[Código CV],D101&amp;"v"),"")</f>
        <v>0</v>
      </c>
    </row>
    <row r="102" spans="2:24" ht="15" customHeight="1" x14ac:dyDescent="0.3">
      <c r="B102" s="109" t="str">
        <f>IFERROR(IF(D102&gt;1,_xlfn.XLOOKUP(D102, Tabela7[Código Negociação],Tabela7[Classe]),""),"")</f>
        <v/>
      </c>
      <c r="C102" s="43" t="str">
        <f>IFERROR(IF(D102&gt;1,_xlfn.XLOOKUP(D102, Tabela7[Código Negociação],Tabela7[Empresa Nome]),""),"")</f>
        <v/>
      </c>
      <c r="D102" s="82"/>
      <c r="E102" s="43" t="str">
        <f>IFERROR(IF(D102&gt;1,SUMIFS(Tabela7[Quantidade],Tabela7[Código Negociação],D102,Tabela7[C/V],"c")-SUMIFS(Tabela7[Quantidade],Tabela7[Código Negociação],D102,Tabela7[C/V],"v"),""),"")</f>
        <v/>
      </c>
      <c r="F102" s="73" t="str">
        <f>IFERROR(IF(D102&gt;1,_xlfn.XLOOKUP(D102&amp;"c",Tabela7[Código CV],Tabela7[VPM-C],,0),""),"")</f>
        <v/>
      </c>
      <c r="G102" s="106" t="str">
        <f>IFERROR(IF(D102&gt;1,SUMIFS(Tabela7[Preço Médio],Tabela7[Código Negociação],D102,Tabela7[C/V],"c"),"")/W102,"")</f>
        <v/>
      </c>
      <c r="H102" s="80" t="str">
        <f t="shared" si="13"/>
        <v/>
      </c>
      <c r="I102" s="73" t="str">
        <f>IFERROR(IF(D102&gt;1,_xlfn.XLOOKUP(D102, Cotação!D:D,Cotação!C:C),""),"")</f>
        <v/>
      </c>
      <c r="J102" s="80" t="str">
        <f t="shared" si="17"/>
        <v/>
      </c>
      <c r="K102" s="73" t="str">
        <f>IFERROR(IF(D102&gt;1,(I102*Apuração!$E102)-(Apuração!$G102*Apuração!$E102),""),"")</f>
        <v/>
      </c>
      <c r="L102" s="43" t="str">
        <f>IFERROR(IF(D102&gt;1,SUMIFS(Tabela7[Quantidade],Tabela7[Código Negociação],D102,Tabela7[C/V],"c"),""),"")</f>
        <v/>
      </c>
      <c r="M102" s="43" t="str">
        <f>IFERROR(IF(D102&gt;1,SUMIFS(Tabela7[Quantidade],Tabela7[Código Negociação],D102,Tabela7[C/V],"v"),""),"")</f>
        <v/>
      </c>
      <c r="N102" s="106" t="str">
        <f t="shared" si="14"/>
        <v/>
      </c>
      <c r="O102" s="73" t="str">
        <f>IFERROR(IF(D102&gt;1,_xlfn.XLOOKUP(D102&amp;"v",Tabela7[Código CV],Tabela7[VPM-V],,0),""),"")</f>
        <v/>
      </c>
      <c r="P102" s="106" t="str">
        <f>IFERROR(IF(D102&gt;1,SUMIFS(Tabela7[Preço Médio],Tabela7[Código Negociação],D102,Tabela7[C/V],"v"),"")/X102,"")</f>
        <v/>
      </c>
      <c r="Q102" s="106" t="str">
        <f t="shared" si="15"/>
        <v/>
      </c>
      <c r="R102" s="106" t="str">
        <f t="shared" si="16"/>
        <v/>
      </c>
      <c r="S102" s="106" t="str">
        <f t="shared" si="18"/>
        <v/>
      </c>
      <c r="T102" s="106" t="str">
        <f t="shared" si="19"/>
        <v/>
      </c>
      <c r="U102" s="106" t="str">
        <f t="shared" si="20"/>
        <v/>
      </c>
      <c r="V102" s="107" t="str">
        <f t="shared" si="21"/>
        <v/>
      </c>
      <c r="W102" s="88">
        <f>IFERROR(COUNTIF(Tabela7[Código CV],D102&amp;"c"),"")</f>
        <v>0</v>
      </c>
      <c r="X102" s="88">
        <f>IFERROR(COUNTIF(Tabela7[Código CV],D102&amp;"v"),"")</f>
        <v>0</v>
      </c>
    </row>
    <row r="103" spans="2:24" ht="15" customHeight="1" x14ac:dyDescent="0.3">
      <c r="B103" s="109" t="str">
        <f>IFERROR(IF(D103&gt;1,_xlfn.XLOOKUP(D103, Tabela7[Código Negociação],Tabela7[Classe]),""),"")</f>
        <v/>
      </c>
      <c r="C103" s="43" t="str">
        <f>IFERROR(IF(D103&gt;1,_xlfn.XLOOKUP(D103, Tabela7[Código Negociação],Tabela7[Empresa Nome]),""),"")</f>
        <v/>
      </c>
      <c r="D103" s="82"/>
      <c r="E103" s="43" t="str">
        <f>IFERROR(IF(D103&gt;1,SUMIFS(Tabela7[Quantidade],Tabela7[Código Negociação],D103,Tabela7[C/V],"c")-SUMIFS(Tabela7[Quantidade],Tabela7[Código Negociação],D103,Tabela7[C/V],"v"),""),"")</f>
        <v/>
      </c>
      <c r="F103" s="73" t="str">
        <f>IFERROR(IF(D103&gt;1,_xlfn.XLOOKUP(D103&amp;"c",Tabela7[Código CV],Tabela7[VPM-C],,0),""),"")</f>
        <v/>
      </c>
      <c r="G103" s="106" t="str">
        <f>IFERROR(IF(D103&gt;1,SUMIFS(Tabela7[Preço Médio],Tabela7[Código Negociação],D103,Tabela7[C/V],"c"),"")/W103,"")</f>
        <v/>
      </c>
      <c r="H103" s="80" t="str">
        <f t="shared" si="13"/>
        <v/>
      </c>
      <c r="I103" s="73" t="str">
        <f>IFERROR(IF(D103&gt;1,_xlfn.XLOOKUP(D103, Cotação!D:D,Cotação!C:C),""),"")</f>
        <v/>
      </c>
      <c r="J103" s="80" t="str">
        <f t="shared" si="17"/>
        <v/>
      </c>
      <c r="K103" s="73" t="str">
        <f>IFERROR(IF(D103&gt;1,(I103*Apuração!$E103)-(Apuração!$G103*Apuração!$E103),""),"")</f>
        <v/>
      </c>
      <c r="L103" s="43" t="str">
        <f>IFERROR(IF(D103&gt;1,SUMIFS(Tabela7[Quantidade],Tabela7[Código Negociação],D103,Tabela7[C/V],"c"),""),"")</f>
        <v/>
      </c>
      <c r="M103" s="43" t="str">
        <f>IFERROR(IF(D103&gt;1,SUMIFS(Tabela7[Quantidade],Tabela7[Código Negociação],D103,Tabela7[C/V],"v"),""),"")</f>
        <v/>
      </c>
      <c r="N103" s="106" t="str">
        <f t="shared" si="14"/>
        <v/>
      </c>
      <c r="O103" s="73" t="str">
        <f>IFERROR(IF(D103&gt;1,_xlfn.XLOOKUP(D103&amp;"v",Tabela7[Código CV],Tabela7[VPM-V],,0),""),"")</f>
        <v/>
      </c>
      <c r="P103" s="106" t="str">
        <f>IFERROR(IF(D103&gt;1,SUMIFS(Tabela7[Preço Médio],Tabela7[Código Negociação],D103,Tabela7[C/V],"v"),"")/X103,"")</f>
        <v/>
      </c>
      <c r="Q103" s="106" t="str">
        <f t="shared" si="15"/>
        <v/>
      </c>
      <c r="R103" s="106" t="str">
        <f t="shared" si="16"/>
        <v/>
      </c>
      <c r="S103" s="106" t="str">
        <f t="shared" si="18"/>
        <v/>
      </c>
      <c r="T103" s="106" t="str">
        <f t="shared" si="19"/>
        <v/>
      </c>
      <c r="U103" s="106" t="str">
        <f t="shared" si="20"/>
        <v/>
      </c>
      <c r="V103" s="107" t="str">
        <f t="shared" si="21"/>
        <v/>
      </c>
      <c r="W103" s="88">
        <f>IFERROR(COUNTIF(Tabela7[Código CV],D103&amp;"c"),"")</f>
        <v>0</v>
      </c>
      <c r="X103" s="88">
        <f>IFERROR(COUNTIF(Tabela7[Código CV],D103&amp;"v"),"")</f>
        <v>0</v>
      </c>
    </row>
    <row r="104" spans="2:24" ht="15" customHeight="1" x14ac:dyDescent="0.3">
      <c r="B104" s="109" t="str">
        <f>IFERROR(IF(D104&gt;1,_xlfn.XLOOKUP(D104, Tabela7[Código Negociação],Tabela7[Classe]),""),"")</f>
        <v/>
      </c>
      <c r="C104" s="43" t="str">
        <f>IFERROR(IF(D104&gt;1,_xlfn.XLOOKUP(D104, Tabela7[Código Negociação],Tabela7[Empresa Nome]),""),"")</f>
        <v/>
      </c>
      <c r="D104" s="82"/>
      <c r="E104" s="43" t="str">
        <f>IFERROR(IF(D104&gt;1,SUMIFS(Tabela7[Quantidade],Tabela7[Código Negociação],D104,Tabela7[C/V],"c")-SUMIFS(Tabela7[Quantidade],Tabela7[Código Negociação],D104,Tabela7[C/V],"v"),""),"")</f>
        <v/>
      </c>
      <c r="F104" s="73" t="str">
        <f>IFERROR(IF(D104&gt;1,_xlfn.XLOOKUP(D104&amp;"c",Tabela7[Código CV],Tabela7[VPM-C],,0),""),"")</f>
        <v/>
      </c>
      <c r="G104" s="106" t="str">
        <f>IFERROR(IF(D104&gt;1,SUMIFS(Tabela7[Preço Médio],Tabela7[Código Negociação],D104,Tabela7[C/V],"c"),"")/W104,"")</f>
        <v/>
      </c>
      <c r="H104" s="80" t="str">
        <f t="shared" si="13"/>
        <v/>
      </c>
      <c r="I104" s="73" t="str">
        <f>IFERROR(IF(D104&gt;1,_xlfn.XLOOKUP(D104, Cotação!D:D,Cotação!C:C),""),"")</f>
        <v/>
      </c>
      <c r="J104" s="80" t="str">
        <f t="shared" si="17"/>
        <v/>
      </c>
      <c r="K104" s="73" t="str">
        <f>IFERROR(IF(D104&gt;1,(I104*Apuração!$E104)-(Apuração!$G104*Apuração!$E104),""),"")</f>
        <v/>
      </c>
      <c r="L104" s="43" t="str">
        <f>IFERROR(IF(D104&gt;1,SUMIFS(Tabela7[Quantidade],Tabela7[Código Negociação],D104,Tabela7[C/V],"c"),""),"")</f>
        <v/>
      </c>
      <c r="M104" s="43" t="str">
        <f>IFERROR(IF(D104&gt;1,SUMIFS(Tabela7[Quantidade],Tabela7[Código Negociação],D104,Tabela7[C/V],"v"),""),"")</f>
        <v/>
      </c>
      <c r="N104" s="106" t="str">
        <f t="shared" si="14"/>
        <v/>
      </c>
      <c r="O104" s="73" t="str">
        <f>IFERROR(IF(D104&gt;1,_xlfn.XLOOKUP(D104&amp;"v",Tabela7[Código CV],Tabela7[VPM-V],,0),""),"")</f>
        <v/>
      </c>
      <c r="P104" s="106" t="str">
        <f>IFERROR(IF(D104&gt;1,SUMIFS(Tabela7[Preço Médio],Tabela7[Código Negociação],D104,Tabela7[C/V],"v"),"")/X104,"")</f>
        <v/>
      </c>
      <c r="Q104" s="106" t="str">
        <f t="shared" si="15"/>
        <v/>
      </c>
      <c r="R104" s="106" t="str">
        <f t="shared" si="16"/>
        <v/>
      </c>
      <c r="S104" s="106" t="str">
        <f t="shared" si="18"/>
        <v/>
      </c>
      <c r="T104" s="106" t="str">
        <f t="shared" si="19"/>
        <v/>
      </c>
      <c r="U104" s="106" t="str">
        <f t="shared" si="20"/>
        <v/>
      </c>
      <c r="V104" s="107" t="str">
        <f t="shared" si="21"/>
        <v/>
      </c>
      <c r="W104" s="88">
        <f>IFERROR(COUNTIF(Tabela7[Código CV],D104&amp;"c"),"")</f>
        <v>0</v>
      </c>
      <c r="X104" s="88">
        <f>IFERROR(COUNTIF(Tabela7[Código CV],D104&amp;"v"),"")</f>
        <v>0</v>
      </c>
    </row>
    <row r="105" spans="2:24" ht="15" customHeight="1" x14ac:dyDescent="0.3">
      <c r="B105" s="109" t="str">
        <f>IFERROR(IF(D105&gt;1,_xlfn.XLOOKUP(D105, Tabela7[Código Negociação],Tabela7[Classe]),""),"")</f>
        <v/>
      </c>
      <c r="C105" s="43" t="str">
        <f>IFERROR(IF(D105&gt;1,_xlfn.XLOOKUP(D105, Tabela7[Código Negociação],Tabela7[Empresa Nome]),""),"")</f>
        <v/>
      </c>
      <c r="D105" s="82"/>
      <c r="E105" s="43" t="str">
        <f>IFERROR(IF(D105&gt;1,SUMIFS(Tabela7[Quantidade],Tabela7[Código Negociação],D105,Tabela7[C/V],"c")-SUMIFS(Tabela7[Quantidade],Tabela7[Código Negociação],D105,Tabela7[C/V],"v"),""),"")</f>
        <v/>
      </c>
      <c r="F105" s="73" t="str">
        <f>IFERROR(IF(D105&gt;1,_xlfn.XLOOKUP(D105&amp;"c",Tabela7[Código CV],Tabela7[VPM-C],,0),""),"")</f>
        <v/>
      </c>
      <c r="G105" s="106" t="str">
        <f>IFERROR(IF(D105&gt;1,SUMIFS(Tabela7[Preço Médio],Tabela7[Código Negociação],D105,Tabela7[C/V],"c"),"")/W105,"")</f>
        <v/>
      </c>
      <c r="H105" s="80" t="str">
        <f t="shared" si="13"/>
        <v/>
      </c>
      <c r="I105" s="73" t="str">
        <f>IFERROR(IF(D105&gt;1,_xlfn.XLOOKUP(D105, Cotação!D:D,Cotação!C:C),""),"")</f>
        <v/>
      </c>
      <c r="J105" s="80" t="str">
        <f t="shared" si="17"/>
        <v/>
      </c>
      <c r="K105" s="73" t="str">
        <f>IFERROR(IF(D105&gt;1,(I105*Apuração!$E105)-(Apuração!$G105*Apuração!$E105),""),"")</f>
        <v/>
      </c>
      <c r="L105" s="43" t="str">
        <f>IFERROR(IF(D105&gt;1,SUMIFS(Tabela7[Quantidade],Tabela7[Código Negociação],D105,Tabela7[C/V],"c"),""),"")</f>
        <v/>
      </c>
      <c r="M105" s="43" t="str">
        <f>IFERROR(IF(D105&gt;1,SUMIFS(Tabela7[Quantidade],Tabela7[Código Negociação],D105,Tabela7[C/V],"v"),""),"")</f>
        <v/>
      </c>
      <c r="N105" s="106" t="str">
        <f t="shared" si="14"/>
        <v/>
      </c>
      <c r="O105" s="73" t="str">
        <f>IFERROR(IF(D105&gt;1,_xlfn.XLOOKUP(D105&amp;"v",Tabela7[Código CV],Tabela7[VPM-V],,0),""),"")</f>
        <v/>
      </c>
      <c r="P105" s="106" t="str">
        <f>IFERROR(IF(D105&gt;1,SUMIFS(Tabela7[Preço Médio],Tabela7[Código Negociação],D105,Tabela7[C/V],"v"),"")/X105,"")</f>
        <v/>
      </c>
      <c r="Q105" s="106" t="str">
        <f t="shared" si="15"/>
        <v/>
      </c>
      <c r="R105" s="106" t="str">
        <f t="shared" si="16"/>
        <v/>
      </c>
      <c r="S105" s="106" t="str">
        <f t="shared" si="18"/>
        <v/>
      </c>
      <c r="T105" s="106" t="str">
        <f t="shared" si="19"/>
        <v/>
      </c>
      <c r="U105" s="106" t="str">
        <f t="shared" si="20"/>
        <v/>
      </c>
      <c r="V105" s="107" t="str">
        <f t="shared" si="21"/>
        <v/>
      </c>
      <c r="W105" s="88">
        <f>IFERROR(COUNTIF(Tabela7[Código CV],D105&amp;"c"),"")</f>
        <v>0</v>
      </c>
      <c r="X105" s="88">
        <f>IFERROR(COUNTIF(Tabela7[Código CV],D105&amp;"v"),"")</f>
        <v>0</v>
      </c>
    </row>
    <row r="106" spans="2:24" ht="15" customHeight="1" x14ac:dyDescent="0.3">
      <c r="B106" s="109" t="str">
        <f>IFERROR(IF(D106&gt;1,_xlfn.XLOOKUP(D106, Tabela7[Código Negociação],Tabela7[Classe]),""),"")</f>
        <v/>
      </c>
      <c r="C106" s="43" t="str">
        <f>IFERROR(IF(D106&gt;1,_xlfn.XLOOKUP(D106, Tabela7[Código Negociação],Tabela7[Empresa Nome]),""),"")</f>
        <v/>
      </c>
      <c r="D106" s="82"/>
      <c r="E106" s="43" t="str">
        <f>IFERROR(IF(D106&gt;1,SUMIFS(Tabela7[Quantidade],Tabela7[Código Negociação],D106,Tabela7[C/V],"c")-SUMIFS(Tabela7[Quantidade],Tabela7[Código Negociação],D106,Tabela7[C/V],"v"),""),"")</f>
        <v/>
      </c>
      <c r="F106" s="73" t="str">
        <f>IFERROR(IF(D106&gt;1,_xlfn.XLOOKUP(D106&amp;"c",Tabela7[Código CV],Tabela7[VPM-C],,0),""),"")</f>
        <v/>
      </c>
      <c r="G106" s="106" t="str">
        <f>IFERROR(IF(D106&gt;1,SUMIFS(Tabela7[Preço Médio],Tabela7[Código Negociação],D106,Tabela7[C/V],"c"),"")/W106,"")</f>
        <v/>
      </c>
      <c r="H106" s="80" t="str">
        <f t="shared" si="13"/>
        <v/>
      </c>
      <c r="I106" s="73" t="str">
        <f>IFERROR(IF(D106&gt;1,_xlfn.XLOOKUP(D106, Cotação!D:D,Cotação!C:C),""),"")</f>
        <v/>
      </c>
      <c r="J106" s="80" t="str">
        <f t="shared" si="17"/>
        <v/>
      </c>
      <c r="K106" s="73" t="str">
        <f>IFERROR(IF(D106&gt;1,(I106*Apuração!$E106)-(Apuração!$G106*Apuração!$E106),""),"")</f>
        <v/>
      </c>
      <c r="L106" s="43" t="str">
        <f>IFERROR(IF(D106&gt;1,SUMIFS(Tabela7[Quantidade],Tabela7[Código Negociação],D106,Tabela7[C/V],"c"),""),"")</f>
        <v/>
      </c>
      <c r="M106" s="43" t="str">
        <f>IFERROR(IF(D106&gt;1,SUMIFS(Tabela7[Quantidade],Tabela7[Código Negociação],D106,Tabela7[C/V],"v"),""),"")</f>
        <v/>
      </c>
      <c r="N106" s="106" t="str">
        <f t="shared" si="14"/>
        <v/>
      </c>
      <c r="O106" s="73" t="str">
        <f>IFERROR(IF(D106&gt;1,_xlfn.XLOOKUP(D106&amp;"v",Tabela7[Código CV],Tabela7[VPM-V],,0),""),"")</f>
        <v/>
      </c>
      <c r="P106" s="106" t="str">
        <f>IFERROR(IF(D106&gt;1,SUMIFS(Tabela7[Preço Médio],Tabela7[Código Negociação],D106,Tabela7[C/V],"v"),"")/X106,"")</f>
        <v/>
      </c>
      <c r="Q106" s="106" t="str">
        <f t="shared" si="15"/>
        <v/>
      </c>
      <c r="R106" s="106" t="str">
        <f t="shared" si="16"/>
        <v/>
      </c>
      <c r="S106" s="106" t="str">
        <f t="shared" si="18"/>
        <v/>
      </c>
      <c r="T106" s="106" t="str">
        <f t="shared" si="19"/>
        <v/>
      </c>
      <c r="U106" s="106" t="str">
        <f t="shared" si="20"/>
        <v/>
      </c>
      <c r="V106" s="107" t="str">
        <f t="shared" si="21"/>
        <v/>
      </c>
      <c r="W106" s="88">
        <f>IFERROR(COUNTIF(Tabela7[Código CV],D106&amp;"c"),"")</f>
        <v>0</v>
      </c>
      <c r="X106" s="88">
        <f>IFERROR(COUNTIF(Tabela7[Código CV],D106&amp;"v"),"")</f>
        <v>0</v>
      </c>
    </row>
    <row r="107" spans="2:24" ht="15" customHeight="1" x14ac:dyDescent="0.3">
      <c r="B107" s="109" t="str">
        <f>IFERROR(IF(D107&gt;1,_xlfn.XLOOKUP(D107, Tabela7[Código Negociação],Tabela7[Classe]),""),"")</f>
        <v/>
      </c>
      <c r="C107" s="43" t="str">
        <f>IFERROR(IF(D107&gt;1,_xlfn.XLOOKUP(D107, Tabela7[Código Negociação],Tabela7[Empresa Nome]),""),"")</f>
        <v/>
      </c>
      <c r="D107" s="82"/>
      <c r="E107" s="43" t="str">
        <f>IFERROR(IF(D107&gt;1,SUMIFS(Tabela7[Quantidade],Tabela7[Código Negociação],D107,Tabela7[C/V],"c")-SUMIFS(Tabela7[Quantidade],Tabela7[Código Negociação],D107,Tabela7[C/V],"v"),""),"")</f>
        <v/>
      </c>
      <c r="F107" s="73" t="str">
        <f>IFERROR(IF(D107&gt;1,_xlfn.XLOOKUP(D107&amp;"c",Tabela7[Código CV],Tabela7[VPM-C],,0),""),"")</f>
        <v/>
      </c>
      <c r="G107" s="106" t="str">
        <f>IFERROR(IF(D107&gt;1,SUMIFS(Tabela7[Preço Médio],Tabela7[Código Negociação],D107,Tabela7[C/V],"c"),"")/W107,"")</f>
        <v/>
      </c>
      <c r="H107" s="80" t="str">
        <f t="shared" si="13"/>
        <v/>
      </c>
      <c r="I107" s="73" t="str">
        <f>IFERROR(IF(D107&gt;1,_xlfn.XLOOKUP(D107, Cotação!D:D,Cotação!C:C),""),"")</f>
        <v/>
      </c>
      <c r="J107" s="80" t="str">
        <f t="shared" si="17"/>
        <v/>
      </c>
      <c r="K107" s="73" t="str">
        <f>IFERROR(IF(D107&gt;1,(I107*Apuração!$E107)-(Apuração!$G107*Apuração!$E107),""),"")</f>
        <v/>
      </c>
      <c r="L107" s="43" t="str">
        <f>IFERROR(IF(D107&gt;1,SUMIFS(Tabela7[Quantidade],Tabela7[Código Negociação],D107,Tabela7[C/V],"c"),""),"")</f>
        <v/>
      </c>
      <c r="M107" s="43" t="str">
        <f>IFERROR(IF(D107&gt;1,SUMIFS(Tabela7[Quantidade],Tabela7[Código Negociação],D107,Tabela7[C/V],"v"),""),"")</f>
        <v/>
      </c>
      <c r="N107" s="106" t="str">
        <f t="shared" si="14"/>
        <v/>
      </c>
      <c r="O107" s="73" t="str">
        <f>IFERROR(IF(D107&gt;1,_xlfn.XLOOKUP(D107&amp;"v",Tabela7[Código CV],Tabela7[VPM-V],,0),""),"")</f>
        <v/>
      </c>
      <c r="P107" s="106" t="str">
        <f>IFERROR(IF(D107&gt;1,SUMIFS(Tabela7[Preço Médio],Tabela7[Código Negociação],D107,Tabela7[C/V],"v"),"")/X107,"")</f>
        <v/>
      </c>
      <c r="Q107" s="106" t="str">
        <f t="shared" si="15"/>
        <v/>
      </c>
      <c r="R107" s="106" t="str">
        <f t="shared" si="16"/>
        <v/>
      </c>
      <c r="S107" s="106" t="str">
        <f t="shared" si="18"/>
        <v/>
      </c>
      <c r="T107" s="106" t="str">
        <f t="shared" si="19"/>
        <v/>
      </c>
      <c r="U107" s="106" t="str">
        <f t="shared" si="20"/>
        <v/>
      </c>
      <c r="V107" s="107" t="str">
        <f t="shared" si="21"/>
        <v/>
      </c>
      <c r="W107" s="88">
        <f>IFERROR(COUNTIF(Tabela7[Código CV],D107&amp;"c"),"")</f>
        <v>0</v>
      </c>
      <c r="X107" s="88">
        <f>IFERROR(COUNTIF(Tabela7[Código CV],D107&amp;"v"),"")</f>
        <v>0</v>
      </c>
    </row>
    <row r="108" spans="2:24" ht="15" customHeight="1" x14ac:dyDescent="0.3">
      <c r="B108" s="109" t="str">
        <f>IFERROR(IF(D108&gt;1,_xlfn.XLOOKUP(D108, Tabela7[Código Negociação],Tabela7[Classe]),""),"")</f>
        <v/>
      </c>
      <c r="C108" s="43" t="str">
        <f>IFERROR(IF(D108&gt;1,_xlfn.XLOOKUP(D108, Tabela7[Código Negociação],Tabela7[Empresa Nome]),""),"")</f>
        <v/>
      </c>
      <c r="D108" s="82"/>
      <c r="E108" s="43" t="str">
        <f>IFERROR(IF(D108&gt;1,SUMIFS(Tabela7[Quantidade],Tabela7[Código Negociação],D108,Tabela7[C/V],"c")-SUMIFS(Tabela7[Quantidade],Tabela7[Código Negociação],D108,Tabela7[C/V],"v"),""),"")</f>
        <v/>
      </c>
      <c r="F108" s="73" t="str">
        <f>IFERROR(IF(D108&gt;1,_xlfn.XLOOKUP(D108&amp;"c",Tabela7[Código CV],Tabela7[VPM-C],,0),""),"")</f>
        <v/>
      </c>
      <c r="G108" s="106" t="str">
        <f>IFERROR(IF(D108&gt;1,SUMIFS(Tabela7[Preço Médio],Tabela7[Código Negociação],D108,Tabela7[C/V],"c"),"")/W108,"")</f>
        <v/>
      </c>
      <c r="H108" s="80" t="str">
        <f t="shared" si="13"/>
        <v/>
      </c>
      <c r="I108" s="73" t="str">
        <f>IFERROR(IF(D108&gt;1,_xlfn.XLOOKUP(D108, Cotação!D:D,Cotação!C:C),""),"")</f>
        <v/>
      </c>
      <c r="J108" s="80" t="str">
        <f t="shared" si="17"/>
        <v/>
      </c>
      <c r="K108" s="73" t="str">
        <f>IFERROR(IF(D108&gt;1,(I108*Apuração!$E108)-(Apuração!$G108*Apuração!$E108),""),"")</f>
        <v/>
      </c>
      <c r="L108" s="43" t="str">
        <f>IFERROR(IF(D108&gt;1,SUMIFS(Tabela7[Quantidade],Tabela7[Código Negociação],D108,Tabela7[C/V],"c"),""),"")</f>
        <v/>
      </c>
      <c r="M108" s="43" t="str">
        <f>IFERROR(IF(D108&gt;1,SUMIFS(Tabela7[Quantidade],Tabela7[Código Negociação],D108,Tabela7[C/V],"v"),""),"")</f>
        <v/>
      </c>
      <c r="N108" s="106" t="str">
        <f t="shared" si="14"/>
        <v/>
      </c>
      <c r="O108" s="73" t="str">
        <f>IFERROR(IF(D108&gt;1,_xlfn.XLOOKUP(D108&amp;"v",Tabela7[Código CV],Tabela7[VPM-V],,0),""),"")</f>
        <v/>
      </c>
      <c r="P108" s="106" t="str">
        <f>IFERROR(IF(D108&gt;1,SUMIFS(Tabela7[Preço Médio],Tabela7[Código Negociação],D108,Tabela7[C/V],"v"),"")/X108,"")</f>
        <v/>
      </c>
      <c r="Q108" s="106" t="str">
        <f t="shared" si="15"/>
        <v/>
      </c>
      <c r="R108" s="106" t="str">
        <f t="shared" si="16"/>
        <v/>
      </c>
      <c r="S108" s="106" t="str">
        <f t="shared" si="18"/>
        <v/>
      </c>
      <c r="T108" s="106" t="str">
        <f t="shared" si="19"/>
        <v/>
      </c>
      <c r="U108" s="106" t="str">
        <f t="shared" si="20"/>
        <v/>
      </c>
      <c r="V108" s="107" t="str">
        <f t="shared" si="21"/>
        <v/>
      </c>
      <c r="W108" s="88">
        <f>IFERROR(COUNTIF(Tabela7[Código CV],D108&amp;"c"),"")</f>
        <v>0</v>
      </c>
      <c r="X108" s="88">
        <f>IFERROR(COUNTIF(Tabela7[Código CV],D108&amp;"v"),"")</f>
        <v>0</v>
      </c>
    </row>
    <row r="109" spans="2:24" ht="15" customHeight="1" x14ac:dyDescent="0.3">
      <c r="B109" s="109" t="str">
        <f>IFERROR(IF(D109&gt;1,_xlfn.XLOOKUP(D109, Tabela7[Código Negociação],Tabela7[Classe]),""),"")</f>
        <v/>
      </c>
      <c r="C109" s="43" t="str">
        <f>IFERROR(IF(D109&gt;1,_xlfn.XLOOKUP(D109, Tabela7[Código Negociação],Tabela7[Empresa Nome]),""),"")</f>
        <v/>
      </c>
      <c r="D109" s="82"/>
      <c r="E109" s="43" t="str">
        <f>IFERROR(IF(D109&gt;1,SUMIFS(Tabela7[Quantidade],Tabela7[Código Negociação],D109,Tabela7[C/V],"c")-SUMIFS(Tabela7[Quantidade],Tabela7[Código Negociação],D109,Tabela7[C/V],"v"),""),"")</f>
        <v/>
      </c>
      <c r="F109" s="73" t="str">
        <f>IFERROR(IF(D109&gt;1,_xlfn.XLOOKUP(D109&amp;"c",Tabela7[Código CV],Tabela7[VPM-C],,0),""),"")</f>
        <v/>
      </c>
      <c r="G109" s="106" t="str">
        <f>IFERROR(IF(D109&gt;1,SUMIFS(Tabela7[Preço Médio],Tabela7[Código Negociação],D109,Tabela7[C/V],"c"),"")/W109,"")</f>
        <v/>
      </c>
      <c r="H109" s="80" t="str">
        <f t="shared" si="13"/>
        <v/>
      </c>
      <c r="I109" s="73" t="str">
        <f>IFERROR(IF(D109&gt;1,_xlfn.XLOOKUP(D109, Cotação!D:D,Cotação!C:C),""),"")</f>
        <v/>
      </c>
      <c r="J109" s="80" t="str">
        <f t="shared" si="17"/>
        <v/>
      </c>
      <c r="K109" s="73" t="str">
        <f>IFERROR(IF(D109&gt;1,(I109*Apuração!$E109)-(Apuração!$G109*Apuração!$E109),""),"")</f>
        <v/>
      </c>
      <c r="L109" s="43" t="str">
        <f>IFERROR(IF(D109&gt;1,SUMIFS(Tabela7[Quantidade],Tabela7[Código Negociação],D109,Tabela7[C/V],"c"),""),"")</f>
        <v/>
      </c>
      <c r="M109" s="43" t="str">
        <f>IFERROR(IF(D109&gt;1,SUMIFS(Tabela7[Quantidade],Tabela7[Código Negociação],D109,Tabela7[C/V],"v"),""),"")</f>
        <v/>
      </c>
      <c r="N109" s="106" t="str">
        <f t="shared" si="14"/>
        <v/>
      </c>
      <c r="O109" s="73" t="str">
        <f>IFERROR(IF(D109&gt;1,_xlfn.XLOOKUP(D109&amp;"v",Tabela7[Código CV],Tabela7[VPM-V],,0),""),"")</f>
        <v/>
      </c>
      <c r="P109" s="106" t="str">
        <f>IFERROR(IF(D109&gt;1,SUMIFS(Tabela7[Preço Médio],Tabela7[Código Negociação],D109,Tabela7[C/V],"v"),"")/X109,"")</f>
        <v/>
      </c>
      <c r="Q109" s="106" t="str">
        <f t="shared" si="15"/>
        <v/>
      </c>
      <c r="R109" s="106" t="str">
        <f t="shared" si="16"/>
        <v/>
      </c>
      <c r="S109" s="106" t="str">
        <f t="shared" si="18"/>
        <v/>
      </c>
      <c r="T109" s="106" t="str">
        <f t="shared" si="19"/>
        <v/>
      </c>
      <c r="U109" s="106" t="str">
        <f t="shared" si="20"/>
        <v/>
      </c>
      <c r="V109" s="107" t="str">
        <f t="shared" si="21"/>
        <v/>
      </c>
      <c r="W109" s="88">
        <f>IFERROR(COUNTIF(Tabela7[Código CV],D109&amp;"c"),"")</f>
        <v>0</v>
      </c>
      <c r="X109" s="88">
        <f>IFERROR(COUNTIF(Tabela7[Código CV],D109&amp;"v"),"")</f>
        <v>0</v>
      </c>
    </row>
    <row r="110" spans="2:24" ht="15" customHeight="1" x14ac:dyDescent="0.3">
      <c r="B110" s="109" t="str">
        <f>IFERROR(IF(D110&gt;1,_xlfn.XLOOKUP(D110, Tabela7[Código Negociação],Tabela7[Classe]),""),"")</f>
        <v/>
      </c>
      <c r="C110" s="43" t="str">
        <f>IFERROR(IF(D110&gt;1,_xlfn.XLOOKUP(D110, Tabela7[Código Negociação],Tabela7[Empresa Nome]),""),"")</f>
        <v/>
      </c>
      <c r="D110" s="82"/>
      <c r="E110" s="43" t="str">
        <f>IFERROR(IF(D110&gt;1,SUMIFS(Tabela7[Quantidade],Tabela7[Código Negociação],D110,Tabela7[C/V],"c")-SUMIFS(Tabela7[Quantidade],Tabela7[Código Negociação],D110,Tabela7[C/V],"v"),""),"")</f>
        <v/>
      </c>
      <c r="F110" s="73" t="str">
        <f>IFERROR(IF(D110&gt;1,_xlfn.XLOOKUP(D110&amp;"c",Tabela7[Código CV],Tabela7[VPM-C],,0),""),"")</f>
        <v/>
      </c>
      <c r="G110" s="106" t="str">
        <f>IFERROR(IF(D110&gt;1,SUMIFS(Tabela7[Preço Médio],Tabela7[Código Negociação],D110,Tabela7[C/V],"c"),"")/W110,"")</f>
        <v/>
      </c>
      <c r="H110" s="80" t="str">
        <f t="shared" si="13"/>
        <v/>
      </c>
      <c r="I110" s="73" t="str">
        <f>IFERROR(IF(D110&gt;1,_xlfn.XLOOKUP(D110, Cotação!D:D,Cotação!C:C),""),"")</f>
        <v/>
      </c>
      <c r="J110" s="80" t="str">
        <f t="shared" si="17"/>
        <v/>
      </c>
      <c r="K110" s="73" t="str">
        <f>IFERROR(IF(D110&gt;1,(I110*Apuração!$E110)-(Apuração!$G110*Apuração!$E110),""),"")</f>
        <v/>
      </c>
      <c r="L110" s="43" t="str">
        <f>IFERROR(IF(D110&gt;1,SUMIFS(Tabela7[Quantidade],Tabela7[Código Negociação],D110,Tabela7[C/V],"c"),""),"")</f>
        <v/>
      </c>
      <c r="M110" s="43" t="str">
        <f>IFERROR(IF(D110&gt;1,SUMIFS(Tabela7[Quantidade],Tabela7[Código Negociação],D110,Tabela7[C/V],"v"),""),"")</f>
        <v/>
      </c>
      <c r="N110" s="106" t="str">
        <f t="shared" si="14"/>
        <v/>
      </c>
      <c r="O110" s="73" t="str">
        <f>IFERROR(IF(D110&gt;1,_xlfn.XLOOKUP(D110&amp;"v",Tabela7[Código CV],Tabela7[VPM-V],,0),""),"")</f>
        <v/>
      </c>
      <c r="P110" s="106" t="str">
        <f>IFERROR(IF(D110&gt;1,SUMIFS(Tabela7[Preço Médio],Tabela7[Código Negociação],D110,Tabela7[C/V],"v"),"")/X110,"")</f>
        <v/>
      </c>
      <c r="Q110" s="106" t="str">
        <f t="shared" si="15"/>
        <v/>
      </c>
      <c r="R110" s="106" t="str">
        <f t="shared" si="16"/>
        <v/>
      </c>
      <c r="S110" s="106" t="str">
        <f t="shared" si="18"/>
        <v/>
      </c>
      <c r="T110" s="106" t="str">
        <f t="shared" si="19"/>
        <v/>
      </c>
      <c r="U110" s="106" t="str">
        <f t="shared" si="20"/>
        <v/>
      </c>
      <c r="V110" s="107" t="str">
        <f t="shared" si="21"/>
        <v/>
      </c>
      <c r="W110" s="88">
        <f>IFERROR(COUNTIF(Tabela7[Código CV],D110&amp;"c"),"")</f>
        <v>0</v>
      </c>
      <c r="X110" s="88">
        <f>IFERROR(COUNTIF(Tabela7[Código CV],D110&amp;"v"),"")</f>
        <v>0</v>
      </c>
    </row>
    <row r="111" spans="2:24" ht="15" customHeight="1" x14ac:dyDescent="0.3">
      <c r="B111" s="109" t="str">
        <f>IFERROR(IF(D111&gt;1,_xlfn.XLOOKUP(D111, Tabela7[Código Negociação],Tabela7[Classe]),""),"")</f>
        <v/>
      </c>
      <c r="C111" s="43" t="str">
        <f>IFERROR(IF(D111&gt;1,_xlfn.XLOOKUP(D111, Tabela7[Código Negociação],Tabela7[Empresa Nome]),""),"")</f>
        <v/>
      </c>
      <c r="D111" s="82"/>
      <c r="E111" s="43" t="str">
        <f>IFERROR(IF(D111&gt;1,SUMIFS(Tabela7[Quantidade],Tabela7[Código Negociação],D111,Tabela7[C/V],"c")-SUMIFS(Tabela7[Quantidade],Tabela7[Código Negociação],D111,Tabela7[C/V],"v"),""),"")</f>
        <v/>
      </c>
      <c r="F111" s="73" t="str">
        <f>IFERROR(IF(D111&gt;1,_xlfn.XLOOKUP(D111&amp;"c",Tabela7[Código CV],Tabela7[VPM-C],,0),""),"")</f>
        <v/>
      </c>
      <c r="G111" s="106" t="str">
        <f>IFERROR(IF(D111&gt;1,SUMIFS(Tabela7[Preço Médio],Tabela7[Código Negociação],D111,Tabela7[C/V],"c"),"")/W111,"")</f>
        <v/>
      </c>
      <c r="H111" s="80" t="str">
        <f t="shared" si="13"/>
        <v/>
      </c>
      <c r="I111" s="73" t="str">
        <f>IFERROR(IF(D111&gt;1,_xlfn.XLOOKUP(D111, Cotação!D:D,Cotação!C:C),""),"")</f>
        <v/>
      </c>
      <c r="J111" s="80" t="str">
        <f t="shared" si="17"/>
        <v/>
      </c>
      <c r="K111" s="73" t="str">
        <f>IFERROR(IF(D111&gt;1,(I111*Apuração!$E111)-(Apuração!$G111*Apuração!$E111),""),"")</f>
        <v/>
      </c>
      <c r="L111" s="43" t="str">
        <f>IFERROR(IF(D111&gt;1,SUMIFS(Tabela7[Quantidade],Tabela7[Código Negociação],D111,Tabela7[C/V],"c"),""),"")</f>
        <v/>
      </c>
      <c r="M111" s="43" t="str">
        <f>IFERROR(IF(D111&gt;1,SUMIFS(Tabela7[Quantidade],Tabela7[Código Negociação],D111,Tabela7[C/V],"v"),""),"")</f>
        <v/>
      </c>
      <c r="N111" s="106" t="str">
        <f t="shared" si="14"/>
        <v/>
      </c>
      <c r="O111" s="73" t="str">
        <f>IFERROR(IF(D111&gt;1,_xlfn.XLOOKUP(D111&amp;"v",Tabela7[Código CV],Tabela7[VPM-V],,0),""),"")</f>
        <v/>
      </c>
      <c r="P111" s="106" t="str">
        <f>IFERROR(IF(D111&gt;1,SUMIFS(Tabela7[Preço Médio],Tabela7[Código Negociação],D111,Tabela7[C/V],"v"),"")/X111,"")</f>
        <v/>
      </c>
      <c r="Q111" s="106" t="str">
        <f t="shared" si="15"/>
        <v/>
      </c>
      <c r="R111" s="106" t="str">
        <f t="shared" si="16"/>
        <v/>
      </c>
      <c r="S111" s="106" t="str">
        <f t="shared" si="18"/>
        <v/>
      </c>
      <c r="T111" s="106" t="str">
        <f t="shared" si="19"/>
        <v/>
      </c>
      <c r="U111" s="106" t="str">
        <f t="shared" si="20"/>
        <v/>
      </c>
      <c r="V111" s="107" t="str">
        <f t="shared" si="21"/>
        <v/>
      </c>
      <c r="W111" s="88">
        <f>IFERROR(COUNTIF(Tabela7[Código CV],D111&amp;"c"),"")</f>
        <v>0</v>
      </c>
      <c r="X111" s="88">
        <f>IFERROR(COUNTIF(Tabela7[Código CV],D111&amp;"v"),"")</f>
        <v>0</v>
      </c>
    </row>
    <row r="112" spans="2:24" ht="15" customHeight="1" x14ac:dyDescent="0.3">
      <c r="B112" s="109" t="str">
        <f>IFERROR(IF(D112&gt;1,_xlfn.XLOOKUP(D112, Tabela7[Código Negociação],Tabela7[Classe]),""),"")</f>
        <v/>
      </c>
      <c r="C112" s="43" t="str">
        <f>IFERROR(IF(D112&gt;1,_xlfn.XLOOKUP(D112, Tabela7[Código Negociação],Tabela7[Empresa Nome]),""),"")</f>
        <v/>
      </c>
      <c r="D112" s="82"/>
      <c r="E112" s="43" t="str">
        <f>IFERROR(IF(D112&gt;1,SUMIFS(Tabela7[Quantidade],Tabela7[Código Negociação],D112,Tabela7[C/V],"c")-SUMIFS(Tabela7[Quantidade],Tabela7[Código Negociação],D112,Tabela7[C/V],"v"),""),"")</f>
        <v/>
      </c>
      <c r="F112" s="73" t="str">
        <f>IFERROR(IF(D112&gt;1,_xlfn.XLOOKUP(D112&amp;"c",Tabela7[Código CV],Tabela7[VPM-C],,0),""),"")</f>
        <v/>
      </c>
      <c r="G112" s="106" t="str">
        <f>IFERROR(IF(D112&gt;1,SUMIFS(Tabela7[Preço Médio],Tabela7[Código Negociação],D112,Tabela7[C/V],"c"),"")/W112,"")</f>
        <v/>
      </c>
      <c r="H112" s="80" t="str">
        <f t="shared" si="13"/>
        <v/>
      </c>
      <c r="I112" s="73" t="str">
        <f>IFERROR(IF(D112&gt;1,_xlfn.XLOOKUP(D112, Cotação!D:D,Cotação!C:C),""),"")</f>
        <v/>
      </c>
      <c r="J112" s="80" t="str">
        <f t="shared" si="17"/>
        <v/>
      </c>
      <c r="K112" s="73" t="str">
        <f>IFERROR(IF(D112&gt;1,(I112*Apuração!$E112)-(Apuração!$G112*Apuração!$E112),""),"")</f>
        <v/>
      </c>
      <c r="L112" s="43" t="str">
        <f>IFERROR(IF(D112&gt;1,SUMIFS(Tabela7[Quantidade],Tabela7[Código Negociação],D112,Tabela7[C/V],"c"),""),"")</f>
        <v/>
      </c>
      <c r="M112" s="43" t="str">
        <f>IFERROR(IF(D112&gt;1,SUMIFS(Tabela7[Quantidade],Tabela7[Código Negociação],D112,Tabela7[C/V],"v"),""),"")</f>
        <v/>
      </c>
      <c r="N112" s="106" t="str">
        <f t="shared" si="14"/>
        <v/>
      </c>
      <c r="O112" s="73" t="str">
        <f>IFERROR(IF(D112&gt;1,_xlfn.XLOOKUP(D112&amp;"v",Tabela7[Código CV],Tabela7[VPM-V],,0),""),"")</f>
        <v/>
      </c>
      <c r="P112" s="106" t="str">
        <f>IFERROR(IF(D112&gt;1,SUMIFS(Tabela7[Preço Médio],Tabela7[Código Negociação],D112,Tabela7[C/V],"v"),"")/X112,"")</f>
        <v/>
      </c>
      <c r="Q112" s="106" t="str">
        <f t="shared" si="15"/>
        <v/>
      </c>
      <c r="R112" s="106" t="str">
        <f t="shared" si="16"/>
        <v/>
      </c>
      <c r="S112" s="106" t="str">
        <f t="shared" si="18"/>
        <v/>
      </c>
      <c r="T112" s="106" t="str">
        <f t="shared" si="19"/>
        <v/>
      </c>
      <c r="U112" s="106" t="str">
        <f t="shared" si="20"/>
        <v/>
      </c>
      <c r="V112" s="107" t="str">
        <f t="shared" si="21"/>
        <v/>
      </c>
      <c r="W112" s="88">
        <f>IFERROR(COUNTIF(Tabela7[Código CV],D112&amp;"c"),"")</f>
        <v>0</v>
      </c>
      <c r="X112" s="88">
        <f>IFERROR(COUNTIF(Tabela7[Código CV],D112&amp;"v"),"")</f>
        <v>0</v>
      </c>
    </row>
    <row r="113" spans="2:24" ht="15" customHeight="1" x14ac:dyDescent="0.3">
      <c r="B113" s="109" t="str">
        <f>IFERROR(IF(D113&gt;1,_xlfn.XLOOKUP(D113, Tabela7[Código Negociação],Tabela7[Classe]),""),"")</f>
        <v/>
      </c>
      <c r="C113" s="43" t="str">
        <f>IFERROR(IF(D113&gt;1,_xlfn.XLOOKUP(D113, Tabela7[Código Negociação],Tabela7[Empresa Nome]),""),"")</f>
        <v/>
      </c>
      <c r="D113" s="82"/>
      <c r="E113" s="43" t="str">
        <f>IFERROR(IF(D113&gt;1,SUMIFS(Tabela7[Quantidade],Tabela7[Código Negociação],D113,Tabela7[C/V],"c")-SUMIFS(Tabela7[Quantidade],Tabela7[Código Negociação],D113,Tabela7[C/V],"v"),""),"")</f>
        <v/>
      </c>
      <c r="F113" s="73" t="str">
        <f>IFERROR(IF(D113&gt;1,_xlfn.XLOOKUP(D113&amp;"c",Tabela7[Código CV],Tabela7[VPM-C],,0),""),"")</f>
        <v/>
      </c>
      <c r="G113" s="106" t="str">
        <f>IFERROR(IF(D113&gt;1,SUMIFS(Tabela7[Preço Médio],Tabela7[Código Negociação],D113,Tabela7[C/V],"c"),"")/W113,"")</f>
        <v/>
      </c>
      <c r="H113" s="80" t="str">
        <f t="shared" si="13"/>
        <v/>
      </c>
      <c r="I113" s="73" t="str">
        <f>IFERROR(IF(D113&gt;1,_xlfn.XLOOKUP(D113, Cotação!D:D,Cotação!C:C),""),"")</f>
        <v/>
      </c>
      <c r="J113" s="80" t="str">
        <f t="shared" si="17"/>
        <v/>
      </c>
      <c r="K113" s="73" t="str">
        <f>IFERROR(IF(D113&gt;1,(I113*Apuração!$E113)-(Apuração!$G113*Apuração!$E113),""),"")</f>
        <v/>
      </c>
      <c r="L113" s="43" t="str">
        <f>IFERROR(IF(D113&gt;1,SUMIFS(Tabela7[Quantidade],Tabela7[Código Negociação],D113,Tabela7[C/V],"c"),""),"")</f>
        <v/>
      </c>
      <c r="M113" s="43" t="str">
        <f>IFERROR(IF(D113&gt;1,SUMIFS(Tabela7[Quantidade],Tabela7[Código Negociação],D113,Tabela7[C/V],"v"),""),"")</f>
        <v/>
      </c>
      <c r="N113" s="106" t="str">
        <f t="shared" si="14"/>
        <v/>
      </c>
      <c r="O113" s="73" t="str">
        <f>IFERROR(IF(D113&gt;1,_xlfn.XLOOKUP(D113&amp;"v",Tabela7[Código CV],Tabela7[VPM-V],,0),""),"")</f>
        <v/>
      </c>
      <c r="P113" s="106" t="str">
        <f>IFERROR(IF(D113&gt;1,SUMIFS(Tabela7[Preço Médio],Tabela7[Código Negociação],D113,Tabela7[C/V],"v"),"")/X113,"")</f>
        <v/>
      </c>
      <c r="Q113" s="106" t="str">
        <f t="shared" si="15"/>
        <v/>
      </c>
      <c r="R113" s="106" t="str">
        <f t="shared" si="16"/>
        <v/>
      </c>
      <c r="S113" s="106" t="str">
        <f t="shared" si="18"/>
        <v/>
      </c>
      <c r="T113" s="106" t="str">
        <f t="shared" si="19"/>
        <v/>
      </c>
      <c r="U113" s="106" t="str">
        <f t="shared" si="20"/>
        <v/>
      </c>
      <c r="V113" s="107" t="str">
        <f t="shared" si="21"/>
        <v/>
      </c>
      <c r="W113" s="88">
        <f>IFERROR(COUNTIF(Tabela7[Código CV],D113&amp;"c"),"")</f>
        <v>0</v>
      </c>
      <c r="X113" s="88">
        <f>IFERROR(COUNTIF(Tabela7[Código CV],D113&amp;"v"),"")</f>
        <v>0</v>
      </c>
    </row>
    <row r="114" spans="2:24" ht="15" customHeight="1" x14ac:dyDescent="0.3">
      <c r="B114" s="109" t="str">
        <f>IFERROR(IF(D114&gt;1,_xlfn.XLOOKUP(D114, Tabela7[Código Negociação],Tabela7[Classe]),""),"")</f>
        <v/>
      </c>
      <c r="C114" s="43" t="str">
        <f>IFERROR(IF(D114&gt;1,_xlfn.XLOOKUP(D114, Tabela7[Código Negociação],Tabela7[Empresa Nome]),""),"")</f>
        <v/>
      </c>
      <c r="D114" s="82"/>
      <c r="E114" s="43" t="str">
        <f>IFERROR(IF(D114&gt;1,SUMIFS(Tabela7[Quantidade],Tabela7[Código Negociação],D114,Tabela7[C/V],"c")-SUMIFS(Tabela7[Quantidade],Tabela7[Código Negociação],D114,Tabela7[C/V],"v"),""),"")</f>
        <v/>
      </c>
      <c r="F114" s="73" t="str">
        <f>IFERROR(IF(D114&gt;1,_xlfn.XLOOKUP(D114&amp;"c",Tabela7[Código CV],Tabela7[VPM-C],,0),""),"")</f>
        <v/>
      </c>
      <c r="G114" s="106" t="str">
        <f>IFERROR(IF(D114&gt;1,SUMIFS(Tabela7[Preço Médio],Tabela7[Código Negociação],D114,Tabela7[C/V],"c"),"")/W114,"")</f>
        <v/>
      </c>
      <c r="H114" s="80" t="str">
        <f t="shared" si="13"/>
        <v/>
      </c>
      <c r="I114" s="73" t="str">
        <f>IFERROR(IF(D114&gt;1,_xlfn.XLOOKUP(D114, Cotação!D:D,Cotação!C:C),""),"")</f>
        <v/>
      </c>
      <c r="J114" s="80" t="str">
        <f t="shared" si="17"/>
        <v/>
      </c>
      <c r="K114" s="73" t="str">
        <f>IFERROR(IF(D114&gt;1,(I114*Apuração!$E114)-(Apuração!$G114*Apuração!$E114),""),"")</f>
        <v/>
      </c>
      <c r="L114" s="43" t="str">
        <f>IFERROR(IF(D114&gt;1,SUMIFS(Tabela7[Quantidade],Tabela7[Código Negociação],D114,Tabela7[C/V],"c"),""),"")</f>
        <v/>
      </c>
      <c r="M114" s="43" t="str">
        <f>IFERROR(IF(D114&gt;1,SUMIFS(Tabela7[Quantidade],Tabela7[Código Negociação],D114,Tabela7[C/V],"v"),""),"")</f>
        <v/>
      </c>
      <c r="N114" s="106" t="str">
        <f t="shared" si="14"/>
        <v/>
      </c>
      <c r="O114" s="73" t="str">
        <f>IFERROR(IF(D114&gt;1,_xlfn.XLOOKUP(D114&amp;"v",Tabela7[Código CV],Tabela7[VPM-V],,0),""),"")</f>
        <v/>
      </c>
      <c r="P114" s="106" t="str">
        <f>IFERROR(IF(D114&gt;1,SUMIFS(Tabela7[Preço Médio],Tabela7[Código Negociação],D114,Tabela7[C/V],"v"),"")/X114,"")</f>
        <v/>
      </c>
      <c r="Q114" s="106" t="str">
        <f t="shared" si="15"/>
        <v/>
      </c>
      <c r="R114" s="106" t="str">
        <f t="shared" si="16"/>
        <v/>
      </c>
      <c r="S114" s="106" t="str">
        <f t="shared" si="18"/>
        <v/>
      </c>
      <c r="T114" s="106" t="str">
        <f t="shared" si="19"/>
        <v/>
      </c>
      <c r="U114" s="106" t="str">
        <f t="shared" si="20"/>
        <v/>
      </c>
      <c r="V114" s="107" t="str">
        <f t="shared" si="21"/>
        <v/>
      </c>
      <c r="W114" s="88">
        <f>IFERROR(COUNTIF(Tabela7[Código CV],D114&amp;"c"),"")</f>
        <v>0</v>
      </c>
      <c r="X114" s="88">
        <f>IFERROR(COUNTIF(Tabela7[Código CV],D114&amp;"v"),"")</f>
        <v>0</v>
      </c>
    </row>
    <row r="115" spans="2:24" ht="15" customHeight="1" x14ac:dyDescent="0.3">
      <c r="B115" s="109" t="str">
        <f>IFERROR(IF(D115&gt;1,_xlfn.XLOOKUP(D115, Tabela7[Código Negociação],Tabela7[Classe]),""),"")</f>
        <v/>
      </c>
      <c r="C115" s="43" t="str">
        <f>IFERROR(IF(D115&gt;1,_xlfn.XLOOKUP(D115, Tabela7[Código Negociação],Tabela7[Empresa Nome]),""),"")</f>
        <v/>
      </c>
      <c r="D115" s="82"/>
      <c r="E115" s="43" t="str">
        <f>IFERROR(IF(D115&gt;1,SUMIFS(Tabela7[Quantidade],Tabela7[Código Negociação],D115,Tabela7[C/V],"c")-SUMIFS(Tabela7[Quantidade],Tabela7[Código Negociação],D115,Tabela7[C/V],"v"),""),"")</f>
        <v/>
      </c>
      <c r="F115" s="73" t="str">
        <f>IFERROR(IF(D115&gt;1,_xlfn.XLOOKUP(D115&amp;"c",Tabela7[Código CV],Tabela7[VPM-C],,0),""),"")</f>
        <v/>
      </c>
      <c r="G115" s="106" t="str">
        <f>IFERROR(IF(D115&gt;1,SUMIFS(Tabela7[Preço Médio],Tabela7[Código Negociação],D115,Tabela7[C/V],"c"),"")/W115,"")</f>
        <v/>
      </c>
      <c r="H115" s="80" t="str">
        <f t="shared" si="13"/>
        <v/>
      </c>
      <c r="I115" s="73" t="str">
        <f>IFERROR(IF(D115&gt;1,_xlfn.XLOOKUP(D115, Cotação!D:D,Cotação!C:C),""),"")</f>
        <v/>
      </c>
      <c r="J115" s="80" t="str">
        <f t="shared" si="17"/>
        <v/>
      </c>
      <c r="K115" s="73" t="str">
        <f>IFERROR(IF(D115&gt;1,(I115*Apuração!$E115)-(Apuração!$G115*Apuração!$E115),""),"")</f>
        <v/>
      </c>
      <c r="L115" s="43" t="str">
        <f>IFERROR(IF(D115&gt;1,SUMIFS(Tabela7[Quantidade],Tabela7[Código Negociação],D115,Tabela7[C/V],"c"),""),"")</f>
        <v/>
      </c>
      <c r="M115" s="43" t="str">
        <f>IFERROR(IF(D115&gt;1,SUMIFS(Tabela7[Quantidade],Tabela7[Código Negociação],D115,Tabela7[C/V],"v"),""),"")</f>
        <v/>
      </c>
      <c r="N115" s="106" t="str">
        <f t="shared" si="14"/>
        <v/>
      </c>
      <c r="O115" s="73" t="str">
        <f>IFERROR(IF(D115&gt;1,_xlfn.XLOOKUP(D115&amp;"v",Tabela7[Código CV],Tabela7[VPM-V],,0),""),"")</f>
        <v/>
      </c>
      <c r="P115" s="106" t="str">
        <f>IFERROR(IF(D115&gt;1,SUMIFS(Tabela7[Preço Médio],Tabela7[Código Negociação],D115,Tabela7[C/V],"v"),"")/X115,"")</f>
        <v/>
      </c>
      <c r="Q115" s="106" t="str">
        <f t="shared" si="15"/>
        <v/>
      </c>
      <c r="R115" s="106" t="str">
        <f t="shared" si="16"/>
        <v/>
      </c>
      <c r="S115" s="106" t="str">
        <f t="shared" si="18"/>
        <v/>
      </c>
      <c r="T115" s="106" t="str">
        <f t="shared" si="19"/>
        <v/>
      </c>
      <c r="U115" s="106" t="str">
        <f t="shared" si="20"/>
        <v/>
      </c>
      <c r="V115" s="107" t="str">
        <f t="shared" si="21"/>
        <v/>
      </c>
      <c r="W115" s="88">
        <f>IFERROR(COUNTIF(Tabela7[Código CV],D115&amp;"c"),"")</f>
        <v>0</v>
      </c>
      <c r="X115" s="88">
        <f>IFERROR(COUNTIF(Tabela7[Código CV],D115&amp;"v"),"")</f>
        <v>0</v>
      </c>
    </row>
    <row r="116" spans="2:24" ht="15" customHeight="1" x14ac:dyDescent="0.3">
      <c r="B116" s="109" t="str">
        <f>IFERROR(IF(D116&gt;1,_xlfn.XLOOKUP(D116, Tabela7[Código Negociação],Tabela7[Classe]),""),"")</f>
        <v/>
      </c>
      <c r="C116" s="43" t="str">
        <f>IFERROR(IF(D116&gt;1,_xlfn.XLOOKUP(D116, Tabela7[Código Negociação],Tabela7[Empresa Nome]),""),"")</f>
        <v/>
      </c>
      <c r="D116" s="82"/>
      <c r="E116" s="43" t="str">
        <f>IFERROR(IF(D116&gt;1,SUMIFS(Tabela7[Quantidade],Tabela7[Código Negociação],D116,Tabela7[C/V],"c")-SUMIFS(Tabela7[Quantidade],Tabela7[Código Negociação],D116,Tabela7[C/V],"v"),""),"")</f>
        <v/>
      </c>
      <c r="F116" s="73" t="str">
        <f>IFERROR(IF(D116&gt;1,_xlfn.XLOOKUP(D116&amp;"c",Tabela7[Código CV],Tabela7[VPM-C],,0),""),"")</f>
        <v/>
      </c>
      <c r="G116" s="106" t="str">
        <f>IFERROR(IF(D116&gt;1,SUMIFS(Tabela7[Preço Médio],Tabela7[Código Negociação],D116,Tabela7[C/V],"c"),"")/W116,"")</f>
        <v/>
      </c>
      <c r="H116" s="80" t="str">
        <f t="shared" si="13"/>
        <v/>
      </c>
      <c r="I116" s="73" t="str">
        <f>IFERROR(IF(D116&gt;1,_xlfn.XLOOKUP(D116, Cotação!D:D,Cotação!C:C),""),"")</f>
        <v/>
      </c>
      <c r="J116" s="80" t="str">
        <f t="shared" si="17"/>
        <v/>
      </c>
      <c r="K116" s="73" t="str">
        <f>IFERROR(IF(D116&gt;1,(I116*Apuração!$E116)-(Apuração!$G116*Apuração!$E116),""),"")</f>
        <v/>
      </c>
      <c r="L116" s="43" t="str">
        <f>IFERROR(IF(D116&gt;1,SUMIFS(Tabela7[Quantidade],Tabela7[Código Negociação],D116,Tabela7[C/V],"c"),""),"")</f>
        <v/>
      </c>
      <c r="M116" s="43" t="str">
        <f>IFERROR(IF(D116&gt;1,SUMIFS(Tabela7[Quantidade],Tabela7[Código Negociação],D116,Tabela7[C/V],"v"),""),"")</f>
        <v/>
      </c>
      <c r="N116" s="106" t="str">
        <f t="shared" si="14"/>
        <v/>
      </c>
      <c r="O116" s="73" t="str">
        <f>IFERROR(IF(D116&gt;1,_xlfn.XLOOKUP(D116&amp;"v",Tabela7[Código CV],Tabela7[VPM-V],,0),""),"")</f>
        <v/>
      </c>
      <c r="P116" s="106" t="str">
        <f>IFERROR(IF(D116&gt;1,SUMIFS(Tabela7[Preço Médio],Tabela7[Código Negociação],D116,Tabela7[C/V],"v"),"")/X116,"")</f>
        <v/>
      </c>
      <c r="Q116" s="106" t="str">
        <f t="shared" si="15"/>
        <v/>
      </c>
      <c r="R116" s="106" t="str">
        <f t="shared" si="16"/>
        <v/>
      </c>
      <c r="S116" s="106" t="str">
        <f t="shared" si="18"/>
        <v/>
      </c>
      <c r="T116" s="106" t="str">
        <f t="shared" si="19"/>
        <v/>
      </c>
      <c r="U116" s="106" t="str">
        <f t="shared" si="20"/>
        <v/>
      </c>
      <c r="V116" s="107" t="str">
        <f t="shared" si="21"/>
        <v/>
      </c>
      <c r="W116" s="88">
        <f>IFERROR(COUNTIF(Tabela7[Código CV],D116&amp;"c"),"")</f>
        <v>0</v>
      </c>
      <c r="X116" s="88">
        <f>IFERROR(COUNTIF(Tabela7[Código CV],D116&amp;"v"),"")</f>
        <v>0</v>
      </c>
    </row>
    <row r="117" spans="2:24" ht="15" customHeight="1" x14ac:dyDescent="0.3">
      <c r="B117" s="109" t="str">
        <f>IFERROR(IF(D117&gt;1,_xlfn.XLOOKUP(D117, Tabela7[Código Negociação],Tabela7[Classe]),""),"")</f>
        <v/>
      </c>
      <c r="C117" s="43" t="str">
        <f>IFERROR(IF(D117&gt;1,_xlfn.XLOOKUP(D117, Tabela7[Código Negociação],Tabela7[Empresa Nome]),""),"")</f>
        <v/>
      </c>
      <c r="D117" s="82"/>
      <c r="E117" s="43" t="str">
        <f>IFERROR(IF(D117&gt;1,SUMIFS(Tabela7[Quantidade],Tabela7[Código Negociação],D117,Tabela7[C/V],"c")-SUMIFS(Tabela7[Quantidade],Tabela7[Código Negociação],D117,Tabela7[C/V],"v"),""),"")</f>
        <v/>
      </c>
      <c r="F117" s="73" t="str">
        <f>IFERROR(IF(D117&gt;1,_xlfn.XLOOKUP(D117&amp;"c",Tabela7[Código CV],Tabela7[VPM-C],,0),""),"")</f>
        <v/>
      </c>
      <c r="G117" s="106" t="str">
        <f>IFERROR(IF(D117&gt;1,SUMIFS(Tabela7[Preço Médio],Tabela7[Código Negociação],D117,Tabela7[C/V],"c"),"")/W117,"")</f>
        <v/>
      </c>
      <c r="H117" s="80" t="str">
        <f t="shared" si="13"/>
        <v/>
      </c>
      <c r="I117" s="73" t="str">
        <f>IFERROR(IF(D117&gt;1,_xlfn.XLOOKUP(D117, Cotação!D:D,Cotação!C:C),""),"")</f>
        <v/>
      </c>
      <c r="J117" s="80" t="str">
        <f t="shared" si="17"/>
        <v/>
      </c>
      <c r="K117" s="73" t="str">
        <f>IFERROR(IF(D117&gt;1,(I117*Apuração!$E117)-(Apuração!$G117*Apuração!$E117),""),"")</f>
        <v/>
      </c>
      <c r="L117" s="43" t="str">
        <f>IFERROR(IF(D117&gt;1,SUMIFS(Tabela7[Quantidade],Tabela7[Código Negociação],D117,Tabela7[C/V],"c"),""),"")</f>
        <v/>
      </c>
      <c r="M117" s="43" t="str">
        <f>IFERROR(IF(D117&gt;1,SUMIFS(Tabela7[Quantidade],Tabela7[Código Negociação],D117,Tabela7[C/V],"v"),""),"")</f>
        <v/>
      </c>
      <c r="N117" s="106" t="str">
        <f t="shared" si="14"/>
        <v/>
      </c>
      <c r="O117" s="73" t="str">
        <f>IFERROR(IF(D117&gt;1,_xlfn.XLOOKUP(D117&amp;"v",Tabela7[Código CV],Tabela7[VPM-V],,0),""),"")</f>
        <v/>
      </c>
      <c r="P117" s="106" t="str">
        <f>IFERROR(IF(D117&gt;1,SUMIFS(Tabela7[Preço Médio],Tabela7[Código Negociação],D117,Tabela7[C/V],"v"),"")/X117,"")</f>
        <v/>
      </c>
      <c r="Q117" s="106" t="str">
        <f t="shared" si="15"/>
        <v/>
      </c>
      <c r="R117" s="106" t="str">
        <f t="shared" si="16"/>
        <v/>
      </c>
      <c r="S117" s="106" t="str">
        <f t="shared" si="18"/>
        <v/>
      </c>
      <c r="T117" s="106" t="str">
        <f t="shared" si="19"/>
        <v/>
      </c>
      <c r="U117" s="106" t="str">
        <f t="shared" si="20"/>
        <v/>
      </c>
      <c r="V117" s="107" t="str">
        <f t="shared" si="21"/>
        <v/>
      </c>
      <c r="W117" s="88">
        <f>IFERROR(COUNTIF(Tabela7[Código CV],D117&amp;"c"),"")</f>
        <v>0</v>
      </c>
      <c r="X117" s="88">
        <f>IFERROR(COUNTIF(Tabela7[Código CV],D117&amp;"v"),"")</f>
        <v>0</v>
      </c>
    </row>
    <row r="118" spans="2:24" ht="15" customHeight="1" x14ac:dyDescent="0.3">
      <c r="B118" s="109" t="str">
        <f>IFERROR(IF(D118&gt;1,_xlfn.XLOOKUP(D118, Tabela7[Código Negociação],Tabela7[Classe]),""),"")</f>
        <v/>
      </c>
      <c r="C118" s="43" t="str">
        <f>IFERROR(IF(D118&gt;1,_xlfn.XLOOKUP(D118, Tabela7[Código Negociação],Tabela7[Empresa Nome]),""),"")</f>
        <v/>
      </c>
      <c r="D118" s="82"/>
      <c r="E118" s="43" t="str">
        <f>IFERROR(IF(D118&gt;1,SUMIFS(Tabela7[Quantidade],Tabela7[Código Negociação],D118,Tabela7[C/V],"c")-SUMIFS(Tabela7[Quantidade],Tabela7[Código Negociação],D118,Tabela7[C/V],"v"),""),"")</f>
        <v/>
      </c>
      <c r="F118" s="73" t="str">
        <f>IFERROR(IF(D118&gt;1,_xlfn.XLOOKUP(D118&amp;"c",Tabela7[Código CV],Tabela7[VPM-C],,0),""),"")</f>
        <v/>
      </c>
      <c r="G118" s="106" t="str">
        <f>IFERROR(IF(D118&gt;1,SUMIFS(Tabela7[Preço Médio],Tabela7[Código Negociação],D118,Tabela7[C/V],"c"),"")/W118,"")</f>
        <v/>
      </c>
      <c r="H118" s="80" t="str">
        <f t="shared" si="13"/>
        <v/>
      </c>
      <c r="I118" s="73" t="str">
        <f>IFERROR(IF(D118&gt;1,_xlfn.XLOOKUP(D118, Cotação!D:D,Cotação!C:C),""),"")</f>
        <v/>
      </c>
      <c r="J118" s="80" t="str">
        <f t="shared" si="17"/>
        <v/>
      </c>
      <c r="K118" s="73" t="str">
        <f>IFERROR(IF(D118&gt;1,(I118*Apuração!$E118)-(Apuração!$G118*Apuração!$E118),""),"")</f>
        <v/>
      </c>
      <c r="L118" s="43" t="str">
        <f>IFERROR(IF(D118&gt;1,SUMIFS(Tabela7[Quantidade],Tabela7[Código Negociação],D118,Tabela7[C/V],"c"),""),"")</f>
        <v/>
      </c>
      <c r="M118" s="43" t="str">
        <f>IFERROR(IF(D118&gt;1,SUMIFS(Tabela7[Quantidade],Tabela7[Código Negociação],D118,Tabela7[C/V],"v"),""),"")</f>
        <v/>
      </c>
      <c r="N118" s="106" t="str">
        <f t="shared" si="14"/>
        <v/>
      </c>
      <c r="O118" s="73" t="str">
        <f>IFERROR(IF(D118&gt;1,_xlfn.XLOOKUP(D118&amp;"v",Tabela7[Código CV],Tabela7[VPM-V],,0),""),"")</f>
        <v/>
      </c>
      <c r="P118" s="106" t="str">
        <f>IFERROR(IF(D118&gt;1,SUMIFS(Tabela7[Preço Médio],Tabela7[Código Negociação],D118,Tabela7[C/V],"v"),"")/X118,"")</f>
        <v/>
      </c>
      <c r="Q118" s="106" t="str">
        <f t="shared" si="15"/>
        <v/>
      </c>
      <c r="R118" s="106" t="str">
        <f t="shared" si="16"/>
        <v/>
      </c>
      <c r="S118" s="106" t="str">
        <f t="shared" si="18"/>
        <v/>
      </c>
      <c r="T118" s="106" t="str">
        <f t="shared" si="19"/>
        <v/>
      </c>
      <c r="U118" s="106" t="str">
        <f t="shared" si="20"/>
        <v/>
      </c>
      <c r="V118" s="107" t="str">
        <f t="shared" si="21"/>
        <v/>
      </c>
      <c r="W118" s="88">
        <f>IFERROR(COUNTIF(Tabela7[Código CV],D118&amp;"c"),"")</f>
        <v>0</v>
      </c>
      <c r="X118" s="88">
        <f>IFERROR(COUNTIF(Tabela7[Código CV],D118&amp;"v"),"")</f>
        <v>0</v>
      </c>
    </row>
    <row r="119" spans="2:24" ht="15" customHeight="1" x14ac:dyDescent="0.3">
      <c r="B119" s="109" t="str">
        <f>IFERROR(IF(D119&gt;1,_xlfn.XLOOKUP(D119, Tabela7[Código Negociação],Tabela7[Classe]),""),"")</f>
        <v/>
      </c>
      <c r="C119" s="43" t="str">
        <f>IFERROR(IF(D119&gt;1,_xlfn.XLOOKUP(D119, Tabela7[Código Negociação],Tabela7[Empresa Nome]),""),"")</f>
        <v/>
      </c>
      <c r="D119" s="82"/>
      <c r="E119" s="43" t="str">
        <f>IFERROR(IF(D119&gt;1,SUMIFS(Tabela7[Quantidade],Tabela7[Código Negociação],D119,Tabela7[C/V],"c")-SUMIFS(Tabela7[Quantidade],Tabela7[Código Negociação],D119,Tabela7[C/V],"v"),""),"")</f>
        <v/>
      </c>
      <c r="F119" s="73" t="str">
        <f>IFERROR(IF(D119&gt;1,_xlfn.XLOOKUP(D119&amp;"c",Tabela7[Código CV],Tabela7[VPM-C],,0),""),"")</f>
        <v/>
      </c>
      <c r="G119" s="106" t="str">
        <f>IFERROR(IF(D119&gt;1,SUMIFS(Tabela7[Preço Médio],Tabela7[Código Negociação],D119,Tabela7[C/V],"c"),"")/W119,"")</f>
        <v/>
      </c>
      <c r="H119" s="80" t="str">
        <f t="shared" si="13"/>
        <v/>
      </c>
      <c r="I119" s="73" t="str">
        <f>IFERROR(IF(D119&gt;1,_xlfn.XLOOKUP(D119, Cotação!D:D,Cotação!C:C),""),"")</f>
        <v/>
      </c>
      <c r="J119" s="80" t="str">
        <f t="shared" si="17"/>
        <v/>
      </c>
      <c r="K119" s="73" t="str">
        <f>IFERROR(IF(D119&gt;1,(I119*Apuração!$E119)-(Apuração!$G119*Apuração!$E119),""),"")</f>
        <v/>
      </c>
      <c r="L119" s="43" t="str">
        <f>IFERROR(IF(D119&gt;1,SUMIFS(Tabela7[Quantidade],Tabela7[Código Negociação],D119,Tabela7[C/V],"c"),""),"")</f>
        <v/>
      </c>
      <c r="M119" s="43" t="str">
        <f>IFERROR(IF(D119&gt;1,SUMIFS(Tabela7[Quantidade],Tabela7[Código Negociação],D119,Tabela7[C/V],"v"),""),"")</f>
        <v/>
      </c>
      <c r="N119" s="106" t="str">
        <f t="shared" si="14"/>
        <v/>
      </c>
      <c r="O119" s="73" t="str">
        <f>IFERROR(IF(D119&gt;1,_xlfn.XLOOKUP(D119&amp;"v",Tabela7[Código CV],Tabela7[VPM-V],,0),""),"")</f>
        <v/>
      </c>
      <c r="P119" s="106" t="str">
        <f>IFERROR(IF(D119&gt;1,SUMIFS(Tabela7[Preço Médio],Tabela7[Código Negociação],D119,Tabela7[C/V],"v"),"")/X119,"")</f>
        <v/>
      </c>
      <c r="Q119" s="106" t="str">
        <f t="shared" si="15"/>
        <v/>
      </c>
      <c r="R119" s="106" t="str">
        <f t="shared" si="16"/>
        <v/>
      </c>
      <c r="S119" s="106" t="str">
        <f t="shared" si="18"/>
        <v/>
      </c>
      <c r="T119" s="106" t="str">
        <f t="shared" si="19"/>
        <v/>
      </c>
      <c r="U119" s="106" t="str">
        <f t="shared" si="20"/>
        <v/>
      </c>
      <c r="V119" s="107" t="str">
        <f t="shared" si="21"/>
        <v/>
      </c>
      <c r="W119" s="88">
        <f>IFERROR(COUNTIF(Tabela7[Código CV],D119&amp;"c"),"")</f>
        <v>0</v>
      </c>
      <c r="X119" s="88">
        <f>IFERROR(COUNTIF(Tabela7[Código CV],D119&amp;"v"),"")</f>
        <v>0</v>
      </c>
    </row>
    <row r="120" spans="2:24" ht="15" customHeight="1" x14ac:dyDescent="0.3">
      <c r="B120" s="109" t="str">
        <f>IFERROR(IF(D120&gt;1,_xlfn.XLOOKUP(D120, Tabela7[Código Negociação],Tabela7[Classe]),""),"")</f>
        <v/>
      </c>
      <c r="C120" s="43" t="str">
        <f>IFERROR(IF(D120&gt;1,_xlfn.XLOOKUP(D120, Tabela7[Código Negociação],Tabela7[Empresa Nome]),""),"")</f>
        <v/>
      </c>
      <c r="D120" s="82"/>
      <c r="E120" s="43" t="str">
        <f>IFERROR(IF(D120&gt;1,SUMIFS(Tabela7[Quantidade],Tabela7[Código Negociação],D120,Tabela7[C/V],"c")-SUMIFS(Tabela7[Quantidade],Tabela7[Código Negociação],D120,Tabela7[C/V],"v"),""),"")</f>
        <v/>
      </c>
      <c r="F120" s="73" t="str">
        <f>IFERROR(IF(D120&gt;1,_xlfn.XLOOKUP(D120&amp;"c",Tabela7[Código CV],Tabela7[VPM-C],,0),""),"")</f>
        <v/>
      </c>
      <c r="G120" s="106" t="str">
        <f>IFERROR(IF(D120&gt;1,SUMIFS(Tabela7[Preço Médio],Tabela7[Código Negociação],D120,Tabela7[C/V],"c"),"")/W120,"")</f>
        <v/>
      </c>
      <c r="H120" s="80" t="str">
        <f t="shared" si="13"/>
        <v/>
      </c>
      <c r="I120" s="73" t="str">
        <f>IFERROR(IF(D120&gt;1,_xlfn.XLOOKUP(D120, Cotação!D:D,Cotação!C:C),""),"")</f>
        <v/>
      </c>
      <c r="J120" s="80" t="str">
        <f t="shared" si="17"/>
        <v/>
      </c>
      <c r="K120" s="73" t="str">
        <f>IFERROR(IF(D120&gt;1,(I120*Apuração!$E120)-(Apuração!$G120*Apuração!$E120),""),"")</f>
        <v/>
      </c>
      <c r="L120" s="43" t="str">
        <f>IFERROR(IF(D120&gt;1,SUMIFS(Tabela7[Quantidade],Tabela7[Código Negociação],D120,Tabela7[C/V],"c"),""),"")</f>
        <v/>
      </c>
      <c r="M120" s="43" t="str">
        <f>IFERROR(IF(D120&gt;1,SUMIFS(Tabela7[Quantidade],Tabela7[Código Negociação],D120,Tabela7[C/V],"v"),""),"")</f>
        <v/>
      </c>
      <c r="N120" s="106" t="str">
        <f t="shared" si="14"/>
        <v/>
      </c>
      <c r="O120" s="73" t="str">
        <f>IFERROR(IF(D120&gt;1,_xlfn.XLOOKUP(D120&amp;"v",Tabela7[Código CV],Tabela7[VPM-V],,0),""),"")</f>
        <v/>
      </c>
      <c r="P120" s="106" t="str">
        <f>IFERROR(IF(D120&gt;1,SUMIFS(Tabela7[Preço Médio],Tabela7[Código Negociação],D120,Tabela7[C/V],"v"),"")/X120,"")</f>
        <v/>
      </c>
      <c r="Q120" s="106" t="str">
        <f t="shared" si="15"/>
        <v/>
      </c>
      <c r="R120" s="106" t="str">
        <f t="shared" si="16"/>
        <v/>
      </c>
      <c r="S120" s="106" t="str">
        <f t="shared" si="18"/>
        <v/>
      </c>
      <c r="T120" s="106" t="str">
        <f t="shared" si="19"/>
        <v/>
      </c>
      <c r="U120" s="106" t="str">
        <f t="shared" si="20"/>
        <v/>
      </c>
      <c r="V120" s="107" t="str">
        <f t="shared" si="21"/>
        <v/>
      </c>
      <c r="W120" s="88">
        <f>IFERROR(COUNTIF(Tabela7[Código CV],D120&amp;"c"),"")</f>
        <v>0</v>
      </c>
      <c r="X120" s="88">
        <f>IFERROR(COUNTIF(Tabela7[Código CV],D120&amp;"v"),"")</f>
        <v>0</v>
      </c>
    </row>
    <row r="121" spans="2:24" ht="15" customHeight="1" x14ac:dyDescent="0.3">
      <c r="B121" s="109" t="str">
        <f>IFERROR(IF(D121&gt;1,_xlfn.XLOOKUP(D121, Tabela7[Código Negociação],Tabela7[Classe]),""),"")</f>
        <v/>
      </c>
      <c r="C121" s="43" t="str">
        <f>IFERROR(IF(D121&gt;1,_xlfn.XLOOKUP(D121, Tabela7[Código Negociação],Tabela7[Empresa Nome]),""),"")</f>
        <v/>
      </c>
      <c r="D121" s="82"/>
      <c r="E121" s="43" t="str">
        <f>IFERROR(IF(D121&gt;1,SUMIFS(Tabela7[Quantidade],Tabela7[Código Negociação],D121,Tabela7[C/V],"c")-SUMIFS(Tabela7[Quantidade],Tabela7[Código Negociação],D121,Tabela7[C/V],"v"),""),"")</f>
        <v/>
      </c>
      <c r="F121" s="73" t="str">
        <f>IFERROR(IF(D121&gt;1,_xlfn.XLOOKUP(D121&amp;"c",Tabela7[Código CV],Tabela7[VPM-C],,0),""),"")</f>
        <v/>
      </c>
      <c r="G121" s="106" t="str">
        <f>IFERROR(IF(D121&gt;1,SUMIFS(Tabela7[Preço Médio],Tabela7[Código Negociação],D121,Tabela7[C/V],"c"),"")/W121,"")</f>
        <v/>
      </c>
      <c r="H121" s="80" t="str">
        <f t="shared" si="13"/>
        <v/>
      </c>
      <c r="I121" s="73" t="str">
        <f>IFERROR(IF(D121&gt;1,_xlfn.XLOOKUP(D121, Cotação!D:D,Cotação!C:C),""),"")</f>
        <v/>
      </c>
      <c r="J121" s="80" t="str">
        <f t="shared" si="17"/>
        <v/>
      </c>
      <c r="K121" s="73" t="str">
        <f>IFERROR(IF(D121&gt;1,(I121*Apuração!$E121)-(Apuração!$G121*Apuração!$E121),""),"")</f>
        <v/>
      </c>
      <c r="L121" s="43" t="str">
        <f>IFERROR(IF(D121&gt;1,SUMIFS(Tabela7[Quantidade],Tabela7[Código Negociação],D121,Tabela7[C/V],"c"),""),"")</f>
        <v/>
      </c>
      <c r="M121" s="43" t="str">
        <f>IFERROR(IF(D121&gt;1,SUMIFS(Tabela7[Quantidade],Tabela7[Código Negociação],D121,Tabela7[C/V],"v"),""),"")</f>
        <v/>
      </c>
      <c r="N121" s="106" t="str">
        <f t="shared" si="14"/>
        <v/>
      </c>
      <c r="O121" s="73" t="str">
        <f>IFERROR(IF(D121&gt;1,_xlfn.XLOOKUP(D121&amp;"v",Tabela7[Código CV],Tabela7[VPM-V],,0),""),"")</f>
        <v/>
      </c>
      <c r="P121" s="106" t="str">
        <f>IFERROR(IF(D121&gt;1,SUMIFS(Tabela7[Preço Médio],Tabela7[Código Negociação],D121,Tabela7[C/V],"v"),"")/X121,"")</f>
        <v/>
      </c>
      <c r="Q121" s="106" t="str">
        <f t="shared" si="15"/>
        <v/>
      </c>
      <c r="R121" s="106" t="str">
        <f t="shared" si="16"/>
        <v/>
      </c>
      <c r="S121" s="106" t="str">
        <f t="shared" si="18"/>
        <v/>
      </c>
      <c r="T121" s="106" t="str">
        <f t="shared" si="19"/>
        <v/>
      </c>
      <c r="U121" s="106" t="str">
        <f t="shared" si="20"/>
        <v/>
      </c>
      <c r="V121" s="107" t="str">
        <f t="shared" si="21"/>
        <v/>
      </c>
      <c r="W121" s="88">
        <f>IFERROR(COUNTIF(Tabela7[Código CV],D121&amp;"c"),"")</f>
        <v>0</v>
      </c>
      <c r="X121" s="88">
        <f>IFERROR(COUNTIF(Tabela7[Código CV],D121&amp;"v"),"")</f>
        <v>0</v>
      </c>
    </row>
    <row r="122" spans="2:24" ht="15" customHeight="1" x14ac:dyDescent="0.3">
      <c r="B122" s="109" t="str">
        <f>IFERROR(IF(D122&gt;1,_xlfn.XLOOKUP(D122, Tabela7[Código Negociação],Tabela7[Classe]),""),"")</f>
        <v/>
      </c>
      <c r="C122" s="43" t="str">
        <f>IFERROR(IF(D122&gt;1,_xlfn.XLOOKUP(D122, Tabela7[Código Negociação],Tabela7[Empresa Nome]),""),"")</f>
        <v/>
      </c>
      <c r="D122" s="82"/>
      <c r="E122" s="43" t="str">
        <f>IFERROR(IF(D122&gt;1,SUMIFS(Tabela7[Quantidade],Tabela7[Código Negociação],D122,Tabela7[C/V],"c")-SUMIFS(Tabela7[Quantidade],Tabela7[Código Negociação],D122,Tabela7[C/V],"v"),""),"")</f>
        <v/>
      </c>
      <c r="F122" s="73" t="str">
        <f>IFERROR(IF(D122&gt;1,_xlfn.XLOOKUP(D122&amp;"c",Tabela7[Código CV],Tabela7[VPM-C],,0),""),"")</f>
        <v/>
      </c>
      <c r="G122" s="106" t="str">
        <f>IFERROR(IF(D122&gt;1,SUMIFS(Tabela7[Preço Médio],Tabela7[Código Negociação],D122,Tabela7[C/V],"c"),"")/W122,"")</f>
        <v/>
      </c>
      <c r="H122" s="80" t="str">
        <f t="shared" si="13"/>
        <v/>
      </c>
      <c r="I122" s="73" t="str">
        <f>IFERROR(IF(D122&gt;1,_xlfn.XLOOKUP(D122, Cotação!D:D,Cotação!C:C),""),"")</f>
        <v/>
      </c>
      <c r="J122" s="80" t="str">
        <f t="shared" si="17"/>
        <v/>
      </c>
      <c r="K122" s="73" t="str">
        <f>IFERROR(IF(D122&gt;1,(I122*Apuração!$E122)-(Apuração!$G122*Apuração!$E122),""),"")</f>
        <v/>
      </c>
      <c r="L122" s="43" t="str">
        <f>IFERROR(IF(D122&gt;1,SUMIFS(Tabela7[Quantidade],Tabela7[Código Negociação],D122,Tabela7[C/V],"c"),""),"")</f>
        <v/>
      </c>
      <c r="M122" s="43" t="str">
        <f>IFERROR(IF(D122&gt;1,SUMIFS(Tabela7[Quantidade],Tabela7[Código Negociação],D122,Tabela7[C/V],"v"),""),"")</f>
        <v/>
      </c>
      <c r="N122" s="106" t="str">
        <f t="shared" si="14"/>
        <v/>
      </c>
      <c r="O122" s="73" t="str">
        <f>IFERROR(IF(D122&gt;1,_xlfn.XLOOKUP(D122&amp;"v",Tabela7[Código CV],Tabela7[VPM-V],,0),""),"")</f>
        <v/>
      </c>
      <c r="P122" s="106" t="str">
        <f>IFERROR(IF(D122&gt;1,SUMIFS(Tabela7[Preço Médio],Tabela7[Código Negociação],D122,Tabela7[C/V],"v"),"")/X122,"")</f>
        <v/>
      </c>
      <c r="Q122" s="106" t="str">
        <f t="shared" si="15"/>
        <v/>
      </c>
      <c r="R122" s="106" t="str">
        <f t="shared" si="16"/>
        <v/>
      </c>
      <c r="S122" s="106" t="str">
        <f t="shared" si="18"/>
        <v/>
      </c>
      <c r="T122" s="106" t="str">
        <f t="shared" si="19"/>
        <v/>
      </c>
      <c r="U122" s="106" t="str">
        <f t="shared" si="20"/>
        <v/>
      </c>
      <c r="V122" s="107" t="str">
        <f t="shared" si="21"/>
        <v/>
      </c>
      <c r="W122" s="88">
        <f>IFERROR(COUNTIF(Tabela7[Código CV],D122&amp;"c"),"")</f>
        <v>0</v>
      </c>
      <c r="X122" s="88">
        <f>IFERROR(COUNTIF(Tabela7[Código CV],D122&amp;"v"),"")</f>
        <v>0</v>
      </c>
    </row>
    <row r="123" spans="2:24" ht="15" customHeight="1" x14ac:dyDescent="0.3">
      <c r="B123" s="109" t="str">
        <f>IFERROR(IF(D123&gt;1,_xlfn.XLOOKUP(D123, Tabela7[Código Negociação],Tabela7[Classe]),""),"")</f>
        <v/>
      </c>
      <c r="C123" s="43" t="str">
        <f>IFERROR(IF(D123&gt;1,_xlfn.XLOOKUP(D123, Tabela7[Código Negociação],Tabela7[Empresa Nome]),""),"")</f>
        <v/>
      </c>
      <c r="D123" s="82"/>
      <c r="E123" s="43" t="str">
        <f>IFERROR(IF(D123&gt;1,SUMIFS(Tabela7[Quantidade],Tabela7[Código Negociação],D123,Tabela7[C/V],"c")-SUMIFS(Tabela7[Quantidade],Tabela7[Código Negociação],D123,Tabela7[C/V],"v"),""),"")</f>
        <v/>
      </c>
      <c r="F123" s="73" t="str">
        <f>IFERROR(IF(D123&gt;1,_xlfn.XLOOKUP(D123&amp;"c",Tabela7[Código CV],Tabela7[VPM-C],,0),""),"")</f>
        <v/>
      </c>
      <c r="G123" s="106" t="str">
        <f>IFERROR(IF(D123&gt;1,SUMIFS(Tabela7[Preço Médio],Tabela7[Código Negociação],D123,Tabela7[C/V],"c"),"")/W123,"")</f>
        <v/>
      </c>
      <c r="H123" s="80" t="str">
        <f t="shared" si="13"/>
        <v/>
      </c>
      <c r="I123" s="73" t="str">
        <f>IFERROR(IF(D123&gt;1,_xlfn.XLOOKUP(D123, Cotação!D:D,Cotação!C:C),""),"")</f>
        <v/>
      </c>
      <c r="J123" s="80" t="str">
        <f t="shared" si="17"/>
        <v/>
      </c>
      <c r="K123" s="73" t="str">
        <f>IFERROR(IF(D123&gt;1,(I123*Apuração!$E123)-(Apuração!$G123*Apuração!$E123),""),"")</f>
        <v/>
      </c>
      <c r="L123" s="43" t="str">
        <f>IFERROR(IF(D123&gt;1,SUMIFS(Tabela7[Quantidade],Tabela7[Código Negociação],D123,Tabela7[C/V],"c"),""),"")</f>
        <v/>
      </c>
      <c r="M123" s="43" t="str">
        <f>IFERROR(IF(D123&gt;1,SUMIFS(Tabela7[Quantidade],Tabela7[Código Negociação],D123,Tabela7[C/V],"v"),""),"")</f>
        <v/>
      </c>
      <c r="N123" s="106" t="str">
        <f t="shared" si="14"/>
        <v/>
      </c>
      <c r="O123" s="73" t="str">
        <f>IFERROR(IF(D123&gt;1,_xlfn.XLOOKUP(D123&amp;"v",Tabela7[Código CV],Tabela7[VPM-V],,0),""),"")</f>
        <v/>
      </c>
      <c r="P123" s="106" t="str">
        <f>IFERROR(IF(D123&gt;1,SUMIFS(Tabela7[Preço Médio],Tabela7[Código Negociação],D123,Tabela7[C/V],"v"),"")/X123,"")</f>
        <v/>
      </c>
      <c r="Q123" s="106" t="str">
        <f t="shared" si="15"/>
        <v/>
      </c>
      <c r="R123" s="106" t="str">
        <f t="shared" si="16"/>
        <v/>
      </c>
      <c r="S123" s="106" t="str">
        <f t="shared" si="18"/>
        <v/>
      </c>
      <c r="T123" s="106" t="str">
        <f t="shared" si="19"/>
        <v/>
      </c>
      <c r="U123" s="106" t="str">
        <f t="shared" si="20"/>
        <v/>
      </c>
      <c r="V123" s="107" t="str">
        <f t="shared" si="21"/>
        <v/>
      </c>
      <c r="W123" s="88">
        <f>IFERROR(COUNTIF(Tabela7[Código CV],D123&amp;"c"),"")</f>
        <v>0</v>
      </c>
      <c r="X123" s="88">
        <f>IFERROR(COUNTIF(Tabela7[Código CV],D123&amp;"v"),"")</f>
        <v>0</v>
      </c>
    </row>
    <row r="124" spans="2:24" ht="15" customHeight="1" x14ac:dyDescent="0.3">
      <c r="B124" s="109" t="str">
        <f>IFERROR(IF(D124&gt;1,_xlfn.XLOOKUP(D124, Tabela7[Código Negociação],Tabela7[Classe]),""),"")</f>
        <v/>
      </c>
      <c r="C124" s="43" t="str">
        <f>IFERROR(IF(D124&gt;1,_xlfn.XLOOKUP(D124, Tabela7[Código Negociação],Tabela7[Empresa Nome]),""),"")</f>
        <v/>
      </c>
      <c r="D124" s="82"/>
      <c r="E124" s="43" t="str">
        <f>IFERROR(IF(D124&gt;1,SUMIFS(Tabela7[Quantidade],Tabela7[Código Negociação],D124,Tabela7[C/V],"c")-SUMIFS(Tabela7[Quantidade],Tabela7[Código Negociação],D124,Tabela7[C/V],"v"),""),"")</f>
        <v/>
      </c>
      <c r="F124" s="73" t="str">
        <f>IFERROR(IF(D124&gt;1,_xlfn.XLOOKUP(D124&amp;"c",Tabela7[Código CV],Tabela7[VPM-C],,0),""),"")</f>
        <v/>
      </c>
      <c r="G124" s="106" t="str">
        <f>IFERROR(IF(D124&gt;1,SUMIFS(Tabela7[Preço Médio],Tabela7[Código Negociação],D124,Tabela7[C/V],"c"),"")/W124,"")</f>
        <v/>
      </c>
      <c r="H124" s="80" t="str">
        <f t="shared" si="13"/>
        <v/>
      </c>
      <c r="I124" s="73" t="str">
        <f>IFERROR(IF(D124&gt;1,_xlfn.XLOOKUP(D124, Cotação!D:D,Cotação!C:C),""),"")</f>
        <v/>
      </c>
      <c r="J124" s="80" t="str">
        <f t="shared" si="17"/>
        <v/>
      </c>
      <c r="K124" s="73" t="str">
        <f>IFERROR(IF(D124&gt;1,(I124*Apuração!$E124)-(Apuração!$G124*Apuração!$E124),""),"")</f>
        <v/>
      </c>
      <c r="L124" s="43" t="str">
        <f>IFERROR(IF(D124&gt;1,SUMIFS(Tabela7[Quantidade],Tabela7[Código Negociação],D124,Tabela7[C/V],"c"),""),"")</f>
        <v/>
      </c>
      <c r="M124" s="43" t="str">
        <f>IFERROR(IF(D124&gt;1,SUMIFS(Tabela7[Quantidade],Tabela7[Código Negociação],D124,Tabela7[C/V],"v"),""),"")</f>
        <v/>
      </c>
      <c r="N124" s="106" t="str">
        <f t="shared" si="14"/>
        <v/>
      </c>
      <c r="O124" s="73" t="str">
        <f>IFERROR(IF(D124&gt;1,_xlfn.XLOOKUP(D124&amp;"v",Tabela7[Código CV],Tabela7[VPM-V],,0),""),"")</f>
        <v/>
      </c>
      <c r="P124" s="106" t="str">
        <f>IFERROR(IF(D124&gt;1,SUMIFS(Tabela7[Preço Médio],Tabela7[Código Negociação],D124,Tabela7[C/V],"v"),"")/X124,"")</f>
        <v/>
      </c>
      <c r="Q124" s="106" t="str">
        <f t="shared" si="15"/>
        <v/>
      </c>
      <c r="R124" s="106" t="str">
        <f t="shared" si="16"/>
        <v/>
      </c>
      <c r="S124" s="106" t="str">
        <f t="shared" si="18"/>
        <v/>
      </c>
      <c r="T124" s="106" t="str">
        <f t="shared" si="19"/>
        <v/>
      </c>
      <c r="U124" s="106" t="str">
        <f t="shared" si="20"/>
        <v/>
      </c>
      <c r="V124" s="107" t="str">
        <f t="shared" si="21"/>
        <v/>
      </c>
      <c r="W124" s="88">
        <f>IFERROR(COUNTIF(Tabela7[Código CV],D124&amp;"c"),"")</f>
        <v>0</v>
      </c>
      <c r="X124" s="88">
        <f>IFERROR(COUNTIF(Tabela7[Código CV],D124&amp;"v"),"")</f>
        <v>0</v>
      </c>
    </row>
    <row r="125" spans="2:24" ht="15" customHeight="1" x14ac:dyDescent="0.3">
      <c r="B125" s="109" t="str">
        <f>IFERROR(IF(D125&gt;1,_xlfn.XLOOKUP(D125, Tabela7[Código Negociação],Tabela7[Classe]),""),"")</f>
        <v/>
      </c>
      <c r="C125" s="43" t="str">
        <f>IFERROR(IF(D125&gt;1,_xlfn.XLOOKUP(D125, Tabela7[Código Negociação],Tabela7[Empresa Nome]),""),"")</f>
        <v/>
      </c>
      <c r="D125" s="82"/>
      <c r="E125" s="43" t="str">
        <f>IFERROR(IF(D125&gt;1,SUMIFS(Tabela7[Quantidade],Tabela7[Código Negociação],D125,Tabela7[C/V],"c")-SUMIFS(Tabela7[Quantidade],Tabela7[Código Negociação],D125,Tabela7[C/V],"v"),""),"")</f>
        <v/>
      </c>
      <c r="F125" s="73" t="str">
        <f>IFERROR(IF(D125&gt;1,_xlfn.XLOOKUP(D125&amp;"c",Tabela7[Código CV],Tabela7[VPM-C],,0),""),"")</f>
        <v/>
      </c>
      <c r="G125" s="106" t="str">
        <f>IFERROR(IF(D125&gt;1,SUMIFS(Tabela7[Preço Médio],Tabela7[Código Negociação],D125,Tabela7[C/V],"c"),"")/W125,"")</f>
        <v/>
      </c>
      <c r="H125" s="80" t="str">
        <f t="shared" si="13"/>
        <v/>
      </c>
      <c r="I125" s="73" t="str">
        <f>IFERROR(IF(D125&gt;1,_xlfn.XLOOKUP(D125, Cotação!D:D,Cotação!C:C),""),"")</f>
        <v/>
      </c>
      <c r="J125" s="80" t="str">
        <f t="shared" si="17"/>
        <v/>
      </c>
      <c r="K125" s="73" t="str">
        <f>IFERROR(IF(D125&gt;1,(I125*Apuração!$E125)-(Apuração!$G125*Apuração!$E125),""),"")</f>
        <v/>
      </c>
      <c r="L125" s="43" t="str">
        <f>IFERROR(IF(D125&gt;1,SUMIFS(Tabela7[Quantidade],Tabela7[Código Negociação],D125,Tabela7[C/V],"c"),""),"")</f>
        <v/>
      </c>
      <c r="M125" s="43" t="str">
        <f>IFERROR(IF(D125&gt;1,SUMIFS(Tabela7[Quantidade],Tabela7[Código Negociação],D125,Tabela7[C/V],"v"),""),"")</f>
        <v/>
      </c>
      <c r="N125" s="106" t="str">
        <f t="shared" si="14"/>
        <v/>
      </c>
      <c r="O125" s="73" t="str">
        <f>IFERROR(IF(D125&gt;1,_xlfn.XLOOKUP(D125&amp;"v",Tabela7[Código CV],Tabela7[VPM-V],,0),""),"")</f>
        <v/>
      </c>
      <c r="P125" s="106" t="str">
        <f>IFERROR(IF(D125&gt;1,SUMIFS(Tabela7[Preço Médio],Tabela7[Código Negociação],D125,Tabela7[C/V],"v"),"")/X125,"")</f>
        <v/>
      </c>
      <c r="Q125" s="106" t="str">
        <f t="shared" si="15"/>
        <v/>
      </c>
      <c r="R125" s="106" t="str">
        <f t="shared" si="16"/>
        <v/>
      </c>
      <c r="S125" s="106" t="str">
        <f t="shared" si="18"/>
        <v/>
      </c>
      <c r="T125" s="106" t="str">
        <f t="shared" si="19"/>
        <v/>
      </c>
      <c r="U125" s="106" t="str">
        <f t="shared" si="20"/>
        <v/>
      </c>
      <c r="V125" s="107" t="str">
        <f t="shared" si="21"/>
        <v/>
      </c>
      <c r="W125" s="88">
        <f>IFERROR(COUNTIF(Tabela7[Código CV],D125&amp;"c"),"")</f>
        <v>0</v>
      </c>
      <c r="X125" s="88">
        <f>IFERROR(COUNTIF(Tabela7[Código CV],D125&amp;"v"),"")</f>
        <v>0</v>
      </c>
    </row>
    <row r="126" spans="2:24" ht="15" customHeight="1" x14ac:dyDescent="0.3">
      <c r="B126" s="109" t="str">
        <f>IFERROR(IF(D126&gt;1,_xlfn.XLOOKUP(D126, Tabela7[Código Negociação],Tabela7[Classe]),""),"")</f>
        <v/>
      </c>
      <c r="C126" s="43" t="str">
        <f>IFERROR(IF(D126&gt;1,_xlfn.XLOOKUP(D126, Tabela7[Código Negociação],Tabela7[Empresa Nome]),""),"")</f>
        <v/>
      </c>
      <c r="D126" s="82"/>
      <c r="E126" s="43" t="str">
        <f>IFERROR(IF(D126&gt;1,SUMIFS(Tabela7[Quantidade],Tabela7[Código Negociação],D126,Tabela7[C/V],"c")-SUMIFS(Tabela7[Quantidade],Tabela7[Código Negociação],D126,Tabela7[C/V],"v"),""),"")</f>
        <v/>
      </c>
      <c r="F126" s="73" t="str">
        <f>IFERROR(IF(D126&gt;1,_xlfn.XLOOKUP(D126&amp;"c",Tabela7[Código CV],Tabela7[VPM-C],,0),""),"")</f>
        <v/>
      </c>
      <c r="G126" s="106" t="str">
        <f>IFERROR(IF(D126&gt;1,SUMIFS(Tabela7[Preço Médio],Tabela7[Código Negociação],D126,Tabela7[C/V],"c"),"")/W126,"")</f>
        <v/>
      </c>
      <c r="H126" s="80" t="str">
        <f t="shared" si="13"/>
        <v/>
      </c>
      <c r="I126" s="73" t="str">
        <f>IFERROR(IF(D126&gt;1,_xlfn.XLOOKUP(D126, Cotação!D:D,Cotação!C:C),""),"")</f>
        <v/>
      </c>
      <c r="J126" s="80" t="str">
        <f t="shared" si="17"/>
        <v/>
      </c>
      <c r="K126" s="73" t="str">
        <f>IFERROR(IF(D126&gt;1,(I126*Apuração!$E126)-(Apuração!$G126*Apuração!$E126),""),"")</f>
        <v/>
      </c>
      <c r="L126" s="43" t="str">
        <f>IFERROR(IF(D126&gt;1,SUMIFS(Tabela7[Quantidade],Tabela7[Código Negociação],D126,Tabela7[C/V],"c"),""),"")</f>
        <v/>
      </c>
      <c r="M126" s="43" t="str">
        <f>IFERROR(IF(D126&gt;1,SUMIFS(Tabela7[Quantidade],Tabela7[Código Negociação],D126,Tabela7[C/V],"v"),""),"")</f>
        <v/>
      </c>
      <c r="N126" s="106" t="str">
        <f t="shared" si="14"/>
        <v/>
      </c>
      <c r="O126" s="73" t="str">
        <f>IFERROR(IF(D126&gt;1,_xlfn.XLOOKUP(D126&amp;"v",Tabela7[Código CV],Tabela7[VPM-V],,0),""),"")</f>
        <v/>
      </c>
      <c r="P126" s="106" t="str">
        <f>IFERROR(IF(D126&gt;1,SUMIFS(Tabela7[Preço Médio],Tabela7[Código Negociação],D126,Tabela7[C/V],"v"),"")/X126,"")</f>
        <v/>
      </c>
      <c r="Q126" s="106" t="str">
        <f t="shared" si="15"/>
        <v/>
      </c>
      <c r="R126" s="106" t="str">
        <f t="shared" si="16"/>
        <v/>
      </c>
      <c r="S126" s="106" t="str">
        <f t="shared" si="18"/>
        <v/>
      </c>
      <c r="T126" s="106" t="str">
        <f t="shared" si="19"/>
        <v/>
      </c>
      <c r="U126" s="106" t="str">
        <f t="shared" si="20"/>
        <v/>
      </c>
      <c r="V126" s="107" t="str">
        <f t="shared" si="21"/>
        <v/>
      </c>
      <c r="W126" s="88">
        <f>IFERROR(COUNTIF(Tabela7[Código CV],D126&amp;"c"),"")</f>
        <v>0</v>
      </c>
      <c r="X126" s="88">
        <f>IFERROR(COUNTIF(Tabela7[Código CV],D126&amp;"v"),"")</f>
        <v>0</v>
      </c>
    </row>
    <row r="127" spans="2:24" ht="15" customHeight="1" x14ac:dyDescent="0.3">
      <c r="B127" s="109" t="str">
        <f>IFERROR(IF(D127&gt;1,_xlfn.XLOOKUP(D127, Tabela7[Código Negociação],Tabela7[Classe]),""),"")</f>
        <v/>
      </c>
      <c r="C127" s="43" t="str">
        <f>IFERROR(IF(D127&gt;1,_xlfn.XLOOKUP(D127, Tabela7[Código Negociação],Tabela7[Empresa Nome]),""),"")</f>
        <v/>
      </c>
      <c r="D127" s="82"/>
      <c r="E127" s="43" t="str">
        <f>IFERROR(IF(D127&gt;1,SUMIFS(Tabela7[Quantidade],Tabela7[Código Negociação],D127,Tabela7[C/V],"c")-SUMIFS(Tabela7[Quantidade],Tabela7[Código Negociação],D127,Tabela7[C/V],"v"),""),"")</f>
        <v/>
      </c>
      <c r="F127" s="73" t="str">
        <f>IFERROR(IF(D127&gt;1,_xlfn.XLOOKUP(D127&amp;"c",Tabela7[Código CV],Tabela7[VPM-C],,0),""),"")</f>
        <v/>
      </c>
      <c r="G127" s="106" t="str">
        <f>IFERROR(IF(D127&gt;1,SUMIFS(Tabela7[Preço Médio],Tabela7[Código Negociação],D127,Tabela7[C/V],"c"),"")/W127,"")</f>
        <v/>
      </c>
      <c r="H127" s="80" t="str">
        <f t="shared" si="13"/>
        <v/>
      </c>
      <c r="I127" s="73" t="str">
        <f>IFERROR(IF(D127&gt;1,_xlfn.XLOOKUP(D127, Cotação!D:D,Cotação!C:C),""),"")</f>
        <v/>
      </c>
      <c r="J127" s="80" t="str">
        <f t="shared" si="17"/>
        <v/>
      </c>
      <c r="K127" s="73" t="str">
        <f>IFERROR(IF(D127&gt;1,(I127*Apuração!$E127)-(Apuração!$G127*Apuração!$E127),""),"")</f>
        <v/>
      </c>
      <c r="L127" s="43" t="str">
        <f>IFERROR(IF(D127&gt;1,SUMIFS(Tabela7[Quantidade],Tabela7[Código Negociação],D127,Tabela7[C/V],"c"),""),"")</f>
        <v/>
      </c>
      <c r="M127" s="43" t="str">
        <f>IFERROR(IF(D127&gt;1,SUMIFS(Tabela7[Quantidade],Tabela7[Código Negociação],D127,Tabela7[C/V],"v"),""),"")</f>
        <v/>
      </c>
      <c r="N127" s="106" t="str">
        <f t="shared" si="14"/>
        <v/>
      </c>
      <c r="O127" s="73" t="str">
        <f>IFERROR(IF(D127&gt;1,_xlfn.XLOOKUP(D127&amp;"v",Tabela7[Código CV],Tabela7[VPM-V],,0),""),"")</f>
        <v/>
      </c>
      <c r="P127" s="106" t="str">
        <f>IFERROR(IF(D127&gt;1,SUMIFS(Tabela7[Preço Médio],Tabela7[Código Negociação],D127,Tabela7[C/V],"v"),"")/X127,"")</f>
        <v/>
      </c>
      <c r="Q127" s="106" t="str">
        <f t="shared" si="15"/>
        <v/>
      </c>
      <c r="R127" s="106" t="str">
        <f t="shared" si="16"/>
        <v/>
      </c>
      <c r="S127" s="106" t="str">
        <f t="shared" si="18"/>
        <v/>
      </c>
      <c r="T127" s="106" t="str">
        <f t="shared" si="19"/>
        <v/>
      </c>
      <c r="U127" s="106" t="str">
        <f t="shared" si="20"/>
        <v/>
      </c>
      <c r="V127" s="107" t="str">
        <f t="shared" si="21"/>
        <v/>
      </c>
      <c r="W127" s="88">
        <f>IFERROR(COUNTIF(Tabela7[Código CV],D127&amp;"c"),"")</f>
        <v>0</v>
      </c>
      <c r="X127" s="88">
        <f>IFERROR(COUNTIF(Tabela7[Código CV],D127&amp;"v"),"")</f>
        <v>0</v>
      </c>
    </row>
    <row r="128" spans="2:24" ht="15" customHeight="1" x14ac:dyDescent="0.3">
      <c r="B128" s="109" t="str">
        <f>IFERROR(IF(D128&gt;1,_xlfn.XLOOKUP(D128, Tabela7[Código Negociação],Tabela7[Classe]),""),"")</f>
        <v/>
      </c>
      <c r="C128" s="43" t="str">
        <f>IFERROR(IF(D128&gt;1,_xlfn.XLOOKUP(D128, Tabela7[Código Negociação],Tabela7[Empresa Nome]),""),"")</f>
        <v/>
      </c>
      <c r="D128" s="82"/>
      <c r="E128" s="43" t="str">
        <f>IFERROR(IF(D128&gt;1,SUMIFS(Tabela7[Quantidade],Tabela7[Código Negociação],D128,Tabela7[C/V],"c")-SUMIFS(Tabela7[Quantidade],Tabela7[Código Negociação],D128,Tabela7[C/V],"v"),""),"")</f>
        <v/>
      </c>
      <c r="F128" s="73" t="str">
        <f>IFERROR(IF(D128&gt;1,_xlfn.XLOOKUP(D128&amp;"c",Tabela7[Código CV],Tabela7[VPM-C],,0),""),"")</f>
        <v/>
      </c>
      <c r="G128" s="106" t="str">
        <f>IFERROR(IF(D128&gt;1,SUMIFS(Tabela7[Preço Médio],Tabela7[Código Negociação],D128,Tabela7[C/V],"c"),"")/W128,"")</f>
        <v/>
      </c>
      <c r="H128" s="80" t="str">
        <f t="shared" si="13"/>
        <v/>
      </c>
      <c r="I128" s="73" t="str">
        <f>IFERROR(IF(D128&gt;1,_xlfn.XLOOKUP(D128, Cotação!D:D,Cotação!C:C),""),"")</f>
        <v/>
      </c>
      <c r="J128" s="80" t="str">
        <f t="shared" si="17"/>
        <v/>
      </c>
      <c r="K128" s="73" t="str">
        <f>IFERROR(IF(D128&gt;1,(I128*Apuração!$E128)-(Apuração!$G128*Apuração!$E128),""),"")</f>
        <v/>
      </c>
      <c r="L128" s="43" t="str">
        <f>IFERROR(IF(D128&gt;1,SUMIFS(Tabela7[Quantidade],Tabela7[Código Negociação],D128,Tabela7[C/V],"c"),""),"")</f>
        <v/>
      </c>
      <c r="M128" s="43" t="str">
        <f>IFERROR(IF(D128&gt;1,SUMIFS(Tabela7[Quantidade],Tabela7[Código Negociação],D128,Tabela7[C/V],"v"),""),"")</f>
        <v/>
      </c>
      <c r="N128" s="106" t="str">
        <f t="shared" si="14"/>
        <v/>
      </c>
      <c r="O128" s="73" t="str">
        <f>IFERROR(IF(D128&gt;1,_xlfn.XLOOKUP(D128&amp;"v",Tabela7[Código CV],Tabela7[VPM-V],,0),""),"")</f>
        <v/>
      </c>
      <c r="P128" s="106" t="str">
        <f>IFERROR(IF(D128&gt;1,SUMIFS(Tabela7[Preço Médio],Tabela7[Código Negociação],D128,Tabela7[C/V],"v"),"")/X128,"")</f>
        <v/>
      </c>
      <c r="Q128" s="106" t="str">
        <f t="shared" si="15"/>
        <v/>
      </c>
      <c r="R128" s="106" t="str">
        <f t="shared" si="16"/>
        <v/>
      </c>
      <c r="S128" s="106" t="str">
        <f t="shared" si="18"/>
        <v/>
      </c>
      <c r="T128" s="106" t="str">
        <f t="shared" si="19"/>
        <v/>
      </c>
      <c r="U128" s="106" t="str">
        <f t="shared" si="20"/>
        <v/>
      </c>
      <c r="V128" s="107" t="str">
        <f t="shared" si="21"/>
        <v/>
      </c>
      <c r="W128" s="88">
        <f>IFERROR(COUNTIF(Tabela7[Código CV],D128&amp;"c"),"")</f>
        <v>0</v>
      </c>
      <c r="X128" s="88">
        <f>IFERROR(COUNTIF(Tabela7[Código CV],D128&amp;"v"),"")</f>
        <v>0</v>
      </c>
    </row>
    <row r="129" spans="2:24" ht="15" customHeight="1" x14ac:dyDescent="0.3">
      <c r="B129" s="109" t="str">
        <f>IFERROR(IF(D129&gt;1,_xlfn.XLOOKUP(D129, Tabela7[Código Negociação],Tabela7[Classe]),""),"")</f>
        <v/>
      </c>
      <c r="C129" s="43" t="str">
        <f>IFERROR(IF(D129&gt;1,_xlfn.XLOOKUP(D129, Tabela7[Código Negociação],Tabela7[Empresa Nome]),""),"")</f>
        <v/>
      </c>
      <c r="D129" s="82"/>
      <c r="E129" s="43" t="str">
        <f>IFERROR(IF(D129&gt;1,SUMIFS(Tabela7[Quantidade],Tabela7[Código Negociação],D129,Tabela7[C/V],"c")-SUMIFS(Tabela7[Quantidade],Tabela7[Código Negociação],D129,Tabela7[C/V],"v"),""),"")</f>
        <v/>
      </c>
      <c r="F129" s="73" t="str">
        <f>IFERROR(IF(D129&gt;1,_xlfn.XLOOKUP(D129&amp;"c",Tabela7[Código CV],Tabela7[VPM-C],,0),""),"")</f>
        <v/>
      </c>
      <c r="G129" s="106" t="str">
        <f>IFERROR(IF(D129&gt;1,SUMIFS(Tabela7[Preço Médio],Tabela7[Código Negociação],D129,Tabela7[C/V],"c"),"")/W129,"")</f>
        <v/>
      </c>
      <c r="H129" s="80" t="str">
        <f t="shared" si="13"/>
        <v/>
      </c>
      <c r="I129" s="73" t="str">
        <f>IFERROR(IF(D129&gt;1,_xlfn.XLOOKUP(D129, Cotação!D:D,Cotação!C:C),""),"")</f>
        <v/>
      </c>
      <c r="J129" s="80" t="str">
        <f t="shared" si="17"/>
        <v/>
      </c>
      <c r="K129" s="73" t="str">
        <f>IFERROR(IF(D129&gt;1,(I129*Apuração!$E129)-(Apuração!$G129*Apuração!$E129),""),"")</f>
        <v/>
      </c>
      <c r="L129" s="43" t="str">
        <f>IFERROR(IF(D129&gt;1,SUMIFS(Tabela7[Quantidade],Tabela7[Código Negociação],D129,Tabela7[C/V],"c"),""),"")</f>
        <v/>
      </c>
      <c r="M129" s="43" t="str">
        <f>IFERROR(IF(D129&gt;1,SUMIFS(Tabela7[Quantidade],Tabela7[Código Negociação],D129,Tabela7[C/V],"v"),""),"")</f>
        <v/>
      </c>
      <c r="N129" s="106" t="str">
        <f t="shared" si="14"/>
        <v/>
      </c>
      <c r="O129" s="73" t="str">
        <f>IFERROR(IF(D129&gt;1,_xlfn.XLOOKUP(D129&amp;"v",Tabela7[Código CV],Tabela7[VPM-V],,0),""),"")</f>
        <v/>
      </c>
      <c r="P129" s="106" t="str">
        <f>IFERROR(IF(D129&gt;1,SUMIFS(Tabela7[Preço Médio],Tabela7[Código Negociação],D129,Tabela7[C/V],"v"),"")/X129,"")</f>
        <v/>
      </c>
      <c r="Q129" s="106" t="str">
        <f t="shared" si="15"/>
        <v/>
      </c>
      <c r="R129" s="106" t="str">
        <f t="shared" si="16"/>
        <v/>
      </c>
      <c r="S129" s="106" t="str">
        <f t="shared" si="18"/>
        <v/>
      </c>
      <c r="T129" s="106" t="str">
        <f t="shared" si="19"/>
        <v/>
      </c>
      <c r="U129" s="106" t="str">
        <f t="shared" si="20"/>
        <v/>
      </c>
      <c r="V129" s="107" t="str">
        <f t="shared" si="21"/>
        <v/>
      </c>
      <c r="W129" s="88">
        <f>IFERROR(COUNTIF(Tabela7[Código CV],D129&amp;"c"),"")</f>
        <v>0</v>
      </c>
      <c r="X129" s="88">
        <f>IFERROR(COUNTIF(Tabela7[Código CV],D129&amp;"v"),"")</f>
        <v>0</v>
      </c>
    </row>
    <row r="130" spans="2:24" ht="15" customHeight="1" x14ac:dyDescent="0.3">
      <c r="B130" s="109" t="str">
        <f>IFERROR(IF(D130&gt;1,_xlfn.XLOOKUP(D130, Tabela7[Código Negociação],Tabela7[Classe]),""),"")</f>
        <v/>
      </c>
      <c r="C130" s="43" t="str">
        <f>IFERROR(IF(D130&gt;1,_xlfn.XLOOKUP(D130, Tabela7[Código Negociação],Tabela7[Empresa Nome]),""),"")</f>
        <v/>
      </c>
      <c r="D130" s="82"/>
      <c r="E130" s="43" t="str">
        <f>IFERROR(IF(D130&gt;1,SUMIFS(Tabela7[Quantidade],Tabela7[Código Negociação],D130,Tabela7[C/V],"c")-SUMIFS(Tabela7[Quantidade],Tabela7[Código Negociação],D130,Tabela7[C/V],"v"),""),"")</f>
        <v/>
      </c>
      <c r="F130" s="73" t="str">
        <f>IFERROR(IF(D130&gt;1,_xlfn.XLOOKUP(D130&amp;"c",Tabela7[Código CV],Tabela7[VPM-C],,0),""),"")</f>
        <v/>
      </c>
      <c r="G130" s="106" t="str">
        <f>IFERROR(IF(D130&gt;1,SUMIFS(Tabela7[Preço Médio],Tabela7[Código Negociação],D130,Tabela7[C/V],"c"),"")/W130,"")</f>
        <v/>
      </c>
      <c r="H130" s="80" t="str">
        <f t="shared" si="13"/>
        <v/>
      </c>
      <c r="I130" s="73" t="str">
        <f>IFERROR(IF(D130&gt;1,_xlfn.XLOOKUP(D130, Cotação!D:D,Cotação!C:C),""),"")</f>
        <v/>
      </c>
      <c r="J130" s="80" t="str">
        <f t="shared" si="17"/>
        <v/>
      </c>
      <c r="K130" s="73" t="str">
        <f>IFERROR(IF(D130&gt;1,(I130*Apuração!$E130)-(Apuração!$G130*Apuração!$E130),""),"")</f>
        <v/>
      </c>
      <c r="L130" s="43" t="str">
        <f>IFERROR(IF(D130&gt;1,SUMIFS(Tabela7[Quantidade],Tabela7[Código Negociação],D130,Tabela7[C/V],"c"),""),"")</f>
        <v/>
      </c>
      <c r="M130" s="43" t="str">
        <f>IFERROR(IF(D130&gt;1,SUMIFS(Tabela7[Quantidade],Tabela7[Código Negociação],D130,Tabela7[C/V],"v"),""),"")</f>
        <v/>
      </c>
      <c r="N130" s="106" t="str">
        <f t="shared" si="14"/>
        <v/>
      </c>
      <c r="O130" s="73" t="str">
        <f>IFERROR(IF(D130&gt;1,_xlfn.XLOOKUP(D130&amp;"v",Tabela7[Código CV],Tabela7[VPM-V],,0),""),"")</f>
        <v/>
      </c>
      <c r="P130" s="106" t="str">
        <f>IFERROR(IF(D130&gt;1,SUMIFS(Tabela7[Preço Médio],Tabela7[Código Negociação],D130,Tabela7[C/V],"v"),"")/X130,"")</f>
        <v/>
      </c>
      <c r="Q130" s="106" t="str">
        <f t="shared" si="15"/>
        <v/>
      </c>
      <c r="R130" s="106" t="str">
        <f t="shared" si="16"/>
        <v/>
      </c>
      <c r="S130" s="106" t="str">
        <f t="shared" si="18"/>
        <v/>
      </c>
      <c r="T130" s="106" t="str">
        <f t="shared" si="19"/>
        <v/>
      </c>
      <c r="U130" s="106" t="str">
        <f t="shared" si="20"/>
        <v/>
      </c>
      <c r="V130" s="107" t="str">
        <f t="shared" si="21"/>
        <v/>
      </c>
      <c r="W130" s="88">
        <f>IFERROR(COUNTIF(Tabela7[Código CV],D130&amp;"c"),"")</f>
        <v>0</v>
      </c>
      <c r="X130" s="88">
        <f>IFERROR(COUNTIF(Tabela7[Código CV],D130&amp;"v"),"")</f>
        <v>0</v>
      </c>
    </row>
    <row r="131" spans="2:24" ht="15" customHeight="1" x14ac:dyDescent="0.3">
      <c r="B131" s="109" t="str">
        <f>IFERROR(IF(D131&gt;1,_xlfn.XLOOKUP(D131, Tabela7[Código Negociação],Tabela7[Classe]),""),"")</f>
        <v/>
      </c>
      <c r="C131" s="43" t="str">
        <f>IFERROR(IF(D131&gt;1,_xlfn.XLOOKUP(D131, Tabela7[Código Negociação],Tabela7[Empresa Nome]),""),"")</f>
        <v/>
      </c>
      <c r="D131" s="82"/>
      <c r="E131" s="43" t="str">
        <f>IFERROR(IF(D131&gt;1,SUMIFS(Tabela7[Quantidade],Tabela7[Código Negociação],D131,Tabela7[C/V],"c")-SUMIFS(Tabela7[Quantidade],Tabela7[Código Negociação],D131,Tabela7[C/V],"v"),""),"")</f>
        <v/>
      </c>
      <c r="F131" s="73" t="str">
        <f>IFERROR(IF(D131&gt;1,_xlfn.XLOOKUP(D131&amp;"c",Tabela7[Código CV],Tabela7[VPM-C],,0),""),"")</f>
        <v/>
      </c>
      <c r="G131" s="106" t="str">
        <f>IFERROR(IF(D131&gt;1,SUMIFS(Tabela7[Preço Médio],Tabela7[Código Negociação],D131,Tabela7[C/V],"c"),"")/W131,"")</f>
        <v/>
      </c>
      <c r="H131" s="80" t="str">
        <f t="shared" si="13"/>
        <v/>
      </c>
      <c r="I131" s="73" t="str">
        <f>IFERROR(IF(D131&gt;1,_xlfn.XLOOKUP(D131, Cotação!D:D,Cotação!C:C),""),"")</f>
        <v/>
      </c>
      <c r="J131" s="80" t="str">
        <f t="shared" si="17"/>
        <v/>
      </c>
      <c r="K131" s="73" t="str">
        <f>IFERROR(IF(D131&gt;1,(I131*Apuração!$E131)-(Apuração!$G131*Apuração!$E131),""),"")</f>
        <v/>
      </c>
      <c r="L131" s="43" t="str">
        <f>IFERROR(IF(D131&gt;1,SUMIFS(Tabela7[Quantidade],Tabela7[Código Negociação],D131,Tabela7[C/V],"c"),""),"")</f>
        <v/>
      </c>
      <c r="M131" s="43" t="str">
        <f>IFERROR(IF(D131&gt;1,SUMIFS(Tabela7[Quantidade],Tabela7[Código Negociação],D131,Tabela7[C/V],"v"),""),"")</f>
        <v/>
      </c>
      <c r="N131" s="106" t="str">
        <f t="shared" si="14"/>
        <v/>
      </c>
      <c r="O131" s="73" t="str">
        <f>IFERROR(IF(D131&gt;1,_xlfn.XLOOKUP(D131&amp;"v",Tabela7[Código CV],Tabela7[VPM-V],,0),""),"")</f>
        <v/>
      </c>
      <c r="P131" s="106" t="str">
        <f>IFERROR(IF(D131&gt;1,SUMIFS(Tabela7[Preço Médio],Tabela7[Código Negociação],D131,Tabela7[C/V],"v"),"")/X131,"")</f>
        <v/>
      </c>
      <c r="Q131" s="106" t="str">
        <f t="shared" si="15"/>
        <v/>
      </c>
      <c r="R131" s="106" t="str">
        <f t="shared" si="16"/>
        <v/>
      </c>
      <c r="S131" s="106" t="str">
        <f t="shared" si="18"/>
        <v/>
      </c>
      <c r="T131" s="106" t="str">
        <f t="shared" si="19"/>
        <v/>
      </c>
      <c r="U131" s="106" t="str">
        <f t="shared" si="20"/>
        <v/>
      </c>
      <c r="V131" s="107" t="str">
        <f t="shared" si="21"/>
        <v/>
      </c>
      <c r="W131" s="88">
        <f>IFERROR(COUNTIF(Tabela7[Código CV],D131&amp;"c"),"")</f>
        <v>0</v>
      </c>
      <c r="X131" s="88">
        <f>IFERROR(COUNTIF(Tabela7[Código CV],D131&amp;"v"),"")</f>
        <v>0</v>
      </c>
    </row>
    <row r="132" spans="2:24" ht="15" customHeight="1" x14ac:dyDescent="0.3">
      <c r="B132" s="109" t="str">
        <f>IFERROR(IF(D132&gt;1,_xlfn.XLOOKUP(D132, Tabela7[Código Negociação],Tabela7[Classe]),""),"")</f>
        <v/>
      </c>
      <c r="C132" s="43" t="str">
        <f>IFERROR(IF(D132&gt;1,_xlfn.XLOOKUP(D132, Tabela7[Código Negociação],Tabela7[Empresa Nome]),""),"")</f>
        <v/>
      </c>
      <c r="D132" s="82"/>
      <c r="E132" s="43" t="str">
        <f>IFERROR(IF(D132&gt;1,SUMIFS(Tabela7[Quantidade],Tabela7[Código Negociação],D132,Tabela7[C/V],"c")-SUMIFS(Tabela7[Quantidade],Tabela7[Código Negociação],D132,Tabela7[C/V],"v"),""),"")</f>
        <v/>
      </c>
      <c r="F132" s="73" t="str">
        <f>IFERROR(IF(D132&gt;1,_xlfn.XLOOKUP(D132&amp;"c",Tabela7[Código CV],Tabela7[VPM-C],,0),""),"")</f>
        <v/>
      </c>
      <c r="G132" s="106" t="str">
        <f>IFERROR(IF(D132&gt;1,SUMIFS(Tabela7[Preço Médio],Tabela7[Código Negociação],D132,Tabela7[C/V],"c"),"")/W132,"")</f>
        <v/>
      </c>
      <c r="H132" s="80" t="str">
        <f t="shared" ref="H132:H195" si="22">IFERROR(E132*G132,"")</f>
        <v/>
      </c>
      <c r="I132" s="73" t="str">
        <f>IFERROR(IF(D132&gt;1,_xlfn.XLOOKUP(D132, Cotação!D:D,Cotação!C:C),""),"")</f>
        <v/>
      </c>
      <c r="J132" s="80" t="str">
        <f t="shared" si="17"/>
        <v/>
      </c>
      <c r="K132" s="73" t="str">
        <f>IFERROR(IF(D132&gt;1,(I132*Apuração!$E132)-(Apuração!$G132*Apuração!$E132),""),"")</f>
        <v/>
      </c>
      <c r="L132" s="43" t="str">
        <f>IFERROR(IF(D132&gt;1,SUMIFS(Tabela7[Quantidade],Tabela7[Código Negociação],D132,Tabela7[C/V],"c"),""),"")</f>
        <v/>
      </c>
      <c r="M132" s="43" t="str">
        <f>IFERROR(IF(D132&gt;1,SUMIFS(Tabela7[Quantidade],Tabela7[Código Negociação],D132,Tabela7[C/V],"v"),""),"")</f>
        <v/>
      </c>
      <c r="N132" s="106" t="str">
        <f t="shared" ref="N132:N195" si="23">IFERROR(L132*G132,"")</f>
        <v/>
      </c>
      <c r="O132" s="73" t="str">
        <f>IFERROR(IF(D132&gt;1,_xlfn.XLOOKUP(D132&amp;"v",Tabela7[Código CV],Tabela7[VPM-V],,0),""),"")</f>
        <v/>
      </c>
      <c r="P132" s="106" t="str">
        <f>IFERROR(IF(D132&gt;1,SUMIFS(Tabela7[Preço Médio],Tabela7[Código Negociação],D132,Tabela7[C/V],"v"),"")/X132,"")</f>
        <v/>
      </c>
      <c r="Q132" s="106" t="str">
        <f t="shared" ref="Q132:Q195" si="24">IFERROR(P132*M132,"")</f>
        <v/>
      </c>
      <c r="R132" s="106" t="str">
        <f t="shared" ref="R132:R195" si="25">IFERROR(M132*G132,"")</f>
        <v/>
      </c>
      <c r="S132" s="106" t="str">
        <f t="shared" si="18"/>
        <v/>
      </c>
      <c r="T132" s="106" t="str">
        <f t="shared" si="19"/>
        <v/>
      </c>
      <c r="U132" s="106" t="str">
        <f t="shared" si="20"/>
        <v/>
      </c>
      <c r="V132" s="107" t="str">
        <f t="shared" si="21"/>
        <v/>
      </c>
      <c r="W132" s="88">
        <f>IFERROR(COUNTIF(Tabela7[Código CV],D132&amp;"c"),"")</f>
        <v>0</v>
      </c>
      <c r="X132" s="88">
        <f>IFERROR(COUNTIF(Tabela7[Código CV],D132&amp;"v"),"")</f>
        <v>0</v>
      </c>
    </row>
    <row r="133" spans="2:24" ht="15" customHeight="1" x14ac:dyDescent="0.3">
      <c r="B133" s="109" t="str">
        <f>IFERROR(IF(D133&gt;1,_xlfn.XLOOKUP(D133, Tabela7[Código Negociação],Tabela7[Classe]),""),"")</f>
        <v/>
      </c>
      <c r="C133" s="43" t="str">
        <f>IFERROR(IF(D133&gt;1,_xlfn.XLOOKUP(D133, Tabela7[Código Negociação],Tabela7[Empresa Nome]),""),"")</f>
        <v/>
      </c>
      <c r="D133" s="82"/>
      <c r="E133" s="43" t="str">
        <f>IFERROR(IF(D133&gt;1,SUMIFS(Tabela7[Quantidade],Tabela7[Código Negociação],D133,Tabela7[C/V],"c")-SUMIFS(Tabela7[Quantidade],Tabela7[Código Negociação],D133,Tabela7[C/V],"v"),""),"")</f>
        <v/>
      </c>
      <c r="F133" s="73" t="str">
        <f>IFERROR(IF(D133&gt;1,_xlfn.XLOOKUP(D133&amp;"c",Tabela7[Código CV],Tabela7[VPM-C],,0),""),"")</f>
        <v/>
      </c>
      <c r="G133" s="106" t="str">
        <f>IFERROR(IF(D133&gt;1,SUMIFS(Tabela7[Preço Médio],Tabela7[Código Negociação],D133,Tabela7[C/V],"c"),"")/W133,"")</f>
        <v/>
      </c>
      <c r="H133" s="80" t="str">
        <f t="shared" si="22"/>
        <v/>
      </c>
      <c r="I133" s="73" t="str">
        <f>IFERROR(IF(D133&gt;1,_xlfn.XLOOKUP(D133, Cotação!D:D,Cotação!C:C),""),"")</f>
        <v/>
      </c>
      <c r="J133" s="80" t="str">
        <f t="shared" ref="J133:J196" si="26">IFERROR(I133*E133,"")</f>
        <v/>
      </c>
      <c r="K133" s="73" t="str">
        <f>IFERROR(IF(D133&gt;1,(I133*Apuração!$E133)-(Apuração!$G133*Apuração!$E133),""),"")</f>
        <v/>
      </c>
      <c r="L133" s="43" t="str">
        <f>IFERROR(IF(D133&gt;1,SUMIFS(Tabela7[Quantidade],Tabela7[Código Negociação],D133,Tabela7[C/V],"c"),""),"")</f>
        <v/>
      </c>
      <c r="M133" s="43" t="str">
        <f>IFERROR(IF(D133&gt;1,SUMIFS(Tabela7[Quantidade],Tabela7[Código Negociação],D133,Tabela7[C/V],"v"),""),"")</f>
        <v/>
      </c>
      <c r="N133" s="106" t="str">
        <f t="shared" si="23"/>
        <v/>
      </c>
      <c r="O133" s="73" t="str">
        <f>IFERROR(IF(D133&gt;1,_xlfn.XLOOKUP(D133&amp;"v",Tabela7[Código CV],Tabela7[VPM-V],,0),""),"")</f>
        <v/>
      </c>
      <c r="P133" s="106" t="str">
        <f>IFERROR(IF(D133&gt;1,SUMIFS(Tabela7[Preço Médio],Tabela7[Código Negociação],D133,Tabela7[C/V],"v"),"")/X133,"")</f>
        <v/>
      </c>
      <c r="Q133" s="106" t="str">
        <f t="shared" si="24"/>
        <v/>
      </c>
      <c r="R133" s="106" t="str">
        <f t="shared" si="25"/>
        <v/>
      </c>
      <c r="S133" s="106" t="str">
        <f t="shared" si="18"/>
        <v/>
      </c>
      <c r="T133" s="106" t="str">
        <f t="shared" si="19"/>
        <v/>
      </c>
      <c r="U133" s="106" t="str">
        <f t="shared" si="20"/>
        <v/>
      </c>
      <c r="V133" s="107" t="str">
        <f t="shared" si="21"/>
        <v/>
      </c>
      <c r="W133" s="88">
        <f>IFERROR(COUNTIF(Tabela7[Código CV],D133&amp;"c"),"")</f>
        <v>0</v>
      </c>
      <c r="X133" s="88">
        <f>IFERROR(COUNTIF(Tabela7[Código CV],D133&amp;"v"),"")</f>
        <v>0</v>
      </c>
    </row>
    <row r="134" spans="2:24" ht="15" customHeight="1" x14ac:dyDescent="0.3">
      <c r="B134" s="109" t="str">
        <f>IFERROR(IF(D134&gt;1,_xlfn.XLOOKUP(D134, Tabela7[Código Negociação],Tabela7[Classe]),""),"")</f>
        <v/>
      </c>
      <c r="C134" s="43" t="str">
        <f>IFERROR(IF(D134&gt;1,_xlfn.XLOOKUP(D134, Tabela7[Código Negociação],Tabela7[Empresa Nome]),""),"")</f>
        <v/>
      </c>
      <c r="D134" s="82"/>
      <c r="E134" s="43" t="str">
        <f>IFERROR(IF(D134&gt;1,SUMIFS(Tabela7[Quantidade],Tabela7[Código Negociação],D134,Tabela7[C/V],"c")-SUMIFS(Tabela7[Quantidade],Tabela7[Código Negociação],D134,Tabela7[C/V],"v"),""),"")</f>
        <v/>
      </c>
      <c r="F134" s="73" t="str">
        <f>IFERROR(IF(D134&gt;1,_xlfn.XLOOKUP(D134&amp;"c",Tabela7[Código CV],Tabela7[VPM-C],,0),""),"")</f>
        <v/>
      </c>
      <c r="G134" s="106" t="str">
        <f>IFERROR(IF(D134&gt;1,SUMIFS(Tabela7[Preço Médio],Tabela7[Código Negociação],D134,Tabela7[C/V],"c"),"")/W134,"")</f>
        <v/>
      </c>
      <c r="H134" s="80" t="str">
        <f t="shared" si="22"/>
        <v/>
      </c>
      <c r="I134" s="73" t="str">
        <f>IFERROR(IF(D134&gt;1,_xlfn.XLOOKUP(D134, Cotação!D:D,Cotação!C:C),""),"")</f>
        <v/>
      </c>
      <c r="J134" s="80" t="str">
        <f t="shared" si="26"/>
        <v/>
      </c>
      <c r="K134" s="73" t="str">
        <f>IFERROR(IF(D134&gt;1,(I134*Apuração!$E134)-(Apuração!$G134*Apuração!$E134),""),"")</f>
        <v/>
      </c>
      <c r="L134" s="43" t="str">
        <f>IFERROR(IF(D134&gt;1,SUMIFS(Tabela7[Quantidade],Tabela7[Código Negociação],D134,Tabela7[C/V],"c"),""),"")</f>
        <v/>
      </c>
      <c r="M134" s="43" t="str">
        <f>IFERROR(IF(D134&gt;1,SUMIFS(Tabela7[Quantidade],Tabela7[Código Negociação],D134,Tabela7[C/V],"v"),""),"")</f>
        <v/>
      </c>
      <c r="N134" s="106" t="str">
        <f t="shared" si="23"/>
        <v/>
      </c>
      <c r="O134" s="73" t="str">
        <f>IFERROR(IF(D134&gt;1,_xlfn.XLOOKUP(D134&amp;"v",Tabela7[Código CV],Tabela7[VPM-V],,0),""),"")</f>
        <v/>
      </c>
      <c r="P134" s="106" t="str">
        <f>IFERROR(IF(D134&gt;1,SUMIFS(Tabela7[Preço Médio],Tabela7[Código Negociação],D134,Tabela7[C/V],"v"),"")/X134,"")</f>
        <v/>
      </c>
      <c r="Q134" s="106" t="str">
        <f t="shared" si="24"/>
        <v/>
      </c>
      <c r="R134" s="106" t="str">
        <f t="shared" si="25"/>
        <v/>
      </c>
      <c r="S134" s="106" t="str">
        <f t="shared" si="18"/>
        <v/>
      </c>
      <c r="T134" s="106" t="str">
        <f t="shared" si="19"/>
        <v/>
      </c>
      <c r="U134" s="106" t="str">
        <f t="shared" si="20"/>
        <v/>
      </c>
      <c r="V134" s="107" t="str">
        <f t="shared" si="21"/>
        <v/>
      </c>
      <c r="W134" s="88">
        <f>IFERROR(COUNTIF(Tabela7[Código CV],D134&amp;"c"),"")</f>
        <v>0</v>
      </c>
      <c r="X134" s="88">
        <f>IFERROR(COUNTIF(Tabela7[Código CV],D134&amp;"v"),"")</f>
        <v>0</v>
      </c>
    </row>
    <row r="135" spans="2:24" ht="15" customHeight="1" x14ac:dyDescent="0.3">
      <c r="B135" s="109" t="str">
        <f>IFERROR(IF(D135&gt;1,_xlfn.XLOOKUP(D135, Tabela7[Código Negociação],Tabela7[Classe]),""),"")</f>
        <v/>
      </c>
      <c r="C135" s="43" t="str">
        <f>IFERROR(IF(D135&gt;1,_xlfn.XLOOKUP(D135, Tabela7[Código Negociação],Tabela7[Empresa Nome]),""),"")</f>
        <v/>
      </c>
      <c r="D135" s="82"/>
      <c r="E135" s="43" t="str">
        <f>IFERROR(IF(D135&gt;1,SUMIFS(Tabela7[Quantidade],Tabela7[Código Negociação],D135,Tabela7[C/V],"c")-SUMIFS(Tabela7[Quantidade],Tabela7[Código Negociação],D135,Tabela7[C/V],"v"),""),"")</f>
        <v/>
      </c>
      <c r="F135" s="73" t="str">
        <f>IFERROR(IF(D135&gt;1,_xlfn.XLOOKUP(D135&amp;"c",Tabela7[Código CV],Tabela7[VPM-C],,0),""),"")</f>
        <v/>
      </c>
      <c r="G135" s="106" t="str">
        <f>IFERROR(IF(D135&gt;1,SUMIFS(Tabela7[Preço Médio],Tabela7[Código Negociação],D135,Tabela7[C/V],"c"),"")/W135,"")</f>
        <v/>
      </c>
      <c r="H135" s="80" t="str">
        <f t="shared" si="22"/>
        <v/>
      </c>
      <c r="I135" s="73" t="str">
        <f>IFERROR(IF(D135&gt;1,_xlfn.XLOOKUP(D135, Cotação!D:D,Cotação!C:C),""),"")</f>
        <v/>
      </c>
      <c r="J135" s="80" t="str">
        <f t="shared" si="26"/>
        <v/>
      </c>
      <c r="K135" s="73" t="str">
        <f>IFERROR(IF(D135&gt;1,(I135*Apuração!$E135)-(Apuração!$G135*Apuração!$E135),""),"")</f>
        <v/>
      </c>
      <c r="L135" s="43" t="str">
        <f>IFERROR(IF(D135&gt;1,SUMIFS(Tabela7[Quantidade],Tabela7[Código Negociação],D135,Tabela7[C/V],"c"),""),"")</f>
        <v/>
      </c>
      <c r="M135" s="43" t="str">
        <f>IFERROR(IF(D135&gt;1,SUMIFS(Tabela7[Quantidade],Tabela7[Código Negociação],D135,Tabela7[C/V],"v"),""),"")</f>
        <v/>
      </c>
      <c r="N135" s="106" t="str">
        <f t="shared" si="23"/>
        <v/>
      </c>
      <c r="O135" s="73" t="str">
        <f>IFERROR(IF(D135&gt;1,_xlfn.XLOOKUP(D135&amp;"v",Tabela7[Código CV],Tabela7[VPM-V],,0),""),"")</f>
        <v/>
      </c>
      <c r="P135" s="106" t="str">
        <f>IFERROR(IF(D135&gt;1,SUMIFS(Tabela7[Preço Médio],Tabela7[Código Negociação],D135,Tabela7[C/V],"v"),"")/X135,"")</f>
        <v/>
      </c>
      <c r="Q135" s="106" t="str">
        <f t="shared" si="24"/>
        <v/>
      </c>
      <c r="R135" s="106" t="str">
        <f t="shared" si="25"/>
        <v/>
      </c>
      <c r="S135" s="106" t="str">
        <f t="shared" si="18"/>
        <v/>
      </c>
      <c r="T135" s="106" t="str">
        <f t="shared" si="19"/>
        <v/>
      </c>
      <c r="U135" s="106" t="str">
        <f t="shared" si="20"/>
        <v/>
      </c>
      <c r="V135" s="107" t="str">
        <f t="shared" si="21"/>
        <v/>
      </c>
      <c r="W135" s="88">
        <f>IFERROR(COUNTIF(Tabela7[Código CV],D135&amp;"c"),"")</f>
        <v>0</v>
      </c>
      <c r="X135" s="88">
        <f>IFERROR(COUNTIF(Tabela7[Código CV],D135&amp;"v"),"")</f>
        <v>0</v>
      </c>
    </row>
    <row r="136" spans="2:24" ht="15" customHeight="1" x14ac:dyDescent="0.3">
      <c r="B136" s="109" t="str">
        <f>IFERROR(IF(D136&gt;1,_xlfn.XLOOKUP(D136, Tabela7[Código Negociação],Tabela7[Classe]),""),"")</f>
        <v/>
      </c>
      <c r="C136" s="43" t="str">
        <f>IFERROR(IF(D136&gt;1,_xlfn.XLOOKUP(D136, Tabela7[Código Negociação],Tabela7[Empresa Nome]),""),"")</f>
        <v/>
      </c>
      <c r="D136" s="82"/>
      <c r="E136" s="43" t="str">
        <f>IFERROR(IF(D136&gt;1,SUMIFS(Tabela7[Quantidade],Tabela7[Código Negociação],D136,Tabela7[C/V],"c")-SUMIFS(Tabela7[Quantidade],Tabela7[Código Negociação],D136,Tabela7[C/V],"v"),""),"")</f>
        <v/>
      </c>
      <c r="F136" s="73" t="str">
        <f>IFERROR(IF(D136&gt;1,_xlfn.XLOOKUP(D136&amp;"c",Tabela7[Código CV],Tabela7[VPM-C],,0),""),"")</f>
        <v/>
      </c>
      <c r="G136" s="106" t="str">
        <f>IFERROR(IF(D136&gt;1,SUMIFS(Tabela7[Preço Médio],Tabela7[Código Negociação],D136,Tabela7[C/V],"c"),"")/W136,"")</f>
        <v/>
      </c>
      <c r="H136" s="80" t="str">
        <f t="shared" si="22"/>
        <v/>
      </c>
      <c r="I136" s="73" t="str">
        <f>IFERROR(IF(D136&gt;1,_xlfn.XLOOKUP(D136, Cotação!D:D,Cotação!C:C),""),"")</f>
        <v/>
      </c>
      <c r="J136" s="80" t="str">
        <f t="shared" si="26"/>
        <v/>
      </c>
      <c r="K136" s="73" t="str">
        <f>IFERROR(IF(D136&gt;1,(I136*Apuração!$E136)-(Apuração!$G136*Apuração!$E136),""),"")</f>
        <v/>
      </c>
      <c r="L136" s="43" t="str">
        <f>IFERROR(IF(D136&gt;1,SUMIFS(Tabela7[Quantidade],Tabela7[Código Negociação],D136,Tabela7[C/V],"c"),""),"")</f>
        <v/>
      </c>
      <c r="M136" s="43" t="str">
        <f>IFERROR(IF(D136&gt;1,SUMIFS(Tabela7[Quantidade],Tabela7[Código Negociação],D136,Tabela7[C/V],"v"),""),"")</f>
        <v/>
      </c>
      <c r="N136" s="106" t="str">
        <f t="shared" si="23"/>
        <v/>
      </c>
      <c r="O136" s="73" t="str">
        <f>IFERROR(IF(D136&gt;1,_xlfn.XLOOKUP(D136&amp;"v",Tabela7[Código CV],Tabela7[VPM-V],,0),""),"")</f>
        <v/>
      </c>
      <c r="P136" s="106" t="str">
        <f>IFERROR(IF(D136&gt;1,SUMIFS(Tabela7[Preço Médio],Tabela7[Código Negociação],D136,Tabela7[C/V],"v"),"")/X136,"")</f>
        <v/>
      </c>
      <c r="Q136" s="106" t="str">
        <f t="shared" si="24"/>
        <v/>
      </c>
      <c r="R136" s="106" t="str">
        <f t="shared" si="25"/>
        <v/>
      </c>
      <c r="S136" s="106" t="str">
        <f t="shared" si="18"/>
        <v/>
      </c>
      <c r="T136" s="106" t="str">
        <f t="shared" si="19"/>
        <v/>
      </c>
      <c r="U136" s="106" t="str">
        <f t="shared" si="20"/>
        <v/>
      </c>
      <c r="V136" s="107" t="str">
        <f t="shared" si="21"/>
        <v/>
      </c>
      <c r="W136" s="88">
        <f>IFERROR(COUNTIF(Tabela7[Código CV],D136&amp;"c"),"")</f>
        <v>0</v>
      </c>
      <c r="X136" s="88">
        <f>IFERROR(COUNTIF(Tabela7[Código CV],D136&amp;"v"),"")</f>
        <v>0</v>
      </c>
    </row>
    <row r="137" spans="2:24" ht="15" customHeight="1" x14ac:dyDescent="0.3">
      <c r="B137" s="109" t="str">
        <f>IFERROR(IF(D137&gt;1,_xlfn.XLOOKUP(D137, Tabela7[Código Negociação],Tabela7[Classe]),""),"")</f>
        <v/>
      </c>
      <c r="C137" s="43" t="str">
        <f>IFERROR(IF(D137&gt;1,_xlfn.XLOOKUP(D137, Tabela7[Código Negociação],Tabela7[Empresa Nome]),""),"")</f>
        <v/>
      </c>
      <c r="D137" s="82"/>
      <c r="E137" s="43" t="str">
        <f>IFERROR(IF(D137&gt;1,SUMIFS(Tabela7[Quantidade],Tabela7[Código Negociação],D137,Tabela7[C/V],"c")-SUMIFS(Tabela7[Quantidade],Tabela7[Código Negociação],D137,Tabela7[C/V],"v"),""),"")</f>
        <v/>
      </c>
      <c r="F137" s="73" t="str">
        <f>IFERROR(IF(D137&gt;1,_xlfn.XLOOKUP(D137&amp;"c",Tabela7[Código CV],Tabela7[VPM-C],,0),""),"")</f>
        <v/>
      </c>
      <c r="G137" s="106" t="str">
        <f>IFERROR(IF(D137&gt;1,SUMIFS(Tabela7[Preço Médio],Tabela7[Código Negociação],D137,Tabela7[C/V],"c"),"")/W137,"")</f>
        <v/>
      </c>
      <c r="H137" s="80" t="str">
        <f t="shared" si="22"/>
        <v/>
      </c>
      <c r="I137" s="73" t="str">
        <f>IFERROR(IF(D137&gt;1,_xlfn.XLOOKUP(D137, Cotação!D:D,Cotação!C:C),""),"")</f>
        <v/>
      </c>
      <c r="J137" s="80" t="str">
        <f t="shared" si="26"/>
        <v/>
      </c>
      <c r="K137" s="73" t="str">
        <f>IFERROR(IF(D137&gt;1,(I137*Apuração!$E137)-(Apuração!$G137*Apuração!$E137),""),"")</f>
        <v/>
      </c>
      <c r="L137" s="43" t="str">
        <f>IFERROR(IF(D137&gt;1,SUMIFS(Tabela7[Quantidade],Tabela7[Código Negociação],D137,Tabela7[C/V],"c"),""),"")</f>
        <v/>
      </c>
      <c r="M137" s="43" t="str">
        <f>IFERROR(IF(D137&gt;1,SUMIFS(Tabela7[Quantidade],Tabela7[Código Negociação],D137,Tabela7[C/V],"v"),""),"")</f>
        <v/>
      </c>
      <c r="N137" s="106" t="str">
        <f t="shared" si="23"/>
        <v/>
      </c>
      <c r="O137" s="73" t="str">
        <f>IFERROR(IF(D137&gt;1,_xlfn.XLOOKUP(D137&amp;"v",Tabela7[Código CV],Tabela7[VPM-V],,0),""),"")</f>
        <v/>
      </c>
      <c r="P137" s="106" t="str">
        <f>IFERROR(IF(D137&gt;1,SUMIFS(Tabela7[Preço Médio],Tabela7[Código Negociação],D137,Tabela7[C/V],"v"),"")/X137,"")</f>
        <v/>
      </c>
      <c r="Q137" s="106" t="str">
        <f t="shared" si="24"/>
        <v/>
      </c>
      <c r="R137" s="106" t="str">
        <f t="shared" si="25"/>
        <v/>
      </c>
      <c r="S137" s="106" t="str">
        <f t="shared" ref="S137:S200" si="27">IFERROR(Q137-R137,"")</f>
        <v/>
      </c>
      <c r="T137" s="106" t="str">
        <f t="shared" ref="T137:T200" si="28">IFERROR(J137-H137,"")</f>
        <v/>
      </c>
      <c r="U137" s="106" t="str">
        <f t="shared" ref="U137:U200" si="29">IFERROR(T137+S137,"")</f>
        <v/>
      </c>
      <c r="V137" s="107" t="str">
        <f t="shared" ref="V137:V200" si="30">IFERROR(U137/N137,"")</f>
        <v/>
      </c>
      <c r="W137" s="88">
        <f>IFERROR(COUNTIF(Tabela7[Código CV],D137&amp;"c"),"")</f>
        <v>0</v>
      </c>
      <c r="X137" s="88">
        <f>IFERROR(COUNTIF(Tabela7[Código CV],D137&amp;"v"),"")</f>
        <v>0</v>
      </c>
    </row>
    <row r="138" spans="2:24" ht="15" customHeight="1" x14ac:dyDescent="0.3">
      <c r="B138" s="109" t="str">
        <f>IFERROR(IF(D138&gt;1,_xlfn.XLOOKUP(D138, Tabela7[Código Negociação],Tabela7[Classe]),""),"")</f>
        <v/>
      </c>
      <c r="C138" s="43" t="str">
        <f>IFERROR(IF(D138&gt;1,_xlfn.XLOOKUP(D138, Tabela7[Código Negociação],Tabela7[Empresa Nome]),""),"")</f>
        <v/>
      </c>
      <c r="D138" s="82"/>
      <c r="E138" s="43" t="str">
        <f>IFERROR(IF(D138&gt;1,SUMIFS(Tabela7[Quantidade],Tabela7[Código Negociação],D138,Tabela7[C/V],"c")-SUMIFS(Tabela7[Quantidade],Tabela7[Código Negociação],D138,Tabela7[C/V],"v"),""),"")</f>
        <v/>
      </c>
      <c r="F138" s="73" t="str">
        <f>IFERROR(IF(D138&gt;1,_xlfn.XLOOKUP(D138&amp;"c",Tabela7[Código CV],Tabela7[VPM-C],,0),""),"")</f>
        <v/>
      </c>
      <c r="G138" s="106" t="str">
        <f>IFERROR(IF(D138&gt;1,SUMIFS(Tabela7[Preço Médio],Tabela7[Código Negociação],D138,Tabela7[C/V],"c"),"")/W138,"")</f>
        <v/>
      </c>
      <c r="H138" s="80" t="str">
        <f t="shared" si="22"/>
        <v/>
      </c>
      <c r="I138" s="73" t="str">
        <f>IFERROR(IF(D138&gt;1,_xlfn.XLOOKUP(D138, Cotação!D:D,Cotação!C:C),""),"")</f>
        <v/>
      </c>
      <c r="J138" s="80" t="str">
        <f t="shared" si="26"/>
        <v/>
      </c>
      <c r="K138" s="73" t="str">
        <f>IFERROR(IF(D138&gt;1,(I138*Apuração!$E138)-(Apuração!$G138*Apuração!$E138),""),"")</f>
        <v/>
      </c>
      <c r="L138" s="43" t="str">
        <f>IFERROR(IF(D138&gt;1,SUMIFS(Tabela7[Quantidade],Tabela7[Código Negociação],D138,Tabela7[C/V],"c"),""),"")</f>
        <v/>
      </c>
      <c r="M138" s="43" t="str">
        <f>IFERROR(IF(D138&gt;1,SUMIFS(Tabela7[Quantidade],Tabela7[Código Negociação],D138,Tabela7[C/V],"v"),""),"")</f>
        <v/>
      </c>
      <c r="N138" s="106" t="str">
        <f t="shared" si="23"/>
        <v/>
      </c>
      <c r="O138" s="73" t="str">
        <f>IFERROR(IF(D138&gt;1,_xlfn.XLOOKUP(D138&amp;"v",Tabela7[Código CV],Tabela7[VPM-V],,0),""),"")</f>
        <v/>
      </c>
      <c r="P138" s="106" t="str">
        <f>IFERROR(IF(D138&gt;1,SUMIFS(Tabela7[Preço Médio],Tabela7[Código Negociação],D138,Tabela7[C/V],"v"),"")/X138,"")</f>
        <v/>
      </c>
      <c r="Q138" s="106" t="str">
        <f t="shared" si="24"/>
        <v/>
      </c>
      <c r="R138" s="106" t="str">
        <f t="shared" si="25"/>
        <v/>
      </c>
      <c r="S138" s="106" t="str">
        <f t="shared" si="27"/>
        <v/>
      </c>
      <c r="T138" s="106" t="str">
        <f t="shared" si="28"/>
        <v/>
      </c>
      <c r="U138" s="106" t="str">
        <f t="shared" si="29"/>
        <v/>
      </c>
      <c r="V138" s="107" t="str">
        <f t="shared" si="30"/>
        <v/>
      </c>
      <c r="W138" s="88">
        <f>IFERROR(COUNTIF(Tabela7[Código CV],D138&amp;"c"),"")</f>
        <v>0</v>
      </c>
      <c r="X138" s="88">
        <f>IFERROR(COUNTIF(Tabela7[Código CV],D138&amp;"v"),"")</f>
        <v>0</v>
      </c>
    </row>
    <row r="139" spans="2:24" ht="15" customHeight="1" x14ac:dyDescent="0.3">
      <c r="B139" s="109" t="str">
        <f>IFERROR(IF(D139&gt;1,_xlfn.XLOOKUP(D139, Tabela7[Código Negociação],Tabela7[Classe]),""),"")</f>
        <v/>
      </c>
      <c r="C139" s="43" t="str">
        <f>IFERROR(IF(D139&gt;1,_xlfn.XLOOKUP(D139, Tabela7[Código Negociação],Tabela7[Empresa Nome]),""),"")</f>
        <v/>
      </c>
      <c r="D139" s="82"/>
      <c r="E139" s="43" t="str">
        <f>IFERROR(IF(D139&gt;1,SUMIFS(Tabela7[Quantidade],Tabela7[Código Negociação],D139,Tabela7[C/V],"c")-SUMIFS(Tabela7[Quantidade],Tabela7[Código Negociação],D139,Tabela7[C/V],"v"),""),"")</f>
        <v/>
      </c>
      <c r="F139" s="73" t="str">
        <f>IFERROR(IF(D139&gt;1,_xlfn.XLOOKUP(D139&amp;"c",Tabela7[Código CV],Tabela7[VPM-C],,0),""),"")</f>
        <v/>
      </c>
      <c r="G139" s="106" t="str">
        <f>IFERROR(IF(D139&gt;1,SUMIFS(Tabela7[Preço Médio],Tabela7[Código Negociação],D139,Tabela7[C/V],"c"),"")/W139,"")</f>
        <v/>
      </c>
      <c r="H139" s="80" t="str">
        <f t="shared" si="22"/>
        <v/>
      </c>
      <c r="I139" s="73" t="str">
        <f>IFERROR(IF(D139&gt;1,_xlfn.XLOOKUP(D139, Cotação!D:D,Cotação!C:C),""),"")</f>
        <v/>
      </c>
      <c r="J139" s="80" t="str">
        <f t="shared" si="26"/>
        <v/>
      </c>
      <c r="K139" s="73" t="str">
        <f>IFERROR(IF(D139&gt;1,(I139*Apuração!$E139)-(Apuração!$G139*Apuração!$E139),""),"")</f>
        <v/>
      </c>
      <c r="L139" s="43" t="str">
        <f>IFERROR(IF(D139&gt;1,SUMIFS(Tabela7[Quantidade],Tabela7[Código Negociação],D139,Tabela7[C/V],"c"),""),"")</f>
        <v/>
      </c>
      <c r="M139" s="43" t="str">
        <f>IFERROR(IF(D139&gt;1,SUMIFS(Tabela7[Quantidade],Tabela7[Código Negociação],D139,Tabela7[C/V],"v"),""),"")</f>
        <v/>
      </c>
      <c r="N139" s="106" t="str">
        <f t="shared" si="23"/>
        <v/>
      </c>
      <c r="O139" s="73" t="str">
        <f>IFERROR(IF(D139&gt;1,_xlfn.XLOOKUP(D139&amp;"v",Tabela7[Código CV],Tabela7[VPM-V],,0),""),"")</f>
        <v/>
      </c>
      <c r="P139" s="106" t="str">
        <f>IFERROR(IF(D139&gt;1,SUMIFS(Tabela7[Preço Médio],Tabela7[Código Negociação],D139,Tabela7[C/V],"v"),"")/X139,"")</f>
        <v/>
      </c>
      <c r="Q139" s="106" t="str">
        <f t="shared" si="24"/>
        <v/>
      </c>
      <c r="R139" s="106" t="str">
        <f t="shared" si="25"/>
        <v/>
      </c>
      <c r="S139" s="106" t="str">
        <f t="shared" si="27"/>
        <v/>
      </c>
      <c r="T139" s="106" t="str">
        <f t="shared" si="28"/>
        <v/>
      </c>
      <c r="U139" s="106" t="str">
        <f t="shared" si="29"/>
        <v/>
      </c>
      <c r="V139" s="107" t="str">
        <f t="shared" si="30"/>
        <v/>
      </c>
      <c r="W139" s="88">
        <f>IFERROR(COUNTIF(Tabela7[Código CV],D139&amp;"c"),"")</f>
        <v>0</v>
      </c>
      <c r="X139" s="88">
        <f>IFERROR(COUNTIF(Tabela7[Código CV],D139&amp;"v"),"")</f>
        <v>0</v>
      </c>
    </row>
    <row r="140" spans="2:24" ht="15" customHeight="1" x14ac:dyDescent="0.3">
      <c r="B140" s="109" t="str">
        <f>IFERROR(IF(D140&gt;1,_xlfn.XLOOKUP(D140, Tabela7[Código Negociação],Tabela7[Classe]),""),"")</f>
        <v/>
      </c>
      <c r="C140" s="43" t="str">
        <f>IFERROR(IF(D140&gt;1,_xlfn.XLOOKUP(D140, Tabela7[Código Negociação],Tabela7[Empresa Nome]),""),"")</f>
        <v/>
      </c>
      <c r="D140" s="82"/>
      <c r="E140" s="43" t="str">
        <f>IFERROR(IF(D140&gt;1,SUMIFS(Tabela7[Quantidade],Tabela7[Código Negociação],D140,Tabela7[C/V],"c")-SUMIFS(Tabela7[Quantidade],Tabela7[Código Negociação],D140,Tabela7[C/V],"v"),""),"")</f>
        <v/>
      </c>
      <c r="F140" s="73" t="str">
        <f>IFERROR(IF(D140&gt;1,_xlfn.XLOOKUP(D140&amp;"c",Tabela7[Código CV],Tabela7[VPM-C],,0),""),"")</f>
        <v/>
      </c>
      <c r="G140" s="106" t="str">
        <f>IFERROR(IF(D140&gt;1,SUMIFS(Tabela7[Preço Médio],Tabela7[Código Negociação],D140,Tabela7[C/V],"c"),"")/W140,"")</f>
        <v/>
      </c>
      <c r="H140" s="80" t="str">
        <f t="shared" si="22"/>
        <v/>
      </c>
      <c r="I140" s="73" t="str">
        <f>IFERROR(IF(D140&gt;1,_xlfn.XLOOKUP(D140, Cotação!D:D,Cotação!C:C),""),"")</f>
        <v/>
      </c>
      <c r="J140" s="80" t="str">
        <f t="shared" si="26"/>
        <v/>
      </c>
      <c r="K140" s="73" t="str">
        <f>IFERROR(IF(D140&gt;1,(I140*Apuração!$E140)-(Apuração!$G140*Apuração!$E140),""),"")</f>
        <v/>
      </c>
      <c r="L140" s="43" t="str">
        <f>IFERROR(IF(D140&gt;1,SUMIFS(Tabela7[Quantidade],Tabela7[Código Negociação],D140,Tabela7[C/V],"c"),""),"")</f>
        <v/>
      </c>
      <c r="M140" s="43" t="str">
        <f>IFERROR(IF(D140&gt;1,SUMIFS(Tabela7[Quantidade],Tabela7[Código Negociação],D140,Tabela7[C/V],"v"),""),"")</f>
        <v/>
      </c>
      <c r="N140" s="106" t="str">
        <f t="shared" si="23"/>
        <v/>
      </c>
      <c r="O140" s="73" t="str">
        <f>IFERROR(IF(D140&gt;1,_xlfn.XLOOKUP(D140&amp;"v",Tabela7[Código CV],Tabela7[VPM-V],,0),""),"")</f>
        <v/>
      </c>
      <c r="P140" s="106" t="str">
        <f>IFERROR(IF(D140&gt;1,SUMIFS(Tabela7[Preço Médio],Tabela7[Código Negociação],D140,Tabela7[C/V],"v"),"")/X140,"")</f>
        <v/>
      </c>
      <c r="Q140" s="106" t="str">
        <f t="shared" si="24"/>
        <v/>
      </c>
      <c r="R140" s="106" t="str">
        <f t="shared" si="25"/>
        <v/>
      </c>
      <c r="S140" s="106" t="str">
        <f t="shared" si="27"/>
        <v/>
      </c>
      <c r="T140" s="106" t="str">
        <f t="shared" si="28"/>
        <v/>
      </c>
      <c r="U140" s="106" t="str">
        <f t="shared" si="29"/>
        <v/>
      </c>
      <c r="V140" s="107" t="str">
        <f t="shared" si="30"/>
        <v/>
      </c>
      <c r="W140" s="88">
        <f>IFERROR(COUNTIF(Tabela7[Código CV],D140&amp;"c"),"")</f>
        <v>0</v>
      </c>
      <c r="X140" s="88">
        <f>IFERROR(COUNTIF(Tabela7[Código CV],D140&amp;"v"),"")</f>
        <v>0</v>
      </c>
    </row>
    <row r="141" spans="2:24" ht="15" customHeight="1" x14ac:dyDescent="0.3">
      <c r="B141" s="109" t="str">
        <f>IFERROR(IF(D141&gt;1,_xlfn.XLOOKUP(D141, Tabela7[Código Negociação],Tabela7[Classe]),""),"")</f>
        <v/>
      </c>
      <c r="C141" s="43" t="str">
        <f>IFERROR(IF(D141&gt;1,_xlfn.XLOOKUP(D141, Tabela7[Código Negociação],Tabela7[Empresa Nome]),""),"")</f>
        <v/>
      </c>
      <c r="D141" s="82"/>
      <c r="E141" s="43" t="str">
        <f>IFERROR(IF(D141&gt;1,SUMIFS(Tabela7[Quantidade],Tabela7[Código Negociação],D141,Tabela7[C/V],"c")-SUMIFS(Tabela7[Quantidade],Tabela7[Código Negociação],D141,Tabela7[C/V],"v"),""),"")</f>
        <v/>
      </c>
      <c r="F141" s="73" t="str">
        <f>IFERROR(IF(D141&gt;1,_xlfn.XLOOKUP(D141&amp;"c",Tabela7[Código CV],Tabela7[VPM-C],,0),""),"")</f>
        <v/>
      </c>
      <c r="G141" s="106" t="str">
        <f>IFERROR(IF(D141&gt;1,SUMIFS(Tabela7[Preço Médio],Tabela7[Código Negociação],D141,Tabela7[C/V],"c"),"")/W141,"")</f>
        <v/>
      </c>
      <c r="H141" s="80" t="str">
        <f t="shared" si="22"/>
        <v/>
      </c>
      <c r="I141" s="73" t="str">
        <f>IFERROR(IF(D141&gt;1,_xlfn.XLOOKUP(D141, Cotação!D:D,Cotação!C:C),""),"")</f>
        <v/>
      </c>
      <c r="J141" s="80" t="str">
        <f t="shared" si="26"/>
        <v/>
      </c>
      <c r="K141" s="73" t="str">
        <f>IFERROR(IF(D141&gt;1,(I141*Apuração!$E141)-(Apuração!$G141*Apuração!$E141),""),"")</f>
        <v/>
      </c>
      <c r="L141" s="43" t="str">
        <f>IFERROR(IF(D141&gt;1,SUMIFS(Tabela7[Quantidade],Tabela7[Código Negociação],D141,Tabela7[C/V],"c"),""),"")</f>
        <v/>
      </c>
      <c r="M141" s="43" t="str">
        <f>IFERROR(IF(D141&gt;1,SUMIFS(Tabela7[Quantidade],Tabela7[Código Negociação],D141,Tabela7[C/V],"v"),""),"")</f>
        <v/>
      </c>
      <c r="N141" s="106" t="str">
        <f t="shared" si="23"/>
        <v/>
      </c>
      <c r="O141" s="73" t="str">
        <f>IFERROR(IF(D141&gt;1,_xlfn.XLOOKUP(D141&amp;"v",Tabela7[Código CV],Tabela7[VPM-V],,0),""),"")</f>
        <v/>
      </c>
      <c r="P141" s="106" t="str">
        <f>IFERROR(IF(D141&gt;1,SUMIFS(Tabela7[Preço Médio],Tabela7[Código Negociação],D141,Tabela7[C/V],"v"),"")/X141,"")</f>
        <v/>
      </c>
      <c r="Q141" s="106" t="str">
        <f t="shared" si="24"/>
        <v/>
      </c>
      <c r="R141" s="106" t="str">
        <f t="shared" si="25"/>
        <v/>
      </c>
      <c r="S141" s="106" t="str">
        <f t="shared" si="27"/>
        <v/>
      </c>
      <c r="T141" s="106" t="str">
        <f t="shared" si="28"/>
        <v/>
      </c>
      <c r="U141" s="106" t="str">
        <f t="shared" si="29"/>
        <v/>
      </c>
      <c r="V141" s="107" t="str">
        <f t="shared" si="30"/>
        <v/>
      </c>
      <c r="W141" s="88">
        <f>IFERROR(COUNTIF(Tabela7[Código CV],D141&amp;"c"),"")</f>
        <v>0</v>
      </c>
      <c r="X141" s="88">
        <f>IFERROR(COUNTIF(Tabela7[Código CV],D141&amp;"v"),"")</f>
        <v>0</v>
      </c>
    </row>
    <row r="142" spans="2:24" ht="15" customHeight="1" x14ac:dyDescent="0.3">
      <c r="B142" s="109" t="str">
        <f>IFERROR(IF(D142&gt;1,_xlfn.XLOOKUP(D142, Tabela7[Código Negociação],Tabela7[Classe]),""),"")</f>
        <v/>
      </c>
      <c r="C142" s="43" t="str">
        <f>IFERROR(IF(D142&gt;1,_xlfn.XLOOKUP(D142, Tabela7[Código Negociação],Tabela7[Empresa Nome]),""),"")</f>
        <v/>
      </c>
      <c r="D142" s="82"/>
      <c r="E142" s="43" t="str">
        <f>IFERROR(IF(D142&gt;1,SUMIFS(Tabela7[Quantidade],Tabela7[Código Negociação],D142,Tabela7[C/V],"c")-SUMIFS(Tabela7[Quantidade],Tabela7[Código Negociação],D142,Tabela7[C/V],"v"),""),"")</f>
        <v/>
      </c>
      <c r="F142" s="73" t="str">
        <f>IFERROR(IF(D142&gt;1,_xlfn.XLOOKUP(D142&amp;"c",Tabela7[Código CV],Tabela7[VPM-C],,0),""),"")</f>
        <v/>
      </c>
      <c r="G142" s="106" t="str">
        <f>IFERROR(IF(D142&gt;1,SUMIFS(Tabela7[Preço Médio],Tabela7[Código Negociação],D142,Tabela7[C/V],"c"),"")/W142,"")</f>
        <v/>
      </c>
      <c r="H142" s="80" t="str">
        <f t="shared" si="22"/>
        <v/>
      </c>
      <c r="I142" s="73" t="str">
        <f>IFERROR(IF(D142&gt;1,_xlfn.XLOOKUP(D142, Cotação!D:D,Cotação!C:C),""),"")</f>
        <v/>
      </c>
      <c r="J142" s="80" t="str">
        <f t="shared" si="26"/>
        <v/>
      </c>
      <c r="K142" s="73" t="str">
        <f>IFERROR(IF(D142&gt;1,(I142*Apuração!$E142)-(Apuração!$G142*Apuração!$E142),""),"")</f>
        <v/>
      </c>
      <c r="L142" s="43" t="str">
        <f>IFERROR(IF(D142&gt;1,SUMIFS(Tabela7[Quantidade],Tabela7[Código Negociação],D142,Tabela7[C/V],"c"),""),"")</f>
        <v/>
      </c>
      <c r="M142" s="43" t="str">
        <f>IFERROR(IF(D142&gt;1,SUMIFS(Tabela7[Quantidade],Tabela7[Código Negociação],D142,Tabela7[C/V],"v"),""),"")</f>
        <v/>
      </c>
      <c r="N142" s="106" t="str">
        <f t="shared" si="23"/>
        <v/>
      </c>
      <c r="O142" s="73" t="str">
        <f>IFERROR(IF(D142&gt;1,_xlfn.XLOOKUP(D142&amp;"v",Tabela7[Código CV],Tabela7[VPM-V],,0),""),"")</f>
        <v/>
      </c>
      <c r="P142" s="106" t="str">
        <f>IFERROR(IF(D142&gt;1,SUMIFS(Tabela7[Preço Médio],Tabela7[Código Negociação],D142,Tabela7[C/V],"v"),"")/X142,"")</f>
        <v/>
      </c>
      <c r="Q142" s="106" t="str">
        <f t="shared" si="24"/>
        <v/>
      </c>
      <c r="R142" s="106" t="str">
        <f t="shared" si="25"/>
        <v/>
      </c>
      <c r="S142" s="106" t="str">
        <f t="shared" si="27"/>
        <v/>
      </c>
      <c r="T142" s="106" t="str">
        <f t="shared" si="28"/>
        <v/>
      </c>
      <c r="U142" s="106" t="str">
        <f t="shared" si="29"/>
        <v/>
      </c>
      <c r="V142" s="107" t="str">
        <f t="shared" si="30"/>
        <v/>
      </c>
      <c r="W142" s="88">
        <f>IFERROR(COUNTIF(Tabela7[Código CV],D142&amp;"c"),"")</f>
        <v>0</v>
      </c>
      <c r="X142" s="88">
        <f>IFERROR(COUNTIF(Tabela7[Código CV],D142&amp;"v"),"")</f>
        <v>0</v>
      </c>
    </row>
    <row r="143" spans="2:24" ht="15" customHeight="1" x14ac:dyDescent="0.3">
      <c r="B143" s="109" t="str">
        <f>IFERROR(IF(D143&gt;1,_xlfn.XLOOKUP(D143, Tabela7[Código Negociação],Tabela7[Classe]),""),"")</f>
        <v/>
      </c>
      <c r="C143" s="43" t="str">
        <f>IFERROR(IF(D143&gt;1,_xlfn.XLOOKUP(D143, Tabela7[Código Negociação],Tabela7[Empresa Nome]),""),"")</f>
        <v/>
      </c>
      <c r="D143" s="82"/>
      <c r="E143" s="43" t="str">
        <f>IFERROR(IF(D143&gt;1,SUMIFS(Tabela7[Quantidade],Tabela7[Código Negociação],D143,Tabela7[C/V],"c")-SUMIFS(Tabela7[Quantidade],Tabela7[Código Negociação],D143,Tabela7[C/V],"v"),""),"")</f>
        <v/>
      </c>
      <c r="F143" s="73" t="str">
        <f>IFERROR(IF(D143&gt;1,_xlfn.XLOOKUP(D143&amp;"c",Tabela7[Código CV],Tabela7[VPM-C],,0),""),"")</f>
        <v/>
      </c>
      <c r="G143" s="106" t="str">
        <f>IFERROR(IF(D143&gt;1,SUMIFS(Tabela7[Preço Médio],Tabela7[Código Negociação],D143,Tabela7[C/V],"c"),"")/W143,"")</f>
        <v/>
      </c>
      <c r="H143" s="80" t="str">
        <f t="shared" si="22"/>
        <v/>
      </c>
      <c r="I143" s="73" t="str">
        <f>IFERROR(IF(D143&gt;1,_xlfn.XLOOKUP(D143, Cotação!D:D,Cotação!C:C),""),"")</f>
        <v/>
      </c>
      <c r="J143" s="80" t="str">
        <f t="shared" si="26"/>
        <v/>
      </c>
      <c r="K143" s="73" t="str">
        <f>IFERROR(IF(D143&gt;1,(I143*Apuração!$E143)-(Apuração!$G143*Apuração!$E143),""),"")</f>
        <v/>
      </c>
      <c r="L143" s="43" t="str">
        <f>IFERROR(IF(D143&gt;1,SUMIFS(Tabela7[Quantidade],Tabela7[Código Negociação],D143,Tabela7[C/V],"c"),""),"")</f>
        <v/>
      </c>
      <c r="M143" s="43" t="str">
        <f>IFERROR(IF(D143&gt;1,SUMIFS(Tabela7[Quantidade],Tabela7[Código Negociação],D143,Tabela7[C/V],"v"),""),"")</f>
        <v/>
      </c>
      <c r="N143" s="106" t="str">
        <f t="shared" si="23"/>
        <v/>
      </c>
      <c r="O143" s="73" t="str">
        <f>IFERROR(IF(D143&gt;1,_xlfn.XLOOKUP(D143&amp;"v",Tabela7[Código CV],Tabela7[VPM-V],,0),""),"")</f>
        <v/>
      </c>
      <c r="P143" s="106" t="str">
        <f>IFERROR(IF(D143&gt;1,SUMIFS(Tabela7[Preço Médio],Tabela7[Código Negociação],D143,Tabela7[C/V],"v"),"")/X143,"")</f>
        <v/>
      </c>
      <c r="Q143" s="106" t="str">
        <f t="shared" si="24"/>
        <v/>
      </c>
      <c r="R143" s="106" t="str">
        <f t="shared" si="25"/>
        <v/>
      </c>
      <c r="S143" s="106" t="str">
        <f t="shared" si="27"/>
        <v/>
      </c>
      <c r="T143" s="106" t="str">
        <f t="shared" si="28"/>
        <v/>
      </c>
      <c r="U143" s="106" t="str">
        <f t="shared" si="29"/>
        <v/>
      </c>
      <c r="V143" s="107" t="str">
        <f t="shared" si="30"/>
        <v/>
      </c>
      <c r="W143" s="88">
        <f>IFERROR(COUNTIF(Tabela7[Código CV],D143&amp;"c"),"")</f>
        <v>0</v>
      </c>
      <c r="X143" s="88">
        <f>IFERROR(COUNTIF(Tabela7[Código CV],D143&amp;"v"),"")</f>
        <v>0</v>
      </c>
    </row>
    <row r="144" spans="2:24" ht="15" customHeight="1" x14ac:dyDescent="0.3">
      <c r="B144" s="109" t="str">
        <f>IFERROR(IF(D144&gt;1,_xlfn.XLOOKUP(D144, Tabela7[Código Negociação],Tabela7[Classe]),""),"")</f>
        <v/>
      </c>
      <c r="C144" s="43" t="str">
        <f>IFERROR(IF(D144&gt;1,_xlfn.XLOOKUP(D144, Tabela7[Código Negociação],Tabela7[Empresa Nome]),""),"")</f>
        <v/>
      </c>
      <c r="D144" s="82"/>
      <c r="E144" s="43" t="str">
        <f>IFERROR(IF(D144&gt;1,SUMIFS(Tabela7[Quantidade],Tabela7[Código Negociação],D144,Tabela7[C/V],"c")-SUMIFS(Tabela7[Quantidade],Tabela7[Código Negociação],D144,Tabela7[C/V],"v"),""),"")</f>
        <v/>
      </c>
      <c r="F144" s="73" t="str">
        <f>IFERROR(IF(D144&gt;1,_xlfn.XLOOKUP(D144&amp;"c",Tabela7[Código CV],Tabela7[VPM-C],,0),""),"")</f>
        <v/>
      </c>
      <c r="G144" s="106" t="str">
        <f>IFERROR(IF(D144&gt;1,SUMIFS(Tabela7[Preço Médio],Tabela7[Código Negociação],D144,Tabela7[C/V],"c"),"")/W144,"")</f>
        <v/>
      </c>
      <c r="H144" s="80" t="str">
        <f t="shared" si="22"/>
        <v/>
      </c>
      <c r="I144" s="73" t="str">
        <f>IFERROR(IF(D144&gt;1,_xlfn.XLOOKUP(D144, Cotação!D:D,Cotação!C:C),""),"")</f>
        <v/>
      </c>
      <c r="J144" s="80" t="str">
        <f t="shared" si="26"/>
        <v/>
      </c>
      <c r="K144" s="73" t="str">
        <f>IFERROR(IF(D144&gt;1,(I144*Apuração!$E144)-(Apuração!$G144*Apuração!$E144),""),"")</f>
        <v/>
      </c>
      <c r="L144" s="43" t="str">
        <f>IFERROR(IF(D144&gt;1,SUMIFS(Tabela7[Quantidade],Tabela7[Código Negociação],D144,Tabela7[C/V],"c"),""),"")</f>
        <v/>
      </c>
      <c r="M144" s="43" t="str">
        <f>IFERROR(IF(D144&gt;1,SUMIFS(Tabela7[Quantidade],Tabela7[Código Negociação],D144,Tabela7[C/V],"v"),""),"")</f>
        <v/>
      </c>
      <c r="N144" s="106" t="str">
        <f t="shared" si="23"/>
        <v/>
      </c>
      <c r="O144" s="73" t="str">
        <f>IFERROR(IF(D144&gt;1,_xlfn.XLOOKUP(D144&amp;"v",Tabela7[Código CV],Tabela7[VPM-V],,0),""),"")</f>
        <v/>
      </c>
      <c r="P144" s="106" t="str">
        <f>IFERROR(IF(D144&gt;1,SUMIFS(Tabela7[Preço Médio],Tabela7[Código Negociação],D144,Tabela7[C/V],"v"),"")/X144,"")</f>
        <v/>
      </c>
      <c r="Q144" s="106" t="str">
        <f t="shared" si="24"/>
        <v/>
      </c>
      <c r="R144" s="106" t="str">
        <f t="shared" si="25"/>
        <v/>
      </c>
      <c r="S144" s="106" t="str">
        <f t="shared" si="27"/>
        <v/>
      </c>
      <c r="T144" s="106" t="str">
        <f t="shared" si="28"/>
        <v/>
      </c>
      <c r="U144" s="106" t="str">
        <f t="shared" si="29"/>
        <v/>
      </c>
      <c r="V144" s="107" t="str">
        <f t="shared" si="30"/>
        <v/>
      </c>
      <c r="W144" s="88">
        <f>IFERROR(COUNTIF(Tabela7[Código CV],D144&amp;"c"),"")</f>
        <v>0</v>
      </c>
      <c r="X144" s="88">
        <f>IFERROR(COUNTIF(Tabela7[Código CV],D144&amp;"v"),"")</f>
        <v>0</v>
      </c>
    </row>
    <row r="145" spans="2:24" ht="15" customHeight="1" x14ac:dyDescent="0.3">
      <c r="B145" s="109" t="str">
        <f>IFERROR(IF(D145&gt;1,_xlfn.XLOOKUP(D145, Tabela7[Código Negociação],Tabela7[Classe]),""),"")</f>
        <v/>
      </c>
      <c r="C145" s="43" t="str">
        <f>IFERROR(IF(D145&gt;1,_xlfn.XLOOKUP(D145, Tabela7[Código Negociação],Tabela7[Empresa Nome]),""),"")</f>
        <v/>
      </c>
      <c r="D145" s="82"/>
      <c r="E145" s="43" t="str">
        <f>IFERROR(IF(D145&gt;1,SUMIFS(Tabela7[Quantidade],Tabela7[Código Negociação],D145,Tabela7[C/V],"c")-SUMIFS(Tabela7[Quantidade],Tabela7[Código Negociação],D145,Tabela7[C/V],"v"),""),"")</f>
        <v/>
      </c>
      <c r="F145" s="73" t="str">
        <f>IFERROR(IF(D145&gt;1,_xlfn.XLOOKUP(D145&amp;"c",Tabela7[Código CV],Tabela7[VPM-C],,0),""),"")</f>
        <v/>
      </c>
      <c r="G145" s="106" t="str">
        <f>IFERROR(IF(D145&gt;1,SUMIFS(Tabela7[Preço Médio],Tabela7[Código Negociação],D145,Tabela7[C/V],"c"),"")/W145,"")</f>
        <v/>
      </c>
      <c r="H145" s="80" t="str">
        <f t="shared" si="22"/>
        <v/>
      </c>
      <c r="I145" s="73" t="str">
        <f>IFERROR(IF(D145&gt;1,_xlfn.XLOOKUP(D145, Cotação!D:D,Cotação!C:C),""),"")</f>
        <v/>
      </c>
      <c r="J145" s="80" t="str">
        <f t="shared" si="26"/>
        <v/>
      </c>
      <c r="K145" s="73" t="str">
        <f>IFERROR(IF(D145&gt;1,(I145*Apuração!$E145)-(Apuração!$G145*Apuração!$E145),""),"")</f>
        <v/>
      </c>
      <c r="L145" s="43" t="str">
        <f>IFERROR(IF(D145&gt;1,SUMIFS(Tabela7[Quantidade],Tabela7[Código Negociação],D145,Tabela7[C/V],"c"),""),"")</f>
        <v/>
      </c>
      <c r="M145" s="43" t="str">
        <f>IFERROR(IF(D145&gt;1,SUMIFS(Tabela7[Quantidade],Tabela7[Código Negociação],D145,Tabela7[C/V],"v"),""),"")</f>
        <v/>
      </c>
      <c r="N145" s="106" t="str">
        <f t="shared" si="23"/>
        <v/>
      </c>
      <c r="O145" s="73" t="str">
        <f>IFERROR(IF(D145&gt;1,_xlfn.XLOOKUP(D145&amp;"v",Tabela7[Código CV],Tabela7[VPM-V],,0),""),"")</f>
        <v/>
      </c>
      <c r="P145" s="106" t="str">
        <f>IFERROR(IF(D145&gt;1,SUMIFS(Tabela7[Preço Médio],Tabela7[Código Negociação],D145,Tabela7[C/V],"v"),"")/X145,"")</f>
        <v/>
      </c>
      <c r="Q145" s="106" t="str">
        <f t="shared" si="24"/>
        <v/>
      </c>
      <c r="R145" s="106" t="str">
        <f t="shared" si="25"/>
        <v/>
      </c>
      <c r="S145" s="106" t="str">
        <f t="shared" si="27"/>
        <v/>
      </c>
      <c r="T145" s="106" t="str">
        <f t="shared" si="28"/>
        <v/>
      </c>
      <c r="U145" s="106" t="str">
        <f t="shared" si="29"/>
        <v/>
      </c>
      <c r="V145" s="107" t="str">
        <f t="shared" si="30"/>
        <v/>
      </c>
      <c r="W145" s="88">
        <f>IFERROR(COUNTIF(Tabela7[Código CV],D145&amp;"c"),"")</f>
        <v>0</v>
      </c>
      <c r="X145" s="88">
        <f>IFERROR(COUNTIF(Tabela7[Código CV],D145&amp;"v"),"")</f>
        <v>0</v>
      </c>
    </row>
    <row r="146" spans="2:24" ht="15" customHeight="1" x14ac:dyDescent="0.3">
      <c r="B146" s="109" t="str">
        <f>IFERROR(IF(D146&gt;1,_xlfn.XLOOKUP(D146, Tabela7[Código Negociação],Tabela7[Classe]),""),"")</f>
        <v/>
      </c>
      <c r="C146" s="43" t="str">
        <f>IFERROR(IF(D146&gt;1,_xlfn.XLOOKUP(D146, Tabela7[Código Negociação],Tabela7[Empresa Nome]),""),"")</f>
        <v/>
      </c>
      <c r="D146" s="82"/>
      <c r="E146" s="43" t="str">
        <f>IFERROR(IF(D146&gt;1,SUMIFS(Tabela7[Quantidade],Tabela7[Código Negociação],D146,Tabela7[C/V],"c")-SUMIFS(Tabela7[Quantidade],Tabela7[Código Negociação],D146,Tabela7[C/V],"v"),""),"")</f>
        <v/>
      </c>
      <c r="F146" s="73" t="str">
        <f>IFERROR(IF(D146&gt;1,_xlfn.XLOOKUP(D146&amp;"c",Tabela7[Código CV],Tabela7[VPM-C],,0),""),"")</f>
        <v/>
      </c>
      <c r="G146" s="106" t="str">
        <f>IFERROR(IF(D146&gt;1,SUMIFS(Tabela7[Preço Médio],Tabela7[Código Negociação],D146,Tabela7[C/V],"c"),"")/W146,"")</f>
        <v/>
      </c>
      <c r="H146" s="80" t="str">
        <f t="shared" si="22"/>
        <v/>
      </c>
      <c r="I146" s="73" t="str">
        <f>IFERROR(IF(D146&gt;1,_xlfn.XLOOKUP(D146, Cotação!D:D,Cotação!C:C),""),"")</f>
        <v/>
      </c>
      <c r="J146" s="80" t="str">
        <f t="shared" si="26"/>
        <v/>
      </c>
      <c r="K146" s="73" t="str">
        <f>IFERROR(IF(D146&gt;1,(I146*Apuração!$E146)-(Apuração!$G146*Apuração!$E146),""),"")</f>
        <v/>
      </c>
      <c r="L146" s="43" t="str">
        <f>IFERROR(IF(D146&gt;1,SUMIFS(Tabela7[Quantidade],Tabela7[Código Negociação],D146,Tabela7[C/V],"c"),""),"")</f>
        <v/>
      </c>
      <c r="M146" s="43" t="str">
        <f>IFERROR(IF(D146&gt;1,SUMIFS(Tabela7[Quantidade],Tabela7[Código Negociação],D146,Tabela7[C/V],"v"),""),"")</f>
        <v/>
      </c>
      <c r="N146" s="106" t="str">
        <f t="shared" si="23"/>
        <v/>
      </c>
      <c r="O146" s="73" t="str">
        <f>IFERROR(IF(D146&gt;1,_xlfn.XLOOKUP(D146&amp;"v",Tabela7[Código CV],Tabela7[VPM-V],,0),""),"")</f>
        <v/>
      </c>
      <c r="P146" s="106" t="str">
        <f>IFERROR(IF(D146&gt;1,SUMIFS(Tabela7[Preço Médio],Tabela7[Código Negociação],D146,Tabela7[C/V],"v"),"")/X146,"")</f>
        <v/>
      </c>
      <c r="Q146" s="106" t="str">
        <f t="shared" si="24"/>
        <v/>
      </c>
      <c r="R146" s="106" t="str">
        <f t="shared" si="25"/>
        <v/>
      </c>
      <c r="S146" s="106" t="str">
        <f t="shared" si="27"/>
        <v/>
      </c>
      <c r="T146" s="106" t="str">
        <f t="shared" si="28"/>
        <v/>
      </c>
      <c r="U146" s="106" t="str">
        <f t="shared" si="29"/>
        <v/>
      </c>
      <c r="V146" s="107" t="str">
        <f t="shared" si="30"/>
        <v/>
      </c>
      <c r="W146" s="88">
        <f>IFERROR(COUNTIF(Tabela7[Código CV],D146&amp;"c"),"")</f>
        <v>0</v>
      </c>
      <c r="X146" s="88">
        <f>IFERROR(COUNTIF(Tabela7[Código CV],D146&amp;"v"),"")</f>
        <v>0</v>
      </c>
    </row>
    <row r="147" spans="2:24" ht="15" customHeight="1" x14ac:dyDescent="0.3">
      <c r="B147" s="109" t="str">
        <f>IFERROR(IF(D147&gt;1,_xlfn.XLOOKUP(D147, Tabela7[Código Negociação],Tabela7[Classe]),""),"")</f>
        <v/>
      </c>
      <c r="C147" s="43" t="str">
        <f>IFERROR(IF(D147&gt;1,_xlfn.XLOOKUP(D147, Tabela7[Código Negociação],Tabela7[Empresa Nome]),""),"")</f>
        <v/>
      </c>
      <c r="D147" s="82"/>
      <c r="E147" s="43" t="str">
        <f>IFERROR(IF(D147&gt;1,SUMIFS(Tabela7[Quantidade],Tabela7[Código Negociação],D147,Tabela7[C/V],"c")-SUMIFS(Tabela7[Quantidade],Tabela7[Código Negociação],D147,Tabela7[C/V],"v"),""),"")</f>
        <v/>
      </c>
      <c r="F147" s="73" t="str">
        <f>IFERROR(IF(D147&gt;1,_xlfn.XLOOKUP(D147&amp;"c",Tabela7[Código CV],Tabela7[VPM-C],,0),""),"")</f>
        <v/>
      </c>
      <c r="G147" s="106" t="str">
        <f>IFERROR(IF(D147&gt;1,SUMIFS(Tabela7[Preço Médio],Tabela7[Código Negociação],D147,Tabela7[C/V],"c"),"")/W147,"")</f>
        <v/>
      </c>
      <c r="H147" s="80" t="str">
        <f t="shared" si="22"/>
        <v/>
      </c>
      <c r="I147" s="73" t="str">
        <f>IFERROR(IF(D147&gt;1,_xlfn.XLOOKUP(D147, Cotação!D:D,Cotação!C:C),""),"")</f>
        <v/>
      </c>
      <c r="J147" s="80" t="str">
        <f t="shared" si="26"/>
        <v/>
      </c>
      <c r="K147" s="73" t="str">
        <f>IFERROR(IF(D147&gt;1,(I147*Apuração!$E147)-(Apuração!$G147*Apuração!$E147),""),"")</f>
        <v/>
      </c>
      <c r="L147" s="43" t="str">
        <f>IFERROR(IF(D147&gt;1,SUMIFS(Tabela7[Quantidade],Tabela7[Código Negociação],D147,Tabela7[C/V],"c"),""),"")</f>
        <v/>
      </c>
      <c r="M147" s="43" t="str">
        <f>IFERROR(IF(D147&gt;1,SUMIFS(Tabela7[Quantidade],Tabela7[Código Negociação],D147,Tabela7[C/V],"v"),""),"")</f>
        <v/>
      </c>
      <c r="N147" s="106" t="str">
        <f t="shared" si="23"/>
        <v/>
      </c>
      <c r="O147" s="73" t="str">
        <f>IFERROR(IF(D147&gt;1,_xlfn.XLOOKUP(D147&amp;"v",Tabela7[Código CV],Tabela7[VPM-V],,0),""),"")</f>
        <v/>
      </c>
      <c r="P147" s="106" t="str">
        <f>IFERROR(IF(D147&gt;1,SUMIFS(Tabela7[Preço Médio],Tabela7[Código Negociação],D147,Tabela7[C/V],"v"),"")/X147,"")</f>
        <v/>
      </c>
      <c r="Q147" s="106" t="str">
        <f t="shared" si="24"/>
        <v/>
      </c>
      <c r="R147" s="106" t="str">
        <f t="shared" si="25"/>
        <v/>
      </c>
      <c r="S147" s="106" t="str">
        <f t="shared" si="27"/>
        <v/>
      </c>
      <c r="T147" s="106" t="str">
        <f t="shared" si="28"/>
        <v/>
      </c>
      <c r="U147" s="106" t="str">
        <f t="shared" si="29"/>
        <v/>
      </c>
      <c r="V147" s="107" t="str">
        <f t="shared" si="30"/>
        <v/>
      </c>
      <c r="W147" s="88">
        <f>IFERROR(COUNTIF(Tabela7[Código CV],D147&amp;"c"),"")</f>
        <v>0</v>
      </c>
      <c r="X147" s="88">
        <f>IFERROR(COUNTIF(Tabela7[Código CV],D147&amp;"v"),"")</f>
        <v>0</v>
      </c>
    </row>
    <row r="148" spans="2:24" ht="15" customHeight="1" x14ac:dyDescent="0.3">
      <c r="B148" s="109" t="str">
        <f>IFERROR(IF(D148&gt;1,_xlfn.XLOOKUP(D148, Tabela7[Código Negociação],Tabela7[Classe]),""),"")</f>
        <v/>
      </c>
      <c r="C148" s="43" t="str">
        <f>IFERROR(IF(D148&gt;1,_xlfn.XLOOKUP(D148, Tabela7[Código Negociação],Tabela7[Empresa Nome]),""),"")</f>
        <v/>
      </c>
      <c r="D148" s="82"/>
      <c r="E148" s="43" t="str">
        <f>IFERROR(IF(D148&gt;1,SUMIFS(Tabela7[Quantidade],Tabela7[Código Negociação],D148,Tabela7[C/V],"c")-SUMIFS(Tabela7[Quantidade],Tabela7[Código Negociação],D148,Tabela7[C/V],"v"),""),"")</f>
        <v/>
      </c>
      <c r="F148" s="73" t="str">
        <f>IFERROR(IF(D148&gt;1,_xlfn.XLOOKUP(D148&amp;"c",Tabela7[Código CV],Tabela7[VPM-C],,0),""),"")</f>
        <v/>
      </c>
      <c r="G148" s="106" t="str">
        <f>IFERROR(IF(D148&gt;1,SUMIFS(Tabela7[Preço Médio],Tabela7[Código Negociação],D148,Tabela7[C/V],"c"),"")/W148,"")</f>
        <v/>
      </c>
      <c r="H148" s="80" t="str">
        <f t="shared" si="22"/>
        <v/>
      </c>
      <c r="I148" s="73" t="str">
        <f>IFERROR(IF(D148&gt;1,_xlfn.XLOOKUP(D148, Cotação!D:D,Cotação!C:C),""),"")</f>
        <v/>
      </c>
      <c r="J148" s="80" t="str">
        <f t="shared" si="26"/>
        <v/>
      </c>
      <c r="K148" s="73" t="str">
        <f>IFERROR(IF(D148&gt;1,(I148*Apuração!$E148)-(Apuração!$G148*Apuração!$E148),""),"")</f>
        <v/>
      </c>
      <c r="L148" s="43" t="str">
        <f>IFERROR(IF(D148&gt;1,SUMIFS(Tabela7[Quantidade],Tabela7[Código Negociação],D148,Tabela7[C/V],"c"),""),"")</f>
        <v/>
      </c>
      <c r="M148" s="43" t="str">
        <f>IFERROR(IF(D148&gt;1,SUMIFS(Tabela7[Quantidade],Tabela7[Código Negociação],D148,Tabela7[C/V],"v"),""),"")</f>
        <v/>
      </c>
      <c r="N148" s="106" t="str">
        <f t="shared" si="23"/>
        <v/>
      </c>
      <c r="O148" s="73" t="str">
        <f>IFERROR(IF(D148&gt;1,_xlfn.XLOOKUP(D148&amp;"v",Tabela7[Código CV],Tabela7[VPM-V],,0),""),"")</f>
        <v/>
      </c>
      <c r="P148" s="106" t="str">
        <f>IFERROR(IF(D148&gt;1,SUMIFS(Tabela7[Preço Médio],Tabela7[Código Negociação],D148,Tabela7[C/V],"v"),"")/X148,"")</f>
        <v/>
      </c>
      <c r="Q148" s="106" t="str">
        <f t="shared" si="24"/>
        <v/>
      </c>
      <c r="R148" s="106" t="str">
        <f t="shared" si="25"/>
        <v/>
      </c>
      <c r="S148" s="106" t="str">
        <f t="shared" si="27"/>
        <v/>
      </c>
      <c r="T148" s="106" t="str">
        <f t="shared" si="28"/>
        <v/>
      </c>
      <c r="U148" s="106" t="str">
        <f t="shared" si="29"/>
        <v/>
      </c>
      <c r="V148" s="107" t="str">
        <f t="shared" si="30"/>
        <v/>
      </c>
      <c r="W148" s="88">
        <f>IFERROR(COUNTIF(Tabela7[Código CV],D148&amp;"c"),"")</f>
        <v>0</v>
      </c>
      <c r="X148" s="88">
        <f>IFERROR(COUNTIF(Tabela7[Código CV],D148&amp;"v"),"")</f>
        <v>0</v>
      </c>
    </row>
    <row r="149" spans="2:24" ht="15" customHeight="1" x14ac:dyDescent="0.3">
      <c r="B149" s="109" t="str">
        <f>IFERROR(IF(D149&gt;1,_xlfn.XLOOKUP(D149, Tabela7[Código Negociação],Tabela7[Classe]),""),"")</f>
        <v/>
      </c>
      <c r="C149" s="43" t="str">
        <f>IFERROR(IF(D149&gt;1,_xlfn.XLOOKUP(D149, Tabela7[Código Negociação],Tabela7[Empresa Nome]),""),"")</f>
        <v/>
      </c>
      <c r="D149" s="82"/>
      <c r="E149" s="43" t="str">
        <f>IFERROR(IF(D149&gt;1,SUMIFS(Tabela7[Quantidade],Tabela7[Código Negociação],D149,Tabela7[C/V],"c")-SUMIFS(Tabela7[Quantidade],Tabela7[Código Negociação],D149,Tabela7[C/V],"v"),""),"")</f>
        <v/>
      </c>
      <c r="F149" s="73" t="str">
        <f>IFERROR(IF(D149&gt;1,_xlfn.XLOOKUP(D149&amp;"c",Tabela7[Código CV],Tabela7[VPM-C],,0),""),"")</f>
        <v/>
      </c>
      <c r="G149" s="106" t="str">
        <f>IFERROR(IF(D149&gt;1,SUMIFS(Tabela7[Preço Médio],Tabela7[Código Negociação],D149,Tabela7[C/V],"c"),"")/W149,"")</f>
        <v/>
      </c>
      <c r="H149" s="80" t="str">
        <f t="shared" si="22"/>
        <v/>
      </c>
      <c r="I149" s="73" t="str">
        <f>IFERROR(IF(D149&gt;1,_xlfn.XLOOKUP(D149, Cotação!D:D,Cotação!C:C),""),"")</f>
        <v/>
      </c>
      <c r="J149" s="80" t="str">
        <f t="shared" si="26"/>
        <v/>
      </c>
      <c r="K149" s="73" t="str">
        <f>IFERROR(IF(D149&gt;1,(I149*Apuração!$E149)-(Apuração!$G149*Apuração!$E149),""),"")</f>
        <v/>
      </c>
      <c r="L149" s="43" t="str">
        <f>IFERROR(IF(D149&gt;1,SUMIFS(Tabela7[Quantidade],Tabela7[Código Negociação],D149,Tabela7[C/V],"c"),""),"")</f>
        <v/>
      </c>
      <c r="M149" s="43" t="str">
        <f>IFERROR(IF(D149&gt;1,SUMIFS(Tabela7[Quantidade],Tabela7[Código Negociação],D149,Tabela7[C/V],"v"),""),"")</f>
        <v/>
      </c>
      <c r="N149" s="106" t="str">
        <f t="shared" si="23"/>
        <v/>
      </c>
      <c r="O149" s="73" t="str">
        <f>IFERROR(IF(D149&gt;1,_xlfn.XLOOKUP(D149&amp;"v",Tabela7[Código CV],Tabela7[VPM-V],,0),""),"")</f>
        <v/>
      </c>
      <c r="P149" s="106" t="str">
        <f>IFERROR(IF(D149&gt;1,SUMIFS(Tabela7[Preço Médio],Tabela7[Código Negociação],D149,Tabela7[C/V],"v"),"")/X149,"")</f>
        <v/>
      </c>
      <c r="Q149" s="106" t="str">
        <f t="shared" si="24"/>
        <v/>
      </c>
      <c r="R149" s="106" t="str">
        <f t="shared" si="25"/>
        <v/>
      </c>
      <c r="S149" s="106" t="str">
        <f t="shared" si="27"/>
        <v/>
      </c>
      <c r="T149" s="106" t="str">
        <f t="shared" si="28"/>
        <v/>
      </c>
      <c r="U149" s="106" t="str">
        <f t="shared" si="29"/>
        <v/>
      </c>
      <c r="V149" s="107" t="str">
        <f t="shared" si="30"/>
        <v/>
      </c>
      <c r="W149" s="88">
        <f>IFERROR(COUNTIF(Tabela7[Código CV],D149&amp;"c"),"")</f>
        <v>0</v>
      </c>
      <c r="X149" s="88">
        <f>IFERROR(COUNTIF(Tabela7[Código CV],D149&amp;"v"),"")</f>
        <v>0</v>
      </c>
    </row>
    <row r="150" spans="2:24" ht="15" customHeight="1" x14ac:dyDescent="0.3">
      <c r="B150" s="109" t="str">
        <f>IFERROR(IF(D150&gt;1,_xlfn.XLOOKUP(D150, Tabela7[Código Negociação],Tabela7[Classe]),""),"")</f>
        <v/>
      </c>
      <c r="C150" s="43" t="str">
        <f>IFERROR(IF(D150&gt;1,_xlfn.XLOOKUP(D150, Tabela7[Código Negociação],Tabela7[Empresa Nome]),""),"")</f>
        <v/>
      </c>
      <c r="D150" s="82"/>
      <c r="E150" s="43" t="str">
        <f>IFERROR(IF(D150&gt;1,SUMIFS(Tabela7[Quantidade],Tabela7[Código Negociação],D150,Tabela7[C/V],"c")-SUMIFS(Tabela7[Quantidade],Tabela7[Código Negociação],D150,Tabela7[C/V],"v"),""),"")</f>
        <v/>
      </c>
      <c r="F150" s="73" t="str">
        <f>IFERROR(IF(D150&gt;1,_xlfn.XLOOKUP(D150&amp;"c",Tabela7[Código CV],Tabela7[VPM-C],,0),""),"")</f>
        <v/>
      </c>
      <c r="G150" s="106" t="str">
        <f>IFERROR(IF(D150&gt;1,SUMIFS(Tabela7[Preço Médio],Tabela7[Código Negociação],D150,Tabela7[C/V],"c"),"")/W150,"")</f>
        <v/>
      </c>
      <c r="H150" s="80" t="str">
        <f t="shared" si="22"/>
        <v/>
      </c>
      <c r="I150" s="73" t="str">
        <f>IFERROR(IF(D150&gt;1,_xlfn.XLOOKUP(D150, Cotação!D:D,Cotação!C:C),""),"")</f>
        <v/>
      </c>
      <c r="J150" s="80" t="str">
        <f t="shared" si="26"/>
        <v/>
      </c>
      <c r="K150" s="73" t="str">
        <f>IFERROR(IF(D150&gt;1,(I150*Apuração!$E150)-(Apuração!$G150*Apuração!$E150),""),"")</f>
        <v/>
      </c>
      <c r="L150" s="43" t="str">
        <f>IFERROR(IF(D150&gt;1,SUMIFS(Tabela7[Quantidade],Tabela7[Código Negociação],D150,Tabela7[C/V],"c"),""),"")</f>
        <v/>
      </c>
      <c r="M150" s="43" t="str">
        <f>IFERROR(IF(D150&gt;1,SUMIFS(Tabela7[Quantidade],Tabela7[Código Negociação],D150,Tabela7[C/V],"v"),""),"")</f>
        <v/>
      </c>
      <c r="N150" s="106" t="str">
        <f t="shared" si="23"/>
        <v/>
      </c>
      <c r="O150" s="73" t="str">
        <f>IFERROR(IF(D150&gt;1,_xlfn.XLOOKUP(D150&amp;"v",Tabela7[Código CV],Tabela7[VPM-V],,0),""),"")</f>
        <v/>
      </c>
      <c r="P150" s="106" t="str">
        <f>IFERROR(IF(D150&gt;1,SUMIFS(Tabela7[Preço Médio],Tabela7[Código Negociação],D150,Tabela7[C/V],"v"),"")/X150,"")</f>
        <v/>
      </c>
      <c r="Q150" s="106" t="str">
        <f t="shared" si="24"/>
        <v/>
      </c>
      <c r="R150" s="106" t="str">
        <f t="shared" si="25"/>
        <v/>
      </c>
      <c r="S150" s="106" t="str">
        <f t="shared" si="27"/>
        <v/>
      </c>
      <c r="T150" s="106" t="str">
        <f t="shared" si="28"/>
        <v/>
      </c>
      <c r="U150" s="106" t="str">
        <f t="shared" si="29"/>
        <v/>
      </c>
      <c r="V150" s="107" t="str">
        <f t="shared" si="30"/>
        <v/>
      </c>
      <c r="W150" s="88">
        <f>IFERROR(COUNTIF(Tabela7[Código CV],D150&amp;"c"),"")</f>
        <v>0</v>
      </c>
      <c r="X150" s="88">
        <f>IFERROR(COUNTIF(Tabela7[Código CV],D150&amp;"v"),"")</f>
        <v>0</v>
      </c>
    </row>
    <row r="151" spans="2:24" ht="15" customHeight="1" x14ac:dyDescent="0.3">
      <c r="B151" s="109" t="str">
        <f>IFERROR(IF(D151&gt;1,_xlfn.XLOOKUP(D151, Tabela7[Código Negociação],Tabela7[Classe]),""),"")</f>
        <v/>
      </c>
      <c r="C151" s="43" t="str">
        <f>IFERROR(IF(D151&gt;1,_xlfn.XLOOKUP(D151, Tabela7[Código Negociação],Tabela7[Empresa Nome]),""),"")</f>
        <v/>
      </c>
      <c r="D151" s="82"/>
      <c r="E151" s="43" t="str">
        <f>IFERROR(IF(D151&gt;1,SUMIFS(Tabela7[Quantidade],Tabela7[Código Negociação],D151,Tabela7[C/V],"c")-SUMIFS(Tabela7[Quantidade],Tabela7[Código Negociação],D151,Tabela7[C/V],"v"),""),"")</f>
        <v/>
      </c>
      <c r="F151" s="73" t="str">
        <f>IFERROR(IF(D151&gt;1,_xlfn.XLOOKUP(D151&amp;"c",Tabela7[Código CV],Tabela7[VPM-C],,0),""),"")</f>
        <v/>
      </c>
      <c r="G151" s="106" t="str">
        <f>IFERROR(IF(D151&gt;1,SUMIFS(Tabela7[Preço Médio],Tabela7[Código Negociação],D151,Tabela7[C/V],"c"),"")/W151,"")</f>
        <v/>
      </c>
      <c r="H151" s="80" t="str">
        <f t="shared" si="22"/>
        <v/>
      </c>
      <c r="I151" s="73" t="str">
        <f>IFERROR(IF(D151&gt;1,_xlfn.XLOOKUP(D151, Cotação!D:D,Cotação!C:C),""),"")</f>
        <v/>
      </c>
      <c r="J151" s="80" t="str">
        <f t="shared" si="26"/>
        <v/>
      </c>
      <c r="K151" s="73" t="str">
        <f>IFERROR(IF(D151&gt;1,(I151*Apuração!$E151)-(Apuração!$G151*Apuração!$E151),""),"")</f>
        <v/>
      </c>
      <c r="L151" s="43" t="str">
        <f>IFERROR(IF(D151&gt;1,SUMIFS(Tabela7[Quantidade],Tabela7[Código Negociação],D151,Tabela7[C/V],"c"),""),"")</f>
        <v/>
      </c>
      <c r="M151" s="43" t="str">
        <f>IFERROR(IF(D151&gt;1,SUMIFS(Tabela7[Quantidade],Tabela7[Código Negociação],D151,Tabela7[C/V],"v"),""),"")</f>
        <v/>
      </c>
      <c r="N151" s="106" t="str">
        <f t="shared" si="23"/>
        <v/>
      </c>
      <c r="O151" s="73" t="str">
        <f>IFERROR(IF(D151&gt;1,_xlfn.XLOOKUP(D151&amp;"v",Tabela7[Código CV],Tabela7[VPM-V],,0),""),"")</f>
        <v/>
      </c>
      <c r="P151" s="106" t="str">
        <f>IFERROR(IF(D151&gt;1,SUMIFS(Tabela7[Preço Médio],Tabela7[Código Negociação],D151,Tabela7[C/V],"v"),"")/X151,"")</f>
        <v/>
      </c>
      <c r="Q151" s="106" t="str">
        <f t="shared" si="24"/>
        <v/>
      </c>
      <c r="R151" s="106" t="str">
        <f t="shared" si="25"/>
        <v/>
      </c>
      <c r="S151" s="106" t="str">
        <f t="shared" si="27"/>
        <v/>
      </c>
      <c r="T151" s="106" t="str">
        <f t="shared" si="28"/>
        <v/>
      </c>
      <c r="U151" s="106" t="str">
        <f t="shared" si="29"/>
        <v/>
      </c>
      <c r="V151" s="107" t="str">
        <f t="shared" si="30"/>
        <v/>
      </c>
      <c r="W151" s="88">
        <f>IFERROR(COUNTIF(Tabela7[Código CV],D151&amp;"c"),"")</f>
        <v>0</v>
      </c>
      <c r="X151" s="88">
        <f>IFERROR(COUNTIF(Tabela7[Código CV],D151&amp;"v"),"")</f>
        <v>0</v>
      </c>
    </row>
    <row r="152" spans="2:24" ht="15" customHeight="1" x14ac:dyDescent="0.3">
      <c r="B152" s="109" t="str">
        <f>IFERROR(IF(D152&gt;1,_xlfn.XLOOKUP(D152, Tabela7[Código Negociação],Tabela7[Classe]),""),"")</f>
        <v/>
      </c>
      <c r="C152" s="43" t="str">
        <f>IFERROR(IF(D152&gt;1,_xlfn.XLOOKUP(D152, Tabela7[Código Negociação],Tabela7[Empresa Nome]),""),"")</f>
        <v/>
      </c>
      <c r="D152" s="82"/>
      <c r="E152" s="43" t="str">
        <f>IFERROR(IF(D152&gt;1,SUMIFS(Tabela7[Quantidade],Tabela7[Código Negociação],D152,Tabela7[C/V],"c")-SUMIFS(Tabela7[Quantidade],Tabela7[Código Negociação],D152,Tabela7[C/V],"v"),""),"")</f>
        <v/>
      </c>
      <c r="F152" s="73" t="str">
        <f>IFERROR(IF(D152&gt;1,_xlfn.XLOOKUP(D152&amp;"c",Tabela7[Código CV],Tabela7[VPM-C],,0),""),"")</f>
        <v/>
      </c>
      <c r="G152" s="106" t="str">
        <f>IFERROR(IF(D152&gt;1,SUMIFS(Tabela7[Preço Médio],Tabela7[Código Negociação],D152,Tabela7[C/V],"c"),"")/W152,"")</f>
        <v/>
      </c>
      <c r="H152" s="80" t="str">
        <f t="shared" si="22"/>
        <v/>
      </c>
      <c r="I152" s="73" t="str">
        <f>IFERROR(IF(D152&gt;1,_xlfn.XLOOKUP(D152, Cotação!D:D,Cotação!C:C),""),"")</f>
        <v/>
      </c>
      <c r="J152" s="80" t="str">
        <f t="shared" si="26"/>
        <v/>
      </c>
      <c r="K152" s="73" t="str">
        <f>IFERROR(IF(D152&gt;1,(I152*Apuração!$E152)-(Apuração!$G152*Apuração!$E152),""),"")</f>
        <v/>
      </c>
      <c r="L152" s="43" t="str">
        <f>IFERROR(IF(D152&gt;1,SUMIFS(Tabela7[Quantidade],Tabela7[Código Negociação],D152,Tabela7[C/V],"c"),""),"")</f>
        <v/>
      </c>
      <c r="M152" s="43" t="str">
        <f>IFERROR(IF(D152&gt;1,SUMIFS(Tabela7[Quantidade],Tabela7[Código Negociação],D152,Tabela7[C/V],"v"),""),"")</f>
        <v/>
      </c>
      <c r="N152" s="106" t="str">
        <f t="shared" si="23"/>
        <v/>
      </c>
      <c r="O152" s="73" t="str">
        <f>IFERROR(IF(D152&gt;1,_xlfn.XLOOKUP(D152&amp;"v",Tabela7[Código CV],Tabela7[VPM-V],,0),""),"")</f>
        <v/>
      </c>
      <c r="P152" s="106" t="str">
        <f>IFERROR(IF(D152&gt;1,SUMIFS(Tabela7[Preço Médio],Tabela7[Código Negociação],D152,Tabela7[C/V],"v"),"")/X152,"")</f>
        <v/>
      </c>
      <c r="Q152" s="106" t="str">
        <f t="shared" si="24"/>
        <v/>
      </c>
      <c r="R152" s="106" t="str">
        <f t="shared" si="25"/>
        <v/>
      </c>
      <c r="S152" s="106" t="str">
        <f t="shared" si="27"/>
        <v/>
      </c>
      <c r="T152" s="106" t="str">
        <f t="shared" si="28"/>
        <v/>
      </c>
      <c r="U152" s="106" t="str">
        <f t="shared" si="29"/>
        <v/>
      </c>
      <c r="V152" s="107" t="str">
        <f t="shared" si="30"/>
        <v/>
      </c>
      <c r="W152" s="88">
        <f>IFERROR(COUNTIF(Tabela7[Código CV],D152&amp;"c"),"")</f>
        <v>0</v>
      </c>
      <c r="X152" s="88">
        <f>IFERROR(COUNTIF(Tabela7[Código CV],D152&amp;"v"),"")</f>
        <v>0</v>
      </c>
    </row>
    <row r="153" spans="2:24" ht="15" customHeight="1" x14ac:dyDescent="0.3">
      <c r="B153" s="109" t="str">
        <f>IFERROR(IF(D153&gt;1,_xlfn.XLOOKUP(D153, Tabela7[Código Negociação],Tabela7[Classe]),""),"")</f>
        <v/>
      </c>
      <c r="C153" s="43" t="str">
        <f>IFERROR(IF(D153&gt;1,_xlfn.XLOOKUP(D153, Tabela7[Código Negociação],Tabela7[Empresa Nome]),""),"")</f>
        <v/>
      </c>
      <c r="D153" s="82"/>
      <c r="E153" s="43" t="str">
        <f>IFERROR(IF(D153&gt;1,SUMIFS(Tabela7[Quantidade],Tabela7[Código Negociação],D153,Tabela7[C/V],"c")-SUMIFS(Tabela7[Quantidade],Tabela7[Código Negociação],D153,Tabela7[C/V],"v"),""),"")</f>
        <v/>
      </c>
      <c r="F153" s="73" t="str">
        <f>IFERROR(IF(D153&gt;1,_xlfn.XLOOKUP(D153&amp;"c",Tabela7[Código CV],Tabela7[VPM-C],,0),""),"")</f>
        <v/>
      </c>
      <c r="G153" s="106" t="str">
        <f>IFERROR(IF(D153&gt;1,SUMIFS(Tabela7[Preço Médio],Tabela7[Código Negociação],D153,Tabela7[C/V],"c"),"")/W153,"")</f>
        <v/>
      </c>
      <c r="H153" s="80" t="str">
        <f t="shared" si="22"/>
        <v/>
      </c>
      <c r="I153" s="73" t="str">
        <f>IFERROR(IF(D153&gt;1,_xlfn.XLOOKUP(D153, Cotação!D:D,Cotação!C:C),""),"")</f>
        <v/>
      </c>
      <c r="J153" s="80" t="str">
        <f t="shared" si="26"/>
        <v/>
      </c>
      <c r="K153" s="73" t="str">
        <f>IFERROR(IF(D153&gt;1,(I153*Apuração!$E153)-(Apuração!$G153*Apuração!$E153),""),"")</f>
        <v/>
      </c>
      <c r="L153" s="43" t="str">
        <f>IFERROR(IF(D153&gt;1,SUMIFS(Tabela7[Quantidade],Tabela7[Código Negociação],D153,Tabela7[C/V],"c"),""),"")</f>
        <v/>
      </c>
      <c r="M153" s="43" t="str">
        <f>IFERROR(IF(D153&gt;1,SUMIFS(Tabela7[Quantidade],Tabela7[Código Negociação],D153,Tabela7[C/V],"v"),""),"")</f>
        <v/>
      </c>
      <c r="N153" s="106" t="str">
        <f t="shared" si="23"/>
        <v/>
      </c>
      <c r="O153" s="73" t="str">
        <f>IFERROR(IF(D153&gt;1,_xlfn.XLOOKUP(D153&amp;"v",Tabela7[Código CV],Tabela7[VPM-V],,0),""),"")</f>
        <v/>
      </c>
      <c r="P153" s="106" t="str">
        <f>IFERROR(IF(D153&gt;1,SUMIFS(Tabela7[Preço Médio],Tabela7[Código Negociação],D153,Tabela7[C/V],"v"),"")/X153,"")</f>
        <v/>
      </c>
      <c r="Q153" s="106" t="str">
        <f t="shared" si="24"/>
        <v/>
      </c>
      <c r="R153" s="106" t="str">
        <f t="shared" si="25"/>
        <v/>
      </c>
      <c r="S153" s="106" t="str">
        <f t="shared" si="27"/>
        <v/>
      </c>
      <c r="T153" s="106" t="str">
        <f t="shared" si="28"/>
        <v/>
      </c>
      <c r="U153" s="106" t="str">
        <f t="shared" si="29"/>
        <v/>
      </c>
      <c r="V153" s="107" t="str">
        <f t="shared" si="30"/>
        <v/>
      </c>
      <c r="W153" s="88">
        <f>IFERROR(COUNTIF(Tabela7[Código CV],D153&amp;"c"),"")</f>
        <v>0</v>
      </c>
      <c r="X153" s="88">
        <f>IFERROR(COUNTIF(Tabela7[Código CV],D153&amp;"v"),"")</f>
        <v>0</v>
      </c>
    </row>
    <row r="154" spans="2:24" ht="15" customHeight="1" x14ac:dyDescent="0.3">
      <c r="B154" s="109" t="str">
        <f>IFERROR(IF(D154&gt;1,_xlfn.XLOOKUP(D154, Tabela7[Código Negociação],Tabela7[Classe]),""),"")</f>
        <v/>
      </c>
      <c r="C154" s="43" t="str">
        <f>IFERROR(IF(D154&gt;1,_xlfn.XLOOKUP(D154, Tabela7[Código Negociação],Tabela7[Empresa Nome]),""),"")</f>
        <v/>
      </c>
      <c r="D154" s="82"/>
      <c r="E154" s="43" t="str">
        <f>IFERROR(IF(D154&gt;1,SUMIFS(Tabela7[Quantidade],Tabela7[Código Negociação],D154,Tabela7[C/V],"c")-SUMIFS(Tabela7[Quantidade],Tabela7[Código Negociação],D154,Tabela7[C/V],"v"),""),"")</f>
        <v/>
      </c>
      <c r="F154" s="73" t="str">
        <f>IFERROR(IF(D154&gt;1,_xlfn.XLOOKUP(D154&amp;"c",Tabela7[Código CV],Tabela7[VPM-C],,0),""),"")</f>
        <v/>
      </c>
      <c r="G154" s="106" t="str">
        <f>IFERROR(IF(D154&gt;1,SUMIFS(Tabela7[Preço Médio],Tabela7[Código Negociação],D154,Tabela7[C/V],"c"),"")/W154,"")</f>
        <v/>
      </c>
      <c r="H154" s="80" t="str">
        <f t="shared" si="22"/>
        <v/>
      </c>
      <c r="I154" s="73" t="str">
        <f>IFERROR(IF(D154&gt;1,_xlfn.XLOOKUP(D154, Cotação!D:D,Cotação!C:C),""),"")</f>
        <v/>
      </c>
      <c r="J154" s="80" t="str">
        <f t="shared" si="26"/>
        <v/>
      </c>
      <c r="K154" s="73" t="str">
        <f>IFERROR(IF(D154&gt;1,(I154*Apuração!$E154)-(Apuração!$G154*Apuração!$E154),""),"")</f>
        <v/>
      </c>
      <c r="L154" s="43" t="str">
        <f>IFERROR(IF(D154&gt;1,SUMIFS(Tabela7[Quantidade],Tabela7[Código Negociação],D154,Tabela7[C/V],"c"),""),"")</f>
        <v/>
      </c>
      <c r="M154" s="43" t="str">
        <f>IFERROR(IF(D154&gt;1,SUMIFS(Tabela7[Quantidade],Tabela7[Código Negociação],D154,Tabela7[C/V],"v"),""),"")</f>
        <v/>
      </c>
      <c r="N154" s="106" t="str">
        <f t="shared" si="23"/>
        <v/>
      </c>
      <c r="O154" s="73" t="str">
        <f>IFERROR(IF(D154&gt;1,_xlfn.XLOOKUP(D154&amp;"v",Tabela7[Código CV],Tabela7[VPM-V],,0),""),"")</f>
        <v/>
      </c>
      <c r="P154" s="106" t="str">
        <f>IFERROR(IF(D154&gt;1,SUMIFS(Tabela7[Preço Médio],Tabela7[Código Negociação],D154,Tabela7[C/V],"v"),"")/X154,"")</f>
        <v/>
      </c>
      <c r="Q154" s="106" t="str">
        <f t="shared" si="24"/>
        <v/>
      </c>
      <c r="R154" s="106" t="str">
        <f t="shared" si="25"/>
        <v/>
      </c>
      <c r="S154" s="106" t="str">
        <f t="shared" si="27"/>
        <v/>
      </c>
      <c r="T154" s="106" t="str">
        <f t="shared" si="28"/>
        <v/>
      </c>
      <c r="U154" s="106" t="str">
        <f t="shared" si="29"/>
        <v/>
      </c>
      <c r="V154" s="107" t="str">
        <f t="shared" si="30"/>
        <v/>
      </c>
      <c r="W154" s="88">
        <f>IFERROR(COUNTIF(Tabela7[Código CV],D154&amp;"c"),"")</f>
        <v>0</v>
      </c>
      <c r="X154" s="88">
        <f>IFERROR(COUNTIF(Tabela7[Código CV],D154&amp;"v"),"")</f>
        <v>0</v>
      </c>
    </row>
    <row r="155" spans="2:24" ht="15" customHeight="1" x14ac:dyDescent="0.3">
      <c r="B155" s="109" t="str">
        <f>IFERROR(IF(D155&gt;1,_xlfn.XLOOKUP(D155, Tabela7[Código Negociação],Tabela7[Classe]),""),"")</f>
        <v/>
      </c>
      <c r="C155" s="43" t="str">
        <f>IFERROR(IF(D155&gt;1,_xlfn.XLOOKUP(D155, Tabela7[Código Negociação],Tabela7[Empresa Nome]),""),"")</f>
        <v/>
      </c>
      <c r="D155" s="82"/>
      <c r="E155" s="43" t="str">
        <f>IFERROR(IF(D155&gt;1,SUMIFS(Tabela7[Quantidade],Tabela7[Código Negociação],D155,Tabela7[C/V],"c")-SUMIFS(Tabela7[Quantidade],Tabela7[Código Negociação],D155,Tabela7[C/V],"v"),""),"")</f>
        <v/>
      </c>
      <c r="F155" s="73" t="str">
        <f>IFERROR(IF(D155&gt;1,_xlfn.XLOOKUP(D155&amp;"c",Tabela7[Código CV],Tabela7[VPM-C],,0),""),"")</f>
        <v/>
      </c>
      <c r="G155" s="106" t="str">
        <f>IFERROR(IF(D155&gt;1,SUMIFS(Tabela7[Preço Médio],Tabela7[Código Negociação],D155,Tabela7[C/V],"c"),"")/W155,"")</f>
        <v/>
      </c>
      <c r="H155" s="80" t="str">
        <f t="shared" si="22"/>
        <v/>
      </c>
      <c r="I155" s="73" t="str">
        <f>IFERROR(IF(D155&gt;1,_xlfn.XLOOKUP(D155, Cotação!D:D,Cotação!C:C),""),"")</f>
        <v/>
      </c>
      <c r="J155" s="80" t="str">
        <f t="shared" si="26"/>
        <v/>
      </c>
      <c r="K155" s="73" t="str">
        <f>IFERROR(IF(D155&gt;1,(I155*Apuração!$E155)-(Apuração!$G155*Apuração!$E155),""),"")</f>
        <v/>
      </c>
      <c r="L155" s="43" t="str">
        <f>IFERROR(IF(D155&gt;1,SUMIFS(Tabela7[Quantidade],Tabela7[Código Negociação],D155,Tabela7[C/V],"c"),""),"")</f>
        <v/>
      </c>
      <c r="M155" s="43" t="str">
        <f>IFERROR(IF(D155&gt;1,SUMIFS(Tabela7[Quantidade],Tabela7[Código Negociação],D155,Tabela7[C/V],"v"),""),"")</f>
        <v/>
      </c>
      <c r="N155" s="106" t="str">
        <f t="shared" si="23"/>
        <v/>
      </c>
      <c r="O155" s="73" t="str">
        <f>IFERROR(IF(D155&gt;1,_xlfn.XLOOKUP(D155&amp;"v",Tabela7[Código CV],Tabela7[VPM-V],,0),""),"")</f>
        <v/>
      </c>
      <c r="P155" s="106" t="str">
        <f>IFERROR(IF(D155&gt;1,SUMIFS(Tabela7[Preço Médio],Tabela7[Código Negociação],D155,Tabela7[C/V],"v"),"")/X155,"")</f>
        <v/>
      </c>
      <c r="Q155" s="106" t="str">
        <f t="shared" si="24"/>
        <v/>
      </c>
      <c r="R155" s="106" t="str">
        <f t="shared" si="25"/>
        <v/>
      </c>
      <c r="S155" s="106" t="str">
        <f t="shared" si="27"/>
        <v/>
      </c>
      <c r="T155" s="106" t="str">
        <f t="shared" si="28"/>
        <v/>
      </c>
      <c r="U155" s="106" t="str">
        <f t="shared" si="29"/>
        <v/>
      </c>
      <c r="V155" s="107" t="str">
        <f t="shared" si="30"/>
        <v/>
      </c>
      <c r="W155" s="88">
        <f>IFERROR(COUNTIF(Tabela7[Código CV],D155&amp;"c"),"")</f>
        <v>0</v>
      </c>
      <c r="X155" s="88">
        <f>IFERROR(COUNTIF(Tabela7[Código CV],D155&amp;"v"),"")</f>
        <v>0</v>
      </c>
    </row>
    <row r="156" spans="2:24" ht="15" customHeight="1" x14ac:dyDescent="0.3">
      <c r="B156" s="109" t="str">
        <f>IFERROR(IF(D156&gt;1,_xlfn.XLOOKUP(D156, Tabela7[Código Negociação],Tabela7[Classe]),""),"")</f>
        <v/>
      </c>
      <c r="C156" s="43" t="str">
        <f>IFERROR(IF(D156&gt;1,_xlfn.XLOOKUP(D156, Tabela7[Código Negociação],Tabela7[Empresa Nome]),""),"")</f>
        <v/>
      </c>
      <c r="D156" s="82"/>
      <c r="E156" s="43" t="str">
        <f>IFERROR(IF(D156&gt;1,SUMIFS(Tabela7[Quantidade],Tabela7[Código Negociação],D156,Tabela7[C/V],"c")-SUMIFS(Tabela7[Quantidade],Tabela7[Código Negociação],D156,Tabela7[C/V],"v"),""),"")</f>
        <v/>
      </c>
      <c r="F156" s="73" t="str">
        <f>IFERROR(IF(D156&gt;1,_xlfn.XLOOKUP(D156&amp;"c",Tabela7[Código CV],Tabela7[VPM-C],,0),""),"")</f>
        <v/>
      </c>
      <c r="G156" s="106" t="str">
        <f>IFERROR(IF(D156&gt;1,SUMIFS(Tabela7[Preço Médio],Tabela7[Código Negociação],D156,Tabela7[C/V],"c"),"")/W156,"")</f>
        <v/>
      </c>
      <c r="H156" s="80" t="str">
        <f t="shared" si="22"/>
        <v/>
      </c>
      <c r="I156" s="73" t="str">
        <f>IFERROR(IF(D156&gt;1,_xlfn.XLOOKUP(D156, Cotação!D:D,Cotação!C:C),""),"")</f>
        <v/>
      </c>
      <c r="J156" s="80" t="str">
        <f t="shared" si="26"/>
        <v/>
      </c>
      <c r="K156" s="73" t="str">
        <f>IFERROR(IF(D156&gt;1,(I156*Apuração!$E156)-(Apuração!$G156*Apuração!$E156),""),"")</f>
        <v/>
      </c>
      <c r="L156" s="43" t="str">
        <f>IFERROR(IF(D156&gt;1,SUMIFS(Tabela7[Quantidade],Tabela7[Código Negociação],D156,Tabela7[C/V],"c"),""),"")</f>
        <v/>
      </c>
      <c r="M156" s="43" t="str">
        <f>IFERROR(IF(D156&gt;1,SUMIFS(Tabela7[Quantidade],Tabela7[Código Negociação],D156,Tabela7[C/V],"v"),""),"")</f>
        <v/>
      </c>
      <c r="N156" s="106" t="str">
        <f t="shared" si="23"/>
        <v/>
      </c>
      <c r="O156" s="73" t="str">
        <f>IFERROR(IF(D156&gt;1,_xlfn.XLOOKUP(D156&amp;"v",Tabela7[Código CV],Tabela7[VPM-V],,0),""),"")</f>
        <v/>
      </c>
      <c r="P156" s="106" t="str">
        <f>IFERROR(IF(D156&gt;1,SUMIFS(Tabela7[Preço Médio],Tabela7[Código Negociação],D156,Tabela7[C/V],"v"),"")/X156,"")</f>
        <v/>
      </c>
      <c r="Q156" s="106" t="str">
        <f t="shared" si="24"/>
        <v/>
      </c>
      <c r="R156" s="106" t="str">
        <f t="shared" si="25"/>
        <v/>
      </c>
      <c r="S156" s="106" t="str">
        <f t="shared" si="27"/>
        <v/>
      </c>
      <c r="T156" s="106" t="str">
        <f t="shared" si="28"/>
        <v/>
      </c>
      <c r="U156" s="106" t="str">
        <f t="shared" si="29"/>
        <v/>
      </c>
      <c r="V156" s="107" t="str">
        <f t="shared" si="30"/>
        <v/>
      </c>
      <c r="W156" s="88">
        <f>IFERROR(COUNTIF(Tabela7[Código CV],D156&amp;"c"),"")</f>
        <v>0</v>
      </c>
      <c r="X156" s="88">
        <f>IFERROR(COUNTIF(Tabela7[Código CV],D156&amp;"v"),"")</f>
        <v>0</v>
      </c>
    </row>
    <row r="157" spans="2:24" ht="15" customHeight="1" x14ac:dyDescent="0.3">
      <c r="B157" s="109" t="str">
        <f>IFERROR(IF(D157&gt;1,_xlfn.XLOOKUP(D157, Tabela7[Código Negociação],Tabela7[Classe]),""),"")</f>
        <v/>
      </c>
      <c r="C157" s="43" t="str">
        <f>IFERROR(IF(D157&gt;1,_xlfn.XLOOKUP(D157, Tabela7[Código Negociação],Tabela7[Empresa Nome]),""),"")</f>
        <v/>
      </c>
      <c r="D157" s="82"/>
      <c r="E157" s="43" t="str">
        <f>IFERROR(IF(D157&gt;1,SUMIFS(Tabela7[Quantidade],Tabela7[Código Negociação],D157,Tabela7[C/V],"c")-SUMIFS(Tabela7[Quantidade],Tabela7[Código Negociação],D157,Tabela7[C/V],"v"),""),"")</f>
        <v/>
      </c>
      <c r="F157" s="73" t="str">
        <f>IFERROR(IF(D157&gt;1,_xlfn.XLOOKUP(D157&amp;"c",Tabela7[Código CV],Tabela7[VPM-C],,0),""),"")</f>
        <v/>
      </c>
      <c r="G157" s="106" t="str">
        <f>IFERROR(IF(D157&gt;1,SUMIFS(Tabela7[Preço Médio],Tabela7[Código Negociação],D157,Tabela7[C/V],"c"),"")/W157,"")</f>
        <v/>
      </c>
      <c r="H157" s="80" t="str">
        <f t="shared" si="22"/>
        <v/>
      </c>
      <c r="I157" s="73" t="str">
        <f>IFERROR(IF(D157&gt;1,_xlfn.XLOOKUP(D157, Cotação!D:D,Cotação!C:C),""),"")</f>
        <v/>
      </c>
      <c r="J157" s="80" t="str">
        <f t="shared" si="26"/>
        <v/>
      </c>
      <c r="K157" s="73" t="str">
        <f>IFERROR(IF(D157&gt;1,(I157*Apuração!$E157)-(Apuração!$G157*Apuração!$E157),""),"")</f>
        <v/>
      </c>
      <c r="L157" s="43" t="str">
        <f>IFERROR(IF(D157&gt;1,SUMIFS(Tabela7[Quantidade],Tabela7[Código Negociação],D157,Tabela7[C/V],"c"),""),"")</f>
        <v/>
      </c>
      <c r="M157" s="43" t="str">
        <f>IFERROR(IF(D157&gt;1,SUMIFS(Tabela7[Quantidade],Tabela7[Código Negociação],D157,Tabela7[C/V],"v"),""),"")</f>
        <v/>
      </c>
      <c r="N157" s="106" t="str">
        <f t="shared" si="23"/>
        <v/>
      </c>
      <c r="O157" s="73" t="str">
        <f>IFERROR(IF(D157&gt;1,_xlfn.XLOOKUP(D157&amp;"v",Tabela7[Código CV],Tabela7[VPM-V],,0),""),"")</f>
        <v/>
      </c>
      <c r="P157" s="106" t="str">
        <f>IFERROR(IF(D157&gt;1,SUMIFS(Tabela7[Preço Médio],Tabela7[Código Negociação],D157,Tabela7[C/V],"v"),"")/X157,"")</f>
        <v/>
      </c>
      <c r="Q157" s="106" t="str">
        <f t="shared" si="24"/>
        <v/>
      </c>
      <c r="R157" s="106" t="str">
        <f t="shared" si="25"/>
        <v/>
      </c>
      <c r="S157" s="106" t="str">
        <f t="shared" si="27"/>
        <v/>
      </c>
      <c r="T157" s="106" t="str">
        <f t="shared" si="28"/>
        <v/>
      </c>
      <c r="U157" s="106" t="str">
        <f t="shared" si="29"/>
        <v/>
      </c>
      <c r="V157" s="107" t="str">
        <f t="shared" si="30"/>
        <v/>
      </c>
      <c r="W157" s="88">
        <f>IFERROR(COUNTIF(Tabela7[Código CV],D157&amp;"c"),"")</f>
        <v>0</v>
      </c>
      <c r="X157" s="88">
        <f>IFERROR(COUNTIF(Tabela7[Código CV],D157&amp;"v"),"")</f>
        <v>0</v>
      </c>
    </row>
    <row r="158" spans="2:24" ht="15" customHeight="1" x14ac:dyDescent="0.3">
      <c r="B158" s="109" t="str">
        <f>IFERROR(IF(D158&gt;1,_xlfn.XLOOKUP(D158, Tabela7[Código Negociação],Tabela7[Classe]),""),"")</f>
        <v/>
      </c>
      <c r="C158" s="43" t="str">
        <f>IFERROR(IF(D158&gt;1,_xlfn.XLOOKUP(D158, Tabela7[Código Negociação],Tabela7[Empresa Nome]),""),"")</f>
        <v/>
      </c>
      <c r="D158" s="82"/>
      <c r="E158" s="43" t="str">
        <f>IFERROR(IF(D158&gt;1,SUMIFS(Tabela7[Quantidade],Tabela7[Código Negociação],D158,Tabela7[C/V],"c")-SUMIFS(Tabela7[Quantidade],Tabela7[Código Negociação],D158,Tabela7[C/V],"v"),""),"")</f>
        <v/>
      </c>
      <c r="F158" s="73" t="str">
        <f>IFERROR(IF(D158&gt;1,_xlfn.XLOOKUP(D158&amp;"c",Tabela7[Código CV],Tabela7[VPM-C],,0),""),"")</f>
        <v/>
      </c>
      <c r="G158" s="106" t="str">
        <f>IFERROR(IF(D158&gt;1,SUMIFS(Tabela7[Preço Médio],Tabela7[Código Negociação],D158,Tabela7[C/V],"c"),"")/W158,"")</f>
        <v/>
      </c>
      <c r="H158" s="80" t="str">
        <f t="shared" si="22"/>
        <v/>
      </c>
      <c r="I158" s="73" t="str">
        <f>IFERROR(IF(D158&gt;1,_xlfn.XLOOKUP(D158, Cotação!D:D,Cotação!C:C),""),"")</f>
        <v/>
      </c>
      <c r="J158" s="80" t="str">
        <f t="shared" si="26"/>
        <v/>
      </c>
      <c r="K158" s="73" t="str">
        <f>IFERROR(IF(D158&gt;1,(I158*Apuração!$E158)-(Apuração!$G158*Apuração!$E158),""),"")</f>
        <v/>
      </c>
      <c r="L158" s="43" t="str">
        <f>IFERROR(IF(D158&gt;1,SUMIFS(Tabela7[Quantidade],Tabela7[Código Negociação],D158,Tabela7[C/V],"c"),""),"")</f>
        <v/>
      </c>
      <c r="M158" s="43" t="str">
        <f>IFERROR(IF(D158&gt;1,SUMIFS(Tabela7[Quantidade],Tabela7[Código Negociação],D158,Tabela7[C/V],"v"),""),"")</f>
        <v/>
      </c>
      <c r="N158" s="106" t="str">
        <f t="shared" si="23"/>
        <v/>
      </c>
      <c r="O158" s="73" t="str">
        <f>IFERROR(IF(D158&gt;1,_xlfn.XLOOKUP(D158&amp;"v",Tabela7[Código CV],Tabela7[VPM-V],,0),""),"")</f>
        <v/>
      </c>
      <c r="P158" s="106" t="str">
        <f>IFERROR(IF(D158&gt;1,SUMIFS(Tabela7[Preço Médio],Tabela7[Código Negociação],D158,Tabela7[C/V],"v"),"")/X158,"")</f>
        <v/>
      </c>
      <c r="Q158" s="106" t="str">
        <f t="shared" si="24"/>
        <v/>
      </c>
      <c r="R158" s="106" t="str">
        <f t="shared" si="25"/>
        <v/>
      </c>
      <c r="S158" s="106" t="str">
        <f t="shared" si="27"/>
        <v/>
      </c>
      <c r="T158" s="106" t="str">
        <f t="shared" si="28"/>
        <v/>
      </c>
      <c r="U158" s="106" t="str">
        <f t="shared" si="29"/>
        <v/>
      </c>
      <c r="V158" s="107" t="str">
        <f t="shared" si="30"/>
        <v/>
      </c>
      <c r="W158" s="88">
        <f>IFERROR(COUNTIF(Tabela7[Código CV],D158&amp;"c"),"")</f>
        <v>0</v>
      </c>
      <c r="X158" s="88">
        <f>IFERROR(COUNTIF(Tabela7[Código CV],D158&amp;"v"),"")</f>
        <v>0</v>
      </c>
    </row>
    <row r="159" spans="2:24" ht="15" customHeight="1" x14ac:dyDescent="0.3">
      <c r="B159" s="109" t="str">
        <f>IFERROR(IF(D159&gt;1,_xlfn.XLOOKUP(D159, Tabela7[Código Negociação],Tabela7[Classe]),""),"")</f>
        <v/>
      </c>
      <c r="C159" s="43" t="str">
        <f>IFERROR(IF(D159&gt;1,_xlfn.XLOOKUP(D159, Tabela7[Código Negociação],Tabela7[Empresa Nome]),""),"")</f>
        <v/>
      </c>
      <c r="D159" s="82"/>
      <c r="E159" s="43" t="str">
        <f>IFERROR(IF(D159&gt;1,SUMIFS(Tabela7[Quantidade],Tabela7[Código Negociação],D159,Tabela7[C/V],"c")-SUMIFS(Tabela7[Quantidade],Tabela7[Código Negociação],D159,Tabela7[C/V],"v"),""),"")</f>
        <v/>
      </c>
      <c r="F159" s="73" t="str">
        <f>IFERROR(IF(D159&gt;1,_xlfn.XLOOKUP(D159&amp;"c",Tabela7[Código CV],Tabela7[VPM-C],,0),""),"")</f>
        <v/>
      </c>
      <c r="G159" s="106" t="str">
        <f>IFERROR(IF(D159&gt;1,SUMIFS(Tabela7[Preço Médio],Tabela7[Código Negociação],D159,Tabela7[C/V],"c"),"")/W159,"")</f>
        <v/>
      </c>
      <c r="H159" s="80" t="str">
        <f t="shared" si="22"/>
        <v/>
      </c>
      <c r="I159" s="73" t="str">
        <f>IFERROR(IF(D159&gt;1,_xlfn.XLOOKUP(D159, Cotação!D:D,Cotação!C:C),""),"")</f>
        <v/>
      </c>
      <c r="J159" s="80" t="str">
        <f t="shared" si="26"/>
        <v/>
      </c>
      <c r="K159" s="73" t="str">
        <f>IFERROR(IF(D159&gt;1,(I159*Apuração!$E159)-(Apuração!$G159*Apuração!$E159),""),"")</f>
        <v/>
      </c>
      <c r="L159" s="43" t="str">
        <f>IFERROR(IF(D159&gt;1,SUMIFS(Tabela7[Quantidade],Tabela7[Código Negociação],D159,Tabela7[C/V],"c"),""),"")</f>
        <v/>
      </c>
      <c r="M159" s="43" t="str">
        <f>IFERROR(IF(D159&gt;1,SUMIFS(Tabela7[Quantidade],Tabela7[Código Negociação],D159,Tabela7[C/V],"v"),""),"")</f>
        <v/>
      </c>
      <c r="N159" s="106" t="str">
        <f t="shared" si="23"/>
        <v/>
      </c>
      <c r="O159" s="73" t="str">
        <f>IFERROR(IF(D159&gt;1,_xlfn.XLOOKUP(D159&amp;"v",Tabela7[Código CV],Tabela7[VPM-V],,0),""),"")</f>
        <v/>
      </c>
      <c r="P159" s="106" t="str">
        <f>IFERROR(IF(D159&gt;1,SUMIFS(Tabela7[Preço Médio],Tabela7[Código Negociação],D159,Tabela7[C/V],"v"),"")/X159,"")</f>
        <v/>
      </c>
      <c r="Q159" s="106" t="str">
        <f t="shared" si="24"/>
        <v/>
      </c>
      <c r="R159" s="106" t="str">
        <f t="shared" si="25"/>
        <v/>
      </c>
      <c r="S159" s="106" t="str">
        <f t="shared" si="27"/>
        <v/>
      </c>
      <c r="T159" s="106" t="str">
        <f t="shared" si="28"/>
        <v/>
      </c>
      <c r="U159" s="106" t="str">
        <f t="shared" si="29"/>
        <v/>
      </c>
      <c r="V159" s="107" t="str">
        <f t="shared" si="30"/>
        <v/>
      </c>
      <c r="W159" s="88">
        <f>IFERROR(COUNTIF(Tabela7[Código CV],D159&amp;"c"),"")</f>
        <v>0</v>
      </c>
      <c r="X159" s="88">
        <f>IFERROR(COUNTIF(Tabela7[Código CV],D159&amp;"v"),"")</f>
        <v>0</v>
      </c>
    </row>
    <row r="160" spans="2:24" ht="15" customHeight="1" x14ac:dyDescent="0.3">
      <c r="B160" s="109" t="str">
        <f>IFERROR(IF(D160&gt;1,_xlfn.XLOOKUP(D160, Tabela7[Código Negociação],Tabela7[Classe]),""),"")</f>
        <v/>
      </c>
      <c r="C160" s="43" t="str">
        <f>IFERROR(IF(D160&gt;1,_xlfn.XLOOKUP(D160, Tabela7[Código Negociação],Tabela7[Empresa Nome]),""),"")</f>
        <v/>
      </c>
      <c r="D160" s="82"/>
      <c r="E160" s="43" t="str">
        <f>IFERROR(IF(D160&gt;1,SUMIFS(Tabela7[Quantidade],Tabela7[Código Negociação],D160,Tabela7[C/V],"c")-SUMIFS(Tabela7[Quantidade],Tabela7[Código Negociação],D160,Tabela7[C/V],"v"),""),"")</f>
        <v/>
      </c>
      <c r="F160" s="73" t="str">
        <f>IFERROR(IF(D160&gt;1,_xlfn.XLOOKUP(D160&amp;"c",Tabela7[Código CV],Tabela7[VPM-C],,0),""),"")</f>
        <v/>
      </c>
      <c r="G160" s="106" t="str">
        <f>IFERROR(IF(D160&gt;1,SUMIFS(Tabela7[Preço Médio],Tabela7[Código Negociação],D160,Tabela7[C/V],"c"),"")/W160,"")</f>
        <v/>
      </c>
      <c r="H160" s="80" t="str">
        <f t="shared" si="22"/>
        <v/>
      </c>
      <c r="I160" s="73" t="str">
        <f>IFERROR(IF(D160&gt;1,_xlfn.XLOOKUP(D160, Cotação!D:D,Cotação!C:C),""),"")</f>
        <v/>
      </c>
      <c r="J160" s="80" t="str">
        <f t="shared" si="26"/>
        <v/>
      </c>
      <c r="K160" s="73" t="str">
        <f>IFERROR(IF(D160&gt;1,(I160*Apuração!$E160)-(Apuração!$G160*Apuração!$E160),""),"")</f>
        <v/>
      </c>
      <c r="L160" s="43" t="str">
        <f>IFERROR(IF(D160&gt;1,SUMIFS(Tabela7[Quantidade],Tabela7[Código Negociação],D160,Tabela7[C/V],"c"),""),"")</f>
        <v/>
      </c>
      <c r="M160" s="43" t="str">
        <f>IFERROR(IF(D160&gt;1,SUMIFS(Tabela7[Quantidade],Tabela7[Código Negociação],D160,Tabela7[C/V],"v"),""),"")</f>
        <v/>
      </c>
      <c r="N160" s="106" t="str">
        <f t="shared" si="23"/>
        <v/>
      </c>
      <c r="O160" s="73" t="str">
        <f>IFERROR(IF(D160&gt;1,_xlfn.XLOOKUP(D160&amp;"v",Tabela7[Código CV],Tabela7[VPM-V],,0),""),"")</f>
        <v/>
      </c>
      <c r="P160" s="106" t="str">
        <f>IFERROR(IF(D160&gt;1,SUMIFS(Tabela7[Preço Médio],Tabela7[Código Negociação],D160,Tabela7[C/V],"v"),"")/X160,"")</f>
        <v/>
      </c>
      <c r="Q160" s="106" t="str">
        <f t="shared" si="24"/>
        <v/>
      </c>
      <c r="R160" s="106" t="str">
        <f t="shared" si="25"/>
        <v/>
      </c>
      <c r="S160" s="106" t="str">
        <f t="shared" si="27"/>
        <v/>
      </c>
      <c r="T160" s="106" t="str">
        <f t="shared" si="28"/>
        <v/>
      </c>
      <c r="U160" s="106" t="str">
        <f t="shared" si="29"/>
        <v/>
      </c>
      <c r="V160" s="107" t="str">
        <f t="shared" si="30"/>
        <v/>
      </c>
      <c r="W160" s="88">
        <f>IFERROR(COUNTIF(Tabela7[Código CV],D160&amp;"c"),"")</f>
        <v>0</v>
      </c>
      <c r="X160" s="88">
        <f>IFERROR(COUNTIF(Tabela7[Código CV],D160&amp;"v"),"")</f>
        <v>0</v>
      </c>
    </row>
    <row r="161" spans="2:24" ht="15" customHeight="1" x14ac:dyDescent="0.3">
      <c r="B161" s="109" t="str">
        <f>IFERROR(IF(D161&gt;1,_xlfn.XLOOKUP(D161, Tabela7[Código Negociação],Tabela7[Classe]),""),"")</f>
        <v/>
      </c>
      <c r="C161" s="43" t="str">
        <f>IFERROR(IF(D161&gt;1,_xlfn.XLOOKUP(D161, Tabela7[Código Negociação],Tabela7[Empresa Nome]),""),"")</f>
        <v/>
      </c>
      <c r="D161" s="82"/>
      <c r="E161" s="43" t="str">
        <f>IFERROR(IF(D161&gt;1,SUMIFS(Tabela7[Quantidade],Tabela7[Código Negociação],D161,Tabela7[C/V],"c")-SUMIFS(Tabela7[Quantidade],Tabela7[Código Negociação],D161,Tabela7[C/V],"v"),""),"")</f>
        <v/>
      </c>
      <c r="F161" s="73" t="str">
        <f>IFERROR(IF(D161&gt;1,_xlfn.XLOOKUP(D161&amp;"c",Tabela7[Código CV],Tabela7[VPM-C],,0),""),"")</f>
        <v/>
      </c>
      <c r="G161" s="106" t="str">
        <f>IFERROR(IF(D161&gt;1,SUMIFS(Tabela7[Preço Médio],Tabela7[Código Negociação],D161,Tabela7[C/V],"c"),"")/W161,"")</f>
        <v/>
      </c>
      <c r="H161" s="80" t="str">
        <f t="shared" si="22"/>
        <v/>
      </c>
      <c r="I161" s="73" t="str">
        <f>IFERROR(IF(D161&gt;1,_xlfn.XLOOKUP(D161, Cotação!D:D,Cotação!C:C),""),"")</f>
        <v/>
      </c>
      <c r="J161" s="80" t="str">
        <f t="shared" si="26"/>
        <v/>
      </c>
      <c r="K161" s="73" t="str">
        <f>IFERROR(IF(D161&gt;1,(I161*Apuração!$E161)-(Apuração!$G161*Apuração!$E161),""),"")</f>
        <v/>
      </c>
      <c r="L161" s="43" t="str">
        <f>IFERROR(IF(D161&gt;1,SUMIFS(Tabela7[Quantidade],Tabela7[Código Negociação],D161,Tabela7[C/V],"c"),""),"")</f>
        <v/>
      </c>
      <c r="M161" s="43" t="str">
        <f>IFERROR(IF(D161&gt;1,SUMIFS(Tabela7[Quantidade],Tabela7[Código Negociação],D161,Tabela7[C/V],"v"),""),"")</f>
        <v/>
      </c>
      <c r="N161" s="106" t="str">
        <f t="shared" si="23"/>
        <v/>
      </c>
      <c r="O161" s="73" t="str">
        <f>IFERROR(IF(D161&gt;1,_xlfn.XLOOKUP(D161&amp;"v",Tabela7[Código CV],Tabela7[VPM-V],,0),""),"")</f>
        <v/>
      </c>
      <c r="P161" s="106" t="str">
        <f>IFERROR(IF(D161&gt;1,SUMIFS(Tabela7[Preço Médio],Tabela7[Código Negociação],D161,Tabela7[C/V],"v"),"")/X161,"")</f>
        <v/>
      </c>
      <c r="Q161" s="106" t="str">
        <f t="shared" si="24"/>
        <v/>
      </c>
      <c r="R161" s="106" t="str">
        <f t="shared" si="25"/>
        <v/>
      </c>
      <c r="S161" s="106" t="str">
        <f t="shared" si="27"/>
        <v/>
      </c>
      <c r="T161" s="106" t="str">
        <f t="shared" si="28"/>
        <v/>
      </c>
      <c r="U161" s="106" t="str">
        <f t="shared" si="29"/>
        <v/>
      </c>
      <c r="V161" s="107" t="str">
        <f t="shared" si="30"/>
        <v/>
      </c>
      <c r="W161" s="88">
        <f>IFERROR(COUNTIF(Tabela7[Código CV],D161&amp;"c"),"")</f>
        <v>0</v>
      </c>
      <c r="X161" s="88">
        <f>IFERROR(COUNTIF(Tabela7[Código CV],D161&amp;"v"),"")</f>
        <v>0</v>
      </c>
    </row>
    <row r="162" spans="2:24" ht="15" customHeight="1" x14ac:dyDescent="0.3">
      <c r="B162" s="109" t="str">
        <f>IFERROR(IF(D162&gt;1,_xlfn.XLOOKUP(D162, Tabela7[Código Negociação],Tabela7[Classe]),""),"")</f>
        <v/>
      </c>
      <c r="C162" s="43" t="str">
        <f>IFERROR(IF(D162&gt;1,_xlfn.XLOOKUP(D162, Tabela7[Código Negociação],Tabela7[Empresa Nome]),""),"")</f>
        <v/>
      </c>
      <c r="D162" s="82"/>
      <c r="E162" s="43" t="str">
        <f>IFERROR(IF(D162&gt;1,SUMIFS(Tabela7[Quantidade],Tabela7[Código Negociação],D162,Tabela7[C/V],"c")-SUMIFS(Tabela7[Quantidade],Tabela7[Código Negociação],D162,Tabela7[C/V],"v"),""),"")</f>
        <v/>
      </c>
      <c r="F162" s="73" t="str">
        <f>IFERROR(IF(D162&gt;1,_xlfn.XLOOKUP(D162&amp;"c",Tabela7[Código CV],Tabela7[VPM-C],,0),""),"")</f>
        <v/>
      </c>
      <c r="G162" s="106" t="str">
        <f>IFERROR(IF(D162&gt;1,SUMIFS(Tabela7[Preço Médio],Tabela7[Código Negociação],D162,Tabela7[C/V],"c"),"")/W162,"")</f>
        <v/>
      </c>
      <c r="H162" s="80" t="str">
        <f t="shared" si="22"/>
        <v/>
      </c>
      <c r="I162" s="73" t="str">
        <f>IFERROR(IF(D162&gt;1,_xlfn.XLOOKUP(D162, Cotação!D:D,Cotação!C:C),""),"")</f>
        <v/>
      </c>
      <c r="J162" s="80" t="str">
        <f t="shared" si="26"/>
        <v/>
      </c>
      <c r="K162" s="73" t="str">
        <f>IFERROR(IF(D162&gt;1,(I162*Apuração!$E162)-(Apuração!$G162*Apuração!$E162),""),"")</f>
        <v/>
      </c>
      <c r="L162" s="43" t="str">
        <f>IFERROR(IF(D162&gt;1,SUMIFS(Tabela7[Quantidade],Tabela7[Código Negociação],D162,Tabela7[C/V],"c"),""),"")</f>
        <v/>
      </c>
      <c r="M162" s="43" t="str">
        <f>IFERROR(IF(D162&gt;1,SUMIFS(Tabela7[Quantidade],Tabela7[Código Negociação],D162,Tabela7[C/V],"v"),""),"")</f>
        <v/>
      </c>
      <c r="N162" s="106" t="str">
        <f t="shared" si="23"/>
        <v/>
      </c>
      <c r="O162" s="73" t="str">
        <f>IFERROR(IF(D162&gt;1,_xlfn.XLOOKUP(D162&amp;"v",Tabela7[Código CV],Tabela7[VPM-V],,0),""),"")</f>
        <v/>
      </c>
      <c r="P162" s="106" t="str">
        <f>IFERROR(IF(D162&gt;1,SUMIFS(Tabela7[Preço Médio],Tabela7[Código Negociação],D162,Tabela7[C/V],"v"),"")/X162,"")</f>
        <v/>
      </c>
      <c r="Q162" s="106" t="str">
        <f t="shared" si="24"/>
        <v/>
      </c>
      <c r="R162" s="106" t="str">
        <f t="shared" si="25"/>
        <v/>
      </c>
      <c r="S162" s="106" t="str">
        <f t="shared" si="27"/>
        <v/>
      </c>
      <c r="T162" s="106" t="str">
        <f t="shared" si="28"/>
        <v/>
      </c>
      <c r="U162" s="106" t="str">
        <f t="shared" si="29"/>
        <v/>
      </c>
      <c r="V162" s="107" t="str">
        <f t="shared" si="30"/>
        <v/>
      </c>
      <c r="W162" s="88">
        <f>IFERROR(COUNTIF(Tabela7[Código CV],D162&amp;"c"),"")</f>
        <v>0</v>
      </c>
      <c r="X162" s="88">
        <f>IFERROR(COUNTIF(Tabela7[Código CV],D162&amp;"v"),"")</f>
        <v>0</v>
      </c>
    </row>
    <row r="163" spans="2:24" ht="15" customHeight="1" x14ac:dyDescent="0.3">
      <c r="B163" s="109" t="str">
        <f>IFERROR(IF(D163&gt;1,_xlfn.XLOOKUP(D163, Tabela7[Código Negociação],Tabela7[Classe]),""),"")</f>
        <v/>
      </c>
      <c r="C163" s="43" t="str">
        <f>IFERROR(IF(D163&gt;1,_xlfn.XLOOKUP(D163, Tabela7[Código Negociação],Tabela7[Empresa Nome]),""),"")</f>
        <v/>
      </c>
      <c r="D163" s="82"/>
      <c r="E163" s="43" t="str">
        <f>IFERROR(IF(D163&gt;1,SUMIFS(Tabela7[Quantidade],Tabela7[Código Negociação],D163,Tabela7[C/V],"c")-SUMIFS(Tabela7[Quantidade],Tabela7[Código Negociação],D163,Tabela7[C/V],"v"),""),"")</f>
        <v/>
      </c>
      <c r="F163" s="73" t="str">
        <f>IFERROR(IF(D163&gt;1,_xlfn.XLOOKUP(D163&amp;"c",Tabela7[Código CV],Tabela7[VPM-C],,0),""),"")</f>
        <v/>
      </c>
      <c r="G163" s="106" t="str">
        <f>IFERROR(IF(D163&gt;1,SUMIFS(Tabela7[Preço Médio],Tabela7[Código Negociação],D163,Tabela7[C/V],"c"),"")/W163,"")</f>
        <v/>
      </c>
      <c r="H163" s="80" t="str">
        <f t="shared" si="22"/>
        <v/>
      </c>
      <c r="I163" s="73" t="str">
        <f>IFERROR(IF(D163&gt;1,_xlfn.XLOOKUP(D163, Cotação!D:D,Cotação!C:C),""),"")</f>
        <v/>
      </c>
      <c r="J163" s="80" t="str">
        <f t="shared" si="26"/>
        <v/>
      </c>
      <c r="K163" s="73" t="str">
        <f>IFERROR(IF(D163&gt;1,(I163*Apuração!$E163)-(Apuração!$G163*Apuração!$E163),""),"")</f>
        <v/>
      </c>
      <c r="L163" s="43" t="str">
        <f>IFERROR(IF(D163&gt;1,SUMIFS(Tabela7[Quantidade],Tabela7[Código Negociação],D163,Tabela7[C/V],"c"),""),"")</f>
        <v/>
      </c>
      <c r="M163" s="43" t="str">
        <f>IFERROR(IF(D163&gt;1,SUMIFS(Tabela7[Quantidade],Tabela7[Código Negociação],D163,Tabela7[C/V],"v"),""),"")</f>
        <v/>
      </c>
      <c r="N163" s="106" t="str">
        <f t="shared" si="23"/>
        <v/>
      </c>
      <c r="O163" s="73" t="str">
        <f>IFERROR(IF(D163&gt;1,_xlfn.XLOOKUP(D163&amp;"v",Tabela7[Código CV],Tabela7[VPM-V],,0),""),"")</f>
        <v/>
      </c>
      <c r="P163" s="106" t="str">
        <f>IFERROR(IF(D163&gt;1,SUMIFS(Tabela7[Preço Médio],Tabela7[Código Negociação],D163,Tabela7[C/V],"v"),"")/X163,"")</f>
        <v/>
      </c>
      <c r="Q163" s="106" t="str">
        <f t="shared" si="24"/>
        <v/>
      </c>
      <c r="R163" s="106" t="str">
        <f t="shared" si="25"/>
        <v/>
      </c>
      <c r="S163" s="106" t="str">
        <f t="shared" si="27"/>
        <v/>
      </c>
      <c r="T163" s="106" t="str">
        <f t="shared" si="28"/>
        <v/>
      </c>
      <c r="U163" s="106" t="str">
        <f t="shared" si="29"/>
        <v/>
      </c>
      <c r="V163" s="107" t="str">
        <f t="shared" si="30"/>
        <v/>
      </c>
      <c r="W163" s="88">
        <f>IFERROR(COUNTIF(Tabela7[Código CV],D163&amp;"c"),"")</f>
        <v>0</v>
      </c>
      <c r="X163" s="88">
        <f>IFERROR(COUNTIF(Tabela7[Código CV],D163&amp;"v"),"")</f>
        <v>0</v>
      </c>
    </row>
    <row r="164" spans="2:24" ht="15" customHeight="1" x14ac:dyDescent="0.3">
      <c r="B164" s="109" t="str">
        <f>IFERROR(IF(D164&gt;1,_xlfn.XLOOKUP(D164, Tabela7[Código Negociação],Tabela7[Classe]),""),"")</f>
        <v/>
      </c>
      <c r="C164" s="43" t="str">
        <f>IFERROR(IF(D164&gt;1,_xlfn.XLOOKUP(D164, Tabela7[Código Negociação],Tabela7[Empresa Nome]),""),"")</f>
        <v/>
      </c>
      <c r="D164" s="82"/>
      <c r="E164" s="43" t="str">
        <f>IFERROR(IF(D164&gt;1,SUMIFS(Tabela7[Quantidade],Tabela7[Código Negociação],D164,Tabela7[C/V],"c")-SUMIFS(Tabela7[Quantidade],Tabela7[Código Negociação],D164,Tabela7[C/V],"v"),""),"")</f>
        <v/>
      </c>
      <c r="F164" s="73" t="str">
        <f>IFERROR(IF(D164&gt;1,_xlfn.XLOOKUP(D164&amp;"c",Tabela7[Código CV],Tabela7[VPM-C],,0),""),"")</f>
        <v/>
      </c>
      <c r="G164" s="106" t="str">
        <f>IFERROR(IF(D164&gt;1,SUMIFS(Tabela7[Preço Médio],Tabela7[Código Negociação],D164,Tabela7[C/V],"c"),"")/W164,"")</f>
        <v/>
      </c>
      <c r="H164" s="80" t="str">
        <f t="shared" si="22"/>
        <v/>
      </c>
      <c r="I164" s="73" t="str">
        <f>IFERROR(IF(D164&gt;1,_xlfn.XLOOKUP(D164, Cotação!D:D,Cotação!C:C),""),"")</f>
        <v/>
      </c>
      <c r="J164" s="80" t="str">
        <f t="shared" si="26"/>
        <v/>
      </c>
      <c r="K164" s="73" t="str">
        <f>IFERROR(IF(D164&gt;1,(I164*Apuração!$E164)-(Apuração!$G164*Apuração!$E164),""),"")</f>
        <v/>
      </c>
      <c r="L164" s="43" t="str">
        <f>IFERROR(IF(D164&gt;1,SUMIFS(Tabela7[Quantidade],Tabela7[Código Negociação],D164,Tabela7[C/V],"c"),""),"")</f>
        <v/>
      </c>
      <c r="M164" s="43" t="str">
        <f>IFERROR(IF(D164&gt;1,SUMIFS(Tabela7[Quantidade],Tabela7[Código Negociação],D164,Tabela7[C/V],"v"),""),"")</f>
        <v/>
      </c>
      <c r="N164" s="106" t="str">
        <f t="shared" si="23"/>
        <v/>
      </c>
      <c r="O164" s="73" t="str">
        <f>IFERROR(IF(D164&gt;1,_xlfn.XLOOKUP(D164&amp;"v",Tabela7[Código CV],Tabela7[VPM-V],,0),""),"")</f>
        <v/>
      </c>
      <c r="P164" s="106" t="str">
        <f>IFERROR(IF(D164&gt;1,SUMIFS(Tabela7[Preço Médio],Tabela7[Código Negociação],D164,Tabela7[C/V],"v"),"")/X164,"")</f>
        <v/>
      </c>
      <c r="Q164" s="106" t="str">
        <f t="shared" si="24"/>
        <v/>
      </c>
      <c r="R164" s="106" t="str">
        <f t="shared" si="25"/>
        <v/>
      </c>
      <c r="S164" s="106" t="str">
        <f t="shared" si="27"/>
        <v/>
      </c>
      <c r="T164" s="106" t="str">
        <f t="shared" si="28"/>
        <v/>
      </c>
      <c r="U164" s="106" t="str">
        <f t="shared" si="29"/>
        <v/>
      </c>
      <c r="V164" s="107" t="str">
        <f t="shared" si="30"/>
        <v/>
      </c>
      <c r="W164" s="88">
        <f>IFERROR(COUNTIF(Tabela7[Código CV],D164&amp;"c"),"")</f>
        <v>0</v>
      </c>
      <c r="X164" s="88">
        <f>IFERROR(COUNTIF(Tabela7[Código CV],D164&amp;"v"),"")</f>
        <v>0</v>
      </c>
    </row>
    <row r="165" spans="2:24" ht="15" customHeight="1" x14ac:dyDescent="0.3">
      <c r="B165" s="109" t="str">
        <f>IFERROR(IF(D165&gt;1,_xlfn.XLOOKUP(D165, Tabela7[Código Negociação],Tabela7[Classe]),""),"")</f>
        <v/>
      </c>
      <c r="C165" s="43" t="str">
        <f>IFERROR(IF(D165&gt;1,_xlfn.XLOOKUP(D165, Tabela7[Código Negociação],Tabela7[Empresa Nome]),""),"")</f>
        <v/>
      </c>
      <c r="D165" s="82"/>
      <c r="E165" s="43" t="str">
        <f>IFERROR(IF(D165&gt;1,SUMIFS(Tabela7[Quantidade],Tabela7[Código Negociação],D165,Tabela7[C/V],"c")-SUMIFS(Tabela7[Quantidade],Tabela7[Código Negociação],D165,Tabela7[C/V],"v"),""),"")</f>
        <v/>
      </c>
      <c r="F165" s="73" t="str">
        <f>IFERROR(IF(D165&gt;1,_xlfn.XLOOKUP(D165&amp;"c",Tabela7[Código CV],Tabela7[VPM-C],,0),""),"")</f>
        <v/>
      </c>
      <c r="G165" s="106" t="str">
        <f>IFERROR(IF(D165&gt;1,SUMIFS(Tabela7[Preço Médio],Tabela7[Código Negociação],D165,Tabela7[C/V],"c"),"")/W165,"")</f>
        <v/>
      </c>
      <c r="H165" s="80" t="str">
        <f t="shared" si="22"/>
        <v/>
      </c>
      <c r="I165" s="73" t="str">
        <f>IFERROR(IF(D165&gt;1,_xlfn.XLOOKUP(D165, Cotação!D:D,Cotação!C:C),""),"")</f>
        <v/>
      </c>
      <c r="J165" s="80" t="str">
        <f t="shared" si="26"/>
        <v/>
      </c>
      <c r="K165" s="73" t="str">
        <f>IFERROR(IF(D165&gt;1,(I165*Apuração!$E165)-(Apuração!$G165*Apuração!$E165),""),"")</f>
        <v/>
      </c>
      <c r="L165" s="43" t="str">
        <f>IFERROR(IF(D165&gt;1,SUMIFS(Tabela7[Quantidade],Tabela7[Código Negociação],D165,Tabela7[C/V],"c"),""),"")</f>
        <v/>
      </c>
      <c r="M165" s="43" t="str">
        <f>IFERROR(IF(D165&gt;1,SUMIFS(Tabela7[Quantidade],Tabela7[Código Negociação],D165,Tabela7[C/V],"v"),""),"")</f>
        <v/>
      </c>
      <c r="N165" s="106" t="str">
        <f t="shared" si="23"/>
        <v/>
      </c>
      <c r="O165" s="73" t="str">
        <f>IFERROR(IF(D165&gt;1,_xlfn.XLOOKUP(D165&amp;"v",Tabela7[Código CV],Tabela7[VPM-V],,0),""),"")</f>
        <v/>
      </c>
      <c r="P165" s="106" t="str">
        <f>IFERROR(IF(D165&gt;1,SUMIFS(Tabela7[Preço Médio],Tabela7[Código Negociação],D165,Tabela7[C/V],"v"),"")/X165,"")</f>
        <v/>
      </c>
      <c r="Q165" s="106" t="str">
        <f t="shared" si="24"/>
        <v/>
      </c>
      <c r="R165" s="106" t="str">
        <f t="shared" si="25"/>
        <v/>
      </c>
      <c r="S165" s="106" t="str">
        <f t="shared" si="27"/>
        <v/>
      </c>
      <c r="T165" s="106" t="str">
        <f t="shared" si="28"/>
        <v/>
      </c>
      <c r="U165" s="106" t="str">
        <f t="shared" si="29"/>
        <v/>
      </c>
      <c r="V165" s="107" t="str">
        <f t="shared" si="30"/>
        <v/>
      </c>
      <c r="W165" s="88">
        <f>IFERROR(COUNTIF(Tabela7[Código CV],D165&amp;"c"),"")</f>
        <v>0</v>
      </c>
      <c r="X165" s="88">
        <f>IFERROR(COUNTIF(Tabela7[Código CV],D165&amp;"v"),"")</f>
        <v>0</v>
      </c>
    </row>
    <row r="166" spans="2:24" ht="15" customHeight="1" x14ac:dyDescent="0.3">
      <c r="B166" s="109" t="str">
        <f>IFERROR(IF(D166&gt;1,_xlfn.XLOOKUP(D166, Tabela7[Código Negociação],Tabela7[Classe]),""),"")</f>
        <v/>
      </c>
      <c r="C166" s="43" t="str">
        <f>IFERROR(IF(D166&gt;1,_xlfn.XLOOKUP(D166, Tabela7[Código Negociação],Tabela7[Empresa Nome]),""),"")</f>
        <v/>
      </c>
      <c r="D166" s="82"/>
      <c r="E166" s="43" t="str">
        <f>IFERROR(IF(D166&gt;1,SUMIFS(Tabela7[Quantidade],Tabela7[Código Negociação],D166,Tabela7[C/V],"c")-SUMIFS(Tabela7[Quantidade],Tabela7[Código Negociação],D166,Tabela7[C/V],"v"),""),"")</f>
        <v/>
      </c>
      <c r="F166" s="73" t="str">
        <f>IFERROR(IF(D166&gt;1,_xlfn.XLOOKUP(D166&amp;"c",Tabela7[Código CV],Tabela7[VPM-C],,0),""),"")</f>
        <v/>
      </c>
      <c r="G166" s="106" t="str">
        <f>IFERROR(IF(D166&gt;1,SUMIFS(Tabela7[Preço Médio],Tabela7[Código Negociação],D166,Tabela7[C/V],"c"),"")/W166,"")</f>
        <v/>
      </c>
      <c r="H166" s="80" t="str">
        <f t="shared" si="22"/>
        <v/>
      </c>
      <c r="I166" s="73" t="str">
        <f>IFERROR(IF(D166&gt;1,_xlfn.XLOOKUP(D166, Cotação!D:D,Cotação!C:C),""),"")</f>
        <v/>
      </c>
      <c r="J166" s="80" t="str">
        <f t="shared" si="26"/>
        <v/>
      </c>
      <c r="K166" s="73" t="str">
        <f>IFERROR(IF(D166&gt;1,(I166*Apuração!$E166)-(Apuração!$G166*Apuração!$E166),""),"")</f>
        <v/>
      </c>
      <c r="L166" s="43" t="str">
        <f>IFERROR(IF(D166&gt;1,SUMIFS(Tabela7[Quantidade],Tabela7[Código Negociação],D166,Tabela7[C/V],"c"),""),"")</f>
        <v/>
      </c>
      <c r="M166" s="43" t="str">
        <f>IFERROR(IF(D166&gt;1,SUMIFS(Tabela7[Quantidade],Tabela7[Código Negociação],D166,Tabela7[C/V],"v"),""),"")</f>
        <v/>
      </c>
      <c r="N166" s="106" t="str">
        <f t="shared" si="23"/>
        <v/>
      </c>
      <c r="O166" s="73" t="str">
        <f>IFERROR(IF(D166&gt;1,_xlfn.XLOOKUP(D166&amp;"v",Tabela7[Código CV],Tabela7[VPM-V],,0),""),"")</f>
        <v/>
      </c>
      <c r="P166" s="106" t="str">
        <f>IFERROR(IF(D166&gt;1,SUMIFS(Tabela7[Preço Médio],Tabela7[Código Negociação],D166,Tabela7[C/V],"v"),"")/X166,"")</f>
        <v/>
      </c>
      <c r="Q166" s="106" t="str">
        <f t="shared" si="24"/>
        <v/>
      </c>
      <c r="R166" s="106" t="str">
        <f t="shared" si="25"/>
        <v/>
      </c>
      <c r="S166" s="106" t="str">
        <f t="shared" si="27"/>
        <v/>
      </c>
      <c r="T166" s="106" t="str">
        <f t="shared" si="28"/>
        <v/>
      </c>
      <c r="U166" s="106" t="str">
        <f t="shared" si="29"/>
        <v/>
      </c>
      <c r="V166" s="107" t="str">
        <f t="shared" si="30"/>
        <v/>
      </c>
      <c r="W166" s="88">
        <f>IFERROR(COUNTIF(Tabela7[Código CV],D166&amp;"c"),"")</f>
        <v>0</v>
      </c>
      <c r="X166" s="88">
        <f>IFERROR(COUNTIF(Tabela7[Código CV],D166&amp;"v"),"")</f>
        <v>0</v>
      </c>
    </row>
    <row r="167" spans="2:24" ht="15" customHeight="1" x14ac:dyDescent="0.3">
      <c r="B167" s="109" t="str">
        <f>IFERROR(IF(D167&gt;1,_xlfn.XLOOKUP(D167, Tabela7[Código Negociação],Tabela7[Classe]),""),"")</f>
        <v/>
      </c>
      <c r="C167" s="43" t="str">
        <f>IFERROR(IF(D167&gt;1,_xlfn.XLOOKUP(D167, Tabela7[Código Negociação],Tabela7[Empresa Nome]),""),"")</f>
        <v/>
      </c>
      <c r="D167" s="82"/>
      <c r="E167" s="43" t="str">
        <f>IFERROR(IF(D167&gt;1,SUMIFS(Tabela7[Quantidade],Tabela7[Código Negociação],D167,Tabela7[C/V],"c")-SUMIFS(Tabela7[Quantidade],Tabela7[Código Negociação],D167,Tabela7[C/V],"v"),""),"")</f>
        <v/>
      </c>
      <c r="F167" s="73" t="str">
        <f>IFERROR(IF(D167&gt;1,_xlfn.XLOOKUP(D167&amp;"c",Tabela7[Código CV],Tabela7[VPM-C],,0),""),"")</f>
        <v/>
      </c>
      <c r="G167" s="106" t="str">
        <f>IFERROR(IF(D167&gt;1,SUMIFS(Tabela7[Preço Médio],Tabela7[Código Negociação],D167,Tabela7[C/V],"c"),"")/W167,"")</f>
        <v/>
      </c>
      <c r="H167" s="80" t="str">
        <f t="shared" si="22"/>
        <v/>
      </c>
      <c r="I167" s="73" t="str">
        <f>IFERROR(IF(D167&gt;1,_xlfn.XLOOKUP(D167, Cotação!D:D,Cotação!C:C),""),"")</f>
        <v/>
      </c>
      <c r="J167" s="80" t="str">
        <f t="shared" si="26"/>
        <v/>
      </c>
      <c r="K167" s="73" t="str">
        <f>IFERROR(IF(D167&gt;1,(I167*Apuração!$E167)-(Apuração!$G167*Apuração!$E167),""),"")</f>
        <v/>
      </c>
      <c r="L167" s="43" t="str">
        <f>IFERROR(IF(D167&gt;1,SUMIFS(Tabela7[Quantidade],Tabela7[Código Negociação],D167,Tabela7[C/V],"c"),""),"")</f>
        <v/>
      </c>
      <c r="M167" s="43" t="str">
        <f>IFERROR(IF(D167&gt;1,SUMIFS(Tabela7[Quantidade],Tabela7[Código Negociação],D167,Tabela7[C/V],"v"),""),"")</f>
        <v/>
      </c>
      <c r="N167" s="106" t="str">
        <f t="shared" si="23"/>
        <v/>
      </c>
      <c r="O167" s="73" t="str">
        <f>IFERROR(IF(D167&gt;1,_xlfn.XLOOKUP(D167&amp;"v",Tabela7[Código CV],Tabela7[VPM-V],,0),""),"")</f>
        <v/>
      </c>
      <c r="P167" s="106" t="str">
        <f>IFERROR(IF(D167&gt;1,SUMIFS(Tabela7[Preço Médio],Tabela7[Código Negociação],D167,Tabela7[C/V],"v"),"")/X167,"")</f>
        <v/>
      </c>
      <c r="Q167" s="106" t="str">
        <f t="shared" si="24"/>
        <v/>
      </c>
      <c r="R167" s="106" t="str">
        <f t="shared" si="25"/>
        <v/>
      </c>
      <c r="S167" s="106" t="str">
        <f t="shared" si="27"/>
        <v/>
      </c>
      <c r="T167" s="106" t="str">
        <f t="shared" si="28"/>
        <v/>
      </c>
      <c r="U167" s="106" t="str">
        <f t="shared" si="29"/>
        <v/>
      </c>
      <c r="V167" s="107" t="str">
        <f t="shared" si="30"/>
        <v/>
      </c>
      <c r="W167" s="88">
        <f>IFERROR(COUNTIF(Tabela7[Código CV],D167&amp;"c"),"")</f>
        <v>0</v>
      </c>
      <c r="X167" s="88">
        <f>IFERROR(COUNTIF(Tabela7[Código CV],D167&amp;"v"),"")</f>
        <v>0</v>
      </c>
    </row>
    <row r="168" spans="2:24" ht="15" customHeight="1" x14ac:dyDescent="0.3">
      <c r="B168" s="109" t="str">
        <f>IFERROR(IF(D168&gt;1,_xlfn.XLOOKUP(D168, Tabela7[Código Negociação],Tabela7[Classe]),""),"")</f>
        <v/>
      </c>
      <c r="C168" s="43" t="str">
        <f>IFERROR(IF(D168&gt;1,_xlfn.XLOOKUP(D168, Tabela7[Código Negociação],Tabela7[Empresa Nome]),""),"")</f>
        <v/>
      </c>
      <c r="D168" s="82"/>
      <c r="E168" s="43" t="str">
        <f>IFERROR(IF(D168&gt;1,SUMIFS(Tabela7[Quantidade],Tabela7[Código Negociação],D168,Tabela7[C/V],"c")-SUMIFS(Tabela7[Quantidade],Tabela7[Código Negociação],D168,Tabela7[C/V],"v"),""),"")</f>
        <v/>
      </c>
      <c r="F168" s="73" t="str">
        <f>IFERROR(IF(D168&gt;1,_xlfn.XLOOKUP(D168&amp;"c",Tabela7[Código CV],Tabela7[VPM-C],,0),""),"")</f>
        <v/>
      </c>
      <c r="G168" s="106" t="str">
        <f>IFERROR(IF(D168&gt;1,SUMIFS(Tabela7[Preço Médio],Tabela7[Código Negociação],D168,Tabela7[C/V],"c"),"")/W168,"")</f>
        <v/>
      </c>
      <c r="H168" s="80" t="str">
        <f t="shared" si="22"/>
        <v/>
      </c>
      <c r="I168" s="73" t="str">
        <f>IFERROR(IF(D168&gt;1,_xlfn.XLOOKUP(D168, Cotação!D:D,Cotação!C:C),""),"")</f>
        <v/>
      </c>
      <c r="J168" s="80" t="str">
        <f t="shared" si="26"/>
        <v/>
      </c>
      <c r="K168" s="73" t="str">
        <f>IFERROR(IF(D168&gt;1,(I168*Apuração!$E168)-(Apuração!$G168*Apuração!$E168),""),"")</f>
        <v/>
      </c>
      <c r="L168" s="43" t="str">
        <f>IFERROR(IF(D168&gt;1,SUMIFS(Tabela7[Quantidade],Tabela7[Código Negociação],D168,Tabela7[C/V],"c"),""),"")</f>
        <v/>
      </c>
      <c r="M168" s="43" t="str">
        <f>IFERROR(IF(D168&gt;1,SUMIFS(Tabela7[Quantidade],Tabela7[Código Negociação],D168,Tabela7[C/V],"v"),""),"")</f>
        <v/>
      </c>
      <c r="N168" s="106" t="str">
        <f t="shared" si="23"/>
        <v/>
      </c>
      <c r="O168" s="73" t="str">
        <f>IFERROR(IF(D168&gt;1,_xlfn.XLOOKUP(D168&amp;"v",Tabela7[Código CV],Tabela7[VPM-V],,0),""),"")</f>
        <v/>
      </c>
      <c r="P168" s="106" t="str">
        <f>IFERROR(IF(D168&gt;1,SUMIFS(Tabela7[Preço Médio],Tabela7[Código Negociação],D168,Tabela7[C/V],"v"),"")/X168,"")</f>
        <v/>
      </c>
      <c r="Q168" s="106" t="str">
        <f t="shared" si="24"/>
        <v/>
      </c>
      <c r="R168" s="106" t="str">
        <f t="shared" si="25"/>
        <v/>
      </c>
      <c r="S168" s="106" t="str">
        <f t="shared" si="27"/>
        <v/>
      </c>
      <c r="T168" s="106" t="str">
        <f t="shared" si="28"/>
        <v/>
      </c>
      <c r="U168" s="106" t="str">
        <f t="shared" si="29"/>
        <v/>
      </c>
      <c r="V168" s="107" t="str">
        <f t="shared" si="30"/>
        <v/>
      </c>
      <c r="W168" s="88">
        <f>IFERROR(COUNTIF(Tabela7[Código CV],D168&amp;"c"),"")</f>
        <v>0</v>
      </c>
      <c r="X168" s="88">
        <f>IFERROR(COUNTIF(Tabela7[Código CV],D168&amp;"v"),"")</f>
        <v>0</v>
      </c>
    </row>
    <row r="169" spans="2:24" ht="15" customHeight="1" x14ac:dyDescent="0.3">
      <c r="B169" s="109" t="str">
        <f>IFERROR(IF(D169&gt;1,_xlfn.XLOOKUP(D169, Tabela7[Código Negociação],Tabela7[Classe]),""),"")</f>
        <v/>
      </c>
      <c r="C169" s="43" t="str">
        <f>IFERROR(IF(D169&gt;1,_xlfn.XLOOKUP(D169, Tabela7[Código Negociação],Tabela7[Empresa Nome]),""),"")</f>
        <v/>
      </c>
      <c r="D169" s="82"/>
      <c r="E169" s="43" t="str">
        <f>IFERROR(IF(D169&gt;1,SUMIFS(Tabela7[Quantidade],Tabela7[Código Negociação],D169,Tabela7[C/V],"c")-SUMIFS(Tabela7[Quantidade],Tabela7[Código Negociação],D169,Tabela7[C/V],"v"),""),"")</f>
        <v/>
      </c>
      <c r="F169" s="73" t="str">
        <f>IFERROR(IF(D169&gt;1,_xlfn.XLOOKUP(D169&amp;"c",Tabela7[Código CV],Tabela7[VPM-C],,0),""),"")</f>
        <v/>
      </c>
      <c r="G169" s="106" t="str">
        <f>IFERROR(IF(D169&gt;1,SUMIFS(Tabela7[Preço Médio],Tabela7[Código Negociação],D169,Tabela7[C/V],"c"),"")/W169,"")</f>
        <v/>
      </c>
      <c r="H169" s="80" t="str">
        <f t="shared" si="22"/>
        <v/>
      </c>
      <c r="I169" s="73" t="str">
        <f>IFERROR(IF(D169&gt;1,_xlfn.XLOOKUP(D169, Cotação!D:D,Cotação!C:C),""),"")</f>
        <v/>
      </c>
      <c r="J169" s="80" t="str">
        <f t="shared" si="26"/>
        <v/>
      </c>
      <c r="K169" s="73" t="str">
        <f>IFERROR(IF(D169&gt;1,(I169*Apuração!$E169)-(Apuração!$G169*Apuração!$E169),""),"")</f>
        <v/>
      </c>
      <c r="L169" s="43" t="str">
        <f>IFERROR(IF(D169&gt;1,SUMIFS(Tabela7[Quantidade],Tabela7[Código Negociação],D169,Tabela7[C/V],"c"),""),"")</f>
        <v/>
      </c>
      <c r="M169" s="43" t="str">
        <f>IFERROR(IF(D169&gt;1,SUMIFS(Tabela7[Quantidade],Tabela7[Código Negociação],D169,Tabela7[C/V],"v"),""),"")</f>
        <v/>
      </c>
      <c r="N169" s="106" t="str">
        <f t="shared" si="23"/>
        <v/>
      </c>
      <c r="O169" s="73" t="str">
        <f>IFERROR(IF(D169&gt;1,_xlfn.XLOOKUP(D169&amp;"v",Tabela7[Código CV],Tabela7[VPM-V],,0),""),"")</f>
        <v/>
      </c>
      <c r="P169" s="106" t="str">
        <f>IFERROR(IF(D169&gt;1,SUMIFS(Tabela7[Preço Médio],Tabela7[Código Negociação],D169,Tabela7[C/V],"v"),"")/X169,"")</f>
        <v/>
      </c>
      <c r="Q169" s="106" t="str">
        <f t="shared" si="24"/>
        <v/>
      </c>
      <c r="R169" s="106" t="str">
        <f t="shared" si="25"/>
        <v/>
      </c>
      <c r="S169" s="106" t="str">
        <f t="shared" si="27"/>
        <v/>
      </c>
      <c r="T169" s="106" t="str">
        <f t="shared" si="28"/>
        <v/>
      </c>
      <c r="U169" s="106" t="str">
        <f t="shared" si="29"/>
        <v/>
      </c>
      <c r="V169" s="107" t="str">
        <f t="shared" si="30"/>
        <v/>
      </c>
      <c r="W169" s="88">
        <f>IFERROR(COUNTIF(Tabela7[Código CV],D169&amp;"c"),"")</f>
        <v>0</v>
      </c>
      <c r="X169" s="88">
        <f>IFERROR(COUNTIF(Tabela7[Código CV],D169&amp;"v"),"")</f>
        <v>0</v>
      </c>
    </row>
    <row r="170" spans="2:24" ht="15" customHeight="1" x14ac:dyDescent="0.3">
      <c r="B170" s="109" t="str">
        <f>IFERROR(IF(D170&gt;1,_xlfn.XLOOKUP(D170, Tabela7[Código Negociação],Tabela7[Classe]),""),"")</f>
        <v/>
      </c>
      <c r="C170" s="43" t="str">
        <f>IFERROR(IF(D170&gt;1,_xlfn.XLOOKUP(D170, Tabela7[Código Negociação],Tabela7[Empresa Nome]),""),"")</f>
        <v/>
      </c>
      <c r="D170" s="82"/>
      <c r="E170" s="43" t="str">
        <f>IFERROR(IF(D170&gt;1,SUMIFS(Tabela7[Quantidade],Tabela7[Código Negociação],D170,Tabela7[C/V],"c")-SUMIFS(Tabela7[Quantidade],Tabela7[Código Negociação],D170,Tabela7[C/V],"v"),""),"")</f>
        <v/>
      </c>
      <c r="F170" s="73" t="str">
        <f>IFERROR(IF(D170&gt;1,_xlfn.XLOOKUP(D170&amp;"c",Tabela7[Código CV],Tabela7[VPM-C],,0),""),"")</f>
        <v/>
      </c>
      <c r="G170" s="106" t="str">
        <f>IFERROR(IF(D170&gt;1,SUMIFS(Tabela7[Preço Médio],Tabela7[Código Negociação],D170,Tabela7[C/V],"c"),"")/W170,"")</f>
        <v/>
      </c>
      <c r="H170" s="80" t="str">
        <f t="shared" si="22"/>
        <v/>
      </c>
      <c r="I170" s="73" t="str">
        <f>IFERROR(IF(D170&gt;1,_xlfn.XLOOKUP(D170, Cotação!D:D,Cotação!C:C),""),"")</f>
        <v/>
      </c>
      <c r="J170" s="80" t="str">
        <f t="shared" si="26"/>
        <v/>
      </c>
      <c r="K170" s="73" t="str">
        <f>IFERROR(IF(D170&gt;1,(I170*Apuração!$E170)-(Apuração!$G170*Apuração!$E170),""),"")</f>
        <v/>
      </c>
      <c r="L170" s="43" t="str">
        <f>IFERROR(IF(D170&gt;1,SUMIFS(Tabela7[Quantidade],Tabela7[Código Negociação],D170,Tabela7[C/V],"c"),""),"")</f>
        <v/>
      </c>
      <c r="M170" s="43" t="str">
        <f>IFERROR(IF(D170&gt;1,SUMIFS(Tabela7[Quantidade],Tabela7[Código Negociação],D170,Tabela7[C/V],"v"),""),"")</f>
        <v/>
      </c>
      <c r="N170" s="106" t="str">
        <f t="shared" si="23"/>
        <v/>
      </c>
      <c r="O170" s="73" t="str">
        <f>IFERROR(IF(D170&gt;1,_xlfn.XLOOKUP(D170&amp;"v",Tabela7[Código CV],Tabela7[VPM-V],,0),""),"")</f>
        <v/>
      </c>
      <c r="P170" s="106" t="str">
        <f>IFERROR(IF(D170&gt;1,SUMIFS(Tabela7[Preço Médio],Tabela7[Código Negociação],D170,Tabela7[C/V],"v"),"")/X170,"")</f>
        <v/>
      </c>
      <c r="Q170" s="106" t="str">
        <f t="shared" si="24"/>
        <v/>
      </c>
      <c r="R170" s="106" t="str">
        <f t="shared" si="25"/>
        <v/>
      </c>
      <c r="S170" s="106" t="str">
        <f t="shared" si="27"/>
        <v/>
      </c>
      <c r="T170" s="106" t="str">
        <f t="shared" si="28"/>
        <v/>
      </c>
      <c r="U170" s="106" t="str">
        <f t="shared" si="29"/>
        <v/>
      </c>
      <c r="V170" s="107" t="str">
        <f t="shared" si="30"/>
        <v/>
      </c>
      <c r="W170" s="88">
        <f>IFERROR(COUNTIF(Tabela7[Código CV],D170&amp;"c"),"")</f>
        <v>0</v>
      </c>
      <c r="X170" s="88">
        <f>IFERROR(COUNTIF(Tabela7[Código CV],D170&amp;"v"),"")</f>
        <v>0</v>
      </c>
    </row>
    <row r="171" spans="2:24" ht="15" customHeight="1" x14ac:dyDescent="0.3">
      <c r="B171" s="109" t="str">
        <f>IFERROR(IF(D171&gt;1,_xlfn.XLOOKUP(D171, Tabela7[Código Negociação],Tabela7[Classe]),""),"")</f>
        <v/>
      </c>
      <c r="C171" s="43" t="str">
        <f>IFERROR(IF(D171&gt;1,_xlfn.XLOOKUP(D171, Tabela7[Código Negociação],Tabela7[Empresa Nome]),""),"")</f>
        <v/>
      </c>
      <c r="D171" s="82"/>
      <c r="E171" s="43" t="str">
        <f>IFERROR(IF(D171&gt;1,SUMIFS(Tabela7[Quantidade],Tabela7[Código Negociação],D171,Tabela7[C/V],"c")-SUMIFS(Tabela7[Quantidade],Tabela7[Código Negociação],D171,Tabela7[C/V],"v"),""),"")</f>
        <v/>
      </c>
      <c r="F171" s="73" t="str">
        <f>IFERROR(IF(D171&gt;1,_xlfn.XLOOKUP(D171&amp;"c",Tabela7[Código CV],Tabela7[VPM-C],,0),""),"")</f>
        <v/>
      </c>
      <c r="G171" s="106" t="str">
        <f>IFERROR(IF(D171&gt;1,SUMIFS(Tabela7[Preço Médio],Tabela7[Código Negociação],D171,Tabela7[C/V],"c"),"")/W171,"")</f>
        <v/>
      </c>
      <c r="H171" s="80" t="str">
        <f t="shared" si="22"/>
        <v/>
      </c>
      <c r="I171" s="73" t="str">
        <f>IFERROR(IF(D171&gt;1,_xlfn.XLOOKUP(D171, Cotação!D:D,Cotação!C:C),""),"")</f>
        <v/>
      </c>
      <c r="J171" s="80" t="str">
        <f t="shared" si="26"/>
        <v/>
      </c>
      <c r="K171" s="73" t="str">
        <f>IFERROR(IF(D171&gt;1,(I171*Apuração!$E171)-(Apuração!$G171*Apuração!$E171),""),"")</f>
        <v/>
      </c>
      <c r="L171" s="43" t="str">
        <f>IFERROR(IF(D171&gt;1,SUMIFS(Tabela7[Quantidade],Tabela7[Código Negociação],D171,Tabela7[C/V],"c"),""),"")</f>
        <v/>
      </c>
      <c r="M171" s="43" t="str">
        <f>IFERROR(IF(D171&gt;1,SUMIFS(Tabela7[Quantidade],Tabela7[Código Negociação],D171,Tabela7[C/V],"v"),""),"")</f>
        <v/>
      </c>
      <c r="N171" s="106" t="str">
        <f t="shared" si="23"/>
        <v/>
      </c>
      <c r="O171" s="73" t="str">
        <f>IFERROR(IF(D171&gt;1,_xlfn.XLOOKUP(D171&amp;"v",Tabela7[Código CV],Tabela7[VPM-V],,0),""),"")</f>
        <v/>
      </c>
      <c r="P171" s="106" t="str">
        <f>IFERROR(IF(D171&gt;1,SUMIFS(Tabela7[Preço Médio],Tabela7[Código Negociação],D171,Tabela7[C/V],"v"),"")/X171,"")</f>
        <v/>
      </c>
      <c r="Q171" s="106" t="str">
        <f t="shared" si="24"/>
        <v/>
      </c>
      <c r="R171" s="106" t="str">
        <f t="shared" si="25"/>
        <v/>
      </c>
      <c r="S171" s="106" t="str">
        <f t="shared" si="27"/>
        <v/>
      </c>
      <c r="T171" s="106" t="str">
        <f t="shared" si="28"/>
        <v/>
      </c>
      <c r="U171" s="106" t="str">
        <f t="shared" si="29"/>
        <v/>
      </c>
      <c r="V171" s="107" t="str">
        <f t="shared" si="30"/>
        <v/>
      </c>
      <c r="W171" s="88">
        <f>IFERROR(COUNTIF(Tabela7[Código CV],D171&amp;"c"),"")</f>
        <v>0</v>
      </c>
      <c r="X171" s="88">
        <f>IFERROR(COUNTIF(Tabela7[Código CV],D171&amp;"v"),"")</f>
        <v>0</v>
      </c>
    </row>
    <row r="172" spans="2:24" ht="15" customHeight="1" x14ac:dyDescent="0.3">
      <c r="B172" s="109" t="str">
        <f>IFERROR(IF(D172&gt;1,_xlfn.XLOOKUP(D172, Tabela7[Código Negociação],Tabela7[Classe]),""),"")</f>
        <v/>
      </c>
      <c r="C172" s="43" t="str">
        <f>IFERROR(IF(D172&gt;1,_xlfn.XLOOKUP(D172, Tabela7[Código Negociação],Tabela7[Empresa Nome]),""),"")</f>
        <v/>
      </c>
      <c r="D172" s="82"/>
      <c r="E172" s="43" t="str">
        <f>IFERROR(IF(D172&gt;1,SUMIFS(Tabela7[Quantidade],Tabela7[Código Negociação],D172,Tabela7[C/V],"c")-SUMIFS(Tabela7[Quantidade],Tabela7[Código Negociação],D172,Tabela7[C/V],"v"),""),"")</f>
        <v/>
      </c>
      <c r="F172" s="73" t="str">
        <f>IFERROR(IF(D172&gt;1,_xlfn.XLOOKUP(D172&amp;"c",Tabela7[Código CV],Tabela7[VPM-C],,0),""),"")</f>
        <v/>
      </c>
      <c r="G172" s="106" t="str">
        <f>IFERROR(IF(D172&gt;1,SUMIFS(Tabela7[Preço Médio],Tabela7[Código Negociação],D172,Tabela7[C/V],"c"),"")/W172,"")</f>
        <v/>
      </c>
      <c r="H172" s="80" t="str">
        <f t="shared" si="22"/>
        <v/>
      </c>
      <c r="I172" s="73" t="str">
        <f>IFERROR(IF(D172&gt;1,_xlfn.XLOOKUP(D172, Cotação!D:D,Cotação!C:C),""),"")</f>
        <v/>
      </c>
      <c r="J172" s="80" t="str">
        <f t="shared" si="26"/>
        <v/>
      </c>
      <c r="K172" s="73" t="str">
        <f>IFERROR(IF(D172&gt;1,(I172*Apuração!$E172)-(Apuração!$G172*Apuração!$E172),""),"")</f>
        <v/>
      </c>
      <c r="L172" s="43" t="str">
        <f>IFERROR(IF(D172&gt;1,SUMIFS(Tabela7[Quantidade],Tabela7[Código Negociação],D172,Tabela7[C/V],"c"),""),"")</f>
        <v/>
      </c>
      <c r="M172" s="43" t="str">
        <f>IFERROR(IF(D172&gt;1,SUMIFS(Tabela7[Quantidade],Tabela7[Código Negociação],D172,Tabela7[C/V],"v"),""),"")</f>
        <v/>
      </c>
      <c r="N172" s="106" t="str">
        <f t="shared" si="23"/>
        <v/>
      </c>
      <c r="O172" s="73" t="str">
        <f>IFERROR(IF(D172&gt;1,_xlfn.XLOOKUP(D172&amp;"v",Tabela7[Código CV],Tabela7[VPM-V],,0),""),"")</f>
        <v/>
      </c>
      <c r="P172" s="106" t="str">
        <f>IFERROR(IF(D172&gt;1,SUMIFS(Tabela7[Preço Médio],Tabela7[Código Negociação],D172,Tabela7[C/V],"v"),"")/X172,"")</f>
        <v/>
      </c>
      <c r="Q172" s="106" t="str">
        <f t="shared" si="24"/>
        <v/>
      </c>
      <c r="R172" s="106" t="str">
        <f t="shared" si="25"/>
        <v/>
      </c>
      <c r="S172" s="106" t="str">
        <f t="shared" si="27"/>
        <v/>
      </c>
      <c r="T172" s="106" t="str">
        <f t="shared" si="28"/>
        <v/>
      </c>
      <c r="U172" s="106" t="str">
        <f t="shared" si="29"/>
        <v/>
      </c>
      <c r="V172" s="107" t="str">
        <f t="shared" si="30"/>
        <v/>
      </c>
      <c r="W172" s="88">
        <f>IFERROR(COUNTIF(Tabela7[Código CV],D172&amp;"c"),"")</f>
        <v>0</v>
      </c>
      <c r="X172" s="88">
        <f>IFERROR(COUNTIF(Tabela7[Código CV],D172&amp;"v"),"")</f>
        <v>0</v>
      </c>
    </row>
    <row r="173" spans="2:24" ht="15" customHeight="1" x14ac:dyDescent="0.3">
      <c r="B173" s="109" t="str">
        <f>IFERROR(IF(D173&gt;1,_xlfn.XLOOKUP(D173, Tabela7[Código Negociação],Tabela7[Classe]),""),"")</f>
        <v/>
      </c>
      <c r="C173" s="43" t="str">
        <f>IFERROR(IF(D173&gt;1,_xlfn.XLOOKUP(D173, Tabela7[Código Negociação],Tabela7[Empresa Nome]),""),"")</f>
        <v/>
      </c>
      <c r="D173" s="82"/>
      <c r="E173" s="43" t="str">
        <f>IFERROR(IF(D173&gt;1,SUMIFS(Tabela7[Quantidade],Tabela7[Código Negociação],D173,Tabela7[C/V],"c")-SUMIFS(Tabela7[Quantidade],Tabela7[Código Negociação],D173,Tabela7[C/V],"v"),""),"")</f>
        <v/>
      </c>
      <c r="F173" s="73" t="str">
        <f>IFERROR(IF(D173&gt;1,_xlfn.XLOOKUP(D173&amp;"c",Tabela7[Código CV],Tabela7[VPM-C],,0),""),"")</f>
        <v/>
      </c>
      <c r="G173" s="106" t="str">
        <f>IFERROR(IF(D173&gt;1,SUMIFS(Tabela7[Preço Médio],Tabela7[Código Negociação],D173,Tabela7[C/V],"c"),"")/W173,"")</f>
        <v/>
      </c>
      <c r="H173" s="80" t="str">
        <f t="shared" si="22"/>
        <v/>
      </c>
      <c r="I173" s="73" t="str">
        <f>IFERROR(IF(D173&gt;1,_xlfn.XLOOKUP(D173, Cotação!D:D,Cotação!C:C),""),"")</f>
        <v/>
      </c>
      <c r="J173" s="80" t="str">
        <f t="shared" si="26"/>
        <v/>
      </c>
      <c r="K173" s="73" t="str">
        <f>IFERROR(IF(D173&gt;1,(I173*Apuração!$E173)-(Apuração!$G173*Apuração!$E173),""),"")</f>
        <v/>
      </c>
      <c r="L173" s="43" t="str">
        <f>IFERROR(IF(D173&gt;1,SUMIFS(Tabela7[Quantidade],Tabela7[Código Negociação],D173,Tabela7[C/V],"c"),""),"")</f>
        <v/>
      </c>
      <c r="M173" s="43" t="str">
        <f>IFERROR(IF(D173&gt;1,SUMIFS(Tabela7[Quantidade],Tabela7[Código Negociação],D173,Tabela7[C/V],"v"),""),"")</f>
        <v/>
      </c>
      <c r="N173" s="106" t="str">
        <f t="shared" si="23"/>
        <v/>
      </c>
      <c r="O173" s="73" t="str">
        <f>IFERROR(IF(D173&gt;1,_xlfn.XLOOKUP(D173&amp;"v",Tabela7[Código CV],Tabela7[VPM-V],,0),""),"")</f>
        <v/>
      </c>
      <c r="P173" s="106" t="str">
        <f>IFERROR(IF(D173&gt;1,SUMIFS(Tabela7[Preço Médio],Tabela7[Código Negociação],D173,Tabela7[C/V],"v"),"")/X173,"")</f>
        <v/>
      </c>
      <c r="Q173" s="106" t="str">
        <f t="shared" si="24"/>
        <v/>
      </c>
      <c r="R173" s="106" t="str">
        <f t="shared" si="25"/>
        <v/>
      </c>
      <c r="S173" s="106" t="str">
        <f t="shared" si="27"/>
        <v/>
      </c>
      <c r="T173" s="106" t="str">
        <f t="shared" si="28"/>
        <v/>
      </c>
      <c r="U173" s="106" t="str">
        <f t="shared" si="29"/>
        <v/>
      </c>
      <c r="V173" s="107" t="str">
        <f t="shared" si="30"/>
        <v/>
      </c>
      <c r="W173" s="88">
        <f>IFERROR(COUNTIF(Tabela7[Código CV],D173&amp;"c"),"")</f>
        <v>0</v>
      </c>
      <c r="X173" s="88">
        <f>IFERROR(COUNTIF(Tabela7[Código CV],D173&amp;"v"),"")</f>
        <v>0</v>
      </c>
    </row>
    <row r="174" spans="2:24" ht="15" customHeight="1" x14ac:dyDescent="0.3">
      <c r="B174" s="109" t="str">
        <f>IFERROR(IF(D174&gt;1,_xlfn.XLOOKUP(D174, Tabela7[Código Negociação],Tabela7[Classe]),""),"")</f>
        <v/>
      </c>
      <c r="C174" s="43" t="str">
        <f>IFERROR(IF(D174&gt;1,_xlfn.XLOOKUP(D174, Tabela7[Código Negociação],Tabela7[Empresa Nome]),""),"")</f>
        <v/>
      </c>
      <c r="D174" s="82"/>
      <c r="E174" s="43" t="str">
        <f>IFERROR(IF(D174&gt;1,SUMIFS(Tabela7[Quantidade],Tabela7[Código Negociação],D174,Tabela7[C/V],"c")-SUMIFS(Tabela7[Quantidade],Tabela7[Código Negociação],D174,Tabela7[C/V],"v"),""),"")</f>
        <v/>
      </c>
      <c r="F174" s="73" t="str">
        <f>IFERROR(IF(D174&gt;1,_xlfn.XLOOKUP(D174&amp;"c",Tabela7[Código CV],Tabela7[VPM-C],,0),""),"")</f>
        <v/>
      </c>
      <c r="G174" s="106" t="str">
        <f>IFERROR(IF(D174&gt;1,SUMIFS(Tabela7[Preço Médio],Tabela7[Código Negociação],D174,Tabela7[C/V],"c"),"")/W174,"")</f>
        <v/>
      </c>
      <c r="H174" s="80" t="str">
        <f t="shared" si="22"/>
        <v/>
      </c>
      <c r="I174" s="73" t="str">
        <f>IFERROR(IF(D174&gt;1,_xlfn.XLOOKUP(D174, Cotação!D:D,Cotação!C:C),""),"")</f>
        <v/>
      </c>
      <c r="J174" s="80" t="str">
        <f t="shared" si="26"/>
        <v/>
      </c>
      <c r="K174" s="73" t="str">
        <f>IFERROR(IF(D174&gt;1,(I174*Apuração!$E174)-(Apuração!$G174*Apuração!$E174),""),"")</f>
        <v/>
      </c>
      <c r="L174" s="43" t="str">
        <f>IFERROR(IF(D174&gt;1,SUMIFS(Tabela7[Quantidade],Tabela7[Código Negociação],D174,Tabela7[C/V],"c"),""),"")</f>
        <v/>
      </c>
      <c r="M174" s="43" t="str">
        <f>IFERROR(IF(D174&gt;1,SUMIFS(Tabela7[Quantidade],Tabela7[Código Negociação],D174,Tabela7[C/V],"v"),""),"")</f>
        <v/>
      </c>
      <c r="N174" s="106" t="str">
        <f t="shared" si="23"/>
        <v/>
      </c>
      <c r="O174" s="73" t="str">
        <f>IFERROR(IF(D174&gt;1,_xlfn.XLOOKUP(D174&amp;"v",Tabela7[Código CV],Tabela7[VPM-V],,0),""),"")</f>
        <v/>
      </c>
      <c r="P174" s="106" t="str">
        <f>IFERROR(IF(D174&gt;1,SUMIFS(Tabela7[Preço Médio],Tabela7[Código Negociação],D174,Tabela7[C/V],"v"),"")/X174,"")</f>
        <v/>
      </c>
      <c r="Q174" s="106" t="str">
        <f t="shared" si="24"/>
        <v/>
      </c>
      <c r="R174" s="106" t="str">
        <f t="shared" si="25"/>
        <v/>
      </c>
      <c r="S174" s="106" t="str">
        <f t="shared" si="27"/>
        <v/>
      </c>
      <c r="T174" s="106" t="str">
        <f t="shared" si="28"/>
        <v/>
      </c>
      <c r="U174" s="106" t="str">
        <f t="shared" si="29"/>
        <v/>
      </c>
      <c r="V174" s="107" t="str">
        <f t="shared" si="30"/>
        <v/>
      </c>
      <c r="W174" s="88">
        <f>IFERROR(COUNTIF(Tabela7[Código CV],D174&amp;"c"),"")</f>
        <v>0</v>
      </c>
      <c r="X174" s="88">
        <f>IFERROR(COUNTIF(Tabela7[Código CV],D174&amp;"v"),"")</f>
        <v>0</v>
      </c>
    </row>
    <row r="175" spans="2:24" ht="15" customHeight="1" x14ac:dyDescent="0.3">
      <c r="B175" s="109" t="str">
        <f>IFERROR(IF(D175&gt;1,_xlfn.XLOOKUP(D175, Tabela7[Código Negociação],Tabela7[Classe]),""),"")</f>
        <v/>
      </c>
      <c r="C175" s="43" t="str">
        <f>IFERROR(IF(D175&gt;1,_xlfn.XLOOKUP(D175, Tabela7[Código Negociação],Tabela7[Empresa Nome]),""),"")</f>
        <v/>
      </c>
      <c r="D175" s="82"/>
      <c r="E175" s="43" t="str">
        <f>IFERROR(IF(D175&gt;1,SUMIFS(Tabela7[Quantidade],Tabela7[Código Negociação],D175,Tabela7[C/V],"c")-SUMIFS(Tabela7[Quantidade],Tabela7[Código Negociação],D175,Tabela7[C/V],"v"),""),"")</f>
        <v/>
      </c>
      <c r="F175" s="73" t="str">
        <f>IFERROR(IF(D175&gt;1,_xlfn.XLOOKUP(D175&amp;"c",Tabela7[Código CV],Tabela7[VPM-C],,0),""),"")</f>
        <v/>
      </c>
      <c r="G175" s="106" t="str">
        <f>IFERROR(IF(D175&gt;1,SUMIFS(Tabela7[Preço Médio],Tabela7[Código Negociação],D175,Tabela7[C/V],"c"),"")/W175,"")</f>
        <v/>
      </c>
      <c r="H175" s="80" t="str">
        <f t="shared" si="22"/>
        <v/>
      </c>
      <c r="I175" s="73" t="str">
        <f>IFERROR(IF(D175&gt;1,_xlfn.XLOOKUP(D175, Cotação!D:D,Cotação!C:C),""),"")</f>
        <v/>
      </c>
      <c r="J175" s="80" t="str">
        <f t="shared" si="26"/>
        <v/>
      </c>
      <c r="K175" s="73" t="str">
        <f>IFERROR(IF(D175&gt;1,(I175*Apuração!$E175)-(Apuração!$G175*Apuração!$E175),""),"")</f>
        <v/>
      </c>
      <c r="L175" s="43" t="str">
        <f>IFERROR(IF(D175&gt;1,SUMIFS(Tabela7[Quantidade],Tabela7[Código Negociação],D175,Tabela7[C/V],"c"),""),"")</f>
        <v/>
      </c>
      <c r="M175" s="43" t="str">
        <f>IFERROR(IF(D175&gt;1,SUMIFS(Tabela7[Quantidade],Tabela7[Código Negociação],D175,Tabela7[C/V],"v"),""),"")</f>
        <v/>
      </c>
      <c r="N175" s="106" t="str">
        <f t="shared" si="23"/>
        <v/>
      </c>
      <c r="O175" s="73" t="str">
        <f>IFERROR(IF(D175&gt;1,_xlfn.XLOOKUP(D175&amp;"v",Tabela7[Código CV],Tabela7[VPM-V],,0),""),"")</f>
        <v/>
      </c>
      <c r="P175" s="106" t="str">
        <f>IFERROR(IF(D175&gt;1,SUMIFS(Tabela7[Preço Médio],Tabela7[Código Negociação],D175,Tabela7[C/V],"v"),"")/X175,"")</f>
        <v/>
      </c>
      <c r="Q175" s="106" t="str">
        <f t="shared" si="24"/>
        <v/>
      </c>
      <c r="R175" s="106" t="str">
        <f t="shared" si="25"/>
        <v/>
      </c>
      <c r="S175" s="106" t="str">
        <f t="shared" si="27"/>
        <v/>
      </c>
      <c r="T175" s="106" t="str">
        <f t="shared" si="28"/>
        <v/>
      </c>
      <c r="U175" s="106" t="str">
        <f t="shared" si="29"/>
        <v/>
      </c>
      <c r="V175" s="107" t="str">
        <f t="shared" si="30"/>
        <v/>
      </c>
      <c r="W175" s="88">
        <f>IFERROR(COUNTIF(Tabela7[Código CV],D175&amp;"c"),"")</f>
        <v>0</v>
      </c>
      <c r="X175" s="88">
        <f>IFERROR(COUNTIF(Tabela7[Código CV],D175&amp;"v"),"")</f>
        <v>0</v>
      </c>
    </row>
    <row r="176" spans="2:24" ht="15" customHeight="1" x14ac:dyDescent="0.3">
      <c r="B176" s="109" t="str">
        <f>IFERROR(IF(D176&gt;1,_xlfn.XLOOKUP(D176, Tabela7[Código Negociação],Tabela7[Classe]),""),"")</f>
        <v/>
      </c>
      <c r="C176" s="43" t="str">
        <f>IFERROR(IF(D176&gt;1,_xlfn.XLOOKUP(D176, Tabela7[Código Negociação],Tabela7[Empresa Nome]),""),"")</f>
        <v/>
      </c>
      <c r="D176" s="82"/>
      <c r="E176" s="43" t="str">
        <f>IFERROR(IF(D176&gt;1,SUMIFS(Tabela7[Quantidade],Tabela7[Código Negociação],D176,Tabela7[C/V],"c")-SUMIFS(Tabela7[Quantidade],Tabela7[Código Negociação],D176,Tabela7[C/V],"v"),""),"")</f>
        <v/>
      </c>
      <c r="F176" s="73" t="str">
        <f>IFERROR(IF(D176&gt;1,_xlfn.XLOOKUP(D176&amp;"c",Tabela7[Código CV],Tabela7[VPM-C],,0),""),"")</f>
        <v/>
      </c>
      <c r="G176" s="106" t="str">
        <f>IFERROR(IF(D176&gt;1,SUMIFS(Tabela7[Preço Médio],Tabela7[Código Negociação],D176,Tabela7[C/V],"c"),"")/W176,"")</f>
        <v/>
      </c>
      <c r="H176" s="80" t="str">
        <f t="shared" si="22"/>
        <v/>
      </c>
      <c r="I176" s="73" t="str">
        <f>IFERROR(IF(D176&gt;1,_xlfn.XLOOKUP(D176, Cotação!D:D,Cotação!C:C),""),"")</f>
        <v/>
      </c>
      <c r="J176" s="80" t="str">
        <f t="shared" si="26"/>
        <v/>
      </c>
      <c r="K176" s="73" t="str">
        <f>IFERROR(IF(D176&gt;1,(I176*Apuração!$E176)-(Apuração!$G176*Apuração!$E176),""),"")</f>
        <v/>
      </c>
      <c r="L176" s="43" t="str">
        <f>IFERROR(IF(D176&gt;1,SUMIFS(Tabela7[Quantidade],Tabela7[Código Negociação],D176,Tabela7[C/V],"c"),""),"")</f>
        <v/>
      </c>
      <c r="M176" s="43" t="str">
        <f>IFERROR(IF(D176&gt;1,SUMIFS(Tabela7[Quantidade],Tabela7[Código Negociação],D176,Tabela7[C/V],"v"),""),"")</f>
        <v/>
      </c>
      <c r="N176" s="106" t="str">
        <f t="shared" si="23"/>
        <v/>
      </c>
      <c r="O176" s="73" t="str">
        <f>IFERROR(IF(D176&gt;1,_xlfn.XLOOKUP(D176&amp;"v",Tabela7[Código CV],Tabela7[VPM-V],,0),""),"")</f>
        <v/>
      </c>
      <c r="P176" s="106" t="str">
        <f>IFERROR(IF(D176&gt;1,SUMIFS(Tabela7[Preço Médio],Tabela7[Código Negociação],D176,Tabela7[C/V],"v"),"")/X176,"")</f>
        <v/>
      </c>
      <c r="Q176" s="106" t="str">
        <f t="shared" si="24"/>
        <v/>
      </c>
      <c r="R176" s="106" t="str">
        <f t="shared" si="25"/>
        <v/>
      </c>
      <c r="S176" s="106" t="str">
        <f t="shared" si="27"/>
        <v/>
      </c>
      <c r="T176" s="106" t="str">
        <f t="shared" si="28"/>
        <v/>
      </c>
      <c r="U176" s="106" t="str">
        <f t="shared" si="29"/>
        <v/>
      </c>
      <c r="V176" s="107" t="str">
        <f t="shared" si="30"/>
        <v/>
      </c>
      <c r="W176" s="88">
        <f>IFERROR(COUNTIF(Tabela7[Código CV],D176&amp;"c"),"")</f>
        <v>0</v>
      </c>
      <c r="X176" s="88">
        <f>IFERROR(COUNTIF(Tabela7[Código CV],D176&amp;"v"),"")</f>
        <v>0</v>
      </c>
    </row>
    <row r="177" spans="2:24" ht="15" customHeight="1" x14ac:dyDescent="0.3">
      <c r="B177" s="109" t="str">
        <f>IFERROR(IF(D177&gt;1,_xlfn.XLOOKUP(D177, Tabela7[Código Negociação],Tabela7[Classe]),""),"")</f>
        <v/>
      </c>
      <c r="C177" s="43" t="str">
        <f>IFERROR(IF(D177&gt;1,_xlfn.XLOOKUP(D177, Tabela7[Código Negociação],Tabela7[Empresa Nome]),""),"")</f>
        <v/>
      </c>
      <c r="D177" s="82"/>
      <c r="E177" s="43" t="str">
        <f>IFERROR(IF(D177&gt;1,SUMIFS(Tabela7[Quantidade],Tabela7[Código Negociação],D177,Tabela7[C/V],"c")-SUMIFS(Tabela7[Quantidade],Tabela7[Código Negociação],D177,Tabela7[C/V],"v"),""),"")</f>
        <v/>
      </c>
      <c r="F177" s="73" t="str">
        <f>IFERROR(IF(D177&gt;1,_xlfn.XLOOKUP(D177&amp;"c",Tabela7[Código CV],Tabela7[VPM-C],,0),""),"")</f>
        <v/>
      </c>
      <c r="G177" s="106" t="str">
        <f>IFERROR(IF(D177&gt;1,SUMIFS(Tabela7[Preço Médio],Tabela7[Código Negociação],D177,Tabela7[C/V],"c"),"")/W177,"")</f>
        <v/>
      </c>
      <c r="H177" s="80" t="str">
        <f t="shared" si="22"/>
        <v/>
      </c>
      <c r="I177" s="73" t="str">
        <f>IFERROR(IF(D177&gt;1,_xlfn.XLOOKUP(D177, Cotação!D:D,Cotação!C:C),""),"")</f>
        <v/>
      </c>
      <c r="J177" s="80" t="str">
        <f t="shared" si="26"/>
        <v/>
      </c>
      <c r="K177" s="73" t="str">
        <f>IFERROR(IF(D177&gt;1,(I177*Apuração!$E177)-(Apuração!$G177*Apuração!$E177),""),"")</f>
        <v/>
      </c>
      <c r="L177" s="43" t="str">
        <f>IFERROR(IF(D177&gt;1,SUMIFS(Tabela7[Quantidade],Tabela7[Código Negociação],D177,Tabela7[C/V],"c"),""),"")</f>
        <v/>
      </c>
      <c r="M177" s="43" t="str">
        <f>IFERROR(IF(D177&gt;1,SUMIFS(Tabela7[Quantidade],Tabela7[Código Negociação],D177,Tabela7[C/V],"v"),""),"")</f>
        <v/>
      </c>
      <c r="N177" s="106" t="str">
        <f t="shared" si="23"/>
        <v/>
      </c>
      <c r="O177" s="73" t="str">
        <f>IFERROR(IF(D177&gt;1,_xlfn.XLOOKUP(D177&amp;"v",Tabela7[Código CV],Tabela7[VPM-V],,0),""),"")</f>
        <v/>
      </c>
      <c r="P177" s="106" t="str">
        <f>IFERROR(IF(D177&gt;1,SUMIFS(Tabela7[Preço Médio],Tabela7[Código Negociação],D177,Tabela7[C/V],"v"),"")/X177,"")</f>
        <v/>
      </c>
      <c r="Q177" s="106" t="str">
        <f t="shared" si="24"/>
        <v/>
      </c>
      <c r="R177" s="106" t="str">
        <f t="shared" si="25"/>
        <v/>
      </c>
      <c r="S177" s="106" t="str">
        <f t="shared" si="27"/>
        <v/>
      </c>
      <c r="T177" s="106" t="str">
        <f t="shared" si="28"/>
        <v/>
      </c>
      <c r="U177" s="106" t="str">
        <f t="shared" si="29"/>
        <v/>
      </c>
      <c r="V177" s="107" t="str">
        <f t="shared" si="30"/>
        <v/>
      </c>
      <c r="W177" s="88">
        <f>IFERROR(COUNTIF(Tabela7[Código CV],D177&amp;"c"),"")</f>
        <v>0</v>
      </c>
      <c r="X177" s="88">
        <f>IFERROR(COUNTIF(Tabela7[Código CV],D177&amp;"v"),"")</f>
        <v>0</v>
      </c>
    </row>
    <row r="178" spans="2:24" ht="15" customHeight="1" x14ac:dyDescent="0.3">
      <c r="B178" s="109" t="str">
        <f>IFERROR(IF(D178&gt;1,_xlfn.XLOOKUP(D178, Tabela7[Código Negociação],Tabela7[Classe]),""),"")</f>
        <v/>
      </c>
      <c r="C178" s="43" t="str">
        <f>IFERROR(IF(D178&gt;1,_xlfn.XLOOKUP(D178, Tabela7[Código Negociação],Tabela7[Empresa Nome]),""),"")</f>
        <v/>
      </c>
      <c r="D178" s="82"/>
      <c r="E178" s="43" t="str">
        <f>IFERROR(IF(D178&gt;1,SUMIFS(Tabela7[Quantidade],Tabela7[Código Negociação],D178,Tabela7[C/V],"c")-SUMIFS(Tabela7[Quantidade],Tabela7[Código Negociação],D178,Tabela7[C/V],"v"),""),"")</f>
        <v/>
      </c>
      <c r="F178" s="73" t="str">
        <f>IFERROR(IF(D178&gt;1,_xlfn.XLOOKUP(D178&amp;"c",Tabela7[Código CV],Tabela7[VPM-C],,0),""),"")</f>
        <v/>
      </c>
      <c r="G178" s="106" t="str">
        <f>IFERROR(IF(D178&gt;1,SUMIFS(Tabela7[Preço Médio],Tabela7[Código Negociação],D178,Tabela7[C/V],"c"),"")/W178,"")</f>
        <v/>
      </c>
      <c r="H178" s="80" t="str">
        <f t="shared" si="22"/>
        <v/>
      </c>
      <c r="I178" s="73" t="str">
        <f>IFERROR(IF(D178&gt;1,_xlfn.XLOOKUP(D178, Cotação!D:D,Cotação!C:C),""),"")</f>
        <v/>
      </c>
      <c r="J178" s="80" t="str">
        <f t="shared" si="26"/>
        <v/>
      </c>
      <c r="K178" s="73" t="str">
        <f>IFERROR(IF(D178&gt;1,(I178*Apuração!$E178)-(Apuração!$G178*Apuração!$E178),""),"")</f>
        <v/>
      </c>
      <c r="L178" s="43" t="str">
        <f>IFERROR(IF(D178&gt;1,SUMIFS(Tabela7[Quantidade],Tabela7[Código Negociação],D178,Tabela7[C/V],"c"),""),"")</f>
        <v/>
      </c>
      <c r="M178" s="43" t="str">
        <f>IFERROR(IF(D178&gt;1,SUMIFS(Tabela7[Quantidade],Tabela7[Código Negociação],D178,Tabela7[C/V],"v"),""),"")</f>
        <v/>
      </c>
      <c r="N178" s="106" t="str">
        <f t="shared" si="23"/>
        <v/>
      </c>
      <c r="O178" s="73" t="str">
        <f>IFERROR(IF(D178&gt;1,_xlfn.XLOOKUP(D178&amp;"v",Tabela7[Código CV],Tabela7[VPM-V],,0),""),"")</f>
        <v/>
      </c>
      <c r="P178" s="106" t="str">
        <f>IFERROR(IF(D178&gt;1,SUMIFS(Tabela7[Preço Médio],Tabela7[Código Negociação],D178,Tabela7[C/V],"v"),"")/X178,"")</f>
        <v/>
      </c>
      <c r="Q178" s="106" t="str">
        <f t="shared" si="24"/>
        <v/>
      </c>
      <c r="R178" s="106" t="str">
        <f t="shared" si="25"/>
        <v/>
      </c>
      <c r="S178" s="106" t="str">
        <f t="shared" si="27"/>
        <v/>
      </c>
      <c r="T178" s="106" t="str">
        <f t="shared" si="28"/>
        <v/>
      </c>
      <c r="U178" s="106" t="str">
        <f t="shared" si="29"/>
        <v/>
      </c>
      <c r="V178" s="107" t="str">
        <f t="shared" si="30"/>
        <v/>
      </c>
      <c r="W178" s="88">
        <f>IFERROR(COUNTIF(Tabela7[Código CV],D178&amp;"c"),"")</f>
        <v>0</v>
      </c>
      <c r="X178" s="88">
        <f>IFERROR(COUNTIF(Tabela7[Código CV],D178&amp;"v"),"")</f>
        <v>0</v>
      </c>
    </row>
    <row r="179" spans="2:24" ht="15" customHeight="1" x14ac:dyDescent="0.3">
      <c r="B179" s="109" t="str">
        <f>IFERROR(IF(D179&gt;1,_xlfn.XLOOKUP(D179, Tabela7[Código Negociação],Tabela7[Classe]),""),"")</f>
        <v/>
      </c>
      <c r="C179" s="43" t="str">
        <f>IFERROR(IF(D179&gt;1,_xlfn.XLOOKUP(D179, Tabela7[Código Negociação],Tabela7[Empresa Nome]),""),"")</f>
        <v/>
      </c>
      <c r="D179" s="82"/>
      <c r="E179" s="43" t="str">
        <f>IFERROR(IF(D179&gt;1,SUMIFS(Tabela7[Quantidade],Tabela7[Código Negociação],D179,Tabela7[C/V],"c")-SUMIFS(Tabela7[Quantidade],Tabela7[Código Negociação],D179,Tabela7[C/V],"v"),""),"")</f>
        <v/>
      </c>
      <c r="F179" s="73" t="str">
        <f>IFERROR(IF(D179&gt;1,_xlfn.XLOOKUP(D179&amp;"c",Tabela7[Código CV],Tabela7[VPM-C],,0),""),"")</f>
        <v/>
      </c>
      <c r="G179" s="106" t="str">
        <f>IFERROR(IF(D179&gt;1,SUMIFS(Tabela7[Preço Médio],Tabela7[Código Negociação],D179,Tabela7[C/V],"c"),"")/W179,"")</f>
        <v/>
      </c>
      <c r="H179" s="80" t="str">
        <f t="shared" si="22"/>
        <v/>
      </c>
      <c r="I179" s="73" t="str">
        <f>IFERROR(IF(D179&gt;1,_xlfn.XLOOKUP(D179, Cotação!D:D,Cotação!C:C),""),"")</f>
        <v/>
      </c>
      <c r="J179" s="80" t="str">
        <f t="shared" si="26"/>
        <v/>
      </c>
      <c r="K179" s="73" t="str">
        <f>IFERROR(IF(D179&gt;1,(I179*Apuração!$E179)-(Apuração!$G179*Apuração!$E179),""),"")</f>
        <v/>
      </c>
      <c r="L179" s="43" t="str">
        <f>IFERROR(IF(D179&gt;1,SUMIFS(Tabela7[Quantidade],Tabela7[Código Negociação],D179,Tabela7[C/V],"c"),""),"")</f>
        <v/>
      </c>
      <c r="M179" s="43" t="str">
        <f>IFERROR(IF(D179&gt;1,SUMIFS(Tabela7[Quantidade],Tabela7[Código Negociação],D179,Tabela7[C/V],"v"),""),"")</f>
        <v/>
      </c>
      <c r="N179" s="106" t="str">
        <f t="shared" si="23"/>
        <v/>
      </c>
      <c r="O179" s="73" t="str">
        <f>IFERROR(IF(D179&gt;1,_xlfn.XLOOKUP(D179&amp;"v",Tabela7[Código CV],Tabela7[VPM-V],,0),""),"")</f>
        <v/>
      </c>
      <c r="P179" s="106" t="str">
        <f>IFERROR(IF(D179&gt;1,SUMIFS(Tabela7[Preço Médio],Tabela7[Código Negociação],D179,Tabela7[C/V],"v"),"")/X179,"")</f>
        <v/>
      </c>
      <c r="Q179" s="106" t="str">
        <f t="shared" si="24"/>
        <v/>
      </c>
      <c r="R179" s="106" t="str">
        <f t="shared" si="25"/>
        <v/>
      </c>
      <c r="S179" s="106" t="str">
        <f t="shared" si="27"/>
        <v/>
      </c>
      <c r="T179" s="106" t="str">
        <f t="shared" si="28"/>
        <v/>
      </c>
      <c r="U179" s="106" t="str">
        <f t="shared" si="29"/>
        <v/>
      </c>
      <c r="V179" s="107" t="str">
        <f t="shared" si="30"/>
        <v/>
      </c>
      <c r="W179" s="88">
        <f>IFERROR(COUNTIF(Tabela7[Código CV],D179&amp;"c"),"")</f>
        <v>0</v>
      </c>
      <c r="X179" s="88">
        <f>IFERROR(COUNTIF(Tabela7[Código CV],D179&amp;"v"),"")</f>
        <v>0</v>
      </c>
    </row>
    <row r="180" spans="2:24" ht="15" customHeight="1" x14ac:dyDescent="0.3">
      <c r="B180" s="109" t="str">
        <f>IFERROR(IF(D180&gt;1,_xlfn.XLOOKUP(D180, Tabela7[Código Negociação],Tabela7[Classe]),""),"")</f>
        <v/>
      </c>
      <c r="C180" s="43" t="str">
        <f>IFERROR(IF(D180&gt;1,_xlfn.XLOOKUP(D180, Tabela7[Código Negociação],Tabela7[Empresa Nome]),""),"")</f>
        <v/>
      </c>
      <c r="D180" s="82"/>
      <c r="E180" s="43" t="str">
        <f>IFERROR(IF(D180&gt;1,SUMIFS(Tabela7[Quantidade],Tabela7[Código Negociação],D180,Tabela7[C/V],"c")-SUMIFS(Tabela7[Quantidade],Tabela7[Código Negociação],D180,Tabela7[C/V],"v"),""),"")</f>
        <v/>
      </c>
      <c r="F180" s="73" t="str">
        <f>IFERROR(IF(D180&gt;1,_xlfn.XLOOKUP(D180&amp;"c",Tabela7[Código CV],Tabela7[VPM-C],,0),""),"")</f>
        <v/>
      </c>
      <c r="G180" s="106" t="str">
        <f>IFERROR(IF(D180&gt;1,SUMIFS(Tabela7[Preço Médio],Tabela7[Código Negociação],D180,Tabela7[C/V],"c"),"")/W180,"")</f>
        <v/>
      </c>
      <c r="H180" s="80" t="str">
        <f t="shared" si="22"/>
        <v/>
      </c>
      <c r="I180" s="73" t="str">
        <f>IFERROR(IF(D180&gt;1,_xlfn.XLOOKUP(D180, Cotação!D:D,Cotação!C:C),""),"")</f>
        <v/>
      </c>
      <c r="J180" s="80" t="str">
        <f t="shared" si="26"/>
        <v/>
      </c>
      <c r="K180" s="73" t="str">
        <f>IFERROR(IF(D180&gt;1,(I180*Apuração!$E180)-(Apuração!$G180*Apuração!$E180),""),"")</f>
        <v/>
      </c>
      <c r="L180" s="43" t="str">
        <f>IFERROR(IF(D180&gt;1,SUMIFS(Tabela7[Quantidade],Tabela7[Código Negociação],D180,Tabela7[C/V],"c"),""),"")</f>
        <v/>
      </c>
      <c r="M180" s="43" t="str">
        <f>IFERROR(IF(D180&gt;1,SUMIFS(Tabela7[Quantidade],Tabela7[Código Negociação],D180,Tabela7[C/V],"v"),""),"")</f>
        <v/>
      </c>
      <c r="N180" s="106" t="str">
        <f t="shared" si="23"/>
        <v/>
      </c>
      <c r="O180" s="73" t="str">
        <f>IFERROR(IF(D180&gt;1,_xlfn.XLOOKUP(D180&amp;"v",Tabela7[Código CV],Tabela7[VPM-V],,0),""),"")</f>
        <v/>
      </c>
      <c r="P180" s="106" t="str">
        <f>IFERROR(IF(D180&gt;1,SUMIFS(Tabela7[Preço Médio],Tabela7[Código Negociação],D180,Tabela7[C/V],"v"),"")/X180,"")</f>
        <v/>
      </c>
      <c r="Q180" s="106" t="str">
        <f t="shared" si="24"/>
        <v/>
      </c>
      <c r="R180" s="106" t="str">
        <f t="shared" si="25"/>
        <v/>
      </c>
      <c r="S180" s="106" t="str">
        <f t="shared" si="27"/>
        <v/>
      </c>
      <c r="T180" s="106" t="str">
        <f t="shared" si="28"/>
        <v/>
      </c>
      <c r="U180" s="106" t="str">
        <f t="shared" si="29"/>
        <v/>
      </c>
      <c r="V180" s="107" t="str">
        <f t="shared" si="30"/>
        <v/>
      </c>
      <c r="W180" s="88">
        <f>IFERROR(COUNTIF(Tabela7[Código CV],D180&amp;"c"),"")</f>
        <v>0</v>
      </c>
      <c r="X180" s="88">
        <f>IFERROR(COUNTIF(Tabela7[Código CV],D180&amp;"v"),"")</f>
        <v>0</v>
      </c>
    </row>
    <row r="181" spans="2:24" ht="15" customHeight="1" x14ac:dyDescent="0.3">
      <c r="B181" s="109" t="str">
        <f>IFERROR(IF(D181&gt;1,_xlfn.XLOOKUP(D181, Tabela7[Código Negociação],Tabela7[Classe]),""),"")</f>
        <v/>
      </c>
      <c r="C181" s="43" t="str">
        <f>IFERROR(IF(D181&gt;1,_xlfn.XLOOKUP(D181, Tabela7[Código Negociação],Tabela7[Empresa Nome]),""),"")</f>
        <v/>
      </c>
      <c r="D181" s="82"/>
      <c r="E181" s="43" t="str">
        <f>IFERROR(IF(D181&gt;1,SUMIFS(Tabela7[Quantidade],Tabela7[Código Negociação],D181,Tabela7[C/V],"c")-SUMIFS(Tabela7[Quantidade],Tabela7[Código Negociação],D181,Tabela7[C/V],"v"),""),"")</f>
        <v/>
      </c>
      <c r="F181" s="73" t="str">
        <f>IFERROR(IF(D181&gt;1,_xlfn.XLOOKUP(D181&amp;"c",Tabela7[Código CV],Tabela7[VPM-C],,0),""),"")</f>
        <v/>
      </c>
      <c r="G181" s="106" t="str">
        <f>IFERROR(IF(D181&gt;1,SUMIFS(Tabela7[Preço Médio],Tabela7[Código Negociação],D181,Tabela7[C/V],"c"),"")/W181,"")</f>
        <v/>
      </c>
      <c r="H181" s="80" t="str">
        <f t="shared" si="22"/>
        <v/>
      </c>
      <c r="I181" s="73" t="str">
        <f>IFERROR(IF(D181&gt;1,_xlfn.XLOOKUP(D181, Cotação!D:D,Cotação!C:C),""),"")</f>
        <v/>
      </c>
      <c r="J181" s="80" t="str">
        <f t="shared" si="26"/>
        <v/>
      </c>
      <c r="K181" s="73" t="str">
        <f>IFERROR(IF(D181&gt;1,(I181*Apuração!$E181)-(Apuração!$G181*Apuração!$E181),""),"")</f>
        <v/>
      </c>
      <c r="L181" s="43" t="str">
        <f>IFERROR(IF(D181&gt;1,SUMIFS(Tabela7[Quantidade],Tabela7[Código Negociação],D181,Tabela7[C/V],"c"),""),"")</f>
        <v/>
      </c>
      <c r="M181" s="43" t="str">
        <f>IFERROR(IF(D181&gt;1,SUMIFS(Tabela7[Quantidade],Tabela7[Código Negociação],D181,Tabela7[C/V],"v"),""),"")</f>
        <v/>
      </c>
      <c r="N181" s="106" t="str">
        <f t="shared" si="23"/>
        <v/>
      </c>
      <c r="O181" s="73" t="str">
        <f>IFERROR(IF(D181&gt;1,_xlfn.XLOOKUP(D181&amp;"v",Tabela7[Código CV],Tabela7[VPM-V],,0),""),"")</f>
        <v/>
      </c>
      <c r="P181" s="106" t="str">
        <f>IFERROR(IF(D181&gt;1,SUMIFS(Tabela7[Preço Médio],Tabela7[Código Negociação],D181,Tabela7[C/V],"v"),"")/X181,"")</f>
        <v/>
      </c>
      <c r="Q181" s="106" t="str">
        <f t="shared" si="24"/>
        <v/>
      </c>
      <c r="R181" s="106" t="str">
        <f t="shared" si="25"/>
        <v/>
      </c>
      <c r="S181" s="106" t="str">
        <f t="shared" si="27"/>
        <v/>
      </c>
      <c r="T181" s="106" t="str">
        <f t="shared" si="28"/>
        <v/>
      </c>
      <c r="U181" s="106" t="str">
        <f t="shared" si="29"/>
        <v/>
      </c>
      <c r="V181" s="107" t="str">
        <f t="shared" si="30"/>
        <v/>
      </c>
      <c r="W181" s="88">
        <f>IFERROR(COUNTIF(Tabela7[Código CV],D181&amp;"c"),"")</f>
        <v>0</v>
      </c>
      <c r="X181" s="88">
        <f>IFERROR(COUNTIF(Tabela7[Código CV],D181&amp;"v"),"")</f>
        <v>0</v>
      </c>
    </row>
    <row r="182" spans="2:24" ht="15" customHeight="1" x14ac:dyDescent="0.3">
      <c r="B182" s="109" t="str">
        <f>IFERROR(IF(D182&gt;1,_xlfn.XLOOKUP(D182, Tabela7[Código Negociação],Tabela7[Classe]),""),"")</f>
        <v/>
      </c>
      <c r="C182" s="43" t="str">
        <f>IFERROR(IF(D182&gt;1,_xlfn.XLOOKUP(D182, Tabela7[Código Negociação],Tabela7[Empresa Nome]),""),"")</f>
        <v/>
      </c>
      <c r="D182" s="82"/>
      <c r="E182" s="43" t="str">
        <f>IFERROR(IF(D182&gt;1,SUMIFS(Tabela7[Quantidade],Tabela7[Código Negociação],D182,Tabela7[C/V],"c")-SUMIFS(Tabela7[Quantidade],Tabela7[Código Negociação],D182,Tabela7[C/V],"v"),""),"")</f>
        <v/>
      </c>
      <c r="F182" s="73" t="str">
        <f>IFERROR(IF(D182&gt;1,_xlfn.XLOOKUP(D182&amp;"c",Tabela7[Código CV],Tabela7[VPM-C],,0),""),"")</f>
        <v/>
      </c>
      <c r="G182" s="106" t="str">
        <f>IFERROR(IF(D182&gt;1,SUMIFS(Tabela7[Preço Médio],Tabela7[Código Negociação],D182,Tabela7[C/V],"c"),"")/W182,"")</f>
        <v/>
      </c>
      <c r="H182" s="80" t="str">
        <f t="shared" si="22"/>
        <v/>
      </c>
      <c r="I182" s="73" t="str">
        <f>IFERROR(IF(D182&gt;1,_xlfn.XLOOKUP(D182, Cotação!D:D,Cotação!C:C),""),"")</f>
        <v/>
      </c>
      <c r="J182" s="80" t="str">
        <f t="shared" si="26"/>
        <v/>
      </c>
      <c r="K182" s="73" t="str">
        <f>IFERROR(IF(D182&gt;1,(I182*Apuração!$E182)-(Apuração!$G182*Apuração!$E182),""),"")</f>
        <v/>
      </c>
      <c r="L182" s="43" t="str">
        <f>IFERROR(IF(D182&gt;1,SUMIFS(Tabela7[Quantidade],Tabela7[Código Negociação],D182,Tabela7[C/V],"c"),""),"")</f>
        <v/>
      </c>
      <c r="M182" s="43" t="str">
        <f>IFERROR(IF(D182&gt;1,SUMIFS(Tabela7[Quantidade],Tabela7[Código Negociação],D182,Tabela7[C/V],"v"),""),"")</f>
        <v/>
      </c>
      <c r="N182" s="106" t="str">
        <f t="shared" si="23"/>
        <v/>
      </c>
      <c r="O182" s="73" t="str">
        <f>IFERROR(IF(D182&gt;1,_xlfn.XLOOKUP(D182&amp;"v",Tabela7[Código CV],Tabela7[VPM-V],,0),""),"")</f>
        <v/>
      </c>
      <c r="P182" s="106" t="str">
        <f>IFERROR(IF(D182&gt;1,SUMIFS(Tabela7[Preço Médio],Tabela7[Código Negociação],D182,Tabela7[C/V],"v"),"")/X182,"")</f>
        <v/>
      </c>
      <c r="Q182" s="106" t="str">
        <f t="shared" si="24"/>
        <v/>
      </c>
      <c r="R182" s="106" t="str">
        <f t="shared" si="25"/>
        <v/>
      </c>
      <c r="S182" s="106" t="str">
        <f t="shared" si="27"/>
        <v/>
      </c>
      <c r="T182" s="106" t="str">
        <f t="shared" si="28"/>
        <v/>
      </c>
      <c r="U182" s="106" t="str">
        <f t="shared" si="29"/>
        <v/>
      </c>
      <c r="V182" s="107" t="str">
        <f t="shared" si="30"/>
        <v/>
      </c>
      <c r="W182" s="88">
        <f>IFERROR(COUNTIF(Tabela7[Código CV],D182&amp;"c"),"")</f>
        <v>0</v>
      </c>
      <c r="X182" s="88">
        <f>IFERROR(COUNTIF(Tabela7[Código CV],D182&amp;"v"),"")</f>
        <v>0</v>
      </c>
    </row>
    <row r="183" spans="2:24" ht="15" customHeight="1" x14ac:dyDescent="0.3">
      <c r="B183" s="109" t="str">
        <f>IFERROR(IF(D183&gt;1,_xlfn.XLOOKUP(D183, Tabela7[Código Negociação],Tabela7[Classe]),""),"")</f>
        <v/>
      </c>
      <c r="C183" s="43" t="str">
        <f>IFERROR(IF(D183&gt;1,_xlfn.XLOOKUP(D183, Tabela7[Código Negociação],Tabela7[Empresa Nome]),""),"")</f>
        <v/>
      </c>
      <c r="D183" s="82"/>
      <c r="E183" s="43" t="str">
        <f>IFERROR(IF(D183&gt;1,SUMIFS(Tabela7[Quantidade],Tabela7[Código Negociação],D183,Tabela7[C/V],"c")-SUMIFS(Tabela7[Quantidade],Tabela7[Código Negociação],D183,Tabela7[C/V],"v"),""),"")</f>
        <v/>
      </c>
      <c r="F183" s="73" t="str">
        <f>IFERROR(IF(D183&gt;1,_xlfn.XLOOKUP(D183&amp;"c",Tabela7[Código CV],Tabela7[VPM-C],,0),""),"")</f>
        <v/>
      </c>
      <c r="G183" s="106" t="str">
        <f>IFERROR(IF(D183&gt;1,SUMIFS(Tabela7[Preço Médio],Tabela7[Código Negociação],D183,Tabela7[C/V],"c"),"")/W183,"")</f>
        <v/>
      </c>
      <c r="H183" s="80" t="str">
        <f t="shared" si="22"/>
        <v/>
      </c>
      <c r="I183" s="73" t="str">
        <f>IFERROR(IF(D183&gt;1,_xlfn.XLOOKUP(D183, Cotação!D:D,Cotação!C:C),""),"")</f>
        <v/>
      </c>
      <c r="J183" s="80" t="str">
        <f t="shared" si="26"/>
        <v/>
      </c>
      <c r="K183" s="73" t="str">
        <f>IFERROR(IF(D183&gt;1,(I183*Apuração!$E183)-(Apuração!$G183*Apuração!$E183),""),"")</f>
        <v/>
      </c>
      <c r="L183" s="43" t="str">
        <f>IFERROR(IF(D183&gt;1,SUMIFS(Tabela7[Quantidade],Tabela7[Código Negociação],D183,Tabela7[C/V],"c"),""),"")</f>
        <v/>
      </c>
      <c r="M183" s="43" t="str">
        <f>IFERROR(IF(D183&gt;1,SUMIFS(Tabela7[Quantidade],Tabela7[Código Negociação],D183,Tabela7[C/V],"v"),""),"")</f>
        <v/>
      </c>
      <c r="N183" s="106" t="str">
        <f t="shared" si="23"/>
        <v/>
      </c>
      <c r="O183" s="73" t="str">
        <f>IFERROR(IF(D183&gt;1,_xlfn.XLOOKUP(D183&amp;"v",Tabela7[Código CV],Tabela7[VPM-V],,0),""),"")</f>
        <v/>
      </c>
      <c r="P183" s="106" t="str">
        <f>IFERROR(IF(D183&gt;1,SUMIFS(Tabela7[Preço Médio],Tabela7[Código Negociação],D183,Tabela7[C/V],"v"),"")/X183,"")</f>
        <v/>
      </c>
      <c r="Q183" s="106" t="str">
        <f t="shared" si="24"/>
        <v/>
      </c>
      <c r="R183" s="106" t="str">
        <f t="shared" si="25"/>
        <v/>
      </c>
      <c r="S183" s="106" t="str">
        <f t="shared" si="27"/>
        <v/>
      </c>
      <c r="T183" s="106" t="str">
        <f t="shared" si="28"/>
        <v/>
      </c>
      <c r="U183" s="106" t="str">
        <f t="shared" si="29"/>
        <v/>
      </c>
      <c r="V183" s="107" t="str">
        <f t="shared" si="30"/>
        <v/>
      </c>
      <c r="W183" s="88">
        <f>IFERROR(COUNTIF(Tabela7[Código CV],D183&amp;"c"),"")</f>
        <v>0</v>
      </c>
      <c r="X183" s="88">
        <f>IFERROR(COUNTIF(Tabela7[Código CV],D183&amp;"v"),"")</f>
        <v>0</v>
      </c>
    </row>
    <row r="184" spans="2:24" ht="15" customHeight="1" x14ac:dyDescent="0.3">
      <c r="B184" s="109" t="str">
        <f>IFERROR(IF(D184&gt;1,_xlfn.XLOOKUP(D184, Tabela7[Código Negociação],Tabela7[Classe]),""),"")</f>
        <v/>
      </c>
      <c r="C184" s="43" t="str">
        <f>IFERROR(IF(D184&gt;1,_xlfn.XLOOKUP(D184, Tabela7[Código Negociação],Tabela7[Empresa Nome]),""),"")</f>
        <v/>
      </c>
      <c r="D184" s="82"/>
      <c r="E184" s="43" t="str">
        <f>IFERROR(IF(D184&gt;1,SUMIFS(Tabela7[Quantidade],Tabela7[Código Negociação],D184,Tabela7[C/V],"c")-SUMIFS(Tabela7[Quantidade],Tabela7[Código Negociação],D184,Tabela7[C/V],"v"),""),"")</f>
        <v/>
      </c>
      <c r="F184" s="73" t="str">
        <f>IFERROR(IF(D184&gt;1,_xlfn.XLOOKUP(D184&amp;"c",Tabela7[Código CV],Tabela7[VPM-C],,0),""),"")</f>
        <v/>
      </c>
      <c r="G184" s="106" t="str">
        <f>IFERROR(IF(D184&gt;1,SUMIFS(Tabela7[Preço Médio],Tabela7[Código Negociação],D184,Tabela7[C/V],"c"),"")/W184,"")</f>
        <v/>
      </c>
      <c r="H184" s="80" t="str">
        <f t="shared" si="22"/>
        <v/>
      </c>
      <c r="I184" s="73" t="str">
        <f>IFERROR(IF(D184&gt;1,_xlfn.XLOOKUP(D184, Cotação!D:D,Cotação!C:C),""),"")</f>
        <v/>
      </c>
      <c r="J184" s="80" t="str">
        <f t="shared" si="26"/>
        <v/>
      </c>
      <c r="K184" s="73" t="str">
        <f>IFERROR(IF(D184&gt;1,(I184*Apuração!$E184)-(Apuração!$G184*Apuração!$E184),""),"")</f>
        <v/>
      </c>
      <c r="L184" s="43" t="str">
        <f>IFERROR(IF(D184&gt;1,SUMIFS(Tabela7[Quantidade],Tabela7[Código Negociação],D184,Tabela7[C/V],"c"),""),"")</f>
        <v/>
      </c>
      <c r="M184" s="43" t="str">
        <f>IFERROR(IF(D184&gt;1,SUMIFS(Tabela7[Quantidade],Tabela7[Código Negociação],D184,Tabela7[C/V],"v"),""),"")</f>
        <v/>
      </c>
      <c r="N184" s="106" t="str">
        <f t="shared" si="23"/>
        <v/>
      </c>
      <c r="O184" s="73" t="str">
        <f>IFERROR(IF(D184&gt;1,_xlfn.XLOOKUP(D184&amp;"v",Tabela7[Código CV],Tabela7[VPM-V],,0),""),"")</f>
        <v/>
      </c>
      <c r="P184" s="106" t="str">
        <f>IFERROR(IF(D184&gt;1,SUMIFS(Tabela7[Preço Médio],Tabela7[Código Negociação],D184,Tabela7[C/V],"v"),"")/X184,"")</f>
        <v/>
      </c>
      <c r="Q184" s="106" t="str">
        <f t="shared" si="24"/>
        <v/>
      </c>
      <c r="R184" s="106" t="str">
        <f t="shared" si="25"/>
        <v/>
      </c>
      <c r="S184" s="106" t="str">
        <f t="shared" si="27"/>
        <v/>
      </c>
      <c r="T184" s="106" t="str">
        <f t="shared" si="28"/>
        <v/>
      </c>
      <c r="U184" s="106" t="str">
        <f t="shared" si="29"/>
        <v/>
      </c>
      <c r="V184" s="107" t="str">
        <f t="shared" si="30"/>
        <v/>
      </c>
      <c r="W184" s="88">
        <f>IFERROR(COUNTIF(Tabela7[Código CV],D184&amp;"c"),"")</f>
        <v>0</v>
      </c>
      <c r="X184" s="88">
        <f>IFERROR(COUNTIF(Tabela7[Código CV],D184&amp;"v"),"")</f>
        <v>0</v>
      </c>
    </row>
    <row r="185" spans="2:24" ht="15" customHeight="1" x14ac:dyDescent="0.3">
      <c r="B185" s="109" t="str">
        <f>IFERROR(IF(D185&gt;1,_xlfn.XLOOKUP(D185, Tabela7[Código Negociação],Tabela7[Classe]),""),"")</f>
        <v/>
      </c>
      <c r="C185" s="43" t="str">
        <f>IFERROR(IF(D185&gt;1,_xlfn.XLOOKUP(D185, Tabela7[Código Negociação],Tabela7[Empresa Nome]),""),"")</f>
        <v/>
      </c>
      <c r="D185" s="82"/>
      <c r="E185" s="43" t="str">
        <f>IFERROR(IF(D185&gt;1,SUMIFS(Tabela7[Quantidade],Tabela7[Código Negociação],D185,Tabela7[C/V],"c")-SUMIFS(Tabela7[Quantidade],Tabela7[Código Negociação],D185,Tabela7[C/V],"v"),""),"")</f>
        <v/>
      </c>
      <c r="F185" s="73" t="str">
        <f>IFERROR(IF(D185&gt;1,_xlfn.XLOOKUP(D185&amp;"c",Tabela7[Código CV],Tabela7[VPM-C],,0),""),"")</f>
        <v/>
      </c>
      <c r="G185" s="106" t="str">
        <f>IFERROR(IF(D185&gt;1,SUMIFS(Tabela7[Preço Médio],Tabela7[Código Negociação],D185,Tabela7[C/V],"c"),"")/W185,"")</f>
        <v/>
      </c>
      <c r="H185" s="80" t="str">
        <f t="shared" si="22"/>
        <v/>
      </c>
      <c r="I185" s="73" t="str">
        <f>IFERROR(IF(D185&gt;1,_xlfn.XLOOKUP(D185, Cotação!D:D,Cotação!C:C),""),"")</f>
        <v/>
      </c>
      <c r="J185" s="80" t="str">
        <f t="shared" si="26"/>
        <v/>
      </c>
      <c r="K185" s="73" t="str">
        <f>IFERROR(IF(D185&gt;1,(I185*Apuração!$E185)-(Apuração!$G185*Apuração!$E185),""),"")</f>
        <v/>
      </c>
      <c r="L185" s="43" t="str">
        <f>IFERROR(IF(D185&gt;1,SUMIFS(Tabela7[Quantidade],Tabela7[Código Negociação],D185,Tabela7[C/V],"c"),""),"")</f>
        <v/>
      </c>
      <c r="M185" s="43" t="str">
        <f>IFERROR(IF(D185&gt;1,SUMIFS(Tabela7[Quantidade],Tabela7[Código Negociação],D185,Tabela7[C/V],"v"),""),"")</f>
        <v/>
      </c>
      <c r="N185" s="106" t="str">
        <f t="shared" si="23"/>
        <v/>
      </c>
      <c r="O185" s="73" t="str">
        <f>IFERROR(IF(D185&gt;1,_xlfn.XLOOKUP(D185&amp;"v",Tabela7[Código CV],Tabela7[VPM-V],,0),""),"")</f>
        <v/>
      </c>
      <c r="P185" s="106" t="str">
        <f>IFERROR(IF(D185&gt;1,SUMIFS(Tabela7[Preço Médio],Tabela7[Código Negociação],D185,Tabela7[C/V],"v"),"")/X185,"")</f>
        <v/>
      </c>
      <c r="Q185" s="106" t="str">
        <f t="shared" si="24"/>
        <v/>
      </c>
      <c r="R185" s="106" t="str">
        <f t="shared" si="25"/>
        <v/>
      </c>
      <c r="S185" s="106" t="str">
        <f t="shared" si="27"/>
        <v/>
      </c>
      <c r="T185" s="106" t="str">
        <f t="shared" si="28"/>
        <v/>
      </c>
      <c r="U185" s="106" t="str">
        <f t="shared" si="29"/>
        <v/>
      </c>
      <c r="V185" s="107" t="str">
        <f t="shared" si="30"/>
        <v/>
      </c>
      <c r="W185" s="88">
        <f>IFERROR(COUNTIF(Tabela7[Código CV],D185&amp;"c"),"")</f>
        <v>0</v>
      </c>
      <c r="X185" s="88">
        <f>IFERROR(COUNTIF(Tabela7[Código CV],D185&amp;"v"),"")</f>
        <v>0</v>
      </c>
    </row>
    <row r="186" spans="2:24" ht="15" customHeight="1" x14ac:dyDescent="0.3">
      <c r="B186" s="109" t="str">
        <f>IFERROR(IF(D186&gt;1,_xlfn.XLOOKUP(D186, Tabela7[Código Negociação],Tabela7[Classe]),""),"")</f>
        <v/>
      </c>
      <c r="C186" s="43" t="str">
        <f>IFERROR(IF(D186&gt;1,_xlfn.XLOOKUP(D186, Tabela7[Código Negociação],Tabela7[Empresa Nome]),""),"")</f>
        <v/>
      </c>
      <c r="D186" s="82"/>
      <c r="E186" s="43" t="str">
        <f>IFERROR(IF(D186&gt;1,SUMIFS(Tabela7[Quantidade],Tabela7[Código Negociação],D186,Tabela7[C/V],"c")-SUMIFS(Tabela7[Quantidade],Tabela7[Código Negociação],D186,Tabela7[C/V],"v"),""),"")</f>
        <v/>
      </c>
      <c r="F186" s="73" t="str">
        <f>IFERROR(IF(D186&gt;1,_xlfn.XLOOKUP(D186&amp;"c",Tabela7[Código CV],Tabela7[VPM-C],,0),""),"")</f>
        <v/>
      </c>
      <c r="G186" s="106" t="str">
        <f>IFERROR(IF(D186&gt;1,SUMIFS(Tabela7[Preço Médio],Tabela7[Código Negociação],D186,Tabela7[C/V],"c"),"")/W186,"")</f>
        <v/>
      </c>
      <c r="H186" s="80" t="str">
        <f t="shared" si="22"/>
        <v/>
      </c>
      <c r="I186" s="73" t="str">
        <f>IFERROR(IF(D186&gt;1,_xlfn.XLOOKUP(D186, Cotação!D:D,Cotação!C:C),""),"")</f>
        <v/>
      </c>
      <c r="J186" s="80" t="str">
        <f t="shared" si="26"/>
        <v/>
      </c>
      <c r="K186" s="73" t="str">
        <f>IFERROR(IF(D186&gt;1,(I186*Apuração!$E186)-(Apuração!$G186*Apuração!$E186),""),"")</f>
        <v/>
      </c>
      <c r="L186" s="43" t="str">
        <f>IFERROR(IF(D186&gt;1,SUMIFS(Tabela7[Quantidade],Tabela7[Código Negociação],D186,Tabela7[C/V],"c"),""),"")</f>
        <v/>
      </c>
      <c r="M186" s="43" t="str">
        <f>IFERROR(IF(D186&gt;1,SUMIFS(Tabela7[Quantidade],Tabela7[Código Negociação],D186,Tabela7[C/V],"v"),""),"")</f>
        <v/>
      </c>
      <c r="N186" s="106" t="str">
        <f t="shared" si="23"/>
        <v/>
      </c>
      <c r="O186" s="73" t="str">
        <f>IFERROR(IF(D186&gt;1,_xlfn.XLOOKUP(D186&amp;"v",Tabela7[Código CV],Tabela7[VPM-V],,0),""),"")</f>
        <v/>
      </c>
      <c r="P186" s="106" t="str">
        <f>IFERROR(IF(D186&gt;1,SUMIFS(Tabela7[Preço Médio],Tabela7[Código Negociação],D186,Tabela7[C/V],"v"),"")/X186,"")</f>
        <v/>
      </c>
      <c r="Q186" s="106" t="str">
        <f t="shared" si="24"/>
        <v/>
      </c>
      <c r="R186" s="106" t="str">
        <f t="shared" si="25"/>
        <v/>
      </c>
      <c r="S186" s="106" t="str">
        <f t="shared" si="27"/>
        <v/>
      </c>
      <c r="T186" s="106" t="str">
        <f t="shared" si="28"/>
        <v/>
      </c>
      <c r="U186" s="106" t="str">
        <f t="shared" si="29"/>
        <v/>
      </c>
      <c r="V186" s="107" t="str">
        <f t="shared" si="30"/>
        <v/>
      </c>
      <c r="W186" s="88">
        <f>IFERROR(COUNTIF(Tabela7[Código CV],D186&amp;"c"),"")</f>
        <v>0</v>
      </c>
      <c r="X186" s="88">
        <f>IFERROR(COUNTIF(Tabela7[Código CV],D186&amp;"v"),"")</f>
        <v>0</v>
      </c>
    </row>
    <row r="187" spans="2:24" ht="15" customHeight="1" x14ac:dyDescent="0.3">
      <c r="B187" s="109" t="str">
        <f>IFERROR(IF(D187&gt;1,_xlfn.XLOOKUP(D187, Tabela7[Código Negociação],Tabela7[Classe]),""),"")</f>
        <v/>
      </c>
      <c r="C187" s="43" t="str">
        <f>IFERROR(IF(D187&gt;1,_xlfn.XLOOKUP(D187, Tabela7[Código Negociação],Tabela7[Empresa Nome]),""),"")</f>
        <v/>
      </c>
      <c r="D187" s="82"/>
      <c r="E187" s="43" t="str">
        <f>IFERROR(IF(D187&gt;1,SUMIFS(Tabela7[Quantidade],Tabela7[Código Negociação],D187,Tabela7[C/V],"c")-SUMIFS(Tabela7[Quantidade],Tabela7[Código Negociação],D187,Tabela7[C/V],"v"),""),"")</f>
        <v/>
      </c>
      <c r="F187" s="73" t="str">
        <f>IFERROR(IF(D187&gt;1,_xlfn.XLOOKUP(D187&amp;"c",Tabela7[Código CV],Tabela7[VPM-C],,0),""),"")</f>
        <v/>
      </c>
      <c r="G187" s="106" t="str">
        <f>IFERROR(IF(D187&gt;1,SUMIFS(Tabela7[Preço Médio],Tabela7[Código Negociação],D187,Tabela7[C/V],"c"),"")/W187,"")</f>
        <v/>
      </c>
      <c r="H187" s="80" t="str">
        <f t="shared" si="22"/>
        <v/>
      </c>
      <c r="I187" s="73" t="str">
        <f>IFERROR(IF(D187&gt;1,_xlfn.XLOOKUP(D187, Cotação!D:D,Cotação!C:C),""),"")</f>
        <v/>
      </c>
      <c r="J187" s="80" t="str">
        <f t="shared" si="26"/>
        <v/>
      </c>
      <c r="K187" s="73" t="str">
        <f>IFERROR(IF(D187&gt;1,(I187*Apuração!$E187)-(Apuração!$G187*Apuração!$E187),""),"")</f>
        <v/>
      </c>
      <c r="L187" s="43" t="str">
        <f>IFERROR(IF(D187&gt;1,SUMIFS(Tabela7[Quantidade],Tabela7[Código Negociação],D187,Tabela7[C/V],"c"),""),"")</f>
        <v/>
      </c>
      <c r="M187" s="43" t="str">
        <f>IFERROR(IF(D187&gt;1,SUMIFS(Tabela7[Quantidade],Tabela7[Código Negociação],D187,Tabela7[C/V],"v"),""),"")</f>
        <v/>
      </c>
      <c r="N187" s="106" t="str">
        <f t="shared" si="23"/>
        <v/>
      </c>
      <c r="O187" s="73" t="str">
        <f>IFERROR(IF(D187&gt;1,_xlfn.XLOOKUP(D187&amp;"v",Tabela7[Código CV],Tabela7[VPM-V],,0),""),"")</f>
        <v/>
      </c>
      <c r="P187" s="106" t="str">
        <f>IFERROR(IF(D187&gt;1,SUMIFS(Tabela7[Preço Médio],Tabela7[Código Negociação],D187,Tabela7[C/V],"v"),"")/X187,"")</f>
        <v/>
      </c>
      <c r="Q187" s="106" t="str">
        <f t="shared" si="24"/>
        <v/>
      </c>
      <c r="R187" s="106" t="str">
        <f t="shared" si="25"/>
        <v/>
      </c>
      <c r="S187" s="106" t="str">
        <f t="shared" si="27"/>
        <v/>
      </c>
      <c r="T187" s="106" t="str">
        <f t="shared" si="28"/>
        <v/>
      </c>
      <c r="U187" s="106" t="str">
        <f t="shared" si="29"/>
        <v/>
      </c>
      <c r="V187" s="107" t="str">
        <f t="shared" si="30"/>
        <v/>
      </c>
      <c r="W187" s="88">
        <f>IFERROR(COUNTIF(Tabela7[Código CV],D187&amp;"c"),"")</f>
        <v>0</v>
      </c>
      <c r="X187" s="88">
        <f>IFERROR(COUNTIF(Tabela7[Código CV],D187&amp;"v"),"")</f>
        <v>0</v>
      </c>
    </row>
    <row r="188" spans="2:24" ht="15" customHeight="1" x14ac:dyDescent="0.3">
      <c r="B188" s="109" t="str">
        <f>IFERROR(IF(D188&gt;1,_xlfn.XLOOKUP(D188, Tabela7[Código Negociação],Tabela7[Classe]),""),"")</f>
        <v/>
      </c>
      <c r="C188" s="43" t="str">
        <f>IFERROR(IF(D188&gt;1,_xlfn.XLOOKUP(D188, Tabela7[Código Negociação],Tabela7[Empresa Nome]),""),"")</f>
        <v/>
      </c>
      <c r="D188" s="82"/>
      <c r="E188" s="43" t="str">
        <f>IFERROR(IF(D188&gt;1,SUMIFS(Tabela7[Quantidade],Tabela7[Código Negociação],D188,Tabela7[C/V],"c")-SUMIFS(Tabela7[Quantidade],Tabela7[Código Negociação],D188,Tabela7[C/V],"v"),""),"")</f>
        <v/>
      </c>
      <c r="F188" s="73" t="str">
        <f>IFERROR(IF(D188&gt;1,_xlfn.XLOOKUP(D188&amp;"c",Tabela7[Código CV],Tabela7[VPM-C],,0),""),"")</f>
        <v/>
      </c>
      <c r="G188" s="106" t="str">
        <f>IFERROR(IF(D188&gt;1,SUMIFS(Tabela7[Preço Médio],Tabela7[Código Negociação],D188,Tabela7[C/V],"c"),"")/W188,"")</f>
        <v/>
      </c>
      <c r="H188" s="80" t="str">
        <f t="shared" si="22"/>
        <v/>
      </c>
      <c r="I188" s="73" t="str">
        <f>IFERROR(IF(D188&gt;1,_xlfn.XLOOKUP(D188, Cotação!D:D,Cotação!C:C),""),"")</f>
        <v/>
      </c>
      <c r="J188" s="80" t="str">
        <f t="shared" si="26"/>
        <v/>
      </c>
      <c r="K188" s="73" t="str">
        <f>IFERROR(IF(D188&gt;1,(I188*Apuração!$E188)-(Apuração!$G188*Apuração!$E188),""),"")</f>
        <v/>
      </c>
      <c r="L188" s="43" t="str">
        <f>IFERROR(IF(D188&gt;1,SUMIFS(Tabela7[Quantidade],Tabela7[Código Negociação],D188,Tabela7[C/V],"c"),""),"")</f>
        <v/>
      </c>
      <c r="M188" s="43" t="str">
        <f>IFERROR(IF(D188&gt;1,SUMIFS(Tabela7[Quantidade],Tabela7[Código Negociação],D188,Tabela7[C/V],"v"),""),"")</f>
        <v/>
      </c>
      <c r="N188" s="106" t="str">
        <f t="shared" si="23"/>
        <v/>
      </c>
      <c r="O188" s="73" t="str">
        <f>IFERROR(IF(D188&gt;1,_xlfn.XLOOKUP(D188&amp;"v",Tabela7[Código CV],Tabela7[VPM-V],,0),""),"")</f>
        <v/>
      </c>
      <c r="P188" s="106" t="str">
        <f>IFERROR(IF(D188&gt;1,SUMIFS(Tabela7[Preço Médio],Tabela7[Código Negociação],D188,Tabela7[C/V],"v"),"")/X188,"")</f>
        <v/>
      </c>
      <c r="Q188" s="106" t="str">
        <f t="shared" si="24"/>
        <v/>
      </c>
      <c r="R188" s="106" t="str">
        <f t="shared" si="25"/>
        <v/>
      </c>
      <c r="S188" s="106" t="str">
        <f t="shared" si="27"/>
        <v/>
      </c>
      <c r="T188" s="106" t="str">
        <f t="shared" si="28"/>
        <v/>
      </c>
      <c r="U188" s="106" t="str">
        <f t="shared" si="29"/>
        <v/>
      </c>
      <c r="V188" s="107" t="str">
        <f t="shared" si="30"/>
        <v/>
      </c>
      <c r="W188" s="88">
        <f>IFERROR(COUNTIF(Tabela7[Código CV],D188&amp;"c"),"")</f>
        <v>0</v>
      </c>
      <c r="X188" s="88">
        <f>IFERROR(COUNTIF(Tabela7[Código CV],D188&amp;"v"),"")</f>
        <v>0</v>
      </c>
    </row>
    <row r="189" spans="2:24" ht="15" customHeight="1" x14ac:dyDescent="0.3">
      <c r="B189" s="109" t="str">
        <f>IFERROR(IF(D189&gt;1,_xlfn.XLOOKUP(D189, Tabela7[Código Negociação],Tabela7[Classe]),""),"")</f>
        <v/>
      </c>
      <c r="C189" s="43" t="str">
        <f>IFERROR(IF(D189&gt;1,_xlfn.XLOOKUP(D189, Tabela7[Código Negociação],Tabela7[Empresa Nome]),""),"")</f>
        <v/>
      </c>
      <c r="D189" s="82"/>
      <c r="E189" s="43" t="str">
        <f>IFERROR(IF(D189&gt;1,SUMIFS(Tabela7[Quantidade],Tabela7[Código Negociação],D189,Tabela7[C/V],"c")-SUMIFS(Tabela7[Quantidade],Tabela7[Código Negociação],D189,Tabela7[C/V],"v"),""),"")</f>
        <v/>
      </c>
      <c r="F189" s="73" t="str">
        <f>IFERROR(IF(D189&gt;1,_xlfn.XLOOKUP(D189&amp;"c",Tabela7[Código CV],Tabela7[VPM-C],,0),""),"")</f>
        <v/>
      </c>
      <c r="G189" s="106" t="str">
        <f>IFERROR(IF(D189&gt;1,SUMIFS(Tabela7[Preço Médio],Tabela7[Código Negociação],D189,Tabela7[C/V],"c"),"")/W189,"")</f>
        <v/>
      </c>
      <c r="H189" s="80" t="str">
        <f t="shared" si="22"/>
        <v/>
      </c>
      <c r="I189" s="73" t="str">
        <f>IFERROR(IF(D189&gt;1,_xlfn.XLOOKUP(D189, Cotação!D:D,Cotação!C:C),""),"")</f>
        <v/>
      </c>
      <c r="J189" s="80" t="str">
        <f t="shared" si="26"/>
        <v/>
      </c>
      <c r="K189" s="73" t="str">
        <f>IFERROR(IF(D189&gt;1,(I189*Apuração!$E189)-(Apuração!$G189*Apuração!$E189),""),"")</f>
        <v/>
      </c>
      <c r="L189" s="43" t="str">
        <f>IFERROR(IF(D189&gt;1,SUMIFS(Tabela7[Quantidade],Tabela7[Código Negociação],D189,Tabela7[C/V],"c"),""),"")</f>
        <v/>
      </c>
      <c r="M189" s="43" t="str">
        <f>IFERROR(IF(D189&gt;1,SUMIFS(Tabela7[Quantidade],Tabela7[Código Negociação],D189,Tabela7[C/V],"v"),""),"")</f>
        <v/>
      </c>
      <c r="N189" s="106" t="str">
        <f t="shared" si="23"/>
        <v/>
      </c>
      <c r="O189" s="73" t="str">
        <f>IFERROR(IF(D189&gt;1,_xlfn.XLOOKUP(D189&amp;"v",Tabela7[Código CV],Tabela7[VPM-V],,0),""),"")</f>
        <v/>
      </c>
      <c r="P189" s="106" t="str">
        <f>IFERROR(IF(D189&gt;1,SUMIFS(Tabela7[Preço Médio],Tabela7[Código Negociação],D189,Tabela7[C/V],"v"),"")/X189,"")</f>
        <v/>
      </c>
      <c r="Q189" s="106" t="str">
        <f t="shared" si="24"/>
        <v/>
      </c>
      <c r="R189" s="106" t="str">
        <f t="shared" si="25"/>
        <v/>
      </c>
      <c r="S189" s="106" t="str">
        <f t="shared" si="27"/>
        <v/>
      </c>
      <c r="T189" s="106" t="str">
        <f t="shared" si="28"/>
        <v/>
      </c>
      <c r="U189" s="106" t="str">
        <f t="shared" si="29"/>
        <v/>
      </c>
      <c r="V189" s="107" t="str">
        <f t="shared" si="30"/>
        <v/>
      </c>
      <c r="W189" s="88">
        <f>IFERROR(COUNTIF(Tabela7[Código CV],D189&amp;"c"),"")</f>
        <v>0</v>
      </c>
      <c r="X189" s="88">
        <f>IFERROR(COUNTIF(Tabela7[Código CV],D189&amp;"v"),"")</f>
        <v>0</v>
      </c>
    </row>
    <row r="190" spans="2:24" ht="15" customHeight="1" x14ac:dyDescent="0.3">
      <c r="B190" s="109" t="str">
        <f>IFERROR(IF(D190&gt;1,_xlfn.XLOOKUP(D190, Tabela7[Código Negociação],Tabela7[Classe]),""),"")</f>
        <v/>
      </c>
      <c r="C190" s="43" t="str">
        <f>IFERROR(IF(D190&gt;1,_xlfn.XLOOKUP(D190, Tabela7[Código Negociação],Tabela7[Empresa Nome]),""),"")</f>
        <v/>
      </c>
      <c r="D190" s="82"/>
      <c r="E190" s="43" t="str">
        <f>IFERROR(IF(D190&gt;1,SUMIFS(Tabela7[Quantidade],Tabela7[Código Negociação],D190,Tabela7[C/V],"c")-SUMIFS(Tabela7[Quantidade],Tabela7[Código Negociação],D190,Tabela7[C/V],"v"),""),"")</f>
        <v/>
      </c>
      <c r="F190" s="73" t="str">
        <f>IFERROR(IF(D190&gt;1,_xlfn.XLOOKUP(D190&amp;"c",Tabela7[Código CV],Tabela7[VPM-C],,0),""),"")</f>
        <v/>
      </c>
      <c r="G190" s="106" t="str">
        <f>IFERROR(IF(D190&gt;1,SUMIFS(Tabela7[Preço Médio],Tabela7[Código Negociação],D190,Tabela7[C/V],"c"),"")/W190,"")</f>
        <v/>
      </c>
      <c r="H190" s="80" t="str">
        <f t="shared" si="22"/>
        <v/>
      </c>
      <c r="I190" s="73" t="str">
        <f>IFERROR(IF(D190&gt;1,_xlfn.XLOOKUP(D190, Cotação!D:D,Cotação!C:C),""),"")</f>
        <v/>
      </c>
      <c r="J190" s="80" t="str">
        <f t="shared" si="26"/>
        <v/>
      </c>
      <c r="K190" s="73" t="str">
        <f>IFERROR(IF(D190&gt;1,(I190*Apuração!$E190)-(Apuração!$G190*Apuração!$E190),""),"")</f>
        <v/>
      </c>
      <c r="L190" s="43" t="str">
        <f>IFERROR(IF(D190&gt;1,SUMIFS(Tabela7[Quantidade],Tabela7[Código Negociação],D190,Tabela7[C/V],"c"),""),"")</f>
        <v/>
      </c>
      <c r="M190" s="43" t="str">
        <f>IFERROR(IF(D190&gt;1,SUMIFS(Tabela7[Quantidade],Tabela7[Código Negociação],D190,Tabela7[C/V],"v"),""),"")</f>
        <v/>
      </c>
      <c r="N190" s="106" t="str">
        <f t="shared" si="23"/>
        <v/>
      </c>
      <c r="O190" s="73" t="str">
        <f>IFERROR(IF(D190&gt;1,_xlfn.XLOOKUP(D190&amp;"v",Tabela7[Código CV],Tabela7[VPM-V],,0),""),"")</f>
        <v/>
      </c>
      <c r="P190" s="106" t="str">
        <f>IFERROR(IF(D190&gt;1,SUMIFS(Tabela7[Preço Médio],Tabela7[Código Negociação],D190,Tabela7[C/V],"v"),"")/X190,"")</f>
        <v/>
      </c>
      <c r="Q190" s="106" t="str">
        <f t="shared" si="24"/>
        <v/>
      </c>
      <c r="R190" s="106" t="str">
        <f t="shared" si="25"/>
        <v/>
      </c>
      <c r="S190" s="106" t="str">
        <f t="shared" si="27"/>
        <v/>
      </c>
      <c r="T190" s="106" t="str">
        <f t="shared" si="28"/>
        <v/>
      </c>
      <c r="U190" s="106" t="str">
        <f t="shared" si="29"/>
        <v/>
      </c>
      <c r="V190" s="107" t="str">
        <f t="shared" si="30"/>
        <v/>
      </c>
      <c r="W190" s="88">
        <f>IFERROR(COUNTIF(Tabela7[Código CV],D190&amp;"c"),"")</f>
        <v>0</v>
      </c>
      <c r="X190" s="88">
        <f>IFERROR(COUNTIF(Tabela7[Código CV],D190&amp;"v"),"")</f>
        <v>0</v>
      </c>
    </row>
    <row r="191" spans="2:24" ht="15" customHeight="1" x14ac:dyDescent="0.3">
      <c r="B191" s="109" t="str">
        <f>IFERROR(IF(D191&gt;1,_xlfn.XLOOKUP(D191, Tabela7[Código Negociação],Tabela7[Classe]),""),"")</f>
        <v/>
      </c>
      <c r="C191" s="43" t="str">
        <f>IFERROR(IF(D191&gt;1,_xlfn.XLOOKUP(D191, Tabela7[Código Negociação],Tabela7[Empresa Nome]),""),"")</f>
        <v/>
      </c>
      <c r="D191" s="82"/>
      <c r="E191" s="43" t="str">
        <f>IFERROR(IF(D191&gt;1,SUMIFS(Tabela7[Quantidade],Tabela7[Código Negociação],D191,Tabela7[C/V],"c")-SUMIFS(Tabela7[Quantidade],Tabela7[Código Negociação],D191,Tabela7[C/V],"v"),""),"")</f>
        <v/>
      </c>
      <c r="F191" s="73" t="str">
        <f>IFERROR(IF(D191&gt;1,_xlfn.XLOOKUP(D191&amp;"c",Tabela7[Código CV],Tabela7[VPM-C],,0),""),"")</f>
        <v/>
      </c>
      <c r="G191" s="106" t="str">
        <f>IFERROR(IF(D191&gt;1,SUMIFS(Tabela7[Preço Médio],Tabela7[Código Negociação],D191,Tabela7[C/V],"c"),"")/W191,"")</f>
        <v/>
      </c>
      <c r="H191" s="80" t="str">
        <f t="shared" si="22"/>
        <v/>
      </c>
      <c r="I191" s="73" t="str">
        <f>IFERROR(IF(D191&gt;1,_xlfn.XLOOKUP(D191, Cotação!D:D,Cotação!C:C),""),"")</f>
        <v/>
      </c>
      <c r="J191" s="80" t="str">
        <f t="shared" si="26"/>
        <v/>
      </c>
      <c r="K191" s="73" t="str">
        <f>IFERROR(IF(D191&gt;1,(I191*Apuração!$E191)-(Apuração!$G191*Apuração!$E191),""),"")</f>
        <v/>
      </c>
      <c r="L191" s="43" t="str">
        <f>IFERROR(IF(D191&gt;1,SUMIFS(Tabela7[Quantidade],Tabela7[Código Negociação],D191,Tabela7[C/V],"c"),""),"")</f>
        <v/>
      </c>
      <c r="M191" s="43" t="str">
        <f>IFERROR(IF(D191&gt;1,SUMIFS(Tabela7[Quantidade],Tabela7[Código Negociação],D191,Tabela7[C/V],"v"),""),"")</f>
        <v/>
      </c>
      <c r="N191" s="106" t="str">
        <f t="shared" si="23"/>
        <v/>
      </c>
      <c r="O191" s="73" t="str">
        <f>IFERROR(IF(D191&gt;1,_xlfn.XLOOKUP(D191&amp;"v",Tabela7[Código CV],Tabela7[VPM-V],,0),""),"")</f>
        <v/>
      </c>
      <c r="P191" s="106" t="str">
        <f>IFERROR(IF(D191&gt;1,SUMIFS(Tabela7[Preço Médio],Tabela7[Código Negociação],D191,Tabela7[C/V],"v"),"")/X191,"")</f>
        <v/>
      </c>
      <c r="Q191" s="106" t="str">
        <f t="shared" si="24"/>
        <v/>
      </c>
      <c r="R191" s="106" t="str">
        <f t="shared" si="25"/>
        <v/>
      </c>
      <c r="S191" s="106" t="str">
        <f t="shared" si="27"/>
        <v/>
      </c>
      <c r="T191" s="106" t="str">
        <f t="shared" si="28"/>
        <v/>
      </c>
      <c r="U191" s="106" t="str">
        <f t="shared" si="29"/>
        <v/>
      </c>
      <c r="V191" s="107" t="str">
        <f t="shared" si="30"/>
        <v/>
      </c>
      <c r="W191" s="88">
        <f>IFERROR(COUNTIF(Tabela7[Código CV],D191&amp;"c"),"")</f>
        <v>0</v>
      </c>
      <c r="X191" s="88">
        <f>IFERROR(COUNTIF(Tabela7[Código CV],D191&amp;"v"),"")</f>
        <v>0</v>
      </c>
    </row>
    <row r="192" spans="2:24" ht="15" customHeight="1" x14ac:dyDescent="0.3">
      <c r="B192" s="109" t="str">
        <f>IFERROR(IF(D192&gt;1,_xlfn.XLOOKUP(D192, Tabela7[Código Negociação],Tabela7[Classe]),""),"")</f>
        <v/>
      </c>
      <c r="C192" s="43" t="str">
        <f>IFERROR(IF(D192&gt;1,_xlfn.XLOOKUP(D192, Tabela7[Código Negociação],Tabela7[Empresa Nome]),""),"")</f>
        <v/>
      </c>
      <c r="D192" s="82"/>
      <c r="E192" s="43" t="str">
        <f>IFERROR(IF(D192&gt;1,SUMIFS(Tabela7[Quantidade],Tabela7[Código Negociação],D192,Tabela7[C/V],"c")-SUMIFS(Tabela7[Quantidade],Tabela7[Código Negociação],D192,Tabela7[C/V],"v"),""),"")</f>
        <v/>
      </c>
      <c r="F192" s="73" t="str">
        <f>IFERROR(IF(D192&gt;1,_xlfn.XLOOKUP(D192&amp;"c",Tabela7[Código CV],Tabela7[VPM-C],,0),""),"")</f>
        <v/>
      </c>
      <c r="G192" s="106" t="str">
        <f>IFERROR(IF(D192&gt;1,SUMIFS(Tabela7[Preço Médio],Tabela7[Código Negociação],D192,Tabela7[C/V],"c"),"")/W192,"")</f>
        <v/>
      </c>
      <c r="H192" s="80" t="str">
        <f t="shared" si="22"/>
        <v/>
      </c>
      <c r="I192" s="73" t="str">
        <f>IFERROR(IF(D192&gt;1,_xlfn.XLOOKUP(D192, Cotação!D:D,Cotação!C:C),""),"")</f>
        <v/>
      </c>
      <c r="J192" s="80" t="str">
        <f t="shared" si="26"/>
        <v/>
      </c>
      <c r="K192" s="73" t="str">
        <f>IFERROR(IF(D192&gt;1,(I192*Apuração!$E192)-(Apuração!$G192*Apuração!$E192),""),"")</f>
        <v/>
      </c>
      <c r="L192" s="43" t="str">
        <f>IFERROR(IF(D192&gt;1,SUMIFS(Tabela7[Quantidade],Tabela7[Código Negociação],D192,Tabela7[C/V],"c"),""),"")</f>
        <v/>
      </c>
      <c r="M192" s="43" t="str">
        <f>IFERROR(IF(D192&gt;1,SUMIFS(Tabela7[Quantidade],Tabela7[Código Negociação],D192,Tabela7[C/V],"v"),""),"")</f>
        <v/>
      </c>
      <c r="N192" s="106" t="str">
        <f t="shared" si="23"/>
        <v/>
      </c>
      <c r="O192" s="73" t="str">
        <f>IFERROR(IF(D192&gt;1,_xlfn.XLOOKUP(D192&amp;"v",Tabela7[Código CV],Tabela7[VPM-V],,0),""),"")</f>
        <v/>
      </c>
      <c r="P192" s="106" t="str">
        <f>IFERROR(IF(D192&gt;1,SUMIFS(Tabela7[Preço Médio],Tabela7[Código Negociação],D192,Tabela7[C/V],"v"),"")/X192,"")</f>
        <v/>
      </c>
      <c r="Q192" s="106" t="str">
        <f t="shared" si="24"/>
        <v/>
      </c>
      <c r="R192" s="106" t="str">
        <f t="shared" si="25"/>
        <v/>
      </c>
      <c r="S192" s="106" t="str">
        <f t="shared" si="27"/>
        <v/>
      </c>
      <c r="T192" s="106" t="str">
        <f t="shared" si="28"/>
        <v/>
      </c>
      <c r="U192" s="106" t="str">
        <f t="shared" si="29"/>
        <v/>
      </c>
      <c r="V192" s="107" t="str">
        <f t="shared" si="30"/>
        <v/>
      </c>
      <c r="W192" s="88">
        <f>IFERROR(COUNTIF(Tabela7[Código CV],D192&amp;"c"),"")</f>
        <v>0</v>
      </c>
      <c r="X192" s="88">
        <f>IFERROR(COUNTIF(Tabela7[Código CV],D192&amp;"v"),"")</f>
        <v>0</v>
      </c>
    </row>
    <row r="193" spans="2:24" ht="15" customHeight="1" x14ac:dyDescent="0.3">
      <c r="B193" s="109" t="str">
        <f>IFERROR(IF(D193&gt;1,_xlfn.XLOOKUP(D193, Tabela7[Código Negociação],Tabela7[Classe]),""),"")</f>
        <v/>
      </c>
      <c r="C193" s="43" t="str">
        <f>IFERROR(IF(D193&gt;1,_xlfn.XLOOKUP(D193, Tabela7[Código Negociação],Tabela7[Empresa Nome]),""),"")</f>
        <v/>
      </c>
      <c r="D193" s="82"/>
      <c r="E193" s="43" t="str">
        <f>IFERROR(IF(D193&gt;1,SUMIFS(Tabela7[Quantidade],Tabela7[Código Negociação],D193,Tabela7[C/V],"c")-SUMIFS(Tabela7[Quantidade],Tabela7[Código Negociação],D193,Tabela7[C/V],"v"),""),"")</f>
        <v/>
      </c>
      <c r="F193" s="73" t="str">
        <f>IFERROR(IF(D193&gt;1,_xlfn.XLOOKUP(D193&amp;"c",Tabela7[Código CV],Tabela7[VPM-C],,0),""),"")</f>
        <v/>
      </c>
      <c r="G193" s="106" t="str">
        <f>IFERROR(IF(D193&gt;1,SUMIFS(Tabela7[Preço Médio],Tabela7[Código Negociação],D193,Tabela7[C/V],"c"),"")/W193,"")</f>
        <v/>
      </c>
      <c r="H193" s="80" t="str">
        <f t="shared" si="22"/>
        <v/>
      </c>
      <c r="I193" s="73" t="str">
        <f>IFERROR(IF(D193&gt;1,_xlfn.XLOOKUP(D193, Cotação!D:D,Cotação!C:C),""),"")</f>
        <v/>
      </c>
      <c r="J193" s="80" t="str">
        <f t="shared" si="26"/>
        <v/>
      </c>
      <c r="K193" s="73" t="str">
        <f>IFERROR(IF(D193&gt;1,(I193*Apuração!$E193)-(Apuração!$G193*Apuração!$E193),""),"")</f>
        <v/>
      </c>
      <c r="L193" s="43" t="str">
        <f>IFERROR(IF(D193&gt;1,SUMIFS(Tabela7[Quantidade],Tabela7[Código Negociação],D193,Tabela7[C/V],"c"),""),"")</f>
        <v/>
      </c>
      <c r="M193" s="43" t="str">
        <f>IFERROR(IF(D193&gt;1,SUMIFS(Tabela7[Quantidade],Tabela7[Código Negociação],D193,Tabela7[C/V],"v"),""),"")</f>
        <v/>
      </c>
      <c r="N193" s="106" t="str">
        <f t="shared" si="23"/>
        <v/>
      </c>
      <c r="O193" s="73" t="str">
        <f>IFERROR(IF(D193&gt;1,_xlfn.XLOOKUP(D193&amp;"v",Tabela7[Código CV],Tabela7[VPM-V],,0),""),"")</f>
        <v/>
      </c>
      <c r="P193" s="106" t="str">
        <f>IFERROR(IF(D193&gt;1,SUMIFS(Tabela7[Preço Médio],Tabela7[Código Negociação],D193,Tabela7[C/V],"v"),"")/X193,"")</f>
        <v/>
      </c>
      <c r="Q193" s="106" t="str">
        <f t="shared" si="24"/>
        <v/>
      </c>
      <c r="R193" s="106" t="str">
        <f t="shared" si="25"/>
        <v/>
      </c>
      <c r="S193" s="106" t="str">
        <f t="shared" si="27"/>
        <v/>
      </c>
      <c r="T193" s="106" t="str">
        <f t="shared" si="28"/>
        <v/>
      </c>
      <c r="U193" s="106" t="str">
        <f t="shared" si="29"/>
        <v/>
      </c>
      <c r="V193" s="107" t="str">
        <f t="shared" si="30"/>
        <v/>
      </c>
      <c r="W193" s="88">
        <f>IFERROR(COUNTIF(Tabela7[Código CV],D193&amp;"c"),"")</f>
        <v>0</v>
      </c>
      <c r="X193" s="88">
        <f>IFERROR(COUNTIF(Tabela7[Código CV],D193&amp;"v"),"")</f>
        <v>0</v>
      </c>
    </row>
    <row r="194" spans="2:24" ht="15" customHeight="1" x14ac:dyDescent="0.3">
      <c r="B194" s="109" t="str">
        <f>IFERROR(IF(D194&gt;1,_xlfn.XLOOKUP(D194, Tabela7[Código Negociação],Tabela7[Classe]),""),"")</f>
        <v/>
      </c>
      <c r="C194" s="43" t="str">
        <f>IFERROR(IF(D194&gt;1,_xlfn.XLOOKUP(D194, Tabela7[Código Negociação],Tabela7[Empresa Nome]),""),"")</f>
        <v/>
      </c>
      <c r="D194" s="82"/>
      <c r="E194" s="43" t="str">
        <f>IFERROR(IF(D194&gt;1,SUMIFS(Tabela7[Quantidade],Tabela7[Código Negociação],D194,Tabela7[C/V],"c")-SUMIFS(Tabela7[Quantidade],Tabela7[Código Negociação],D194,Tabela7[C/V],"v"),""),"")</f>
        <v/>
      </c>
      <c r="F194" s="73" t="str">
        <f>IFERROR(IF(D194&gt;1,_xlfn.XLOOKUP(D194&amp;"c",Tabela7[Código CV],Tabela7[VPM-C],,0),""),"")</f>
        <v/>
      </c>
      <c r="G194" s="106" t="str">
        <f>IFERROR(IF(D194&gt;1,SUMIFS(Tabela7[Preço Médio],Tabela7[Código Negociação],D194,Tabela7[C/V],"c"),"")/W194,"")</f>
        <v/>
      </c>
      <c r="H194" s="80" t="str">
        <f t="shared" si="22"/>
        <v/>
      </c>
      <c r="I194" s="73" t="str">
        <f>IFERROR(IF(D194&gt;1,_xlfn.XLOOKUP(D194, Cotação!D:D,Cotação!C:C),""),"")</f>
        <v/>
      </c>
      <c r="J194" s="80" t="str">
        <f t="shared" si="26"/>
        <v/>
      </c>
      <c r="K194" s="73" t="str">
        <f>IFERROR(IF(D194&gt;1,(I194*Apuração!$E194)-(Apuração!$G194*Apuração!$E194),""),"")</f>
        <v/>
      </c>
      <c r="L194" s="43" t="str">
        <f>IFERROR(IF(D194&gt;1,SUMIFS(Tabela7[Quantidade],Tabela7[Código Negociação],D194,Tabela7[C/V],"c"),""),"")</f>
        <v/>
      </c>
      <c r="M194" s="43" t="str">
        <f>IFERROR(IF(D194&gt;1,SUMIFS(Tabela7[Quantidade],Tabela7[Código Negociação],D194,Tabela7[C/V],"v"),""),"")</f>
        <v/>
      </c>
      <c r="N194" s="106" t="str">
        <f t="shared" si="23"/>
        <v/>
      </c>
      <c r="O194" s="73" t="str">
        <f>IFERROR(IF(D194&gt;1,_xlfn.XLOOKUP(D194&amp;"v",Tabela7[Código CV],Tabela7[VPM-V],,0),""),"")</f>
        <v/>
      </c>
      <c r="P194" s="106" t="str">
        <f>IFERROR(IF(D194&gt;1,SUMIFS(Tabela7[Preço Médio],Tabela7[Código Negociação],D194,Tabela7[C/V],"v"),"")/X194,"")</f>
        <v/>
      </c>
      <c r="Q194" s="106" t="str">
        <f t="shared" si="24"/>
        <v/>
      </c>
      <c r="R194" s="106" t="str">
        <f t="shared" si="25"/>
        <v/>
      </c>
      <c r="S194" s="106" t="str">
        <f t="shared" si="27"/>
        <v/>
      </c>
      <c r="T194" s="106" t="str">
        <f t="shared" si="28"/>
        <v/>
      </c>
      <c r="U194" s="106" t="str">
        <f t="shared" si="29"/>
        <v/>
      </c>
      <c r="V194" s="107" t="str">
        <f t="shared" si="30"/>
        <v/>
      </c>
      <c r="W194" s="88">
        <f>IFERROR(COUNTIF(Tabela7[Código CV],D194&amp;"c"),"")</f>
        <v>0</v>
      </c>
      <c r="X194" s="88">
        <f>IFERROR(COUNTIF(Tabela7[Código CV],D194&amp;"v"),"")</f>
        <v>0</v>
      </c>
    </row>
    <row r="195" spans="2:24" ht="15" customHeight="1" x14ac:dyDescent="0.3">
      <c r="B195" s="109" t="str">
        <f>IFERROR(IF(D195&gt;1,_xlfn.XLOOKUP(D195, Tabela7[Código Negociação],Tabela7[Classe]),""),"")</f>
        <v/>
      </c>
      <c r="C195" s="43" t="str">
        <f>IFERROR(IF(D195&gt;1,_xlfn.XLOOKUP(D195, Tabela7[Código Negociação],Tabela7[Empresa Nome]),""),"")</f>
        <v/>
      </c>
      <c r="D195" s="82"/>
      <c r="E195" s="43" t="str">
        <f>IFERROR(IF(D195&gt;1,SUMIFS(Tabela7[Quantidade],Tabela7[Código Negociação],D195,Tabela7[C/V],"c")-SUMIFS(Tabela7[Quantidade],Tabela7[Código Negociação],D195,Tabela7[C/V],"v"),""),"")</f>
        <v/>
      </c>
      <c r="F195" s="73" t="str">
        <f>IFERROR(IF(D195&gt;1,_xlfn.XLOOKUP(D195&amp;"c",Tabela7[Código CV],Tabela7[VPM-C],,0),""),"")</f>
        <v/>
      </c>
      <c r="G195" s="106" t="str">
        <f>IFERROR(IF(D195&gt;1,SUMIFS(Tabela7[Preço Médio],Tabela7[Código Negociação],D195,Tabela7[C/V],"c"),"")/W195,"")</f>
        <v/>
      </c>
      <c r="H195" s="80" t="str">
        <f t="shared" si="22"/>
        <v/>
      </c>
      <c r="I195" s="73" t="str">
        <f>IFERROR(IF(D195&gt;1,_xlfn.XLOOKUP(D195, Cotação!D:D,Cotação!C:C),""),"")</f>
        <v/>
      </c>
      <c r="J195" s="80" t="str">
        <f t="shared" si="26"/>
        <v/>
      </c>
      <c r="K195" s="73" t="str">
        <f>IFERROR(IF(D195&gt;1,(I195*Apuração!$E195)-(Apuração!$G195*Apuração!$E195),""),"")</f>
        <v/>
      </c>
      <c r="L195" s="43" t="str">
        <f>IFERROR(IF(D195&gt;1,SUMIFS(Tabela7[Quantidade],Tabela7[Código Negociação],D195,Tabela7[C/V],"c"),""),"")</f>
        <v/>
      </c>
      <c r="M195" s="43" t="str">
        <f>IFERROR(IF(D195&gt;1,SUMIFS(Tabela7[Quantidade],Tabela7[Código Negociação],D195,Tabela7[C/V],"v"),""),"")</f>
        <v/>
      </c>
      <c r="N195" s="106" t="str">
        <f t="shared" si="23"/>
        <v/>
      </c>
      <c r="O195" s="73" t="str">
        <f>IFERROR(IF(D195&gt;1,_xlfn.XLOOKUP(D195&amp;"v",Tabela7[Código CV],Tabela7[VPM-V],,0),""),"")</f>
        <v/>
      </c>
      <c r="P195" s="106" t="str">
        <f>IFERROR(IF(D195&gt;1,SUMIFS(Tabela7[Preço Médio],Tabela7[Código Negociação],D195,Tabela7[C/V],"v"),"")/X195,"")</f>
        <v/>
      </c>
      <c r="Q195" s="106" t="str">
        <f t="shared" si="24"/>
        <v/>
      </c>
      <c r="R195" s="106" t="str">
        <f t="shared" si="25"/>
        <v/>
      </c>
      <c r="S195" s="106" t="str">
        <f t="shared" si="27"/>
        <v/>
      </c>
      <c r="T195" s="106" t="str">
        <f t="shared" si="28"/>
        <v/>
      </c>
      <c r="U195" s="106" t="str">
        <f t="shared" si="29"/>
        <v/>
      </c>
      <c r="V195" s="107" t="str">
        <f t="shared" si="30"/>
        <v/>
      </c>
      <c r="W195" s="88">
        <f>IFERROR(COUNTIF(Tabela7[Código CV],D195&amp;"c"),"")</f>
        <v>0</v>
      </c>
      <c r="X195" s="88">
        <f>IFERROR(COUNTIF(Tabela7[Código CV],D195&amp;"v"),"")</f>
        <v>0</v>
      </c>
    </row>
    <row r="196" spans="2:24" ht="15" customHeight="1" x14ac:dyDescent="0.3">
      <c r="B196" s="109" t="str">
        <f>IFERROR(IF(D196&gt;1,_xlfn.XLOOKUP(D196, Tabela7[Código Negociação],Tabela7[Classe]),""),"")</f>
        <v/>
      </c>
      <c r="C196" s="43" t="str">
        <f>IFERROR(IF(D196&gt;1,_xlfn.XLOOKUP(D196, Tabela7[Código Negociação],Tabela7[Empresa Nome]),""),"")</f>
        <v/>
      </c>
      <c r="D196" s="82"/>
      <c r="E196" s="43" t="str">
        <f>IFERROR(IF(D196&gt;1,SUMIFS(Tabela7[Quantidade],Tabela7[Código Negociação],D196,Tabela7[C/V],"c")-SUMIFS(Tabela7[Quantidade],Tabela7[Código Negociação],D196,Tabela7[C/V],"v"),""),"")</f>
        <v/>
      </c>
      <c r="F196" s="73" t="str">
        <f>IFERROR(IF(D196&gt;1,_xlfn.XLOOKUP(D196&amp;"c",Tabela7[Código CV],Tabela7[VPM-C],,0),""),"")</f>
        <v/>
      </c>
      <c r="G196" s="106" t="str">
        <f>IFERROR(IF(D196&gt;1,SUMIFS(Tabela7[Preço Médio],Tabela7[Código Negociação],D196,Tabela7[C/V],"c"),"")/W196,"")</f>
        <v/>
      </c>
      <c r="H196" s="80" t="str">
        <f t="shared" ref="H196:H259" si="31">IFERROR(E196*G196,"")</f>
        <v/>
      </c>
      <c r="I196" s="73" t="str">
        <f>IFERROR(IF(D196&gt;1,_xlfn.XLOOKUP(D196, Cotação!D:D,Cotação!C:C),""),"")</f>
        <v/>
      </c>
      <c r="J196" s="80" t="str">
        <f t="shared" si="26"/>
        <v/>
      </c>
      <c r="K196" s="73" t="str">
        <f>IFERROR(IF(D196&gt;1,(I196*Apuração!$E196)-(Apuração!$G196*Apuração!$E196),""),"")</f>
        <v/>
      </c>
      <c r="L196" s="43" t="str">
        <f>IFERROR(IF(D196&gt;1,SUMIFS(Tabela7[Quantidade],Tabela7[Código Negociação],D196,Tabela7[C/V],"c"),""),"")</f>
        <v/>
      </c>
      <c r="M196" s="43" t="str">
        <f>IFERROR(IF(D196&gt;1,SUMIFS(Tabela7[Quantidade],Tabela7[Código Negociação],D196,Tabela7[C/V],"v"),""),"")</f>
        <v/>
      </c>
      <c r="N196" s="106" t="str">
        <f t="shared" ref="N196:N259" si="32">IFERROR(L196*G196,"")</f>
        <v/>
      </c>
      <c r="O196" s="73" t="str">
        <f>IFERROR(IF(D196&gt;1,_xlfn.XLOOKUP(D196&amp;"v",Tabela7[Código CV],Tabela7[VPM-V],,0),""),"")</f>
        <v/>
      </c>
      <c r="P196" s="106" t="str">
        <f>IFERROR(IF(D196&gt;1,SUMIFS(Tabela7[Preço Médio],Tabela7[Código Negociação],D196,Tabela7[C/V],"v"),"")/X196,"")</f>
        <v/>
      </c>
      <c r="Q196" s="106" t="str">
        <f t="shared" ref="Q196:Q259" si="33">IFERROR(P196*M196,"")</f>
        <v/>
      </c>
      <c r="R196" s="106" t="str">
        <f t="shared" ref="R196:R259" si="34">IFERROR(M196*G196,"")</f>
        <v/>
      </c>
      <c r="S196" s="106" t="str">
        <f t="shared" si="27"/>
        <v/>
      </c>
      <c r="T196" s="106" t="str">
        <f t="shared" si="28"/>
        <v/>
      </c>
      <c r="U196" s="106" t="str">
        <f t="shared" si="29"/>
        <v/>
      </c>
      <c r="V196" s="107" t="str">
        <f t="shared" si="30"/>
        <v/>
      </c>
      <c r="W196" s="88">
        <f>IFERROR(COUNTIF(Tabela7[Código CV],D196&amp;"c"),"")</f>
        <v>0</v>
      </c>
      <c r="X196" s="88">
        <f>IFERROR(COUNTIF(Tabela7[Código CV],D196&amp;"v"),"")</f>
        <v>0</v>
      </c>
    </row>
    <row r="197" spans="2:24" ht="15" customHeight="1" x14ac:dyDescent="0.3">
      <c r="B197" s="109" t="str">
        <f>IFERROR(IF(D197&gt;1,_xlfn.XLOOKUP(D197, Tabela7[Código Negociação],Tabela7[Classe]),""),"")</f>
        <v/>
      </c>
      <c r="C197" s="43" t="str">
        <f>IFERROR(IF(D197&gt;1,_xlfn.XLOOKUP(D197, Tabela7[Código Negociação],Tabela7[Empresa Nome]),""),"")</f>
        <v/>
      </c>
      <c r="D197" s="82"/>
      <c r="E197" s="43" t="str">
        <f>IFERROR(IF(D197&gt;1,SUMIFS(Tabela7[Quantidade],Tabela7[Código Negociação],D197,Tabela7[C/V],"c")-SUMIFS(Tabela7[Quantidade],Tabela7[Código Negociação],D197,Tabela7[C/V],"v"),""),"")</f>
        <v/>
      </c>
      <c r="F197" s="73" t="str">
        <f>IFERROR(IF(D197&gt;1,_xlfn.XLOOKUP(D197&amp;"c",Tabela7[Código CV],Tabela7[VPM-C],,0),""),"")</f>
        <v/>
      </c>
      <c r="G197" s="106" t="str">
        <f>IFERROR(IF(D197&gt;1,SUMIFS(Tabela7[Preço Médio],Tabela7[Código Negociação],D197,Tabela7[C/V],"c"),"")/W197,"")</f>
        <v/>
      </c>
      <c r="H197" s="80" t="str">
        <f t="shared" si="31"/>
        <v/>
      </c>
      <c r="I197" s="73" t="str">
        <f>IFERROR(IF(D197&gt;1,_xlfn.XLOOKUP(D197, Cotação!D:D,Cotação!C:C),""),"")</f>
        <v/>
      </c>
      <c r="J197" s="80" t="str">
        <f t="shared" ref="J197:J260" si="35">IFERROR(I197*E197,"")</f>
        <v/>
      </c>
      <c r="K197" s="73" t="str">
        <f>IFERROR(IF(D197&gt;1,(I197*Apuração!$E197)-(Apuração!$G197*Apuração!$E197),""),"")</f>
        <v/>
      </c>
      <c r="L197" s="43" t="str">
        <f>IFERROR(IF(D197&gt;1,SUMIFS(Tabela7[Quantidade],Tabela7[Código Negociação],D197,Tabela7[C/V],"c"),""),"")</f>
        <v/>
      </c>
      <c r="M197" s="43" t="str">
        <f>IFERROR(IF(D197&gt;1,SUMIFS(Tabela7[Quantidade],Tabela7[Código Negociação],D197,Tabela7[C/V],"v"),""),"")</f>
        <v/>
      </c>
      <c r="N197" s="106" t="str">
        <f t="shared" si="32"/>
        <v/>
      </c>
      <c r="O197" s="73" t="str">
        <f>IFERROR(IF(D197&gt;1,_xlfn.XLOOKUP(D197&amp;"v",Tabela7[Código CV],Tabela7[VPM-V],,0),""),"")</f>
        <v/>
      </c>
      <c r="P197" s="106" t="str">
        <f>IFERROR(IF(D197&gt;1,SUMIFS(Tabela7[Preço Médio],Tabela7[Código Negociação],D197,Tabela7[C/V],"v"),"")/X197,"")</f>
        <v/>
      </c>
      <c r="Q197" s="106" t="str">
        <f t="shared" si="33"/>
        <v/>
      </c>
      <c r="R197" s="106" t="str">
        <f t="shared" si="34"/>
        <v/>
      </c>
      <c r="S197" s="106" t="str">
        <f t="shared" si="27"/>
        <v/>
      </c>
      <c r="T197" s="106" t="str">
        <f t="shared" si="28"/>
        <v/>
      </c>
      <c r="U197" s="106" t="str">
        <f t="shared" si="29"/>
        <v/>
      </c>
      <c r="V197" s="107" t="str">
        <f t="shared" si="30"/>
        <v/>
      </c>
      <c r="W197" s="88">
        <f>IFERROR(COUNTIF(Tabela7[Código CV],D197&amp;"c"),"")</f>
        <v>0</v>
      </c>
      <c r="X197" s="88">
        <f>IFERROR(COUNTIF(Tabela7[Código CV],D197&amp;"v"),"")</f>
        <v>0</v>
      </c>
    </row>
    <row r="198" spans="2:24" ht="15" customHeight="1" x14ac:dyDescent="0.3">
      <c r="B198" s="109" t="str">
        <f>IFERROR(IF(D198&gt;1,_xlfn.XLOOKUP(D198, Tabela7[Código Negociação],Tabela7[Classe]),""),"")</f>
        <v/>
      </c>
      <c r="C198" s="43" t="str">
        <f>IFERROR(IF(D198&gt;1,_xlfn.XLOOKUP(D198, Tabela7[Código Negociação],Tabela7[Empresa Nome]),""),"")</f>
        <v/>
      </c>
      <c r="D198" s="82"/>
      <c r="E198" s="43" t="str">
        <f>IFERROR(IF(D198&gt;1,SUMIFS(Tabela7[Quantidade],Tabela7[Código Negociação],D198,Tabela7[C/V],"c")-SUMIFS(Tabela7[Quantidade],Tabela7[Código Negociação],D198,Tabela7[C/V],"v"),""),"")</f>
        <v/>
      </c>
      <c r="F198" s="73" t="str">
        <f>IFERROR(IF(D198&gt;1,_xlfn.XLOOKUP(D198&amp;"c",Tabela7[Código CV],Tabela7[VPM-C],,0),""),"")</f>
        <v/>
      </c>
      <c r="G198" s="106" t="str">
        <f>IFERROR(IF(D198&gt;1,SUMIFS(Tabela7[Preço Médio],Tabela7[Código Negociação],D198,Tabela7[C/V],"c"),"")/W198,"")</f>
        <v/>
      </c>
      <c r="H198" s="80" t="str">
        <f t="shared" si="31"/>
        <v/>
      </c>
      <c r="I198" s="73" t="str">
        <f>IFERROR(IF(D198&gt;1,_xlfn.XLOOKUP(D198, Cotação!D:D,Cotação!C:C),""),"")</f>
        <v/>
      </c>
      <c r="J198" s="80" t="str">
        <f t="shared" si="35"/>
        <v/>
      </c>
      <c r="K198" s="73" t="str">
        <f>IFERROR(IF(D198&gt;1,(I198*Apuração!$E198)-(Apuração!$G198*Apuração!$E198),""),"")</f>
        <v/>
      </c>
      <c r="L198" s="43" t="str">
        <f>IFERROR(IF(D198&gt;1,SUMIFS(Tabela7[Quantidade],Tabela7[Código Negociação],D198,Tabela7[C/V],"c"),""),"")</f>
        <v/>
      </c>
      <c r="M198" s="43" t="str">
        <f>IFERROR(IF(D198&gt;1,SUMIFS(Tabela7[Quantidade],Tabela7[Código Negociação],D198,Tabela7[C/V],"v"),""),"")</f>
        <v/>
      </c>
      <c r="N198" s="106" t="str">
        <f t="shared" si="32"/>
        <v/>
      </c>
      <c r="O198" s="73" t="str">
        <f>IFERROR(IF(D198&gt;1,_xlfn.XLOOKUP(D198&amp;"v",Tabela7[Código CV],Tabela7[VPM-V],,0),""),"")</f>
        <v/>
      </c>
      <c r="P198" s="106" t="str">
        <f>IFERROR(IF(D198&gt;1,SUMIFS(Tabela7[Preço Médio],Tabela7[Código Negociação],D198,Tabela7[C/V],"v"),"")/X198,"")</f>
        <v/>
      </c>
      <c r="Q198" s="106" t="str">
        <f t="shared" si="33"/>
        <v/>
      </c>
      <c r="R198" s="106" t="str">
        <f t="shared" si="34"/>
        <v/>
      </c>
      <c r="S198" s="106" t="str">
        <f t="shared" si="27"/>
        <v/>
      </c>
      <c r="T198" s="106" t="str">
        <f t="shared" si="28"/>
        <v/>
      </c>
      <c r="U198" s="106" t="str">
        <f t="shared" si="29"/>
        <v/>
      </c>
      <c r="V198" s="107" t="str">
        <f t="shared" si="30"/>
        <v/>
      </c>
      <c r="W198" s="88">
        <f>IFERROR(COUNTIF(Tabela7[Código CV],D198&amp;"c"),"")</f>
        <v>0</v>
      </c>
      <c r="X198" s="88">
        <f>IFERROR(COUNTIF(Tabela7[Código CV],D198&amp;"v"),"")</f>
        <v>0</v>
      </c>
    </row>
    <row r="199" spans="2:24" ht="15" customHeight="1" x14ac:dyDescent="0.3">
      <c r="B199" s="109" t="str">
        <f>IFERROR(IF(D199&gt;1,_xlfn.XLOOKUP(D199, Tabela7[Código Negociação],Tabela7[Classe]),""),"")</f>
        <v/>
      </c>
      <c r="C199" s="43" t="str">
        <f>IFERROR(IF(D199&gt;1,_xlfn.XLOOKUP(D199, Tabela7[Código Negociação],Tabela7[Empresa Nome]),""),"")</f>
        <v/>
      </c>
      <c r="D199" s="82"/>
      <c r="E199" s="43" t="str">
        <f>IFERROR(IF(D199&gt;1,SUMIFS(Tabela7[Quantidade],Tabela7[Código Negociação],D199,Tabela7[C/V],"c")-SUMIFS(Tabela7[Quantidade],Tabela7[Código Negociação],D199,Tabela7[C/V],"v"),""),"")</f>
        <v/>
      </c>
      <c r="F199" s="73" t="str">
        <f>IFERROR(IF(D199&gt;1,_xlfn.XLOOKUP(D199&amp;"c",Tabela7[Código CV],Tabela7[VPM-C],,0),""),"")</f>
        <v/>
      </c>
      <c r="G199" s="106" t="str">
        <f>IFERROR(IF(D199&gt;1,SUMIFS(Tabela7[Preço Médio],Tabela7[Código Negociação],D199,Tabela7[C/V],"c"),"")/W199,"")</f>
        <v/>
      </c>
      <c r="H199" s="80" t="str">
        <f t="shared" si="31"/>
        <v/>
      </c>
      <c r="I199" s="73" t="str">
        <f>IFERROR(IF(D199&gt;1,_xlfn.XLOOKUP(D199, Cotação!D:D,Cotação!C:C),""),"")</f>
        <v/>
      </c>
      <c r="J199" s="80" t="str">
        <f t="shared" si="35"/>
        <v/>
      </c>
      <c r="K199" s="73" t="str">
        <f>IFERROR(IF(D199&gt;1,(I199*Apuração!$E199)-(Apuração!$G199*Apuração!$E199),""),"")</f>
        <v/>
      </c>
      <c r="L199" s="43" t="str">
        <f>IFERROR(IF(D199&gt;1,SUMIFS(Tabela7[Quantidade],Tabela7[Código Negociação],D199,Tabela7[C/V],"c"),""),"")</f>
        <v/>
      </c>
      <c r="M199" s="43" t="str">
        <f>IFERROR(IF(D199&gt;1,SUMIFS(Tabela7[Quantidade],Tabela7[Código Negociação],D199,Tabela7[C/V],"v"),""),"")</f>
        <v/>
      </c>
      <c r="N199" s="106" t="str">
        <f t="shared" si="32"/>
        <v/>
      </c>
      <c r="O199" s="73" t="str">
        <f>IFERROR(IF(D199&gt;1,_xlfn.XLOOKUP(D199&amp;"v",Tabela7[Código CV],Tabela7[VPM-V],,0),""),"")</f>
        <v/>
      </c>
      <c r="P199" s="106" t="str">
        <f>IFERROR(IF(D199&gt;1,SUMIFS(Tabela7[Preço Médio],Tabela7[Código Negociação],D199,Tabela7[C/V],"v"),"")/X199,"")</f>
        <v/>
      </c>
      <c r="Q199" s="106" t="str">
        <f t="shared" si="33"/>
        <v/>
      </c>
      <c r="R199" s="106" t="str">
        <f t="shared" si="34"/>
        <v/>
      </c>
      <c r="S199" s="106" t="str">
        <f t="shared" si="27"/>
        <v/>
      </c>
      <c r="T199" s="106" t="str">
        <f t="shared" si="28"/>
        <v/>
      </c>
      <c r="U199" s="106" t="str">
        <f t="shared" si="29"/>
        <v/>
      </c>
      <c r="V199" s="107" t="str">
        <f t="shared" si="30"/>
        <v/>
      </c>
      <c r="W199" s="88">
        <f>IFERROR(COUNTIF(Tabela7[Código CV],D199&amp;"c"),"")</f>
        <v>0</v>
      </c>
      <c r="X199" s="88">
        <f>IFERROR(COUNTIF(Tabela7[Código CV],D199&amp;"v"),"")</f>
        <v>0</v>
      </c>
    </row>
    <row r="200" spans="2:24" ht="15" customHeight="1" x14ac:dyDescent="0.3">
      <c r="B200" s="109" t="str">
        <f>IFERROR(IF(D200&gt;1,_xlfn.XLOOKUP(D200, Tabela7[Código Negociação],Tabela7[Classe]),""),"")</f>
        <v/>
      </c>
      <c r="C200" s="43" t="str">
        <f>IFERROR(IF(D200&gt;1,_xlfn.XLOOKUP(D200, Tabela7[Código Negociação],Tabela7[Empresa Nome]),""),"")</f>
        <v/>
      </c>
      <c r="D200" s="82"/>
      <c r="E200" s="43" t="str">
        <f>IFERROR(IF(D200&gt;1,SUMIFS(Tabela7[Quantidade],Tabela7[Código Negociação],D200,Tabela7[C/V],"c")-SUMIFS(Tabela7[Quantidade],Tabela7[Código Negociação],D200,Tabela7[C/V],"v"),""),"")</f>
        <v/>
      </c>
      <c r="F200" s="73" t="str">
        <f>IFERROR(IF(D200&gt;1,_xlfn.XLOOKUP(D200&amp;"c",Tabela7[Código CV],Tabela7[VPM-C],,0),""),"")</f>
        <v/>
      </c>
      <c r="G200" s="106" t="str">
        <f>IFERROR(IF(D200&gt;1,SUMIFS(Tabela7[Preço Médio],Tabela7[Código Negociação],D200,Tabela7[C/V],"c"),"")/W200,"")</f>
        <v/>
      </c>
      <c r="H200" s="80" t="str">
        <f t="shared" si="31"/>
        <v/>
      </c>
      <c r="I200" s="73" t="str">
        <f>IFERROR(IF(D200&gt;1,_xlfn.XLOOKUP(D200, Cotação!D:D,Cotação!C:C),""),"")</f>
        <v/>
      </c>
      <c r="J200" s="80" t="str">
        <f t="shared" si="35"/>
        <v/>
      </c>
      <c r="K200" s="73" t="str">
        <f>IFERROR(IF(D200&gt;1,(I200*Apuração!$E200)-(Apuração!$G200*Apuração!$E200),""),"")</f>
        <v/>
      </c>
      <c r="L200" s="43" t="str">
        <f>IFERROR(IF(D200&gt;1,SUMIFS(Tabela7[Quantidade],Tabela7[Código Negociação],D200,Tabela7[C/V],"c"),""),"")</f>
        <v/>
      </c>
      <c r="M200" s="43" t="str">
        <f>IFERROR(IF(D200&gt;1,SUMIFS(Tabela7[Quantidade],Tabela7[Código Negociação],D200,Tabela7[C/V],"v"),""),"")</f>
        <v/>
      </c>
      <c r="N200" s="106" t="str">
        <f t="shared" si="32"/>
        <v/>
      </c>
      <c r="O200" s="73" t="str">
        <f>IFERROR(IF(D200&gt;1,_xlfn.XLOOKUP(D200&amp;"v",Tabela7[Código CV],Tabela7[VPM-V],,0),""),"")</f>
        <v/>
      </c>
      <c r="P200" s="106" t="str">
        <f>IFERROR(IF(D200&gt;1,SUMIFS(Tabela7[Preço Médio],Tabela7[Código Negociação],D200,Tabela7[C/V],"v"),"")/X200,"")</f>
        <v/>
      </c>
      <c r="Q200" s="106" t="str">
        <f t="shared" si="33"/>
        <v/>
      </c>
      <c r="R200" s="106" t="str">
        <f t="shared" si="34"/>
        <v/>
      </c>
      <c r="S200" s="106" t="str">
        <f t="shared" si="27"/>
        <v/>
      </c>
      <c r="T200" s="106" t="str">
        <f t="shared" si="28"/>
        <v/>
      </c>
      <c r="U200" s="106" t="str">
        <f t="shared" si="29"/>
        <v/>
      </c>
      <c r="V200" s="107" t="str">
        <f t="shared" si="30"/>
        <v/>
      </c>
      <c r="W200" s="88">
        <f>IFERROR(COUNTIF(Tabela7[Código CV],D200&amp;"c"),"")</f>
        <v>0</v>
      </c>
      <c r="X200" s="88">
        <f>IFERROR(COUNTIF(Tabela7[Código CV],D200&amp;"v"),"")</f>
        <v>0</v>
      </c>
    </row>
    <row r="201" spans="2:24" ht="15" customHeight="1" x14ac:dyDescent="0.3">
      <c r="B201" s="109" t="str">
        <f>IFERROR(IF(D201&gt;1,_xlfn.XLOOKUP(D201, Tabela7[Código Negociação],Tabela7[Classe]),""),"")</f>
        <v/>
      </c>
      <c r="C201" s="43" t="str">
        <f>IFERROR(IF(D201&gt;1,_xlfn.XLOOKUP(D201, Tabela7[Código Negociação],Tabela7[Empresa Nome]),""),"")</f>
        <v/>
      </c>
      <c r="D201" s="82"/>
      <c r="E201" s="43" t="str">
        <f>IFERROR(IF(D201&gt;1,SUMIFS(Tabela7[Quantidade],Tabela7[Código Negociação],D201,Tabela7[C/V],"c")-SUMIFS(Tabela7[Quantidade],Tabela7[Código Negociação],D201,Tabela7[C/V],"v"),""),"")</f>
        <v/>
      </c>
      <c r="F201" s="73" t="str">
        <f>IFERROR(IF(D201&gt;1,_xlfn.XLOOKUP(D201&amp;"c",Tabela7[Código CV],Tabela7[VPM-C],,0),""),"")</f>
        <v/>
      </c>
      <c r="G201" s="106" t="str">
        <f>IFERROR(IF(D201&gt;1,SUMIFS(Tabela7[Preço Médio],Tabela7[Código Negociação],D201,Tabela7[C/V],"c"),"")/W201,"")</f>
        <v/>
      </c>
      <c r="H201" s="80" t="str">
        <f t="shared" si="31"/>
        <v/>
      </c>
      <c r="I201" s="73" t="str">
        <f>IFERROR(IF(D201&gt;1,_xlfn.XLOOKUP(D201, Cotação!D:D,Cotação!C:C),""),"")</f>
        <v/>
      </c>
      <c r="J201" s="80" t="str">
        <f t="shared" si="35"/>
        <v/>
      </c>
      <c r="K201" s="73" t="str">
        <f>IFERROR(IF(D201&gt;1,(I201*Apuração!$E201)-(Apuração!$G201*Apuração!$E201),""),"")</f>
        <v/>
      </c>
      <c r="L201" s="43" t="str">
        <f>IFERROR(IF(D201&gt;1,SUMIFS(Tabela7[Quantidade],Tabela7[Código Negociação],D201,Tabela7[C/V],"c"),""),"")</f>
        <v/>
      </c>
      <c r="M201" s="43" t="str">
        <f>IFERROR(IF(D201&gt;1,SUMIFS(Tabela7[Quantidade],Tabela7[Código Negociação],D201,Tabela7[C/V],"v"),""),"")</f>
        <v/>
      </c>
      <c r="N201" s="106" t="str">
        <f t="shared" si="32"/>
        <v/>
      </c>
      <c r="O201" s="73" t="str">
        <f>IFERROR(IF(D201&gt;1,_xlfn.XLOOKUP(D201&amp;"v",Tabela7[Código CV],Tabela7[VPM-V],,0),""),"")</f>
        <v/>
      </c>
      <c r="P201" s="106" t="str">
        <f>IFERROR(IF(D201&gt;1,SUMIFS(Tabela7[Preço Médio],Tabela7[Código Negociação],D201,Tabela7[C/V],"v"),"")/X201,"")</f>
        <v/>
      </c>
      <c r="Q201" s="106" t="str">
        <f t="shared" si="33"/>
        <v/>
      </c>
      <c r="R201" s="106" t="str">
        <f t="shared" si="34"/>
        <v/>
      </c>
      <c r="S201" s="106" t="str">
        <f t="shared" ref="S201:S264" si="36">IFERROR(Q201-R201,"")</f>
        <v/>
      </c>
      <c r="T201" s="106" t="str">
        <f t="shared" ref="T201:T264" si="37">IFERROR(J201-H201,"")</f>
        <v/>
      </c>
      <c r="U201" s="106" t="str">
        <f t="shared" ref="U201:U264" si="38">IFERROR(T201+S201,"")</f>
        <v/>
      </c>
      <c r="V201" s="107" t="str">
        <f t="shared" ref="V201:V264" si="39">IFERROR(U201/N201,"")</f>
        <v/>
      </c>
      <c r="W201" s="88">
        <f>IFERROR(COUNTIF(Tabela7[Código CV],D201&amp;"c"),"")</f>
        <v>0</v>
      </c>
      <c r="X201" s="88">
        <f>IFERROR(COUNTIF(Tabela7[Código CV],D201&amp;"v"),"")</f>
        <v>0</v>
      </c>
    </row>
    <row r="202" spans="2:24" ht="15" customHeight="1" x14ac:dyDescent="0.3">
      <c r="B202" s="109" t="str">
        <f>IFERROR(IF(D202&gt;1,_xlfn.XLOOKUP(D202, Tabela7[Código Negociação],Tabela7[Classe]),""),"")</f>
        <v/>
      </c>
      <c r="C202" s="43" t="str">
        <f>IFERROR(IF(D202&gt;1,_xlfn.XLOOKUP(D202, Tabela7[Código Negociação],Tabela7[Empresa Nome]),""),"")</f>
        <v/>
      </c>
      <c r="D202" s="82"/>
      <c r="E202" s="43" t="str">
        <f>IFERROR(IF(D202&gt;1,SUMIFS(Tabela7[Quantidade],Tabela7[Código Negociação],D202,Tabela7[C/V],"c")-SUMIFS(Tabela7[Quantidade],Tabela7[Código Negociação],D202,Tabela7[C/V],"v"),""),"")</f>
        <v/>
      </c>
      <c r="F202" s="73" t="str">
        <f>IFERROR(IF(D202&gt;1,_xlfn.XLOOKUP(D202&amp;"c",Tabela7[Código CV],Tabela7[VPM-C],,0),""),"")</f>
        <v/>
      </c>
      <c r="G202" s="106" t="str">
        <f>IFERROR(IF(D202&gt;1,SUMIFS(Tabela7[Preço Médio],Tabela7[Código Negociação],D202,Tabela7[C/V],"c"),"")/W202,"")</f>
        <v/>
      </c>
      <c r="H202" s="80" t="str">
        <f t="shared" si="31"/>
        <v/>
      </c>
      <c r="I202" s="73" t="str">
        <f>IFERROR(IF(D202&gt;1,_xlfn.XLOOKUP(D202, Cotação!D:D,Cotação!C:C),""),"")</f>
        <v/>
      </c>
      <c r="J202" s="80" t="str">
        <f t="shared" si="35"/>
        <v/>
      </c>
      <c r="K202" s="73" t="str">
        <f>IFERROR(IF(D202&gt;1,(I202*Apuração!$E202)-(Apuração!$G202*Apuração!$E202),""),"")</f>
        <v/>
      </c>
      <c r="L202" s="43" t="str">
        <f>IFERROR(IF(D202&gt;1,SUMIFS(Tabela7[Quantidade],Tabela7[Código Negociação],D202,Tabela7[C/V],"c"),""),"")</f>
        <v/>
      </c>
      <c r="M202" s="43" t="str">
        <f>IFERROR(IF(D202&gt;1,SUMIFS(Tabela7[Quantidade],Tabela7[Código Negociação],D202,Tabela7[C/V],"v"),""),"")</f>
        <v/>
      </c>
      <c r="N202" s="106" t="str">
        <f t="shared" si="32"/>
        <v/>
      </c>
      <c r="O202" s="73" t="str">
        <f>IFERROR(IF(D202&gt;1,_xlfn.XLOOKUP(D202&amp;"v",Tabela7[Código CV],Tabela7[VPM-V],,0),""),"")</f>
        <v/>
      </c>
      <c r="P202" s="106" t="str">
        <f>IFERROR(IF(D202&gt;1,SUMIFS(Tabela7[Preço Médio],Tabela7[Código Negociação],D202,Tabela7[C/V],"v"),"")/X202,"")</f>
        <v/>
      </c>
      <c r="Q202" s="106" t="str">
        <f t="shared" si="33"/>
        <v/>
      </c>
      <c r="R202" s="106" t="str">
        <f t="shared" si="34"/>
        <v/>
      </c>
      <c r="S202" s="106" t="str">
        <f t="shared" si="36"/>
        <v/>
      </c>
      <c r="T202" s="106" t="str">
        <f t="shared" si="37"/>
        <v/>
      </c>
      <c r="U202" s="106" t="str">
        <f t="shared" si="38"/>
        <v/>
      </c>
      <c r="V202" s="107" t="str">
        <f t="shared" si="39"/>
        <v/>
      </c>
      <c r="W202" s="88">
        <f>IFERROR(COUNTIF(Tabela7[Código CV],D202&amp;"c"),"")</f>
        <v>0</v>
      </c>
      <c r="X202" s="88">
        <f>IFERROR(COUNTIF(Tabela7[Código CV],D202&amp;"v"),"")</f>
        <v>0</v>
      </c>
    </row>
    <row r="203" spans="2:24" ht="15" customHeight="1" x14ac:dyDescent="0.3">
      <c r="B203" s="109" t="str">
        <f>IFERROR(IF(D203&gt;1,_xlfn.XLOOKUP(D203, Tabela7[Código Negociação],Tabela7[Classe]),""),"")</f>
        <v/>
      </c>
      <c r="C203" s="43" t="str">
        <f>IFERROR(IF(D203&gt;1,_xlfn.XLOOKUP(D203, Tabela7[Código Negociação],Tabela7[Empresa Nome]),""),"")</f>
        <v/>
      </c>
      <c r="D203" s="82"/>
      <c r="E203" s="43" t="str">
        <f>IFERROR(IF(D203&gt;1,SUMIFS(Tabela7[Quantidade],Tabela7[Código Negociação],D203,Tabela7[C/V],"c")-SUMIFS(Tabela7[Quantidade],Tabela7[Código Negociação],D203,Tabela7[C/V],"v"),""),"")</f>
        <v/>
      </c>
      <c r="F203" s="73" t="str">
        <f>IFERROR(IF(D203&gt;1,_xlfn.XLOOKUP(D203&amp;"c",Tabela7[Código CV],Tabela7[VPM-C],,0),""),"")</f>
        <v/>
      </c>
      <c r="G203" s="106" t="str">
        <f>IFERROR(IF(D203&gt;1,SUMIFS(Tabela7[Preço Médio],Tabela7[Código Negociação],D203,Tabela7[C/V],"c"),"")/W203,"")</f>
        <v/>
      </c>
      <c r="H203" s="80" t="str">
        <f t="shared" si="31"/>
        <v/>
      </c>
      <c r="I203" s="73" t="str">
        <f>IFERROR(IF(D203&gt;1,_xlfn.XLOOKUP(D203, Cotação!D:D,Cotação!C:C),""),"")</f>
        <v/>
      </c>
      <c r="J203" s="80" t="str">
        <f t="shared" si="35"/>
        <v/>
      </c>
      <c r="K203" s="73" t="str">
        <f>IFERROR(IF(D203&gt;1,(I203*Apuração!$E203)-(Apuração!$G203*Apuração!$E203),""),"")</f>
        <v/>
      </c>
      <c r="L203" s="43" t="str">
        <f>IFERROR(IF(D203&gt;1,SUMIFS(Tabela7[Quantidade],Tabela7[Código Negociação],D203,Tabela7[C/V],"c"),""),"")</f>
        <v/>
      </c>
      <c r="M203" s="43" t="str">
        <f>IFERROR(IF(D203&gt;1,SUMIFS(Tabela7[Quantidade],Tabela7[Código Negociação],D203,Tabela7[C/V],"v"),""),"")</f>
        <v/>
      </c>
      <c r="N203" s="106" t="str">
        <f t="shared" si="32"/>
        <v/>
      </c>
      <c r="O203" s="73" t="str">
        <f>IFERROR(IF(D203&gt;1,_xlfn.XLOOKUP(D203&amp;"v",Tabela7[Código CV],Tabela7[VPM-V],,0),""),"")</f>
        <v/>
      </c>
      <c r="P203" s="106" t="str">
        <f>IFERROR(IF(D203&gt;1,SUMIFS(Tabela7[Preço Médio],Tabela7[Código Negociação],D203,Tabela7[C/V],"v"),"")/X203,"")</f>
        <v/>
      </c>
      <c r="Q203" s="106" t="str">
        <f t="shared" si="33"/>
        <v/>
      </c>
      <c r="R203" s="106" t="str">
        <f t="shared" si="34"/>
        <v/>
      </c>
      <c r="S203" s="106" t="str">
        <f t="shared" si="36"/>
        <v/>
      </c>
      <c r="T203" s="106" t="str">
        <f t="shared" si="37"/>
        <v/>
      </c>
      <c r="U203" s="106" t="str">
        <f t="shared" si="38"/>
        <v/>
      </c>
      <c r="V203" s="107" t="str">
        <f t="shared" si="39"/>
        <v/>
      </c>
      <c r="W203" s="88">
        <f>IFERROR(COUNTIF(Tabela7[Código CV],D203&amp;"c"),"")</f>
        <v>0</v>
      </c>
      <c r="X203" s="88">
        <f>IFERROR(COUNTIF(Tabela7[Código CV],D203&amp;"v"),"")</f>
        <v>0</v>
      </c>
    </row>
    <row r="204" spans="2:24" ht="15" customHeight="1" x14ac:dyDescent="0.3">
      <c r="B204" s="109" t="str">
        <f>IFERROR(IF(D204&gt;1,_xlfn.XLOOKUP(D204, Tabela7[Código Negociação],Tabela7[Classe]),""),"")</f>
        <v/>
      </c>
      <c r="C204" s="43" t="str">
        <f>IFERROR(IF(D204&gt;1,_xlfn.XLOOKUP(D204, Tabela7[Código Negociação],Tabela7[Empresa Nome]),""),"")</f>
        <v/>
      </c>
      <c r="D204" s="82"/>
      <c r="E204" s="43" t="str">
        <f>IFERROR(IF(D204&gt;1,SUMIFS(Tabela7[Quantidade],Tabela7[Código Negociação],D204,Tabela7[C/V],"c")-SUMIFS(Tabela7[Quantidade],Tabela7[Código Negociação],D204,Tabela7[C/V],"v"),""),"")</f>
        <v/>
      </c>
      <c r="F204" s="73" t="str">
        <f>IFERROR(IF(D204&gt;1,_xlfn.XLOOKUP(D204&amp;"c",Tabela7[Código CV],Tabela7[VPM-C],,0),""),"")</f>
        <v/>
      </c>
      <c r="G204" s="106" t="str">
        <f>IFERROR(IF(D204&gt;1,SUMIFS(Tabela7[Preço Médio],Tabela7[Código Negociação],D204,Tabela7[C/V],"c"),"")/W204,"")</f>
        <v/>
      </c>
      <c r="H204" s="80" t="str">
        <f t="shared" si="31"/>
        <v/>
      </c>
      <c r="I204" s="73" t="str">
        <f>IFERROR(IF(D204&gt;1,_xlfn.XLOOKUP(D204, Cotação!D:D,Cotação!C:C),""),"")</f>
        <v/>
      </c>
      <c r="J204" s="80" t="str">
        <f t="shared" si="35"/>
        <v/>
      </c>
      <c r="K204" s="73" t="str">
        <f>IFERROR(IF(D204&gt;1,(I204*Apuração!$E204)-(Apuração!$G204*Apuração!$E204),""),"")</f>
        <v/>
      </c>
      <c r="L204" s="43" t="str">
        <f>IFERROR(IF(D204&gt;1,SUMIFS(Tabela7[Quantidade],Tabela7[Código Negociação],D204,Tabela7[C/V],"c"),""),"")</f>
        <v/>
      </c>
      <c r="M204" s="43" t="str">
        <f>IFERROR(IF(D204&gt;1,SUMIFS(Tabela7[Quantidade],Tabela7[Código Negociação],D204,Tabela7[C/V],"v"),""),"")</f>
        <v/>
      </c>
      <c r="N204" s="106" t="str">
        <f t="shared" si="32"/>
        <v/>
      </c>
      <c r="O204" s="73" t="str">
        <f>IFERROR(IF(D204&gt;1,_xlfn.XLOOKUP(D204&amp;"v",Tabela7[Código CV],Tabela7[VPM-V],,0),""),"")</f>
        <v/>
      </c>
      <c r="P204" s="106" t="str">
        <f>IFERROR(IF(D204&gt;1,SUMIFS(Tabela7[Preço Médio],Tabela7[Código Negociação],D204,Tabela7[C/V],"v"),"")/X204,"")</f>
        <v/>
      </c>
      <c r="Q204" s="106" t="str">
        <f t="shared" si="33"/>
        <v/>
      </c>
      <c r="R204" s="106" t="str">
        <f t="shared" si="34"/>
        <v/>
      </c>
      <c r="S204" s="106" t="str">
        <f t="shared" si="36"/>
        <v/>
      </c>
      <c r="T204" s="106" t="str">
        <f t="shared" si="37"/>
        <v/>
      </c>
      <c r="U204" s="106" t="str">
        <f t="shared" si="38"/>
        <v/>
      </c>
      <c r="V204" s="107" t="str">
        <f t="shared" si="39"/>
        <v/>
      </c>
      <c r="W204" s="88">
        <f>IFERROR(COUNTIF(Tabela7[Código CV],D204&amp;"c"),"")</f>
        <v>0</v>
      </c>
      <c r="X204" s="88">
        <f>IFERROR(COUNTIF(Tabela7[Código CV],D204&amp;"v"),"")</f>
        <v>0</v>
      </c>
    </row>
    <row r="205" spans="2:24" ht="15" customHeight="1" x14ac:dyDescent="0.3">
      <c r="B205" s="109" t="str">
        <f>IFERROR(IF(D205&gt;1,_xlfn.XLOOKUP(D205, Tabela7[Código Negociação],Tabela7[Classe]),""),"")</f>
        <v/>
      </c>
      <c r="C205" s="43" t="str">
        <f>IFERROR(IF(D205&gt;1,_xlfn.XLOOKUP(D205, Tabela7[Código Negociação],Tabela7[Empresa Nome]),""),"")</f>
        <v/>
      </c>
      <c r="D205" s="82"/>
      <c r="E205" s="43" t="str">
        <f>IFERROR(IF(D205&gt;1,SUMIFS(Tabela7[Quantidade],Tabela7[Código Negociação],D205,Tabela7[C/V],"c")-SUMIFS(Tabela7[Quantidade],Tabela7[Código Negociação],D205,Tabela7[C/V],"v"),""),"")</f>
        <v/>
      </c>
      <c r="F205" s="73" t="str">
        <f>IFERROR(IF(D205&gt;1,_xlfn.XLOOKUP(D205&amp;"c",Tabela7[Código CV],Tabela7[VPM-C],,0),""),"")</f>
        <v/>
      </c>
      <c r="G205" s="106" t="str">
        <f>IFERROR(IF(D205&gt;1,SUMIFS(Tabela7[Preço Médio],Tabela7[Código Negociação],D205,Tabela7[C/V],"c"),"")/W205,"")</f>
        <v/>
      </c>
      <c r="H205" s="80" t="str">
        <f t="shared" si="31"/>
        <v/>
      </c>
      <c r="I205" s="73" t="str">
        <f>IFERROR(IF(D205&gt;1,_xlfn.XLOOKUP(D205, Cotação!D:D,Cotação!C:C),""),"")</f>
        <v/>
      </c>
      <c r="J205" s="80" t="str">
        <f t="shared" si="35"/>
        <v/>
      </c>
      <c r="K205" s="73" t="str">
        <f>IFERROR(IF(D205&gt;1,(I205*Apuração!$E205)-(Apuração!$G205*Apuração!$E205),""),"")</f>
        <v/>
      </c>
      <c r="L205" s="43" t="str">
        <f>IFERROR(IF(D205&gt;1,SUMIFS(Tabela7[Quantidade],Tabela7[Código Negociação],D205,Tabela7[C/V],"c"),""),"")</f>
        <v/>
      </c>
      <c r="M205" s="43" t="str">
        <f>IFERROR(IF(D205&gt;1,SUMIFS(Tabela7[Quantidade],Tabela7[Código Negociação],D205,Tabela7[C/V],"v"),""),"")</f>
        <v/>
      </c>
      <c r="N205" s="106" t="str">
        <f t="shared" si="32"/>
        <v/>
      </c>
      <c r="O205" s="73" t="str">
        <f>IFERROR(IF(D205&gt;1,_xlfn.XLOOKUP(D205&amp;"v",Tabela7[Código CV],Tabela7[VPM-V],,0),""),"")</f>
        <v/>
      </c>
      <c r="P205" s="106" t="str">
        <f>IFERROR(IF(D205&gt;1,SUMIFS(Tabela7[Preço Médio],Tabela7[Código Negociação],D205,Tabela7[C/V],"v"),"")/X205,"")</f>
        <v/>
      </c>
      <c r="Q205" s="106" t="str">
        <f t="shared" si="33"/>
        <v/>
      </c>
      <c r="R205" s="106" t="str">
        <f t="shared" si="34"/>
        <v/>
      </c>
      <c r="S205" s="106" t="str">
        <f t="shared" si="36"/>
        <v/>
      </c>
      <c r="T205" s="106" t="str">
        <f t="shared" si="37"/>
        <v/>
      </c>
      <c r="U205" s="106" t="str">
        <f t="shared" si="38"/>
        <v/>
      </c>
      <c r="V205" s="107" t="str">
        <f t="shared" si="39"/>
        <v/>
      </c>
      <c r="W205" s="88">
        <f>IFERROR(COUNTIF(Tabela7[Código CV],D205&amp;"c"),"")</f>
        <v>0</v>
      </c>
      <c r="X205" s="88">
        <f>IFERROR(COUNTIF(Tabela7[Código CV],D205&amp;"v"),"")</f>
        <v>0</v>
      </c>
    </row>
    <row r="206" spans="2:24" ht="15" customHeight="1" x14ac:dyDescent="0.3">
      <c r="B206" s="109" t="str">
        <f>IFERROR(IF(D206&gt;1,_xlfn.XLOOKUP(D206, Tabela7[Código Negociação],Tabela7[Classe]),""),"")</f>
        <v/>
      </c>
      <c r="C206" s="43" t="str">
        <f>IFERROR(IF(D206&gt;1,_xlfn.XLOOKUP(D206, Tabela7[Código Negociação],Tabela7[Empresa Nome]),""),"")</f>
        <v/>
      </c>
      <c r="D206" s="82"/>
      <c r="E206" s="43" t="str">
        <f>IFERROR(IF(D206&gt;1,SUMIFS(Tabela7[Quantidade],Tabela7[Código Negociação],D206,Tabela7[C/V],"c")-SUMIFS(Tabela7[Quantidade],Tabela7[Código Negociação],D206,Tabela7[C/V],"v"),""),"")</f>
        <v/>
      </c>
      <c r="F206" s="73" t="str">
        <f>IFERROR(IF(D206&gt;1,_xlfn.XLOOKUP(D206&amp;"c",Tabela7[Código CV],Tabela7[VPM-C],,0),""),"")</f>
        <v/>
      </c>
      <c r="G206" s="106" t="str">
        <f>IFERROR(IF(D206&gt;1,SUMIFS(Tabela7[Preço Médio],Tabela7[Código Negociação],D206,Tabela7[C/V],"c"),"")/W206,"")</f>
        <v/>
      </c>
      <c r="H206" s="80" t="str">
        <f t="shared" si="31"/>
        <v/>
      </c>
      <c r="I206" s="73" t="str">
        <f>IFERROR(IF(D206&gt;1,_xlfn.XLOOKUP(D206, Cotação!D:D,Cotação!C:C),""),"")</f>
        <v/>
      </c>
      <c r="J206" s="80" t="str">
        <f t="shared" si="35"/>
        <v/>
      </c>
      <c r="K206" s="73" t="str">
        <f>IFERROR(IF(D206&gt;1,(I206*Apuração!$E206)-(Apuração!$G206*Apuração!$E206),""),"")</f>
        <v/>
      </c>
      <c r="L206" s="43" t="str">
        <f>IFERROR(IF(D206&gt;1,SUMIFS(Tabela7[Quantidade],Tabela7[Código Negociação],D206,Tabela7[C/V],"c"),""),"")</f>
        <v/>
      </c>
      <c r="M206" s="43" t="str">
        <f>IFERROR(IF(D206&gt;1,SUMIFS(Tabela7[Quantidade],Tabela7[Código Negociação],D206,Tabela7[C/V],"v"),""),"")</f>
        <v/>
      </c>
      <c r="N206" s="106" t="str">
        <f t="shared" si="32"/>
        <v/>
      </c>
      <c r="O206" s="73" t="str">
        <f>IFERROR(IF(D206&gt;1,_xlfn.XLOOKUP(D206&amp;"v",Tabela7[Código CV],Tabela7[VPM-V],,0),""),"")</f>
        <v/>
      </c>
      <c r="P206" s="106" t="str">
        <f>IFERROR(IF(D206&gt;1,SUMIFS(Tabela7[Preço Médio],Tabela7[Código Negociação],D206,Tabela7[C/V],"v"),"")/X206,"")</f>
        <v/>
      </c>
      <c r="Q206" s="106" t="str">
        <f t="shared" si="33"/>
        <v/>
      </c>
      <c r="R206" s="106" t="str">
        <f t="shared" si="34"/>
        <v/>
      </c>
      <c r="S206" s="106" t="str">
        <f t="shared" si="36"/>
        <v/>
      </c>
      <c r="T206" s="106" t="str">
        <f t="shared" si="37"/>
        <v/>
      </c>
      <c r="U206" s="106" t="str">
        <f t="shared" si="38"/>
        <v/>
      </c>
      <c r="V206" s="107" t="str">
        <f t="shared" si="39"/>
        <v/>
      </c>
      <c r="W206" s="88">
        <f>IFERROR(COUNTIF(Tabela7[Código CV],D206&amp;"c"),"")</f>
        <v>0</v>
      </c>
      <c r="X206" s="88">
        <f>IFERROR(COUNTIF(Tabela7[Código CV],D206&amp;"v"),"")</f>
        <v>0</v>
      </c>
    </row>
    <row r="207" spans="2:24" ht="15" customHeight="1" x14ac:dyDescent="0.3">
      <c r="B207" s="109" t="str">
        <f>IFERROR(IF(D207&gt;1,_xlfn.XLOOKUP(D207, Tabela7[Código Negociação],Tabela7[Classe]),""),"")</f>
        <v/>
      </c>
      <c r="C207" s="43" t="str">
        <f>IFERROR(IF(D207&gt;1,_xlfn.XLOOKUP(D207, Tabela7[Código Negociação],Tabela7[Empresa Nome]),""),"")</f>
        <v/>
      </c>
      <c r="D207" s="82"/>
      <c r="E207" s="43" t="str">
        <f>IFERROR(IF(D207&gt;1,SUMIFS(Tabela7[Quantidade],Tabela7[Código Negociação],D207,Tabela7[C/V],"c")-SUMIFS(Tabela7[Quantidade],Tabela7[Código Negociação],D207,Tabela7[C/V],"v"),""),"")</f>
        <v/>
      </c>
      <c r="F207" s="73" t="str">
        <f>IFERROR(IF(D207&gt;1,_xlfn.XLOOKUP(D207&amp;"c",Tabela7[Código CV],Tabela7[VPM-C],,0),""),"")</f>
        <v/>
      </c>
      <c r="G207" s="106" t="str">
        <f>IFERROR(IF(D207&gt;1,SUMIFS(Tabela7[Preço Médio],Tabela7[Código Negociação],D207,Tabela7[C/V],"c"),"")/W207,"")</f>
        <v/>
      </c>
      <c r="H207" s="80" t="str">
        <f t="shared" si="31"/>
        <v/>
      </c>
      <c r="I207" s="73" t="str">
        <f>IFERROR(IF(D207&gt;1,_xlfn.XLOOKUP(D207, Cotação!D:D,Cotação!C:C),""),"")</f>
        <v/>
      </c>
      <c r="J207" s="80" t="str">
        <f t="shared" si="35"/>
        <v/>
      </c>
      <c r="K207" s="73" t="str">
        <f>IFERROR(IF(D207&gt;1,(I207*Apuração!$E207)-(Apuração!$G207*Apuração!$E207),""),"")</f>
        <v/>
      </c>
      <c r="L207" s="43" t="str">
        <f>IFERROR(IF(D207&gt;1,SUMIFS(Tabela7[Quantidade],Tabela7[Código Negociação],D207,Tabela7[C/V],"c"),""),"")</f>
        <v/>
      </c>
      <c r="M207" s="43" t="str">
        <f>IFERROR(IF(D207&gt;1,SUMIFS(Tabela7[Quantidade],Tabela7[Código Negociação],D207,Tabela7[C/V],"v"),""),"")</f>
        <v/>
      </c>
      <c r="N207" s="106" t="str">
        <f t="shared" si="32"/>
        <v/>
      </c>
      <c r="O207" s="73" t="str">
        <f>IFERROR(IF(D207&gt;1,_xlfn.XLOOKUP(D207&amp;"v",Tabela7[Código CV],Tabela7[VPM-V],,0),""),"")</f>
        <v/>
      </c>
      <c r="P207" s="106" t="str">
        <f>IFERROR(IF(D207&gt;1,SUMIFS(Tabela7[Preço Médio],Tabela7[Código Negociação],D207,Tabela7[C/V],"v"),"")/X207,"")</f>
        <v/>
      </c>
      <c r="Q207" s="106" t="str">
        <f t="shared" si="33"/>
        <v/>
      </c>
      <c r="R207" s="106" t="str">
        <f t="shared" si="34"/>
        <v/>
      </c>
      <c r="S207" s="106" t="str">
        <f t="shared" si="36"/>
        <v/>
      </c>
      <c r="T207" s="106" t="str">
        <f t="shared" si="37"/>
        <v/>
      </c>
      <c r="U207" s="106" t="str">
        <f t="shared" si="38"/>
        <v/>
      </c>
      <c r="V207" s="107" t="str">
        <f t="shared" si="39"/>
        <v/>
      </c>
      <c r="W207" s="88">
        <f>IFERROR(COUNTIF(Tabela7[Código CV],D207&amp;"c"),"")</f>
        <v>0</v>
      </c>
      <c r="X207" s="88">
        <f>IFERROR(COUNTIF(Tabela7[Código CV],D207&amp;"v"),"")</f>
        <v>0</v>
      </c>
    </row>
    <row r="208" spans="2:24" ht="15" customHeight="1" x14ac:dyDescent="0.3">
      <c r="B208" s="109" t="str">
        <f>IFERROR(IF(D208&gt;1,_xlfn.XLOOKUP(D208, Tabela7[Código Negociação],Tabela7[Classe]),""),"")</f>
        <v/>
      </c>
      <c r="C208" s="43" t="str">
        <f>IFERROR(IF(D208&gt;1,_xlfn.XLOOKUP(D208, Tabela7[Código Negociação],Tabela7[Empresa Nome]),""),"")</f>
        <v/>
      </c>
      <c r="D208" s="82"/>
      <c r="E208" s="43" t="str">
        <f>IFERROR(IF(D208&gt;1,SUMIFS(Tabela7[Quantidade],Tabela7[Código Negociação],D208,Tabela7[C/V],"c")-SUMIFS(Tabela7[Quantidade],Tabela7[Código Negociação],D208,Tabela7[C/V],"v"),""),"")</f>
        <v/>
      </c>
      <c r="F208" s="73" t="str">
        <f>IFERROR(IF(D208&gt;1,_xlfn.XLOOKUP(D208&amp;"c",Tabela7[Código CV],Tabela7[VPM-C],,0),""),"")</f>
        <v/>
      </c>
      <c r="G208" s="106" t="str">
        <f>IFERROR(IF(D208&gt;1,SUMIFS(Tabela7[Preço Médio],Tabela7[Código Negociação],D208,Tabela7[C/V],"c"),"")/W208,"")</f>
        <v/>
      </c>
      <c r="H208" s="80" t="str">
        <f t="shared" si="31"/>
        <v/>
      </c>
      <c r="I208" s="73" t="str">
        <f>IFERROR(IF(D208&gt;1,_xlfn.XLOOKUP(D208, Cotação!D:D,Cotação!C:C),""),"")</f>
        <v/>
      </c>
      <c r="J208" s="80" t="str">
        <f t="shared" si="35"/>
        <v/>
      </c>
      <c r="K208" s="73" t="str">
        <f>IFERROR(IF(D208&gt;1,(I208*Apuração!$E208)-(Apuração!$G208*Apuração!$E208),""),"")</f>
        <v/>
      </c>
      <c r="L208" s="43" t="str">
        <f>IFERROR(IF(D208&gt;1,SUMIFS(Tabela7[Quantidade],Tabela7[Código Negociação],D208,Tabela7[C/V],"c"),""),"")</f>
        <v/>
      </c>
      <c r="M208" s="43" t="str">
        <f>IFERROR(IF(D208&gt;1,SUMIFS(Tabela7[Quantidade],Tabela7[Código Negociação],D208,Tabela7[C/V],"v"),""),"")</f>
        <v/>
      </c>
      <c r="N208" s="106" t="str">
        <f t="shared" si="32"/>
        <v/>
      </c>
      <c r="O208" s="73" t="str">
        <f>IFERROR(IF(D208&gt;1,_xlfn.XLOOKUP(D208&amp;"v",Tabela7[Código CV],Tabela7[VPM-V],,0),""),"")</f>
        <v/>
      </c>
      <c r="P208" s="106" t="str">
        <f>IFERROR(IF(D208&gt;1,SUMIFS(Tabela7[Preço Médio],Tabela7[Código Negociação],D208,Tabela7[C/V],"v"),"")/X208,"")</f>
        <v/>
      </c>
      <c r="Q208" s="106" t="str">
        <f t="shared" si="33"/>
        <v/>
      </c>
      <c r="R208" s="106" t="str">
        <f t="shared" si="34"/>
        <v/>
      </c>
      <c r="S208" s="106" t="str">
        <f t="shared" si="36"/>
        <v/>
      </c>
      <c r="T208" s="106" t="str">
        <f t="shared" si="37"/>
        <v/>
      </c>
      <c r="U208" s="106" t="str">
        <f t="shared" si="38"/>
        <v/>
      </c>
      <c r="V208" s="107" t="str">
        <f t="shared" si="39"/>
        <v/>
      </c>
      <c r="W208" s="88">
        <f>IFERROR(COUNTIF(Tabela7[Código CV],D208&amp;"c"),"")</f>
        <v>0</v>
      </c>
      <c r="X208" s="88">
        <f>IFERROR(COUNTIF(Tabela7[Código CV],D208&amp;"v"),"")</f>
        <v>0</v>
      </c>
    </row>
    <row r="209" spans="2:24" ht="15" customHeight="1" x14ac:dyDescent="0.3">
      <c r="B209" s="109" t="str">
        <f>IFERROR(IF(D209&gt;1,_xlfn.XLOOKUP(D209, Tabela7[Código Negociação],Tabela7[Classe]),""),"")</f>
        <v/>
      </c>
      <c r="C209" s="43" t="str">
        <f>IFERROR(IF(D209&gt;1,_xlfn.XLOOKUP(D209, Tabela7[Código Negociação],Tabela7[Empresa Nome]),""),"")</f>
        <v/>
      </c>
      <c r="D209" s="82"/>
      <c r="E209" s="43" t="str">
        <f>IFERROR(IF(D209&gt;1,SUMIFS(Tabela7[Quantidade],Tabela7[Código Negociação],D209,Tabela7[C/V],"c")-SUMIFS(Tabela7[Quantidade],Tabela7[Código Negociação],D209,Tabela7[C/V],"v"),""),"")</f>
        <v/>
      </c>
      <c r="F209" s="73" t="str">
        <f>IFERROR(IF(D209&gt;1,_xlfn.XLOOKUP(D209&amp;"c",Tabela7[Código CV],Tabela7[VPM-C],,0),""),"")</f>
        <v/>
      </c>
      <c r="G209" s="106" t="str">
        <f>IFERROR(IF(D209&gt;1,SUMIFS(Tabela7[Preço Médio],Tabela7[Código Negociação],D209,Tabela7[C/V],"c"),"")/W209,"")</f>
        <v/>
      </c>
      <c r="H209" s="80" t="str">
        <f t="shared" si="31"/>
        <v/>
      </c>
      <c r="I209" s="73" t="str">
        <f>IFERROR(IF(D209&gt;1,_xlfn.XLOOKUP(D209, Cotação!D:D,Cotação!C:C),""),"")</f>
        <v/>
      </c>
      <c r="J209" s="80" t="str">
        <f t="shared" si="35"/>
        <v/>
      </c>
      <c r="K209" s="73" t="str">
        <f>IFERROR(IF(D209&gt;1,(I209*Apuração!$E209)-(Apuração!$G209*Apuração!$E209),""),"")</f>
        <v/>
      </c>
      <c r="L209" s="43" t="str">
        <f>IFERROR(IF(D209&gt;1,SUMIFS(Tabela7[Quantidade],Tabela7[Código Negociação],D209,Tabela7[C/V],"c"),""),"")</f>
        <v/>
      </c>
      <c r="M209" s="43" t="str">
        <f>IFERROR(IF(D209&gt;1,SUMIFS(Tabela7[Quantidade],Tabela7[Código Negociação],D209,Tabela7[C/V],"v"),""),"")</f>
        <v/>
      </c>
      <c r="N209" s="106" t="str">
        <f t="shared" si="32"/>
        <v/>
      </c>
      <c r="O209" s="73" t="str">
        <f>IFERROR(IF(D209&gt;1,_xlfn.XLOOKUP(D209&amp;"v",Tabela7[Código CV],Tabela7[VPM-V],,0),""),"")</f>
        <v/>
      </c>
      <c r="P209" s="106" t="str">
        <f>IFERROR(IF(D209&gt;1,SUMIFS(Tabela7[Preço Médio],Tabela7[Código Negociação],D209,Tabela7[C/V],"v"),"")/X209,"")</f>
        <v/>
      </c>
      <c r="Q209" s="106" t="str">
        <f t="shared" si="33"/>
        <v/>
      </c>
      <c r="R209" s="106" t="str">
        <f t="shared" si="34"/>
        <v/>
      </c>
      <c r="S209" s="106" t="str">
        <f t="shared" si="36"/>
        <v/>
      </c>
      <c r="T209" s="106" t="str">
        <f t="shared" si="37"/>
        <v/>
      </c>
      <c r="U209" s="106" t="str">
        <f t="shared" si="38"/>
        <v/>
      </c>
      <c r="V209" s="107" t="str">
        <f t="shared" si="39"/>
        <v/>
      </c>
      <c r="W209" s="88">
        <f>IFERROR(COUNTIF(Tabela7[Código CV],D209&amp;"c"),"")</f>
        <v>0</v>
      </c>
      <c r="X209" s="88">
        <f>IFERROR(COUNTIF(Tabela7[Código CV],D209&amp;"v"),"")</f>
        <v>0</v>
      </c>
    </row>
    <row r="210" spans="2:24" ht="15" customHeight="1" x14ac:dyDescent="0.3">
      <c r="B210" s="109" t="str">
        <f>IFERROR(IF(D210&gt;1,_xlfn.XLOOKUP(D210, Tabela7[Código Negociação],Tabela7[Classe]),""),"")</f>
        <v/>
      </c>
      <c r="C210" s="43" t="str">
        <f>IFERROR(IF(D210&gt;1,_xlfn.XLOOKUP(D210, Tabela7[Código Negociação],Tabela7[Empresa Nome]),""),"")</f>
        <v/>
      </c>
      <c r="D210" s="82"/>
      <c r="E210" s="43" t="str">
        <f>IFERROR(IF(D210&gt;1,SUMIFS(Tabela7[Quantidade],Tabela7[Código Negociação],D210,Tabela7[C/V],"c")-SUMIFS(Tabela7[Quantidade],Tabela7[Código Negociação],D210,Tabela7[C/V],"v"),""),"")</f>
        <v/>
      </c>
      <c r="F210" s="73" t="str">
        <f>IFERROR(IF(D210&gt;1,_xlfn.XLOOKUP(D210&amp;"c",Tabela7[Código CV],Tabela7[VPM-C],,0),""),"")</f>
        <v/>
      </c>
      <c r="G210" s="106" t="str">
        <f>IFERROR(IF(D210&gt;1,SUMIFS(Tabela7[Preço Médio],Tabela7[Código Negociação],D210,Tabela7[C/V],"c"),"")/W210,"")</f>
        <v/>
      </c>
      <c r="H210" s="80" t="str">
        <f t="shared" si="31"/>
        <v/>
      </c>
      <c r="I210" s="73" t="str">
        <f>IFERROR(IF(D210&gt;1,_xlfn.XLOOKUP(D210, Cotação!D:D,Cotação!C:C),""),"")</f>
        <v/>
      </c>
      <c r="J210" s="80" t="str">
        <f t="shared" si="35"/>
        <v/>
      </c>
      <c r="K210" s="73" t="str">
        <f>IFERROR(IF(D210&gt;1,(I210*Apuração!$E210)-(Apuração!$G210*Apuração!$E210),""),"")</f>
        <v/>
      </c>
      <c r="L210" s="43" t="str">
        <f>IFERROR(IF(D210&gt;1,SUMIFS(Tabela7[Quantidade],Tabela7[Código Negociação],D210,Tabela7[C/V],"c"),""),"")</f>
        <v/>
      </c>
      <c r="M210" s="43" t="str">
        <f>IFERROR(IF(D210&gt;1,SUMIFS(Tabela7[Quantidade],Tabela7[Código Negociação],D210,Tabela7[C/V],"v"),""),"")</f>
        <v/>
      </c>
      <c r="N210" s="106" t="str">
        <f t="shared" si="32"/>
        <v/>
      </c>
      <c r="O210" s="73" t="str">
        <f>IFERROR(IF(D210&gt;1,_xlfn.XLOOKUP(D210&amp;"v",Tabela7[Código CV],Tabela7[VPM-V],,0),""),"")</f>
        <v/>
      </c>
      <c r="P210" s="106" t="str">
        <f>IFERROR(IF(D210&gt;1,SUMIFS(Tabela7[Preço Médio],Tabela7[Código Negociação],D210,Tabela7[C/V],"v"),"")/X210,"")</f>
        <v/>
      </c>
      <c r="Q210" s="106" t="str">
        <f t="shared" si="33"/>
        <v/>
      </c>
      <c r="R210" s="106" t="str">
        <f t="shared" si="34"/>
        <v/>
      </c>
      <c r="S210" s="106" t="str">
        <f t="shared" si="36"/>
        <v/>
      </c>
      <c r="T210" s="106" t="str">
        <f t="shared" si="37"/>
        <v/>
      </c>
      <c r="U210" s="106" t="str">
        <f t="shared" si="38"/>
        <v/>
      </c>
      <c r="V210" s="107" t="str">
        <f t="shared" si="39"/>
        <v/>
      </c>
      <c r="W210" s="88">
        <f>IFERROR(COUNTIF(Tabela7[Código CV],D210&amp;"c"),"")</f>
        <v>0</v>
      </c>
      <c r="X210" s="88">
        <f>IFERROR(COUNTIF(Tabela7[Código CV],D210&amp;"v"),"")</f>
        <v>0</v>
      </c>
    </row>
    <row r="211" spans="2:24" ht="15" customHeight="1" x14ac:dyDescent="0.3">
      <c r="B211" s="109" t="str">
        <f>IFERROR(IF(D211&gt;1,_xlfn.XLOOKUP(D211, Tabela7[Código Negociação],Tabela7[Classe]),""),"")</f>
        <v/>
      </c>
      <c r="C211" s="43" t="str">
        <f>IFERROR(IF(D211&gt;1,_xlfn.XLOOKUP(D211, Tabela7[Código Negociação],Tabela7[Empresa Nome]),""),"")</f>
        <v/>
      </c>
      <c r="D211" s="82"/>
      <c r="E211" s="43" t="str">
        <f>IFERROR(IF(D211&gt;1,SUMIFS(Tabela7[Quantidade],Tabela7[Código Negociação],D211,Tabela7[C/V],"c")-SUMIFS(Tabela7[Quantidade],Tabela7[Código Negociação],D211,Tabela7[C/V],"v"),""),"")</f>
        <v/>
      </c>
      <c r="F211" s="73" t="str">
        <f>IFERROR(IF(D211&gt;1,_xlfn.XLOOKUP(D211&amp;"c",Tabela7[Código CV],Tabela7[VPM-C],,0),""),"")</f>
        <v/>
      </c>
      <c r="G211" s="106" t="str">
        <f>IFERROR(IF(D211&gt;1,SUMIFS(Tabela7[Preço Médio],Tabela7[Código Negociação],D211,Tabela7[C/V],"c"),"")/W211,"")</f>
        <v/>
      </c>
      <c r="H211" s="80" t="str">
        <f t="shared" si="31"/>
        <v/>
      </c>
      <c r="I211" s="73" t="str">
        <f>IFERROR(IF(D211&gt;1,_xlfn.XLOOKUP(D211, Cotação!D:D,Cotação!C:C),""),"")</f>
        <v/>
      </c>
      <c r="J211" s="80" t="str">
        <f t="shared" si="35"/>
        <v/>
      </c>
      <c r="K211" s="73" t="str">
        <f>IFERROR(IF(D211&gt;1,(I211*Apuração!$E211)-(Apuração!$G211*Apuração!$E211),""),"")</f>
        <v/>
      </c>
      <c r="L211" s="43" t="str">
        <f>IFERROR(IF(D211&gt;1,SUMIFS(Tabela7[Quantidade],Tabela7[Código Negociação],D211,Tabela7[C/V],"c"),""),"")</f>
        <v/>
      </c>
      <c r="M211" s="43" t="str">
        <f>IFERROR(IF(D211&gt;1,SUMIFS(Tabela7[Quantidade],Tabela7[Código Negociação],D211,Tabela7[C/V],"v"),""),"")</f>
        <v/>
      </c>
      <c r="N211" s="106" t="str">
        <f t="shared" si="32"/>
        <v/>
      </c>
      <c r="O211" s="73" t="str">
        <f>IFERROR(IF(D211&gt;1,_xlfn.XLOOKUP(D211&amp;"v",Tabela7[Código CV],Tabela7[VPM-V],,0),""),"")</f>
        <v/>
      </c>
      <c r="P211" s="106" t="str">
        <f>IFERROR(IF(D211&gt;1,SUMIFS(Tabela7[Preço Médio],Tabela7[Código Negociação],D211,Tabela7[C/V],"v"),"")/X211,"")</f>
        <v/>
      </c>
      <c r="Q211" s="106" t="str">
        <f t="shared" si="33"/>
        <v/>
      </c>
      <c r="R211" s="106" t="str">
        <f t="shared" si="34"/>
        <v/>
      </c>
      <c r="S211" s="106" t="str">
        <f t="shared" si="36"/>
        <v/>
      </c>
      <c r="T211" s="106" t="str">
        <f t="shared" si="37"/>
        <v/>
      </c>
      <c r="U211" s="106" t="str">
        <f t="shared" si="38"/>
        <v/>
      </c>
      <c r="V211" s="107" t="str">
        <f t="shared" si="39"/>
        <v/>
      </c>
      <c r="W211" s="88">
        <f>IFERROR(COUNTIF(Tabela7[Código CV],D211&amp;"c"),"")</f>
        <v>0</v>
      </c>
      <c r="X211" s="88">
        <f>IFERROR(COUNTIF(Tabela7[Código CV],D211&amp;"v"),"")</f>
        <v>0</v>
      </c>
    </row>
    <row r="212" spans="2:24" ht="15" customHeight="1" x14ac:dyDescent="0.3">
      <c r="B212" s="109" t="str">
        <f>IFERROR(IF(D212&gt;1,_xlfn.XLOOKUP(D212, Tabela7[Código Negociação],Tabela7[Classe]),""),"")</f>
        <v/>
      </c>
      <c r="C212" s="43" t="str">
        <f>IFERROR(IF(D212&gt;1,_xlfn.XLOOKUP(D212, Tabela7[Código Negociação],Tabela7[Empresa Nome]),""),"")</f>
        <v/>
      </c>
      <c r="D212" s="82"/>
      <c r="E212" s="43" t="str">
        <f>IFERROR(IF(D212&gt;1,SUMIFS(Tabela7[Quantidade],Tabela7[Código Negociação],D212,Tabela7[C/V],"c")-SUMIFS(Tabela7[Quantidade],Tabela7[Código Negociação],D212,Tabela7[C/V],"v"),""),"")</f>
        <v/>
      </c>
      <c r="F212" s="73" t="str">
        <f>IFERROR(IF(D212&gt;1,_xlfn.XLOOKUP(D212&amp;"c",Tabela7[Código CV],Tabela7[VPM-C],,0),""),"")</f>
        <v/>
      </c>
      <c r="G212" s="106" t="str">
        <f>IFERROR(IF(D212&gt;1,SUMIFS(Tabela7[Preço Médio],Tabela7[Código Negociação],D212,Tabela7[C/V],"c"),"")/W212,"")</f>
        <v/>
      </c>
      <c r="H212" s="80" t="str">
        <f t="shared" si="31"/>
        <v/>
      </c>
      <c r="I212" s="73" t="str">
        <f>IFERROR(IF(D212&gt;1,_xlfn.XLOOKUP(D212, Cotação!D:D,Cotação!C:C),""),"")</f>
        <v/>
      </c>
      <c r="J212" s="80" t="str">
        <f t="shared" si="35"/>
        <v/>
      </c>
      <c r="K212" s="73" t="str">
        <f>IFERROR(IF(D212&gt;1,(I212*Apuração!$E212)-(Apuração!$G212*Apuração!$E212),""),"")</f>
        <v/>
      </c>
      <c r="L212" s="43" t="str">
        <f>IFERROR(IF(D212&gt;1,SUMIFS(Tabela7[Quantidade],Tabela7[Código Negociação],D212,Tabela7[C/V],"c"),""),"")</f>
        <v/>
      </c>
      <c r="M212" s="43" t="str">
        <f>IFERROR(IF(D212&gt;1,SUMIFS(Tabela7[Quantidade],Tabela7[Código Negociação],D212,Tabela7[C/V],"v"),""),"")</f>
        <v/>
      </c>
      <c r="N212" s="106" t="str">
        <f t="shared" si="32"/>
        <v/>
      </c>
      <c r="O212" s="73" t="str">
        <f>IFERROR(IF(D212&gt;1,_xlfn.XLOOKUP(D212&amp;"v",Tabela7[Código CV],Tabela7[VPM-V],,0),""),"")</f>
        <v/>
      </c>
      <c r="P212" s="106" t="str">
        <f>IFERROR(IF(D212&gt;1,SUMIFS(Tabela7[Preço Médio],Tabela7[Código Negociação],D212,Tabela7[C/V],"v"),"")/X212,"")</f>
        <v/>
      </c>
      <c r="Q212" s="106" t="str">
        <f t="shared" si="33"/>
        <v/>
      </c>
      <c r="R212" s="106" t="str">
        <f t="shared" si="34"/>
        <v/>
      </c>
      <c r="S212" s="106" t="str">
        <f t="shared" si="36"/>
        <v/>
      </c>
      <c r="T212" s="106" t="str">
        <f t="shared" si="37"/>
        <v/>
      </c>
      <c r="U212" s="106" t="str">
        <f t="shared" si="38"/>
        <v/>
      </c>
      <c r="V212" s="107" t="str">
        <f t="shared" si="39"/>
        <v/>
      </c>
      <c r="W212" s="88">
        <f>IFERROR(COUNTIF(Tabela7[Código CV],D212&amp;"c"),"")</f>
        <v>0</v>
      </c>
      <c r="X212" s="88">
        <f>IFERROR(COUNTIF(Tabela7[Código CV],D212&amp;"v"),"")</f>
        <v>0</v>
      </c>
    </row>
    <row r="213" spans="2:24" ht="15" customHeight="1" x14ac:dyDescent="0.3">
      <c r="B213" s="109" t="str">
        <f>IFERROR(IF(D213&gt;1,_xlfn.XLOOKUP(D213, Tabela7[Código Negociação],Tabela7[Classe]),""),"")</f>
        <v/>
      </c>
      <c r="C213" s="43" t="str">
        <f>IFERROR(IF(D213&gt;1,_xlfn.XLOOKUP(D213, Tabela7[Código Negociação],Tabela7[Empresa Nome]),""),"")</f>
        <v/>
      </c>
      <c r="D213" s="82"/>
      <c r="E213" s="43" t="str">
        <f>IFERROR(IF(D213&gt;1,SUMIFS(Tabela7[Quantidade],Tabela7[Código Negociação],D213,Tabela7[C/V],"c")-SUMIFS(Tabela7[Quantidade],Tabela7[Código Negociação],D213,Tabela7[C/V],"v"),""),"")</f>
        <v/>
      </c>
      <c r="F213" s="73" t="str">
        <f>IFERROR(IF(D213&gt;1,_xlfn.XLOOKUP(D213&amp;"c",Tabela7[Código CV],Tabela7[VPM-C],,0),""),"")</f>
        <v/>
      </c>
      <c r="G213" s="106" t="str">
        <f>IFERROR(IF(D213&gt;1,SUMIFS(Tabela7[Preço Médio],Tabela7[Código Negociação],D213,Tabela7[C/V],"c"),"")/W213,"")</f>
        <v/>
      </c>
      <c r="H213" s="80" t="str">
        <f t="shared" si="31"/>
        <v/>
      </c>
      <c r="I213" s="73" t="str">
        <f>IFERROR(IF(D213&gt;1,_xlfn.XLOOKUP(D213, Cotação!D:D,Cotação!C:C),""),"")</f>
        <v/>
      </c>
      <c r="J213" s="80" t="str">
        <f t="shared" si="35"/>
        <v/>
      </c>
      <c r="K213" s="73" t="str">
        <f>IFERROR(IF(D213&gt;1,(I213*Apuração!$E213)-(Apuração!$G213*Apuração!$E213),""),"")</f>
        <v/>
      </c>
      <c r="L213" s="43" t="str">
        <f>IFERROR(IF(D213&gt;1,SUMIFS(Tabela7[Quantidade],Tabela7[Código Negociação],D213,Tabela7[C/V],"c"),""),"")</f>
        <v/>
      </c>
      <c r="M213" s="43" t="str">
        <f>IFERROR(IF(D213&gt;1,SUMIFS(Tabela7[Quantidade],Tabela7[Código Negociação],D213,Tabela7[C/V],"v"),""),"")</f>
        <v/>
      </c>
      <c r="N213" s="106" t="str">
        <f t="shared" si="32"/>
        <v/>
      </c>
      <c r="O213" s="73" t="str">
        <f>IFERROR(IF(D213&gt;1,_xlfn.XLOOKUP(D213&amp;"v",Tabela7[Código CV],Tabela7[VPM-V],,0),""),"")</f>
        <v/>
      </c>
      <c r="P213" s="106" t="str">
        <f>IFERROR(IF(D213&gt;1,SUMIFS(Tabela7[Preço Médio],Tabela7[Código Negociação],D213,Tabela7[C/V],"v"),"")/X213,"")</f>
        <v/>
      </c>
      <c r="Q213" s="106" t="str">
        <f t="shared" si="33"/>
        <v/>
      </c>
      <c r="R213" s="106" t="str">
        <f t="shared" si="34"/>
        <v/>
      </c>
      <c r="S213" s="106" t="str">
        <f t="shared" si="36"/>
        <v/>
      </c>
      <c r="T213" s="106" t="str">
        <f t="shared" si="37"/>
        <v/>
      </c>
      <c r="U213" s="106" t="str">
        <f t="shared" si="38"/>
        <v/>
      </c>
      <c r="V213" s="107" t="str">
        <f t="shared" si="39"/>
        <v/>
      </c>
      <c r="W213" s="88">
        <f>IFERROR(COUNTIF(Tabela7[Código CV],D213&amp;"c"),"")</f>
        <v>0</v>
      </c>
      <c r="X213" s="88">
        <f>IFERROR(COUNTIF(Tabela7[Código CV],D213&amp;"v"),"")</f>
        <v>0</v>
      </c>
    </row>
    <row r="214" spans="2:24" ht="15" customHeight="1" x14ac:dyDescent="0.3">
      <c r="B214" s="109" t="str">
        <f>IFERROR(IF(D214&gt;1,_xlfn.XLOOKUP(D214, Tabela7[Código Negociação],Tabela7[Classe]),""),"")</f>
        <v/>
      </c>
      <c r="C214" s="43" t="str">
        <f>IFERROR(IF(D214&gt;1,_xlfn.XLOOKUP(D214, Tabela7[Código Negociação],Tabela7[Empresa Nome]),""),"")</f>
        <v/>
      </c>
      <c r="D214" s="82"/>
      <c r="E214" s="43" t="str">
        <f>IFERROR(IF(D214&gt;1,SUMIFS(Tabela7[Quantidade],Tabela7[Código Negociação],D214,Tabela7[C/V],"c")-SUMIFS(Tabela7[Quantidade],Tabela7[Código Negociação],D214,Tabela7[C/V],"v"),""),"")</f>
        <v/>
      </c>
      <c r="F214" s="73" t="str">
        <f>IFERROR(IF(D214&gt;1,_xlfn.XLOOKUP(D214&amp;"c",Tabela7[Código CV],Tabela7[VPM-C],,0),""),"")</f>
        <v/>
      </c>
      <c r="G214" s="106" t="str">
        <f>IFERROR(IF(D214&gt;1,SUMIFS(Tabela7[Preço Médio],Tabela7[Código Negociação],D214,Tabela7[C/V],"c"),"")/W214,"")</f>
        <v/>
      </c>
      <c r="H214" s="80" t="str">
        <f t="shared" si="31"/>
        <v/>
      </c>
      <c r="I214" s="73" t="str">
        <f>IFERROR(IF(D214&gt;1,_xlfn.XLOOKUP(D214, Cotação!D:D,Cotação!C:C),""),"")</f>
        <v/>
      </c>
      <c r="J214" s="80" t="str">
        <f t="shared" si="35"/>
        <v/>
      </c>
      <c r="K214" s="73" t="str">
        <f>IFERROR(IF(D214&gt;1,(I214*Apuração!$E214)-(Apuração!$G214*Apuração!$E214),""),"")</f>
        <v/>
      </c>
      <c r="L214" s="43" t="str">
        <f>IFERROR(IF(D214&gt;1,SUMIFS(Tabela7[Quantidade],Tabela7[Código Negociação],D214,Tabela7[C/V],"c"),""),"")</f>
        <v/>
      </c>
      <c r="M214" s="43" t="str">
        <f>IFERROR(IF(D214&gt;1,SUMIFS(Tabela7[Quantidade],Tabela7[Código Negociação],D214,Tabela7[C/V],"v"),""),"")</f>
        <v/>
      </c>
      <c r="N214" s="106" t="str">
        <f t="shared" si="32"/>
        <v/>
      </c>
      <c r="O214" s="73" t="str">
        <f>IFERROR(IF(D214&gt;1,_xlfn.XLOOKUP(D214&amp;"v",Tabela7[Código CV],Tabela7[VPM-V],,0),""),"")</f>
        <v/>
      </c>
      <c r="P214" s="106" t="str">
        <f>IFERROR(IF(D214&gt;1,SUMIFS(Tabela7[Preço Médio],Tabela7[Código Negociação],D214,Tabela7[C/V],"v"),"")/X214,"")</f>
        <v/>
      </c>
      <c r="Q214" s="106" t="str">
        <f t="shared" si="33"/>
        <v/>
      </c>
      <c r="R214" s="106" t="str">
        <f t="shared" si="34"/>
        <v/>
      </c>
      <c r="S214" s="106" t="str">
        <f t="shared" si="36"/>
        <v/>
      </c>
      <c r="T214" s="106" t="str">
        <f t="shared" si="37"/>
        <v/>
      </c>
      <c r="U214" s="106" t="str">
        <f t="shared" si="38"/>
        <v/>
      </c>
      <c r="V214" s="107" t="str">
        <f t="shared" si="39"/>
        <v/>
      </c>
      <c r="W214" s="88">
        <f>IFERROR(COUNTIF(Tabela7[Código CV],D214&amp;"c"),"")</f>
        <v>0</v>
      </c>
      <c r="X214" s="88">
        <f>IFERROR(COUNTIF(Tabela7[Código CV],D214&amp;"v"),"")</f>
        <v>0</v>
      </c>
    </row>
    <row r="215" spans="2:24" ht="15" customHeight="1" x14ac:dyDescent="0.3">
      <c r="B215" s="109" t="str">
        <f>IFERROR(IF(D215&gt;1,_xlfn.XLOOKUP(D215, Tabela7[Código Negociação],Tabela7[Classe]),""),"")</f>
        <v/>
      </c>
      <c r="C215" s="43" t="str">
        <f>IFERROR(IF(D215&gt;1,_xlfn.XLOOKUP(D215, Tabela7[Código Negociação],Tabela7[Empresa Nome]),""),"")</f>
        <v/>
      </c>
      <c r="D215" s="82"/>
      <c r="E215" s="43" t="str">
        <f>IFERROR(IF(D215&gt;1,SUMIFS(Tabela7[Quantidade],Tabela7[Código Negociação],D215,Tabela7[C/V],"c")-SUMIFS(Tabela7[Quantidade],Tabela7[Código Negociação],D215,Tabela7[C/V],"v"),""),"")</f>
        <v/>
      </c>
      <c r="F215" s="73" t="str">
        <f>IFERROR(IF(D215&gt;1,_xlfn.XLOOKUP(D215&amp;"c",Tabela7[Código CV],Tabela7[VPM-C],,0),""),"")</f>
        <v/>
      </c>
      <c r="G215" s="106" t="str">
        <f>IFERROR(IF(D215&gt;1,SUMIFS(Tabela7[Preço Médio],Tabela7[Código Negociação],D215,Tabela7[C/V],"c"),"")/W215,"")</f>
        <v/>
      </c>
      <c r="H215" s="80" t="str">
        <f t="shared" si="31"/>
        <v/>
      </c>
      <c r="I215" s="73" t="str">
        <f>IFERROR(IF(D215&gt;1,_xlfn.XLOOKUP(D215, Cotação!D:D,Cotação!C:C),""),"")</f>
        <v/>
      </c>
      <c r="J215" s="80" t="str">
        <f t="shared" si="35"/>
        <v/>
      </c>
      <c r="K215" s="73" t="str">
        <f>IFERROR(IF(D215&gt;1,(I215*Apuração!$E215)-(Apuração!$G215*Apuração!$E215),""),"")</f>
        <v/>
      </c>
      <c r="L215" s="43" t="str">
        <f>IFERROR(IF(D215&gt;1,SUMIFS(Tabela7[Quantidade],Tabela7[Código Negociação],D215,Tabela7[C/V],"c"),""),"")</f>
        <v/>
      </c>
      <c r="M215" s="43" t="str">
        <f>IFERROR(IF(D215&gt;1,SUMIFS(Tabela7[Quantidade],Tabela7[Código Negociação],D215,Tabela7[C/V],"v"),""),"")</f>
        <v/>
      </c>
      <c r="N215" s="106" t="str">
        <f t="shared" si="32"/>
        <v/>
      </c>
      <c r="O215" s="73" t="str">
        <f>IFERROR(IF(D215&gt;1,_xlfn.XLOOKUP(D215&amp;"v",Tabela7[Código CV],Tabela7[VPM-V],,0),""),"")</f>
        <v/>
      </c>
      <c r="P215" s="106" t="str">
        <f>IFERROR(IF(D215&gt;1,SUMIFS(Tabela7[Preço Médio],Tabela7[Código Negociação],D215,Tabela7[C/V],"v"),"")/X215,"")</f>
        <v/>
      </c>
      <c r="Q215" s="106" t="str">
        <f t="shared" si="33"/>
        <v/>
      </c>
      <c r="R215" s="106" t="str">
        <f t="shared" si="34"/>
        <v/>
      </c>
      <c r="S215" s="106" t="str">
        <f t="shared" si="36"/>
        <v/>
      </c>
      <c r="T215" s="106" t="str">
        <f t="shared" si="37"/>
        <v/>
      </c>
      <c r="U215" s="106" t="str">
        <f t="shared" si="38"/>
        <v/>
      </c>
      <c r="V215" s="107" t="str">
        <f t="shared" si="39"/>
        <v/>
      </c>
      <c r="W215" s="88">
        <f>IFERROR(COUNTIF(Tabela7[Código CV],D215&amp;"c"),"")</f>
        <v>0</v>
      </c>
      <c r="X215" s="88">
        <f>IFERROR(COUNTIF(Tabela7[Código CV],D215&amp;"v"),"")</f>
        <v>0</v>
      </c>
    </row>
    <row r="216" spans="2:24" ht="15" customHeight="1" x14ac:dyDescent="0.3">
      <c r="B216" s="109" t="str">
        <f>IFERROR(IF(D216&gt;1,_xlfn.XLOOKUP(D216, Tabela7[Código Negociação],Tabela7[Classe]),""),"")</f>
        <v/>
      </c>
      <c r="C216" s="43" t="str">
        <f>IFERROR(IF(D216&gt;1,_xlfn.XLOOKUP(D216, Tabela7[Código Negociação],Tabela7[Empresa Nome]),""),"")</f>
        <v/>
      </c>
      <c r="D216" s="82"/>
      <c r="E216" s="43" t="str">
        <f>IFERROR(IF(D216&gt;1,SUMIFS(Tabela7[Quantidade],Tabela7[Código Negociação],D216,Tabela7[C/V],"c")-SUMIFS(Tabela7[Quantidade],Tabela7[Código Negociação],D216,Tabela7[C/V],"v"),""),"")</f>
        <v/>
      </c>
      <c r="F216" s="73" t="str">
        <f>IFERROR(IF(D216&gt;1,_xlfn.XLOOKUP(D216&amp;"c",Tabela7[Código CV],Tabela7[VPM-C],,0),""),"")</f>
        <v/>
      </c>
      <c r="G216" s="106" t="str">
        <f>IFERROR(IF(D216&gt;1,SUMIFS(Tabela7[Preço Médio],Tabela7[Código Negociação],D216,Tabela7[C/V],"c"),"")/W216,"")</f>
        <v/>
      </c>
      <c r="H216" s="80" t="str">
        <f t="shared" si="31"/>
        <v/>
      </c>
      <c r="I216" s="73" t="str">
        <f>IFERROR(IF(D216&gt;1,_xlfn.XLOOKUP(D216, Cotação!D:D,Cotação!C:C),""),"")</f>
        <v/>
      </c>
      <c r="J216" s="80" t="str">
        <f t="shared" si="35"/>
        <v/>
      </c>
      <c r="K216" s="73" t="str">
        <f>IFERROR(IF(D216&gt;1,(I216*Apuração!$E216)-(Apuração!$G216*Apuração!$E216),""),"")</f>
        <v/>
      </c>
      <c r="L216" s="43" t="str">
        <f>IFERROR(IF(D216&gt;1,SUMIFS(Tabela7[Quantidade],Tabela7[Código Negociação],D216,Tabela7[C/V],"c"),""),"")</f>
        <v/>
      </c>
      <c r="M216" s="43" t="str">
        <f>IFERROR(IF(D216&gt;1,SUMIFS(Tabela7[Quantidade],Tabela7[Código Negociação],D216,Tabela7[C/V],"v"),""),"")</f>
        <v/>
      </c>
      <c r="N216" s="106" t="str">
        <f t="shared" si="32"/>
        <v/>
      </c>
      <c r="O216" s="73" t="str">
        <f>IFERROR(IF(D216&gt;1,_xlfn.XLOOKUP(D216&amp;"v",Tabela7[Código CV],Tabela7[VPM-V],,0),""),"")</f>
        <v/>
      </c>
      <c r="P216" s="106" t="str">
        <f>IFERROR(IF(D216&gt;1,SUMIFS(Tabela7[Preço Médio],Tabela7[Código Negociação],D216,Tabela7[C/V],"v"),"")/X216,"")</f>
        <v/>
      </c>
      <c r="Q216" s="106" t="str">
        <f t="shared" si="33"/>
        <v/>
      </c>
      <c r="R216" s="106" t="str">
        <f t="shared" si="34"/>
        <v/>
      </c>
      <c r="S216" s="106" t="str">
        <f t="shared" si="36"/>
        <v/>
      </c>
      <c r="T216" s="106" t="str">
        <f t="shared" si="37"/>
        <v/>
      </c>
      <c r="U216" s="106" t="str">
        <f t="shared" si="38"/>
        <v/>
      </c>
      <c r="V216" s="107" t="str">
        <f t="shared" si="39"/>
        <v/>
      </c>
      <c r="W216" s="88">
        <f>IFERROR(COUNTIF(Tabela7[Código CV],D216&amp;"c"),"")</f>
        <v>0</v>
      </c>
      <c r="X216" s="88">
        <f>IFERROR(COUNTIF(Tabela7[Código CV],D216&amp;"v"),"")</f>
        <v>0</v>
      </c>
    </row>
    <row r="217" spans="2:24" ht="15" customHeight="1" x14ac:dyDescent="0.3">
      <c r="B217" s="109" t="str">
        <f>IFERROR(IF(D217&gt;1,_xlfn.XLOOKUP(D217, Tabela7[Código Negociação],Tabela7[Classe]),""),"")</f>
        <v/>
      </c>
      <c r="C217" s="43" t="str">
        <f>IFERROR(IF(D217&gt;1,_xlfn.XLOOKUP(D217, Tabela7[Código Negociação],Tabela7[Empresa Nome]),""),"")</f>
        <v/>
      </c>
      <c r="D217" s="82"/>
      <c r="E217" s="43" t="str">
        <f>IFERROR(IF(D217&gt;1,SUMIFS(Tabela7[Quantidade],Tabela7[Código Negociação],D217,Tabela7[C/V],"c")-SUMIFS(Tabela7[Quantidade],Tabela7[Código Negociação],D217,Tabela7[C/V],"v"),""),"")</f>
        <v/>
      </c>
      <c r="F217" s="73" t="str">
        <f>IFERROR(IF(D217&gt;1,_xlfn.XLOOKUP(D217&amp;"c",Tabela7[Código CV],Tabela7[VPM-C],,0),""),"")</f>
        <v/>
      </c>
      <c r="G217" s="106" t="str">
        <f>IFERROR(IF(D217&gt;1,SUMIFS(Tabela7[Preço Médio],Tabela7[Código Negociação],D217,Tabela7[C/V],"c"),"")/W217,"")</f>
        <v/>
      </c>
      <c r="H217" s="80" t="str">
        <f t="shared" si="31"/>
        <v/>
      </c>
      <c r="I217" s="73" t="str">
        <f>IFERROR(IF(D217&gt;1,_xlfn.XLOOKUP(D217, Cotação!D:D,Cotação!C:C),""),"")</f>
        <v/>
      </c>
      <c r="J217" s="80" t="str">
        <f t="shared" si="35"/>
        <v/>
      </c>
      <c r="K217" s="73" t="str">
        <f>IFERROR(IF(D217&gt;1,(I217*Apuração!$E217)-(Apuração!$G217*Apuração!$E217),""),"")</f>
        <v/>
      </c>
      <c r="L217" s="43" t="str">
        <f>IFERROR(IF(D217&gt;1,SUMIFS(Tabela7[Quantidade],Tabela7[Código Negociação],D217,Tabela7[C/V],"c"),""),"")</f>
        <v/>
      </c>
      <c r="M217" s="43" t="str">
        <f>IFERROR(IF(D217&gt;1,SUMIFS(Tabela7[Quantidade],Tabela7[Código Negociação],D217,Tabela7[C/V],"v"),""),"")</f>
        <v/>
      </c>
      <c r="N217" s="106" t="str">
        <f t="shared" si="32"/>
        <v/>
      </c>
      <c r="O217" s="73" t="str">
        <f>IFERROR(IF(D217&gt;1,_xlfn.XLOOKUP(D217&amp;"v",Tabela7[Código CV],Tabela7[VPM-V],,0),""),"")</f>
        <v/>
      </c>
      <c r="P217" s="106" t="str">
        <f>IFERROR(IF(D217&gt;1,SUMIFS(Tabela7[Preço Médio],Tabela7[Código Negociação],D217,Tabela7[C/V],"v"),"")/X217,"")</f>
        <v/>
      </c>
      <c r="Q217" s="106" t="str">
        <f t="shared" si="33"/>
        <v/>
      </c>
      <c r="R217" s="106" t="str">
        <f t="shared" si="34"/>
        <v/>
      </c>
      <c r="S217" s="106" t="str">
        <f t="shared" si="36"/>
        <v/>
      </c>
      <c r="T217" s="106" t="str">
        <f t="shared" si="37"/>
        <v/>
      </c>
      <c r="U217" s="106" t="str">
        <f t="shared" si="38"/>
        <v/>
      </c>
      <c r="V217" s="107" t="str">
        <f t="shared" si="39"/>
        <v/>
      </c>
      <c r="W217" s="88">
        <f>IFERROR(COUNTIF(Tabela7[Código CV],D217&amp;"c"),"")</f>
        <v>0</v>
      </c>
      <c r="X217" s="88">
        <f>IFERROR(COUNTIF(Tabela7[Código CV],D217&amp;"v"),"")</f>
        <v>0</v>
      </c>
    </row>
    <row r="218" spans="2:24" ht="15" customHeight="1" x14ac:dyDescent="0.3">
      <c r="B218" s="109" t="str">
        <f>IFERROR(IF(D218&gt;1,_xlfn.XLOOKUP(D218, Tabela7[Código Negociação],Tabela7[Classe]),""),"")</f>
        <v/>
      </c>
      <c r="C218" s="43" t="str">
        <f>IFERROR(IF(D218&gt;1,_xlfn.XLOOKUP(D218, Tabela7[Código Negociação],Tabela7[Empresa Nome]),""),"")</f>
        <v/>
      </c>
      <c r="D218" s="82"/>
      <c r="E218" s="43" t="str">
        <f>IFERROR(IF(D218&gt;1,SUMIFS(Tabela7[Quantidade],Tabela7[Código Negociação],D218,Tabela7[C/V],"c")-SUMIFS(Tabela7[Quantidade],Tabela7[Código Negociação],D218,Tabela7[C/V],"v"),""),"")</f>
        <v/>
      </c>
      <c r="F218" s="73" t="str">
        <f>IFERROR(IF(D218&gt;1,_xlfn.XLOOKUP(D218&amp;"c",Tabela7[Código CV],Tabela7[VPM-C],,0),""),"")</f>
        <v/>
      </c>
      <c r="G218" s="106" t="str">
        <f>IFERROR(IF(D218&gt;1,SUMIFS(Tabela7[Preço Médio],Tabela7[Código Negociação],D218,Tabela7[C/V],"c"),"")/W218,"")</f>
        <v/>
      </c>
      <c r="H218" s="80" t="str">
        <f t="shared" si="31"/>
        <v/>
      </c>
      <c r="I218" s="73" t="str">
        <f>IFERROR(IF(D218&gt;1,_xlfn.XLOOKUP(D218, Cotação!D:D,Cotação!C:C),""),"")</f>
        <v/>
      </c>
      <c r="J218" s="80" t="str">
        <f t="shared" si="35"/>
        <v/>
      </c>
      <c r="K218" s="73" t="str">
        <f>IFERROR(IF(D218&gt;1,(I218*Apuração!$E218)-(Apuração!$G218*Apuração!$E218),""),"")</f>
        <v/>
      </c>
      <c r="L218" s="43" t="str">
        <f>IFERROR(IF(D218&gt;1,SUMIFS(Tabela7[Quantidade],Tabela7[Código Negociação],D218,Tabela7[C/V],"c"),""),"")</f>
        <v/>
      </c>
      <c r="M218" s="43" t="str">
        <f>IFERROR(IF(D218&gt;1,SUMIFS(Tabela7[Quantidade],Tabela7[Código Negociação],D218,Tabela7[C/V],"v"),""),"")</f>
        <v/>
      </c>
      <c r="N218" s="106" t="str">
        <f t="shared" si="32"/>
        <v/>
      </c>
      <c r="O218" s="73" t="str">
        <f>IFERROR(IF(D218&gt;1,_xlfn.XLOOKUP(D218&amp;"v",Tabela7[Código CV],Tabela7[VPM-V],,0),""),"")</f>
        <v/>
      </c>
      <c r="P218" s="106" t="str">
        <f>IFERROR(IF(D218&gt;1,SUMIFS(Tabela7[Preço Médio],Tabela7[Código Negociação],D218,Tabela7[C/V],"v"),"")/X218,"")</f>
        <v/>
      </c>
      <c r="Q218" s="106" t="str">
        <f t="shared" si="33"/>
        <v/>
      </c>
      <c r="R218" s="106" t="str">
        <f t="shared" si="34"/>
        <v/>
      </c>
      <c r="S218" s="106" t="str">
        <f t="shared" si="36"/>
        <v/>
      </c>
      <c r="T218" s="106" t="str">
        <f t="shared" si="37"/>
        <v/>
      </c>
      <c r="U218" s="106" t="str">
        <f t="shared" si="38"/>
        <v/>
      </c>
      <c r="V218" s="107" t="str">
        <f t="shared" si="39"/>
        <v/>
      </c>
      <c r="W218" s="88">
        <f>IFERROR(COUNTIF(Tabela7[Código CV],D218&amp;"c"),"")</f>
        <v>0</v>
      </c>
      <c r="X218" s="88">
        <f>IFERROR(COUNTIF(Tabela7[Código CV],D218&amp;"v"),"")</f>
        <v>0</v>
      </c>
    </row>
    <row r="219" spans="2:24" ht="15" customHeight="1" x14ac:dyDescent="0.3">
      <c r="B219" s="109" t="str">
        <f>IFERROR(IF(D219&gt;1,_xlfn.XLOOKUP(D219, Tabela7[Código Negociação],Tabela7[Classe]),""),"")</f>
        <v/>
      </c>
      <c r="C219" s="43" t="str">
        <f>IFERROR(IF(D219&gt;1,_xlfn.XLOOKUP(D219, Tabela7[Código Negociação],Tabela7[Empresa Nome]),""),"")</f>
        <v/>
      </c>
      <c r="D219" s="82"/>
      <c r="E219" s="43" t="str">
        <f>IFERROR(IF(D219&gt;1,SUMIFS(Tabela7[Quantidade],Tabela7[Código Negociação],D219,Tabela7[C/V],"c")-SUMIFS(Tabela7[Quantidade],Tabela7[Código Negociação],D219,Tabela7[C/V],"v"),""),"")</f>
        <v/>
      </c>
      <c r="F219" s="73" t="str">
        <f>IFERROR(IF(D219&gt;1,_xlfn.XLOOKUP(D219&amp;"c",Tabela7[Código CV],Tabela7[VPM-C],,0),""),"")</f>
        <v/>
      </c>
      <c r="G219" s="106" t="str">
        <f>IFERROR(IF(D219&gt;1,SUMIFS(Tabela7[Preço Médio],Tabela7[Código Negociação],D219,Tabela7[C/V],"c"),"")/W219,"")</f>
        <v/>
      </c>
      <c r="H219" s="80" t="str">
        <f t="shared" si="31"/>
        <v/>
      </c>
      <c r="I219" s="73" t="str">
        <f>IFERROR(IF(D219&gt;1,_xlfn.XLOOKUP(D219, Cotação!D:D,Cotação!C:C),""),"")</f>
        <v/>
      </c>
      <c r="J219" s="80" t="str">
        <f t="shared" si="35"/>
        <v/>
      </c>
      <c r="K219" s="73" t="str">
        <f>IFERROR(IF(D219&gt;1,(I219*Apuração!$E219)-(Apuração!$G219*Apuração!$E219),""),"")</f>
        <v/>
      </c>
      <c r="L219" s="43" t="str">
        <f>IFERROR(IF(D219&gt;1,SUMIFS(Tabela7[Quantidade],Tabela7[Código Negociação],D219,Tabela7[C/V],"c"),""),"")</f>
        <v/>
      </c>
      <c r="M219" s="43" t="str">
        <f>IFERROR(IF(D219&gt;1,SUMIFS(Tabela7[Quantidade],Tabela7[Código Negociação],D219,Tabela7[C/V],"v"),""),"")</f>
        <v/>
      </c>
      <c r="N219" s="106" t="str">
        <f t="shared" si="32"/>
        <v/>
      </c>
      <c r="O219" s="73" t="str">
        <f>IFERROR(IF(D219&gt;1,_xlfn.XLOOKUP(D219&amp;"v",Tabela7[Código CV],Tabela7[VPM-V],,0),""),"")</f>
        <v/>
      </c>
      <c r="P219" s="106" t="str">
        <f>IFERROR(IF(D219&gt;1,SUMIFS(Tabela7[Preço Médio],Tabela7[Código Negociação],D219,Tabela7[C/V],"v"),"")/X219,"")</f>
        <v/>
      </c>
      <c r="Q219" s="106" t="str">
        <f t="shared" si="33"/>
        <v/>
      </c>
      <c r="R219" s="106" t="str">
        <f t="shared" si="34"/>
        <v/>
      </c>
      <c r="S219" s="106" t="str">
        <f t="shared" si="36"/>
        <v/>
      </c>
      <c r="T219" s="106" t="str">
        <f t="shared" si="37"/>
        <v/>
      </c>
      <c r="U219" s="106" t="str">
        <f t="shared" si="38"/>
        <v/>
      </c>
      <c r="V219" s="107" t="str">
        <f t="shared" si="39"/>
        <v/>
      </c>
      <c r="W219" s="88">
        <f>IFERROR(COUNTIF(Tabela7[Código CV],D219&amp;"c"),"")</f>
        <v>0</v>
      </c>
      <c r="X219" s="88">
        <f>IFERROR(COUNTIF(Tabela7[Código CV],D219&amp;"v"),"")</f>
        <v>0</v>
      </c>
    </row>
    <row r="220" spans="2:24" ht="15" customHeight="1" x14ac:dyDescent="0.3">
      <c r="B220" s="109" t="str">
        <f>IFERROR(IF(D220&gt;1,_xlfn.XLOOKUP(D220, Tabela7[Código Negociação],Tabela7[Classe]),""),"")</f>
        <v/>
      </c>
      <c r="C220" s="43" t="str">
        <f>IFERROR(IF(D220&gt;1,_xlfn.XLOOKUP(D220, Tabela7[Código Negociação],Tabela7[Empresa Nome]),""),"")</f>
        <v/>
      </c>
      <c r="D220" s="82"/>
      <c r="E220" s="43" t="str">
        <f>IFERROR(IF(D220&gt;1,SUMIFS(Tabela7[Quantidade],Tabela7[Código Negociação],D220,Tabela7[C/V],"c")-SUMIFS(Tabela7[Quantidade],Tabela7[Código Negociação],D220,Tabela7[C/V],"v"),""),"")</f>
        <v/>
      </c>
      <c r="F220" s="73" t="str">
        <f>IFERROR(IF(D220&gt;1,_xlfn.XLOOKUP(D220&amp;"c",Tabela7[Código CV],Tabela7[VPM-C],,0),""),"")</f>
        <v/>
      </c>
      <c r="G220" s="106" t="str">
        <f>IFERROR(IF(D220&gt;1,SUMIFS(Tabela7[Preço Médio],Tabela7[Código Negociação],D220,Tabela7[C/V],"c"),"")/W220,"")</f>
        <v/>
      </c>
      <c r="H220" s="80" t="str">
        <f t="shared" si="31"/>
        <v/>
      </c>
      <c r="I220" s="73" t="str">
        <f>IFERROR(IF(D220&gt;1,_xlfn.XLOOKUP(D220, Cotação!D:D,Cotação!C:C),""),"")</f>
        <v/>
      </c>
      <c r="J220" s="80" t="str">
        <f t="shared" si="35"/>
        <v/>
      </c>
      <c r="K220" s="73" t="str">
        <f>IFERROR(IF(D220&gt;1,(I220*Apuração!$E220)-(Apuração!$G220*Apuração!$E220),""),"")</f>
        <v/>
      </c>
      <c r="L220" s="43" t="str">
        <f>IFERROR(IF(D220&gt;1,SUMIFS(Tabela7[Quantidade],Tabela7[Código Negociação],D220,Tabela7[C/V],"c"),""),"")</f>
        <v/>
      </c>
      <c r="M220" s="43" t="str">
        <f>IFERROR(IF(D220&gt;1,SUMIFS(Tabela7[Quantidade],Tabela7[Código Negociação],D220,Tabela7[C/V],"v"),""),"")</f>
        <v/>
      </c>
      <c r="N220" s="106" t="str">
        <f t="shared" si="32"/>
        <v/>
      </c>
      <c r="O220" s="73" t="str">
        <f>IFERROR(IF(D220&gt;1,_xlfn.XLOOKUP(D220&amp;"v",Tabela7[Código CV],Tabela7[VPM-V],,0),""),"")</f>
        <v/>
      </c>
      <c r="P220" s="106" t="str">
        <f>IFERROR(IF(D220&gt;1,SUMIFS(Tabela7[Preço Médio],Tabela7[Código Negociação],D220,Tabela7[C/V],"v"),"")/X220,"")</f>
        <v/>
      </c>
      <c r="Q220" s="106" t="str">
        <f t="shared" si="33"/>
        <v/>
      </c>
      <c r="R220" s="106" t="str">
        <f t="shared" si="34"/>
        <v/>
      </c>
      <c r="S220" s="106" t="str">
        <f t="shared" si="36"/>
        <v/>
      </c>
      <c r="T220" s="106" t="str">
        <f t="shared" si="37"/>
        <v/>
      </c>
      <c r="U220" s="106" t="str">
        <f t="shared" si="38"/>
        <v/>
      </c>
      <c r="V220" s="107" t="str">
        <f t="shared" si="39"/>
        <v/>
      </c>
      <c r="W220" s="88">
        <f>IFERROR(COUNTIF(Tabela7[Código CV],D220&amp;"c"),"")</f>
        <v>0</v>
      </c>
      <c r="X220" s="88">
        <f>IFERROR(COUNTIF(Tabela7[Código CV],D220&amp;"v"),"")</f>
        <v>0</v>
      </c>
    </row>
    <row r="221" spans="2:24" ht="15" customHeight="1" x14ac:dyDescent="0.3">
      <c r="B221" s="109" t="str">
        <f>IFERROR(IF(D221&gt;1,_xlfn.XLOOKUP(D221, Tabela7[Código Negociação],Tabela7[Classe]),""),"")</f>
        <v/>
      </c>
      <c r="C221" s="43" t="str">
        <f>IFERROR(IF(D221&gt;1,_xlfn.XLOOKUP(D221, Tabela7[Código Negociação],Tabela7[Empresa Nome]),""),"")</f>
        <v/>
      </c>
      <c r="D221" s="82"/>
      <c r="E221" s="43" t="str">
        <f>IFERROR(IF(D221&gt;1,SUMIFS(Tabela7[Quantidade],Tabela7[Código Negociação],D221,Tabela7[C/V],"c")-SUMIFS(Tabela7[Quantidade],Tabela7[Código Negociação],D221,Tabela7[C/V],"v"),""),"")</f>
        <v/>
      </c>
      <c r="F221" s="73" t="str">
        <f>IFERROR(IF(D221&gt;1,_xlfn.XLOOKUP(D221&amp;"c",Tabela7[Código CV],Tabela7[VPM-C],,0),""),"")</f>
        <v/>
      </c>
      <c r="G221" s="106" t="str">
        <f>IFERROR(IF(D221&gt;1,SUMIFS(Tabela7[Preço Médio],Tabela7[Código Negociação],D221,Tabela7[C/V],"c"),"")/W221,"")</f>
        <v/>
      </c>
      <c r="H221" s="80" t="str">
        <f t="shared" si="31"/>
        <v/>
      </c>
      <c r="I221" s="73" t="str">
        <f>IFERROR(IF(D221&gt;1,_xlfn.XLOOKUP(D221, Cotação!D:D,Cotação!C:C),""),"")</f>
        <v/>
      </c>
      <c r="J221" s="80" t="str">
        <f t="shared" si="35"/>
        <v/>
      </c>
      <c r="K221" s="73" t="str">
        <f>IFERROR(IF(D221&gt;1,(I221*Apuração!$E221)-(Apuração!$G221*Apuração!$E221),""),"")</f>
        <v/>
      </c>
      <c r="L221" s="43" t="str">
        <f>IFERROR(IF(D221&gt;1,SUMIFS(Tabela7[Quantidade],Tabela7[Código Negociação],D221,Tabela7[C/V],"c"),""),"")</f>
        <v/>
      </c>
      <c r="M221" s="43" t="str">
        <f>IFERROR(IF(D221&gt;1,SUMIFS(Tabela7[Quantidade],Tabela7[Código Negociação],D221,Tabela7[C/V],"v"),""),"")</f>
        <v/>
      </c>
      <c r="N221" s="106" t="str">
        <f t="shared" si="32"/>
        <v/>
      </c>
      <c r="O221" s="73" t="str">
        <f>IFERROR(IF(D221&gt;1,_xlfn.XLOOKUP(D221&amp;"v",Tabela7[Código CV],Tabela7[VPM-V],,0),""),"")</f>
        <v/>
      </c>
      <c r="P221" s="106" t="str">
        <f>IFERROR(IF(D221&gt;1,SUMIFS(Tabela7[Preço Médio],Tabela7[Código Negociação],D221,Tabela7[C/V],"v"),"")/X221,"")</f>
        <v/>
      </c>
      <c r="Q221" s="106" t="str">
        <f t="shared" si="33"/>
        <v/>
      </c>
      <c r="R221" s="106" t="str">
        <f t="shared" si="34"/>
        <v/>
      </c>
      <c r="S221" s="106" t="str">
        <f t="shared" si="36"/>
        <v/>
      </c>
      <c r="T221" s="106" t="str">
        <f t="shared" si="37"/>
        <v/>
      </c>
      <c r="U221" s="106" t="str">
        <f t="shared" si="38"/>
        <v/>
      </c>
      <c r="V221" s="107" t="str">
        <f t="shared" si="39"/>
        <v/>
      </c>
      <c r="W221" s="88">
        <f>IFERROR(COUNTIF(Tabela7[Código CV],D221&amp;"c"),"")</f>
        <v>0</v>
      </c>
      <c r="X221" s="88">
        <f>IFERROR(COUNTIF(Tabela7[Código CV],D221&amp;"v"),"")</f>
        <v>0</v>
      </c>
    </row>
    <row r="222" spans="2:24" ht="15" customHeight="1" x14ac:dyDescent="0.3">
      <c r="B222" s="109" t="str">
        <f>IFERROR(IF(D222&gt;1,_xlfn.XLOOKUP(D222, Tabela7[Código Negociação],Tabela7[Classe]),""),"")</f>
        <v/>
      </c>
      <c r="C222" s="43" t="str">
        <f>IFERROR(IF(D222&gt;1,_xlfn.XLOOKUP(D222, Tabela7[Código Negociação],Tabela7[Empresa Nome]),""),"")</f>
        <v/>
      </c>
      <c r="D222" s="82"/>
      <c r="E222" s="43" t="str">
        <f>IFERROR(IF(D222&gt;1,SUMIFS(Tabela7[Quantidade],Tabela7[Código Negociação],D222,Tabela7[C/V],"c")-SUMIFS(Tabela7[Quantidade],Tabela7[Código Negociação],D222,Tabela7[C/V],"v"),""),"")</f>
        <v/>
      </c>
      <c r="F222" s="73" t="str">
        <f>IFERROR(IF(D222&gt;1,_xlfn.XLOOKUP(D222&amp;"c",Tabela7[Código CV],Tabela7[VPM-C],,0),""),"")</f>
        <v/>
      </c>
      <c r="G222" s="106" t="str">
        <f>IFERROR(IF(D222&gt;1,SUMIFS(Tabela7[Preço Médio],Tabela7[Código Negociação],D222,Tabela7[C/V],"c"),"")/W222,"")</f>
        <v/>
      </c>
      <c r="H222" s="80" t="str">
        <f t="shared" si="31"/>
        <v/>
      </c>
      <c r="I222" s="73" t="str">
        <f>IFERROR(IF(D222&gt;1,_xlfn.XLOOKUP(D222, Cotação!D:D,Cotação!C:C),""),"")</f>
        <v/>
      </c>
      <c r="J222" s="80" t="str">
        <f t="shared" si="35"/>
        <v/>
      </c>
      <c r="K222" s="73" t="str">
        <f>IFERROR(IF(D222&gt;1,(I222*Apuração!$E222)-(Apuração!$G222*Apuração!$E222),""),"")</f>
        <v/>
      </c>
      <c r="L222" s="43" t="str">
        <f>IFERROR(IF(D222&gt;1,SUMIFS(Tabela7[Quantidade],Tabela7[Código Negociação],D222,Tabela7[C/V],"c"),""),"")</f>
        <v/>
      </c>
      <c r="M222" s="43" t="str">
        <f>IFERROR(IF(D222&gt;1,SUMIFS(Tabela7[Quantidade],Tabela7[Código Negociação],D222,Tabela7[C/V],"v"),""),"")</f>
        <v/>
      </c>
      <c r="N222" s="106" t="str">
        <f t="shared" si="32"/>
        <v/>
      </c>
      <c r="O222" s="73" t="str">
        <f>IFERROR(IF(D222&gt;1,_xlfn.XLOOKUP(D222&amp;"v",Tabela7[Código CV],Tabela7[VPM-V],,0),""),"")</f>
        <v/>
      </c>
      <c r="P222" s="106" t="str">
        <f>IFERROR(IF(D222&gt;1,SUMIFS(Tabela7[Preço Médio],Tabela7[Código Negociação],D222,Tabela7[C/V],"v"),"")/X222,"")</f>
        <v/>
      </c>
      <c r="Q222" s="106" t="str">
        <f t="shared" si="33"/>
        <v/>
      </c>
      <c r="R222" s="106" t="str">
        <f t="shared" si="34"/>
        <v/>
      </c>
      <c r="S222" s="106" t="str">
        <f t="shared" si="36"/>
        <v/>
      </c>
      <c r="T222" s="106" t="str">
        <f t="shared" si="37"/>
        <v/>
      </c>
      <c r="U222" s="106" t="str">
        <f t="shared" si="38"/>
        <v/>
      </c>
      <c r="V222" s="107" t="str">
        <f t="shared" si="39"/>
        <v/>
      </c>
      <c r="W222" s="88">
        <f>IFERROR(COUNTIF(Tabela7[Código CV],D222&amp;"c"),"")</f>
        <v>0</v>
      </c>
      <c r="X222" s="88">
        <f>IFERROR(COUNTIF(Tabela7[Código CV],D222&amp;"v"),"")</f>
        <v>0</v>
      </c>
    </row>
    <row r="223" spans="2:24" ht="15" customHeight="1" x14ac:dyDescent="0.3">
      <c r="B223" s="109" t="str">
        <f>IFERROR(IF(D223&gt;1,_xlfn.XLOOKUP(D223, Tabela7[Código Negociação],Tabela7[Classe]),""),"")</f>
        <v/>
      </c>
      <c r="C223" s="43" t="str">
        <f>IFERROR(IF(D223&gt;1,_xlfn.XLOOKUP(D223, Tabela7[Código Negociação],Tabela7[Empresa Nome]),""),"")</f>
        <v/>
      </c>
      <c r="D223" s="82"/>
      <c r="E223" s="43" t="str">
        <f>IFERROR(IF(D223&gt;1,SUMIFS(Tabela7[Quantidade],Tabela7[Código Negociação],D223,Tabela7[C/V],"c")-SUMIFS(Tabela7[Quantidade],Tabela7[Código Negociação],D223,Tabela7[C/V],"v"),""),"")</f>
        <v/>
      </c>
      <c r="F223" s="73" t="str">
        <f>IFERROR(IF(D223&gt;1,_xlfn.XLOOKUP(D223&amp;"c",Tabela7[Código CV],Tabela7[VPM-C],,0),""),"")</f>
        <v/>
      </c>
      <c r="G223" s="106" t="str">
        <f>IFERROR(IF(D223&gt;1,SUMIFS(Tabela7[Preço Médio],Tabela7[Código Negociação],D223,Tabela7[C/V],"c"),"")/W223,"")</f>
        <v/>
      </c>
      <c r="H223" s="80" t="str">
        <f t="shared" si="31"/>
        <v/>
      </c>
      <c r="I223" s="73" t="str">
        <f>IFERROR(IF(D223&gt;1,_xlfn.XLOOKUP(D223, Cotação!D:D,Cotação!C:C),""),"")</f>
        <v/>
      </c>
      <c r="J223" s="80" t="str">
        <f t="shared" si="35"/>
        <v/>
      </c>
      <c r="K223" s="73" t="str">
        <f>IFERROR(IF(D223&gt;1,(I223*Apuração!$E223)-(Apuração!$G223*Apuração!$E223),""),"")</f>
        <v/>
      </c>
      <c r="L223" s="43" t="str">
        <f>IFERROR(IF(D223&gt;1,SUMIFS(Tabela7[Quantidade],Tabela7[Código Negociação],D223,Tabela7[C/V],"c"),""),"")</f>
        <v/>
      </c>
      <c r="M223" s="43" t="str">
        <f>IFERROR(IF(D223&gt;1,SUMIFS(Tabela7[Quantidade],Tabela7[Código Negociação],D223,Tabela7[C/V],"v"),""),"")</f>
        <v/>
      </c>
      <c r="N223" s="106" t="str">
        <f t="shared" si="32"/>
        <v/>
      </c>
      <c r="O223" s="73" t="str">
        <f>IFERROR(IF(D223&gt;1,_xlfn.XLOOKUP(D223&amp;"v",Tabela7[Código CV],Tabela7[VPM-V],,0),""),"")</f>
        <v/>
      </c>
      <c r="P223" s="106" t="str">
        <f>IFERROR(IF(D223&gt;1,SUMIFS(Tabela7[Preço Médio],Tabela7[Código Negociação],D223,Tabela7[C/V],"v"),"")/X223,"")</f>
        <v/>
      </c>
      <c r="Q223" s="106" t="str">
        <f t="shared" si="33"/>
        <v/>
      </c>
      <c r="R223" s="106" t="str">
        <f t="shared" si="34"/>
        <v/>
      </c>
      <c r="S223" s="106" t="str">
        <f t="shared" si="36"/>
        <v/>
      </c>
      <c r="T223" s="106" t="str">
        <f t="shared" si="37"/>
        <v/>
      </c>
      <c r="U223" s="106" t="str">
        <f t="shared" si="38"/>
        <v/>
      </c>
      <c r="V223" s="107" t="str">
        <f t="shared" si="39"/>
        <v/>
      </c>
      <c r="W223" s="88">
        <f>IFERROR(COUNTIF(Tabela7[Código CV],D223&amp;"c"),"")</f>
        <v>0</v>
      </c>
      <c r="X223" s="88">
        <f>IFERROR(COUNTIF(Tabela7[Código CV],D223&amp;"v"),"")</f>
        <v>0</v>
      </c>
    </row>
    <row r="224" spans="2:24" ht="15" customHeight="1" x14ac:dyDescent="0.3">
      <c r="B224" s="109" t="str">
        <f>IFERROR(IF(D224&gt;1,_xlfn.XLOOKUP(D224, Tabela7[Código Negociação],Tabela7[Classe]),""),"")</f>
        <v/>
      </c>
      <c r="C224" s="43" t="str">
        <f>IFERROR(IF(D224&gt;1,_xlfn.XLOOKUP(D224, Tabela7[Código Negociação],Tabela7[Empresa Nome]),""),"")</f>
        <v/>
      </c>
      <c r="D224" s="82"/>
      <c r="E224" s="43" t="str">
        <f>IFERROR(IF(D224&gt;1,SUMIFS(Tabela7[Quantidade],Tabela7[Código Negociação],D224,Tabela7[C/V],"c")-SUMIFS(Tabela7[Quantidade],Tabela7[Código Negociação],D224,Tabela7[C/V],"v"),""),"")</f>
        <v/>
      </c>
      <c r="F224" s="73" t="str">
        <f>IFERROR(IF(D224&gt;1,_xlfn.XLOOKUP(D224&amp;"c",Tabela7[Código CV],Tabela7[VPM-C],,0),""),"")</f>
        <v/>
      </c>
      <c r="G224" s="106" t="str">
        <f>IFERROR(IF(D224&gt;1,SUMIFS(Tabela7[Preço Médio],Tabela7[Código Negociação],D224,Tabela7[C/V],"c"),"")/W224,"")</f>
        <v/>
      </c>
      <c r="H224" s="80" t="str">
        <f t="shared" si="31"/>
        <v/>
      </c>
      <c r="I224" s="73" t="str">
        <f>IFERROR(IF(D224&gt;1,_xlfn.XLOOKUP(D224, Cotação!D:D,Cotação!C:C),""),"")</f>
        <v/>
      </c>
      <c r="J224" s="80" t="str">
        <f t="shared" si="35"/>
        <v/>
      </c>
      <c r="K224" s="73" t="str">
        <f>IFERROR(IF(D224&gt;1,(I224*Apuração!$E224)-(Apuração!$G224*Apuração!$E224),""),"")</f>
        <v/>
      </c>
      <c r="L224" s="43" t="str">
        <f>IFERROR(IF(D224&gt;1,SUMIFS(Tabela7[Quantidade],Tabela7[Código Negociação],D224,Tabela7[C/V],"c"),""),"")</f>
        <v/>
      </c>
      <c r="M224" s="43" t="str">
        <f>IFERROR(IF(D224&gt;1,SUMIFS(Tabela7[Quantidade],Tabela7[Código Negociação],D224,Tabela7[C/V],"v"),""),"")</f>
        <v/>
      </c>
      <c r="N224" s="106" t="str">
        <f t="shared" si="32"/>
        <v/>
      </c>
      <c r="O224" s="73" t="str">
        <f>IFERROR(IF(D224&gt;1,_xlfn.XLOOKUP(D224&amp;"v",Tabela7[Código CV],Tabela7[VPM-V],,0),""),"")</f>
        <v/>
      </c>
      <c r="P224" s="106" t="str">
        <f>IFERROR(IF(D224&gt;1,SUMIFS(Tabela7[Preço Médio],Tabela7[Código Negociação],D224,Tabela7[C/V],"v"),"")/X224,"")</f>
        <v/>
      </c>
      <c r="Q224" s="106" t="str">
        <f t="shared" si="33"/>
        <v/>
      </c>
      <c r="R224" s="106" t="str">
        <f t="shared" si="34"/>
        <v/>
      </c>
      <c r="S224" s="106" t="str">
        <f t="shared" si="36"/>
        <v/>
      </c>
      <c r="T224" s="106" t="str">
        <f t="shared" si="37"/>
        <v/>
      </c>
      <c r="U224" s="106" t="str">
        <f t="shared" si="38"/>
        <v/>
      </c>
      <c r="V224" s="107" t="str">
        <f t="shared" si="39"/>
        <v/>
      </c>
      <c r="W224" s="88">
        <f>IFERROR(COUNTIF(Tabela7[Código CV],D224&amp;"c"),"")</f>
        <v>0</v>
      </c>
      <c r="X224" s="88">
        <f>IFERROR(COUNTIF(Tabela7[Código CV],D224&amp;"v"),"")</f>
        <v>0</v>
      </c>
    </row>
    <row r="225" spans="2:24" ht="15" customHeight="1" x14ac:dyDescent="0.3">
      <c r="B225" s="109" t="str">
        <f>IFERROR(IF(D225&gt;1,_xlfn.XLOOKUP(D225, Tabela7[Código Negociação],Tabela7[Classe]),""),"")</f>
        <v/>
      </c>
      <c r="C225" s="43" t="str">
        <f>IFERROR(IF(D225&gt;1,_xlfn.XLOOKUP(D225, Tabela7[Código Negociação],Tabela7[Empresa Nome]),""),"")</f>
        <v/>
      </c>
      <c r="D225" s="82"/>
      <c r="E225" s="43" t="str">
        <f>IFERROR(IF(D225&gt;1,SUMIFS(Tabela7[Quantidade],Tabela7[Código Negociação],D225,Tabela7[C/V],"c")-SUMIFS(Tabela7[Quantidade],Tabela7[Código Negociação],D225,Tabela7[C/V],"v"),""),"")</f>
        <v/>
      </c>
      <c r="F225" s="73" t="str">
        <f>IFERROR(IF(D225&gt;1,_xlfn.XLOOKUP(D225&amp;"c",Tabela7[Código CV],Tabela7[VPM-C],,0),""),"")</f>
        <v/>
      </c>
      <c r="G225" s="106" t="str">
        <f>IFERROR(IF(D225&gt;1,SUMIFS(Tabela7[Preço Médio],Tabela7[Código Negociação],D225,Tabela7[C/V],"c"),"")/W225,"")</f>
        <v/>
      </c>
      <c r="H225" s="80" t="str">
        <f t="shared" si="31"/>
        <v/>
      </c>
      <c r="I225" s="73" t="str">
        <f>IFERROR(IF(D225&gt;1,_xlfn.XLOOKUP(D225, Cotação!D:D,Cotação!C:C),""),"")</f>
        <v/>
      </c>
      <c r="J225" s="80" t="str">
        <f t="shared" si="35"/>
        <v/>
      </c>
      <c r="K225" s="73" t="str">
        <f>IFERROR(IF(D225&gt;1,(I225*Apuração!$E225)-(Apuração!$G225*Apuração!$E225),""),"")</f>
        <v/>
      </c>
      <c r="L225" s="43" t="str">
        <f>IFERROR(IF(D225&gt;1,SUMIFS(Tabela7[Quantidade],Tabela7[Código Negociação],D225,Tabela7[C/V],"c"),""),"")</f>
        <v/>
      </c>
      <c r="M225" s="43" t="str">
        <f>IFERROR(IF(D225&gt;1,SUMIFS(Tabela7[Quantidade],Tabela7[Código Negociação],D225,Tabela7[C/V],"v"),""),"")</f>
        <v/>
      </c>
      <c r="N225" s="106" t="str">
        <f t="shared" si="32"/>
        <v/>
      </c>
      <c r="O225" s="73" t="str">
        <f>IFERROR(IF(D225&gt;1,_xlfn.XLOOKUP(D225&amp;"v",Tabela7[Código CV],Tabela7[VPM-V],,0),""),"")</f>
        <v/>
      </c>
      <c r="P225" s="106" t="str">
        <f>IFERROR(IF(D225&gt;1,SUMIFS(Tabela7[Preço Médio],Tabela7[Código Negociação],D225,Tabela7[C/V],"v"),"")/X225,"")</f>
        <v/>
      </c>
      <c r="Q225" s="106" t="str">
        <f t="shared" si="33"/>
        <v/>
      </c>
      <c r="R225" s="106" t="str">
        <f t="shared" si="34"/>
        <v/>
      </c>
      <c r="S225" s="106" t="str">
        <f t="shared" si="36"/>
        <v/>
      </c>
      <c r="T225" s="106" t="str">
        <f t="shared" si="37"/>
        <v/>
      </c>
      <c r="U225" s="106" t="str">
        <f t="shared" si="38"/>
        <v/>
      </c>
      <c r="V225" s="107" t="str">
        <f t="shared" si="39"/>
        <v/>
      </c>
      <c r="W225" s="88">
        <f>IFERROR(COUNTIF(Tabela7[Código CV],D225&amp;"c"),"")</f>
        <v>0</v>
      </c>
      <c r="X225" s="88">
        <f>IFERROR(COUNTIF(Tabela7[Código CV],D225&amp;"v"),"")</f>
        <v>0</v>
      </c>
    </row>
    <row r="226" spans="2:24" ht="15" customHeight="1" x14ac:dyDescent="0.3">
      <c r="B226" s="109" t="str">
        <f>IFERROR(IF(D226&gt;1,_xlfn.XLOOKUP(D226, Tabela7[Código Negociação],Tabela7[Classe]),""),"")</f>
        <v/>
      </c>
      <c r="C226" s="43" t="str">
        <f>IFERROR(IF(D226&gt;1,_xlfn.XLOOKUP(D226, Tabela7[Código Negociação],Tabela7[Empresa Nome]),""),"")</f>
        <v/>
      </c>
      <c r="D226" s="82"/>
      <c r="E226" s="43" t="str">
        <f>IFERROR(IF(D226&gt;1,SUMIFS(Tabela7[Quantidade],Tabela7[Código Negociação],D226,Tabela7[C/V],"c")-SUMIFS(Tabela7[Quantidade],Tabela7[Código Negociação],D226,Tabela7[C/V],"v"),""),"")</f>
        <v/>
      </c>
      <c r="F226" s="73" t="str">
        <f>IFERROR(IF(D226&gt;1,_xlfn.XLOOKUP(D226&amp;"c",Tabela7[Código CV],Tabela7[VPM-C],,0),""),"")</f>
        <v/>
      </c>
      <c r="G226" s="106" t="str">
        <f>IFERROR(IF(D226&gt;1,SUMIFS(Tabela7[Preço Médio],Tabela7[Código Negociação],D226,Tabela7[C/V],"c"),"")/W226,"")</f>
        <v/>
      </c>
      <c r="H226" s="80" t="str">
        <f t="shared" si="31"/>
        <v/>
      </c>
      <c r="I226" s="73" t="str">
        <f>IFERROR(IF(D226&gt;1,_xlfn.XLOOKUP(D226, Cotação!D:D,Cotação!C:C),""),"")</f>
        <v/>
      </c>
      <c r="J226" s="80" t="str">
        <f t="shared" si="35"/>
        <v/>
      </c>
      <c r="K226" s="73" t="str">
        <f>IFERROR(IF(D226&gt;1,(I226*Apuração!$E226)-(Apuração!$G226*Apuração!$E226),""),"")</f>
        <v/>
      </c>
      <c r="L226" s="43" t="str">
        <f>IFERROR(IF(D226&gt;1,SUMIFS(Tabela7[Quantidade],Tabela7[Código Negociação],D226,Tabela7[C/V],"c"),""),"")</f>
        <v/>
      </c>
      <c r="M226" s="43" t="str">
        <f>IFERROR(IF(D226&gt;1,SUMIFS(Tabela7[Quantidade],Tabela7[Código Negociação],D226,Tabela7[C/V],"v"),""),"")</f>
        <v/>
      </c>
      <c r="N226" s="106" t="str">
        <f t="shared" si="32"/>
        <v/>
      </c>
      <c r="O226" s="73" t="str">
        <f>IFERROR(IF(D226&gt;1,_xlfn.XLOOKUP(D226&amp;"v",Tabela7[Código CV],Tabela7[VPM-V],,0),""),"")</f>
        <v/>
      </c>
      <c r="P226" s="106" t="str">
        <f>IFERROR(IF(D226&gt;1,SUMIFS(Tabela7[Preço Médio],Tabela7[Código Negociação],D226,Tabela7[C/V],"v"),"")/X226,"")</f>
        <v/>
      </c>
      <c r="Q226" s="106" t="str">
        <f t="shared" si="33"/>
        <v/>
      </c>
      <c r="R226" s="106" t="str">
        <f t="shared" si="34"/>
        <v/>
      </c>
      <c r="S226" s="106" t="str">
        <f t="shared" si="36"/>
        <v/>
      </c>
      <c r="T226" s="106" t="str">
        <f t="shared" si="37"/>
        <v/>
      </c>
      <c r="U226" s="106" t="str">
        <f t="shared" si="38"/>
        <v/>
      </c>
      <c r="V226" s="107" t="str">
        <f t="shared" si="39"/>
        <v/>
      </c>
      <c r="W226" s="88">
        <f>IFERROR(COUNTIF(Tabela7[Código CV],D226&amp;"c"),"")</f>
        <v>0</v>
      </c>
      <c r="X226" s="88">
        <f>IFERROR(COUNTIF(Tabela7[Código CV],D226&amp;"v"),"")</f>
        <v>0</v>
      </c>
    </row>
    <row r="227" spans="2:24" ht="15" customHeight="1" x14ac:dyDescent="0.3">
      <c r="B227" s="109" t="str">
        <f>IFERROR(IF(D227&gt;1,_xlfn.XLOOKUP(D227, Tabela7[Código Negociação],Tabela7[Classe]),""),"")</f>
        <v/>
      </c>
      <c r="C227" s="43" t="str">
        <f>IFERROR(IF(D227&gt;1,_xlfn.XLOOKUP(D227, Tabela7[Código Negociação],Tabela7[Empresa Nome]),""),"")</f>
        <v/>
      </c>
      <c r="D227" s="82"/>
      <c r="E227" s="43" t="str">
        <f>IFERROR(IF(D227&gt;1,SUMIFS(Tabela7[Quantidade],Tabela7[Código Negociação],D227,Tabela7[C/V],"c")-SUMIFS(Tabela7[Quantidade],Tabela7[Código Negociação],D227,Tabela7[C/V],"v"),""),"")</f>
        <v/>
      </c>
      <c r="F227" s="73" t="str">
        <f>IFERROR(IF(D227&gt;1,_xlfn.XLOOKUP(D227&amp;"c",Tabela7[Código CV],Tabela7[VPM-C],,0),""),"")</f>
        <v/>
      </c>
      <c r="G227" s="106" t="str">
        <f>IFERROR(IF(D227&gt;1,SUMIFS(Tabela7[Preço Médio],Tabela7[Código Negociação],D227,Tabela7[C/V],"c"),"")/W227,"")</f>
        <v/>
      </c>
      <c r="H227" s="80" t="str">
        <f t="shared" si="31"/>
        <v/>
      </c>
      <c r="I227" s="73" t="str">
        <f>IFERROR(IF(D227&gt;1,_xlfn.XLOOKUP(D227, Cotação!D:D,Cotação!C:C),""),"")</f>
        <v/>
      </c>
      <c r="J227" s="80" t="str">
        <f t="shared" si="35"/>
        <v/>
      </c>
      <c r="K227" s="73" t="str">
        <f>IFERROR(IF(D227&gt;1,(I227*Apuração!$E227)-(Apuração!$G227*Apuração!$E227),""),"")</f>
        <v/>
      </c>
      <c r="L227" s="43" t="str">
        <f>IFERROR(IF(D227&gt;1,SUMIFS(Tabela7[Quantidade],Tabela7[Código Negociação],D227,Tabela7[C/V],"c"),""),"")</f>
        <v/>
      </c>
      <c r="M227" s="43" t="str">
        <f>IFERROR(IF(D227&gt;1,SUMIFS(Tabela7[Quantidade],Tabela7[Código Negociação],D227,Tabela7[C/V],"v"),""),"")</f>
        <v/>
      </c>
      <c r="N227" s="106" t="str">
        <f t="shared" si="32"/>
        <v/>
      </c>
      <c r="O227" s="73" t="str">
        <f>IFERROR(IF(D227&gt;1,_xlfn.XLOOKUP(D227&amp;"v",Tabela7[Código CV],Tabela7[VPM-V],,0),""),"")</f>
        <v/>
      </c>
      <c r="P227" s="106" t="str">
        <f>IFERROR(IF(D227&gt;1,SUMIFS(Tabela7[Preço Médio],Tabela7[Código Negociação],D227,Tabela7[C/V],"v"),"")/X227,"")</f>
        <v/>
      </c>
      <c r="Q227" s="106" t="str">
        <f t="shared" si="33"/>
        <v/>
      </c>
      <c r="R227" s="106" t="str">
        <f t="shared" si="34"/>
        <v/>
      </c>
      <c r="S227" s="106" t="str">
        <f t="shared" si="36"/>
        <v/>
      </c>
      <c r="T227" s="106" t="str">
        <f t="shared" si="37"/>
        <v/>
      </c>
      <c r="U227" s="106" t="str">
        <f t="shared" si="38"/>
        <v/>
      </c>
      <c r="V227" s="107" t="str">
        <f t="shared" si="39"/>
        <v/>
      </c>
      <c r="W227" s="88">
        <f>IFERROR(COUNTIF(Tabela7[Código CV],D227&amp;"c"),"")</f>
        <v>0</v>
      </c>
      <c r="X227" s="88">
        <f>IFERROR(COUNTIF(Tabela7[Código CV],D227&amp;"v"),"")</f>
        <v>0</v>
      </c>
    </row>
    <row r="228" spans="2:24" ht="15" customHeight="1" x14ac:dyDescent="0.3">
      <c r="B228" s="109" t="str">
        <f>IFERROR(IF(D228&gt;1,_xlfn.XLOOKUP(D228, Tabela7[Código Negociação],Tabela7[Classe]),""),"")</f>
        <v/>
      </c>
      <c r="C228" s="43" t="str">
        <f>IFERROR(IF(D228&gt;1,_xlfn.XLOOKUP(D228, Tabela7[Código Negociação],Tabela7[Empresa Nome]),""),"")</f>
        <v/>
      </c>
      <c r="D228" s="82"/>
      <c r="E228" s="43" t="str">
        <f>IFERROR(IF(D228&gt;1,SUMIFS(Tabela7[Quantidade],Tabela7[Código Negociação],D228,Tabela7[C/V],"c")-SUMIFS(Tabela7[Quantidade],Tabela7[Código Negociação],D228,Tabela7[C/V],"v"),""),"")</f>
        <v/>
      </c>
      <c r="F228" s="73" t="str">
        <f>IFERROR(IF(D228&gt;1,_xlfn.XLOOKUP(D228&amp;"c",Tabela7[Código CV],Tabela7[VPM-C],,0),""),"")</f>
        <v/>
      </c>
      <c r="G228" s="106" t="str">
        <f>IFERROR(IF(D228&gt;1,SUMIFS(Tabela7[Preço Médio],Tabela7[Código Negociação],D228,Tabela7[C/V],"c"),"")/W228,"")</f>
        <v/>
      </c>
      <c r="H228" s="80" t="str">
        <f t="shared" si="31"/>
        <v/>
      </c>
      <c r="I228" s="73" t="str">
        <f>IFERROR(IF(D228&gt;1,_xlfn.XLOOKUP(D228, Cotação!D:D,Cotação!C:C),""),"")</f>
        <v/>
      </c>
      <c r="J228" s="80" t="str">
        <f t="shared" si="35"/>
        <v/>
      </c>
      <c r="K228" s="73" t="str">
        <f>IFERROR(IF(D228&gt;1,(I228*Apuração!$E228)-(Apuração!$G228*Apuração!$E228),""),"")</f>
        <v/>
      </c>
      <c r="L228" s="43" t="str">
        <f>IFERROR(IF(D228&gt;1,SUMIFS(Tabela7[Quantidade],Tabela7[Código Negociação],D228,Tabela7[C/V],"c"),""),"")</f>
        <v/>
      </c>
      <c r="M228" s="43" t="str">
        <f>IFERROR(IF(D228&gt;1,SUMIFS(Tabela7[Quantidade],Tabela7[Código Negociação],D228,Tabela7[C/V],"v"),""),"")</f>
        <v/>
      </c>
      <c r="N228" s="106" t="str">
        <f t="shared" si="32"/>
        <v/>
      </c>
      <c r="O228" s="73" t="str">
        <f>IFERROR(IF(D228&gt;1,_xlfn.XLOOKUP(D228&amp;"v",Tabela7[Código CV],Tabela7[VPM-V],,0),""),"")</f>
        <v/>
      </c>
      <c r="P228" s="106" t="str">
        <f>IFERROR(IF(D228&gt;1,SUMIFS(Tabela7[Preço Médio],Tabela7[Código Negociação],D228,Tabela7[C/V],"v"),"")/X228,"")</f>
        <v/>
      </c>
      <c r="Q228" s="106" t="str">
        <f t="shared" si="33"/>
        <v/>
      </c>
      <c r="R228" s="106" t="str">
        <f t="shared" si="34"/>
        <v/>
      </c>
      <c r="S228" s="106" t="str">
        <f t="shared" si="36"/>
        <v/>
      </c>
      <c r="T228" s="106" t="str">
        <f t="shared" si="37"/>
        <v/>
      </c>
      <c r="U228" s="106" t="str">
        <f t="shared" si="38"/>
        <v/>
      </c>
      <c r="V228" s="107" t="str">
        <f t="shared" si="39"/>
        <v/>
      </c>
      <c r="W228" s="88">
        <f>IFERROR(COUNTIF(Tabela7[Código CV],D228&amp;"c"),"")</f>
        <v>0</v>
      </c>
      <c r="X228" s="88">
        <f>IFERROR(COUNTIF(Tabela7[Código CV],D228&amp;"v"),"")</f>
        <v>0</v>
      </c>
    </row>
    <row r="229" spans="2:24" ht="15" customHeight="1" x14ac:dyDescent="0.3">
      <c r="B229" s="109" t="str">
        <f>IFERROR(IF(D229&gt;1,_xlfn.XLOOKUP(D229, Tabela7[Código Negociação],Tabela7[Classe]),""),"")</f>
        <v/>
      </c>
      <c r="C229" s="43" t="str">
        <f>IFERROR(IF(D229&gt;1,_xlfn.XLOOKUP(D229, Tabela7[Código Negociação],Tabela7[Empresa Nome]),""),"")</f>
        <v/>
      </c>
      <c r="D229" s="82"/>
      <c r="E229" s="43" t="str">
        <f>IFERROR(IF(D229&gt;1,SUMIFS(Tabela7[Quantidade],Tabela7[Código Negociação],D229,Tabela7[C/V],"c")-SUMIFS(Tabela7[Quantidade],Tabela7[Código Negociação],D229,Tabela7[C/V],"v"),""),"")</f>
        <v/>
      </c>
      <c r="F229" s="73" t="str">
        <f>IFERROR(IF(D229&gt;1,_xlfn.XLOOKUP(D229&amp;"c",Tabela7[Código CV],Tabela7[VPM-C],,0),""),"")</f>
        <v/>
      </c>
      <c r="G229" s="106" t="str">
        <f>IFERROR(IF(D229&gt;1,SUMIFS(Tabela7[Preço Médio],Tabela7[Código Negociação],D229,Tabela7[C/V],"c"),"")/W229,"")</f>
        <v/>
      </c>
      <c r="H229" s="80" t="str">
        <f t="shared" si="31"/>
        <v/>
      </c>
      <c r="I229" s="73" t="str">
        <f>IFERROR(IF(D229&gt;1,_xlfn.XLOOKUP(D229, Cotação!D:D,Cotação!C:C),""),"")</f>
        <v/>
      </c>
      <c r="J229" s="80" t="str">
        <f t="shared" si="35"/>
        <v/>
      </c>
      <c r="K229" s="73" t="str">
        <f>IFERROR(IF(D229&gt;1,(I229*Apuração!$E229)-(Apuração!$G229*Apuração!$E229),""),"")</f>
        <v/>
      </c>
      <c r="L229" s="43" t="str">
        <f>IFERROR(IF(D229&gt;1,SUMIFS(Tabela7[Quantidade],Tabela7[Código Negociação],D229,Tabela7[C/V],"c"),""),"")</f>
        <v/>
      </c>
      <c r="M229" s="43" t="str">
        <f>IFERROR(IF(D229&gt;1,SUMIFS(Tabela7[Quantidade],Tabela7[Código Negociação],D229,Tabela7[C/V],"v"),""),"")</f>
        <v/>
      </c>
      <c r="N229" s="106" t="str">
        <f t="shared" si="32"/>
        <v/>
      </c>
      <c r="O229" s="73" t="str">
        <f>IFERROR(IF(D229&gt;1,_xlfn.XLOOKUP(D229&amp;"v",Tabela7[Código CV],Tabela7[VPM-V],,0),""),"")</f>
        <v/>
      </c>
      <c r="P229" s="106" t="str">
        <f>IFERROR(IF(D229&gt;1,SUMIFS(Tabela7[Preço Médio],Tabela7[Código Negociação],D229,Tabela7[C/V],"v"),"")/X229,"")</f>
        <v/>
      </c>
      <c r="Q229" s="106" t="str">
        <f t="shared" si="33"/>
        <v/>
      </c>
      <c r="R229" s="106" t="str">
        <f t="shared" si="34"/>
        <v/>
      </c>
      <c r="S229" s="106" t="str">
        <f t="shared" si="36"/>
        <v/>
      </c>
      <c r="T229" s="106" t="str">
        <f t="shared" si="37"/>
        <v/>
      </c>
      <c r="U229" s="106" t="str">
        <f t="shared" si="38"/>
        <v/>
      </c>
      <c r="V229" s="107" t="str">
        <f t="shared" si="39"/>
        <v/>
      </c>
      <c r="W229" s="88">
        <f>IFERROR(COUNTIF(Tabela7[Código CV],D229&amp;"c"),"")</f>
        <v>0</v>
      </c>
      <c r="X229" s="88">
        <f>IFERROR(COUNTIF(Tabela7[Código CV],D229&amp;"v"),"")</f>
        <v>0</v>
      </c>
    </row>
    <row r="230" spans="2:24" ht="15" customHeight="1" x14ac:dyDescent="0.3">
      <c r="B230" s="109" t="str">
        <f>IFERROR(IF(D230&gt;1,_xlfn.XLOOKUP(D230, Tabela7[Código Negociação],Tabela7[Classe]),""),"")</f>
        <v/>
      </c>
      <c r="C230" s="43" t="str">
        <f>IFERROR(IF(D230&gt;1,_xlfn.XLOOKUP(D230, Tabela7[Código Negociação],Tabela7[Empresa Nome]),""),"")</f>
        <v/>
      </c>
      <c r="D230" s="82"/>
      <c r="E230" s="43" t="str">
        <f>IFERROR(IF(D230&gt;1,SUMIFS(Tabela7[Quantidade],Tabela7[Código Negociação],D230,Tabela7[C/V],"c")-SUMIFS(Tabela7[Quantidade],Tabela7[Código Negociação],D230,Tabela7[C/V],"v"),""),"")</f>
        <v/>
      </c>
      <c r="F230" s="73" t="str">
        <f>IFERROR(IF(D230&gt;1,_xlfn.XLOOKUP(D230&amp;"c",Tabela7[Código CV],Tabela7[VPM-C],,0),""),"")</f>
        <v/>
      </c>
      <c r="G230" s="106" t="str">
        <f>IFERROR(IF(D230&gt;1,SUMIFS(Tabela7[Preço Médio],Tabela7[Código Negociação],D230,Tabela7[C/V],"c"),"")/W230,"")</f>
        <v/>
      </c>
      <c r="H230" s="80" t="str">
        <f t="shared" si="31"/>
        <v/>
      </c>
      <c r="I230" s="73" t="str">
        <f>IFERROR(IF(D230&gt;1,_xlfn.XLOOKUP(D230, Cotação!D:D,Cotação!C:C),""),"")</f>
        <v/>
      </c>
      <c r="J230" s="80" t="str">
        <f t="shared" si="35"/>
        <v/>
      </c>
      <c r="K230" s="73" t="str">
        <f>IFERROR(IF(D230&gt;1,(I230*Apuração!$E230)-(Apuração!$G230*Apuração!$E230),""),"")</f>
        <v/>
      </c>
      <c r="L230" s="43" t="str">
        <f>IFERROR(IF(D230&gt;1,SUMIFS(Tabela7[Quantidade],Tabela7[Código Negociação],D230,Tabela7[C/V],"c"),""),"")</f>
        <v/>
      </c>
      <c r="M230" s="43" t="str">
        <f>IFERROR(IF(D230&gt;1,SUMIFS(Tabela7[Quantidade],Tabela7[Código Negociação],D230,Tabela7[C/V],"v"),""),"")</f>
        <v/>
      </c>
      <c r="N230" s="106" t="str">
        <f t="shared" si="32"/>
        <v/>
      </c>
      <c r="O230" s="73" t="str">
        <f>IFERROR(IF(D230&gt;1,_xlfn.XLOOKUP(D230&amp;"v",Tabela7[Código CV],Tabela7[VPM-V],,0),""),"")</f>
        <v/>
      </c>
      <c r="P230" s="106" t="str">
        <f>IFERROR(IF(D230&gt;1,SUMIFS(Tabela7[Preço Médio],Tabela7[Código Negociação],D230,Tabela7[C/V],"v"),"")/X230,"")</f>
        <v/>
      </c>
      <c r="Q230" s="106" t="str">
        <f t="shared" si="33"/>
        <v/>
      </c>
      <c r="R230" s="106" t="str">
        <f t="shared" si="34"/>
        <v/>
      </c>
      <c r="S230" s="106" t="str">
        <f t="shared" si="36"/>
        <v/>
      </c>
      <c r="T230" s="106" t="str">
        <f t="shared" si="37"/>
        <v/>
      </c>
      <c r="U230" s="106" t="str">
        <f t="shared" si="38"/>
        <v/>
      </c>
      <c r="V230" s="107" t="str">
        <f t="shared" si="39"/>
        <v/>
      </c>
      <c r="W230" s="88">
        <f>IFERROR(COUNTIF(Tabela7[Código CV],D230&amp;"c"),"")</f>
        <v>0</v>
      </c>
      <c r="X230" s="88">
        <f>IFERROR(COUNTIF(Tabela7[Código CV],D230&amp;"v"),"")</f>
        <v>0</v>
      </c>
    </row>
    <row r="231" spans="2:24" ht="15" customHeight="1" x14ac:dyDescent="0.3">
      <c r="B231" s="109" t="str">
        <f>IFERROR(IF(D231&gt;1,_xlfn.XLOOKUP(D231, Tabela7[Código Negociação],Tabela7[Classe]),""),"")</f>
        <v/>
      </c>
      <c r="C231" s="43" t="str">
        <f>IFERROR(IF(D231&gt;1,_xlfn.XLOOKUP(D231, Tabela7[Código Negociação],Tabela7[Empresa Nome]),""),"")</f>
        <v/>
      </c>
      <c r="D231" s="82"/>
      <c r="E231" s="43" t="str">
        <f>IFERROR(IF(D231&gt;1,SUMIFS(Tabela7[Quantidade],Tabela7[Código Negociação],D231,Tabela7[C/V],"c")-SUMIFS(Tabela7[Quantidade],Tabela7[Código Negociação],D231,Tabela7[C/V],"v"),""),"")</f>
        <v/>
      </c>
      <c r="F231" s="73" t="str">
        <f>IFERROR(IF(D231&gt;1,_xlfn.XLOOKUP(D231&amp;"c",Tabela7[Código CV],Tabela7[VPM-C],,0),""),"")</f>
        <v/>
      </c>
      <c r="G231" s="106" t="str">
        <f>IFERROR(IF(D231&gt;1,SUMIFS(Tabela7[Preço Médio],Tabela7[Código Negociação],D231,Tabela7[C/V],"c"),"")/W231,"")</f>
        <v/>
      </c>
      <c r="H231" s="80" t="str">
        <f t="shared" si="31"/>
        <v/>
      </c>
      <c r="I231" s="73" t="str">
        <f>IFERROR(IF(D231&gt;1,_xlfn.XLOOKUP(D231, Cotação!D:D,Cotação!C:C),""),"")</f>
        <v/>
      </c>
      <c r="J231" s="80" t="str">
        <f t="shared" si="35"/>
        <v/>
      </c>
      <c r="K231" s="73" t="str">
        <f>IFERROR(IF(D231&gt;1,(I231*Apuração!$E231)-(Apuração!$G231*Apuração!$E231),""),"")</f>
        <v/>
      </c>
      <c r="L231" s="43" t="str">
        <f>IFERROR(IF(D231&gt;1,SUMIFS(Tabela7[Quantidade],Tabela7[Código Negociação],D231,Tabela7[C/V],"c"),""),"")</f>
        <v/>
      </c>
      <c r="M231" s="43" t="str">
        <f>IFERROR(IF(D231&gt;1,SUMIFS(Tabela7[Quantidade],Tabela7[Código Negociação],D231,Tabela7[C/V],"v"),""),"")</f>
        <v/>
      </c>
      <c r="N231" s="106" t="str">
        <f t="shared" si="32"/>
        <v/>
      </c>
      <c r="O231" s="73" t="str">
        <f>IFERROR(IF(D231&gt;1,_xlfn.XLOOKUP(D231&amp;"v",Tabela7[Código CV],Tabela7[VPM-V],,0),""),"")</f>
        <v/>
      </c>
      <c r="P231" s="106" t="str">
        <f>IFERROR(IF(D231&gt;1,SUMIFS(Tabela7[Preço Médio],Tabela7[Código Negociação],D231,Tabela7[C/V],"v"),"")/X231,"")</f>
        <v/>
      </c>
      <c r="Q231" s="106" t="str">
        <f t="shared" si="33"/>
        <v/>
      </c>
      <c r="R231" s="106" t="str">
        <f t="shared" si="34"/>
        <v/>
      </c>
      <c r="S231" s="106" t="str">
        <f t="shared" si="36"/>
        <v/>
      </c>
      <c r="T231" s="106" t="str">
        <f t="shared" si="37"/>
        <v/>
      </c>
      <c r="U231" s="106" t="str">
        <f t="shared" si="38"/>
        <v/>
      </c>
      <c r="V231" s="107" t="str">
        <f t="shared" si="39"/>
        <v/>
      </c>
      <c r="W231" s="88">
        <f>IFERROR(COUNTIF(Tabela7[Código CV],D231&amp;"c"),"")</f>
        <v>0</v>
      </c>
      <c r="X231" s="88">
        <f>IFERROR(COUNTIF(Tabela7[Código CV],D231&amp;"v"),"")</f>
        <v>0</v>
      </c>
    </row>
    <row r="232" spans="2:24" ht="15" customHeight="1" x14ac:dyDescent="0.3">
      <c r="B232" s="109" t="str">
        <f>IFERROR(IF(D232&gt;1,_xlfn.XLOOKUP(D232, Tabela7[Código Negociação],Tabela7[Classe]),""),"")</f>
        <v/>
      </c>
      <c r="C232" s="43" t="str">
        <f>IFERROR(IF(D232&gt;1,_xlfn.XLOOKUP(D232, Tabela7[Código Negociação],Tabela7[Empresa Nome]),""),"")</f>
        <v/>
      </c>
      <c r="D232" s="82"/>
      <c r="E232" s="43" t="str">
        <f>IFERROR(IF(D232&gt;1,SUMIFS(Tabela7[Quantidade],Tabela7[Código Negociação],D232,Tabela7[C/V],"c")-SUMIFS(Tabela7[Quantidade],Tabela7[Código Negociação],D232,Tabela7[C/V],"v"),""),"")</f>
        <v/>
      </c>
      <c r="F232" s="73" t="str">
        <f>IFERROR(IF(D232&gt;1,_xlfn.XLOOKUP(D232&amp;"c",Tabela7[Código CV],Tabela7[VPM-C],,0),""),"")</f>
        <v/>
      </c>
      <c r="G232" s="106" t="str">
        <f>IFERROR(IF(D232&gt;1,SUMIFS(Tabela7[Preço Médio],Tabela7[Código Negociação],D232,Tabela7[C/V],"c"),"")/W232,"")</f>
        <v/>
      </c>
      <c r="H232" s="80" t="str">
        <f t="shared" si="31"/>
        <v/>
      </c>
      <c r="I232" s="73" t="str">
        <f>IFERROR(IF(D232&gt;1,_xlfn.XLOOKUP(D232, Cotação!D:D,Cotação!C:C),""),"")</f>
        <v/>
      </c>
      <c r="J232" s="80" t="str">
        <f t="shared" si="35"/>
        <v/>
      </c>
      <c r="K232" s="73" t="str">
        <f>IFERROR(IF(D232&gt;1,(I232*Apuração!$E232)-(Apuração!$G232*Apuração!$E232),""),"")</f>
        <v/>
      </c>
      <c r="L232" s="43" t="str">
        <f>IFERROR(IF(D232&gt;1,SUMIFS(Tabela7[Quantidade],Tabela7[Código Negociação],D232,Tabela7[C/V],"c"),""),"")</f>
        <v/>
      </c>
      <c r="M232" s="43" t="str">
        <f>IFERROR(IF(D232&gt;1,SUMIFS(Tabela7[Quantidade],Tabela7[Código Negociação],D232,Tabela7[C/V],"v"),""),"")</f>
        <v/>
      </c>
      <c r="N232" s="106" t="str">
        <f t="shared" si="32"/>
        <v/>
      </c>
      <c r="O232" s="73" t="str">
        <f>IFERROR(IF(D232&gt;1,_xlfn.XLOOKUP(D232&amp;"v",Tabela7[Código CV],Tabela7[VPM-V],,0),""),"")</f>
        <v/>
      </c>
      <c r="P232" s="106" t="str">
        <f>IFERROR(IF(D232&gt;1,SUMIFS(Tabela7[Preço Médio],Tabela7[Código Negociação],D232,Tabela7[C/V],"v"),"")/X232,"")</f>
        <v/>
      </c>
      <c r="Q232" s="106" t="str">
        <f t="shared" si="33"/>
        <v/>
      </c>
      <c r="R232" s="106" t="str">
        <f t="shared" si="34"/>
        <v/>
      </c>
      <c r="S232" s="106" t="str">
        <f t="shared" si="36"/>
        <v/>
      </c>
      <c r="T232" s="106" t="str">
        <f t="shared" si="37"/>
        <v/>
      </c>
      <c r="U232" s="106" t="str">
        <f t="shared" si="38"/>
        <v/>
      </c>
      <c r="V232" s="107" t="str">
        <f t="shared" si="39"/>
        <v/>
      </c>
      <c r="W232" s="88">
        <f>IFERROR(COUNTIF(Tabela7[Código CV],D232&amp;"c"),"")</f>
        <v>0</v>
      </c>
      <c r="X232" s="88">
        <f>IFERROR(COUNTIF(Tabela7[Código CV],D232&amp;"v"),"")</f>
        <v>0</v>
      </c>
    </row>
    <row r="233" spans="2:24" ht="15" customHeight="1" x14ac:dyDescent="0.3">
      <c r="B233" s="109" t="str">
        <f>IFERROR(IF(D233&gt;1,_xlfn.XLOOKUP(D233, Tabela7[Código Negociação],Tabela7[Classe]),""),"")</f>
        <v/>
      </c>
      <c r="C233" s="43" t="str">
        <f>IFERROR(IF(D233&gt;1,_xlfn.XLOOKUP(D233, Tabela7[Código Negociação],Tabela7[Empresa Nome]),""),"")</f>
        <v/>
      </c>
      <c r="D233" s="82"/>
      <c r="E233" s="43" t="str">
        <f>IFERROR(IF(D233&gt;1,SUMIFS(Tabela7[Quantidade],Tabela7[Código Negociação],D233,Tabela7[C/V],"c")-SUMIFS(Tabela7[Quantidade],Tabela7[Código Negociação],D233,Tabela7[C/V],"v"),""),"")</f>
        <v/>
      </c>
      <c r="F233" s="73" t="str">
        <f>IFERROR(IF(D233&gt;1,_xlfn.XLOOKUP(D233&amp;"c",Tabela7[Código CV],Tabela7[VPM-C],,0),""),"")</f>
        <v/>
      </c>
      <c r="G233" s="106" t="str">
        <f>IFERROR(IF(D233&gt;1,SUMIFS(Tabela7[Preço Médio],Tabela7[Código Negociação],D233,Tabela7[C/V],"c"),"")/W233,"")</f>
        <v/>
      </c>
      <c r="H233" s="80" t="str">
        <f t="shared" si="31"/>
        <v/>
      </c>
      <c r="I233" s="73" t="str">
        <f>IFERROR(IF(D233&gt;1,_xlfn.XLOOKUP(D233, Cotação!D:D,Cotação!C:C),""),"")</f>
        <v/>
      </c>
      <c r="J233" s="80" t="str">
        <f t="shared" si="35"/>
        <v/>
      </c>
      <c r="K233" s="73" t="str">
        <f>IFERROR(IF(D233&gt;1,(I233*Apuração!$E233)-(Apuração!$G233*Apuração!$E233),""),"")</f>
        <v/>
      </c>
      <c r="L233" s="43" t="str">
        <f>IFERROR(IF(D233&gt;1,SUMIFS(Tabela7[Quantidade],Tabela7[Código Negociação],D233,Tabela7[C/V],"c"),""),"")</f>
        <v/>
      </c>
      <c r="M233" s="43" t="str">
        <f>IFERROR(IF(D233&gt;1,SUMIFS(Tabela7[Quantidade],Tabela7[Código Negociação],D233,Tabela7[C/V],"v"),""),"")</f>
        <v/>
      </c>
      <c r="N233" s="106" t="str">
        <f t="shared" si="32"/>
        <v/>
      </c>
      <c r="O233" s="73" t="str">
        <f>IFERROR(IF(D233&gt;1,_xlfn.XLOOKUP(D233&amp;"v",Tabela7[Código CV],Tabela7[VPM-V],,0),""),"")</f>
        <v/>
      </c>
      <c r="P233" s="106" t="str">
        <f>IFERROR(IF(D233&gt;1,SUMIFS(Tabela7[Preço Médio],Tabela7[Código Negociação],D233,Tabela7[C/V],"v"),"")/X233,"")</f>
        <v/>
      </c>
      <c r="Q233" s="106" t="str">
        <f t="shared" si="33"/>
        <v/>
      </c>
      <c r="R233" s="106" t="str">
        <f t="shared" si="34"/>
        <v/>
      </c>
      <c r="S233" s="106" t="str">
        <f t="shared" si="36"/>
        <v/>
      </c>
      <c r="T233" s="106" t="str">
        <f t="shared" si="37"/>
        <v/>
      </c>
      <c r="U233" s="106" t="str">
        <f t="shared" si="38"/>
        <v/>
      </c>
      <c r="V233" s="107" t="str">
        <f t="shared" si="39"/>
        <v/>
      </c>
      <c r="W233" s="88">
        <f>IFERROR(COUNTIF(Tabela7[Código CV],D233&amp;"c"),"")</f>
        <v>0</v>
      </c>
      <c r="X233" s="88">
        <f>IFERROR(COUNTIF(Tabela7[Código CV],D233&amp;"v"),"")</f>
        <v>0</v>
      </c>
    </row>
    <row r="234" spans="2:24" ht="15" customHeight="1" x14ac:dyDescent="0.3">
      <c r="B234" s="109" t="str">
        <f>IFERROR(IF(D234&gt;1,_xlfn.XLOOKUP(D234, Tabela7[Código Negociação],Tabela7[Classe]),""),"")</f>
        <v/>
      </c>
      <c r="C234" s="43" t="str">
        <f>IFERROR(IF(D234&gt;1,_xlfn.XLOOKUP(D234, Tabela7[Código Negociação],Tabela7[Empresa Nome]),""),"")</f>
        <v/>
      </c>
      <c r="D234" s="82"/>
      <c r="E234" s="43" t="str">
        <f>IFERROR(IF(D234&gt;1,SUMIFS(Tabela7[Quantidade],Tabela7[Código Negociação],D234,Tabela7[C/V],"c")-SUMIFS(Tabela7[Quantidade],Tabela7[Código Negociação],D234,Tabela7[C/V],"v"),""),"")</f>
        <v/>
      </c>
      <c r="F234" s="73" t="str">
        <f>IFERROR(IF(D234&gt;1,_xlfn.XLOOKUP(D234&amp;"c",Tabela7[Código CV],Tabela7[VPM-C],,0),""),"")</f>
        <v/>
      </c>
      <c r="G234" s="106" t="str">
        <f>IFERROR(IF(D234&gt;1,SUMIFS(Tabela7[Preço Médio],Tabela7[Código Negociação],D234,Tabela7[C/V],"c"),"")/W234,"")</f>
        <v/>
      </c>
      <c r="H234" s="80" t="str">
        <f t="shared" si="31"/>
        <v/>
      </c>
      <c r="I234" s="73" t="str">
        <f>IFERROR(IF(D234&gt;1,_xlfn.XLOOKUP(D234, Cotação!D:D,Cotação!C:C),""),"")</f>
        <v/>
      </c>
      <c r="J234" s="80" t="str">
        <f t="shared" si="35"/>
        <v/>
      </c>
      <c r="K234" s="73" t="str">
        <f>IFERROR(IF(D234&gt;1,(I234*Apuração!$E234)-(Apuração!$G234*Apuração!$E234),""),"")</f>
        <v/>
      </c>
      <c r="L234" s="43" t="str">
        <f>IFERROR(IF(D234&gt;1,SUMIFS(Tabela7[Quantidade],Tabela7[Código Negociação],D234,Tabela7[C/V],"c"),""),"")</f>
        <v/>
      </c>
      <c r="M234" s="43" t="str">
        <f>IFERROR(IF(D234&gt;1,SUMIFS(Tabela7[Quantidade],Tabela7[Código Negociação],D234,Tabela7[C/V],"v"),""),"")</f>
        <v/>
      </c>
      <c r="N234" s="106" t="str">
        <f t="shared" si="32"/>
        <v/>
      </c>
      <c r="O234" s="73" t="str">
        <f>IFERROR(IF(D234&gt;1,_xlfn.XLOOKUP(D234&amp;"v",Tabela7[Código CV],Tabela7[VPM-V],,0),""),"")</f>
        <v/>
      </c>
      <c r="P234" s="106" t="str">
        <f>IFERROR(IF(D234&gt;1,SUMIFS(Tabela7[Preço Médio],Tabela7[Código Negociação],D234,Tabela7[C/V],"v"),"")/X234,"")</f>
        <v/>
      </c>
      <c r="Q234" s="106" t="str">
        <f t="shared" si="33"/>
        <v/>
      </c>
      <c r="R234" s="106" t="str">
        <f t="shared" si="34"/>
        <v/>
      </c>
      <c r="S234" s="106" t="str">
        <f t="shared" si="36"/>
        <v/>
      </c>
      <c r="T234" s="106" t="str">
        <f t="shared" si="37"/>
        <v/>
      </c>
      <c r="U234" s="106" t="str">
        <f t="shared" si="38"/>
        <v/>
      </c>
      <c r="V234" s="107" t="str">
        <f t="shared" si="39"/>
        <v/>
      </c>
      <c r="W234" s="88">
        <f>IFERROR(COUNTIF(Tabela7[Código CV],D234&amp;"c"),"")</f>
        <v>0</v>
      </c>
      <c r="X234" s="88">
        <f>IFERROR(COUNTIF(Tabela7[Código CV],D234&amp;"v"),"")</f>
        <v>0</v>
      </c>
    </row>
    <row r="235" spans="2:24" ht="15" customHeight="1" x14ac:dyDescent="0.3">
      <c r="B235" s="109" t="str">
        <f>IFERROR(IF(D235&gt;1,_xlfn.XLOOKUP(D235, Tabela7[Código Negociação],Tabela7[Classe]),""),"")</f>
        <v/>
      </c>
      <c r="C235" s="43" t="str">
        <f>IFERROR(IF(D235&gt;1,_xlfn.XLOOKUP(D235, Tabela7[Código Negociação],Tabela7[Empresa Nome]),""),"")</f>
        <v/>
      </c>
      <c r="D235" s="82"/>
      <c r="E235" s="43" t="str">
        <f>IFERROR(IF(D235&gt;1,SUMIFS(Tabela7[Quantidade],Tabela7[Código Negociação],D235,Tabela7[C/V],"c")-SUMIFS(Tabela7[Quantidade],Tabela7[Código Negociação],D235,Tabela7[C/V],"v"),""),"")</f>
        <v/>
      </c>
      <c r="F235" s="73" t="str">
        <f>IFERROR(IF(D235&gt;1,_xlfn.XLOOKUP(D235&amp;"c",Tabela7[Código CV],Tabela7[VPM-C],,0),""),"")</f>
        <v/>
      </c>
      <c r="G235" s="106" t="str">
        <f>IFERROR(IF(D235&gt;1,SUMIFS(Tabela7[Preço Médio],Tabela7[Código Negociação],D235,Tabela7[C/V],"c"),"")/W235,"")</f>
        <v/>
      </c>
      <c r="H235" s="80" t="str">
        <f t="shared" si="31"/>
        <v/>
      </c>
      <c r="I235" s="73" t="str">
        <f>IFERROR(IF(D235&gt;1,_xlfn.XLOOKUP(D235, Cotação!D:D,Cotação!C:C),""),"")</f>
        <v/>
      </c>
      <c r="J235" s="80" t="str">
        <f t="shared" si="35"/>
        <v/>
      </c>
      <c r="K235" s="73" t="str">
        <f>IFERROR(IF(D235&gt;1,(I235*Apuração!$E235)-(Apuração!$G235*Apuração!$E235),""),"")</f>
        <v/>
      </c>
      <c r="L235" s="43" t="str">
        <f>IFERROR(IF(D235&gt;1,SUMIFS(Tabela7[Quantidade],Tabela7[Código Negociação],D235,Tabela7[C/V],"c"),""),"")</f>
        <v/>
      </c>
      <c r="M235" s="43" t="str">
        <f>IFERROR(IF(D235&gt;1,SUMIFS(Tabela7[Quantidade],Tabela7[Código Negociação],D235,Tabela7[C/V],"v"),""),"")</f>
        <v/>
      </c>
      <c r="N235" s="106" t="str">
        <f t="shared" si="32"/>
        <v/>
      </c>
      <c r="O235" s="73" t="str">
        <f>IFERROR(IF(D235&gt;1,_xlfn.XLOOKUP(D235&amp;"v",Tabela7[Código CV],Tabela7[VPM-V],,0),""),"")</f>
        <v/>
      </c>
      <c r="P235" s="106" t="str">
        <f>IFERROR(IF(D235&gt;1,SUMIFS(Tabela7[Preço Médio],Tabela7[Código Negociação],D235,Tabela7[C/V],"v"),"")/X235,"")</f>
        <v/>
      </c>
      <c r="Q235" s="106" t="str">
        <f t="shared" si="33"/>
        <v/>
      </c>
      <c r="R235" s="106" t="str">
        <f t="shared" si="34"/>
        <v/>
      </c>
      <c r="S235" s="106" t="str">
        <f t="shared" si="36"/>
        <v/>
      </c>
      <c r="T235" s="106" t="str">
        <f t="shared" si="37"/>
        <v/>
      </c>
      <c r="U235" s="106" t="str">
        <f t="shared" si="38"/>
        <v/>
      </c>
      <c r="V235" s="107" t="str">
        <f t="shared" si="39"/>
        <v/>
      </c>
      <c r="W235" s="88">
        <f>IFERROR(COUNTIF(Tabela7[Código CV],D235&amp;"c"),"")</f>
        <v>0</v>
      </c>
      <c r="X235" s="88">
        <f>IFERROR(COUNTIF(Tabela7[Código CV],D235&amp;"v"),"")</f>
        <v>0</v>
      </c>
    </row>
    <row r="236" spans="2:24" ht="15" customHeight="1" x14ac:dyDescent="0.3">
      <c r="B236" s="109" t="str">
        <f>IFERROR(IF(D236&gt;1,_xlfn.XLOOKUP(D236, Tabela7[Código Negociação],Tabela7[Classe]),""),"")</f>
        <v/>
      </c>
      <c r="C236" s="43" t="str">
        <f>IFERROR(IF(D236&gt;1,_xlfn.XLOOKUP(D236, Tabela7[Código Negociação],Tabela7[Empresa Nome]),""),"")</f>
        <v/>
      </c>
      <c r="D236" s="82"/>
      <c r="E236" s="43" t="str">
        <f>IFERROR(IF(D236&gt;1,SUMIFS(Tabela7[Quantidade],Tabela7[Código Negociação],D236,Tabela7[C/V],"c")-SUMIFS(Tabela7[Quantidade],Tabela7[Código Negociação],D236,Tabela7[C/V],"v"),""),"")</f>
        <v/>
      </c>
      <c r="F236" s="73" t="str">
        <f>IFERROR(IF(D236&gt;1,_xlfn.XLOOKUP(D236&amp;"c",Tabela7[Código CV],Tabela7[VPM-C],,0),""),"")</f>
        <v/>
      </c>
      <c r="G236" s="106" t="str">
        <f>IFERROR(IF(D236&gt;1,SUMIFS(Tabela7[Preço Médio],Tabela7[Código Negociação],D236,Tabela7[C/V],"c"),"")/W236,"")</f>
        <v/>
      </c>
      <c r="H236" s="80" t="str">
        <f t="shared" si="31"/>
        <v/>
      </c>
      <c r="I236" s="73" t="str">
        <f>IFERROR(IF(D236&gt;1,_xlfn.XLOOKUP(D236, Cotação!D:D,Cotação!C:C),""),"")</f>
        <v/>
      </c>
      <c r="J236" s="80" t="str">
        <f t="shared" si="35"/>
        <v/>
      </c>
      <c r="K236" s="73" t="str">
        <f>IFERROR(IF(D236&gt;1,(I236*Apuração!$E236)-(Apuração!$G236*Apuração!$E236),""),"")</f>
        <v/>
      </c>
      <c r="L236" s="43" t="str">
        <f>IFERROR(IF(D236&gt;1,SUMIFS(Tabela7[Quantidade],Tabela7[Código Negociação],D236,Tabela7[C/V],"c"),""),"")</f>
        <v/>
      </c>
      <c r="M236" s="43" t="str">
        <f>IFERROR(IF(D236&gt;1,SUMIFS(Tabela7[Quantidade],Tabela7[Código Negociação],D236,Tabela7[C/V],"v"),""),"")</f>
        <v/>
      </c>
      <c r="N236" s="106" t="str">
        <f t="shared" si="32"/>
        <v/>
      </c>
      <c r="O236" s="73" t="str">
        <f>IFERROR(IF(D236&gt;1,_xlfn.XLOOKUP(D236&amp;"v",Tabela7[Código CV],Tabela7[VPM-V],,0),""),"")</f>
        <v/>
      </c>
      <c r="P236" s="106" t="str">
        <f>IFERROR(IF(D236&gt;1,SUMIFS(Tabela7[Preço Médio],Tabela7[Código Negociação],D236,Tabela7[C/V],"v"),"")/X236,"")</f>
        <v/>
      </c>
      <c r="Q236" s="106" t="str">
        <f t="shared" si="33"/>
        <v/>
      </c>
      <c r="R236" s="106" t="str">
        <f t="shared" si="34"/>
        <v/>
      </c>
      <c r="S236" s="106" t="str">
        <f t="shared" si="36"/>
        <v/>
      </c>
      <c r="T236" s="106" t="str">
        <f t="shared" si="37"/>
        <v/>
      </c>
      <c r="U236" s="106" t="str">
        <f t="shared" si="38"/>
        <v/>
      </c>
      <c r="V236" s="107" t="str">
        <f t="shared" si="39"/>
        <v/>
      </c>
      <c r="W236" s="88">
        <f>IFERROR(COUNTIF(Tabela7[Código CV],D236&amp;"c"),"")</f>
        <v>0</v>
      </c>
      <c r="X236" s="88">
        <f>IFERROR(COUNTIF(Tabela7[Código CV],D236&amp;"v"),"")</f>
        <v>0</v>
      </c>
    </row>
    <row r="237" spans="2:24" ht="15" customHeight="1" x14ac:dyDescent="0.3">
      <c r="B237" s="109" t="str">
        <f>IFERROR(IF(D237&gt;1,_xlfn.XLOOKUP(D237, Tabela7[Código Negociação],Tabela7[Classe]),""),"")</f>
        <v/>
      </c>
      <c r="C237" s="43" t="str">
        <f>IFERROR(IF(D237&gt;1,_xlfn.XLOOKUP(D237, Tabela7[Código Negociação],Tabela7[Empresa Nome]),""),"")</f>
        <v/>
      </c>
      <c r="D237" s="82"/>
      <c r="E237" s="43" t="str">
        <f>IFERROR(IF(D237&gt;1,SUMIFS(Tabela7[Quantidade],Tabela7[Código Negociação],D237,Tabela7[C/V],"c")-SUMIFS(Tabela7[Quantidade],Tabela7[Código Negociação],D237,Tabela7[C/V],"v"),""),"")</f>
        <v/>
      </c>
      <c r="F237" s="73" t="str">
        <f>IFERROR(IF(D237&gt;1,_xlfn.XLOOKUP(D237&amp;"c",Tabela7[Código CV],Tabela7[VPM-C],,0),""),"")</f>
        <v/>
      </c>
      <c r="G237" s="106" t="str">
        <f>IFERROR(IF(D237&gt;1,SUMIFS(Tabela7[Preço Médio],Tabela7[Código Negociação],D237,Tabela7[C/V],"c"),"")/W237,"")</f>
        <v/>
      </c>
      <c r="H237" s="80" t="str">
        <f t="shared" si="31"/>
        <v/>
      </c>
      <c r="I237" s="73" t="str">
        <f>IFERROR(IF(D237&gt;1,_xlfn.XLOOKUP(D237, Cotação!D:D,Cotação!C:C),""),"")</f>
        <v/>
      </c>
      <c r="J237" s="80" t="str">
        <f t="shared" si="35"/>
        <v/>
      </c>
      <c r="K237" s="73" t="str">
        <f>IFERROR(IF(D237&gt;1,(I237*Apuração!$E237)-(Apuração!$G237*Apuração!$E237),""),"")</f>
        <v/>
      </c>
      <c r="L237" s="43" t="str">
        <f>IFERROR(IF(D237&gt;1,SUMIFS(Tabela7[Quantidade],Tabela7[Código Negociação],D237,Tabela7[C/V],"c"),""),"")</f>
        <v/>
      </c>
      <c r="M237" s="43" t="str">
        <f>IFERROR(IF(D237&gt;1,SUMIFS(Tabela7[Quantidade],Tabela7[Código Negociação],D237,Tabela7[C/V],"v"),""),"")</f>
        <v/>
      </c>
      <c r="N237" s="106" t="str">
        <f t="shared" si="32"/>
        <v/>
      </c>
      <c r="O237" s="73" t="str">
        <f>IFERROR(IF(D237&gt;1,_xlfn.XLOOKUP(D237&amp;"v",Tabela7[Código CV],Tabela7[VPM-V],,0),""),"")</f>
        <v/>
      </c>
      <c r="P237" s="106" t="str">
        <f>IFERROR(IF(D237&gt;1,SUMIFS(Tabela7[Preço Médio],Tabela7[Código Negociação],D237,Tabela7[C/V],"v"),"")/X237,"")</f>
        <v/>
      </c>
      <c r="Q237" s="106" t="str">
        <f t="shared" si="33"/>
        <v/>
      </c>
      <c r="R237" s="106" t="str">
        <f t="shared" si="34"/>
        <v/>
      </c>
      <c r="S237" s="106" t="str">
        <f t="shared" si="36"/>
        <v/>
      </c>
      <c r="T237" s="106" t="str">
        <f t="shared" si="37"/>
        <v/>
      </c>
      <c r="U237" s="106" t="str">
        <f t="shared" si="38"/>
        <v/>
      </c>
      <c r="V237" s="107" t="str">
        <f t="shared" si="39"/>
        <v/>
      </c>
      <c r="W237" s="88">
        <f>IFERROR(COUNTIF(Tabela7[Código CV],D237&amp;"c"),"")</f>
        <v>0</v>
      </c>
      <c r="X237" s="88">
        <f>IFERROR(COUNTIF(Tabela7[Código CV],D237&amp;"v"),"")</f>
        <v>0</v>
      </c>
    </row>
    <row r="238" spans="2:24" ht="15" customHeight="1" x14ac:dyDescent="0.3">
      <c r="B238" s="109" t="str">
        <f>IFERROR(IF(D238&gt;1,_xlfn.XLOOKUP(D238, Tabela7[Código Negociação],Tabela7[Classe]),""),"")</f>
        <v/>
      </c>
      <c r="C238" s="43" t="str">
        <f>IFERROR(IF(D238&gt;1,_xlfn.XLOOKUP(D238, Tabela7[Código Negociação],Tabela7[Empresa Nome]),""),"")</f>
        <v/>
      </c>
      <c r="D238" s="82"/>
      <c r="E238" s="43" t="str">
        <f>IFERROR(IF(D238&gt;1,SUMIFS(Tabela7[Quantidade],Tabela7[Código Negociação],D238,Tabela7[C/V],"c")-SUMIFS(Tabela7[Quantidade],Tabela7[Código Negociação],D238,Tabela7[C/V],"v"),""),"")</f>
        <v/>
      </c>
      <c r="F238" s="73" t="str">
        <f>IFERROR(IF(D238&gt;1,_xlfn.XLOOKUP(D238&amp;"c",Tabela7[Código CV],Tabela7[VPM-C],,0),""),"")</f>
        <v/>
      </c>
      <c r="G238" s="106" t="str">
        <f>IFERROR(IF(D238&gt;1,SUMIFS(Tabela7[Preço Médio],Tabela7[Código Negociação],D238,Tabela7[C/V],"c"),"")/W238,"")</f>
        <v/>
      </c>
      <c r="H238" s="80" t="str">
        <f t="shared" si="31"/>
        <v/>
      </c>
      <c r="I238" s="73" t="str">
        <f>IFERROR(IF(D238&gt;1,_xlfn.XLOOKUP(D238, Cotação!D:D,Cotação!C:C),""),"")</f>
        <v/>
      </c>
      <c r="J238" s="80" t="str">
        <f t="shared" si="35"/>
        <v/>
      </c>
      <c r="K238" s="73" t="str">
        <f>IFERROR(IF(D238&gt;1,(I238*Apuração!$E238)-(Apuração!$G238*Apuração!$E238),""),"")</f>
        <v/>
      </c>
      <c r="L238" s="43" t="str">
        <f>IFERROR(IF(D238&gt;1,SUMIFS(Tabela7[Quantidade],Tabela7[Código Negociação],D238,Tabela7[C/V],"c"),""),"")</f>
        <v/>
      </c>
      <c r="M238" s="43" t="str">
        <f>IFERROR(IF(D238&gt;1,SUMIFS(Tabela7[Quantidade],Tabela7[Código Negociação],D238,Tabela7[C/V],"v"),""),"")</f>
        <v/>
      </c>
      <c r="N238" s="106" t="str">
        <f t="shared" si="32"/>
        <v/>
      </c>
      <c r="O238" s="73" t="str">
        <f>IFERROR(IF(D238&gt;1,_xlfn.XLOOKUP(D238&amp;"v",Tabela7[Código CV],Tabela7[VPM-V],,0),""),"")</f>
        <v/>
      </c>
      <c r="P238" s="106" t="str">
        <f>IFERROR(IF(D238&gt;1,SUMIFS(Tabela7[Preço Médio],Tabela7[Código Negociação],D238,Tabela7[C/V],"v"),"")/X238,"")</f>
        <v/>
      </c>
      <c r="Q238" s="106" t="str">
        <f t="shared" si="33"/>
        <v/>
      </c>
      <c r="R238" s="106" t="str">
        <f t="shared" si="34"/>
        <v/>
      </c>
      <c r="S238" s="106" t="str">
        <f t="shared" si="36"/>
        <v/>
      </c>
      <c r="T238" s="106" t="str">
        <f t="shared" si="37"/>
        <v/>
      </c>
      <c r="U238" s="106" t="str">
        <f t="shared" si="38"/>
        <v/>
      </c>
      <c r="V238" s="107" t="str">
        <f t="shared" si="39"/>
        <v/>
      </c>
      <c r="W238" s="88">
        <f>IFERROR(COUNTIF(Tabela7[Código CV],D238&amp;"c"),"")</f>
        <v>0</v>
      </c>
      <c r="X238" s="88">
        <f>IFERROR(COUNTIF(Tabela7[Código CV],D238&amp;"v"),"")</f>
        <v>0</v>
      </c>
    </row>
    <row r="239" spans="2:24" ht="15" customHeight="1" x14ac:dyDescent="0.3">
      <c r="B239" s="109" t="str">
        <f>IFERROR(IF(D239&gt;1,_xlfn.XLOOKUP(D239, Tabela7[Código Negociação],Tabela7[Classe]),""),"")</f>
        <v/>
      </c>
      <c r="C239" s="43" t="str">
        <f>IFERROR(IF(D239&gt;1,_xlfn.XLOOKUP(D239, Tabela7[Código Negociação],Tabela7[Empresa Nome]),""),"")</f>
        <v/>
      </c>
      <c r="D239" s="82"/>
      <c r="E239" s="43" t="str">
        <f>IFERROR(IF(D239&gt;1,SUMIFS(Tabela7[Quantidade],Tabela7[Código Negociação],D239,Tabela7[C/V],"c")-SUMIFS(Tabela7[Quantidade],Tabela7[Código Negociação],D239,Tabela7[C/V],"v"),""),"")</f>
        <v/>
      </c>
      <c r="F239" s="73" t="str">
        <f>IFERROR(IF(D239&gt;1,_xlfn.XLOOKUP(D239&amp;"c",Tabela7[Código CV],Tabela7[VPM-C],,0),""),"")</f>
        <v/>
      </c>
      <c r="G239" s="106" t="str">
        <f>IFERROR(IF(D239&gt;1,SUMIFS(Tabela7[Preço Médio],Tabela7[Código Negociação],D239,Tabela7[C/V],"c"),"")/W239,"")</f>
        <v/>
      </c>
      <c r="H239" s="80" t="str">
        <f t="shared" si="31"/>
        <v/>
      </c>
      <c r="I239" s="73" t="str">
        <f>IFERROR(IF(D239&gt;1,_xlfn.XLOOKUP(D239, Cotação!D:D,Cotação!C:C),""),"")</f>
        <v/>
      </c>
      <c r="J239" s="80" t="str">
        <f t="shared" si="35"/>
        <v/>
      </c>
      <c r="K239" s="73" t="str">
        <f>IFERROR(IF(D239&gt;1,(I239*Apuração!$E239)-(Apuração!$G239*Apuração!$E239),""),"")</f>
        <v/>
      </c>
      <c r="L239" s="43" t="str">
        <f>IFERROR(IF(D239&gt;1,SUMIFS(Tabela7[Quantidade],Tabela7[Código Negociação],D239,Tabela7[C/V],"c"),""),"")</f>
        <v/>
      </c>
      <c r="M239" s="43" t="str">
        <f>IFERROR(IF(D239&gt;1,SUMIFS(Tabela7[Quantidade],Tabela7[Código Negociação],D239,Tabela7[C/V],"v"),""),"")</f>
        <v/>
      </c>
      <c r="N239" s="106" t="str">
        <f t="shared" si="32"/>
        <v/>
      </c>
      <c r="O239" s="73" t="str">
        <f>IFERROR(IF(D239&gt;1,_xlfn.XLOOKUP(D239&amp;"v",Tabela7[Código CV],Tabela7[VPM-V],,0),""),"")</f>
        <v/>
      </c>
      <c r="P239" s="106" t="str">
        <f>IFERROR(IF(D239&gt;1,SUMIFS(Tabela7[Preço Médio],Tabela7[Código Negociação],D239,Tabela7[C/V],"v"),"")/X239,"")</f>
        <v/>
      </c>
      <c r="Q239" s="106" t="str">
        <f t="shared" si="33"/>
        <v/>
      </c>
      <c r="R239" s="106" t="str">
        <f t="shared" si="34"/>
        <v/>
      </c>
      <c r="S239" s="106" t="str">
        <f t="shared" si="36"/>
        <v/>
      </c>
      <c r="T239" s="106" t="str">
        <f t="shared" si="37"/>
        <v/>
      </c>
      <c r="U239" s="106" t="str">
        <f t="shared" si="38"/>
        <v/>
      </c>
      <c r="V239" s="107" t="str">
        <f t="shared" si="39"/>
        <v/>
      </c>
      <c r="W239" s="88">
        <f>IFERROR(COUNTIF(Tabela7[Código CV],D239&amp;"c"),"")</f>
        <v>0</v>
      </c>
      <c r="X239" s="88">
        <f>IFERROR(COUNTIF(Tabela7[Código CV],D239&amp;"v"),"")</f>
        <v>0</v>
      </c>
    </row>
    <row r="240" spans="2:24" ht="15" customHeight="1" x14ac:dyDescent="0.3">
      <c r="B240" s="109" t="str">
        <f>IFERROR(IF(D240&gt;1,_xlfn.XLOOKUP(D240, Tabela7[Código Negociação],Tabela7[Classe]),""),"")</f>
        <v/>
      </c>
      <c r="C240" s="43" t="str">
        <f>IFERROR(IF(D240&gt;1,_xlfn.XLOOKUP(D240, Tabela7[Código Negociação],Tabela7[Empresa Nome]),""),"")</f>
        <v/>
      </c>
      <c r="D240" s="82"/>
      <c r="E240" s="43" t="str">
        <f>IFERROR(IF(D240&gt;1,SUMIFS(Tabela7[Quantidade],Tabela7[Código Negociação],D240,Tabela7[C/V],"c")-SUMIFS(Tabela7[Quantidade],Tabela7[Código Negociação],D240,Tabela7[C/V],"v"),""),"")</f>
        <v/>
      </c>
      <c r="F240" s="73" t="str">
        <f>IFERROR(IF(D240&gt;1,_xlfn.XLOOKUP(D240&amp;"c",Tabela7[Código CV],Tabela7[VPM-C],,0),""),"")</f>
        <v/>
      </c>
      <c r="G240" s="106" t="str">
        <f>IFERROR(IF(D240&gt;1,SUMIFS(Tabela7[Preço Médio],Tabela7[Código Negociação],D240,Tabela7[C/V],"c"),"")/W240,"")</f>
        <v/>
      </c>
      <c r="H240" s="80" t="str">
        <f t="shared" si="31"/>
        <v/>
      </c>
      <c r="I240" s="73" t="str">
        <f>IFERROR(IF(D240&gt;1,_xlfn.XLOOKUP(D240, Cotação!D:D,Cotação!C:C),""),"")</f>
        <v/>
      </c>
      <c r="J240" s="80" t="str">
        <f t="shared" si="35"/>
        <v/>
      </c>
      <c r="K240" s="73" t="str">
        <f>IFERROR(IF(D240&gt;1,(I240*Apuração!$E240)-(Apuração!$G240*Apuração!$E240),""),"")</f>
        <v/>
      </c>
      <c r="L240" s="43" t="str">
        <f>IFERROR(IF(D240&gt;1,SUMIFS(Tabela7[Quantidade],Tabela7[Código Negociação],D240,Tabela7[C/V],"c"),""),"")</f>
        <v/>
      </c>
      <c r="M240" s="43" t="str">
        <f>IFERROR(IF(D240&gt;1,SUMIFS(Tabela7[Quantidade],Tabela7[Código Negociação],D240,Tabela7[C/V],"v"),""),"")</f>
        <v/>
      </c>
      <c r="N240" s="106" t="str">
        <f t="shared" si="32"/>
        <v/>
      </c>
      <c r="O240" s="73" t="str">
        <f>IFERROR(IF(D240&gt;1,_xlfn.XLOOKUP(D240&amp;"v",Tabela7[Código CV],Tabela7[VPM-V],,0),""),"")</f>
        <v/>
      </c>
      <c r="P240" s="106" t="str">
        <f>IFERROR(IF(D240&gt;1,SUMIFS(Tabela7[Preço Médio],Tabela7[Código Negociação],D240,Tabela7[C/V],"v"),"")/X240,"")</f>
        <v/>
      </c>
      <c r="Q240" s="106" t="str">
        <f t="shared" si="33"/>
        <v/>
      </c>
      <c r="R240" s="106" t="str">
        <f t="shared" si="34"/>
        <v/>
      </c>
      <c r="S240" s="106" t="str">
        <f t="shared" si="36"/>
        <v/>
      </c>
      <c r="T240" s="106" t="str">
        <f t="shared" si="37"/>
        <v/>
      </c>
      <c r="U240" s="106" t="str">
        <f t="shared" si="38"/>
        <v/>
      </c>
      <c r="V240" s="107" t="str">
        <f t="shared" si="39"/>
        <v/>
      </c>
      <c r="W240" s="88">
        <f>IFERROR(COUNTIF(Tabela7[Código CV],D240&amp;"c"),"")</f>
        <v>0</v>
      </c>
      <c r="X240" s="88">
        <f>IFERROR(COUNTIF(Tabela7[Código CV],D240&amp;"v"),"")</f>
        <v>0</v>
      </c>
    </row>
    <row r="241" spans="2:24" ht="15" customHeight="1" x14ac:dyDescent="0.3">
      <c r="B241" s="109" t="str">
        <f>IFERROR(IF(D241&gt;1,_xlfn.XLOOKUP(D241, Tabela7[Código Negociação],Tabela7[Classe]),""),"")</f>
        <v/>
      </c>
      <c r="C241" s="43" t="str">
        <f>IFERROR(IF(D241&gt;1,_xlfn.XLOOKUP(D241, Tabela7[Código Negociação],Tabela7[Empresa Nome]),""),"")</f>
        <v/>
      </c>
      <c r="D241" s="82"/>
      <c r="E241" s="43" t="str">
        <f>IFERROR(IF(D241&gt;1,SUMIFS(Tabela7[Quantidade],Tabela7[Código Negociação],D241,Tabela7[C/V],"c")-SUMIFS(Tabela7[Quantidade],Tabela7[Código Negociação],D241,Tabela7[C/V],"v"),""),"")</f>
        <v/>
      </c>
      <c r="F241" s="73" t="str">
        <f>IFERROR(IF(D241&gt;1,_xlfn.XLOOKUP(D241&amp;"c",Tabela7[Código CV],Tabela7[VPM-C],,0),""),"")</f>
        <v/>
      </c>
      <c r="G241" s="106" t="str">
        <f>IFERROR(IF(D241&gt;1,SUMIFS(Tabela7[Preço Médio],Tabela7[Código Negociação],D241,Tabela7[C/V],"c"),"")/W241,"")</f>
        <v/>
      </c>
      <c r="H241" s="80" t="str">
        <f t="shared" si="31"/>
        <v/>
      </c>
      <c r="I241" s="73" t="str">
        <f>IFERROR(IF(D241&gt;1,_xlfn.XLOOKUP(D241, Cotação!D:D,Cotação!C:C),""),"")</f>
        <v/>
      </c>
      <c r="J241" s="80" t="str">
        <f t="shared" si="35"/>
        <v/>
      </c>
      <c r="K241" s="73" t="str">
        <f>IFERROR(IF(D241&gt;1,(I241*Apuração!$E241)-(Apuração!$G241*Apuração!$E241),""),"")</f>
        <v/>
      </c>
      <c r="L241" s="43" t="str">
        <f>IFERROR(IF(D241&gt;1,SUMIFS(Tabela7[Quantidade],Tabela7[Código Negociação],D241,Tabela7[C/V],"c"),""),"")</f>
        <v/>
      </c>
      <c r="M241" s="43" t="str">
        <f>IFERROR(IF(D241&gt;1,SUMIFS(Tabela7[Quantidade],Tabela7[Código Negociação],D241,Tabela7[C/V],"v"),""),"")</f>
        <v/>
      </c>
      <c r="N241" s="106" t="str">
        <f t="shared" si="32"/>
        <v/>
      </c>
      <c r="O241" s="73" t="str">
        <f>IFERROR(IF(D241&gt;1,_xlfn.XLOOKUP(D241&amp;"v",Tabela7[Código CV],Tabela7[VPM-V],,0),""),"")</f>
        <v/>
      </c>
      <c r="P241" s="106" t="str">
        <f>IFERROR(IF(D241&gt;1,SUMIFS(Tabela7[Preço Médio],Tabela7[Código Negociação],D241,Tabela7[C/V],"v"),"")/X241,"")</f>
        <v/>
      </c>
      <c r="Q241" s="106" t="str">
        <f t="shared" si="33"/>
        <v/>
      </c>
      <c r="R241" s="106" t="str">
        <f t="shared" si="34"/>
        <v/>
      </c>
      <c r="S241" s="106" t="str">
        <f t="shared" si="36"/>
        <v/>
      </c>
      <c r="T241" s="106" t="str">
        <f t="shared" si="37"/>
        <v/>
      </c>
      <c r="U241" s="106" t="str">
        <f t="shared" si="38"/>
        <v/>
      </c>
      <c r="V241" s="107" t="str">
        <f t="shared" si="39"/>
        <v/>
      </c>
      <c r="W241" s="88">
        <f>IFERROR(COUNTIF(Tabela7[Código CV],D241&amp;"c"),"")</f>
        <v>0</v>
      </c>
      <c r="X241" s="88">
        <f>IFERROR(COUNTIF(Tabela7[Código CV],D241&amp;"v"),"")</f>
        <v>0</v>
      </c>
    </row>
    <row r="242" spans="2:24" ht="15" customHeight="1" x14ac:dyDescent="0.3">
      <c r="B242" s="109" t="str">
        <f>IFERROR(IF(D242&gt;1,_xlfn.XLOOKUP(D242, Tabela7[Código Negociação],Tabela7[Classe]),""),"")</f>
        <v/>
      </c>
      <c r="C242" s="43" t="str">
        <f>IFERROR(IF(D242&gt;1,_xlfn.XLOOKUP(D242, Tabela7[Código Negociação],Tabela7[Empresa Nome]),""),"")</f>
        <v/>
      </c>
      <c r="D242" s="82"/>
      <c r="E242" s="43" t="str">
        <f>IFERROR(IF(D242&gt;1,SUMIFS(Tabela7[Quantidade],Tabela7[Código Negociação],D242,Tabela7[C/V],"c")-SUMIFS(Tabela7[Quantidade],Tabela7[Código Negociação],D242,Tabela7[C/V],"v"),""),"")</f>
        <v/>
      </c>
      <c r="F242" s="73" t="str">
        <f>IFERROR(IF(D242&gt;1,_xlfn.XLOOKUP(D242&amp;"c",Tabela7[Código CV],Tabela7[VPM-C],,0),""),"")</f>
        <v/>
      </c>
      <c r="G242" s="106" t="str">
        <f>IFERROR(IF(D242&gt;1,SUMIFS(Tabela7[Preço Médio],Tabela7[Código Negociação],D242,Tabela7[C/V],"c"),"")/W242,"")</f>
        <v/>
      </c>
      <c r="H242" s="80" t="str">
        <f t="shared" si="31"/>
        <v/>
      </c>
      <c r="I242" s="73" t="str">
        <f>IFERROR(IF(D242&gt;1,_xlfn.XLOOKUP(D242, Cotação!D:D,Cotação!C:C),""),"")</f>
        <v/>
      </c>
      <c r="J242" s="80" t="str">
        <f t="shared" si="35"/>
        <v/>
      </c>
      <c r="K242" s="73" t="str">
        <f>IFERROR(IF(D242&gt;1,(I242*Apuração!$E242)-(Apuração!$G242*Apuração!$E242),""),"")</f>
        <v/>
      </c>
      <c r="L242" s="43" t="str">
        <f>IFERROR(IF(D242&gt;1,SUMIFS(Tabela7[Quantidade],Tabela7[Código Negociação],D242,Tabela7[C/V],"c"),""),"")</f>
        <v/>
      </c>
      <c r="M242" s="43" t="str">
        <f>IFERROR(IF(D242&gt;1,SUMIFS(Tabela7[Quantidade],Tabela7[Código Negociação],D242,Tabela7[C/V],"v"),""),"")</f>
        <v/>
      </c>
      <c r="N242" s="106" t="str">
        <f t="shared" si="32"/>
        <v/>
      </c>
      <c r="O242" s="73" t="str">
        <f>IFERROR(IF(D242&gt;1,_xlfn.XLOOKUP(D242&amp;"v",Tabela7[Código CV],Tabela7[VPM-V],,0),""),"")</f>
        <v/>
      </c>
      <c r="P242" s="106" t="str">
        <f>IFERROR(IF(D242&gt;1,SUMIFS(Tabela7[Preço Médio],Tabela7[Código Negociação],D242,Tabela7[C/V],"v"),"")/X242,"")</f>
        <v/>
      </c>
      <c r="Q242" s="106" t="str">
        <f t="shared" si="33"/>
        <v/>
      </c>
      <c r="R242" s="106" t="str">
        <f t="shared" si="34"/>
        <v/>
      </c>
      <c r="S242" s="106" t="str">
        <f t="shared" si="36"/>
        <v/>
      </c>
      <c r="T242" s="106" t="str">
        <f t="shared" si="37"/>
        <v/>
      </c>
      <c r="U242" s="106" t="str">
        <f t="shared" si="38"/>
        <v/>
      </c>
      <c r="V242" s="107" t="str">
        <f t="shared" si="39"/>
        <v/>
      </c>
      <c r="W242" s="88">
        <f>IFERROR(COUNTIF(Tabela7[Código CV],D242&amp;"c"),"")</f>
        <v>0</v>
      </c>
      <c r="X242" s="88">
        <f>IFERROR(COUNTIF(Tabela7[Código CV],D242&amp;"v"),"")</f>
        <v>0</v>
      </c>
    </row>
    <row r="243" spans="2:24" ht="15" customHeight="1" x14ac:dyDescent="0.3">
      <c r="B243" s="109" t="str">
        <f>IFERROR(IF(D243&gt;1,_xlfn.XLOOKUP(D243, Tabela7[Código Negociação],Tabela7[Classe]),""),"")</f>
        <v/>
      </c>
      <c r="C243" s="43" t="str">
        <f>IFERROR(IF(D243&gt;1,_xlfn.XLOOKUP(D243, Tabela7[Código Negociação],Tabela7[Empresa Nome]),""),"")</f>
        <v/>
      </c>
      <c r="D243" s="82"/>
      <c r="E243" s="43" t="str">
        <f>IFERROR(IF(D243&gt;1,SUMIFS(Tabela7[Quantidade],Tabela7[Código Negociação],D243,Tabela7[C/V],"c")-SUMIFS(Tabela7[Quantidade],Tabela7[Código Negociação],D243,Tabela7[C/V],"v"),""),"")</f>
        <v/>
      </c>
      <c r="F243" s="73" t="str">
        <f>IFERROR(IF(D243&gt;1,_xlfn.XLOOKUP(D243&amp;"c",Tabela7[Código CV],Tabela7[VPM-C],,0),""),"")</f>
        <v/>
      </c>
      <c r="G243" s="106" t="str">
        <f>IFERROR(IF(D243&gt;1,SUMIFS(Tabela7[Preço Médio],Tabela7[Código Negociação],D243,Tabela7[C/V],"c"),"")/W243,"")</f>
        <v/>
      </c>
      <c r="H243" s="80" t="str">
        <f t="shared" si="31"/>
        <v/>
      </c>
      <c r="I243" s="73" t="str">
        <f>IFERROR(IF(D243&gt;1,_xlfn.XLOOKUP(D243, Cotação!D:D,Cotação!C:C),""),"")</f>
        <v/>
      </c>
      <c r="J243" s="80" t="str">
        <f t="shared" si="35"/>
        <v/>
      </c>
      <c r="K243" s="73" t="str">
        <f>IFERROR(IF(D243&gt;1,(I243*Apuração!$E243)-(Apuração!$G243*Apuração!$E243),""),"")</f>
        <v/>
      </c>
      <c r="L243" s="43" t="str">
        <f>IFERROR(IF(D243&gt;1,SUMIFS(Tabela7[Quantidade],Tabela7[Código Negociação],D243,Tabela7[C/V],"c"),""),"")</f>
        <v/>
      </c>
      <c r="M243" s="43" t="str">
        <f>IFERROR(IF(D243&gt;1,SUMIFS(Tabela7[Quantidade],Tabela7[Código Negociação],D243,Tabela7[C/V],"v"),""),"")</f>
        <v/>
      </c>
      <c r="N243" s="106" t="str">
        <f t="shared" si="32"/>
        <v/>
      </c>
      <c r="O243" s="73" t="str">
        <f>IFERROR(IF(D243&gt;1,_xlfn.XLOOKUP(D243&amp;"v",Tabela7[Código CV],Tabela7[VPM-V],,0),""),"")</f>
        <v/>
      </c>
      <c r="P243" s="106" t="str">
        <f>IFERROR(IF(D243&gt;1,SUMIFS(Tabela7[Preço Médio],Tabela7[Código Negociação],D243,Tabela7[C/V],"v"),"")/X243,"")</f>
        <v/>
      </c>
      <c r="Q243" s="106" t="str">
        <f t="shared" si="33"/>
        <v/>
      </c>
      <c r="R243" s="106" t="str">
        <f t="shared" si="34"/>
        <v/>
      </c>
      <c r="S243" s="106" t="str">
        <f t="shared" si="36"/>
        <v/>
      </c>
      <c r="T243" s="106" t="str">
        <f t="shared" si="37"/>
        <v/>
      </c>
      <c r="U243" s="106" t="str">
        <f t="shared" si="38"/>
        <v/>
      </c>
      <c r="V243" s="107" t="str">
        <f t="shared" si="39"/>
        <v/>
      </c>
      <c r="W243" s="88">
        <f>IFERROR(COUNTIF(Tabela7[Código CV],D243&amp;"c"),"")</f>
        <v>0</v>
      </c>
      <c r="X243" s="88">
        <f>IFERROR(COUNTIF(Tabela7[Código CV],D243&amp;"v"),"")</f>
        <v>0</v>
      </c>
    </row>
    <row r="244" spans="2:24" ht="15" customHeight="1" x14ac:dyDescent="0.3">
      <c r="B244" s="109" t="str">
        <f>IFERROR(IF(D244&gt;1,_xlfn.XLOOKUP(D244, Tabela7[Código Negociação],Tabela7[Classe]),""),"")</f>
        <v/>
      </c>
      <c r="C244" s="43" t="str">
        <f>IFERROR(IF(D244&gt;1,_xlfn.XLOOKUP(D244, Tabela7[Código Negociação],Tabela7[Empresa Nome]),""),"")</f>
        <v/>
      </c>
      <c r="D244" s="82"/>
      <c r="E244" s="43" t="str">
        <f>IFERROR(IF(D244&gt;1,SUMIFS(Tabela7[Quantidade],Tabela7[Código Negociação],D244,Tabela7[C/V],"c")-SUMIFS(Tabela7[Quantidade],Tabela7[Código Negociação],D244,Tabela7[C/V],"v"),""),"")</f>
        <v/>
      </c>
      <c r="F244" s="73" t="str">
        <f>IFERROR(IF(D244&gt;1,_xlfn.XLOOKUP(D244&amp;"c",Tabela7[Código CV],Tabela7[VPM-C],,0),""),"")</f>
        <v/>
      </c>
      <c r="G244" s="106" t="str">
        <f>IFERROR(IF(D244&gt;1,SUMIFS(Tabela7[Preço Médio],Tabela7[Código Negociação],D244,Tabela7[C/V],"c"),"")/W244,"")</f>
        <v/>
      </c>
      <c r="H244" s="80" t="str">
        <f t="shared" si="31"/>
        <v/>
      </c>
      <c r="I244" s="73" t="str">
        <f>IFERROR(IF(D244&gt;1,_xlfn.XLOOKUP(D244, Cotação!D:D,Cotação!C:C),""),"")</f>
        <v/>
      </c>
      <c r="J244" s="80" t="str">
        <f t="shared" si="35"/>
        <v/>
      </c>
      <c r="K244" s="73" t="str">
        <f>IFERROR(IF(D244&gt;1,(I244*Apuração!$E244)-(Apuração!$G244*Apuração!$E244),""),"")</f>
        <v/>
      </c>
      <c r="L244" s="43" t="str">
        <f>IFERROR(IF(D244&gt;1,SUMIFS(Tabela7[Quantidade],Tabela7[Código Negociação],D244,Tabela7[C/V],"c"),""),"")</f>
        <v/>
      </c>
      <c r="M244" s="43" t="str">
        <f>IFERROR(IF(D244&gt;1,SUMIFS(Tabela7[Quantidade],Tabela7[Código Negociação],D244,Tabela7[C/V],"v"),""),"")</f>
        <v/>
      </c>
      <c r="N244" s="106" t="str">
        <f t="shared" si="32"/>
        <v/>
      </c>
      <c r="O244" s="73" t="str">
        <f>IFERROR(IF(D244&gt;1,_xlfn.XLOOKUP(D244&amp;"v",Tabela7[Código CV],Tabela7[VPM-V],,0),""),"")</f>
        <v/>
      </c>
      <c r="P244" s="106" t="str">
        <f>IFERROR(IF(D244&gt;1,SUMIFS(Tabela7[Preço Médio],Tabela7[Código Negociação],D244,Tabela7[C/V],"v"),"")/X244,"")</f>
        <v/>
      </c>
      <c r="Q244" s="106" t="str">
        <f t="shared" si="33"/>
        <v/>
      </c>
      <c r="R244" s="106" t="str">
        <f t="shared" si="34"/>
        <v/>
      </c>
      <c r="S244" s="106" t="str">
        <f t="shared" si="36"/>
        <v/>
      </c>
      <c r="T244" s="106" t="str">
        <f t="shared" si="37"/>
        <v/>
      </c>
      <c r="U244" s="106" t="str">
        <f t="shared" si="38"/>
        <v/>
      </c>
      <c r="V244" s="107" t="str">
        <f t="shared" si="39"/>
        <v/>
      </c>
      <c r="W244" s="88">
        <f>IFERROR(COUNTIF(Tabela7[Código CV],D244&amp;"c"),"")</f>
        <v>0</v>
      </c>
      <c r="X244" s="88">
        <f>IFERROR(COUNTIF(Tabela7[Código CV],D244&amp;"v"),"")</f>
        <v>0</v>
      </c>
    </row>
    <row r="245" spans="2:24" ht="15" customHeight="1" x14ac:dyDescent="0.3">
      <c r="B245" s="109" t="str">
        <f>IFERROR(IF(D245&gt;1,_xlfn.XLOOKUP(D245, Tabela7[Código Negociação],Tabela7[Classe]),""),"")</f>
        <v/>
      </c>
      <c r="C245" s="43" t="str">
        <f>IFERROR(IF(D245&gt;1,_xlfn.XLOOKUP(D245, Tabela7[Código Negociação],Tabela7[Empresa Nome]),""),"")</f>
        <v/>
      </c>
      <c r="D245" s="82"/>
      <c r="E245" s="43" t="str">
        <f>IFERROR(IF(D245&gt;1,SUMIFS(Tabela7[Quantidade],Tabela7[Código Negociação],D245,Tabela7[C/V],"c")-SUMIFS(Tabela7[Quantidade],Tabela7[Código Negociação],D245,Tabela7[C/V],"v"),""),"")</f>
        <v/>
      </c>
      <c r="F245" s="73" t="str">
        <f>IFERROR(IF(D245&gt;1,_xlfn.XLOOKUP(D245&amp;"c",Tabela7[Código CV],Tabela7[VPM-C],,0),""),"")</f>
        <v/>
      </c>
      <c r="G245" s="106" t="str">
        <f>IFERROR(IF(D245&gt;1,SUMIFS(Tabela7[Preço Médio],Tabela7[Código Negociação],D245,Tabela7[C/V],"c"),"")/W245,"")</f>
        <v/>
      </c>
      <c r="H245" s="80" t="str">
        <f t="shared" si="31"/>
        <v/>
      </c>
      <c r="I245" s="73" t="str">
        <f>IFERROR(IF(D245&gt;1,_xlfn.XLOOKUP(D245, Cotação!D:D,Cotação!C:C),""),"")</f>
        <v/>
      </c>
      <c r="J245" s="80" t="str">
        <f t="shared" si="35"/>
        <v/>
      </c>
      <c r="K245" s="73" t="str">
        <f>IFERROR(IF(D245&gt;1,(I245*Apuração!$E245)-(Apuração!$G245*Apuração!$E245),""),"")</f>
        <v/>
      </c>
      <c r="L245" s="43" t="str">
        <f>IFERROR(IF(D245&gt;1,SUMIFS(Tabela7[Quantidade],Tabela7[Código Negociação],D245,Tabela7[C/V],"c"),""),"")</f>
        <v/>
      </c>
      <c r="M245" s="43" t="str">
        <f>IFERROR(IF(D245&gt;1,SUMIFS(Tabela7[Quantidade],Tabela7[Código Negociação],D245,Tabela7[C/V],"v"),""),"")</f>
        <v/>
      </c>
      <c r="N245" s="106" t="str">
        <f t="shared" si="32"/>
        <v/>
      </c>
      <c r="O245" s="73" t="str">
        <f>IFERROR(IF(D245&gt;1,_xlfn.XLOOKUP(D245&amp;"v",Tabela7[Código CV],Tabela7[VPM-V],,0),""),"")</f>
        <v/>
      </c>
      <c r="P245" s="106" t="str">
        <f>IFERROR(IF(D245&gt;1,SUMIFS(Tabela7[Preço Médio],Tabela7[Código Negociação],D245,Tabela7[C/V],"v"),"")/X245,"")</f>
        <v/>
      </c>
      <c r="Q245" s="106" t="str">
        <f t="shared" si="33"/>
        <v/>
      </c>
      <c r="R245" s="106" t="str">
        <f t="shared" si="34"/>
        <v/>
      </c>
      <c r="S245" s="106" t="str">
        <f t="shared" si="36"/>
        <v/>
      </c>
      <c r="T245" s="106" t="str">
        <f t="shared" si="37"/>
        <v/>
      </c>
      <c r="U245" s="106" t="str">
        <f t="shared" si="38"/>
        <v/>
      </c>
      <c r="V245" s="107" t="str">
        <f t="shared" si="39"/>
        <v/>
      </c>
      <c r="W245" s="88">
        <f>IFERROR(COUNTIF(Tabela7[Código CV],D245&amp;"c"),"")</f>
        <v>0</v>
      </c>
      <c r="X245" s="88">
        <f>IFERROR(COUNTIF(Tabela7[Código CV],D245&amp;"v"),"")</f>
        <v>0</v>
      </c>
    </row>
    <row r="246" spans="2:24" ht="15" customHeight="1" x14ac:dyDescent="0.3">
      <c r="B246" s="109" t="str">
        <f>IFERROR(IF(D246&gt;1,_xlfn.XLOOKUP(D246, Tabela7[Código Negociação],Tabela7[Classe]),""),"")</f>
        <v/>
      </c>
      <c r="C246" s="43" t="str">
        <f>IFERROR(IF(D246&gt;1,_xlfn.XLOOKUP(D246, Tabela7[Código Negociação],Tabela7[Empresa Nome]),""),"")</f>
        <v/>
      </c>
      <c r="D246" s="82"/>
      <c r="E246" s="43" t="str">
        <f>IFERROR(IF(D246&gt;1,SUMIFS(Tabela7[Quantidade],Tabela7[Código Negociação],D246,Tabela7[C/V],"c")-SUMIFS(Tabela7[Quantidade],Tabela7[Código Negociação],D246,Tabela7[C/V],"v"),""),"")</f>
        <v/>
      </c>
      <c r="F246" s="73" t="str">
        <f>IFERROR(IF(D246&gt;1,_xlfn.XLOOKUP(D246&amp;"c",Tabela7[Código CV],Tabela7[VPM-C],,0),""),"")</f>
        <v/>
      </c>
      <c r="G246" s="106" t="str">
        <f>IFERROR(IF(D246&gt;1,SUMIFS(Tabela7[Preço Médio],Tabela7[Código Negociação],D246,Tabela7[C/V],"c"),"")/W246,"")</f>
        <v/>
      </c>
      <c r="H246" s="80" t="str">
        <f t="shared" si="31"/>
        <v/>
      </c>
      <c r="I246" s="73" t="str">
        <f>IFERROR(IF(D246&gt;1,_xlfn.XLOOKUP(D246, Cotação!D:D,Cotação!C:C),""),"")</f>
        <v/>
      </c>
      <c r="J246" s="80" t="str">
        <f t="shared" si="35"/>
        <v/>
      </c>
      <c r="K246" s="73" t="str">
        <f>IFERROR(IF(D246&gt;1,(I246*Apuração!$E246)-(Apuração!$G246*Apuração!$E246),""),"")</f>
        <v/>
      </c>
      <c r="L246" s="43" t="str">
        <f>IFERROR(IF(D246&gt;1,SUMIFS(Tabela7[Quantidade],Tabela7[Código Negociação],D246,Tabela7[C/V],"c"),""),"")</f>
        <v/>
      </c>
      <c r="M246" s="43" t="str">
        <f>IFERROR(IF(D246&gt;1,SUMIFS(Tabela7[Quantidade],Tabela7[Código Negociação],D246,Tabela7[C/V],"v"),""),"")</f>
        <v/>
      </c>
      <c r="N246" s="106" t="str">
        <f t="shared" si="32"/>
        <v/>
      </c>
      <c r="O246" s="73" t="str">
        <f>IFERROR(IF(D246&gt;1,_xlfn.XLOOKUP(D246&amp;"v",Tabela7[Código CV],Tabela7[VPM-V],,0),""),"")</f>
        <v/>
      </c>
      <c r="P246" s="106" t="str">
        <f>IFERROR(IF(D246&gt;1,SUMIFS(Tabela7[Preço Médio],Tabela7[Código Negociação],D246,Tabela7[C/V],"v"),"")/X246,"")</f>
        <v/>
      </c>
      <c r="Q246" s="106" t="str">
        <f t="shared" si="33"/>
        <v/>
      </c>
      <c r="R246" s="106" t="str">
        <f t="shared" si="34"/>
        <v/>
      </c>
      <c r="S246" s="106" t="str">
        <f t="shared" si="36"/>
        <v/>
      </c>
      <c r="T246" s="106" t="str">
        <f t="shared" si="37"/>
        <v/>
      </c>
      <c r="U246" s="106" t="str">
        <f t="shared" si="38"/>
        <v/>
      </c>
      <c r="V246" s="107" t="str">
        <f t="shared" si="39"/>
        <v/>
      </c>
      <c r="W246" s="88">
        <f>IFERROR(COUNTIF(Tabela7[Código CV],D246&amp;"c"),"")</f>
        <v>0</v>
      </c>
      <c r="X246" s="88">
        <f>IFERROR(COUNTIF(Tabela7[Código CV],D246&amp;"v"),"")</f>
        <v>0</v>
      </c>
    </row>
    <row r="247" spans="2:24" ht="15" customHeight="1" x14ac:dyDescent="0.3">
      <c r="B247" s="109" t="str">
        <f>IFERROR(IF(D247&gt;1,_xlfn.XLOOKUP(D247, Tabela7[Código Negociação],Tabela7[Classe]),""),"")</f>
        <v/>
      </c>
      <c r="C247" s="43" t="str">
        <f>IFERROR(IF(D247&gt;1,_xlfn.XLOOKUP(D247, Tabela7[Código Negociação],Tabela7[Empresa Nome]),""),"")</f>
        <v/>
      </c>
      <c r="D247" s="82"/>
      <c r="E247" s="43" t="str">
        <f>IFERROR(IF(D247&gt;1,SUMIFS(Tabela7[Quantidade],Tabela7[Código Negociação],D247,Tabela7[C/V],"c")-SUMIFS(Tabela7[Quantidade],Tabela7[Código Negociação],D247,Tabela7[C/V],"v"),""),"")</f>
        <v/>
      </c>
      <c r="F247" s="73" t="str">
        <f>IFERROR(IF(D247&gt;1,_xlfn.XLOOKUP(D247&amp;"c",Tabela7[Código CV],Tabela7[VPM-C],,0),""),"")</f>
        <v/>
      </c>
      <c r="G247" s="106" t="str">
        <f>IFERROR(IF(D247&gt;1,SUMIFS(Tabela7[Preço Médio],Tabela7[Código Negociação],D247,Tabela7[C/V],"c"),"")/W247,"")</f>
        <v/>
      </c>
      <c r="H247" s="80" t="str">
        <f t="shared" si="31"/>
        <v/>
      </c>
      <c r="I247" s="73" t="str">
        <f>IFERROR(IF(D247&gt;1,_xlfn.XLOOKUP(D247, Cotação!D:D,Cotação!C:C),""),"")</f>
        <v/>
      </c>
      <c r="J247" s="80" t="str">
        <f t="shared" si="35"/>
        <v/>
      </c>
      <c r="K247" s="73" t="str">
        <f>IFERROR(IF(D247&gt;1,(I247*Apuração!$E247)-(Apuração!$G247*Apuração!$E247),""),"")</f>
        <v/>
      </c>
      <c r="L247" s="43" t="str">
        <f>IFERROR(IF(D247&gt;1,SUMIFS(Tabela7[Quantidade],Tabela7[Código Negociação],D247,Tabela7[C/V],"c"),""),"")</f>
        <v/>
      </c>
      <c r="M247" s="43" t="str">
        <f>IFERROR(IF(D247&gt;1,SUMIFS(Tabela7[Quantidade],Tabela7[Código Negociação],D247,Tabela7[C/V],"v"),""),"")</f>
        <v/>
      </c>
      <c r="N247" s="106" t="str">
        <f t="shared" si="32"/>
        <v/>
      </c>
      <c r="O247" s="73" t="str">
        <f>IFERROR(IF(D247&gt;1,_xlfn.XLOOKUP(D247&amp;"v",Tabela7[Código CV],Tabela7[VPM-V],,0),""),"")</f>
        <v/>
      </c>
      <c r="P247" s="106" t="str">
        <f>IFERROR(IF(D247&gt;1,SUMIFS(Tabela7[Preço Médio],Tabela7[Código Negociação],D247,Tabela7[C/V],"v"),"")/X247,"")</f>
        <v/>
      </c>
      <c r="Q247" s="106" t="str">
        <f t="shared" si="33"/>
        <v/>
      </c>
      <c r="R247" s="106" t="str">
        <f t="shared" si="34"/>
        <v/>
      </c>
      <c r="S247" s="106" t="str">
        <f t="shared" si="36"/>
        <v/>
      </c>
      <c r="T247" s="106" t="str">
        <f t="shared" si="37"/>
        <v/>
      </c>
      <c r="U247" s="106" t="str">
        <f t="shared" si="38"/>
        <v/>
      </c>
      <c r="V247" s="107" t="str">
        <f t="shared" si="39"/>
        <v/>
      </c>
      <c r="W247" s="88">
        <f>IFERROR(COUNTIF(Tabela7[Código CV],D247&amp;"c"),"")</f>
        <v>0</v>
      </c>
      <c r="X247" s="88">
        <f>IFERROR(COUNTIF(Tabela7[Código CV],D247&amp;"v"),"")</f>
        <v>0</v>
      </c>
    </row>
    <row r="248" spans="2:24" ht="15" customHeight="1" x14ac:dyDescent="0.3">
      <c r="B248" s="109" t="str">
        <f>IFERROR(IF(D248&gt;1,_xlfn.XLOOKUP(D248, Tabela7[Código Negociação],Tabela7[Classe]),""),"")</f>
        <v/>
      </c>
      <c r="C248" s="43" t="str">
        <f>IFERROR(IF(D248&gt;1,_xlfn.XLOOKUP(D248, Tabela7[Código Negociação],Tabela7[Empresa Nome]),""),"")</f>
        <v/>
      </c>
      <c r="D248" s="82"/>
      <c r="E248" s="43" t="str">
        <f>IFERROR(IF(D248&gt;1,SUMIFS(Tabela7[Quantidade],Tabela7[Código Negociação],D248,Tabela7[C/V],"c")-SUMIFS(Tabela7[Quantidade],Tabela7[Código Negociação],D248,Tabela7[C/V],"v"),""),"")</f>
        <v/>
      </c>
      <c r="F248" s="73" t="str">
        <f>IFERROR(IF(D248&gt;1,_xlfn.XLOOKUP(D248&amp;"c",Tabela7[Código CV],Tabela7[VPM-C],,0),""),"")</f>
        <v/>
      </c>
      <c r="G248" s="106" t="str">
        <f>IFERROR(IF(D248&gt;1,SUMIFS(Tabela7[Preço Médio],Tabela7[Código Negociação],D248,Tabela7[C/V],"c"),"")/W248,"")</f>
        <v/>
      </c>
      <c r="H248" s="80" t="str">
        <f t="shared" si="31"/>
        <v/>
      </c>
      <c r="I248" s="73" t="str">
        <f>IFERROR(IF(D248&gt;1,_xlfn.XLOOKUP(D248, Cotação!D:D,Cotação!C:C),""),"")</f>
        <v/>
      </c>
      <c r="J248" s="80" t="str">
        <f t="shared" si="35"/>
        <v/>
      </c>
      <c r="K248" s="73" t="str">
        <f>IFERROR(IF(D248&gt;1,(I248*Apuração!$E248)-(Apuração!$G248*Apuração!$E248),""),"")</f>
        <v/>
      </c>
      <c r="L248" s="43" t="str">
        <f>IFERROR(IF(D248&gt;1,SUMIFS(Tabela7[Quantidade],Tabela7[Código Negociação],D248,Tabela7[C/V],"c"),""),"")</f>
        <v/>
      </c>
      <c r="M248" s="43" t="str">
        <f>IFERROR(IF(D248&gt;1,SUMIFS(Tabela7[Quantidade],Tabela7[Código Negociação],D248,Tabela7[C/V],"v"),""),"")</f>
        <v/>
      </c>
      <c r="N248" s="106" t="str">
        <f t="shared" si="32"/>
        <v/>
      </c>
      <c r="O248" s="73" t="str">
        <f>IFERROR(IF(D248&gt;1,_xlfn.XLOOKUP(D248&amp;"v",Tabela7[Código CV],Tabela7[VPM-V],,0),""),"")</f>
        <v/>
      </c>
      <c r="P248" s="106" t="str">
        <f>IFERROR(IF(D248&gt;1,SUMIFS(Tabela7[Preço Médio],Tabela7[Código Negociação],D248,Tabela7[C/V],"v"),"")/X248,"")</f>
        <v/>
      </c>
      <c r="Q248" s="106" t="str">
        <f t="shared" si="33"/>
        <v/>
      </c>
      <c r="R248" s="106" t="str">
        <f t="shared" si="34"/>
        <v/>
      </c>
      <c r="S248" s="106" t="str">
        <f t="shared" si="36"/>
        <v/>
      </c>
      <c r="T248" s="106" t="str">
        <f t="shared" si="37"/>
        <v/>
      </c>
      <c r="U248" s="106" t="str">
        <f t="shared" si="38"/>
        <v/>
      </c>
      <c r="V248" s="107" t="str">
        <f t="shared" si="39"/>
        <v/>
      </c>
      <c r="W248" s="88">
        <f>IFERROR(COUNTIF(Tabela7[Código CV],D248&amp;"c"),"")</f>
        <v>0</v>
      </c>
      <c r="X248" s="88">
        <f>IFERROR(COUNTIF(Tabela7[Código CV],D248&amp;"v"),"")</f>
        <v>0</v>
      </c>
    </row>
    <row r="249" spans="2:24" ht="15" customHeight="1" x14ac:dyDescent="0.3">
      <c r="B249" s="109" t="str">
        <f>IFERROR(IF(D249&gt;1,_xlfn.XLOOKUP(D249, Tabela7[Código Negociação],Tabela7[Classe]),""),"")</f>
        <v/>
      </c>
      <c r="C249" s="43" t="str">
        <f>IFERROR(IF(D249&gt;1,_xlfn.XLOOKUP(D249, Tabela7[Código Negociação],Tabela7[Empresa Nome]),""),"")</f>
        <v/>
      </c>
      <c r="D249" s="82"/>
      <c r="E249" s="43" t="str">
        <f>IFERROR(IF(D249&gt;1,SUMIFS(Tabela7[Quantidade],Tabela7[Código Negociação],D249,Tabela7[C/V],"c")-SUMIFS(Tabela7[Quantidade],Tabela7[Código Negociação],D249,Tabela7[C/V],"v"),""),"")</f>
        <v/>
      </c>
      <c r="F249" s="73" t="str">
        <f>IFERROR(IF(D249&gt;1,_xlfn.XLOOKUP(D249&amp;"c",Tabela7[Código CV],Tabela7[VPM-C],,0),""),"")</f>
        <v/>
      </c>
      <c r="G249" s="106" t="str">
        <f>IFERROR(IF(D249&gt;1,SUMIFS(Tabela7[Preço Médio],Tabela7[Código Negociação],D249,Tabela7[C/V],"c"),"")/W249,"")</f>
        <v/>
      </c>
      <c r="H249" s="80" t="str">
        <f t="shared" si="31"/>
        <v/>
      </c>
      <c r="I249" s="73" t="str">
        <f>IFERROR(IF(D249&gt;1,_xlfn.XLOOKUP(D249, Cotação!D:D,Cotação!C:C),""),"")</f>
        <v/>
      </c>
      <c r="J249" s="80" t="str">
        <f t="shared" si="35"/>
        <v/>
      </c>
      <c r="K249" s="73" t="str">
        <f>IFERROR(IF(D249&gt;1,(I249*Apuração!$E249)-(Apuração!$G249*Apuração!$E249),""),"")</f>
        <v/>
      </c>
      <c r="L249" s="43" t="str">
        <f>IFERROR(IF(D249&gt;1,SUMIFS(Tabela7[Quantidade],Tabela7[Código Negociação],D249,Tabela7[C/V],"c"),""),"")</f>
        <v/>
      </c>
      <c r="M249" s="43" t="str">
        <f>IFERROR(IF(D249&gt;1,SUMIFS(Tabela7[Quantidade],Tabela7[Código Negociação],D249,Tabela7[C/V],"v"),""),"")</f>
        <v/>
      </c>
      <c r="N249" s="106" t="str">
        <f t="shared" si="32"/>
        <v/>
      </c>
      <c r="O249" s="73" t="str">
        <f>IFERROR(IF(D249&gt;1,_xlfn.XLOOKUP(D249&amp;"v",Tabela7[Código CV],Tabela7[VPM-V],,0),""),"")</f>
        <v/>
      </c>
      <c r="P249" s="106" t="str">
        <f>IFERROR(IF(D249&gt;1,SUMIFS(Tabela7[Preço Médio],Tabela7[Código Negociação],D249,Tabela7[C/V],"v"),"")/X249,"")</f>
        <v/>
      </c>
      <c r="Q249" s="106" t="str">
        <f t="shared" si="33"/>
        <v/>
      </c>
      <c r="R249" s="106" t="str">
        <f t="shared" si="34"/>
        <v/>
      </c>
      <c r="S249" s="106" t="str">
        <f t="shared" si="36"/>
        <v/>
      </c>
      <c r="T249" s="106" t="str">
        <f t="shared" si="37"/>
        <v/>
      </c>
      <c r="U249" s="106" t="str">
        <f t="shared" si="38"/>
        <v/>
      </c>
      <c r="V249" s="107" t="str">
        <f t="shared" si="39"/>
        <v/>
      </c>
      <c r="W249" s="88">
        <f>IFERROR(COUNTIF(Tabela7[Código CV],D249&amp;"c"),"")</f>
        <v>0</v>
      </c>
      <c r="X249" s="88">
        <f>IFERROR(COUNTIF(Tabela7[Código CV],D249&amp;"v"),"")</f>
        <v>0</v>
      </c>
    </row>
    <row r="250" spans="2:24" ht="15" customHeight="1" x14ac:dyDescent="0.3">
      <c r="B250" s="109" t="str">
        <f>IFERROR(IF(D250&gt;1,_xlfn.XLOOKUP(D250, Tabela7[Código Negociação],Tabela7[Classe]),""),"")</f>
        <v/>
      </c>
      <c r="C250" s="43" t="str">
        <f>IFERROR(IF(D250&gt;1,_xlfn.XLOOKUP(D250, Tabela7[Código Negociação],Tabela7[Empresa Nome]),""),"")</f>
        <v/>
      </c>
      <c r="D250" s="82"/>
      <c r="E250" s="43" t="str">
        <f>IFERROR(IF(D250&gt;1,SUMIFS(Tabela7[Quantidade],Tabela7[Código Negociação],D250,Tabela7[C/V],"c")-SUMIFS(Tabela7[Quantidade],Tabela7[Código Negociação],D250,Tabela7[C/V],"v"),""),"")</f>
        <v/>
      </c>
      <c r="F250" s="73" t="str">
        <f>IFERROR(IF(D250&gt;1,_xlfn.XLOOKUP(D250&amp;"c",Tabela7[Código CV],Tabela7[VPM-C],,0),""),"")</f>
        <v/>
      </c>
      <c r="G250" s="106" t="str">
        <f>IFERROR(IF(D250&gt;1,SUMIFS(Tabela7[Preço Médio],Tabela7[Código Negociação],D250,Tabela7[C/V],"c"),"")/W250,"")</f>
        <v/>
      </c>
      <c r="H250" s="80" t="str">
        <f t="shared" si="31"/>
        <v/>
      </c>
      <c r="I250" s="73" t="str">
        <f>IFERROR(IF(D250&gt;1,_xlfn.XLOOKUP(D250, Cotação!D:D,Cotação!C:C),""),"")</f>
        <v/>
      </c>
      <c r="J250" s="80" t="str">
        <f t="shared" si="35"/>
        <v/>
      </c>
      <c r="K250" s="73" t="str">
        <f>IFERROR(IF(D250&gt;1,(I250*Apuração!$E250)-(Apuração!$G250*Apuração!$E250),""),"")</f>
        <v/>
      </c>
      <c r="L250" s="43" t="str">
        <f>IFERROR(IF(D250&gt;1,SUMIFS(Tabela7[Quantidade],Tabela7[Código Negociação],D250,Tabela7[C/V],"c"),""),"")</f>
        <v/>
      </c>
      <c r="M250" s="43" t="str">
        <f>IFERROR(IF(D250&gt;1,SUMIFS(Tabela7[Quantidade],Tabela7[Código Negociação],D250,Tabela7[C/V],"v"),""),"")</f>
        <v/>
      </c>
      <c r="N250" s="106" t="str">
        <f t="shared" si="32"/>
        <v/>
      </c>
      <c r="O250" s="73" t="str">
        <f>IFERROR(IF(D250&gt;1,_xlfn.XLOOKUP(D250&amp;"v",Tabela7[Código CV],Tabela7[VPM-V],,0),""),"")</f>
        <v/>
      </c>
      <c r="P250" s="106" t="str">
        <f>IFERROR(IF(D250&gt;1,SUMIFS(Tabela7[Preço Médio],Tabela7[Código Negociação],D250,Tabela7[C/V],"v"),"")/X250,"")</f>
        <v/>
      </c>
      <c r="Q250" s="106" t="str">
        <f t="shared" si="33"/>
        <v/>
      </c>
      <c r="R250" s="106" t="str">
        <f t="shared" si="34"/>
        <v/>
      </c>
      <c r="S250" s="106" t="str">
        <f t="shared" si="36"/>
        <v/>
      </c>
      <c r="T250" s="106" t="str">
        <f t="shared" si="37"/>
        <v/>
      </c>
      <c r="U250" s="106" t="str">
        <f t="shared" si="38"/>
        <v/>
      </c>
      <c r="V250" s="107" t="str">
        <f t="shared" si="39"/>
        <v/>
      </c>
      <c r="W250" s="88">
        <f>IFERROR(COUNTIF(Tabela7[Código CV],D250&amp;"c"),"")</f>
        <v>0</v>
      </c>
      <c r="X250" s="88">
        <f>IFERROR(COUNTIF(Tabela7[Código CV],D250&amp;"v"),"")</f>
        <v>0</v>
      </c>
    </row>
    <row r="251" spans="2:24" ht="15" customHeight="1" x14ac:dyDescent="0.3">
      <c r="B251" s="109" t="str">
        <f>IFERROR(IF(D251&gt;1,_xlfn.XLOOKUP(D251, Tabela7[Código Negociação],Tabela7[Classe]),""),"")</f>
        <v/>
      </c>
      <c r="C251" s="43" t="str">
        <f>IFERROR(IF(D251&gt;1,_xlfn.XLOOKUP(D251, Tabela7[Código Negociação],Tabela7[Empresa Nome]),""),"")</f>
        <v/>
      </c>
      <c r="D251" s="82"/>
      <c r="E251" s="43" t="str">
        <f>IFERROR(IF(D251&gt;1,SUMIFS(Tabela7[Quantidade],Tabela7[Código Negociação],D251,Tabela7[C/V],"c")-SUMIFS(Tabela7[Quantidade],Tabela7[Código Negociação],D251,Tabela7[C/V],"v"),""),"")</f>
        <v/>
      </c>
      <c r="F251" s="73" t="str">
        <f>IFERROR(IF(D251&gt;1,_xlfn.XLOOKUP(D251&amp;"c",Tabela7[Código CV],Tabela7[VPM-C],,0),""),"")</f>
        <v/>
      </c>
      <c r="G251" s="106" t="str">
        <f>IFERROR(IF(D251&gt;1,SUMIFS(Tabela7[Preço Médio],Tabela7[Código Negociação],D251,Tabela7[C/V],"c"),"")/W251,"")</f>
        <v/>
      </c>
      <c r="H251" s="80" t="str">
        <f t="shared" si="31"/>
        <v/>
      </c>
      <c r="I251" s="73" t="str">
        <f>IFERROR(IF(D251&gt;1,_xlfn.XLOOKUP(D251, Cotação!D:D,Cotação!C:C),""),"")</f>
        <v/>
      </c>
      <c r="J251" s="80" t="str">
        <f t="shared" si="35"/>
        <v/>
      </c>
      <c r="K251" s="73" t="str">
        <f>IFERROR(IF(D251&gt;1,(I251*Apuração!$E251)-(Apuração!$G251*Apuração!$E251),""),"")</f>
        <v/>
      </c>
      <c r="L251" s="43" t="str">
        <f>IFERROR(IF(D251&gt;1,SUMIFS(Tabela7[Quantidade],Tabela7[Código Negociação],D251,Tabela7[C/V],"c"),""),"")</f>
        <v/>
      </c>
      <c r="M251" s="43" t="str">
        <f>IFERROR(IF(D251&gt;1,SUMIFS(Tabela7[Quantidade],Tabela7[Código Negociação],D251,Tabela7[C/V],"v"),""),"")</f>
        <v/>
      </c>
      <c r="N251" s="106" t="str">
        <f t="shared" si="32"/>
        <v/>
      </c>
      <c r="O251" s="73" t="str">
        <f>IFERROR(IF(D251&gt;1,_xlfn.XLOOKUP(D251&amp;"v",Tabela7[Código CV],Tabela7[VPM-V],,0),""),"")</f>
        <v/>
      </c>
      <c r="P251" s="106" t="str">
        <f>IFERROR(IF(D251&gt;1,SUMIFS(Tabela7[Preço Médio],Tabela7[Código Negociação],D251,Tabela7[C/V],"v"),"")/X251,"")</f>
        <v/>
      </c>
      <c r="Q251" s="106" t="str">
        <f t="shared" si="33"/>
        <v/>
      </c>
      <c r="R251" s="106" t="str">
        <f t="shared" si="34"/>
        <v/>
      </c>
      <c r="S251" s="106" t="str">
        <f t="shared" si="36"/>
        <v/>
      </c>
      <c r="T251" s="106" t="str">
        <f t="shared" si="37"/>
        <v/>
      </c>
      <c r="U251" s="106" t="str">
        <f t="shared" si="38"/>
        <v/>
      </c>
      <c r="V251" s="107" t="str">
        <f t="shared" si="39"/>
        <v/>
      </c>
      <c r="W251" s="88">
        <f>IFERROR(COUNTIF(Tabela7[Código CV],D251&amp;"c"),"")</f>
        <v>0</v>
      </c>
      <c r="X251" s="88">
        <f>IFERROR(COUNTIF(Tabela7[Código CV],D251&amp;"v"),"")</f>
        <v>0</v>
      </c>
    </row>
    <row r="252" spans="2:24" ht="15" customHeight="1" x14ac:dyDescent="0.3">
      <c r="B252" s="109" t="str">
        <f>IFERROR(IF(D252&gt;1,_xlfn.XLOOKUP(D252, Tabela7[Código Negociação],Tabela7[Classe]),""),"")</f>
        <v/>
      </c>
      <c r="C252" s="43" t="str">
        <f>IFERROR(IF(D252&gt;1,_xlfn.XLOOKUP(D252, Tabela7[Código Negociação],Tabela7[Empresa Nome]),""),"")</f>
        <v/>
      </c>
      <c r="D252" s="82"/>
      <c r="E252" s="43" t="str">
        <f>IFERROR(IF(D252&gt;1,SUMIFS(Tabela7[Quantidade],Tabela7[Código Negociação],D252,Tabela7[C/V],"c")-SUMIFS(Tabela7[Quantidade],Tabela7[Código Negociação],D252,Tabela7[C/V],"v"),""),"")</f>
        <v/>
      </c>
      <c r="F252" s="73" t="str">
        <f>IFERROR(IF(D252&gt;1,_xlfn.XLOOKUP(D252&amp;"c",Tabela7[Código CV],Tabela7[VPM-C],,0),""),"")</f>
        <v/>
      </c>
      <c r="G252" s="106" t="str">
        <f>IFERROR(IF(D252&gt;1,SUMIFS(Tabela7[Preço Médio],Tabela7[Código Negociação],D252,Tabela7[C/V],"c"),"")/W252,"")</f>
        <v/>
      </c>
      <c r="H252" s="80" t="str">
        <f t="shared" si="31"/>
        <v/>
      </c>
      <c r="I252" s="73" t="str">
        <f>IFERROR(IF(D252&gt;1,_xlfn.XLOOKUP(D252, Cotação!D:D,Cotação!C:C),""),"")</f>
        <v/>
      </c>
      <c r="J252" s="80" t="str">
        <f t="shared" si="35"/>
        <v/>
      </c>
      <c r="K252" s="73" t="str">
        <f>IFERROR(IF(D252&gt;1,(I252*Apuração!$E252)-(Apuração!$G252*Apuração!$E252),""),"")</f>
        <v/>
      </c>
      <c r="L252" s="43" t="str">
        <f>IFERROR(IF(D252&gt;1,SUMIFS(Tabela7[Quantidade],Tabela7[Código Negociação],D252,Tabela7[C/V],"c"),""),"")</f>
        <v/>
      </c>
      <c r="M252" s="43" t="str">
        <f>IFERROR(IF(D252&gt;1,SUMIFS(Tabela7[Quantidade],Tabela7[Código Negociação],D252,Tabela7[C/V],"v"),""),"")</f>
        <v/>
      </c>
      <c r="N252" s="106" t="str">
        <f t="shared" si="32"/>
        <v/>
      </c>
      <c r="O252" s="73" t="str">
        <f>IFERROR(IF(D252&gt;1,_xlfn.XLOOKUP(D252&amp;"v",Tabela7[Código CV],Tabela7[VPM-V],,0),""),"")</f>
        <v/>
      </c>
      <c r="P252" s="106" t="str">
        <f>IFERROR(IF(D252&gt;1,SUMIFS(Tabela7[Preço Médio],Tabela7[Código Negociação],D252,Tabela7[C/V],"v"),"")/X252,"")</f>
        <v/>
      </c>
      <c r="Q252" s="106" t="str">
        <f t="shared" si="33"/>
        <v/>
      </c>
      <c r="R252" s="106" t="str">
        <f t="shared" si="34"/>
        <v/>
      </c>
      <c r="S252" s="106" t="str">
        <f t="shared" si="36"/>
        <v/>
      </c>
      <c r="T252" s="106" t="str">
        <f t="shared" si="37"/>
        <v/>
      </c>
      <c r="U252" s="106" t="str">
        <f t="shared" si="38"/>
        <v/>
      </c>
      <c r="V252" s="107" t="str">
        <f t="shared" si="39"/>
        <v/>
      </c>
      <c r="W252" s="88">
        <f>IFERROR(COUNTIF(Tabela7[Código CV],D252&amp;"c"),"")</f>
        <v>0</v>
      </c>
      <c r="X252" s="88">
        <f>IFERROR(COUNTIF(Tabela7[Código CV],D252&amp;"v"),"")</f>
        <v>0</v>
      </c>
    </row>
    <row r="253" spans="2:24" ht="15" customHeight="1" x14ac:dyDescent="0.3">
      <c r="B253" s="109" t="str">
        <f>IFERROR(IF(D253&gt;1,_xlfn.XLOOKUP(D253, Tabela7[Código Negociação],Tabela7[Classe]),""),"")</f>
        <v/>
      </c>
      <c r="C253" s="43" t="str">
        <f>IFERROR(IF(D253&gt;1,_xlfn.XLOOKUP(D253, Tabela7[Código Negociação],Tabela7[Empresa Nome]),""),"")</f>
        <v/>
      </c>
      <c r="D253" s="82"/>
      <c r="E253" s="43" t="str">
        <f>IFERROR(IF(D253&gt;1,SUMIFS(Tabela7[Quantidade],Tabela7[Código Negociação],D253,Tabela7[C/V],"c")-SUMIFS(Tabela7[Quantidade],Tabela7[Código Negociação],D253,Tabela7[C/V],"v"),""),"")</f>
        <v/>
      </c>
      <c r="F253" s="73" t="str">
        <f>IFERROR(IF(D253&gt;1,_xlfn.XLOOKUP(D253&amp;"c",Tabela7[Código CV],Tabela7[VPM-C],,0),""),"")</f>
        <v/>
      </c>
      <c r="G253" s="106" t="str">
        <f>IFERROR(IF(D253&gt;1,SUMIFS(Tabela7[Preço Médio],Tabela7[Código Negociação],D253,Tabela7[C/V],"c"),"")/W253,"")</f>
        <v/>
      </c>
      <c r="H253" s="80" t="str">
        <f t="shared" si="31"/>
        <v/>
      </c>
      <c r="I253" s="73" t="str">
        <f>IFERROR(IF(D253&gt;1,_xlfn.XLOOKUP(D253, Cotação!D:D,Cotação!C:C),""),"")</f>
        <v/>
      </c>
      <c r="J253" s="80" t="str">
        <f t="shared" si="35"/>
        <v/>
      </c>
      <c r="K253" s="73" t="str">
        <f>IFERROR(IF(D253&gt;1,(I253*Apuração!$E253)-(Apuração!$G253*Apuração!$E253),""),"")</f>
        <v/>
      </c>
      <c r="L253" s="43" t="str">
        <f>IFERROR(IF(D253&gt;1,SUMIFS(Tabela7[Quantidade],Tabela7[Código Negociação],D253,Tabela7[C/V],"c"),""),"")</f>
        <v/>
      </c>
      <c r="M253" s="43" t="str">
        <f>IFERROR(IF(D253&gt;1,SUMIFS(Tabela7[Quantidade],Tabela7[Código Negociação],D253,Tabela7[C/V],"v"),""),"")</f>
        <v/>
      </c>
      <c r="N253" s="106" t="str">
        <f t="shared" si="32"/>
        <v/>
      </c>
      <c r="O253" s="73" t="str">
        <f>IFERROR(IF(D253&gt;1,_xlfn.XLOOKUP(D253&amp;"v",Tabela7[Código CV],Tabela7[VPM-V],,0),""),"")</f>
        <v/>
      </c>
      <c r="P253" s="106" t="str">
        <f>IFERROR(IF(D253&gt;1,SUMIFS(Tabela7[Preço Médio],Tabela7[Código Negociação],D253,Tabela7[C/V],"v"),"")/X253,"")</f>
        <v/>
      </c>
      <c r="Q253" s="106" t="str">
        <f t="shared" si="33"/>
        <v/>
      </c>
      <c r="R253" s="106" t="str">
        <f t="shared" si="34"/>
        <v/>
      </c>
      <c r="S253" s="106" t="str">
        <f t="shared" si="36"/>
        <v/>
      </c>
      <c r="T253" s="106" t="str">
        <f t="shared" si="37"/>
        <v/>
      </c>
      <c r="U253" s="106" t="str">
        <f t="shared" si="38"/>
        <v/>
      </c>
      <c r="V253" s="107" t="str">
        <f t="shared" si="39"/>
        <v/>
      </c>
      <c r="W253" s="88">
        <f>IFERROR(COUNTIF(Tabela7[Código CV],D253&amp;"c"),"")</f>
        <v>0</v>
      </c>
      <c r="X253" s="88">
        <f>IFERROR(COUNTIF(Tabela7[Código CV],D253&amp;"v"),"")</f>
        <v>0</v>
      </c>
    </row>
    <row r="254" spans="2:24" ht="15" customHeight="1" x14ac:dyDescent="0.3">
      <c r="B254" s="109" t="str">
        <f>IFERROR(IF(D254&gt;1,_xlfn.XLOOKUP(D254, Tabela7[Código Negociação],Tabela7[Classe]),""),"")</f>
        <v/>
      </c>
      <c r="C254" s="43" t="str">
        <f>IFERROR(IF(D254&gt;1,_xlfn.XLOOKUP(D254, Tabela7[Código Negociação],Tabela7[Empresa Nome]),""),"")</f>
        <v/>
      </c>
      <c r="D254" s="82"/>
      <c r="E254" s="43" t="str">
        <f>IFERROR(IF(D254&gt;1,SUMIFS(Tabela7[Quantidade],Tabela7[Código Negociação],D254,Tabela7[C/V],"c")-SUMIFS(Tabela7[Quantidade],Tabela7[Código Negociação],D254,Tabela7[C/V],"v"),""),"")</f>
        <v/>
      </c>
      <c r="F254" s="73" t="str">
        <f>IFERROR(IF(D254&gt;1,_xlfn.XLOOKUP(D254&amp;"c",Tabela7[Código CV],Tabela7[VPM-C],,0),""),"")</f>
        <v/>
      </c>
      <c r="G254" s="106" t="str">
        <f>IFERROR(IF(D254&gt;1,SUMIFS(Tabela7[Preço Médio],Tabela7[Código Negociação],D254,Tabela7[C/V],"c"),"")/W254,"")</f>
        <v/>
      </c>
      <c r="H254" s="80" t="str">
        <f t="shared" si="31"/>
        <v/>
      </c>
      <c r="I254" s="73" t="str">
        <f>IFERROR(IF(D254&gt;1,_xlfn.XLOOKUP(D254, Cotação!D:D,Cotação!C:C),""),"")</f>
        <v/>
      </c>
      <c r="J254" s="80" t="str">
        <f t="shared" si="35"/>
        <v/>
      </c>
      <c r="K254" s="73" t="str">
        <f>IFERROR(IF(D254&gt;1,(I254*Apuração!$E254)-(Apuração!$G254*Apuração!$E254),""),"")</f>
        <v/>
      </c>
      <c r="L254" s="43" t="str">
        <f>IFERROR(IF(D254&gt;1,SUMIFS(Tabela7[Quantidade],Tabela7[Código Negociação],D254,Tabela7[C/V],"c"),""),"")</f>
        <v/>
      </c>
      <c r="M254" s="43" t="str">
        <f>IFERROR(IF(D254&gt;1,SUMIFS(Tabela7[Quantidade],Tabela7[Código Negociação],D254,Tabela7[C/V],"v"),""),"")</f>
        <v/>
      </c>
      <c r="N254" s="106" t="str">
        <f t="shared" si="32"/>
        <v/>
      </c>
      <c r="O254" s="73" t="str">
        <f>IFERROR(IF(D254&gt;1,_xlfn.XLOOKUP(D254&amp;"v",Tabela7[Código CV],Tabela7[VPM-V],,0),""),"")</f>
        <v/>
      </c>
      <c r="P254" s="106" t="str">
        <f>IFERROR(IF(D254&gt;1,SUMIFS(Tabela7[Preço Médio],Tabela7[Código Negociação],D254,Tabela7[C/V],"v"),"")/X254,"")</f>
        <v/>
      </c>
      <c r="Q254" s="106" t="str">
        <f t="shared" si="33"/>
        <v/>
      </c>
      <c r="R254" s="106" t="str">
        <f t="shared" si="34"/>
        <v/>
      </c>
      <c r="S254" s="106" t="str">
        <f t="shared" si="36"/>
        <v/>
      </c>
      <c r="T254" s="106" t="str">
        <f t="shared" si="37"/>
        <v/>
      </c>
      <c r="U254" s="106" t="str">
        <f t="shared" si="38"/>
        <v/>
      </c>
      <c r="V254" s="107" t="str">
        <f t="shared" si="39"/>
        <v/>
      </c>
      <c r="W254" s="88">
        <f>IFERROR(COUNTIF(Tabela7[Código CV],D254&amp;"c"),"")</f>
        <v>0</v>
      </c>
      <c r="X254" s="88">
        <f>IFERROR(COUNTIF(Tabela7[Código CV],D254&amp;"v"),"")</f>
        <v>0</v>
      </c>
    </row>
    <row r="255" spans="2:24" ht="15" customHeight="1" x14ac:dyDescent="0.3">
      <c r="B255" s="109" t="str">
        <f>IFERROR(IF(D255&gt;1,_xlfn.XLOOKUP(D255, Tabela7[Código Negociação],Tabela7[Classe]),""),"")</f>
        <v/>
      </c>
      <c r="C255" s="43" t="str">
        <f>IFERROR(IF(D255&gt;1,_xlfn.XLOOKUP(D255, Tabela7[Código Negociação],Tabela7[Empresa Nome]),""),"")</f>
        <v/>
      </c>
      <c r="D255" s="82"/>
      <c r="E255" s="43" t="str">
        <f>IFERROR(IF(D255&gt;1,SUMIFS(Tabela7[Quantidade],Tabela7[Código Negociação],D255,Tabela7[C/V],"c")-SUMIFS(Tabela7[Quantidade],Tabela7[Código Negociação],D255,Tabela7[C/V],"v"),""),"")</f>
        <v/>
      </c>
      <c r="F255" s="73" t="str">
        <f>IFERROR(IF(D255&gt;1,_xlfn.XLOOKUP(D255&amp;"c",Tabela7[Código CV],Tabela7[VPM-C],,0),""),"")</f>
        <v/>
      </c>
      <c r="G255" s="106" t="str">
        <f>IFERROR(IF(D255&gt;1,SUMIFS(Tabela7[Preço Médio],Tabela7[Código Negociação],D255,Tabela7[C/V],"c"),"")/W255,"")</f>
        <v/>
      </c>
      <c r="H255" s="80" t="str">
        <f t="shared" si="31"/>
        <v/>
      </c>
      <c r="I255" s="73" t="str">
        <f>IFERROR(IF(D255&gt;1,_xlfn.XLOOKUP(D255, Cotação!D:D,Cotação!C:C),""),"")</f>
        <v/>
      </c>
      <c r="J255" s="80" t="str">
        <f t="shared" si="35"/>
        <v/>
      </c>
      <c r="K255" s="73" t="str">
        <f>IFERROR(IF(D255&gt;1,(I255*Apuração!$E255)-(Apuração!$G255*Apuração!$E255),""),"")</f>
        <v/>
      </c>
      <c r="L255" s="43" t="str">
        <f>IFERROR(IF(D255&gt;1,SUMIFS(Tabela7[Quantidade],Tabela7[Código Negociação],D255,Tabela7[C/V],"c"),""),"")</f>
        <v/>
      </c>
      <c r="M255" s="43" t="str">
        <f>IFERROR(IF(D255&gt;1,SUMIFS(Tabela7[Quantidade],Tabela7[Código Negociação],D255,Tabela7[C/V],"v"),""),"")</f>
        <v/>
      </c>
      <c r="N255" s="106" t="str">
        <f t="shared" si="32"/>
        <v/>
      </c>
      <c r="O255" s="73" t="str">
        <f>IFERROR(IF(D255&gt;1,_xlfn.XLOOKUP(D255&amp;"v",Tabela7[Código CV],Tabela7[VPM-V],,0),""),"")</f>
        <v/>
      </c>
      <c r="P255" s="106" t="str">
        <f>IFERROR(IF(D255&gt;1,SUMIFS(Tabela7[Preço Médio],Tabela7[Código Negociação],D255,Tabela7[C/V],"v"),"")/X255,"")</f>
        <v/>
      </c>
      <c r="Q255" s="106" t="str">
        <f t="shared" si="33"/>
        <v/>
      </c>
      <c r="R255" s="106" t="str">
        <f t="shared" si="34"/>
        <v/>
      </c>
      <c r="S255" s="106" t="str">
        <f t="shared" si="36"/>
        <v/>
      </c>
      <c r="T255" s="106" t="str">
        <f t="shared" si="37"/>
        <v/>
      </c>
      <c r="U255" s="106" t="str">
        <f t="shared" si="38"/>
        <v/>
      </c>
      <c r="V255" s="107" t="str">
        <f t="shared" si="39"/>
        <v/>
      </c>
      <c r="W255" s="88">
        <f>IFERROR(COUNTIF(Tabela7[Código CV],D255&amp;"c"),"")</f>
        <v>0</v>
      </c>
      <c r="X255" s="88">
        <f>IFERROR(COUNTIF(Tabela7[Código CV],D255&amp;"v"),"")</f>
        <v>0</v>
      </c>
    </row>
    <row r="256" spans="2:24" ht="15" customHeight="1" x14ac:dyDescent="0.3">
      <c r="B256" s="109" t="str">
        <f>IFERROR(IF(D256&gt;1,_xlfn.XLOOKUP(D256, Tabela7[Código Negociação],Tabela7[Classe]),""),"")</f>
        <v/>
      </c>
      <c r="C256" s="43" t="str">
        <f>IFERROR(IF(D256&gt;1,_xlfn.XLOOKUP(D256, Tabela7[Código Negociação],Tabela7[Empresa Nome]),""),"")</f>
        <v/>
      </c>
      <c r="D256" s="82"/>
      <c r="E256" s="43" t="str">
        <f>IFERROR(IF(D256&gt;1,SUMIFS(Tabela7[Quantidade],Tabela7[Código Negociação],D256,Tabela7[C/V],"c")-SUMIFS(Tabela7[Quantidade],Tabela7[Código Negociação],D256,Tabela7[C/V],"v"),""),"")</f>
        <v/>
      </c>
      <c r="F256" s="73" t="str">
        <f>IFERROR(IF(D256&gt;1,_xlfn.XLOOKUP(D256&amp;"c",Tabela7[Código CV],Tabela7[VPM-C],,0),""),"")</f>
        <v/>
      </c>
      <c r="G256" s="106" t="str">
        <f>IFERROR(IF(D256&gt;1,SUMIFS(Tabela7[Preço Médio],Tabela7[Código Negociação],D256,Tabela7[C/V],"c"),"")/W256,"")</f>
        <v/>
      </c>
      <c r="H256" s="80" t="str">
        <f t="shared" si="31"/>
        <v/>
      </c>
      <c r="I256" s="73" t="str">
        <f>IFERROR(IF(D256&gt;1,_xlfn.XLOOKUP(D256, Cotação!D:D,Cotação!C:C),""),"")</f>
        <v/>
      </c>
      <c r="J256" s="80" t="str">
        <f t="shared" si="35"/>
        <v/>
      </c>
      <c r="K256" s="73" t="str">
        <f>IFERROR(IF(D256&gt;1,(I256*Apuração!$E256)-(Apuração!$G256*Apuração!$E256),""),"")</f>
        <v/>
      </c>
      <c r="L256" s="43" t="str">
        <f>IFERROR(IF(D256&gt;1,SUMIFS(Tabela7[Quantidade],Tabela7[Código Negociação],D256,Tabela7[C/V],"c"),""),"")</f>
        <v/>
      </c>
      <c r="M256" s="43" t="str">
        <f>IFERROR(IF(D256&gt;1,SUMIFS(Tabela7[Quantidade],Tabela7[Código Negociação],D256,Tabela7[C/V],"v"),""),"")</f>
        <v/>
      </c>
      <c r="N256" s="106" t="str">
        <f t="shared" si="32"/>
        <v/>
      </c>
      <c r="O256" s="73" t="str">
        <f>IFERROR(IF(D256&gt;1,_xlfn.XLOOKUP(D256&amp;"v",Tabela7[Código CV],Tabela7[VPM-V],,0),""),"")</f>
        <v/>
      </c>
      <c r="P256" s="106" t="str">
        <f>IFERROR(IF(D256&gt;1,SUMIFS(Tabela7[Preço Médio],Tabela7[Código Negociação],D256,Tabela7[C/V],"v"),"")/X256,"")</f>
        <v/>
      </c>
      <c r="Q256" s="106" t="str">
        <f t="shared" si="33"/>
        <v/>
      </c>
      <c r="R256" s="106" t="str">
        <f t="shared" si="34"/>
        <v/>
      </c>
      <c r="S256" s="106" t="str">
        <f t="shared" si="36"/>
        <v/>
      </c>
      <c r="T256" s="106" t="str">
        <f t="shared" si="37"/>
        <v/>
      </c>
      <c r="U256" s="106" t="str">
        <f t="shared" si="38"/>
        <v/>
      </c>
      <c r="V256" s="107" t="str">
        <f t="shared" si="39"/>
        <v/>
      </c>
      <c r="W256" s="88">
        <f>IFERROR(COUNTIF(Tabela7[Código CV],D256&amp;"c"),"")</f>
        <v>0</v>
      </c>
      <c r="X256" s="88">
        <f>IFERROR(COUNTIF(Tabela7[Código CV],D256&amp;"v"),"")</f>
        <v>0</v>
      </c>
    </row>
    <row r="257" spans="2:24" ht="15" customHeight="1" x14ac:dyDescent="0.3">
      <c r="B257" s="109" t="str">
        <f>IFERROR(IF(D257&gt;1,_xlfn.XLOOKUP(D257, Tabela7[Código Negociação],Tabela7[Classe]),""),"")</f>
        <v/>
      </c>
      <c r="C257" s="43" t="str">
        <f>IFERROR(IF(D257&gt;1,_xlfn.XLOOKUP(D257, Tabela7[Código Negociação],Tabela7[Empresa Nome]),""),"")</f>
        <v/>
      </c>
      <c r="D257" s="82"/>
      <c r="E257" s="43" t="str">
        <f>IFERROR(IF(D257&gt;1,SUMIFS(Tabela7[Quantidade],Tabela7[Código Negociação],D257,Tabela7[C/V],"c")-SUMIFS(Tabela7[Quantidade],Tabela7[Código Negociação],D257,Tabela7[C/V],"v"),""),"")</f>
        <v/>
      </c>
      <c r="F257" s="73" t="str">
        <f>IFERROR(IF(D257&gt;1,_xlfn.XLOOKUP(D257&amp;"c",Tabela7[Código CV],Tabela7[VPM-C],,0),""),"")</f>
        <v/>
      </c>
      <c r="G257" s="106" t="str">
        <f>IFERROR(IF(D257&gt;1,SUMIFS(Tabela7[Preço Médio],Tabela7[Código Negociação],D257,Tabela7[C/V],"c"),"")/W257,"")</f>
        <v/>
      </c>
      <c r="H257" s="80" t="str">
        <f t="shared" si="31"/>
        <v/>
      </c>
      <c r="I257" s="73" t="str">
        <f>IFERROR(IF(D257&gt;1,_xlfn.XLOOKUP(D257, Cotação!D:D,Cotação!C:C),""),"")</f>
        <v/>
      </c>
      <c r="J257" s="80" t="str">
        <f t="shared" si="35"/>
        <v/>
      </c>
      <c r="K257" s="73" t="str">
        <f>IFERROR(IF(D257&gt;1,(I257*Apuração!$E257)-(Apuração!$G257*Apuração!$E257),""),"")</f>
        <v/>
      </c>
      <c r="L257" s="43" t="str">
        <f>IFERROR(IF(D257&gt;1,SUMIFS(Tabela7[Quantidade],Tabela7[Código Negociação],D257,Tabela7[C/V],"c"),""),"")</f>
        <v/>
      </c>
      <c r="M257" s="43" t="str">
        <f>IFERROR(IF(D257&gt;1,SUMIFS(Tabela7[Quantidade],Tabela7[Código Negociação],D257,Tabela7[C/V],"v"),""),"")</f>
        <v/>
      </c>
      <c r="N257" s="106" t="str">
        <f t="shared" si="32"/>
        <v/>
      </c>
      <c r="O257" s="73" t="str">
        <f>IFERROR(IF(D257&gt;1,_xlfn.XLOOKUP(D257&amp;"v",Tabela7[Código CV],Tabela7[VPM-V],,0),""),"")</f>
        <v/>
      </c>
      <c r="P257" s="106" t="str">
        <f>IFERROR(IF(D257&gt;1,SUMIFS(Tabela7[Preço Médio],Tabela7[Código Negociação],D257,Tabela7[C/V],"v"),"")/X257,"")</f>
        <v/>
      </c>
      <c r="Q257" s="106" t="str">
        <f t="shared" si="33"/>
        <v/>
      </c>
      <c r="R257" s="106" t="str">
        <f t="shared" si="34"/>
        <v/>
      </c>
      <c r="S257" s="106" t="str">
        <f t="shared" si="36"/>
        <v/>
      </c>
      <c r="T257" s="106" t="str">
        <f t="shared" si="37"/>
        <v/>
      </c>
      <c r="U257" s="106" t="str">
        <f t="shared" si="38"/>
        <v/>
      </c>
      <c r="V257" s="107" t="str">
        <f t="shared" si="39"/>
        <v/>
      </c>
      <c r="W257" s="88">
        <f>IFERROR(COUNTIF(Tabela7[Código CV],D257&amp;"c"),"")</f>
        <v>0</v>
      </c>
      <c r="X257" s="88">
        <f>IFERROR(COUNTIF(Tabela7[Código CV],D257&amp;"v"),"")</f>
        <v>0</v>
      </c>
    </row>
    <row r="258" spans="2:24" ht="15" customHeight="1" x14ac:dyDescent="0.3">
      <c r="B258" s="109" t="str">
        <f>IFERROR(IF(D258&gt;1,_xlfn.XLOOKUP(D258, Tabela7[Código Negociação],Tabela7[Classe]),""),"")</f>
        <v/>
      </c>
      <c r="C258" s="43" t="str">
        <f>IFERROR(IF(D258&gt;1,_xlfn.XLOOKUP(D258, Tabela7[Código Negociação],Tabela7[Empresa Nome]),""),"")</f>
        <v/>
      </c>
      <c r="D258" s="82"/>
      <c r="E258" s="43" t="str">
        <f>IFERROR(IF(D258&gt;1,SUMIFS(Tabela7[Quantidade],Tabela7[Código Negociação],D258,Tabela7[C/V],"c")-SUMIFS(Tabela7[Quantidade],Tabela7[Código Negociação],D258,Tabela7[C/V],"v"),""),"")</f>
        <v/>
      </c>
      <c r="F258" s="73" t="str">
        <f>IFERROR(IF(D258&gt;1,_xlfn.XLOOKUP(D258&amp;"c",Tabela7[Código CV],Tabela7[VPM-C],,0),""),"")</f>
        <v/>
      </c>
      <c r="G258" s="106" t="str">
        <f>IFERROR(IF(D258&gt;1,SUMIFS(Tabela7[Preço Médio],Tabela7[Código Negociação],D258,Tabela7[C/V],"c"),"")/W258,"")</f>
        <v/>
      </c>
      <c r="H258" s="80" t="str">
        <f t="shared" si="31"/>
        <v/>
      </c>
      <c r="I258" s="73" t="str">
        <f>IFERROR(IF(D258&gt;1,_xlfn.XLOOKUP(D258, Cotação!D:D,Cotação!C:C),""),"")</f>
        <v/>
      </c>
      <c r="J258" s="80" t="str">
        <f t="shared" si="35"/>
        <v/>
      </c>
      <c r="K258" s="73" t="str">
        <f>IFERROR(IF(D258&gt;1,(I258*Apuração!$E258)-(Apuração!$G258*Apuração!$E258),""),"")</f>
        <v/>
      </c>
      <c r="L258" s="43" t="str">
        <f>IFERROR(IF(D258&gt;1,SUMIFS(Tabela7[Quantidade],Tabela7[Código Negociação],D258,Tabela7[C/V],"c"),""),"")</f>
        <v/>
      </c>
      <c r="M258" s="43" t="str">
        <f>IFERROR(IF(D258&gt;1,SUMIFS(Tabela7[Quantidade],Tabela7[Código Negociação],D258,Tabela7[C/V],"v"),""),"")</f>
        <v/>
      </c>
      <c r="N258" s="106" t="str">
        <f t="shared" si="32"/>
        <v/>
      </c>
      <c r="O258" s="73" t="str">
        <f>IFERROR(IF(D258&gt;1,_xlfn.XLOOKUP(D258&amp;"v",Tabela7[Código CV],Tabela7[VPM-V],,0),""),"")</f>
        <v/>
      </c>
      <c r="P258" s="106" t="str">
        <f>IFERROR(IF(D258&gt;1,SUMIFS(Tabela7[Preço Médio],Tabela7[Código Negociação],D258,Tabela7[C/V],"v"),"")/X258,"")</f>
        <v/>
      </c>
      <c r="Q258" s="106" t="str">
        <f t="shared" si="33"/>
        <v/>
      </c>
      <c r="R258" s="106" t="str">
        <f t="shared" si="34"/>
        <v/>
      </c>
      <c r="S258" s="106" t="str">
        <f t="shared" si="36"/>
        <v/>
      </c>
      <c r="T258" s="106" t="str">
        <f t="shared" si="37"/>
        <v/>
      </c>
      <c r="U258" s="106" t="str">
        <f t="shared" si="38"/>
        <v/>
      </c>
      <c r="V258" s="107" t="str">
        <f t="shared" si="39"/>
        <v/>
      </c>
      <c r="W258" s="88">
        <f>IFERROR(COUNTIF(Tabela7[Código CV],D258&amp;"c"),"")</f>
        <v>0</v>
      </c>
      <c r="X258" s="88">
        <f>IFERROR(COUNTIF(Tabela7[Código CV],D258&amp;"v"),"")</f>
        <v>0</v>
      </c>
    </row>
    <row r="259" spans="2:24" ht="15" customHeight="1" x14ac:dyDescent="0.3">
      <c r="B259" s="109" t="str">
        <f>IFERROR(IF(D259&gt;1,_xlfn.XLOOKUP(D259, Tabela7[Código Negociação],Tabela7[Classe]),""),"")</f>
        <v/>
      </c>
      <c r="C259" s="43" t="str">
        <f>IFERROR(IF(D259&gt;1,_xlfn.XLOOKUP(D259, Tabela7[Código Negociação],Tabela7[Empresa Nome]),""),"")</f>
        <v/>
      </c>
      <c r="D259" s="82"/>
      <c r="E259" s="43" t="str">
        <f>IFERROR(IF(D259&gt;1,SUMIFS(Tabela7[Quantidade],Tabela7[Código Negociação],D259,Tabela7[C/V],"c")-SUMIFS(Tabela7[Quantidade],Tabela7[Código Negociação],D259,Tabela7[C/V],"v"),""),"")</f>
        <v/>
      </c>
      <c r="F259" s="73" t="str">
        <f>IFERROR(IF(D259&gt;1,_xlfn.XLOOKUP(D259&amp;"c",Tabela7[Código CV],Tabela7[VPM-C],,0),""),"")</f>
        <v/>
      </c>
      <c r="G259" s="106" t="str">
        <f>IFERROR(IF(D259&gt;1,SUMIFS(Tabela7[Preço Médio],Tabela7[Código Negociação],D259,Tabela7[C/V],"c"),"")/W259,"")</f>
        <v/>
      </c>
      <c r="H259" s="80" t="str">
        <f t="shared" si="31"/>
        <v/>
      </c>
      <c r="I259" s="73" t="str">
        <f>IFERROR(IF(D259&gt;1,_xlfn.XLOOKUP(D259, Cotação!D:D,Cotação!C:C),""),"")</f>
        <v/>
      </c>
      <c r="J259" s="80" t="str">
        <f t="shared" si="35"/>
        <v/>
      </c>
      <c r="K259" s="73" t="str">
        <f>IFERROR(IF(D259&gt;1,(I259*Apuração!$E259)-(Apuração!$G259*Apuração!$E259),""),"")</f>
        <v/>
      </c>
      <c r="L259" s="43" t="str">
        <f>IFERROR(IF(D259&gt;1,SUMIFS(Tabela7[Quantidade],Tabela7[Código Negociação],D259,Tabela7[C/V],"c"),""),"")</f>
        <v/>
      </c>
      <c r="M259" s="43" t="str">
        <f>IFERROR(IF(D259&gt;1,SUMIFS(Tabela7[Quantidade],Tabela7[Código Negociação],D259,Tabela7[C/V],"v"),""),"")</f>
        <v/>
      </c>
      <c r="N259" s="106" t="str">
        <f t="shared" si="32"/>
        <v/>
      </c>
      <c r="O259" s="73" t="str">
        <f>IFERROR(IF(D259&gt;1,_xlfn.XLOOKUP(D259&amp;"v",Tabela7[Código CV],Tabela7[VPM-V],,0),""),"")</f>
        <v/>
      </c>
      <c r="P259" s="106" t="str">
        <f>IFERROR(IF(D259&gt;1,SUMIFS(Tabela7[Preço Médio],Tabela7[Código Negociação],D259,Tabela7[C/V],"v"),"")/X259,"")</f>
        <v/>
      </c>
      <c r="Q259" s="106" t="str">
        <f t="shared" si="33"/>
        <v/>
      </c>
      <c r="R259" s="106" t="str">
        <f t="shared" si="34"/>
        <v/>
      </c>
      <c r="S259" s="106" t="str">
        <f t="shared" si="36"/>
        <v/>
      </c>
      <c r="T259" s="106" t="str">
        <f t="shared" si="37"/>
        <v/>
      </c>
      <c r="U259" s="106" t="str">
        <f t="shared" si="38"/>
        <v/>
      </c>
      <c r="V259" s="107" t="str">
        <f t="shared" si="39"/>
        <v/>
      </c>
      <c r="W259" s="88">
        <f>IFERROR(COUNTIF(Tabela7[Código CV],D259&amp;"c"),"")</f>
        <v>0</v>
      </c>
      <c r="X259" s="88">
        <f>IFERROR(COUNTIF(Tabela7[Código CV],D259&amp;"v"),"")</f>
        <v>0</v>
      </c>
    </row>
    <row r="260" spans="2:24" ht="15" customHeight="1" x14ac:dyDescent="0.3">
      <c r="B260" s="109" t="str">
        <f>IFERROR(IF(D260&gt;1,_xlfn.XLOOKUP(D260, Tabela7[Código Negociação],Tabela7[Classe]),""),"")</f>
        <v/>
      </c>
      <c r="C260" s="43" t="str">
        <f>IFERROR(IF(D260&gt;1,_xlfn.XLOOKUP(D260, Tabela7[Código Negociação],Tabela7[Empresa Nome]),""),"")</f>
        <v/>
      </c>
      <c r="D260" s="82"/>
      <c r="E260" s="43" t="str">
        <f>IFERROR(IF(D260&gt;1,SUMIFS(Tabela7[Quantidade],Tabela7[Código Negociação],D260,Tabela7[C/V],"c")-SUMIFS(Tabela7[Quantidade],Tabela7[Código Negociação],D260,Tabela7[C/V],"v"),""),"")</f>
        <v/>
      </c>
      <c r="F260" s="73" t="str">
        <f>IFERROR(IF(D260&gt;1,_xlfn.XLOOKUP(D260&amp;"c",Tabela7[Código CV],Tabela7[VPM-C],,0),""),"")</f>
        <v/>
      </c>
      <c r="G260" s="106" t="str">
        <f>IFERROR(IF(D260&gt;1,SUMIFS(Tabela7[Preço Médio],Tabela7[Código Negociação],D260,Tabela7[C/V],"c"),"")/W260,"")</f>
        <v/>
      </c>
      <c r="H260" s="80" t="str">
        <f t="shared" ref="H260:H300" si="40">IFERROR(E260*G260,"")</f>
        <v/>
      </c>
      <c r="I260" s="73" t="str">
        <f>IFERROR(IF(D260&gt;1,_xlfn.XLOOKUP(D260, Cotação!D:D,Cotação!C:C),""),"")</f>
        <v/>
      </c>
      <c r="J260" s="80" t="str">
        <f t="shared" si="35"/>
        <v/>
      </c>
      <c r="K260" s="73" t="str">
        <f>IFERROR(IF(D260&gt;1,(I260*Apuração!$E260)-(Apuração!$G260*Apuração!$E260),""),"")</f>
        <v/>
      </c>
      <c r="L260" s="43" t="str">
        <f>IFERROR(IF(D260&gt;1,SUMIFS(Tabela7[Quantidade],Tabela7[Código Negociação],D260,Tabela7[C/V],"c"),""),"")</f>
        <v/>
      </c>
      <c r="M260" s="43" t="str">
        <f>IFERROR(IF(D260&gt;1,SUMIFS(Tabela7[Quantidade],Tabela7[Código Negociação],D260,Tabela7[C/V],"v"),""),"")</f>
        <v/>
      </c>
      <c r="N260" s="106" t="str">
        <f t="shared" ref="N260:N300" si="41">IFERROR(L260*G260,"")</f>
        <v/>
      </c>
      <c r="O260" s="73" t="str">
        <f>IFERROR(IF(D260&gt;1,_xlfn.XLOOKUP(D260&amp;"v",Tabela7[Código CV],Tabela7[VPM-V],,0),""),"")</f>
        <v/>
      </c>
      <c r="P260" s="106" t="str">
        <f>IFERROR(IF(D260&gt;1,SUMIFS(Tabela7[Preço Médio],Tabela7[Código Negociação],D260,Tabela7[C/V],"v"),"")/X260,"")</f>
        <v/>
      </c>
      <c r="Q260" s="106" t="str">
        <f t="shared" ref="Q260:Q300" si="42">IFERROR(P260*M260,"")</f>
        <v/>
      </c>
      <c r="R260" s="106" t="str">
        <f t="shared" ref="R260:R300" si="43">IFERROR(M260*G260,"")</f>
        <v/>
      </c>
      <c r="S260" s="106" t="str">
        <f t="shared" si="36"/>
        <v/>
      </c>
      <c r="T260" s="106" t="str">
        <f t="shared" si="37"/>
        <v/>
      </c>
      <c r="U260" s="106" t="str">
        <f t="shared" si="38"/>
        <v/>
      </c>
      <c r="V260" s="107" t="str">
        <f t="shared" si="39"/>
        <v/>
      </c>
      <c r="W260" s="88">
        <f>IFERROR(COUNTIF(Tabela7[Código CV],D260&amp;"c"),"")</f>
        <v>0</v>
      </c>
      <c r="X260" s="88">
        <f>IFERROR(COUNTIF(Tabela7[Código CV],D260&amp;"v"),"")</f>
        <v>0</v>
      </c>
    </row>
    <row r="261" spans="2:24" ht="15" customHeight="1" x14ac:dyDescent="0.3">
      <c r="B261" s="109" t="str">
        <f>IFERROR(IF(D261&gt;1,_xlfn.XLOOKUP(D261, Tabela7[Código Negociação],Tabela7[Classe]),""),"")</f>
        <v/>
      </c>
      <c r="C261" s="43" t="str">
        <f>IFERROR(IF(D261&gt;1,_xlfn.XLOOKUP(D261, Tabela7[Código Negociação],Tabela7[Empresa Nome]),""),"")</f>
        <v/>
      </c>
      <c r="D261" s="82"/>
      <c r="E261" s="43" t="str">
        <f>IFERROR(IF(D261&gt;1,SUMIFS(Tabela7[Quantidade],Tabela7[Código Negociação],D261,Tabela7[C/V],"c")-SUMIFS(Tabela7[Quantidade],Tabela7[Código Negociação],D261,Tabela7[C/V],"v"),""),"")</f>
        <v/>
      </c>
      <c r="F261" s="73" t="str">
        <f>IFERROR(IF(D261&gt;1,_xlfn.XLOOKUP(D261&amp;"c",Tabela7[Código CV],Tabela7[VPM-C],,0),""),"")</f>
        <v/>
      </c>
      <c r="G261" s="106" t="str">
        <f>IFERROR(IF(D261&gt;1,SUMIFS(Tabela7[Preço Médio],Tabela7[Código Negociação],D261,Tabela7[C/V],"c"),"")/W261,"")</f>
        <v/>
      </c>
      <c r="H261" s="80" t="str">
        <f t="shared" si="40"/>
        <v/>
      </c>
      <c r="I261" s="73" t="str">
        <f>IFERROR(IF(D261&gt;1,_xlfn.XLOOKUP(D261, Cotação!D:D,Cotação!C:C),""),"")</f>
        <v/>
      </c>
      <c r="J261" s="80" t="str">
        <f t="shared" ref="J261:J300" si="44">IFERROR(I261*E261,"")</f>
        <v/>
      </c>
      <c r="K261" s="73" t="str">
        <f>IFERROR(IF(D261&gt;1,(I261*Apuração!$E261)-(Apuração!$G261*Apuração!$E261),""),"")</f>
        <v/>
      </c>
      <c r="L261" s="43" t="str">
        <f>IFERROR(IF(D261&gt;1,SUMIFS(Tabela7[Quantidade],Tabela7[Código Negociação],D261,Tabela7[C/V],"c"),""),"")</f>
        <v/>
      </c>
      <c r="M261" s="43" t="str">
        <f>IFERROR(IF(D261&gt;1,SUMIFS(Tabela7[Quantidade],Tabela7[Código Negociação],D261,Tabela7[C/V],"v"),""),"")</f>
        <v/>
      </c>
      <c r="N261" s="106" t="str">
        <f t="shared" si="41"/>
        <v/>
      </c>
      <c r="O261" s="73" t="str">
        <f>IFERROR(IF(D261&gt;1,_xlfn.XLOOKUP(D261&amp;"v",Tabela7[Código CV],Tabela7[VPM-V],,0),""),"")</f>
        <v/>
      </c>
      <c r="P261" s="106" t="str">
        <f>IFERROR(IF(D261&gt;1,SUMIFS(Tabela7[Preço Médio],Tabela7[Código Negociação],D261,Tabela7[C/V],"v"),"")/X261,"")</f>
        <v/>
      </c>
      <c r="Q261" s="106" t="str">
        <f t="shared" si="42"/>
        <v/>
      </c>
      <c r="R261" s="106" t="str">
        <f t="shared" si="43"/>
        <v/>
      </c>
      <c r="S261" s="106" t="str">
        <f t="shared" si="36"/>
        <v/>
      </c>
      <c r="T261" s="106" t="str">
        <f t="shared" si="37"/>
        <v/>
      </c>
      <c r="U261" s="106" t="str">
        <f t="shared" si="38"/>
        <v/>
      </c>
      <c r="V261" s="107" t="str">
        <f t="shared" si="39"/>
        <v/>
      </c>
      <c r="W261" s="88">
        <f>IFERROR(COUNTIF(Tabela7[Código CV],D261&amp;"c"),"")</f>
        <v>0</v>
      </c>
      <c r="X261" s="88">
        <f>IFERROR(COUNTIF(Tabela7[Código CV],D261&amp;"v"),"")</f>
        <v>0</v>
      </c>
    </row>
    <row r="262" spans="2:24" ht="15" customHeight="1" x14ac:dyDescent="0.3">
      <c r="B262" s="109" t="str">
        <f>IFERROR(IF(D262&gt;1,_xlfn.XLOOKUP(D262, Tabela7[Código Negociação],Tabela7[Classe]),""),"")</f>
        <v/>
      </c>
      <c r="C262" s="43" t="str">
        <f>IFERROR(IF(D262&gt;1,_xlfn.XLOOKUP(D262, Tabela7[Código Negociação],Tabela7[Empresa Nome]),""),"")</f>
        <v/>
      </c>
      <c r="D262" s="82"/>
      <c r="E262" s="43" t="str">
        <f>IFERROR(IF(D262&gt;1,SUMIFS(Tabela7[Quantidade],Tabela7[Código Negociação],D262,Tabela7[C/V],"c")-SUMIFS(Tabela7[Quantidade],Tabela7[Código Negociação],D262,Tabela7[C/V],"v"),""),"")</f>
        <v/>
      </c>
      <c r="F262" s="73" t="str">
        <f>IFERROR(IF(D262&gt;1,_xlfn.XLOOKUP(D262&amp;"c",Tabela7[Código CV],Tabela7[VPM-C],,0),""),"")</f>
        <v/>
      </c>
      <c r="G262" s="106" t="str">
        <f>IFERROR(IF(D262&gt;1,SUMIFS(Tabela7[Preço Médio],Tabela7[Código Negociação],D262,Tabela7[C/V],"c"),"")/W262,"")</f>
        <v/>
      </c>
      <c r="H262" s="80" t="str">
        <f t="shared" si="40"/>
        <v/>
      </c>
      <c r="I262" s="73" t="str">
        <f>IFERROR(IF(D262&gt;1,_xlfn.XLOOKUP(D262, Cotação!D:D,Cotação!C:C),""),"")</f>
        <v/>
      </c>
      <c r="J262" s="80" t="str">
        <f t="shared" si="44"/>
        <v/>
      </c>
      <c r="K262" s="73" t="str">
        <f>IFERROR(IF(D262&gt;1,(I262*Apuração!$E262)-(Apuração!$G262*Apuração!$E262),""),"")</f>
        <v/>
      </c>
      <c r="L262" s="43" t="str">
        <f>IFERROR(IF(D262&gt;1,SUMIFS(Tabela7[Quantidade],Tabela7[Código Negociação],D262,Tabela7[C/V],"c"),""),"")</f>
        <v/>
      </c>
      <c r="M262" s="43" t="str">
        <f>IFERROR(IF(D262&gt;1,SUMIFS(Tabela7[Quantidade],Tabela7[Código Negociação],D262,Tabela7[C/V],"v"),""),"")</f>
        <v/>
      </c>
      <c r="N262" s="106" t="str">
        <f t="shared" si="41"/>
        <v/>
      </c>
      <c r="O262" s="73" t="str">
        <f>IFERROR(IF(D262&gt;1,_xlfn.XLOOKUP(D262&amp;"v",Tabela7[Código CV],Tabela7[VPM-V],,0),""),"")</f>
        <v/>
      </c>
      <c r="P262" s="106" t="str">
        <f>IFERROR(IF(D262&gt;1,SUMIFS(Tabela7[Preço Médio],Tabela7[Código Negociação],D262,Tabela7[C/V],"v"),"")/X262,"")</f>
        <v/>
      </c>
      <c r="Q262" s="106" t="str">
        <f t="shared" si="42"/>
        <v/>
      </c>
      <c r="R262" s="106" t="str">
        <f t="shared" si="43"/>
        <v/>
      </c>
      <c r="S262" s="106" t="str">
        <f t="shared" si="36"/>
        <v/>
      </c>
      <c r="T262" s="106" t="str">
        <f t="shared" si="37"/>
        <v/>
      </c>
      <c r="U262" s="106" t="str">
        <f t="shared" si="38"/>
        <v/>
      </c>
      <c r="V262" s="107" t="str">
        <f t="shared" si="39"/>
        <v/>
      </c>
      <c r="W262" s="88">
        <f>IFERROR(COUNTIF(Tabela7[Código CV],D262&amp;"c"),"")</f>
        <v>0</v>
      </c>
      <c r="X262" s="88">
        <f>IFERROR(COUNTIF(Tabela7[Código CV],D262&amp;"v"),"")</f>
        <v>0</v>
      </c>
    </row>
    <row r="263" spans="2:24" ht="15" customHeight="1" x14ac:dyDescent="0.3">
      <c r="B263" s="109" t="str">
        <f>IFERROR(IF(D263&gt;1,_xlfn.XLOOKUP(D263, Tabela7[Código Negociação],Tabela7[Classe]),""),"")</f>
        <v/>
      </c>
      <c r="C263" s="43" t="str">
        <f>IFERROR(IF(D263&gt;1,_xlfn.XLOOKUP(D263, Tabela7[Código Negociação],Tabela7[Empresa Nome]),""),"")</f>
        <v/>
      </c>
      <c r="D263" s="82"/>
      <c r="E263" s="43" t="str">
        <f>IFERROR(IF(D263&gt;1,SUMIFS(Tabela7[Quantidade],Tabela7[Código Negociação],D263,Tabela7[C/V],"c")-SUMIFS(Tabela7[Quantidade],Tabela7[Código Negociação],D263,Tabela7[C/V],"v"),""),"")</f>
        <v/>
      </c>
      <c r="F263" s="73" t="str">
        <f>IFERROR(IF(D263&gt;1,_xlfn.XLOOKUP(D263&amp;"c",Tabela7[Código CV],Tabela7[VPM-C],,0),""),"")</f>
        <v/>
      </c>
      <c r="G263" s="106" t="str">
        <f>IFERROR(IF(D263&gt;1,SUMIFS(Tabela7[Preço Médio],Tabela7[Código Negociação],D263,Tabela7[C/V],"c"),"")/W263,"")</f>
        <v/>
      </c>
      <c r="H263" s="80" t="str">
        <f t="shared" si="40"/>
        <v/>
      </c>
      <c r="I263" s="73" t="str">
        <f>IFERROR(IF(D263&gt;1,_xlfn.XLOOKUP(D263, Cotação!D:D,Cotação!C:C),""),"")</f>
        <v/>
      </c>
      <c r="J263" s="80" t="str">
        <f t="shared" si="44"/>
        <v/>
      </c>
      <c r="K263" s="73" t="str">
        <f>IFERROR(IF(D263&gt;1,(I263*Apuração!$E263)-(Apuração!$G263*Apuração!$E263),""),"")</f>
        <v/>
      </c>
      <c r="L263" s="43" t="str">
        <f>IFERROR(IF(D263&gt;1,SUMIFS(Tabela7[Quantidade],Tabela7[Código Negociação],D263,Tabela7[C/V],"c"),""),"")</f>
        <v/>
      </c>
      <c r="M263" s="43" t="str">
        <f>IFERROR(IF(D263&gt;1,SUMIFS(Tabela7[Quantidade],Tabela7[Código Negociação],D263,Tabela7[C/V],"v"),""),"")</f>
        <v/>
      </c>
      <c r="N263" s="106" t="str">
        <f t="shared" si="41"/>
        <v/>
      </c>
      <c r="O263" s="73" t="str">
        <f>IFERROR(IF(D263&gt;1,_xlfn.XLOOKUP(D263&amp;"v",Tabela7[Código CV],Tabela7[VPM-V],,0),""),"")</f>
        <v/>
      </c>
      <c r="P263" s="106" t="str">
        <f>IFERROR(IF(D263&gt;1,SUMIFS(Tabela7[Preço Médio],Tabela7[Código Negociação],D263,Tabela7[C/V],"v"),"")/X263,"")</f>
        <v/>
      </c>
      <c r="Q263" s="106" t="str">
        <f t="shared" si="42"/>
        <v/>
      </c>
      <c r="R263" s="106" t="str">
        <f t="shared" si="43"/>
        <v/>
      </c>
      <c r="S263" s="106" t="str">
        <f t="shared" si="36"/>
        <v/>
      </c>
      <c r="T263" s="106" t="str">
        <f t="shared" si="37"/>
        <v/>
      </c>
      <c r="U263" s="106" t="str">
        <f t="shared" si="38"/>
        <v/>
      </c>
      <c r="V263" s="107" t="str">
        <f t="shared" si="39"/>
        <v/>
      </c>
      <c r="W263" s="88">
        <f>IFERROR(COUNTIF(Tabela7[Código CV],D263&amp;"c"),"")</f>
        <v>0</v>
      </c>
      <c r="X263" s="88">
        <f>IFERROR(COUNTIF(Tabela7[Código CV],D263&amp;"v"),"")</f>
        <v>0</v>
      </c>
    </row>
    <row r="264" spans="2:24" ht="15" customHeight="1" x14ac:dyDescent="0.3">
      <c r="B264" s="109" t="str">
        <f>IFERROR(IF(D264&gt;1,_xlfn.XLOOKUP(D264, Tabela7[Código Negociação],Tabela7[Classe]),""),"")</f>
        <v/>
      </c>
      <c r="C264" s="43" t="str">
        <f>IFERROR(IF(D264&gt;1,_xlfn.XLOOKUP(D264, Tabela7[Código Negociação],Tabela7[Empresa Nome]),""),"")</f>
        <v/>
      </c>
      <c r="D264" s="82"/>
      <c r="E264" s="43" t="str">
        <f>IFERROR(IF(D264&gt;1,SUMIFS(Tabela7[Quantidade],Tabela7[Código Negociação],D264,Tabela7[C/V],"c")-SUMIFS(Tabela7[Quantidade],Tabela7[Código Negociação],D264,Tabela7[C/V],"v"),""),"")</f>
        <v/>
      </c>
      <c r="F264" s="73" t="str">
        <f>IFERROR(IF(D264&gt;1,_xlfn.XLOOKUP(D264&amp;"c",Tabela7[Código CV],Tabela7[VPM-C],,0),""),"")</f>
        <v/>
      </c>
      <c r="G264" s="106" t="str">
        <f>IFERROR(IF(D264&gt;1,SUMIFS(Tabela7[Preço Médio],Tabela7[Código Negociação],D264,Tabela7[C/V],"c"),"")/W264,"")</f>
        <v/>
      </c>
      <c r="H264" s="80" t="str">
        <f t="shared" si="40"/>
        <v/>
      </c>
      <c r="I264" s="73" t="str">
        <f>IFERROR(IF(D264&gt;1,_xlfn.XLOOKUP(D264, Cotação!D:D,Cotação!C:C),""),"")</f>
        <v/>
      </c>
      <c r="J264" s="80" t="str">
        <f t="shared" si="44"/>
        <v/>
      </c>
      <c r="K264" s="73" t="str">
        <f>IFERROR(IF(D264&gt;1,(I264*Apuração!$E264)-(Apuração!$G264*Apuração!$E264),""),"")</f>
        <v/>
      </c>
      <c r="L264" s="43" t="str">
        <f>IFERROR(IF(D264&gt;1,SUMIFS(Tabela7[Quantidade],Tabela7[Código Negociação],D264,Tabela7[C/V],"c"),""),"")</f>
        <v/>
      </c>
      <c r="M264" s="43" t="str">
        <f>IFERROR(IF(D264&gt;1,SUMIFS(Tabela7[Quantidade],Tabela7[Código Negociação],D264,Tabela7[C/V],"v"),""),"")</f>
        <v/>
      </c>
      <c r="N264" s="106" t="str">
        <f t="shared" si="41"/>
        <v/>
      </c>
      <c r="O264" s="73" t="str">
        <f>IFERROR(IF(D264&gt;1,_xlfn.XLOOKUP(D264&amp;"v",Tabela7[Código CV],Tabela7[VPM-V],,0),""),"")</f>
        <v/>
      </c>
      <c r="P264" s="106" t="str">
        <f>IFERROR(IF(D264&gt;1,SUMIFS(Tabela7[Preço Médio],Tabela7[Código Negociação],D264,Tabela7[C/V],"v"),"")/X264,"")</f>
        <v/>
      </c>
      <c r="Q264" s="106" t="str">
        <f t="shared" si="42"/>
        <v/>
      </c>
      <c r="R264" s="106" t="str">
        <f t="shared" si="43"/>
        <v/>
      </c>
      <c r="S264" s="106" t="str">
        <f t="shared" si="36"/>
        <v/>
      </c>
      <c r="T264" s="106" t="str">
        <f t="shared" si="37"/>
        <v/>
      </c>
      <c r="U264" s="106" t="str">
        <f t="shared" si="38"/>
        <v/>
      </c>
      <c r="V264" s="107" t="str">
        <f t="shared" si="39"/>
        <v/>
      </c>
      <c r="W264" s="88">
        <f>IFERROR(COUNTIF(Tabela7[Código CV],D264&amp;"c"),"")</f>
        <v>0</v>
      </c>
      <c r="X264" s="88">
        <f>IFERROR(COUNTIF(Tabela7[Código CV],D264&amp;"v"),"")</f>
        <v>0</v>
      </c>
    </row>
    <row r="265" spans="2:24" ht="15" customHeight="1" x14ac:dyDescent="0.3">
      <c r="B265" s="109" t="str">
        <f>IFERROR(IF(D265&gt;1,_xlfn.XLOOKUP(D265, Tabela7[Código Negociação],Tabela7[Classe]),""),"")</f>
        <v/>
      </c>
      <c r="C265" s="43" t="str">
        <f>IFERROR(IF(D265&gt;1,_xlfn.XLOOKUP(D265, Tabela7[Código Negociação],Tabela7[Empresa Nome]),""),"")</f>
        <v/>
      </c>
      <c r="D265" s="82"/>
      <c r="E265" s="43" t="str">
        <f>IFERROR(IF(D265&gt;1,SUMIFS(Tabela7[Quantidade],Tabela7[Código Negociação],D265,Tabela7[C/V],"c")-SUMIFS(Tabela7[Quantidade],Tabela7[Código Negociação],D265,Tabela7[C/V],"v"),""),"")</f>
        <v/>
      </c>
      <c r="F265" s="73" t="str">
        <f>IFERROR(IF(D265&gt;1,_xlfn.XLOOKUP(D265&amp;"c",Tabela7[Código CV],Tabela7[VPM-C],,0),""),"")</f>
        <v/>
      </c>
      <c r="G265" s="106" t="str">
        <f>IFERROR(IF(D265&gt;1,SUMIFS(Tabela7[Preço Médio],Tabela7[Código Negociação],D265,Tabela7[C/V],"c"),"")/W265,"")</f>
        <v/>
      </c>
      <c r="H265" s="80" t="str">
        <f t="shared" si="40"/>
        <v/>
      </c>
      <c r="I265" s="73" t="str">
        <f>IFERROR(IF(D265&gt;1,_xlfn.XLOOKUP(D265, Cotação!D:D,Cotação!C:C),""),"")</f>
        <v/>
      </c>
      <c r="J265" s="80" t="str">
        <f t="shared" si="44"/>
        <v/>
      </c>
      <c r="K265" s="73" t="str">
        <f>IFERROR(IF(D265&gt;1,(I265*Apuração!$E265)-(Apuração!$G265*Apuração!$E265),""),"")</f>
        <v/>
      </c>
      <c r="L265" s="43" t="str">
        <f>IFERROR(IF(D265&gt;1,SUMIFS(Tabela7[Quantidade],Tabela7[Código Negociação],D265,Tabela7[C/V],"c"),""),"")</f>
        <v/>
      </c>
      <c r="M265" s="43" t="str">
        <f>IFERROR(IF(D265&gt;1,SUMIFS(Tabela7[Quantidade],Tabela7[Código Negociação],D265,Tabela7[C/V],"v"),""),"")</f>
        <v/>
      </c>
      <c r="N265" s="106" t="str">
        <f t="shared" si="41"/>
        <v/>
      </c>
      <c r="O265" s="73" t="str">
        <f>IFERROR(IF(D265&gt;1,_xlfn.XLOOKUP(D265&amp;"v",Tabela7[Código CV],Tabela7[VPM-V],,0),""),"")</f>
        <v/>
      </c>
      <c r="P265" s="106" t="str">
        <f>IFERROR(IF(D265&gt;1,SUMIFS(Tabela7[Preço Médio],Tabela7[Código Negociação],D265,Tabela7[C/V],"v"),"")/X265,"")</f>
        <v/>
      </c>
      <c r="Q265" s="106" t="str">
        <f t="shared" si="42"/>
        <v/>
      </c>
      <c r="R265" s="106" t="str">
        <f t="shared" si="43"/>
        <v/>
      </c>
      <c r="S265" s="106" t="str">
        <f t="shared" ref="S265:S300" si="45">IFERROR(Q265-R265,"")</f>
        <v/>
      </c>
      <c r="T265" s="106" t="str">
        <f t="shared" ref="T265:T300" si="46">IFERROR(J265-H265,"")</f>
        <v/>
      </c>
      <c r="U265" s="106" t="str">
        <f t="shared" ref="U265:U300" si="47">IFERROR(T265+S265,"")</f>
        <v/>
      </c>
      <c r="V265" s="107" t="str">
        <f t="shared" ref="V265:V300" si="48">IFERROR(U265/N265,"")</f>
        <v/>
      </c>
      <c r="W265" s="88">
        <f>IFERROR(COUNTIF(Tabela7[Código CV],D265&amp;"c"),"")</f>
        <v>0</v>
      </c>
      <c r="X265" s="88">
        <f>IFERROR(COUNTIF(Tabela7[Código CV],D265&amp;"v"),"")</f>
        <v>0</v>
      </c>
    </row>
    <row r="266" spans="2:24" ht="15" customHeight="1" x14ac:dyDescent="0.3">
      <c r="B266" s="109" t="str">
        <f>IFERROR(IF(D266&gt;1,_xlfn.XLOOKUP(D266, Tabela7[Código Negociação],Tabela7[Classe]),""),"")</f>
        <v/>
      </c>
      <c r="C266" s="43" t="str">
        <f>IFERROR(IF(D266&gt;1,_xlfn.XLOOKUP(D266, Tabela7[Código Negociação],Tabela7[Empresa Nome]),""),"")</f>
        <v/>
      </c>
      <c r="D266" s="82"/>
      <c r="E266" s="43" t="str">
        <f>IFERROR(IF(D266&gt;1,SUMIFS(Tabela7[Quantidade],Tabela7[Código Negociação],D266,Tabela7[C/V],"c")-SUMIFS(Tabela7[Quantidade],Tabela7[Código Negociação],D266,Tabela7[C/V],"v"),""),"")</f>
        <v/>
      </c>
      <c r="F266" s="73" t="str">
        <f>IFERROR(IF(D266&gt;1,_xlfn.XLOOKUP(D266&amp;"c",Tabela7[Código CV],Tabela7[VPM-C],,0),""),"")</f>
        <v/>
      </c>
      <c r="G266" s="106" t="str">
        <f>IFERROR(IF(D266&gt;1,SUMIFS(Tabela7[Preço Médio],Tabela7[Código Negociação],D266,Tabela7[C/V],"c"),"")/W266,"")</f>
        <v/>
      </c>
      <c r="H266" s="80" t="str">
        <f t="shared" si="40"/>
        <v/>
      </c>
      <c r="I266" s="73" t="str">
        <f>IFERROR(IF(D266&gt;1,_xlfn.XLOOKUP(D266, Cotação!D:D,Cotação!C:C),""),"")</f>
        <v/>
      </c>
      <c r="J266" s="80" t="str">
        <f t="shared" si="44"/>
        <v/>
      </c>
      <c r="K266" s="73" t="str">
        <f>IFERROR(IF(D266&gt;1,(I266*Apuração!$E266)-(Apuração!$G266*Apuração!$E266),""),"")</f>
        <v/>
      </c>
      <c r="L266" s="43" t="str">
        <f>IFERROR(IF(D266&gt;1,SUMIFS(Tabela7[Quantidade],Tabela7[Código Negociação],D266,Tabela7[C/V],"c"),""),"")</f>
        <v/>
      </c>
      <c r="M266" s="43" t="str">
        <f>IFERROR(IF(D266&gt;1,SUMIFS(Tabela7[Quantidade],Tabela7[Código Negociação],D266,Tabela7[C/V],"v"),""),"")</f>
        <v/>
      </c>
      <c r="N266" s="106" t="str">
        <f t="shared" si="41"/>
        <v/>
      </c>
      <c r="O266" s="73" t="str">
        <f>IFERROR(IF(D266&gt;1,_xlfn.XLOOKUP(D266&amp;"v",Tabela7[Código CV],Tabela7[VPM-V],,0),""),"")</f>
        <v/>
      </c>
      <c r="P266" s="106" t="str">
        <f>IFERROR(IF(D266&gt;1,SUMIFS(Tabela7[Preço Médio],Tabela7[Código Negociação],D266,Tabela7[C/V],"v"),"")/X266,"")</f>
        <v/>
      </c>
      <c r="Q266" s="106" t="str">
        <f t="shared" si="42"/>
        <v/>
      </c>
      <c r="R266" s="106" t="str">
        <f t="shared" si="43"/>
        <v/>
      </c>
      <c r="S266" s="106" t="str">
        <f t="shared" si="45"/>
        <v/>
      </c>
      <c r="T266" s="106" t="str">
        <f t="shared" si="46"/>
        <v/>
      </c>
      <c r="U266" s="106" t="str">
        <f t="shared" si="47"/>
        <v/>
      </c>
      <c r="V266" s="107" t="str">
        <f t="shared" si="48"/>
        <v/>
      </c>
      <c r="W266" s="88">
        <f>IFERROR(COUNTIF(Tabela7[Código CV],D266&amp;"c"),"")</f>
        <v>0</v>
      </c>
      <c r="X266" s="88">
        <f>IFERROR(COUNTIF(Tabela7[Código CV],D266&amp;"v"),"")</f>
        <v>0</v>
      </c>
    </row>
    <row r="267" spans="2:24" ht="15" customHeight="1" x14ac:dyDescent="0.3">
      <c r="B267" s="109" t="str">
        <f>IFERROR(IF(D267&gt;1,_xlfn.XLOOKUP(D267, Tabela7[Código Negociação],Tabela7[Classe]),""),"")</f>
        <v/>
      </c>
      <c r="C267" s="43" t="str">
        <f>IFERROR(IF(D267&gt;1,_xlfn.XLOOKUP(D267, Tabela7[Código Negociação],Tabela7[Empresa Nome]),""),"")</f>
        <v/>
      </c>
      <c r="D267" s="82"/>
      <c r="E267" s="43" t="str">
        <f>IFERROR(IF(D267&gt;1,SUMIFS(Tabela7[Quantidade],Tabela7[Código Negociação],D267,Tabela7[C/V],"c")-SUMIFS(Tabela7[Quantidade],Tabela7[Código Negociação],D267,Tabela7[C/V],"v"),""),"")</f>
        <v/>
      </c>
      <c r="F267" s="73" t="str">
        <f>IFERROR(IF(D267&gt;1,_xlfn.XLOOKUP(D267&amp;"c",Tabela7[Código CV],Tabela7[VPM-C],,0),""),"")</f>
        <v/>
      </c>
      <c r="G267" s="106" t="str">
        <f>IFERROR(IF(D267&gt;1,SUMIFS(Tabela7[Preço Médio],Tabela7[Código Negociação],D267,Tabela7[C/V],"c"),"")/W267,"")</f>
        <v/>
      </c>
      <c r="H267" s="80" t="str">
        <f t="shared" si="40"/>
        <v/>
      </c>
      <c r="I267" s="73" t="str">
        <f>IFERROR(IF(D267&gt;1,_xlfn.XLOOKUP(D267, Cotação!D:D,Cotação!C:C),""),"")</f>
        <v/>
      </c>
      <c r="J267" s="80" t="str">
        <f t="shared" si="44"/>
        <v/>
      </c>
      <c r="K267" s="73" t="str">
        <f>IFERROR(IF(D267&gt;1,(I267*Apuração!$E267)-(Apuração!$G267*Apuração!$E267),""),"")</f>
        <v/>
      </c>
      <c r="L267" s="43" t="str">
        <f>IFERROR(IF(D267&gt;1,SUMIFS(Tabela7[Quantidade],Tabela7[Código Negociação],D267,Tabela7[C/V],"c"),""),"")</f>
        <v/>
      </c>
      <c r="M267" s="43" t="str">
        <f>IFERROR(IF(D267&gt;1,SUMIFS(Tabela7[Quantidade],Tabela7[Código Negociação],D267,Tabela7[C/V],"v"),""),"")</f>
        <v/>
      </c>
      <c r="N267" s="106" t="str">
        <f t="shared" si="41"/>
        <v/>
      </c>
      <c r="O267" s="73" t="str">
        <f>IFERROR(IF(D267&gt;1,_xlfn.XLOOKUP(D267&amp;"v",Tabela7[Código CV],Tabela7[VPM-V],,0),""),"")</f>
        <v/>
      </c>
      <c r="P267" s="106" t="str">
        <f>IFERROR(IF(D267&gt;1,SUMIFS(Tabela7[Preço Médio],Tabela7[Código Negociação],D267,Tabela7[C/V],"v"),"")/X267,"")</f>
        <v/>
      </c>
      <c r="Q267" s="106" t="str">
        <f t="shared" si="42"/>
        <v/>
      </c>
      <c r="R267" s="106" t="str">
        <f t="shared" si="43"/>
        <v/>
      </c>
      <c r="S267" s="106" t="str">
        <f t="shared" si="45"/>
        <v/>
      </c>
      <c r="T267" s="106" t="str">
        <f t="shared" si="46"/>
        <v/>
      </c>
      <c r="U267" s="106" t="str">
        <f t="shared" si="47"/>
        <v/>
      </c>
      <c r="V267" s="107" t="str">
        <f t="shared" si="48"/>
        <v/>
      </c>
      <c r="W267" s="88">
        <f>IFERROR(COUNTIF(Tabela7[Código CV],D267&amp;"c"),"")</f>
        <v>0</v>
      </c>
      <c r="X267" s="88">
        <f>IFERROR(COUNTIF(Tabela7[Código CV],D267&amp;"v"),"")</f>
        <v>0</v>
      </c>
    </row>
    <row r="268" spans="2:24" ht="15" customHeight="1" x14ac:dyDescent="0.3">
      <c r="B268" s="109" t="str">
        <f>IFERROR(IF(D268&gt;1,_xlfn.XLOOKUP(D268, Tabela7[Código Negociação],Tabela7[Classe]),""),"")</f>
        <v/>
      </c>
      <c r="C268" s="43" t="str">
        <f>IFERROR(IF(D268&gt;1,_xlfn.XLOOKUP(D268, Tabela7[Código Negociação],Tabela7[Empresa Nome]),""),"")</f>
        <v/>
      </c>
      <c r="D268" s="82"/>
      <c r="E268" s="43" t="str">
        <f>IFERROR(IF(D268&gt;1,SUMIFS(Tabela7[Quantidade],Tabela7[Código Negociação],D268,Tabela7[C/V],"c")-SUMIFS(Tabela7[Quantidade],Tabela7[Código Negociação],D268,Tabela7[C/V],"v"),""),"")</f>
        <v/>
      </c>
      <c r="F268" s="73" t="str">
        <f>IFERROR(IF(D268&gt;1,_xlfn.XLOOKUP(D268&amp;"c",Tabela7[Código CV],Tabela7[VPM-C],,0),""),"")</f>
        <v/>
      </c>
      <c r="G268" s="106" t="str">
        <f>IFERROR(IF(D268&gt;1,SUMIFS(Tabela7[Preço Médio],Tabela7[Código Negociação],D268,Tabela7[C/V],"c"),"")/W268,"")</f>
        <v/>
      </c>
      <c r="H268" s="80" t="str">
        <f t="shared" si="40"/>
        <v/>
      </c>
      <c r="I268" s="73" t="str">
        <f>IFERROR(IF(D268&gt;1,_xlfn.XLOOKUP(D268, Cotação!D:D,Cotação!C:C),""),"")</f>
        <v/>
      </c>
      <c r="J268" s="80" t="str">
        <f t="shared" si="44"/>
        <v/>
      </c>
      <c r="K268" s="73" t="str">
        <f>IFERROR(IF(D268&gt;1,(I268*Apuração!$E268)-(Apuração!$G268*Apuração!$E268),""),"")</f>
        <v/>
      </c>
      <c r="L268" s="43" t="str">
        <f>IFERROR(IF(D268&gt;1,SUMIFS(Tabela7[Quantidade],Tabela7[Código Negociação],D268,Tabela7[C/V],"c"),""),"")</f>
        <v/>
      </c>
      <c r="M268" s="43" t="str">
        <f>IFERROR(IF(D268&gt;1,SUMIFS(Tabela7[Quantidade],Tabela7[Código Negociação],D268,Tabela7[C/V],"v"),""),"")</f>
        <v/>
      </c>
      <c r="N268" s="106" t="str">
        <f t="shared" si="41"/>
        <v/>
      </c>
      <c r="O268" s="73" t="str">
        <f>IFERROR(IF(D268&gt;1,_xlfn.XLOOKUP(D268&amp;"v",Tabela7[Código CV],Tabela7[VPM-V],,0),""),"")</f>
        <v/>
      </c>
      <c r="P268" s="106" t="str">
        <f>IFERROR(IF(D268&gt;1,SUMIFS(Tabela7[Preço Médio],Tabela7[Código Negociação],D268,Tabela7[C/V],"v"),"")/X268,"")</f>
        <v/>
      </c>
      <c r="Q268" s="106" t="str">
        <f t="shared" si="42"/>
        <v/>
      </c>
      <c r="R268" s="106" t="str">
        <f t="shared" si="43"/>
        <v/>
      </c>
      <c r="S268" s="106" t="str">
        <f t="shared" si="45"/>
        <v/>
      </c>
      <c r="T268" s="106" t="str">
        <f t="shared" si="46"/>
        <v/>
      </c>
      <c r="U268" s="106" t="str">
        <f t="shared" si="47"/>
        <v/>
      </c>
      <c r="V268" s="107" t="str">
        <f t="shared" si="48"/>
        <v/>
      </c>
      <c r="W268" s="88">
        <f>IFERROR(COUNTIF(Tabela7[Código CV],D268&amp;"c"),"")</f>
        <v>0</v>
      </c>
      <c r="X268" s="88">
        <f>IFERROR(COUNTIF(Tabela7[Código CV],D268&amp;"v"),"")</f>
        <v>0</v>
      </c>
    </row>
    <row r="269" spans="2:24" ht="15" customHeight="1" x14ac:dyDescent="0.3">
      <c r="B269" s="109" t="str">
        <f>IFERROR(IF(D269&gt;1,_xlfn.XLOOKUP(D269, Tabela7[Código Negociação],Tabela7[Classe]),""),"")</f>
        <v/>
      </c>
      <c r="C269" s="43" t="str">
        <f>IFERROR(IF(D269&gt;1,_xlfn.XLOOKUP(D269, Tabela7[Código Negociação],Tabela7[Empresa Nome]),""),"")</f>
        <v/>
      </c>
      <c r="D269" s="82"/>
      <c r="E269" s="43" t="str">
        <f>IFERROR(IF(D269&gt;1,SUMIFS(Tabela7[Quantidade],Tabela7[Código Negociação],D269,Tabela7[C/V],"c")-SUMIFS(Tabela7[Quantidade],Tabela7[Código Negociação],D269,Tabela7[C/V],"v"),""),"")</f>
        <v/>
      </c>
      <c r="F269" s="73" t="str">
        <f>IFERROR(IF(D269&gt;1,_xlfn.XLOOKUP(D269&amp;"c",Tabela7[Código CV],Tabela7[VPM-C],,0),""),"")</f>
        <v/>
      </c>
      <c r="G269" s="106" t="str">
        <f>IFERROR(IF(D269&gt;1,SUMIFS(Tabela7[Preço Médio],Tabela7[Código Negociação],D269,Tabela7[C/V],"c"),"")/W269,"")</f>
        <v/>
      </c>
      <c r="H269" s="80" t="str">
        <f t="shared" si="40"/>
        <v/>
      </c>
      <c r="I269" s="73" t="str">
        <f>IFERROR(IF(D269&gt;1,_xlfn.XLOOKUP(D269, Cotação!D:D,Cotação!C:C),""),"")</f>
        <v/>
      </c>
      <c r="J269" s="80" t="str">
        <f t="shared" si="44"/>
        <v/>
      </c>
      <c r="K269" s="73" t="str">
        <f>IFERROR(IF(D269&gt;1,(I269*Apuração!$E269)-(Apuração!$G269*Apuração!$E269),""),"")</f>
        <v/>
      </c>
      <c r="L269" s="43" t="str">
        <f>IFERROR(IF(D269&gt;1,SUMIFS(Tabela7[Quantidade],Tabela7[Código Negociação],D269,Tabela7[C/V],"c"),""),"")</f>
        <v/>
      </c>
      <c r="M269" s="43" t="str">
        <f>IFERROR(IF(D269&gt;1,SUMIFS(Tabela7[Quantidade],Tabela7[Código Negociação],D269,Tabela7[C/V],"v"),""),"")</f>
        <v/>
      </c>
      <c r="N269" s="106" t="str">
        <f t="shared" si="41"/>
        <v/>
      </c>
      <c r="O269" s="73" t="str">
        <f>IFERROR(IF(D269&gt;1,_xlfn.XLOOKUP(D269&amp;"v",Tabela7[Código CV],Tabela7[VPM-V],,0),""),"")</f>
        <v/>
      </c>
      <c r="P269" s="106" t="str">
        <f>IFERROR(IF(D269&gt;1,SUMIFS(Tabela7[Preço Médio],Tabela7[Código Negociação],D269,Tabela7[C/V],"v"),"")/X269,"")</f>
        <v/>
      </c>
      <c r="Q269" s="106" t="str">
        <f t="shared" si="42"/>
        <v/>
      </c>
      <c r="R269" s="106" t="str">
        <f t="shared" si="43"/>
        <v/>
      </c>
      <c r="S269" s="106" t="str">
        <f t="shared" si="45"/>
        <v/>
      </c>
      <c r="T269" s="106" t="str">
        <f t="shared" si="46"/>
        <v/>
      </c>
      <c r="U269" s="106" t="str">
        <f t="shared" si="47"/>
        <v/>
      </c>
      <c r="V269" s="107" t="str">
        <f t="shared" si="48"/>
        <v/>
      </c>
      <c r="W269" s="88">
        <f>IFERROR(COUNTIF(Tabela7[Código CV],D269&amp;"c"),"")</f>
        <v>0</v>
      </c>
      <c r="X269" s="88">
        <f>IFERROR(COUNTIF(Tabela7[Código CV],D269&amp;"v"),"")</f>
        <v>0</v>
      </c>
    </row>
    <row r="270" spans="2:24" ht="15" customHeight="1" x14ac:dyDescent="0.3">
      <c r="B270" s="109" t="str">
        <f>IFERROR(IF(D270&gt;1,_xlfn.XLOOKUP(D270, Tabela7[Código Negociação],Tabela7[Classe]),""),"")</f>
        <v/>
      </c>
      <c r="C270" s="43" t="str">
        <f>IFERROR(IF(D270&gt;1,_xlfn.XLOOKUP(D270, Tabela7[Código Negociação],Tabela7[Empresa Nome]),""),"")</f>
        <v/>
      </c>
      <c r="D270" s="82"/>
      <c r="E270" s="43" t="str">
        <f>IFERROR(IF(D270&gt;1,SUMIFS(Tabela7[Quantidade],Tabela7[Código Negociação],D270,Tabela7[C/V],"c")-SUMIFS(Tabela7[Quantidade],Tabela7[Código Negociação],D270,Tabela7[C/V],"v"),""),"")</f>
        <v/>
      </c>
      <c r="F270" s="73" t="str">
        <f>IFERROR(IF(D270&gt;1,_xlfn.XLOOKUP(D270&amp;"c",Tabela7[Código CV],Tabela7[VPM-C],,0),""),"")</f>
        <v/>
      </c>
      <c r="G270" s="106" t="str">
        <f>IFERROR(IF(D270&gt;1,SUMIFS(Tabela7[Preço Médio],Tabela7[Código Negociação],D270,Tabela7[C/V],"c"),"")/W270,"")</f>
        <v/>
      </c>
      <c r="H270" s="80" t="str">
        <f t="shared" si="40"/>
        <v/>
      </c>
      <c r="I270" s="73" t="str">
        <f>IFERROR(IF(D270&gt;1,_xlfn.XLOOKUP(D270, Cotação!D:D,Cotação!C:C),""),"")</f>
        <v/>
      </c>
      <c r="J270" s="80" t="str">
        <f t="shared" si="44"/>
        <v/>
      </c>
      <c r="K270" s="73" t="str">
        <f>IFERROR(IF(D270&gt;1,(I270*Apuração!$E270)-(Apuração!$G270*Apuração!$E270),""),"")</f>
        <v/>
      </c>
      <c r="L270" s="43" t="str">
        <f>IFERROR(IF(D270&gt;1,SUMIFS(Tabela7[Quantidade],Tabela7[Código Negociação],D270,Tabela7[C/V],"c"),""),"")</f>
        <v/>
      </c>
      <c r="M270" s="43" t="str">
        <f>IFERROR(IF(D270&gt;1,SUMIFS(Tabela7[Quantidade],Tabela7[Código Negociação],D270,Tabela7[C/V],"v"),""),"")</f>
        <v/>
      </c>
      <c r="N270" s="106" t="str">
        <f t="shared" si="41"/>
        <v/>
      </c>
      <c r="O270" s="73" t="str">
        <f>IFERROR(IF(D270&gt;1,_xlfn.XLOOKUP(D270&amp;"v",Tabela7[Código CV],Tabela7[VPM-V],,0),""),"")</f>
        <v/>
      </c>
      <c r="P270" s="106" t="str">
        <f>IFERROR(IF(D270&gt;1,SUMIFS(Tabela7[Preço Médio],Tabela7[Código Negociação],D270,Tabela7[C/V],"v"),"")/X270,"")</f>
        <v/>
      </c>
      <c r="Q270" s="106" t="str">
        <f t="shared" si="42"/>
        <v/>
      </c>
      <c r="R270" s="106" t="str">
        <f t="shared" si="43"/>
        <v/>
      </c>
      <c r="S270" s="106" t="str">
        <f t="shared" si="45"/>
        <v/>
      </c>
      <c r="T270" s="106" t="str">
        <f t="shared" si="46"/>
        <v/>
      </c>
      <c r="U270" s="106" t="str">
        <f t="shared" si="47"/>
        <v/>
      </c>
      <c r="V270" s="107" t="str">
        <f t="shared" si="48"/>
        <v/>
      </c>
      <c r="W270" s="88">
        <f>IFERROR(COUNTIF(Tabela7[Código CV],D270&amp;"c"),"")</f>
        <v>0</v>
      </c>
      <c r="X270" s="88">
        <f>IFERROR(COUNTIF(Tabela7[Código CV],D270&amp;"v"),"")</f>
        <v>0</v>
      </c>
    </row>
    <row r="271" spans="2:24" ht="15" customHeight="1" x14ac:dyDescent="0.3">
      <c r="B271" s="109" t="str">
        <f>IFERROR(IF(D271&gt;1,_xlfn.XLOOKUP(D271, Tabela7[Código Negociação],Tabela7[Classe]),""),"")</f>
        <v/>
      </c>
      <c r="C271" s="43" t="str">
        <f>IFERROR(IF(D271&gt;1,_xlfn.XLOOKUP(D271, Tabela7[Código Negociação],Tabela7[Empresa Nome]),""),"")</f>
        <v/>
      </c>
      <c r="D271" s="82"/>
      <c r="E271" s="43" t="str">
        <f>IFERROR(IF(D271&gt;1,SUMIFS(Tabela7[Quantidade],Tabela7[Código Negociação],D271,Tabela7[C/V],"c")-SUMIFS(Tabela7[Quantidade],Tabela7[Código Negociação],D271,Tabela7[C/V],"v"),""),"")</f>
        <v/>
      </c>
      <c r="F271" s="73" t="str">
        <f>IFERROR(IF(D271&gt;1,_xlfn.XLOOKUP(D271&amp;"c",Tabela7[Código CV],Tabela7[VPM-C],,0),""),"")</f>
        <v/>
      </c>
      <c r="G271" s="106" t="str">
        <f>IFERROR(IF(D271&gt;1,SUMIFS(Tabela7[Preço Médio],Tabela7[Código Negociação],D271,Tabela7[C/V],"c"),"")/W271,"")</f>
        <v/>
      </c>
      <c r="H271" s="80" t="str">
        <f t="shared" si="40"/>
        <v/>
      </c>
      <c r="I271" s="73" t="str">
        <f>IFERROR(IF(D271&gt;1,_xlfn.XLOOKUP(D271, Cotação!D:D,Cotação!C:C),""),"")</f>
        <v/>
      </c>
      <c r="J271" s="80" t="str">
        <f t="shared" si="44"/>
        <v/>
      </c>
      <c r="K271" s="73" t="str">
        <f>IFERROR(IF(D271&gt;1,(I271*Apuração!$E271)-(Apuração!$G271*Apuração!$E271),""),"")</f>
        <v/>
      </c>
      <c r="L271" s="43" t="str">
        <f>IFERROR(IF(D271&gt;1,SUMIFS(Tabela7[Quantidade],Tabela7[Código Negociação],D271,Tabela7[C/V],"c"),""),"")</f>
        <v/>
      </c>
      <c r="M271" s="43" t="str">
        <f>IFERROR(IF(D271&gt;1,SUMIFS(Tabela7[Quantidade],Tabela7[Código Negociação],D271,Tabela7[C/V],"v"),""),"")</f>
        <v/>
      </c>
      <c r="N271" s="106" t="str">
        <f t="shared" si="41"/>
        <v/>
      </c>
      <c r="O271" s="73" t="str">
        <f>IFERROR(IF(D271&gt;1,_xlfn.XLOOKUP(D271&amp;"v",Tabela7[Código CV],Tabela7[VPM-V],,0),""),"")</f>
        <v/>
      </c>
      <c r="P271" s="106" t="str">
        <f>IFERROR(IF(D271&gt;1,SUMIFS(Tabela7[Preço Médio],Tabela7[Código Negociação],D271,Tabela7[C/V],"v"),"")/X271,"")</f>
        <v/>
      </c>
      <c r="Q271" s="106" t="str">
        <f t="shared" si="42"/>
        <v/>
      </c>
      <c r="R271" s="106" t="str">
        <f t="shared" si="43"/>
        <v/>
      </c>
      <c r="S271" s="106" t="str">
        <f t="shared" si="45"/>
        <v/>
      </c>
      <c r="T271" s="106" t="str">
        <f t="shared" si="46"/>
        <v/>
      </c>
      <c r="U271" s="106" t="str">
        <f t="shared" si="47"/>
        <v/>
      </c>
      <c r="V271" s="107" t="str">
        <f t="shared" si="48"/>
        <v/>
      </c>
      <c r="W271" s="88">
        <f>IFERROR(COUNTIF(Tabela7[Código CV],D271&amp;"c"),"")</f>
        <v>0</v>
      </c>
      <c r="X271" s="88">
        <f>IFERROR(COUNTIF(Tabela7[Código CV],D271&amp;"v"),"")</f>
        <v>0</v>
      </c>
    </row>
    <row r="272" spans="2:24" ht="15" customHeight="1" x14ac:dyDescent="0.3">
      <c r="B272" s="109" t="str">
        <f>IFERROR(IF(D272&gt;1,_xlfn.XLOOKUP(D272, Tabela7[Código Negociação],Tabela7[Classe]),""),"")</f>
        <v/>
      </c>
      <c r="C272" s="43" t="str">
        <f>IFERROR(IF(D272&gt;1,_xlfn.XLOOKUP(D272, Tabela7[Código Negociação],Tabela7[Empresa Nome]),""),"")</f>
        <v/>
      </c>
      <c r="D272" s="82"/>
      <c r="E272" s="43" t="str">
        <f>IFERROR(IF(D272&gt;1,SUMIFS(Tabela7[Quantidade],Tabela7[Código Negociação],D272,Tabela7[C/V],"c")-SUMIFS(Tabela7[Quantidade],Tabela7[Código Negociação],D272,Tabela7[C/V],"v"),""),"")</f>
        <v/>
      </c>
      <c r="F272" s="73" t="str">
        <f>IFERROR(IF(D272&gt;1,_xlfn.XLOOKUP(D272&amp;"c",Tabela7[Código CV],Tabela7[VPM-C],,0),""),"")</f>
        <v/>
      </c>
      <c r="G272" s="106" t="str">
        <f>IFERROR(IF(D272&gt;1,SUMIFS(Tabela7[Preço Médio],Tabela7[Código Negociação],D272,Tabela7[C/V],"c"),"")/W272,"")</f>
        <v/>
      </c>
      <c r="H272" s="80" t="str">
        <f t="shared" si="40"/>
        <v/>
      </c>
      <c r="I272" s="73" t="str">
        <f>IFERROR(IF(D272&gt;1,_xlfn.XLOOKUP(D272, Cotação!D:D,Cotação!C:C),""),"")</f>
        <v/>
      </c>
      <c r="J272" s="80" t="str">
        <f t="shared" si="44"/>
        <v/>
      </c>
      <c r="K272" s="73" t="str">
        <f>IFERROR(IF(D272&gt;1,(I272*Apuração!$E272)-(Apuração!$G272*Apuração!$E272),""),"")</f>
        <v/>
      </c>
      <c r="L272" s="43" t="str">
        <f>IFERROR(IF(D272&gt;1,SUMIFS(Tabela7[Quantidade],Tabela7[Código Negociação],D272,Tabela7[C/V],"c"),""),"")</f>
        <v/>
      </c>
      <c r="M272" s="43" t="str">
        <f>IFERROR(IF(D272&gt;1,SUMIFS(Tabela7[Quantidade],Tabela7[Código Negociação],D272,Tabela7[C/V],"v"),""),"")</f>
        <v/>
      </c>
      <c r="N272" s="106" t="str">
        <f t="shared" si="41"/>
        <v/>
      </c>
      <c r="O272" s="73" t="str">
        <f>IFERROR(IF(D272&gt;1,_xlfn.XLOOKUP(D272&amp;"v",Tabela7[Código CV],Tabela7[VPM-V],,0),""),"")</f>
        <v/>
      </c>
      <c r="P272" s="106" t="str">
        <f>IFERROR(IF(D272&gt;1,SUMIFS(Tabela7[Preço Médio],Tabela7[Código Negociação],D272,Tabela7[C/V],"v"),"")/X272,"")</f>
        <v/>
      </c>
      <c r="Q272" s="106" t="str">
        <f t="shared" si="42"/>
        <v/>
      </c>
      <c r="R272" s="106" t="str">
        <f t="shared" si="43"/>
        <v/>
      </c>
      <c r="S272" s="106" t="str">
        <f t="shared" si="45"/>
        <v/>
      </c>
      <c r="T272" s="106" t="str">
        <f t="shared" si="46"/>
        <v/>
      </c>
      <c r="U272" s="106" t="str">
        <f t="shared" si="47"/>
        <v/>
      </c>
      <c r="V272" s="107" t="str">
        <f t="shared" si="48"/>
        <v/>
      </c>
      <c r="W272" s="88">
        <f>IFERROR(COUNTIF(Tabela7[Código CV],D272&amp;"c"),"")</f>
        <v>0</v>
      </c>
      <c r="X272" s="88">
        <f>IFERROR(COUNTIF(Tabela7[Código CV],D272&amp;"v"),"")</f>
        <v>0</v>
      </c>
    </row>
    <row r="273" spans="2:24" ht="15" customHeight="1" x14ac:dyDescent="0.3">
      <c r="B273" s="109" t="str">
        <f>IFERROR(IF(D273&gt;1,_xlfn.XLOOKUP(D273, Tabela7[Código Negociação],Tabela7[Classe]),""),"")</f>
        <v/>
      </c>
      <c r="C273" s="43" t="str">
        <f>IFERROR(IF(D273&gt;1,_xlfn.XLOOKUP(D273, Tabela7[Código Negociação],Tabela7[Empresa Nome]),""),"")</f>
        <v/>
      </c>
      <c r="D273" s="82"/>
      <c r="E273" s="43" t="str">
        <f>IFERROR(IF(D273&gt;1,SUMIFS(Tabela7[Quantidade],Tabela7[Código Negociação],D273,Tabela7[C/V],"c")-SUMIFS(Tabela7[Quantidade],Tabela7[Código Negociação],D273,Tabela7[C/V],"v"),""),"")</f>
        <v/>
      </c>
      <c r="F273" s="73" t="str">
        <f>IFERROR(IF(D273&gt;1,_xlfn.XLOOKUP(D273&amp;"c",Tabela7[Código CV],Tabela7[VPM-C],,0),""),"")</f>
        <v/>
      </c>
      <c r="G273" s="106" t="str">
        <f>IFERROR(IF(D273&gt;1,SUMIFS(Tabela7[Preço Médio],Tabela7[Código Negociação],D273,Tabela7[C/V],"c"),"")/W273,"")</f>
        <v/>
      </c>
      <c r="H273" s="80" t="str">
        <f t="shared" si="40"/>
        <v/>
      </c>
      <c r="I273" s="73" t="str">
        <f>IFERROR(IF(D273&gt;1,_xlfn.XLOOKUP(D273, Cotação!D:D,Cotação!C:C),""),"")</f>
        <v/>
      </c>
      <c r="J273" s="80" t="str">
        <f t="shared" si="44"/>
        <v/>
      </c>
      <c r="K273" s="73" t="str">
        <f>IFERROR(IF(D273&gt;1,(I273*Apuração!$E273)-(Apuração!$G273*Apuração!$E273),""),"")</f>
        <v/>
      </c>
      <c r="L273" s="43" t="str">
        <f>IFERROR(IF(D273&gt;1,SUMIFS(Tabela7[Quantidade],Tabela7[Código Negociação],D273,Tabela7[C/V],"c"),""),"")</f>
        <v/>
      </c>
      <c r="M273" s="43" t="str">
        <f>IFERROR(IF(D273&gt;1,SUMIFS(Tabela7[Quantidade],Tabela7[Código Negociação],D273,Tabela7[C/V],"v"),""),"")</f>
        <v/>
      </c>
      <c r="N273" s="106" t="str">
        <f t="shared" si="41"/>
        <v/>
      </c>
      <c r="O273" s="73" t="str">
        <f>IFERROR(IF(D273&gt;1,_xlfn.XLOOKUP(D273&amp;"v",Tabela7[Código CV],Tabela7[VPM-V],,0),""),"")</f>
        <v/>
      </c>
      <c r="P273" s="106" t="str">
        <f>IFERROR(IF(D273&gt;1,SUMIFS(Tabela7[Preço Médio],Tabela7[Código Negociação],D273,Tabela7[C/V],"v"),"")/X273,"")</f>
        <v/>
      </c>
      <c r="Q273" s="106" t="str">
        <f t="shared" si="42"/>
        <v/>
      </c>
      <c r="R273" s="106" t="str">
        <f t="shared" si="43"/>
        <v/>
      </c>
      <c r="S273" s="106" t="str">
        <f t="shared" si="45"/>
        <v/>
      </c>
      <c r="T273" s="106" t="str">
        <f t="shared" si="46"/>
        <v/>
      </c>
      <c r="U273" s="106" t="str">
        <f t="shared" si="47"/>
        <v/>
      </c>
      <c r="V273" s="107" t="str">
        <f t="shared" si="48"/>
        <v/>
      </c>
      <c r="W273" s="88">
        <f>IFERROR(COUNTIF(Tabela7[Código CV],D273&amp;"c"),"")</f>
        <v>0</v>
      </c>
      <c r="X273" s="88">
        <f>IFERROR(COUNTIF(Tabela7[Código CV],D273&amp;"v"),"")</f>
        <v>0</v>
      </c>
    </row>
    <row r="274" spans="2:24" ht="15" customHeight="1" x14ac:dyDescent="0.3">
      <c r="B274" s="109" t="str">
        <f>IFERROR(IF(D274&gt;1,_xlfn.XLOOKUP(D274, Tabela7[Código Negociação],Tabela7[Classe]),""),"")</f>
        <v/>
      </c>
      <c r="C274" s="43" t="str">
        <f>IFERROR(IF(D274&gt;1,_xlfn.XLOOKUP(D274, Tabela7[Código Negociação],Tabela7[Empresa Nome]),""),"")</f>
        <v/>
      </c>
      <c r="D274" s="82"/>
      <c r="E274" s="43" t="str">
        <f>IFERROR(IF(D274&gt;1,SUMIFS(Tabela7[Quantidade],Tabela7[Código Negociação],D274,Tabela7[C/V],"c")-SUMIFS(Tabela7[Quantidade],Tabela7[Código Negociação],D274,Tabela7[C/V],"v"),""),"")</f>
        <v/>
      </c>
      <c r="F274" s="73" t="str">
        <f>IFERROR(IF(D274&gt;1,_xlfn.XLOOKUP(D274&amp;"c",Tabela7[Código CV],Tabela7[VPM-C],,0),""),"")</f>
        <v/>
      </c>
      <c r="G274" s="106" t="str">
        <f>IFERROR(IF(D274&gt;1,SUMIFS(Tabela7[Preço Médio],Tabela7[Código Negociação],D274,Tabela7[C/V],"c"),"")/W274,"")</f>
        <v/>
      </c>
      <c r="H274" s="80" t="str">
        <f t="shared" si="40"/>
        <v/>
      </c>
      <c r="I274" s="73" t="str">
        <f>IFERROR(IF(D274&gt;1,_xlfn.XLOOKUP(D274, Cotação!D:D,Cotação!C:C),""),"")</f>
        <v/>
      </c>
      <c r="J274" s="80" t="str">
        <f t="shared" si="44"/>
        <v/>
      </c>
      <c r="K274" s="73" t="str">
        <f>IFERROR(IF(D274&gt;1,(I274*Apuração!$E274)-(Apuração!$G274*Apuração!$E274),""),"")</f>
        <v/>
      </c>
      <c r="L274" s="43" t="str">
        <f>IFERROR(IF(D274&gt;1,SUMIFS(Tabela7[Quantidade],Tabela7[Código Negociação],D274,Tabela7[C/V],"c"),""),"")</f>
        <v/>
      </c>
      <c r="M274" s="43" t="str">
        <f>IFERROR(IF(D274&gt;1,SUMIFS(Tabela7[Quantidade],Tabela7[Código Negociação],D274,Tabela7[C/V],"v"),""),"")</f>
        <v/>
      </c>
      <c r="N274" s="106" t="str">
        <f t="shared" si="41"/>
        <v/>
      </c>
      <c r="O274" s="73" t="str">
        <f>IFERROR(IF(D274&gt;1,_xlfn.XLOOKUP(D274&amp;"v",Tabela7[Código CV],Tabela7[VPM-V],,0),""),"")</f>
        <v/>
      </c>
      <c r="P274" s="106" t="str">
        <f>IFERROR(IF(D274&gt;1,SUMIFS(Tabela7[Preço Médio],Tabela7[Código Negociação],D274,Tabela7[C/V],"v"),"")/X274,"")</f>
        <v/>
      </c>
      <c r="Q274" s="106" t="str">
        <f t="shared" si="42"/>
        <v/>
      </c>
      <c r="R274" s="106" t="str">
        <f t="shared" si="43"/>
        <v/>
      </c>
      <c r="S274" s="106" t="str">
        <f t="shared" si="45"/>
        <v/>
      </c>
      <c r="T274" s="106" t="str">
        <f t="shared" si="46"/>
        <v/>
      </c>
      <c r="U274" s="106" t="str">
        <f t="shared" si="47"/>
        <v/>
      </c>
      <c r="V274" s="107" t="str">
        <f t="shared" si="48"/>
        <v/>
      </c>
      <c r="W274" s="88">
        <f>IFERROR(COUNTIF(Tabela7[Código CV],D274&amp;"c"),"")</f>
        <v>0</v>
      </c>
      <c r="X274" s="88">
        <f>IFERROR(COUNTIF(Tabela7[Código CV],D274&amp;"v"),"")</f>
        <v>0</v>
      </c>
    </row>
    <row r="275" spans="2:24" ht="15" customHeight="1" x14ac:dyDescent="0.3">
      <c r="B275" s="109" t="str">
        <f>IFERROR(IF(D275&gt;1,_xlfn.XLOOKUP(D275, Tabela7[Código Negociação],Tabela7[Classe]),""),"")</f>
        <v/>
      </c>
      <c r="C275" s="43" t="str">
        <f>IFERROR(IF(D275&gt;1,_xlfn.XLOOKUP(D275, Tabela7[Código Negociação],Tabela7[Empresa Nome]),""),"")</f>
        <v/>
      </c>
      <c r="D275" s="82"/>
      <c r="E275" s="43" t="str">
        <f>IFERROR(IF(D275&gt;1,SUMIFS(Tabela7[Quantidade],Tabela7[Código Negociação],D275,Tabela7[C/V],"c")-SUMIFS(Tabela7[Quantidade],Tabela7[Código Negociação],D275,Tabela7[C/V],"v"),""),"")</f>
        <v/>
      </c>
      <c r="F275" s="73" t="str">
        <f>IFERROR(IF(D275&gt;1,_xlfn.XLOOKUP(D275&amp;"c",Tabela7[Código CV],Tabela7[VPM-C],,0),""),"")</f>
        <v/>
      </c>
      <c r="G275" s="106" t="str">
        <f>IFERROR(IF(D275&gt;1,SUMIFS(Tabela7[Preço Médio],Tabela7[Código Negociação],D275,Tabela7[C/V],"c"),"")/W275,"")</f>
        <v/>
      </c>
      <c r="H275" s="80" t="str">
        <f t="shared" si="40"/>
        <v/>
      </c>
      <c r="I275" s="73" t="str">
        <f>IFERROR(IF(D275&gt;1,_xlfn.XLOOKUP(D275, Cotação!D:D,Cotação!C:C),""),"")</f>
        <v/>
      </c>
      <c r="J275" s="80" t="str">
        <f t="shared" si="44"/>
        <v/>
      </c>
      <c r="K275" s="73" t="str">
        <f>IFERROR(IF(D275&gt;1,(I275*Apuração!$E275)-(Apuração!$G275*Apuração!$E275),""),"")</f>
        <v/>
      </c>
      <c r="L275" s="43" t="str">
        <f>IFERROR(IF(D275&gt;1,SUMIFS(Tabela7[Quantidade],Tabela7[Código Negociação],D275,Tabela7[C/V],"c"),""),"")</f>
        <v/>
      </c>
      <c r="M275" s="43" t="str">
        <f>IFERROR(IF(D275&gt;1,SUMIFS(Tabela7[Quantidade],Tabela7[Código Negociação],D275,Tabela7[C/V],"v"),""),"")</f>
        <v/>
      </c>
      <c r="N275" s="106" t="str">
        <f t="shared" si="41"/>
        <v/>
      </c>
      <c r="O275" s="73" t="str">
        <f>IFERROR(IF(D275&gt;1,_xlfn.XLOOKUP(D275&amp;"v",Tabela7[Código CV],Tabela7[VPM-V],,0),""),"")</f>
        <v/>
      </c>
      <c r="P275" s="106" t="str">
        <f>IFERROR(IF(D275&gt;1,SUMIFS(Tabela7[Preço Médio],Tabela7[Código Negociação],D275,Tabela7[C/V],"v"),"")/X275,"")</f>
        <v/>
      </c>
      <c r="Q275" s="106" t="str">
        <f t="shared" si="42"/>
        <v/>
      </c>
      <c r="R275" s="106" t="str">
        <f t="shared" si="43"/>
        <v/>
      </c>
      <c r="S275" s="106" t="str">
        <f t="shared" si="45"/>
        <v/>
      </c>
      <c r="T275" s="106" t="str">
        <f t="shared" si="46"/>
        <v/>
      </c>
      <c r="U275" s="106" t="str">
        <f t="shared" si="47"/>
        <v/>
      </c>
      <c r="V275" s="107" t="str">
        <f t="shared" si="48"/>
        <v/>
      </c>
      <c r="W275" s="88">
        <f>IFERROR(COUNTIF(Tabela7[Código CV],D275&amp;"c"),"")</f>
        <v>0</v>
      </c>
      <c r="X275" s="88">
        <f>IFERROR(COUNTIF(Tabela7[Código CV],D275&amp;"v"),"")</f>
        <v>0</v>
      </c>
    </row>
    <row r="276" spans="2:24" ht="15" customHeight="1" x14ac:dyDescent="0.3">
      <c r="B276" s="109" t="str">
        <f>IFERROR(IF(D276&gt;1,_xlfn.XLOOKUP(D276, Tabela7[Código Negociação],Tabela7[Classe]),""),"")</f>
        <v/>
      </c>
      <c r="C276" s="43" t="str">
        <f>IFERROR(IF(D276&gt;1,_xlfn.XLOOKUP(D276, Tabela7[Código Negociação],Tabela7[Empresa Nome]),""),"")</f>
        <v/>
      </c>
      <c r="D276" s="82"/>
      <c r="E276" s="43" t="str">
        <f>IFERROR(IF(D276&gt;1,SUMIFS(Tabela7[Quantidade],Tabela7[Código Negociação],D276,Tabela7[C/V],"c")-SUMIFS(Tabela7[Quantidade],Tabela7[Código Negociação],D276,Tabela7[C/V],"v"),""),"")</f>
        <v/>
      </c>
      <c r="F276" s="73" t="str">
        <f>IFERROR(IF(D276&gt;1,_xlfn.XLOOKUP(D276&amp;"c",Tabela7[Código CV],Tabela7[VPM-C],,0),""),"")</f>
        <v/>
      </c>
      <c r="G276" s="106" t="str">
        <f>IFERROR(IF(D276&gt;1,SUMIFS(Tabela7[Preço Médio],Tabela7[Código Negociação],D276,Tabela7[C/V],"c"),"")/W276,"")</f>
        <v/>
      </c>
      <c r="H276" s="80" t="str">
        <f t="shared" si="40"/>
        <v/>
      </c>
      <c r="I276" s="73" t="str">
        <f>IFERROR(IF(D276&gt;1,_xlfn.XLOOKUP(D276, Cotação!D:D,Cotação!C:C),""),"")</f>
        <v/>
      </c>
      <c r="J276" s="80" t="str">
        <f t="shared" si="44"/>
        <v/>
      </c>
      <c r="K276" s="73" t="str">
        <f>IFERROR(IF(D276&gt;1,(I276*Apuração!$E276)-(Apuração!$G276*Apuração!$E276),""),"")</f>
        <v/>
      </c>
      <c r="L276" s="43" t="str">
        <f>IFERROR(IF(D276&gt;1,SUMIFS(Tabela7[Quantidade],Tabela7[Código Negociação],D276,Tabela7[C/V],"c"),""),"")</f>
        <v/>
      </c>
      <c r="M276" s="43" t="str">
        <f>IFERROR(IF(D276&gt;1,SUMIFS(Tabela7[Quantidade],Tabela7[Código Negociação],D276,Tabela7[C/V],"v"),""),"")</f>
        <v/>
      </c>
      <c r="N276" s="106" t="str">
        <f t="shared" si="41"/>
        <v/>
      </c>
      <c r="O276" s="73" t="str">
        <f>IFERROR(IF(D276&gt;1,_xlfn.XLOOKUP(D276&amp;"v",Tabela7[Código CV],Tabela7[VPM-V],,0),""),"")</f>
        <v/>
      </c>
      <c r="P276" s="106" t="str">
        <f>IFERROR(IF(D276&gt;1,SUMIFS(Tabela7[Preço Médio],Tabela7[Código Negociação],D276,Tabela7[C/V],"v"),"")/X276,"")</f>
        <v/>
      </c>
      <c r="Q276" s="106" t="str">
        <f t="shared" si="42"/>
        <v/>
      </c>
      <c r="R276" s="106" t="str">
        <f t="shared" si="43"/>
        <v/>
      </c>
      <c r="S276" s="106" t="str">
        <f t="shared" si="45"/>
        <v/>
      </c>
      <c r="T276" s="106" t="str">
        <f t="shared" si="46"/>
        <v/>
      </c>
      <c r="U276" s="106" t="str">
        <f t="shared" si="47"/>
        <v/>
      </c>
      <c r="V276" s="107" t="str">
        <f t="shared" si="48"/>
        <v/>
      </c>
      <c r="W276" s="88">
        <f>IFERROR(COUNTIF(Tabela7[Código CV],D276&amp;"c"),"")</f>
        <v>0</v>
      </c>
      <c r="X276" s="88">
        <f>IFERROR(COUNTIF(Tabela7[Código CV],D276&amp;"v"),"")</f>
        <v>0</v>
      </c>
    </row>
    <row r="277" spans="2:24" ht="15" customHeight="1" x14ac:dyDescent="0.3">
      <c r="B277" s="109" t="str">
        <f>IFERROR(IF(D277&gt;1,_xlfn.XLOOKUP(D277, Tabela7[Código Negociação],Tabela7[Classe]),""),"")</f>
        <v/>
      </c>
      <c r="C277" s="43" t="str">
        <f>IFERROR(IF(D277&gt;1,_xlfn.XLOOKUP(D277, Tabela7[Código Negociação],Tabela7[Empresa Nome]),""),"")</f>
        <v/>
      </c>
      <c r="D277" s="82"/>
      <c r="E277" s="43" t="str">
        <f>IFERROR(IF(D277&gt;1,SUMIFS(Tabela7[Quantidade],Tabela7[Código Negociação],D277,Tabela7[C/V],"c")-SUMIFS(Tabela7[Quantidade],Tabela7[Código Negociação],D277,Tabela7[C/V],"v"),""),"")</f>
        <v/>
      </c>
      <c r="F277" s="73" t="str">
        <f>IFERROR(IF(D277&gt;1,_xlfn.XLOOKUP(D277&amp;"c",Tabela7[Código CV],Tabela7[VPM-C],,0),""),"")</f>
        <v/>
      </c>
      <c r="G277" s="106" t="str">
        <f>IFERROR(IF(D277&gt;1,SUMIFS(Tabela7[Preço Médio],Tabela7[Código Negociação],D277,Tabela7[C/V],"c"),"")/W277,"")</f>
        <v/>
      </c>
      <c r="H277" s="80" t="str">
        <f t="shared" si="40"/>
        <v/>
      </c>
      <c r="I277" s="73" t="str">
        <f>IFERROR(IF(D277&gt;1,_xlfn.XLOOKUP(D277, Cotação!D:D,Cotação!C:C),""),"")</f>
        <v/>
      </c>
      <c r="J277" s="80" t="str">
        <f t="shared" si="44"/>
        <v/>
      </c>
      <c r="K277" s="73" t="str">
        <f>IFERROR(IF(D277&gt;1,(I277*Apuração!$E277)-(Apuração!$G277*Apuração!$E277),""),"")</f>
        <v/>
      </c>
      <c r="L277" s="43" t="str">
        <f>IFERROR(IF(D277&gt;1,SUMIFS(Tabela7[Quantidade],Tabela7[Código Negociação],D277,Tabela7[C/V],"c"),""),"")</f>
        <v/>
      </c>
      <c r="M277" s="43" t="str">
        <f>IFERROR(IF(D277&gt;1,SUMIFS(Tabela7[Quantidade],Tabela7[Código Negociação],D277,Tabela7[C/V],"v"),""),"")</f>
        <v/>
      </c>
      <c r="N277" s="106" t="str">
        <f t="shared" si="41"/>
        <v/>
      </c>
      <c r="O277" s="73" t="str">
        <f>IFERROR(IF(D277&gt;1,_xlfn.XLOOKUP(D277&amp;"v",Tabela7[Código CV],Tabela7[VPM-V],,0),""),"")</f>
        <v/>
      </c>
      <c r="P277" s="106" t="str">
        <f>IFERROR(IF(D277&gt;1,SUMIFS(Tabela7[Preço Médio],Tabela7[Código Negociação],D277,Tabela7[C/V],"v"),"")/X277,"")</f>
        <v/>
      </c>
      <c r="Q277" s="106" t="str">
        <f t="shared" si="42"/>
        <v/>
      </c>
      <c r="R277" s="106" t="str">
        <f t="shared" si="43"/>
        <v/>
      </c>
      <c r="S277" s="106" t="str">
        <f t="shared" si="45"/>
        <v/>
      </c>
      <c r="T277" s="106" t="str">
        <f t="shared" si="46"/>
        <v/>
      </c>
      <c r="U277" s="106" t="str">
        <f t="shared" si="47"/>
        <v/>
      </c>
      <c r="V277" s="107" t="str">
        <f t="shared" si="48"/>
        <v/>
      </c>
      <c r="W277" s="88">
        <f>IFERROR(COUNTIF(Tabela7[Código CV],D277&amp;"c"),"")</f>
        <v>0</v>
      </c>
      <c r="X277" s="88">
        <f>IFERROR(COUNTIF(Tabela7[Código CV],D277&amp;"v"),"")</f>
        <v>0</v>
      </c>
    </row>
    <row r="278" spans="2:24" ht="15" customHeight="1" x14ac:dyDescent="0.3">
      <c r="B278" s="109" t="str">
        <f>IFERROR(IF(D278&gt;1,_xlfn.XLOOKUP(D278, Tabela7[Código Negociação],Tabela7[Classe]),""),"")</f>
        <v/>
      </c>
      <c r="C278" s="43" t="str">
        <f>IFERROR(IF(D278&gt;1,_xlfn.XLOOKUP(D278, Tabela7[Código Negociação],Tabela7[Empresa Nome]),""),"")</f>
        <v/>
      </c>
      <c r="D278" s="82"/>
      <c r="E278" s="43" t="str">
        <f>IFERROR(IF(D278&gt;1,SUMIFS(Tabela7[Quantidade],Tabela7[Código Negociação],D278,Tabela7[C/V],"c")-SUMIFS(Tabela7[Quantidade],Tabela7[Código Negociação],D278,Tabela7[C/V],"v"),""),"")</f>
        <v/>
      </c>
      <c r="F278" s="73" t="str">
        <f>IFERROR(IF(D278&gt;1,_xlfn.XLOOKUP(D278&amp;"c",Tabela7[Código CV],Tabela7[VPM-C],,0),""),"")</f>
        <v/>
      </c>
      <c r="G278" s="106" t="str">
        <f>IFERROR(IF(D278&gt;1,SUMIFS(Tabela7[Preço Médio],Tabela7[Código Negociação],D278,Tabela7[C/V],"c"),"")/W278,"")</f>
        <v/>
      </c>
      <c r="H278" s="80" t="str">
        <f t="shared" si="40"/>
        <v/>
      </c>
      <c r="I278" s="73" t="str">
        <f>IFERROR(IF(D278&gt;1,_xlfn.XLOOKUP(D278, Cotação!D:D,Cotação!C:C),""),"")</f>
        <v/>
      </c>
      <c r="J278" s="80" t="str">
        <f t="shared" si="44"/>
        <v/>
      </c>
      <c r="K278" s="73" t="str">
        <f>IFERROR(IF(D278&gt;1,(I278*Apuração!$E278)-(Apuração!$G278*Apuração!$E278),""),"")</f>
        <v/>
      </c>
      <c r="L278" s="43" t="str">
        <f>IFERROR(IF(D278&gt;1,SUMIFS(Tabela7[Quantidade],Tabela7[Código Negociação],D278,Tabela7[C/V],"c"),""),"")</f>
        <v/>
      </c>
      <c r="M278" s="43" t="str">
        <f>IFERROR(IF(D278&gt;1,SUMIFS(Tabela7[Quantidade],Tabela7[Código Negociação],D278,Tabela7[C/V],"v"),""),"")</f>
        <v/>
      </c>
      <c r="N278" s="106" t="str">
        <f t="shared" si="41"/>
        <v/>
      </c>
      <c r="O278" s="73" t="str">
        <f>IFERROR(IF(D278&gt;1,_xlfn.XLOOKUP(D278&amp;"v",Tabela7[Código CV],Tabela7[VPM-V],,0),""),"")</f>
        <v/>
      </c>
      <c r="P278" s="106" t="str">
        <f>IFERROR(IF(D278&gt;1,SUMIFS(Tabela7[Preço Médio],Tabela7[Código Negociação],D278,Tabela7[C/V],"v"),"")/X278,"")</f>
        <v/>
      </c>
      <c r="Q278" s="106" t="str">
        <f t="shared" si="42"/>
        <v/>
      </c>
      <c r="R278" s="106" t="str">
        <f t="shared" si="43"/>
        <v/>
      </c>
      <c r="S278" s="106" t="str">
        <f t="shared" si="45"/>
        <v/>
      </c>
      <c r="T278" s="106" t="str">
        <f t="shared" si="46"/>
        <v/>
      </c>
      <c r="U278" s="106" t="str">
        <f t="shared" si="47"/>
        <v/>
      </c>
      <c r="V278" s="107" t="str">
        <f t="shared" si="48"/>
        <v/>
      </c>
      <c r="W278" s="88">
        <f>IFERROR(COUNTIF(Tabela7[Código CV],D278&amp;"c"),"")</f>
        <v>0</v>
      </c>
      <c r="X278" s="88">
        <f>IFERROR(COUNTIF(Tabela7[Código CV],D278&amp;"v"),"")</f>
        <v>0</v>
      </c>
    </row>
    <row r="279" spans="2:24" ht="15" customHeight="1" x14ac:dyDescent="0.3">
      <c r="B279" s="109" t="str">
        <f>IFERROR(IF(D279&gt;1,_xlfn.XLOOKUP(D279, Tabela7[Código Negociação],Tabela7[Classe]),""),"")</f>
        <v/>
      </c>
      <c r="C279" s="43" t="str">
        <f>IFERROR(IF(D279&gt;1,_xlfn.XLOOKUP(D279, Tabela7[Código Negociação],Tabela7[Empresa Nome]),""),"")</f>
        <v/>
      </c>
      <c r="D279" s="82"/>
      <c r="E279" s="43" t="str">
        <f>IFERROR(IF(D279&gt;1,SUMIFS(Tabela7[Quantidade],Tabela7[Código Negociação],D279,Tabela7[C/V],"c")-SUMIFS(Tabela7[Quantidade],Tabela7[Código Negociação],D279,Tabela7[C/V],"v"),""),"")</f>
        <v/>
      </c>
      <c r="F279" s="73" t="str">
        <f>IFERROR(IF(D279&gt;1,_xlfn.XLOOKUP(D279&amp;"c",Tabela7[Código CV],Tabela7[VPM-C],,0),""),"")</f>
        <v/>
      </c>
      <c r="G279" s="106" t="str">
        <f>IFERROR(IF(D279&gt;1,SUMIFS(Tabela7[Preço Médio],Tabela7[Código Negociação],D279,Tabela7[C/V],"c"),"")/W279,"")</f>
        <v/>
      </c>
      <c r="H279" s="80" t="str">
        <f t="shared" si="40"/>
        <v/>
      </c>
      <c r="I279" s="73" t="str">
        <f>IFERROR(IF(D279&gt;1,_xlfn.XLOOKUP(D279, Cotação!D:D,Cotação!C:C),""),"")</f>
        <v/>
      </c>
      <c r="J279" s="80" t="str">
        <f t="shared" si="44"/>
        <v/>
      </c>
      <c r="K279" s="73" t="str">
        <f>IFERROR(IF(D279&gt;1,(I279*Apuração!$E279)-(Apuração!$G279*Apuração!$E279),""),"")</f>
        <v/>
      </c>
      <c r="L279" s="43" t="str">
        <f>IFERROR(IF(D279&gt;1,SUMIFS(Tabela7[Quantidade],Tabela7[Código Negociação],D279,Tabela7[C/V],"c"),""),"")</f>
        <v/>
      </c>
      <c r="M279" s="43" t="str">
        <f>IFERROR(IF(D279&gt;1,SUMIFS(Tabela7[Quantidade],Tabela7[Código Negociação],D279,Tabela7[C/V],"v"),""),"")</f>
        <v/>
      </c>
      <c r="N279" s="106" t="str">
        <f t="shared" si="41"/>
        <v/>
      </c>
      <c r="O279" s="73" t="str">
        <f>IFERROR(IF(D279&gt;1,_xlfn.XLOOKUP(D279&amp;"v",Tabela7[Código CV],Tabela7[VPM-V],,0),""),"")</f>
        <v/>
      </c>
      <c r="P279" s="106" t="str">
        <f>IFERROR(IF(D279&gt;1,SUMIFS(Tabela7[Preço Médio],Tabela7[Código Negociação],D279,Tabela7[C/V],"v"),"")/X279,"")</f>
        <v/>
      </c>
      <c r="Q279" s="106" t="str">
        <f t="shared" si="42"/>
        <v/>
      </c>
      <c r="R279" s="106" t="str">
        <f t="shared" si="43"/>
        <v/>
      </c>
      <c r="S279" s="106" t="str">
        <f t="shared" si="45"/>
        <v/>
      </c>
      <c r="T279" s="106" t="str">
        <f t="shared" si="46"/>
        <v/>
      </c>
      <c r="U279" s="106" t="str">
        <f t="shared" si="47"/>
        <v/>
      </c>
      <c r="V279" s="107" t="str">
        <f t="shared" si="48"/>
        <v/>
      </c>
      <c r="W279" s="88">
        <f>IFERROR(COUNTIF(Tabela7[Código CV],D279&amp;"c"),"")</f>
        <v>0</v>
      </c>
      <c r="X279" s="88">
        <f>IFERROR(COUNTIF(Tabela7[Código CV],D279&amp;"v"),"")</f>
        <v>0</v>
      </c>
    </row>
    <row r="280" spans="2:24" ht="15" customHeight="1" x14ac:dyDescent="0.3">
      <c r="B280" s="109" t="str">
        <f>IFERROR(IF(D280&gt;1,_xlfn.XLOOKUP(D280, Tabela7[Código Negociação],Tabela7[Classe]),""),"")</f>
        <v/>
      </c>
      <c r="C280" s="43" t="str">
        <f>IFERROR(IF(D280&gt;1,_xlfn.XLOOKUP(D280, Tabela7[Código Negociação],Tabela7[Empresa Nome]),""),"")</f>
        <v/>
      </c>
      <c r="D280" s="82"/>
      <c r="E280" s="43" t="str">
        <f>IFERROR(IF(D280&gt;1,SUMIFS(Tabela7[Quantidade],Tabela7[Código Negociação],D280,Tabela7[C/V],"c")-SUMIFS(Tabela7[Quantidade],Tabela7[Código Negociação],D280,Tabela7[C/V],"v"),""),"")</f>
        <v/>
      </c>
      <c r="F280" s="73" t="str">
        <f>IFERROR(IF(D280&gt;1,_xlfn.XLOOKUP(D280&amp;"c",Tabela7[Código CV],Tabela7[VPM-C],,0),""),"")</f>
        <v/>
      </c>
      <c r="G280" s="106" t="str">
        <f>IFERROR(IF(D280&gt;1,SUMIFS(Tabela7[Preço Médio],Tabela7[Código Negociação],D280,Tabela7[C/V],"c"),"")/W280,"")</f>
        <v/>
      </c>
      <c r="H280" s="80" t="str">
        <f t="shared" si="40"/>
        <v/>
      </c>
      <c r="I280" s="73" t="str">
        <f>IFERROR(IF(D280&gt;1,_xlfn.XLOOKUP(D280, Cotação!D:D,Cotação!C:C),""),"")</f>
        <v/>
      </c>
      <c r="J280" s="80" t="str">
        <f t="shared" si="44"/>
        <v/>
      </c>
      <c r="K280" s="73" t="str">
        <f>IFERROR(IF(D280&gt;1,(I280*Apuração!$E280)-(Apuração!$G280*Apuração!$E280),""),"")</f>
        <v/>
      </c>
      <c r="L280" s="43" t="str">
        <f>IFERROR(IF(D280&gt;1,SUMIFS(Tabela7[Quantidade],Tabela7[Código Negociação],D280,Tabela7[C/V],"c"),""),"")</f>
        <v/>
      </c>
      <c r="M280" s="43" t="str">
        <f>IFERROR(IF(D280&gt;1,SUMIFS(Tabela7[Quantidade],Tabela7[Código Negociação],D280,Tabela7[C/V],"v"),""),"")</f>
        <v/>
      </c>
      <c r="N280" s="106" t="str">
        <f t="shared" si="41"/>
        <v/>
      </c>
      <c r="O280" s="73" t="str">
        <f>IFERROR(IF(D280&gt;1,_xlfn.XLOOKUP(D280&amp;"v",Tabela7[Código CV],Tabela7[VPM-V],,0),""),"")</f>
        <v/>
      </c>
      <c r="P280" s="106" t="str">
        <f>IFERROR(IF(D280&gt;1,SUMIFS(Tabela7[Preço Médio],Tabela7[Código Negociação],D280,Tabela7[C/V],"v"),"")/X280,"")</f>
        <v/>
      </c>
      <c r="Q280" s="106" t="str">
        <f t="shared" si="42"/>
        <v/>
      </c>
      <c r="R280" s="106" t="str">
        <f t="shared" si="43"/>
        <v/>
      </c>
      <c r="S280" s="106" t="str">
        <f t="shared" si="45"/>
        <v/>
      </c>
      <c r="T280" s="106" t="str">
        <f t="shared" si="46"/>
        <v/>
      </c>
      <c r="U280" s="106" t="str">
        <f t="shared" si="47"/>
        <v/>
      </c>
      <c r="V280" s="107" t="str">
        <f t="shared" si="48"/>
        <v/>
      </c>
      <c r="W280" s="88">
        <f>IFERROR(COUNTIF(Tabela7[Código CV],D280&amp;"c"),"")</f>
        <v>0</v>
      </c>
      <c r="X280" s="88">
        <f>IFERROR(COUNTIF(Tabela7[Código CV],D280&amp;"v"),"")</f>
        <v>0</v>
      </c>
    </row>
    <row r="281" spans="2:24" ht="15" customHeight="1" x14ac:dyDescent="0.3">
      <c r="B281" s="109" t="str">
        <f>IFERROR(IF(D281&gt;1,_xlfn.XLOOKUP(D281, Tabela7[Código Negociação],Tabela7[Classe]),""),"")</f>
        <v/>
      </c>
      <c r="C281" s="43" t="str">
        <f>IFERROR(IF(D281&gt;1,_xlfn.XLOOKUP(D281, Tabela7[Código Negociação],Tabela7[Empresa Nome]),""),"")</f>
        <v/>
      </c>
      <c r="D281" s="82"/>
      <c r="E281" s="43" t="str">
        <f>IFERROR(IF(D281&gt;1,SUMIFS(Tabela7[Quantidade],Tabela7[Código Negociação],D281,Tabela7[C/V],"c")-SUMIFS(Tabela7[Quantidade],Tabela7[Código Negociação],D281,Tabela7[C/V],"v"),""),"")</f>
        <v/>
      </c>
      <c r="F281" s="73" t="str">
        <f>IFERROR(IF(D281&gt;1,_xlfn.XLOOKUP(D281&amp;"c",Tabela7[Código CV],Tabela7[VPM-C],,0),""),"")</f>
        <v/>
      </c>
      <c r="G281" s="106" t="str">
        <f>IFERROR(IF(D281&gt;1,SUMIFS(Tabela7[Preço Médio],Tabela7[Código Negociação],D281,Tabela7[C/V],"c"),"")/W281,"")</f>
        <v/>
      </c>
      <c r="H281" s="80" t="str">
        <f t="shared" si="40"/>
        <v/>
      </c>
      <c r="I281" s="73" t="str">
        <f>IFERROR(IF(D281&gt;1,_xlfn.XLOOKUP(D281, Cotação!D:D,Cotação!C:C),""),"")</f>
        <v/>
      </c>
      <c r="J281" s="80" t="str">
        <f t="shared" si="44"/>
        <v/>
      </c>
      <c r="K281" s="73" t="str">
        <f>IFERROR(IF(D281&gt;1,(I281*Apuração!$E281)-(Apuração!$G281*Apuração!$E281),""),"")</f>
        <v/>
      </c>
      <c r="L281" s="43" t="str">
        <f>IFERROR(IF(D281&gt;1,SUMIFS(Tabela7[Quantidade],Tabela7[Código Negociação],D281,Tabela7[C/V],"c"),""),"")</f>
        <v/>
      </c>
      <c r="M281" s="43" t="str">
        <f>IFERROR(IF(D281&gt;1,SUMIFS(Tabela7[Quantidade],Tabela7[Código Negociação],D281,Tabela7[C/V],"v"),""),"")</f>
        <v/>
      </c>
      <c r="N281" s="106" t="str">
        <f t="shared" si="41"/>
        <v/>
      </c>
      <c r="O281" s="73" t="str">
        <f>IFERROR(IF(D281&gt;1,_xlfn.XLOOKUP(D281&amp;"v",Tabela7[Código CV],Tabela7[VPM-V],,0),""),"")</f>
        <v/>
      </c>
      <c r="P281" s="106" t="str">
        <f>IFERROR(IF(D281&gt;1,SUMIFS(Tabela7[Preço Médio],Tabela7[Código Negociação],D281,Tabela7[C/V],"v"),"")/X281,"")</f>
        <v/>
      </c>
      <c r="Q281" s="106" t="str">
        <f t="shared" si="42"/>
        <v/>
      </c>
      <c r="R281" s="106" t="str">
        <f t="shared" si="43"/>
        <v/>
      </c>
      <c r="S281" s="106" t="str">
        <f t="shared" si="45"/>
        <v/>
      </c>
      <c r="T281" s="106" t="str">
        <f t="shared" si="46"/>
        <v/>
      </c>
      <c r="U281" s="106" t="str">
        <f t="shared" si="47"/>
        <v/>
      </c>
      <c r="V281" s="107" t="str">
        <f t="shared" si="48"/>
        <v/>
      </c>
      <c r="W281" s="88">
        <f>IFERROR(COUNTIF(Tabela7[Código CV],D281&amp;"c"),"")</f>
        <v>0</v>
      </c>
      <c r="X281" s="88">
        <f>IFERROR(COUNTIF(Tabela7[Código CV],D281&amp;"v"),"")</f>
        <v>0</v>
      </c>
    </row>
    <row r="282" spans="2:24" ht="15" customHeight="1" x14ac:dyDescent="0.3">
      <c r="B282" s="109" t="str">
        <f>IFERROR(IF(D282&gt;1,_xlfn.XLOOKUP(D282, Tabela7[Código Negociação],Tabela7[Classe]),""),"")</f>
        <v/>
      </c>
      <c r="C282" s="43" t="str">
        <f>IFERROR(IF(D282&gt;1,_xlfn.XLOOKUP(D282, Tabela7[Código Negociação],Tabela7[Empresa Nome]),""),"")</f>
        <v/>
      </c>
      <c r="D282" s="82"/>
      <c r="E282" s="43" t="str">
        <f>IFERROR(IF(D282&gt;1,SUMIFS(Tabela7[Quantidade],Tabela7[Código Negociação],D282,Tabela7[C/V],"c")-SUMIFS(Tabela7[Quantidade],Tabela7[Código Negociação],D282,Tabela7[C/V],"v"),""),"")</f>
        <v/>
      </c>
      <c r="F282" s="73" t="str">
        <f>IFERROR(IF(D282&gt;1,_xlfn.XLOOKUP(D282&amp;"c",Tabela7[Código CV],Tabela7[VPM-C],,0),""),"")</f>
        <v/>
      </c>
      <c r="G282" s="106" t="str">
        <f>IFERROR(IF(D282&gt;1,SUMIFS(Tabela7[Preço Médio],Tabela7[Código Negociação],D282,Tabela7[C/V],"c"),"")/W282,"")</f>
        <v/>
      </c>
      <c r="H282" s="80" t="str">
        <f t="shared" si="40"/>
        <v/>
      </c>
      <c r="I282" s="73" t="str">
        <f>IFERROR(IF(D282&gt;1,_xlfn.XLOOKUP(D282, Cotação!D:D,Cotação!C:C),""),"")</f>
        <v/>
      </c>
      <c r="J282" s="80" t="str">
        <f t="shared" si="44"/>
        <v/>
      </c>
      <c r="K282" s="73" t="str">
        <f>IFERROR(IF(D282&gt;1,(I282*Apuração!$E282)-(Apuração!$G282*Apuração!$E282),""),"")</f>
        <v/>
      </c>
      <c r="L282" s="43" t="str">
        <f>IFERROR(IF(D282&gt;1,SUMIFS(Tabela7[Quantidade],Tabela7[Código Negociação],D282,Tabela7[C/V],"c"),""),"")</f>
        <v/>
      </c>
      <c r="M282" s="43" t="str">
        <f>IFERROR(IF(D282&gt;1,SUMIFS(Tabela7[Quantidade],Tabela7[Código Negociação],D282,Tabela7[C/V],"v"),""),"")</f>
        <v/>
      </c>
      <c r="N282" s="106" t="str">
        <f t="shared" si="41"/>
        <v/>
      </c>
      <c r="O282" s="73" t="str">
        <f>IFERROR(IF(D282&gt;1,_xlfn.XLOOKUP(D282&amp;"v",Tabela7[Código CV],Tabela7[VPM-V],,0),""),"")</f>
        <v/>
      </c>
      <c r="P282" s="106" t="str">
        <f>IFERROR(IF(D282&gt;1,SUMIFS(Tabela7[Preço Médio],Tabela7[Código Negociação],D282,Tabela7[C/V],"v"),"")/X282,"")</f>
        <v/>
      </c>
      <c r="Q282" s="106" t="str">
        <f t="shared" si="42"/>
        <v/>
      </c>
      <c r="R282" s="106" t="str">
        <f t="shared" si="43"/>
        <v/>
      </c>
      <c r="S282" s="106" t="str">
        <f t="shared" si="45"/>
        <v/>
      </c>
      <c r="T282" s="106" t="str">
        <f t="shared" si="46"/>
        <v/>
      </c>
      <c r="U282" s="106" t="str">
        <f t="shared" si="47"/>
        <v/>
      </c>
      <c r="V282" s="107" t="str">
        <f t="shared" si="48"/>
        <v/>
      </c>
      <c r="W282" s="88">
        <f>IFERROR(COUNTIF(Tabela7[Código CV],D282&amp;"c"),"")</f>
        <v>0</v>
      </c>
      <c r="X282" s="88">
        <f>IFERROR(COUNTIF(Tabela7[Código CV],D282&amp;"v"),"")</f>
        <v>0</v>
      </c>
    </row>
    <row r="283" spans="2:24" ht="15" customHeight="1" x14ac:dyDescent="0.3">
      <c r="B283" s="109" t="str">
        <f>IFERROR(IF(D283&gt;1,_xlfn.XLOOKUP(D283, Tabela7[Código Negociação],Tabela7[Classe]),""),"")</f>
        <v/>
      </c>
      <c r="C283" s="43" t="str">
        <f>IFERROR(IF(D283&gt;1,_xlfn.XLOOKUP(D283, Tabela7[Código Negociação],Tabela7[Empresa Nome]),""),"")</f>
        <v/>
      </c>
      <c r="D283" s="82"/>
      <c r="E283" s="43" t="str">
        <f>IFERROR(IF(D283&gt;1,SUMIFS(Tabela7[Quantidade],Tabela7[Código Negociação],D283,Tabela7[C/V],"c")-SUMIFS(Tabela7[Quantidade],Tabela7[Código Negociação],D283,Tabela7[C/V],"v"),""),"")</f>
        <v/>
      </c>
      <c r="F283" s="73" t="str">
        <f>IFERROR(IF(D283&gt;1,_xlfn.XLOOKUP(D283&amp;"c",Tabela7[Código CV],Tabela7[VPM-C],,0),""),"")</f>
        <v/>
      </c>
      <c r="G283" s="106" t="str">
        <f>IFERROR(IF(D283&gt;1,SUMIFS(Tabela7[Preço Médio],Tabela7[Código Negociação],D283,Tabela7[C/V],"c"),"")/W283,"")</f>
        <v/>
      </c>
      <c r="H283" s="80" t="str">
        <f t="shared" si="40"/>
        <v/>
      </c>
      <c r="I283" s="73" t="str">
        <f>IFERROR(IF(D283&gt;1,_xlfn.XLOOKUP(D283, Cotação!D:D,Cotação!C:C),""),"")</f>
        <v/>
      </c>
      <c r="J283" s="80" t="str">
        <f t="shared" si="44"/>
        <v/>
      </c>
      <c r="K283" s="73" t="str">
        <f>IFERROR(IF(D283&gt;1,(I283*Apuração!$E283)-(Apuração!$G283*Apuração!$E283),""),"")</f>
        <v/>
      </c>
      <c r="L283" s="43" t="str">
        <f>IFERROR(IF(D283&gt;1,SUMIFS(Tabela7[Quantidade],Tabela7[Código Negociação],D283,Tabela7[C/V],"c"),""),"")</f>
        <v/>
      </c>
      <c r="M283" s="43" t="str">
        <f>IFERROR(IF(D283&gt;1,SUMIFS(Tabela7[Quantidade],Tabela7[Código Negociação],D283,Tabela7[C/V],"v"),""),"")</f>
        <v/>
      </c>
      <c r="N283" s="106" t="str">
        <f t="shared" si="41"/>
        <v/>
      </c>
      <c r="O283" s="73" t="str">
        <f>IFERROR(IF(D283&gt;1,_xlfn.XLOOKUP(D283&amp;"v",Tabela7[Código CV],Tabela7[VPM-V],,0),""),"")</f>
        <v/>
      </c>
      <c r="P283" s="106" t="str">
        <f>IFERROR(IF(D283&gt;1,SUMIFS(Tabela7[Preço Médio],Tabela7[Código Negociação],D283,Tabela7[C/V],"v"),"")/X283,"")</f>
        <v/>
      </c>
      <c r="Q283" s="106" t="str">
        <f t="shared" si="42"/>
        <v/>
      </c>
      <c r="R283" s="106" t="str">
        <f t="shared" si="43"/>
        <v/>
      </c>
      <c r="S283" s="106" t="str">
        <f t="shared" si="45"/>
        <v/>
      </c>
      <c r="T283" s="106" t="str">
        <f t="shared" si="46"/>
        <v/>
      </c>
      <c r="U283" s="106" t="str">
        <f t="shared" si="47"/>
        <v/>
      </c>
      <c r="V283" s="107" t="str">
        <f t="shared" si="48"/>
        <v/>
      </c>
      <c r="W283" s="88">
        <f>IFERROR(COUNTIF(Tabela7[Código CV],D283&amp;"c"),"")</f>
        <v>0</v>
      </c>
      <c r="X283" s="88">
        <f>IFERROR(COUNTIF(Tabela7[Código CV],D283&amp;"v"),"")</f>
        <v>0</v>
      </c>
    </row>
    <row r="284" spans="2:24" ht="15" customHeight="1" x14ac:dyDescent="0.3">
      <c r="B284" s="109" t="str">
        <f>IFERROR(IF(D284&gt;1,_xlfn.XLOOKUP(D284, Tabela7[Código Negociação],Tabela7[Classe]),""),"")</f>
        <v/>
      </c>
      <c r="C284" s="43" t="str">
        <f>IFERROR(IF(D284&gt;1,_xlfn.XLOOKUP(D284, Tabela7[Código Negociação],Tabela7[Empresa Nome]),""),"")</f>
        <v/>
      </c>
      <c r="D284" s="82"/>
      <c r="E284" s="43" t="str">
        <f>IFERROR(IF(D284&gt;1,SUMIFS(Tabela7[Quantidade],Tabela7[Código Negociação],D284,Tabela7[C/V],"c")-SUMIFS(Tabela7[Quantidade],Tabela7[Código Negociação],D284,Tabela7[C/V],"v"),""),"")</f>
        <v/>
      </c>
      <c r="F284" s="73" t="str">
        <f>IFERROR(IF(D284&gt;1,_xlfn.XLOOKUP(D284&amp;"c",Tabela7[Código CV],Tabela7[VPM-C],,0),""),"")</f>
        <v/>
      </c>
      <c r="G284" s="106" t="str">
        <f>IFERROR(IF(D284&gt;1,SUMIFS(Tabela7[Preço Médio],Tabela7[Código Negociação],D284,Tabela7[C/V],"c"),"")/W284,"")</f>
        <v/>
      </c>
      <c r="H284" s="80" t="str">
        <f t="shared" si="40"/>
        <v/>
      </c>
      <c r="I284" s="73" t="str">
        <f>IFERROR(IF(D284&gt;1,_xlfn.XLOOKUP(D284, Cotação!D:D,Cotação!C:C),""),"")</f>
        <v/>
      </c>
      <c r="J284" s="80" t="str">
        <f t="shared" si="44"/>
        <v/>
      </c>
      <c r="K284" s="73" t="str">
        <f>IFERROR(IF(D284&gt;1,(I284*Apuração!$E284)-(Apuração!$G284*Apuração!$E284),""),"")</f>
        <v/>
      </c>
      <c r="L284" s="43" t="str">
        <f>IFERROR(IF(D284&gt;1,SUMIFS(Tabela7[Quantidade],Tabela7[Código Negociação],D284,Tabela7[C/V],"c"),""),"")</f>
        <v/>
      </c>
      <c r="M284" s="43" t="str">
        <f>IFERROR(IF(D284&gt;1,SUMIFS(Tabela7[Quantidade],Tabela7[Código Negociação],D284,Tabela7[C/V],"v"),""),"")</f>
        <v/>
      </c>
      <c r="N284" s="106" t="str">
        <f t="shared" si="41"/>
        <v/>
      </c>
      <c r="O284" s="73" t="str">
        <f>IFERROR(IF(D284&gt;1,_xlfn.XLOOKUP(D284&amp;"v",Tabela7[Código CV],Tabela7[VPM-V],,0),""),"")</f>
        <v/>
      </c>
      <c r="P284" s="106" t="str">
        <f>IFERROR(IF(D284&gt;1,SUMIFS(Tabela7[Preço Médio],Tabela7[Código Negociação],D284,Tabela7[C/V],"v"),"")/X284,"")</f>
        <v/>
      </c>
      <c r="Q284" s="106" t="str">
        <f t="shared" si="42"/>
        <v/>
      </c>
      <c r="R284" s="106" t="str">
        <f t="shared" si="43"/>
        <v/>
      </c>
      <c r="S284" s="106" t="str">
        <f t="shared" si="45"/>
        <v/>
      </c>
      <c r="T284" s="106" t="str">
        <f t="shared" si="46"/>
        <v/>
      </c>
      <c r="U284" s="106" t="str">
        <f t="shared" si="47"/>
        <v/>
      </c>
      <c r="V284" s="107" t="str">
        <f t="shared" si="48"/>
        <v/>
      </c>
      <c r="W284" s="88">
        <f>IFERROR(COUNTIF(Tabela7[Código CV],D284&amp;"c"),"")</f>
        <v>0</v>
      </c>
      <c r="X284" s="88">
        <f>IFERROR(COUNTIF(Tabela7[Código CV],D284&amp;"v"),"")</f>
        <v>0</v>
      </c>
    </row>
    <row r="285" spans="2:24" ht="15" customHeight="1" x14ac:dyDescent="0.3">
      <c r="B285" s="109" t="str">
        <f>IFERROR(IF(D285&gt;1,_xlfn.XLOOKUP(D285, Tabela7[Código Negociação],Tabela7[Classe]),""),"")</f>
        <v/>
      </c>
      <c r="C285" s="43" t="str">
        <f>IFERROR(IF(D285&gt;1,_xlfn.XLOOKUP(D285, Tabela7[Código Negociação],Tabela7[Empresa Nome]),""),"")</f>
        <v/>
      </c>
      <c r="D285" s="82"/>
      <c r="E285" s="43" t="str">
        <f>IFERROR(IF(D285&gt;1,SUMIFS(Tabela7[Quantidade],Tabela7[Código Negociação],D285,Tabela7[C/V],"c")-SUMIFS(Tabela7[Quantidade],Tabela7[Código Negociação],D285,Tabela7[C/V],"v"),""),"")</f>
        <v/>
      </c>
      <c r="F285" s="73" t="str">
        <f>IFERROR(IF(D285&gt;1,_xlfn.XLOOKUP(D285&amp;"c",Tabela7[Código CV],Tabela7[VPM-C],,0),""),"")</f>
        <v/>
      </c>
      <c r="G285" s="106" t="str">
        <f>IFERROR(IF(D285&gt;1,SUMIFS(Tabela7[Preço Médio],Tabela7[Código Negociação],D285,Tabela7[C/V],"c"),"")/W285,"")</f>
        <v/>
      </c>
      <c r="H285" s="80" t="str">
        <f t="shared" si="40"/>
        <v/>
      </c>
      <c r="I285" s="73" t="str">
        <f>IFERROR(IF(D285&gt;1,_xlfn.XLOOKUP(D285, Cotação!D:D,Cotação!C:C),""),"")</f>
        <v/>
      </c>
      <c r="J285" s="80" t="str">
        <f t="shared" si="44"/>
        <v/>
      </c>
      <c r="K285" s="73" t="str">
        <f>IFERROR(IF(D285&gt;1,(I285*Apuração!$E285)-(Apuração!$G285*Apuração!$E285),""),"")</f>
        <v/>
      </c>
      <c r="L285" s="43" t="str">
        <f>IFERROR(IF(D285&gt;1,SUMIFS(Tabela7[Quantidade],Tabela7[Código Negociação],D285,Tabela7[C/V],"c"),""),"")</f>
        <v/>
      </c>
      <c r="M285" s="43" t="str">
        <f>IFERROR(IF(D285&gt;1,SUMIFS(Tabela7[Quantidade],Tabela7[Código Negociação],D285,Tabela7[C/V],"v"),""),"")</f>
        <v/>
      </c>
      <c r="N285" s="106" t="str">
        <f t="shared" si="41"/>
        <v/>
      </c>
      <c r="O285" s="73" t="str">
        <f>IFERROR(IF(D285&gt;1,_xlfn.XLOOKUP(D285&amp;"v",Tabela7[Código CV],Tabela7[VPM-V],,0),""),"")</f>
        <v/>
      </c>
      <c r="P285" s="106" t="str">
        <f>IFERROR(IF(D285&gt;1,SUMIFS(Tabela7[Preço Médio],Tabela7[Código Negociação],D285,Tabela7[C/V],"v"),"")/X285,"")</f>
        <v/>
      </c>
      <c r="Q285" s="106" t="str">
        <f t="shared" si="42"/>
        <v/>
      </c>
      <c r="R285" s="106" t="str">
        <f t="shared" si="43"/>
        <v/>
      </c>
      <c r="S285" s="106" t="str">
        <f t="shared" si="45"/>
        <v/>
      </c>
      <c r="T285" s="106" t="str">
        <f t="shared" si="46"/>
        <v/>
      </c>
      <c r="U285" s="106" t="str">
        <f t="shared" si="47"/>
        <v/>
      </c>
      <c r="V285" s="107" t="str">
        <f t="shared" si="48"/>
        <v/>
      </c>
      <c r="W285" s="88">
        <f>IFERROR(COUNTIF(Tabela7[Código CV],D285&amp;"c"),"")</f>
        <v>0</v>
      </c>
      <c r="X285" s="88">
        <f>IFERROR(COUNTIF(Tabela7[Código CV],D285&amp;"v"),"")</f>
        <v>0</v>
      </c>
    </row>
    <row r="286" spans="2:24" ht="15" customHeight="1" x14ac:dyDescent="0.3">
      <c r="B286" s="109" t="str">
        <f>IFERROR(IF(D286&gt;1,_xlfn.XLOOKUP(D286, Tabela7[Código Negociação],Tabela7[Classe]),""),"")</f>
        <v/>
      </c>
      <c r="C286" s="43" t="str">
        <f>IFERROR(IF(D286&gt;1,_xlfn.XLOOKUP(D286, Tabela7[Código Negociação],Tabela7[Empresa Nome]),""),"")</f>
        <v/>
      </c>
      <c r="D286" s="82"/>
      <c r="E286" s="43" t="str">
        <f>IFERROR(IF(D286&gt;1,SUMIFS(Tabela7[Quantidade],Tabela7[Código Negociação],D286,Tabela7[C/V],"c")-SUMIFS(Tabela7[Quantidade],Tabela7[Código Negociação],D286,Tabela7[C/V],"v"),""),"")</f>
        <v/>
      </c>
      <c r="F286" s="73" t="str">
        <f>IFERROR(IF(D286&gt;1,_xlfn.XLOOKUP(D286&amp;"c",Tabela7[Código CV],Tabela7[VPM-C],,0),""),"")</f>
        <v/>
      </c>
      <c r="G286" s="106" t="str">
        <f>IFERROR(IF(D286&gt;1,SUMIFS(Tabela7[Preço Médio],Tabela7[Código Negociação],D286,Tabela7[C/V],"c"),"")/W286,"")</f>
        <v/>
      </c>
      <c r="H286" s="80" t="str">
        <f t="shared" si="40"/>
        <v/>
      </c>
      <c r="I286" s="73" t="str">
        <f>IFERROR(IF(D286&gt;1,_xlfn.XLOOKUP(D286, Cotação!D:D,Cotação!C:C),""),"")</f>
        <v/>
      </c>
      <c r="J286" s="80" t="str">
        <f t="shared" si="44"/>
        <v/>
      </c>
      <c r="K286" s="73" t="str">
        <f>IFERROR(IF(D286&gt;1,(I286*Apuração!$E286)-(Apuração!$G286*Apuração!$E286),""),"")</f>
        <v/>
      </c>
      <c r="L286" s="43" t="str">
        <f>IFERROR(IF(D286&gt;1,SUMIFS(Tabela7[Quantidade],Tabela7[Código Negociação],D286,Tabela7[C/V],"c"),""),"")</f>
        <v/>
      </c>
      <c r="M286" s="43" t="str">
        <f>IFERROR(IF(D286&gt;1,SUMIFS(Tabela7[Quantidade],Tabela7[Código Negociação],D286,Tabela7[C/V],"v"),""),"")</f>
        <v/>
      </c>
      <c r="N286" s="106" t="str">
        <f t="shared" si="41"/>
        <v/>
      </c>
      <c r="O286" s="73" t="str">
        <f>IFERROR(IF(D286&gt;1,_xlfn.XLOOKUP(D286&amp;"v",Tabela7[Código CV],Tabela7[VPM-V],,0),""),"")</f>
        <v/>
      </c>
      <c r="P286" s="106" t="str">
        <f>IFERROR(IF(D286&gt;1,SUMIFS(Tabela7[Preço Médio],Tabela7[Código Negociação],D286,Tabela7[C/V],"v"),"")/X286,"")</f>
        <v/>
      </c>
      <c r="Q286" s="106" t="str">
        <f t="shared" si="42"/>
        <v/>
      </c>
      <c r="R286" s="106" t="str">
        <f t="shared" si="43"/>
        <v/>
      </c>
      <c r="S286" s="106" t="str">
        <f t="shared" si="45"/>
        <v/>
      </c>
      <c r="T286" s="106" t="str">
        <f t="shared" si="46"/>
        <v/>
      </c>
      <c r="U286" s="106" t="str">
        <f t="shared" si="47"/>
        <v/>
      </c>
      <c r="V286" s="107" t="str">
        <f t="shared" si="48"/>
        <v/>
      </c>
      <c r="W286" s="88">
        <f>IFERROR(COUNTIF(Tabela7[Código CV],D286&amp;"c"),"")</f>
        <v>0</v>
      </c>
      <c r="X286" s="88">
        <f>IFERROR(COUNTIF(Tabela7[Código CV],D286&amp;"v"),"")</f>
        <v>0</v>
      </c>
    </row>
    <row r="287" spans="2:24" ht="15" customHeight="1" x14ac:dyDescent="0.3">
      <c r="B287" s="109" t="str">
        <f>IFERROR(IF(D287&gt;1,_xlfn.XLOOKUP(D287, Tabela7[Código Negociação],Tabela7[Classe]),""),"")</f>
        <v/>
      </c>
      <c r="C287" s="43" t="str">
        <f>IFERROR(IF(D287&gt;1,_xlfn.XLOOKUP(D287, Tabela7[Código Negociação],Tabela7[Empresa Nome]),""),"")</f>
        <v/>
      </c>
      <c r="D287" s="82"/>
      <c r="E287" s="43" t="str">
        <f>IFERROR(IF(D287&gt;1,SUMIFS(Tabela7[Quantidade],Tabela7[Código Negociação],D287,Tabela7[C/V],"c")-SUMIFS(Tabela7[Quantidade],Tabela7[Código Negociação],D287,Tabela7[C/V],"v"),""),"")</f>
        <v/>
      </c>
      <c r="F287" s="73" t="str">
        <f>IFERROR(IF(D287&gt;1,_xlfn.XLOOKUP(D287&amp;"c",Tabela7[Código CV],Tabela7[VPM-C],,0),""),"")</f>
        <v/>
      </c>
      <c r="G287" s="106" t="str">
        <f>IFERROR(IF(D287&gt;1,SUMIFS(Tabela7[Preço Médio],Tabela7[Código Negociação],D287,Tabela7[C/V],"c"),"")/W287,"")</f>
        <v/>
      </c>
      <c r="H287" s="80" t="str">
        <f t="shared" si="40"/>
        <v/>
      </c>
      <c r="I287" s="73" t="str">
        <f>IFERROR(IF(D287&gt;1,_xlfn.XLOOKUP(D287, Cotação!D:D,Cotação!C:C),""),"")</f>
        <v/>
      </c>
      <c r="J287" s="80" t="str">
        <f t="shared" si="44"/>
        <v/>
      </c>
      <c r="K287" s="73" t="str">
        <f>IFERROR(IF(D287&gt;1,(I287*Apuração!$E287)-(Apuração!$G287*Apuração!$E287),""),"")</f>
        <v/>
      </c>
      <c r="L287" s="43" t="str">
        <f>IFERROR(IF(D287&gt;1,SUMIFS(Tabela7[Quantidade],Tabela7[Código Negociação],D287,Tabela7[C/V],"c"),""),"")</f>
        <v/>
      </c>
      <c r="M287" s="43" t="str">
        <f>IFERROR(IF(D287&gt;1,SUMIFS(Tabela7[Quantidade],Tabela7[Código Negociação],D287,Tabela7[C/V],"v"),""),"")</f>
        <v/>
      </c>
      <c r="N287" s="106" t="str">
        <f t="shared" si="41"/>
        <v/>
      </c>
      <c r="O287" s="73" t="str">
        <f>IFERROR(IF(D287&gt;1,_xlfn.XLOOKUP(D287&amp;"v",Tabela7[Código CV],Tabela7[VPM-V],,0),""),"")</f>
        <v/>
      </c>
      <c r="P287" s="106" t="str">
        <f>IFERROR(IF(D287&gt;1,SUMIFS(Tabela7[Preço Médio],Tabela7[Código Negociação],D287,Tabela7[C/V],"v"),"")/X287,"")</f>
        <v/>
      </c>
      <c r="Q287" s="106" t="str">
        <f t="shared" si="42"/>
        <v/>
      </c>
      <c r="R287" s="106" t="str">
        <f t="shared" si="43"/>
        <v/>
      </c>
      <c r="S287" s="106" t="str">
        <f t="shared" si="45"/>
        <v/>
      </c>
      <c r="T287" s="106" t="str">
        <f t="shared" si="46"/>
        <v/>
      </c>
      <c r="U287" s="106" t="str">
        <f t="shared" si="47"/>
        <v/>
      </c>
      <c r="V287" s="107" t="str">
        <f t="shared" si="48"/>
        <v/>
      </c>
      <c r="W287" s="88">
        <f>IFERROR(COUNTIF(Tabela7[Código CV],D287&amp;"c"),"")</f>
        <v>0</v>
      </c>
      <c r="X287" s="88">
        <f>IFERROR(COUNTIF(Tabela7[Código CV],D287&amp;"v"),"")</f>
        <v>0</v>
      </c>
    </row>
    <row r="288" spans="2:24" ht="15" customHeight="1" x14ac:dyDescent="0.3">
      <c r="B288" s="109" t="str">
        <f>IFERROR(IF(D288&gt;1,_xlfn.XLOOKUP(D288, Tabela7[Código Negociação],Tabela7[Classe]),""),"")</f>
        <v/>
      </c>
      <c r="C288" s="43" t="str">
        <f>IFERROR(IF(D288&gt;1,_xlfn.XLOOKUP(D288, Tabela7[Código Negociação],Tabela7[Empresa Nome]),""),"")</f>
        <v/>
      </c>
      <c r="D288" s="82"/>
      <c r="E288" s="43" t="str">
        <f>IFERROR(IF(D288&gt;1,SUMIFS(Tabela7[Quantidade],Tabela7[Código Negociação],D288,Tabela7[C/V],"c")-SUMIFS(Tabela7[Quantidade],Tabela7[Código Negociação],D288,Tabela7[C/V],"v"),""),"")</f>
        <v/>
      </c>
      <c r="F288" s="73" t="str">
        <f>IFERROR(IF(D288&gt;1,_xlfn.XLOOKUP(D288&amp;"c",Tabela7[Código CV],Tabela7[VPM-C],,0),""),"")</f>
        <v/>
      </c>
      <c r="G288" s="106" t="str">
        <f>IFERROR(IF(D288&gt;1,SUMIFS(Tabela7[Preço Médio],Tabela7[Código Negociação],D288,Tabela7[C/V],"c"),"")/W288,"")</f>
        <v/>
      </c>
      <c r="H288" s="80" t="str">
        <f t="shared" si="40"/>
        <v/>
      </c>
      <c r="I288" s="73" t="str">
        <f>IFERROR(IF(D288&gt;1,_xlfn.XLOOKUP(D288, Cotação!D:D,Cotação!C:C),""),"")</f>
        <v/>
      </c>
      <c r="J288" s="80" t="str">
        <f t="shared" si="44"/>
        <v/>
      </c>
      <c r="K288" s="73" t="str">
        <f>IFERROR(IF(D288&gt;1,(I288*Apuração!$E288)-(Apuração!$G288*Apuração!$E288),""),"")</f>
        <v/>
      </c>
      <c r="L288" s="43" t="str">
        <f>IFERROR(IF(D288&gt;1,SUMIFS(Tabela7[Quantidade],Tabela7[Código Negociação],D288,Tabela7[C/V],"c"),""),"")</f>
        <v/>
      </c>
      <c r="M288" s="43" t="str">
        <f>IFERROR(IF(D288&gt;1,SUMIFS(Tabela7[Quantidade],Tabela7[Código Negociação],D288,Tabela7[C/V],"v"),""),"")</f>
        <v/>
      </c>
      <c r="N288" s="106" t="str">
        <f t="shared" si="41"/>
        <v/>
      </c>
      <c r="O288" s="73" t="str">
        <f>IFERROR(IF(D288&gt;1,_xlfn.XLOOKUP(D288&amp;"v",Tabela7[Código CV],Tabela7[VPM-V],,0),""),"")</f>
        <v/>
      </c>
      <c r="P288" s="106" t="str">
        <f>IFERROR(IF(D288&gt;1,SUMIFS(Tabela7[Preço Médio],Tabela7[Código Negociação],D288,Tabela7[C/V],"v"),"")/X288,"")</f>
        <v/>
      </c>
      <c r="Q288" s="106" t="str">
        <f t="shared" si="42"/>
        <v/>
      </c>
      <c r="R288" s="106" t="str">
        <f t="shared" si="43"/>
        <v/>
      </c>
      <c r="S288" s="106" t="str">
        <f t="shared" si="45"/>
        <v/>
      </c>
      <c r="T288" s="106" t="str">
        <f t="shared" si="46"/>
        <v/>
      </c>
      <c r="U288" s="106" t="str">
        <f t="shared" si="47"/>
        <v/>
      </c>
      <c r="V288" s="107" t="str">
        <f t="shared" si="48"/>
        <v/>
      </c>
      <c r="W288" s="88">
        <f>IFERROR(COUNTIF(Tabela7[Código CV],D288&amp;"c"),"")</f>
        <v>0</v>
      </c>
      <c r="X288" s="88">
        <f>IFERROR(COUNTIF(Tabela7[Código CV],D288&amp;"v"),"")</f>
        <v>0</v>
      </c>
    </row>
    <row r="289" spans="2:24" ht="15" customHeight="1" x14ac:dyDescent="0.3">
      <c r="B289" s="109" t="str">
        <f>IFERROR(IF(D289&gt;1,_xlfn.XLOOKUP(D289, Tabela7[Código Negociação],Tabela7[Classe]),""),"")</f>
        <v/>
      </c>
      <c r="C289" s="43" t="str">
        <f>IFERROR(IF(D289&gt;1,_xlfn.XLOOKUP(D289, Tabela7[Código Negociação],Tabela7[Empresa Nome]),""),"")</f>
        <v/>
      </c>
      <c r="D289" s="82"/>
      <c r="E289" s="43" t="str">
        <f>IFERROR(IF(D289&gt;1,SUMIFS(Tabela7[Quantidade],Tabela7[Código Negociação],D289,Tabela7[C/V],"c")-SUMIFS(Tabela7[Quantidade],Tabela7[Código Negociação],D289,Tabela7[C/V],"v"),""),"")</f>
        <v/>
      </c>
      <c r="F289" s="73" t="str">
        <f>IFERROR(IF(D289&gt;1,_xlfn.XLOOKUP(D289&amp;"c",Tabela7[Código CV],Tabela7[VPM-C],,0),""),"")</f>
        <v/>
      </c>
      <c r="G289" s="106" t="str">
        <f>IFERROR(IF(D289&gt;1,SUMIFS(Tabela7[Preço Médio],Tabela7[Código Negociação],D289,Tabela7[C/V],"c"),"")/W289,"")</f>
        <v/>
      </c>
      <c r="H289" s="80" t="str">
        <f t="shared" si="40"/>
        <v/>
      </c>
      <c r="I289" s="73" t="str">
        <f>IFERROR(IF(D289&gt;1,_xlfn.XLOOKUP(D289, Cotação!D:D,Cotação!C:C),""),"")</f>
        <v/>
      </c>
      <c r="J289" s="80" t="str">
        <f t="shared" si="44"/>
        <v/>
      </c>
      <c r="K289" s="73" t="str">
        <f>IFERROR(IF(D289&gt;1,(I289*Apuração!$E289)-(Apuração!$G289*Apuração!$E289),""),"")</f>
        <v/>
      </c>
      <c r="L289" s="43" t="str">
        <f>IFERROR(IF(D289&gt;1,SUMIFS(Tabela7[Quantidade],Tabela7[Código Negociação],D289,Tabela7[C/V],"c"),""),"")</f>
        <v/>
      </c>
      <c r="M289" s="43" t="str">
        <f>IFERROR(IF(D289&gt;1,SUMIFS(Tabela7[Quantidade],Tabela7[Código Negociação],D289,Tabela7[C/V],"v"),""),"")</f>
        <v/>
      </c>
      <c r="N289" s="106" t="str">
        <f t="shared" si="41"/>
        <v/>
      </c>
      <c r="O289" s="73" t="str">
        <f>IFERROR(IF(D289&gt;1,_xlfn.XLOOKUP(D289&amp;"v",Tabela7[Código CV],Tabela7[VPM-V],,0),""),"")</f>
        <v/>
      </c>
      <c r="P289" s="106" t="str">
        <f>IFERROR(IF(D289&gt;1,SUMIFS(Tabela7[Preço Médio],Tabela7[Código Negociação],D289,Tabela7[C/V],"v"),"")/X289,"")</f>
        <v/>
      </c>
      <c r="Q289" s="106" t="str">
        <f t="shared" si="42"/>
        <v/>
      </c>
      <c r="R289" s="106" t="str">
        <f t="shared" si="43"/>
        <v/>
      </c>
      <c r="S289" s="106" t="str">
        <f t="shared" si="45"/>
        <v/>
      </c>
      <c r="T289" s="106" t="str">
        <f t="shared" si="46"/>
        <v/>
      </c>
      <c r="U289" s="106" t="str">
        <f t="shared" si="47"/>
        <v/>
      </c>
      <c r="V289" s="107" t="str">
        <f t="shared" si="48"/>
        <v/>
      </c>
      <c r="W289" s="88">
        <f>IFERROR(COUNTIF(Tabela7[Código CV],D289&amp;"c"),"")</f>
        <v>0</v>
      </c>
      <c r="X289" s="88">
        <f>IFERROR(COUNTIF(Tabela7[Código CV],D289&amp;"v"),"")</f>
        <v>0</v>
      </c>
    </row>
    <row r="290" spans="2:24" ht="15" customHeight="1" x14ac:dyDescent="0.3">
      <c r="B290" s="109" t="str">
        <f>IFERROR(IF(D290&gt;1,_xlfn.XLOOKUP(D290, Tabela7[Código Negociação],Tabela7[Classe]),""),"")</f>
        <v/>
      </c>
      <c r="C290" s="43" t="str">
        <f>IFERROR(IF(D290&gt;1,_xlfn.XLOOKUP(D290, Tabela7[Código Negociação],Tabela7[Empresa Nome]),""),"")</f>
        <v/>
      </c>
      <c r="D290" s="82"/>
      <c r="E290" s="43" t="str">
        <f>IFERROR(IF(D290&gt;1,SUMIFS(Tabela7[Quantidade],Tabela7[Código Negociação],D290,Tabela7[C/V],"c")-SUMIFS(Tabela7[Quantidade],Tabela7[Código Negociação],D290,Tabela7[C/V],"v"),""),"")</f>
        <v/>
      </c>
      <c r="F290" s="73" t="str">
        <f>IFERROR(IF(D290&gt;1,_xlfn.XLOOKUP(D290&amp;"c",Tabela7[Código CV],Tabela7[VPM-C],,0),""),"")</f>
        <v/>
      </c>
      <c r="G290" s="106" t="str">
        <f>IFERROR(IF(D290&gt;1,SUMIFS(Tabela7[Preço Médio],Tabela7[Código Negociação],D290,Tabela7[C/V],"c"),"")/W290,"")</f>
        <v/>
      </c>
      <c r="H290" s="80" t="str">
        <f t="shared" si="40"/>
        <v/>
      </c>
      <c r="I290" s="73" t="str">
        <f>IFERROR(IF(D290&gt;1,_xlfn.XLOOKUP(D290, Cotação!D:D,Cotação!C:C),""),"")</f>
        <v/>
      </c>
      <c r="J290" s="80" t="str">
        <f t="shared" si="44"/>
        <v/>
      </c>
      <c r="K290" s="73" t="str">
        <f>IFERROR(IF(D290&gt;1,(I290*Apuração!$E290)-(Apuração!$G290*Apuração!$E290),""),"")</f>
        <v/>
      </c>
      <c r="L290" s="43" t="str">
        <f>IFERROR(IF(D290&gt;1,SUMIFS(Tabela7[Quantidade],Tabela7[Código Negociação],D290,Tabela7[C/V],"c"),""),"")</f>
        <v/>
      </c>
      <c r="M290" s="43" t="str">
        <f>IFERROR(IF(D290&gt;1,SUMIFS(Tabela7[Quantidade],Tabela7[Código Negociação],D290,Tabela7[C/V],"v"),""),"")</f>
        <v/>
      </c>
      <c r="N290" s="106" t="str">
        <f t="shared" si="41"/>
        <v/>
      </c>
      <c r="O290" s="73" t="str">
        <f>IFERROR(IF(D290&gt;1,_xlfn.XLOOKUP(D290&amp;"v",Tabela7[Código CV],Tabela7[VPM-V],,0),""),"")</f>
        <v/>
      </c>
      <c r="P290" s="106" t="str">
        <f>IFERROR(IF(D290&gt;1,SUMIFS(Tabela7[Preço Médio],Tabela7[Código Negociação],D290,Tabela7[C/V],"v"),"")/X290,"")</f>
        <v/>
      </c>
      <c r="Q290" s="106" t="str">
        <f t="shared" si="42"/>
        <v/>
      </c>
      <c r="R290" s="106" t="str">
        <f t="shared" si="43"/>
        <v/>
      </c>
      <c r="S290" s="106" t="str">
        <f t="shared" si="45"/>
        <v/>
      </c>
      <c r="T290" s="106" t="str">
        <f t="shared" si="46"/>
        <v/>
      </c>
      <c r="U290" s="106" t="str">
        <f t="shared" si="47"/>
        <v/>
      </c>
      <c r="V290" s="107" t="str">
        <f t="shared" si="48"/>
        <v/>
      </c>
      <c r="W290" s="88">
        <f>IFERROR(COUNTIF(Tabela7[Código CV],D290&amp;"c"),"")</f>
        <v>0</v>
      </c>
      <c r="X290" s="88">
        <f>IFERROR(COUNTIF(Tabela7[Código CV],D290&amp;"v"),"")</f>
        <v>0</v>
      </c>
    </row>
    <row r="291" spans="2:24" ht="15" customHeight="1" x14ac:dyDescent="0.3">
      <c r="B291" s="109" t="str">
        <f>IFERROR(IF(D291&gt;1,_xlfn.XLOOKUP(D291, Tabela7[Código Negociação],Tabela7[Classe]),""),"")</f>
        <v/>
      </c>
      <c r="C291" s="43" t="str">
        <f>IFERROR(IF(D291&gt;1,_xlfn.XLOOKUP(D291, Tabela7[Código Negociação],Tabela7[Empresa Nome]),""),"")</f>
        <v/>
      </c>
      <c r="D291" s="82"/>
      <c r="E291" s="43" t="str">
        <f>IFERROR(IF(D291&gt;1,SUMIFS(Tabela7[Quantidade],Tabela7[Código Negociação],D291,Tabela7[C/V],"c")-SUMIFS(Tabela7[Quantidade],Tabela7[Código Negociação],D291,Tabela7[C/V],"v"),""),"")</f>
        <v/>
      </c>
      <c r="F291" s="73" t="str">
        <f>IFERROR(IF(D291&gt;1,_xlfn.XLOOKUP(D291&amp;"c",Tabela7[Código CV],Tabela7[VPM-C],,0),""),"")</f>
        <v/>
      </c>
      <c r="G291" s="106" t="str">
        <f>IFERROR(IF(D291&gt;1,SUMIFS(Tabela7[Preço Médio],Tabela7[Código Negociação],D291,Tabela7[C/V],"c"),"")/W291,"")</f>
        <v/>
      </c>
      <c r="H291" s="80" t="str">
        <f t="shared" si="40"/>
        <v/>
      </c>
      <c r="I291" s="73" t="str">
        <f>IFERROR(IF(D291&gt;1,_xlfn.XLOOKUP(D291, Cotação!D:D,Cotação!C:C),""),"")</f>
        <v/>
      </c>
      <c r="J291" s="80" t="str">
        <f t="shared" si="44"/>
        <v/>
      </c>
      <c r="K291" s="73" t="str">
        <f>IFERROR(IF(D291&gt;1,(I291*Apuração!$E291)-(Apuração!$G291*Apuração!$E291),""),"")</f>
        <v/>
      </c>
      <c r="L291" s="43" t="str">
        <f>IFERROR(IF(D291&gt;1,SUMIFS(Tabela7[Quantidade],Tabela7[Código Negociação],D291,Tabela7[C/V],"c"),""),"")</f>
        <v/>
      </c>
      <c r="M291" s="43" t="str">
        <f>IFERROR(IF(D291&gt;1,SUMIFS(Tabela7[Quantidade],Tabela7[Código Negociação],D291,Tabela7[C/V],"v"),""),"")</f>
        <v/>
      </c>
      <c r="N291" s="106" t="str">
        <f t="shared" si="41"/>
        <v/>
      </c>
      <c r="O291" s="73" t="str">
        <f>IFERROR(IF(D291&gt;1,_xlfn.XLOOKUP(D291&amp;"v",Tabela7[Código CV],Tabela7[VPM-V],,0),""),"")</f>
        <v/>
      </c>
      <c r="P291" s="106" t="str">
        <f>IFERROR(IF(D291&gt;1,SUMIFS(Tabela7[Preço Médio],Tabela7[Código Negociação],D291,Tabela7[C/V],"v"),"")/X291,"")</f>
        <v/>
      </c>
      <c r="Q291" s="106" t="str">
        <f t="shared" si="42"/>
        <v/>
      </c>
      <c r="R291" s="106" t="str">
        <f t="shared" si="43"/>
        <v/>
      </c>
      <c r="S291" s="106" t="str">
        <f t="shared" si="45"/>
        <v/>
      </c>
      <c r="T291" s="106" t="str">
        <f t="shared" si="46"/>
        <v/>
      </c>
      <c r="U291" s="106" t="str">
        <f t="shared" si="47"/>
        <v/>
      </c>
      <c r="V291" s="107" t="str">
        <f t="shared" si="48"/>
        <v/>
      </c>
      <c r="W291" s="88">
        <f>IFERROR(COUNTIF(Tabela7[Código CV],D291&amp;"c"),"")</f>
        <v>0</v>
      </c>
      <c r="X291" s="88">
        <f>IFERROR(COUNTIF(Tabela7[Código CV],D291&amp;"v"),"")</f>
        <v>0</v>
      </c>
    </row>
    <row r="292" spans="2:24" ht="15" customHeight="1" x14ac:dyDescent="0.3">
      <c r="B292" s="109" t="str">
        <f>IFERROR(IF(D292&gt;1,_xlfn.XLOOKUP(D292, Tabela7[Código Negociação],Tabela7[Classe]),""),"")</f>
        <v/>
      </c>
      <c r="C292" s="43" t="str">
        <f>IFERROR(IF(D292&gt;1,_xlfn.XLOOKUP(D292, Tabela7[Código Negociação],Tabela7[Empresa Nome]),""),"")</f>
        <v/>
      </c>
      <c r="D292" s="82"/>
      <c r="E292" s="43" t="str">
        <f>IFERROR(IF(D292&gt;1,SUMIFS(Tabela7[Quantidade],Tabela7[Código Negociação],D292,Tabela7[C/V],"c")-SUMIFS(Tabela7[Quantidade],Tabela7[Código Negociação],D292,Tabela7[C/V],"v"),""),"")</f>
        <v/>
      </c>
      <c r="F292" s="73" t="str">
        <f>IFERROR(IF(D292&gt;1,_xlfn.XLOOKUP(D292&amp;"c",Tabela7[Código CV],Tabela7[VPM-C],,0),""),"")</f>
        <v/>
      </c>
      <c r="G292" s="106" t="str">
        <f>IFERROR(IF(D292&gt;1,SUMIFS(Tabela7[Preço Médio],Tabela7[Código Negociação],D292,Tabela7[C/V],"c"),"")/W292,"")</f>
        <v/>
      </c>
      <c r="H292" s="80" t="str">
        <f t="shared" si="40"/>
        <v/>
      </c>
      <c r="I292" s="73" t="str">
        <f>IFERROR(IF(D292&gt;1,_xlfn.XLOOKUP(D292, Cotação!D:D,Cotação!C:C),""),"")</f>
        <v/>
      </c>
      <c r="J292" s="80" t="str">
        <f t="shared" si="44"/>
        <v/>
      </c>
      <c r="K292" s="73" t="str">
        <f>IFERROR(IF(D292&gt;1,(I292*Apuração!$E292)-(Apuração!$G292*Apuração!$E292),""),"")</f>
        <v/>
      </c>
      <c r="L292" s="43" t="str">
        <f>IFERROR(IF(D292&gt;1,SUMIFS(Tabela7[Quantidade],Tabela7[Código Negociação],D292,Tabela7[C/V],"c"),""),"")</f>
        <v/>
      </c>
      <c r="M292" s="43" t="str">
        <f>IFERROR(IF(D292&gt;1,SUMIFS(Tabela7[Quantidade],Tabela7[Código Negociação],D292,Tabela7[C/V],"v"),""),"")</f>
        <v/>
      </c>
      <c r="N292" s="106" t="str">
        <f t="shared" si="41"/>
        <v/>
      </c>
      <c r="O292" s="73" t="str">
        <f>IFERROR(IF(D292&gt;1,_xlfn.XLOOKUP(D292&amp;"v",Tabela7[Código CV],Tabela7[VPM-V],,0),""),"")</f>
        <v/>
      </c>
      <c r="P292" s="106" t="str">
        <f>IFERROR(IF(D292&gt;1,SUMIFS(Tabela7[Preço Médio],Tabela7[Código Negociação],D292,Tabela7[C/V],"v"),"")/X292,"")</f>
        <v/>
      </c>
      <c r="Q292" s="106" t="str">
        <f t="shared" si="42"/>
        <v/>
      </c>
      <c r="R292" s="106" t="str">
        <f t="shared" si="43"/>
        <v/>
      </c>
      <c r="S292" s="106" t="str">
        <f t="shared" si="45"/>
        <v/>
      </c>
      <c r="T292" s="106" t="str">
        <f t="shared" si="46"/>
        <v/>
      </c>
      <c r="U292" s="106" t="str">
        <f t="shared" si="47"/>
        <v/>
      </c>
      <c r="V292" s="107" t="str">
        <f t="shared" si="48"/>
        <v/>
      </c>
      <c r="W292" s="88">
        <f>IFERROR(COUNTIF(Tabela7[Código CV],D292&amp;"c"),"")</f>
        <v>0</v>
      </c>
      <c r="X292" s="88">
        <f>IFERROR(COUNTIF(Tabela7[Código CV],D292&amp;"v"),"")</f>
        <v>0</v>
      </c>
    </row>
    <row r="293" spans="2:24" ht="15" customHeight="1" x14ac:dyDescent="0.3">
      <c r="B293" s="109" t="str">
        <f>IFERROR(IF(D293&gt;1,_xlfn.XLOOKUP(D293, Tabela7[Código Negociação],Tabela7[Classe]),""),"")</f>
        <v/>
      </c>
      <c r="C293" s="43" t="str">
        <f>IFERROR(IF(D293&gt;1,_xlfn.XLOOKUP(D293, Tabela7[Código Negociação],Tabela7[Empresa Nome]),""),"")</f>
        <v/>
      </c>
      <c r="D293" s="82"/>
      <c r="E293" s="43" t="str">
        <f>IFERROR(IF(D293&gt;1,SUMIFS(Tabela7[Quantidade],Tabela7[Código Negociação],D293,Tabela7[C/V],"c")-SUMIFS(Tabela7[Quantidade],Tabela7[Código Negociação],D293,Tabela7[C/V],"v"),""),"")</f>
        <v/>
      </c>
      <c r="F293" s="73" t="str">
        <f>IFERROR(IF(D293&gt;1,_xlfn.XLOOKUP(D293&amp;"c",Tabela7[Código CV],Tabela7[VPM-C],,0),""),"")</f>
        <v/>
      </c>
      <c r="G293" s="106" t="str">
        <f>IFERROR(IF(D293&gt;1,SUMIFS(Tabela7[Preço Médio],Tabela7[Código Negociação],D293,Tabela7[C/V],"c"),"")/W293,"")</f>
        <v/>
      </c>
      <c r="H293" s="80" t="str">
        <f t="shared" si="40"/>
        <v/>
      </c>
      <c r="I293" s="73" t="str">
        <f>IFERROR(IF(D293&gt;1,_xlfn.XLOOKUP(D293, Cotação!D:D,Cotação!C:C),""),"")</f>
        <v/>
      </c>
      <c r="J293" s="80" t="str">
        <f t="shared" si="44"/>
        <v/>
      </c>
      <c r="K293" s="73" t="str">
        <f>IFERROR(IF(D293&gt;1,(I293*Apuração!$E293)-(Apuração!$G293*Apuração!$E293),""),"")</f>
        <v/>
      </c>
      <c r="L293" s="43" t="str">
        <f>IFERROR(IF(D293&gt;1,SUMIFS(Tabela7[Quantidade],Tabela7[Código Negociação],D293,Tabela7[C/V],"c"),""),"")</f>
        <v/>
      </c>
      <c r="M293" s="43" t="str">
        <f>IFERROR(IF(D293&gt;1,SUMIFS(Tabela7[Quantidade],Tabela7[Código Negociação],D293,Tabela7[C/V],"v"),""),"")</f>
        <v/>
      </c>
      <c r="N293" s="106" t="str">
        <f t="shared" si="41"/>
        <v/>
      </c>
      <c r="O293" s="73" t="str">
        <f>IFERROR(IF(D293&gt;1,_xlfn.XLOOKUP(D293&amp;"v",Tabela7[Código CV],Tabela7[VPM-V],,0),""),"")</f>
        <v/>
      </c>
      <c r="P293" s="106" t="str">
        <f>IFERROR(IF(D293&gt;1,SUMIFS(Tabela7[Preço Médio],Tabela7[Código Negociação],D293,Tabela7[C/V],"v"),"")/X293,"")</f>
        <v/>
      </c>
      <c r="Q293" s="106" t="str">
        <f t="shared" si="42"/>
        <v/>
      </c>
      <c r="R293" s="106" t="str">
        <f t="shared" si="43"/>
        <v/>
      </c>
      <c r="S293" s="106" t="str">
        <f t="shared" si="45"/>
        <v/>
      </c>
      <c r="T293" s="106" t="str">
        <f t="shared" si="46"/>
        <v/>
      </c>
      <c r="U293" s="106" t="str">
        <f t="shared" si="47"/>
        <v/>
      </c>
      <c r="V293" s="107" t="str">
        <f t="shared" si="48"/>
        <v/>
      </c>
      <c r="W293" s="88">
        <f>IFERROR(COUNTIF(Tabela7[Código CV],D293&amp;"c"),"")</f>
        <v>0</v>
      </c>
      <c r="X293" s="88">
        <f>IFERROR(COUNTIF(Tabela7[Código CV],D293&amp;"v"),"")</f>
        <v>0</v>
      </c>
    </row>
    <row r="294" spans="2:24" ht="15" customHeight="1" x14ac:dyDescent="0.3">
      <c r="B294" s="109" t="str">
        <f>IFERROR(IF(D294&gt;1,_xlfn.XLOOKUP(D294, Tabela7[Código Negociação],Tabela7[Classe]),""),"")</f>
        <v/>
      </c>
      <c r="C294" s="43" t="str">
        <f>IFERROR(IF(D294&gt;1,_xlfn.XLOOKUP(D294, Tabela7[Código Negociação],Tabela7[Empresa Nome]),""),"")</f>
        <v/>
      </c>
      <c r="D294" s="82"/>
      <c r="E294" s="43" t="str">
        <f>IFERROR(IF(D294&gt;1,SUMIFS(Tabela7[Quantidade],Tabela7[Código Negociação],D294,Tabela7[C/V],"c")-SUMIFS(Tabela7[Quantidade],Tabela7[Código Negociação],D294,Tabela7[C/V],"v"),""),"")</f>
        <v/>
      </c>
      <c r="F294" s="73" t="str">
        <f>IFERROR(IF(D294&gt;1,_xlfn.XLOOKUP(D294&amp;"c",Tabela7[Código CV],Tabela7[VPM-C],,0),""),"")</f>
        <v/>
      </c>
      <c r="G294" s="106" t="str">
        <f>IFERROR(IF(D294&gt;1,SUMIFS(Tabela7[Preço Médio],Tabela7[Código Negociação],D294,Tabela7[C/V],"c"),"")/W294,"")</f>
        <v/>
      </c>
      <c r="H294" s="80" t="str">
        <f t="shared" si="40"/>
        <v/>
      </c>
      <c r="I294" s="73" t="str">
        <f>IFERROR(IF(D294&gt;1,_xlfn.XLOOKUP(D294, Cotação!D:D,Cotação!C:C),""),"")</f>
        <v/>
      </c>
      <c r="J294" s="80" t="str">
        <f t="shared" si="44"/>
        <v/>
      </c>
      <c r="K294" s="73" t="str">
        <f>IFERROR(IF(D294&gt;1,(I294*Apuração!$E294)-(Apuração!$G294*Apuração!$E294),""),"")</f>
        <v/>
      </c>
      <c r="L294" s="43" t="str">
        <f>IFERROR(IF(D294&gt;1,SUMIFS(Tabela7[Quantidade],Tabela7[Código Negociação],D294,Tabela7[C/V],"c"),""),"")</f>
        <v/>
      </c>
      <c r="M294" s="43" t="str">
        <f>IFERROR(IF(D294&gt;1,SUMIFS(Tabela7[Quantidade],Tabela7[Código Negociação],D294,Tabela7[C/V],"v"),""),"")</f>
        <v/>
      </c>
      <c r="N294" s="106" t="str">
        <f t="shared" si="41"/>
        <v/>
      </c>
      <c r="O294" s="73" t="str">
        <f>IFERROR(IF(D294&gt;1,_xlfn.XLOOKUP(D294&amp;"v",Tabela7[Código CV],Tabela7[VPM-V],,0),""),"")</f>
        <v/>
      </c>
      <c r="P294" s="106" t="str">
        <f>IFERROR(IF(D294&gt;1,SUMIFS(Tabela7[Preço Médio],Tabela7[Código Negociação],D294,Tabela7[C/V],"v"),"")/X294,"")</f>
        <v/>
      </c>
      <c r="Q294" s="106" t="str">
        <f t="shared" si="42"/>
        <v/>
      </c>
      <c r="R294" s="106" t="str">
        <f t="shared" si="43"/>
        <v/>
      </c>
      <c r="S294" s="106" t="str">
        <f t="shared" si="45"/>
        <v/>
      </c>
      <c r="T294" s="106" t="str">
        <f t="shared" si="46"/>
        <v/>
      </c>
      <c r="U294" s="106" t="str">
        <f t="shared" si="47"/>
        <v/>
      </c>
      <c r="V294" s="107" t="str">
        <f t="shared" si="48"/>
        <v/>
      </c>
      <c r="W294" s="88">
        <f>IFERROR(COUNTIF(Tabela7[Código CV],D294&amp;"c"),"")</f>
        <v>0</v>
      </c>
      <c r="X294" s="88">
        <f>IFERROR(COUNTIF(Tabela7[Código CV],D294&amp;"v"),"")</f>
        <v>0</v>
      </c>
    </row>
    <row r="295" spans="2:24" ht="15" customHeight="1" x14ac:dyDescent="0.3">
      <c r="B295" s="109" t="str">
        <f>IFERROR(IF(D295&gt;1,_xlfn.XLOOKUP(D295, Tabela7[Código Negociação],Tabela7[Classe]),""),"")</f>
        <v/>
      </c>
      <c r="C295" s="43" t="str">
        <f>IFERROR(IF(D295&gt;1,_xlfn.XLOOKUP(D295, Tabela7[Código Negociação],Tabela7[Empresa Nome]),""),"")</f>
        <v/>
      </c>
      <c r="D295" s="82"/>
      <c r="E295" s="43" t="str">
        <f>IFERROR(IF(D295&gt;1,SUMIFS(Tabela7[Quantidade],Tabela7[Código Negociação],D295,Tabela7[C/V],"c")-SUMIFS(Tabela7[Quantidade],Tabela7[Código Negociação],D295,Tabela7[C/V],"v"),""),"")</f>
        <v/>
      </c>
      <c r="F295" s="73" t="str">
        <f>IFERROR(IF(D295&gt;1,_xlfn.XLOOKUP(D295&amp;"c",Tabela7[Código CV],Tabela7[VPM-C],,0),""),"")</f>
        <v/>
      </c>
      <c r="G295" s="106" t="str">
        <f>IFERROR(IF(D295&gt;1,SUMIFS(Tabela7[Preço Médio],Tabela7[Código Negociação],D295,Tabela7[C/V],"c"),"")/W295,"")</f>
        <v/>
      </c>
      <c r="H295" s="80" t="str">
        <f t="shared" si="40"/>
        <v/>
      </c>
      <c r="I295" s="73" t="str">
        <f>IFERROR(IF(D295&gt;1,_xlfn.XLOOKUP(D295, Cotação!D:D,Cotação!C:C),""),"")</f>
        <v/>
      </c>
      <c r="J295" s="80" t="str">
        <f t="shared" si="44"/>
        <v/>
      </c>
      <c r="K295" s="73" t="str">
        <f>IFERROR(IF(D295&gt;1,(I295*Apuração!$E295)-(Apuração!$G295*Apuração!$E295),""),"")</f>
        <v/>
      </c>
      <c r="L295" s="43" t="str">
        <f>IFERROR(IF(D295&gt;1,SUMIFS(Tabela7[Quantidade],Tabela7[Código Negociação],D295,Tabela7[C/V],"c"),""),"")</f>
        <v/>
      </c>
      <c r="M295" s="43" t="str">
        <f>IFERROR(IF(D295&gt;1,SUMIFS(Tabela7[Quantidade],Tabela7[Código Negociação],D295,Tabela7[C/V],"v"),""),"")</f>
        <v/>
      </c>
      <c r="N295" s="106" t="str">
        <f t="shared" si="41"/>
        <v/>
      </c>
      <c r="O295" s="73" t="str">
        <f>IFERROR(IF(D295&gt;1,_xlfn.XLOOKUP(D295&amp;"v",Tabela7[Código CV],Tabela7[VPM-V],,0),""),"")</f>
        <v/>
      </c>
      <c r="P295" s="106" t="str">
        <f>IFERROR(IF(D295&gt;1,SUMIFS(Tabela7[Preço Médio],Tabela7[Código Negociação],D295,Tabela7[C/V],"v"),"")/X295,"")</f>
        <v/>
      </c>
      <c r="Q295" s="106" t="str">
        <f t="shared" si="42"/>
        <v/>
      </c>
      <c r="R295" s="106" t="str">
        <f t="shared" si="43"/>
        <v/>
      </c>
      <c r="S295" s="106" t="str">
        <f t="shared" si="45"/>
        <v/>
      </c>
      <c r="T295" s="106" t="str">
        <f t="shared" si="46"/>
        <v/>
      </c>
      <c r="U295" s="106" t="str">
        <f t="shared" si="47"/>
        <v/>
      </c>
      <c r="V295" s="107" t="str">
        <f t="shared" si="48"/>
        <v/>
      </c>
      <c r="W295" s="88">
        <f>IFERROR(COUNTIF(Tabela7[Código CV],D295&amp;"c"),"")</f>
        <v>0</v>
      </c>
      <c r="X295" s="88">
        <f>IFERROR(COUNTIF(Tabela7[Código CV],D295&amp;"v"),"")</f>
        <v>0</v>
      </c>
    </row>
    <row r="296" spans="2:24" ht="15" customHeight="1" x14ac:dyDescent="0.3">
      <c r="B296" s="109" t="str">
        <f>IFERROR(IF(D296&gt;1,_xlfn.XLOOKUP(D296, Tabela7[Código Negociação],Tabela7[Classe]),""),"")</f>
        <v/>
      </c>
      <c r="C296" s="43" t="str">
        <f>IFERROR(IF(D296&gt;1,_xlfn.XLOOKUP(D296, Tabela7[Código Negociação],Tabela7[Empresa Nome]),""),"")</f>
        <v/>
      </c>
      <c r="D296" s="82"/>
      <c r="E296" s="43" t="str">
        <f>IFERROR(IF(D296&gt;1,SUMIFS(Tabela7[Quantidade],Tabela7[Código Negociação],D296,Tabela7[C/V],"c")-SUMIFS(Tabela7[Quantidade],Tabela7[Código Negociação],D296,Tabela7[C/V],"v"),""),"")</f>
        <v/>
      </c>
      <c r="F296" s="73" t="str">
        <f>IFERROR(IF(D296&gt;1,_xlfn.XLOOKUP(D296&amp;"c",Tabela7[Código CV],Tabela7[VPM-C],,0),""),"")</f>
        <v/>
      </c>
      <c r="G296" s="106" t="str">
        <f>IFERROR(IF(D296&gt;1,SUMIFS(Tabela7[Preço Médio],Tabela7[Código Negociação],D296,Tabela7[C/V],"c"),"")/W296,"")</f>
        <v/>
      </c>
      <c r="H296" s="80" t="str">
        <f t="shared" si="40"/>
        <v/>
      </c>
      <c r="I296" s="73" t="str">
        <f>IFERROR(IF(D296&gt;1,_xlfn.XLOOKUP(D296, Cotação!D:D,Cotação!C:C),""),"")</f>
        <v/>
      </c>
      <c r="J296" s="80" t="str">
        <f t="shared" si="44"/>
        <v/>
      </c>
      <c r="K296" s="73" t="str">
        <f>IFERROR(IF(D296&gt;1,(I296*Apuração!$E296)-(Apuração!$G296*Apuração!$E296),""),"")</f>
        <v/>
      </c>
      <c r="L296" s="43" t="str">
        <f>IFERROR(IF(D296&gt;1,SUMIFS(Tabela7[Quantidade],Tabela7[Código Negociação],D296,Tabela7[C/V],"c"),""),"")</f>
        <v/>
      </c>
      <c r="M296" s="43" t="str">
        <f>IFERROR(IF(D296&gt;1,SUMIFS(Tabela7[Quantidade],Tabela7[Código Negociação],D296,Tabela7[C/V],"v"),""),"")</f>
        <v/>
      </c>
      <c r="N296" s="106" t="str">
        <f t="shared" si="41"/>
        <v/>
      </c>
      <c r="O296" s="73" t="str">
        <f>IFERROR(IF(D296&gt;1,_xlfn.XLOOKUP(D296&amp;"v",Tabela7[Código CV],Tabela7[VPM-V],,0),""),"")</f>
        <v/>
      </c>
      <c r="P296" s="106" t="str">
        <f>IFERROR(IF(D296&gt;1,SUMIFS(Tabela7[Preço Médio],Tabela7[Código Negociação],D296,Tabela7[C/V],"v"),"")/X296,"")</f>
        <v/>
      </c>
      <c r="Q296" s="106" t="str">
        <f t="shared" si="42"/>
        <v/>
      </c>
      <c r="R296" s="106" t="str">
        <f t="shared" si="43"/>
        <v/>
      </c>
      <c r="S296" s="106" t="str">
        <f t="shared" si="45"/>
        <v/>
      </c>
      <c r="T296" s="106" t="str">
        <f t="shared" si="46"/>
        <v/>
      </c>
      <c r="U296" s="106" t="str">
        <f t="shared" si="47"/>
        <v/>
      </c>
      <c r="V296" s="107" t="str">
        <f t="shared" si="48"/>
        <v/>
      </c>
      <c r="W296" s="88">
        <f>IFERROR(COUNTIF(Tabela7[Código CV],D296&amp;"c"),"")</f>
        <v>0</v>
      </c>
      <c r="X296" s="88">
        <f>IFERROR(COUNTIF(Tabela7[Código CV],D296&amp;"v"),"")</f>
        <v>0</v>
      </c>
    </row>
    <row r="297" spans="2:24" ht="15" customHeight="1" x14ac:dyDescent="0.3">
      <c r="B297" s="109" t="str">
        <f>IFERROR(IF(D297&gt;1,_xlfn.XLOOKUP(D297, Tabela7[Código Negociação],Tabela7[Classe]),""),"")</f>
        <v/>
      </c>
      <c r="C297" s="43" t="str">
        <f>IFERROR(IF(D297&gt;1,_xlfn.XLOOKUP(D297, Tabela7[Código Negociação],Tabela7[Empresa Nome]),""),"")</f>
        <v/>
      </c>
      <c r="D297" s="82"/>
      <c r="E297" s="43" t="str">
        <f>IFERROR(IF(D297&gt;1,SUMIFS(Tabela7[Quantidade],Tabela7[Código Negociação],D297,Tabela7[C/V],"c")-SUMIFS(Tabela7[Quantidade],Tabela7[Código Negociação],D297,Tabela7[C/V],"v"),""),"")</f>
        <v/>
      </c>
      <c r="F297" s="73" t="str">
        <f>IFERROR(IF(D297&gt;1,_xlfn.XLOOKUP(D297&amp;"c",Tabela7[Código CV],Tabela7[VPM-C],,0),""),"")</f>
        <v/>
      </c>
      <c r="G297" s="106" t="str">
        <f>IFERROR(IF(D297&gt;1,SUMIFS(Tabela7[Preço Médio],Tabela7[Código Negociação],D297,Tabela7[C/V],"c"),"")/W297,"")</f>
        <v/>
      </c>
      <c r="H297" s="80" t="str">
        <f t="shared" si="40"/>
        <v/>
      </c>
      <c r="I297" s="73" t="str">
        <f>IFERROR(IF(D297&gt;1,_xlfn.XLOOKUP(D297, Cotação!D:D,Cotação!C:C),""),"")</f>
        <v/>
      </c>
      <c r="J297" s="80" t="str">
        <f t="shared" si="44"/>
        <v/>
      </c>
      <c r="K297" s="73" t="str">
        <f>IFERROR(IF(D297&gt;1,(I297*Apuração!$E297)-(Apuração!$G297*Apuração!$E297),""),"")</f>
        <v/>
      </c>
      <c r="L297" s="43" t="str">
        <f>IFERROR(IF(D297&gt;1,SUMIFS(Tabela7[Quantidade],Tabela7[Código Negociação],D297,Tabela7[C/V],"c"),""),"")</f>
        <v/>
      </c>
      <c r="M297" s="43" t="str">
        <f>IFERROR(IF(D297&gt;1,SUMIFS(Tabela7[Quantidade],Tabela7[Código Negociação],D297,Tabela7[C/V],"v"),""),"")</f>
        <v/>
      </c>
      <c r="N297" s="106" t="str">
        <f t="shared" si="41"/>
        <v/>
      </c>
      <c r="O297" s="73" t="str">
        <f>IFERROR(IF(D297&gt;1,_xlfn.XLOOKUP(D297&amp;"v",Tabela7[Código CV],Tabela7[VPM-V],,0),""),"")</f>
        <v/>
      </c>
      <c r="P297" s="106" t="str">
        <f>IFERROR(IF(D297&gt;1,SUMIFS(Tabela7[Preço Médio],Tabela7[Código Negociação],D297,Tabela7[C/V],"v"),"")/X297,"")</f>
        <v/>
      </c>
      <c r="Q297" s="106" t="str">
        <f t="shared" si="42"/>
        <v/>
      </c>
      <c r="R297" s="106" t="str">
        <f t="shared" si="43"/>
        <v/>
      </c>
      <c r="S297" s="106" t="str">
        <f t="shared" si="45"/>
        <v/>
      </c>
      <c r="T297" s="106" t="str">
        <f t="shared" si="46"/>
        <v/>
      </c>
      <c r="U297" s="106" t="str">
        <f t="shared" si="47"/>
        <v/>
      </c>
      <c r="V297" s="107" t="str">
        <f t="shared" si="48"/>
        <v/>
      </c>
      <c r="W297" s="88">
        <f>IFERROR(COUNTIF(Tabela7[Código CV],D297&amp;"c"),"")</f>
        <v>0</v>
      </c>
      <c r="X297" s="88">
        <f>IFERROR(COUNTIF(Tabela7[Código CV],D297&amp;"v"),"")</f>
        <v>0</v>
      </c>
    </row>
    <row r="298" spans="2:24" ht="15" customHeight="1" x14ac:dyDescent="0.3">
      <c r="B298" s="109" t="str">
        <f>IFERROR(IF(D298&gt;1,_xlfn.XLOOKUP(D298, Tabela7[Código Negociação],Tabela7[Classe]),""),"")</f>
        <v/>
      </c>
      <c r="C298" s="43" t="str">
        <f>IFERROR(IF(D298&gt;1,_xlfn.XLOOKUP(D298, Tabela7[Código Negociação],Tabela7[Empresa Nome]),""),"")</f>
        <v/>
      </c>
      <c r="D298" s="82"/>
      <c r="E298" s="43" t="str">
        <f>IFERROR(IF(D298&gt;1,SUMIFS(Tabela7[Quantidade],Tabela7[Código Negociação],D298,Tabela7[C/V],"c")-SUMIFS(Tabela7[Quantidade],Tabela7[Código Negociação],D298,Tabela7[C/V],"v"),""),"")</f>
        <v/>
      </c>
      <c r="F298" s="73" t="str">
        <f>IFERROR(IF(D298&gt;1,_xlfn.XLOOKUP(D298&amp;"c",Tabela7[Código CV],Tabela7[VPM-C],,0),""),"")</f>
        <v/>
      </c>
      <c r="G298" s="106" t="str">
        <f>IFERROR(IF(D298&gt;1,SUMIFS(Tabela7[Preço Médio],Tabela7[Código Negociação],D298,Tabela7[C/V],"c"),"")/W298,"")</f>
        <v/>
      </c>
      <c r="H298" s="80" t="str">
        <f t="shared" si="40"/>
        <v/>
      </c>
      <c r="I298" s="73" t="str">
        <f>IFERROR(IF(D298&gt;1,_xlfn.XLOOKUP(D298, Cotação!D:D,Cotação!C:C),""),"")</f>
        <v/>
      </c>
      <c r="J298" s="80" t="str">
        <f t="shared" si="44"/>
        <v/>
      </c>
      <c r="K298" s="73" t="str">
        <f>IFERROR(IF(D298&gt;1,(I298*Apuração!$E298)-(Apuração!$G298*Apuração!$E298),""),"")</f>
        <v/>
      </c>
      <c r="L298" s="43" t="str">
        <f>IFERROR(IF(D298&gt;1,SUMIFS(Tabela7[Quantidade],Tabela7[Código Negociação],D298,Tabela7[C/V],"c"),""),"")</f>
        <v/>
      </c>
      <c r="M298" s="43" t="str">
        <f>IFERROR(IF(D298&gt;1,SUMIFS(Tabela7[Quantidade],Tabela7[Código Negociação],D298,Tabela7[C/V],"v"),""),"")</f>
        <v/>
      </c>
      <c r="N298" s="106" t="str">
        <f t="shared" si="41"/>
        <v/>
      </c>
      <c r="O298" s="73" t="str">
        <f>IFERROR(IF(D298&gt;1,_xlfn.XLOOKUP(D298&amp;"v",Tabela7[Código CV],Tabela7[VPM-V],,0),""),"")</f>
        <v/>
      </c>
      <c r="P298" s="106" t="str">
        <f>IFERROR(IF(D298&gt;1,SUMIFS(Tabela7[Preço Médio],Tabela7[Código Negociação],D298,Tabela7[C/V],"v"),"")/X298,"")</f>
        <v/>
      </c>
      <c r="Q298" s="106" t="str">
        <f t="shared" si="42"/>
        <v/>
      </c>
      <c r="R298" s="106" t="str">
        <f t="shared" si="43"/>
        <v/>
      </c>
      <c r="S298" s="106" t="str">
        <f t="shared" si="45"/>
        <v/>
      </c>
      <c r="T298" s="106" t="str">
        <f t="shared" si="46"/>
        <v/>
      </c>
      <c r="U298" s="106" t="str">
        <f t="shared" si="47"/>
        <v/>
      </c>
      <c r="V298" s="107" t="str">
        <f t="shared" si="48"/>
        <v/>
      </c>
      <c r="W298" s="88">
        <f>IFERROR(COUNTIF(Tabela7[Código CV],D298&amp;"c"),"")</f>
        <v>0</v>
      </c>
      <c r="X298" s="88">
        <f>IFERROR(COUNTIF(Tabela7[Código CV],D298&amp;"v"),"")</f>
        <v>0</v>
      </c>
    </row>
    <row r="299" spans="2:24" ht="15" customHeight="1" x14ac:dyDescent="0.3">
      <c r="B299" s="109" t="str">
        <f>IFERROR(IF(D299&gt;1,_xlfn.XLOOKUP(D299, Tabela7[Código Negociação],Tabela7[Classe]),""),"")</f>
        <v/>
      </c>
      <c r="C299" s="43" t="str">
        <f>IFERROR(IF(D299&gt;1,_xlfn.XLOOKUP(D299, Tabela7[Código Negociação],Tabela7[Empresa Nome]),""),"")</f>
        <v/>
      </c>
      <c r="D299" s="82"/>
      <c r="E299" s="43" t="str">
        <f>IFERROR(IF(D299&gt;1,SUMIFS(Tabela7[Quantidade],Tabela7[Código Negociação],D299,Tabela7[C/V],"c")-SUMIFS(Tabela7[Quantidade],Tabela7[Código Negociação],D299,Tabela7[C/V],"v"),""),"")</f>
        <v/>
      </c>
      <c r="F299" s="73" t="str">
        <f>IFERROR(IF(D299&gt;1,_xlfn.XLOOKUP(D299&amp;"c",Tabela7[Código CV],Tabela7[VPM-C],,0),""),"")</f>
        <v/>
      </c>
      <c r="G299" s="106" t="str">
        <f>IFERROR(IF(D299&gt;1,SUMIFS(Tabela7[Preço Médio],Tabela7[Código Negociação],D299,Tabela7[C/V],"c"),"")/W299,"")</f>
        <v/>
      </c>
      <c r="H299" s="80" t="str">
        <f t="shared" si="40"/>
        <v/>
      </c>
      <c r="I299" s="73" t="str">
        <f>IFERROR(IF(D299&gt;1,_xlfn.XLOOKUP(D299, Cotação!D:D,Cotação!C:C),""),"")</f>
        <v/>
      </c>
      <c r="J299" s="80" t="str">
        <f t="shared" si="44"/>
        <v/>
      </c>
      <c r="K299" s="73" t="str">
        <f>IFERROR(IF(D299&gt;1,(I299*Apuração!$E299)-(Apuração!$G299*Apuração!$E299),""),"")</f>
        <v/>
      </c>
      <c r="L299" s="43" t="str">
        <f>IFERROR(IF(D299&gt;1,SUMIFS(Tabela7[Quantidade],Tabela7[Código Negociação],D299,Tabela7[C/V],"c"),""),"")</f>
        <v/>
      </c>
      <c r="M299" s="43" t="str">
        <f>IFERROR(IF(D299&gt;1,SUMIFS(Tabela7[Quantidade],Tabela7[Código Negociação],D299,Tabela7[C/V],"v"),""),"")</f>
        <v/>
      </c>
      <c r="N299" s="106" t="str">
        <f t="shared" si="41"/>
        <v/>
      </c>
      <c r="O299" s="73" t="str">
        <f>IFERROR(IF(D299&gt;1,_xlfn.XLOOKUP(D299&amp;"v",Tabela7[Código CV],Tabela7[VPM-V],,0),""),"")</f>
        <v/>
      </c>
      <c r="P299" s="106" t="str">
        <f>IFERROR(IF(D299&gt;1,SUMIFS(Tabela7[Preço Médio],Tabela7[Código Negociação],D299,Tabela7[C/V],"v"),"")/X299,"")</f>
        <v/>
      </c>
      <c r="Q299" s="106" t="str">
        <f t="shared" si="42"/>
        <v/>
      </c>
      <c r="R299" s="106" t="str">
        <f t="shared" si="43"/>
        <v/>
      </c>
      <c r="S299" s="106" t="str">
        <f t="shared" si="45"/>
        <v/>
      </c>
      <c r="T299" s="106" t="str">
        <f t="shared" si="46"/>
        <v/>
      </c>
      <c r="U299" s="106" t="str">
        <f t="shared" si="47"/>
        <v/>
      </c>
      <c r="V299" s="107" t="str">
        <f t="shared" si="48"/>
        <v/>
      </c>
      <c r="W299" s="88">
        <f>IFERROR(COUNTIF(Tabela7[Código CV],D299&amp;"c"),"")</f>
        <v>0</v>
      </c>
      <c r="X299" s="88">
        <f>IFERROR(COUNTIF(Tabela7[Código CV],D299&amp;"v"),"")</f>
        <v>0</v>
      </c>
    </row>
    <row r="300" spans="2:24" ht="15" customHeight="1" x14ac:dyDescent="0.3">
      <c r="B300" s="109" t="str">
        <f>IFERROR(IF(D300&gt;1,_xlfn.XLOOKUP(D300, Tabela7[Código Negociação],Tabela7[Classe]),""),"")</f>
        <v/>
      </c>
      <c r="C300" s="43" t="str">
        <f>IFERROR(IF(D300&gt;1,_xlfn.XLOOKUP(D300, Tabela7[Código Negociação],Tabela7[Empresa Nome]),""),"")</f>
        <v/>
      </c>
      <c r="D300" s="82"/>
      <c r="E300" s="43" t="str">
        <f>IFERROR(IF(D300&gt;1,SUMIFS(Tabela7[Quantidade],Tabela7[Código Negociação],D300,Tabela7[C/V],"c")-SUMIFS(Tabela7[Quantidade],Tabela7[Código Negociação],D300,Tabela7[C/V],"v"),""),"")</f>
        <v/>
      </c>
      <c r="F300" s="73" t="str">
        <f>IFERROR(IF(D300&gt;1,_xlfn.XLOOKUP(D300&amp;"c",Tabela7[Código CV],Tabela7[VPM-C],,0),""),"")</f>
        <v/>
      </c>
      <c r="G300" s="106" t="str">
        <f>IFERROR(IF(D300&gt;1,SUMIFS(Tabela7[Preço Médio],Tabela7[Código Negociação],D300,Tabela7[C/V],"c"),"")/W300,"")</f>
        <v/>
      </c>
      <c r="H300" s="80" t="str">
        <f t="shared" si="40"/>
        <v/>
      </c>
      <c r="I300" s="73" t="str">
        <f>IFERROR(IF(D300&gt;1,_xlfn.XLOOKUP(D300, Cotação!D:D,Cotação!C:C),""),"")</f>
        <v/>
      </c>
      <c r="J300" s="80" t="str">
        <f t="shared" si="44"/>
        <v/>
      </c>
      <c r="K300" s="73" t="str">
        <f>IFERROR(IF(D300&gt;1,(I300*Apuração!$E300)-(Apuração!$G300*Apuração!$E300),""),"")</f>
        <v/>
      </c>
      <c r="L300" s="43" t="str">
        <f>IFERROR(IF(D300&gt;1,SUMIFS(Tabela7[Quantidade],Tabela7[Código Negociação],D300,Tabela7[C/V],"c"),""),"")</f>
        <v/>
      </c>
      <c r="M300" s="43" t="str">
        <f>IFERROR(IF(D300&gt;1,SUMIFS(Tabela7[Quantidade],Tabela7[Código Negociação],D300,Tabela7[C/V],"v"),""),"")</f>
        <v/>
      </c>
      <c r="N300" s="106" t="str">
        <f t="shared" si="41"/>
        <v/>
      </c>
      <c r="O300" s="73" t="str">
        <f>IFERROR(IF(D300&gt;1,_xlfn.XLOOKUP(D300&amp;"v",Tabela7[Código CV],Tabela7[VPM-V],,0),""),"")</f>
        <v/>
      </c>
      <c r="P300" s="106" t="str">
        <f>IFERROR(IF(D300&gt;1,SUMIFS(Tabela7[Preço Médio],Tabela7[Código Negociação],D300,Tabela7[C/V],"v"),"")/X300,"")</f>
        <v/>
      </c>
      <c r="Q300" s="106" t="str">
        <f t="shared" si="42"/>
        <v/>
      </c>
      <c r="R300" s="106" t="str">
        <f t="shared" si="43"/>
        <v/>
      </c>
      <c r="S300" s="106" t="str">
        <f t="shared" si="45"/>
        <v/>
      </c>
      <c r="T300" s="106" t="str">
        <f t="shared" si="46"/>
        <v/>
      </c>
      <c r="U300" s="106" t="str">
        <f t="shared" si="47"/>
        <v/>
      </c>
      <c r="V300" s="107" t="str">
        <f t="shared" si="48"/>
        <v/>
      </c>
      <c r="W300" s="88">
        <f>IFERROR(COUNTIF(Tabela7[Código CV],D300&amp;"c"),"")</f>
        <v>0</v>
      </c>
      <c r="X300" s="88">
        <f>IFERROR(COUNTIF(Tabela7[Código CV],D300&amp;"v"),"")</f>
        <v>0</v>
      </c>
    </row>
  </sheetData>
  <sheetProtection sheet="1" objects="1" scenarios="1" selectLockedCells="1" autoFilter="0"/>
  <conditionalFormatting sqref="K3:K300">
    <cfRule type="cellIs" dxfId="3" priority="3" operator="lessThan">
      <formula>0</formula>
    </cfRule>
    <cfRule type="cellIs" dxfId="2" priority="4" operator="greaterThan">
      <formula>0</formula>
    </cfRule>
  </conditionalFormatting>
  <conditionalFormatting sqref="W3:W300">
    <cfRule type="cellIs" dxfId="1" priority="2" operator="equal">
      <formula>0</formula>
    </cfRule>
  </conditionalFormatting>
  <conditionalFormatting sqref="X3:X300">
    <cfRule type="cellIs" dxfId="0" priority="1" operator="equal">
      <formula>0</formula>
    </cfRule>
  </conditionalFormatting>
  <dataValidations count="2">
    <dataValidation type="custom" allowBlank="1" showInputMessage="1" showErrorMessage="1" sqref="C3:C1048576" xr:uid="{6BFAD786-8375-4DCB-A194-07BDAFE3BC3B}">
      <formula1>COUNTIF(C:C,#REF!)&lt;=1</formula1>
    </dataValidation>
    <dataValidation type="custom" allowBlank="1" showInputMessage="1" showErrorMessage="1" sqref="C2" xr:uid="{874B435C-D746-485C-93E2-1005B83D394D}">
      <formula1>COUNTIF(C:C,#REF!)&lt;=1</formula1>
    </dataValidation>
  </dataValidation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F0D1F-8ABC-4A2C-9845-BF8C6096D11F}">
  <sheetPr codeName="Planilha12"/>
  <dimension ref="B1:D986"/>
  <sheetViews>
    <sheetView topLeftCell="A8" workbookViewId="0">
      <selection activeCell="H8" sqref="H8"/>
    </sheetView>
  </sheetViews>
  <sheetFormatPr defaultRowHeight="13.5" x14ac:dyDescent="0.25"/>
  <cols>
    <col min="1" max="1" width="3.42578125" style="63" customWidth="1"/>
    <col min="2" max="2" width="86.5703125" style="63" bestFit="1" customWidth="1"/>
    <col min="3" max="3" width="11.7109375" style="63" bestFit="1" customWidth="1"/>
    <col min="4" max="4" width="18.140625" style="63" bestFit="1" customWidth="1"/>
    <col min="5" max="16384" width="9.140625" style="63"/>
  </cols>
  <sheetData>
    <row r="1" spans="2:4" ht="14.25" thickBot="1" x14ac:dyDescent="0.3"/>
    <row r="2" spans="2:4" ht="30" customHeight="1" thickBot="1" x14ac:dyDescent="0.3">
      <c r="B2" s="105" t="s">
        <v>129</v>
      </c>
      <c r="C2" s="104" t="s">
        <v>795</v>
      </c>
      <c r="D2" s="104" t="s">
        <v>796</v>
      </c>
    </row>
    <row r="3" spans="2:4" x14ac:dyDescent="0.25">
      <c r="B3" s="101" t="s">
        <v>226</v>
      </c>
      <c r="C3" s="102" t="str" cm="1">
        <f t="array" ref="C3">IFERROR(_FV(B3,"Preço"),"-")</f>
        <v>-</v>
      </c>
      <c r="D3" s="103" t="s">
        <v>226</v>
      </c>
    </row>
    <row r="4" spans="2:4" x14ac:dyDescent="0.25">
      <c r="B4" s="98" t="s">
        <v>828</v>
      </c>
      <c r="C4" s="99" t="str" cm="1">
        <f t="array" ref="C4">IFERROR(_FV(B4,"Preço"),"-")</f>
        <v>-</v>
      </c>
      <c r="D4" s="100" t="s">
        <v>828</v>
      </c>
    </row>
    <row r="5" spans="2:4" x14ac:dyDescent="0.25">
      <c r="B5" s="98" t="s">
        <v>267</v>
      </c>
      <c r="C5" s="99" t="str" cm="1">
        <f t="array" ref="C5">IFERROR(_FV(B5,"Preço"),"-")</f>
        <v>-</v>
      </c>
      <c r="D5" s="100" t="s">
        <v>267</v>
      </c>
    </row>
    <row r="6" spans="2:4" x14ac:dyDescent="0.25">
      <c r="B6" s="98" t="s">
        <v>1126</v>
      </c>
      <c r="C6" s="99" t="str" cm="1">
        <f t="array" ref="C6">IFERROR(_FV(B6,"Preço"),"-")</f>
        <v>-</v>
      </c>
      <c r="D6" s="100" t="s">
        <v>146</v>
      </c>
    </row>
    <row r="7" spans="2:4" x14ac:dyDescent="0.25">
      <c r="B7" s="98" t="s">
        <v>274</v>
      </c>
      <c r="C7" s="99" t="str" cm="1">
        <f t="array" ref="C7">IFERROR(_FV(B7,"Preço"),"-")</f>
        <v>-</v>
      </c>
      <c r="D7" s="100" t="s">
        <v>274</v>
      </c>
    </row>
    <row r="8" spans="2:4" x14ac:dyDescent="0.25">
      <c r="B8" s="98" t="s">
        <v>275</v>
      </c>
      <c r="C8" s="99" t="str" cm="1">
        <f t="array" ref="C8">IFERROR(_FV(B8,"Preço"),"-")</f>
        <v>-</v>
      </c>
      <c r="D8" s="100" t="s">
        <v>275</v>
      </c>
    </row>
    <row r="9" spans="2:4" x14ac:dyDescent="0.25">
      <c r="B9" s="98" t="s">
        <v>278</v>
      </c>
      <c r="C9" s="99" t="str" cm="1">
        <f t="array" ref="C9">IFERROR(_FV(B9,"Preço"),"-")</f>
        <v>-</v>
      </c>
      <c r="D9" s="100" t="s">
        <v>278</v>
      </c>
    </row>
    <row r="10" spans="2:4" x14ac:dyDescent="0.25">
      <c r="B10" s="98" t="s">
        <v>279</v>
      </c>
      <c r="C10" s="99" t="str" cm="1">
        <f t="array" ref="C10">IFERROR(_FV(B10,"Preço"),"-")</f>
        <v>-</v>
      </c>
      <c r="D10" s="100" t="s">
        <v>279</v>
      </c>
    </row>
    <row r="11" spans="2:4" x14ac:dyDescent="0.25">
      <c r="B11" s="98" t="s">
        <v>280</v>
      </c>
      <c r="C11" s="99" t="str" cm="1">
        <f t="array" ref="C11">IFERROR(_FV(B11,"Preço"),"-")</f>
        <v>-</v>
      </c>
      <c r="D11" s="100" t="s">
        <v>280</v>
      </c>
    </row>
    <row r="12" spans="2:4" x14ac:dyDescent="0.25">
      <c r="B12" s="98" t="s">
        <v>282</v>
      </c>
      <c r="C12" s="99" t="str" cm="1">
        <f t="array" ref="C12">IFERROR(_FV(B12,"Preço"),"-")</f>
        <v>-</v>
      </c>
      <c r="D12" s="100" t="s">
        <v>282</v>
      </c>
    </row>
    <row r="13" spans="2:4" x14ac:dyDescent="0.25">
      <c r="B13" s="98" t="s">
        <v>841</v>
      </c>
      <c r="C13" s="99" t="str" cm="1">
        <f t="array" ref="C13">IFERROR(_FV(B13,"Preço"),"-")</f>
        <v>-</v>
      </c>
      <c r="D13" s="100" t="s">
        <v>841</v>
      </c>
    </row>
    <row r="14" spans="2:4" x14ac:dyDescent="0.25">
      <c r="B14" s="98" t="s">
        <v>1127</v>
      </c>
      <c r="C14" s="99" t="str" cm="1">
        <f t="array" ref="C14">IFERROR(_FV(B14,"Preço"),"-")</f>
        <v>-</v>
      </c>
      <c r="D14" s="100" t="s">
        <v>144</v>
      </c>
    </row>
    <row r="15" spans="2:4" x14ac:dyDescent="0.25">
      <c r="B15" s="98" t="s">
        <v>300</v>
      </c>
      <c r="C15" s="99" t="str" cm="1">
        <f t="array" ref="C15">IFERROR(_FV(B15,"Preço"),"-")</f>
        <v>-</v>
      </c>
      <c r="D15" s="100" t="s">
        <v>300</v>
      </c>
    </row>
    <row r="16" spans="2:4" x14ac:dyDescent="0.25">
      <c r="B16" s="98" t="s">
        <v>301</v>
      </c>
      <c r="C16" s="99" t="str" cm="1">
        <f t="array" ref="C16">IFERROR(_FV(B16,"Preço"),"-")</f>
        <v>-</v>
      </c>
      <c r="D16" s="100" t="s">
        <v>301</v>
      </c>
    </row>
    <row r="17" spans="2:4" x14ac:dyDescent="0.25">
      <c r="B17" s="98" t="s">
        <v>305</v>
      </c>
      <c r="C17" s="99" t="str" cm="1">
        <f t="array" ref="C17">IFERROR(_FV(B17,"Preço"),"-")</f>
        <v>-</v>
      </c>
      <c r="D17" s="100" t="s">
        <v>305</v>
      </c>
    </row>
    <row r="18" spans="2:4" x14ac:dyDescent="0.25">
      <c r="B18" s="98" t="s">
        <v>1128</v>
      </c>
      <c r="C18" s="99" t="str" cm="1">
        <f t="array" ref="C18">IFERROR(_FV(B18,"Preço"),"-")</f>
        <v>-</v>
      </c>
      <c r="D18" s="100" t="s">
        <v>145</v>
      </c>
    </row>
    <row r="19" spans="2:4" x14ac:dyDescent="0.25">
      <c r="B19" s="98" t="s">
        <v>319</v>
      </c>
      <c r="C19" s="99" t="str" cm="1">
        <f t="array" ref="C19">IFERROR(_FV(B19,"Preço"),"-")</f>
        <v>-</v>
      </c>
      <c r="D19" s="100" t="s">
        <v>319</v>
      </c>
    </row>
    <row r="20" spans="2:4" x14ac:dyDescent="0.25">
      <c r="B20" s="98" t="s">
        <v>325</v>
      </c>
      <c r="C20" s="99" t="str" cm="1">
        <f t="array" ref="C20">IFERROR(_FV(B20,"Preço"),"-")</f>
        <v>-</v>
      </c>
      <c r="D20" s="100" t="s">
        <v>325</v>
      </c>
    </row>
    <row r="21" spans="2:4" x14ac:dyDescent="0.25">
      <c r="B21" s="98" t="s">
        <v>342</v>
      </c>
      <c r="C21" s="99" t="str" cm="1">
        <f t="array" ref="C21">IFERROR(_FV(B21,"Preço"),"-")</f>
        <v>-</v>
      </c>
      <c r="D21" s="100" t="s">
        <v>342</v>
      </c>
    </row>
    <row r="22" spans="2:4" x14ac:dyDescent="0.25">
      <c r="B22" s="98" t="s">
        <v>344</v>
      </c>
      <c r="C22" s="99" t="str" cm="1">
        <f t="array" ref="C22">IFERROR(_FV(B22,"Preço"),"-")</f>
        <v>-</v>
      </c>
      <c r="D22" s="100" t="s">
        <v>344</v>
      </c>
    </row>
    <row r="23" spans="2:4" x14ac:dyDescent="0.25">
      <c r="B23" s="98" t="s">
        <v>357</v>
      </c>
      <c r="C23" s="99" t="str" cm="1">
        <f t="array" ref="C23">IFERROR(_FV(B23,"Preço"),"-")</f>
        <v>-</v>
      </c>
      <c r="D23" s="100" t="s">
        <v>357</v>
      </c>
    </row>
    <row r="24" spans="2:4" x14ac:dyDescent="0.25">
      <c r="B24" s="98" t="s">
        <v>358</v>
      </c>
      <c r="C24" s="99" t="str" cm="1">
        <f t="array" ref="C24">IFERROR(_FV(B24,"Preço"),"-")</f>
        <v>-</v>
      </c>
      <c r="D24" s="100" t="s">
        <v>358</v>
      </c>
    </row>
    <row r="25" spans="2:4" x14ac:dyDescent="0.25">
      <c r="B25" s="98" t="s">
        <v>359</v>
      </c>
      <c r="C25" s="99" t="str" cm="1">
        <f t="array" ref="C25">IFERROR(_FV(B25,"Preço"),"-")</f>
        <v>-</v>
      </c>
      <c r="D25" s="100" t="s">
        <v>359</v>
      </c>
    </row>
    <row r="26" spans="2:4" x14ac:dyDescent="0.25">
      <c r="B26" s="98" t="s">
        <v>360</v>
      </c>
      <c r="C26" s="99" t="str" cm="1">
        <f t="array" ref="C26">IFERROR(_FV(B26,"Preço"),"-")</f>
        <v>-</v>
      </c>
      <c r="D26" s="100" t="s">
        <v>360</v>
      </c>
    </row>
    <row r="27" spans="2:4" x14ac:dyDescent="0.25">
      <c r="B27" s="98" t="s">
        <v>361</v>
      </c>
      <c r="C27" s="99" t="str" cm="1">
        <f t="array" ref="C27">IFERROR(_FV(B27,"Preço"),"-")</f>
        <v>-</v>
      </c>
      <c r="D27" s="100" t="s">
        <v>361</v>
      </c>
    </row>
    <row r="28" spans="2:4" x14ac:dyDescent="0.25">
      <c r="B28" s="98" t="s">
        <v>362</v>
      </c>
      <c r="C28" s="99" t="str" cm="1">
        <f t="array" ref="C28">IFERROR(_FV(B28,"Preço"),"-")</f>
        <v>-</v>
      </c>
      <c r="D28" s="100" t="s">
        <v>362</v>
      </c>
    </row>
    <row r="29" spans="2:4" x14ac:dyDescent="0.25">
      <c r="B29" s="98" t="s">
        <v>870</v>
      </c>
      <c r="C29" s="99" t="str" cm="1">
        <f t="array" ref="C29">IFERROR(_FV(B29,"Preço"),"-")</f>
        <v>-</v>
      </c>
      <c r="D29" s="100" t="s">
        <v>870</v>
      </c>
    </row>
    <row r="30" spans="2:4" x14ac:dyDescent="0.25">
      <c r="B30" s="98" t="s">
        <v>387</v>
      </c>
      <c r="C30" s="99" t="str" cm="1">
        <f t="array" ref="C30">IFERROR(_FV(B30,"Preço"),"-")</f>
        <v>-</v>
      </c>
      <c r="D30" s="100" t="s">
        <v>387</v>
      </c>
    </row>
    <row r="31" spans="2:4" x14ac:dyDescent="0.25">
      <c r="B31" s="98" t="s">
        <v>389</v>
      </c>
      <c r="C31" s="99" t="str" cm="1">
        <f t="array" ref="C31">IFERROR(_FV(B31,"Preço"),"-")</f>
        <v>-</v>
      </c>
      <c r="D31" s="100" t="s">
        <v>389</v>
      </c>
    </row>
    <row r="32" spans="2:4" x14ac:dyDescent="0.25">
      <c r="B32" s="98" t="s">
        <v>412</v>
      </c>
      <c r="C32" s="99" t="str" cm="1">
        <f t="array" ref="C32">IFERROR(_FV(B32,"Preço"),"-")</f>
        <v>-</v>
      </c>
      <c r="D32" s="100" t="s">
        <v>412</v>
      </c>
    </row>
    <row r="33" spans="2:4" x14ac:dyDescent="0.25">
      <c r="B33" s="98" t="s">
        <v>878</v>
      </c>
      <c r="C33" s="99" t="str" cm="1">
        <f t="array" ref="C33">IFERROR(_FV(B33,"Preço"),"-")</f>
        <v>-</v>
      </c>
      <c r="D33" s="100" t="s">
        <v>878</v>
      </c>
    </row>
    <row r="34" spans="2:4" x14ac:dyDescent="0.25">
      <c r="B34" s="98" t="s">
        <v>421</v>
      </c>
      <c r="C34" s="99" t="str" cm="1">
        <f t="array" ref="C34">IFERROR(_FV(B34,"Preço"),"-")</f>
        <v>-</v>
      </c>
      <c r="D34" s="100" t="s">
        <v>421</v>
      </c>
    </row>
    <row r="35" spans="2:4" x14ac:dyDescent="0.25">
      <c r="B35" s="98" t="s">
        <v>886</v>
      </c>
      <c r="C35" s="99" t="str" cm="1">
        <f t="array" ref="C35">IFERROR(_FV(B35,"Preço"),"-")</f>
        <v>-</v>
      </c>
      <c r="D35" s="100" t="s">
        <v>886</v>
      </c>
    </row>
    <row r="36" spans="2:4" x14ac:dyDescent="0.25">
      <c r="B36" s="98" t="s">
        <v>428</v>
      </c>
      <c r="C36" s="99" t="str" cm="1">
        <f t="array" ref="C36">IFERROR(_FV(B36,"Preço"),"-")</f>
        <v>-</v>
      </c>
      <c r="D36" s="100" t="s">
        <v>428</v>
      </c>
    </row>
    <row r="37" spans="2:4" x14ac:dyDescent="0.25">
      <c r="B37" s="98" t="s">
        <v>432</v>
      </c>
      <c r="C37" s="99" t="str" cm="1">
        <f t="array" ref="C37">IFERROR(_FV(B37,"Preço"),"-")</f>
        <v>-</v>
      </c>
      <c r="D37" s="100" t="s">
        <v>432</v>
      </c>
    </row>
    <row r="38" spans="2:4" x14ac:dyDescent="0.25">
      <c r="B38" s="98" t="s">
        <v>433</v>
      </c>
      <c r="C38" s="99" t="str" cm="1">
        <f t="array" ref="C38">IFERROR(_FV(B38,"Preço"),"-")</f>
        <v>-</v>
      </c>
      <c r="D38" s="100" t="s">
        <v>433</v>
      </c>
    </row>
    <row r="39" spans="2:4" x14ac:dyDescent="0.25">
      <c r="B39" s="98" t="s">
        <v>888</v>
      </c>
      <c r="C39" s="99" t="str" cm="1">
        <f t="array" ref="C39">IFERROR(_FV(B39,"Preço"),"-")</f>
        <v>-</v>
      </c>
      <c r="D39" s="100" t="s">
        <v>888</v>
      </c>
    </row>
    <row r="40" spans="2:4" x14ac:dyDescent="0.25">
      <c r="B40" s="98" t="s">
        <v>434</v>
      </c>
      <c r="C40" s="99" t="str" cm="1">
        <f t="array" ref="C40">IFERROR(_FV(B40,"Preço"),"-")</f>
        <v>-</v>
      </c>
      <c r="D40" s="100" t="s">
        <v>434</v>
      </c>
    </row>
    <row r="41" spans="2:4" x14ac:dyDescent="0.25">
      <c r="B41" s="98" t="s">
        <v>435</v>
      </c>
      <c r="C41" s="99" t="str" cm="1">
        <f t="array" ref="C41">IFERROR(_FV(B41,"Preço"),"-")</f>
        <v>-</v>
      </c>
      <c r="D41" s="100" t="s">
        <v>435</v>
      </c>
    </row>
    <row r="42" spans="2:4" x14ac:dyDescent="0.25">
      <c r="B42" s="98" t="s">
        <v>445</v>
      </c>
      <c r="C42" s="99" t="str" cm="1">
        <f t="array" ref="C42">IFERROR(_FV(B42,"Preço"),"-")</f>
        <v>-</v>
      </c>
      <c r="D42" s="100" t="s">
        <v>445</v>
      </c>
    </row>
    <row r="43" spans="2:4" x14ac:dyDescent="0.25">
      <c r="B43" s="98" t="s">
        <v>456</v>
      </c>
      <c r="C43" s="99" t="str" cm="1">
        <f t="array" ref="C43">IFERROR(_FV(B43,"Preço"),"-")</f>
        <v>-</v>
      </c>
      <c r="D43" s="100" t="s">
        <v>456</v>
      </c>
    </row>
    <row r="44" spans="2:4" x14ac:dyDescent="0.25">
      <c r="B44" s="98" t="s">
        <v>457</v>
      </c>
      <c r="C44" s="99" t="str" cm="1">
        <f t="array" ref="C44">IFERROR(_FV(B44,"Preço"),"-")</f>
        <v>-</v>
      </c>
      <c r="D44" s="100" t="s">
        <v>457</v>
      </c>
    </row>
    <row r="45" spans="2:4" x14ac:dyDescent="0.25">
      <c r="B45" s="98" t="s">
        <v>897</v>
      </c>
      <c r="C45" s="99" t="str" cm="1">
        <f t="array" ref="C45">IFERROR(_FV(B45,"Preço"),"-")</f>
        <v>-</v>
      </c>
      <c r="D45" s="100" t="s">
        <v>897</v>
      </c>
    </row>
    <row r="46" spans="2:4" x14ac:dyDescent="0.25">
      <c r="B46" s="98" t="s">
        <v>474</v>
      </c>
      <c r="C46" s="99" t="str" cm="1">
        <f t="array" ref="C46">IFERROR(_FV(B46,"Preço"),"-")</f>
        <v>-</v>
      </c>
      <c r="D46" s="100" t="s">
        <v>474</v>
      </c>
    </row>
    <row r="47" spans="2:4" x14ac:dyDescent="0.25">
      <c r="B47" s="98" t="s">
        <v>475</v>
      </c>
      <c r="C47" s="99" t="str" cm="1">
        <f t="array" ref="C47">IFERROR(_FV(B47,"Preço"),"-")</f>
        <v>-</v>
      </c>
      <c r="D47" s="100" t="s">
        <v>475</v>
      </c>
    </row>
    <row r="48" spans="2:4" x14ac:dyDescent="0.25">
      <c r="B48" s="98" t="s">
        <v>900</v>
      </c>
      <c r="C48" s="99" t="str" cm="1">
        <f t="array" ref="C48">IFERROR(_FV(B48,"Preço"),"-")</f>
        <v>-</v>
      </c>
      <c r="D48" s="100" t="s">
        <v>900</v>
      </c>
    </row>
    <row r="49" spans="2:4" x14ac:dyDescent="0.25">
      <c r="B49" s="98" t="s">
        <v>904</v>
      </c>
      <c r="C49" s="99" t="str" cm="1">
        <f t="array" ref="C49">IFERROR(_FV(B49,"Preço"),"-")</f>
        <v>-</v>
      </c>
      <c r="D49" s="100" t="s">
        <v>904</v>
      </c>
    </row>
    <row r="50" spans="2:4" x14ac:dyDescent="0.25">
      <c r="B50" s="98" t="s">
        <v>483</v>
      </c>
      <c r="C50" s="99" t="str" cm="1">
        <f t="array" ref="C50">IFERROR(_FV(B50,"Preço"),"-")</f>
        <v>-</v>
      </c>
      <c r="D50" s="100" t="s">
        <v>483</v>
      </c>
    </row>
    <row r="51" spans="2:4" x14ac:dyDescent="0.25">
      <c r="B51" s="98" t="s">
        <v>487</v>
      </c>
      <c r="C51" s="99" t="str" cm="1">
        <f t="array" ref="C51">IFERROR(_FV(B51,"Preço"),"-")</f>
        <v>-</v>
      </c>
      <c r="D51" s="100" t="s">
        <v>487</v>
      </c>
    </row>
    <row r="52" spans="2:4" x14ac:dyDescent="0.25">
      <c r="B52" s="98" t="s">
        <v>918</v>
      </c>
      <c r="C52" s="99" t="str" cm="1">
        <f t="array" ref="C52">IFERROR(_FV(B52,"Preço"),"-")</f>
        <v>-</v>
      </c>
      <c r="D52" s="100" t="s">
        <v>918</v>
      </c>
    </row>
    <row r="53" spans="2:4" x14ac:dyDescent="0.25">
      <c r="B53" s="98" t="s">
        <v>497</v>
      </c>
      <c r="C53" s="99" t="str" cm="1">
        <f t="array" ref="C53">IFERROR(_FV(B53,"Preço"),"-")</f>
        <v>-</v>
      </c>
      <c r="D53" s="100" t="s">
        <v>497</v>
      </c>
    </row>
    <row r="54" spans="2:4" x14ac:dyDescent="0.25">
      <c r="B54" s="98" t="s">
        <v>938</v>
      </c>
      <c r="C54" s="99" t="str" cm="1">
        <f t="array" ref="C54">IFERROR(_FV(B54,"Preço"),"-")</f>
        <v>-</v>
      </c>
      <c r="D54" s="100" t="s">
        <v>938</v>
      </c>
    </row>
    <row r="55" spans="2:4" x14ac:dyDescent="0.25">
      <c r="B55" s="98" t="s">
        <v>515</v>
      </c>
      <c r="C55" s="99" t="str" cm="1">
        <f t="array" ref="C55">IFERROR(_FV(B55,"Preço"),"-")</f>
        <v>-</v>
      </c>
      <c r="D55" s="100" t="s">
        <v>515</v>
      </c>
    </row>
    <row r="56" spans="2:4" x14ac:dyDescent="0.25">
      <c r="B56" s="98" t="s">
        <v>953</v>
      </c>
      <c r="C56" s="99" t="str" cm="1">
        <f t="array" ref="C56">IFERROR(_FV(B56,"Preço"),"-")</f>
        <v>-</v>
      </c>
      <c r="D56" s="100" t="s">
        <v>953</v>
      </c>
    </row>
    <row r="57" spans="2:4" x14ac:dyDescent="0.25">
      <c r="B57" s="98" t="s">
        <v>519</v>
      </c>
      <c r="C57" s="99" t="str" cm="1">
        <f t="array" ref="C57">IFERROR(_FV(B57,"Preço"),"-")</f>
        <v>-</v>
      </c>
      <c r="D57" s="100" t="s">
        <v>519</v>
      </c>
    </row>
    <row r="58" spans="2:4" x14ac:dyDescent="0.25">
      <c r="B58" s="98" t="s">
        <v>520</v>
      </c>
      <c r="C58" s="99" t="str" cm="1">
        <f t="array" ref="C58">IFERROR(_FV(B58,"Preço"),"-")</f>
        <v>-</v>
      </c>
      <c r="D58" s="100" t="s">
        <v>520</v>
      </c>
    </row>
    <row r="59" spans="2:4" x14ac:dyDescent="0.25">
      <c r="B59" s="98" t="s">
        <v>536</v>
      </c>
      <c r="C59" s="99" t="str" cm="1">
        <f t="array" ref="C59">IFERROR(_FV(B59,"Preço"),"-")</f>
        <v>-</v>
      </c>
      <c r="D59" s="100" t="s">
        <v>536</v>
      </c>
    </row>
    <row r="60" spans="2:4" x14ac:dyDescent="0.25">
      <c r="B60" s="98" t="s">
        <v>537</v>
      </c>
      <c r="C60" s="99" t="str" cm="1">
        <f t="array" ref="C60">IFERROR(_FV(B60,"Preço"),"-")</f>
        <v>-</v>
      </c>
      <c r="D60" s="100" t="s">
        <v>537</v>
      </c>
    </row>
    <row r="61" spans="2:4" x14ac:dyDescent="0.25">
      <c r="B61" s="98" t="s">
        <v>549</v>
      </c>
      <c r="C61" s="99" t="str" cm="1">
        <f t="array" ref="C61">IFERROR(_FV(B61,"Preço"),"-")</f>
        <v>-</v>
      </c>
      <c r="D61" s="100" t="s">
        <v>549</v>
      </c>
    </row>
    <row r="62" spans="2:4" x14ac:dyDescent="0.25">
      <c r="B62" s="98" t="s">
        <v>550</v>
      </c>
      <c r="C62" s="99" t="str" cm="1">
        <f t="array" ref="C62">IFERROR(_FV(B62,"Preço"),"-")</f>
        <v>-</v>
      </c>
      <c r="D62" s="100" t="s">
        <v>550</v>
      </c>
    </row>
    <row r="63" spans="2:4" x14ac:dyDescent="0.25">
      <c r="B63" s="98" t="s">
        <v>552</v>
      </c>
      <c r="C63" s="99" t="str" cm="1">
        <f t="array" ref="C63">IFERROR(_FV(B63,"Preço"),"-")</f>
        <v>-</v>
      </c>
      <c r="D63" s="100" t="s">
        <v>552</v>
      </c>
    </row>
    <row r="64" spans="2:4" x14ac:dyDescent="0.25">
      <c r="B64" s="98" t="s">
        <v>554</v>
      </c>
      <c r="C64" s="99" t="str" cm="1">
        <f t="array" ref="C64">IFERROR(_FV(B64,"Preço"),"-")</f>
        <v>-</v>
      </c>
      <c r="D64" s="100" t="s">
        <v>554</v>
      </c>
    </row>
    <row r="65" spans="2:4" x14ac:dyDescent="0.25">
      <c r="B65" s="98" t="s">
        <v>555</v>
      </c>
      <c r="C65" s="99" t="str" cm="1">
        <f t="array" ref="C65">IFERROR(_FV(B65,"Preço"),"-")</f>
        <v>-</v>
      </c>
      <c r="D65" s="100" t="s">
        <v>555</v>
      </c>
    </row>
    <row r="66" spans="2:4" x14ac:dyDescent="0.25">
      <c r="B66" s="98" t="s">
        <v>557</v>
      </c>
      <c r="C66" s="99" t="str" cm="1">
        <f t="array" ref="C66">IFERROR(_FV(B66,"Preço"),"-")</f>
        <v>-</v>
      </c>
      <c r="D66" s="100" t="s">
        <v>557</v>
      </c>
    </row>
    <row r="67" spans="2:4" x14ac:dyDescent="0.25">
      <c r="B67" s="98" t="s">
        <v>565</v>
      </c>
      <c r="C67" s="99" t="str" cm="1">
        <f t="array" ref="C67">IFERROR(_FV(B67,"Preço"),"-")</f>
        <v>-</v>
      </c>
      <c r="D67" s="100" t="s">
        <v>565</v>
      </c>
    </row>
    <row r="68" spans="2:4" x14ac:dyDescent="0.25">
      <c r="B68" s="98" t="s">
        <v>986</v>
      </c>
      <c r="C68" s="99" t="str" cm="1">
        <f t="array" ref="C68">IFERROR(_FV(B68,"Preço"),"-")</f>
        <v>-</v>
      </c>
      <c r="D68" s="100" t="s">
        <v>986</v>
      </c>
    </row>
    <row r="69" spans="2:4" x14ac:dyDescent="0.25">
      <c r="B69" s="98" t="s">
        <v>594</v>
      </c>
      <c r="C69" s="99" t="str" cm="1">
        <f t="array" ref="C69">IFERROR(_FV(B69,"Preço"),"-")</f>
        <v>-</v>
      </c>
      <c r="D69" s="100" t="s">
        <v>594</v>
      </c>
    </row>
    <row r="70" spans="2:4" x14ac:dyDescent="0.25">
      <c r="B70" s="98" t="s">
        <v>595</v>
      </c>
      <c r="C70" s="99" t="str" cm="1">
        <f t="array" ref="C70">IFERROR(_FV(B70,"Preço"),"-")</f>
        <v>-</v>
      </c>
      <c r="D70" s="100" t="s">
        <v>595</v>
      </c>
    </row>
    <row r="71" spans="2:4" x14ac:dyDescent="0.25">
      <c r="B71" s="98" t="s">
        <v>596</v>
      </c>
      <c r="C71" s="99" t="str" cm="1">
        <f t="array" ref="C71">IFERROR(_FV(B71,"Preço"),"-")</f>
        <v>-</v>
      </c>
      <c r="D71" s="100" t="s">
        <v>596</v>
      </c>
    </row>
    <row r="72" spans="2:4" x14ac:dyDescent="0.25">
      <c r="B72" s="98" t="s">
        <v>610</v>
      </c>
      <c r="C72" s="99" t="str" cm="1">
        <f t="array" ref="C72">IFERROR(_FV(B72,"Preço"),"-")</f>
        <v>-</v>
      </c>
      <c r="D72" s="100" t="s">
        <v>610</v>
      </c>
    </row>
    <row r="73" spans="2:4" x14ac:dyDescent="0.25">
      <c r="B73" s="98" t="s">
        <v>611</v>
      </c>
      <c r="C73" s="99" t="str" cm="1">
        <f t="array" ref="C73">IFERROR(_FV(B73,"Preço"),"-")</f>
        <v>-</v>
      </c>
      <c r="D73" s="100" t="s">
        <v>611</v>
      </c>
    </row>
    <row r="74" spans="2:4" x14ac:dyDescent="0.25">
      <c r="B74" s="98" t="s">
        <v>1007</v>
      </c>
      <c r="C74" s="99" t="str" cm="1">
        <f t="array" ref="C74">IFERROR(_FV(B74,"Preço"),"-")</f>
        <v>-</v>
      </c>
      <c r="D74" s="100" t="s">
        <v>1007</v>
      </c>
    </row>
    <row r="75" spans="2:4" x14ac:dyDescent="0.25">
      <c r="B75" s="98" t="s">
        <v>625</v>
      </c>
      <c r="C75" s="99" t="str" cm="1">
        <f t="array" ref="C75">IFERROR(_FV(B75,"Preço"),"-")</f>
        <v>-</v>
      </c>
      <c r="D75" s="100" t="s">
        <v>625</v>
      </c>
    </row>
    <row r="76" spans="2:4" x14ac:dyDescent="0.25">
      <c r="B76" s="98" t="s">
        <v>628</v>
      </c>
      <c r="C76" s="99" t="str" cm="1">
        <f t="array" ref="C76">IFERROR(_FV(B76,"Preço"),"-")</f>
        <v>-</v>
      </c>
      <c r="D76" s="100" t="s">
        <v>628</v>
      </c>
    </row>
    <row r="77" spans="2:4" x14ac:dyDescent="0.25">
      <c r="B77" s="98" t="s">
        <v>1010</v>
      </c>
      <c r="C77" s="99" t="str" cm="1">
        <f t="array" ref="C77">IFERROR(_FV(B77,"Preço"),"-")</f>
        <v>-</v>
      </c>
      <c r="D77" s="100" t="s">
        <v>1010</v>
      </c>
    </row>
    <row r="78" spans="2:4" x14ac:dyDescent="0.25">
      <c r="B78" s="98" t="s">
        <v>651</v>
      </c>
      <c r="C78" s="99" t="str" cm="1">
        <f t="array" ref="C78">IFERROR(_FV(B78,"Preço"),"-")</f>
        <v>-</v>
      </c>
      <c r="D78" s="100" t="s">
        <v>651</v>
      </c>
    </row>
    <row r="79" spans="2:4" x14ac:dyDescent="0.25">
      <c r="B79" s="98" t="s">
        <v>655</v>
      </c>
      <c r="C79" s="99" t="str" cm="1">
        <f t="array" ref="C79">IFERROR(_FV(B79,"Preço"),"-")</f>
        <v>-</v>
      </c>
      <c r="D79" s="100" t="s">
        <v>655</v>
      </c>
    </row>
    <row r="80" spans="2:4" x14ac:dyDescent="0.25">
      <c r="B80" s="98" t="s">
        <v>1029</v>
      </c>
      <c r="C80" s="99" t="str" cm="1">
        <f t="array" ref="C80">IFERROR(_FV(B80,"Preço"),"-")</f>
        <v>-</v>
      </c>
      <c r="D80" s="100" t="s">
        <v>1029</v>
      </c>
    </row>
    <row r="81" spans="2:4" x14ac:dyDescent="0.25">
      <c r="B81" s="98" t="s">
        <v>668</v>
      </c>
      <c r="C81" s="99" t="str" cm="1">
        <f t="array" ref="C81">IFERROR(_FV(B81,"Preço"),"-")</f>
        <v>-</v>
      </c>
      <c r="D81" s="100" t="s">
        <v>668</v>
      </c>
    </row>
    <row r="82" spans="2:4" x14ac:dyDescent="0.25">
      <c r="B82" s="98" t="s">
        <v>1030</v>
      </c>
      <c r="C82" s="99" t="str" cm="1">
        <f t="array" ref="C82">IFERROR(_FV(B82,"Preço"),"-")</f>
        <v>-</v>
      </c>
      <c r="D82" s="100" t="s">
        <v>1030</v>
      </c>
    </row>
    <row r="83" spans="2:4" x14ac:dyDescent="0.25">
      <c r="B83" s="98" t="s">
        <v>1034</v>
      </c>
      <c r="C83" s="99" t="str" cm="1">
        <f t="array" ref="C83">IFERROR(_FV(B83,"Preço"),"-")</f>
        <v>-</v>
      </c>
      <c r="D83" s="100" t="s">
        <v>1034</v>
      </c>
    </row>
    <row r="84" spans="2:4" x14ac:dyDescent="0.25">
      <c r="B84" s="98" t="s">
        <v>682</v>
      </c>
      <c r="C84" s="99" t="str" cm="1">
        <f t="array" ref="C84">IFERROR(_FV(B84,"Preço"),"-")</f>
        <v>-</v>
      </c>
      <c r="D84" s="100" t="s">
        <v>682</v>
      </c>
    </row>
    <row r="85" spans="2:4" x14ac:dyDescent="0.25">
      <c r="B85" s="98" t="s">
        <v>703</v>
      </c>
      <c r="C85" s="99" t="str" cm="1">
        <f t="array" ref="C85">IFERROR(_FV(B85,"Preço"),"-")</f>
        <v>-</v>
      </c>
      <c r="D85" s="100" t="s">
        <v>703</v>
      </c>
    </row>
    <row r="86" spans="2:4" x14ac:dyDescent="0.25">
      <c r="B86" s="98" t="s">
        <v>715</v>
      </c>
      <c r="C86" s="99" t="str" cm="1">
        <f t="array" ref="C86">IFERROR(_FV(B86,"Preço"),"-")</f>
        <v>-</v>
      </c>
      <c r="D86" s="100" t="s">
        <v>715</v>
      </c>
    </row>
    <row r="87" spans="2:4" x14ac:dyDescent="0.25">
      <c r="B87" s="98" t="s">
        <v>725</v>
      </c>
      <c r="C87" s="99" t="str" cm="1">
        <f t="array" ref="C87">IFERROR(_FV(B87,"Preço"),"-")</f>
        <v>-</v>
      </c>
      <c r="D87" s="100" t="s">
        <v>725</v>
      </c>
    </row>
    <row r="88" spans="2:4" x14ac:dyDescent="0.25">
      <c r="B88" s="98" t="s">
        <v>1076</v>
      </c>
      <c r="C88" s="99" t="str" cm="1">
        <f t="array" ref="C88">IFERROR(_FV(B88,"Preço"),"-")</f>
        <v>-</v>
      </c>
      <c r="D88" s="100" t="s">
        <v>1076</v>
      </c>
    </row>
    <row r="89" spans="2:4" x14ac:dyDescent="0.25">
      <c r="B89" s="98" t="s">
        <v>729</v>
      </c>
      <c r="C89" s="99" t="str" cm="1">
        <f t="array" ref="C89">IFERROR(_FV(B89,"Preço"),"-")</f>
        <v>-</v>
      </c>
      <c r="D89" s="100" t="s">
        <v>729</v>
      </c>
    </row>
    <row r="90" spans="2:4" x14ac:dyDescent="0.25">
      <c r="B90" s="98" t="s">
        <v>748</v>
      </c>
      <c r="C90" s="99" t="str" cm="1">
        <f t="array" ref="C90">IFERROR(_FV(B90,"Preço"),"-")</f>
        <v>-</v>
      </c>
      <c r="D90" s="100" t="s">
        <v>748</v>
      </c>
    </row>
    <row r="91" spans="2:4" x14ac:dyDescent="0.25">
      <c r="B91" s="98" t="s">
        <v>751</v>
      </c>
      <c r="C91" s="99" t="str" cm="1">
        <f t="array" ref="C91">IFERROR(_FV(B91,"Preço"),"-")</f>
        <v>-</v>
      </c>
      <c r="D91" s="100" t="s">
        <v>751</v>
      </c>
    </row>
    <row r="92" spans="2:4" x14ac:dyDescent="0.25">
      <c r="B92" s="98" t="s">
        <v>752</v>
      </c>
      <c r="C92" s="99" t="str" cm="1">
        <f t="array" ref="C92">IFERROR(_FV(B92,"Preço"),"-")</f>
        <v>-</v>
      </c>
      <c r="D92" s="100" t="s">
        <v>752</v>
      </c>
    </row>
    <row r="93" spans="2:4" x14ac:dyDescent="0.25">
      <c r="B93" s="98" t="s">
        <v>753</v>
      </c>
      <c r="C93" s="99" t="str" cm="1">
        <f t="array" ref="C93">IFERROR(_FV(B93,"Preço"),"-")</f>
        <v>-</v>
      </c>
      <c r="D93" s="100" t="s">
        <v>753</v>
      </c>
    </row>
    <row r="94" spans="2:4" x14ac:dyDescent="0.25">
      <c r="B94" s="98" t="s">
        <v>758</v>
      </c>
      <c r="C94" s="99" t="str" cm="1">
        <f t="array" ref="C94">IFERROR(_FV(B94,"Preço"),"-")</f>
        <v>-</v>
      </c>
      <c r="D94" s="100" t="s">
        <v>758</v>
      </c>
    </row>
    <row r="95" spans="2:4" x14ac:dyDescent="0.25">
      <c r="B95" s="98" t="s">
        <v>759</v>
      </c>
      <c r="C95" s="99" t="str" cm="1">
        <f t="array" ref="C95">IFERROR(_FV(B95,"Preço"),"-")</f>
        <v>-</v>
      </c>
      <c r="D95" s="100" t="s">
        <v>759</v>
      </c>
    </row>
    <row r="96" spans="2:4" x14ac:dyDescent="0.25">
      <c r="B96" s="98" t="s">
        <v>780</v>
      </c>
      <c r="C96" s="99" t="str" cm="1">
        <f t="array" ref="C96">IFERROR(_FV(B96,"Preço"),"-")</f>
        <v>-</v>
      </c>
      <c r="D96" s="100" t="s">
        <v>780</v>
      </c>
    </row>
    <row r="97" spans="2:4" x14ac:dyDescent="0.25">
      <c r="B97" s="98" t="s">
        <v>1098</v>
      </c>
      <c r="C97" s="99" t="str" cm="1">
        <f t="array" ref="C97">IFERROR(_FV(B97,"Preço"),"-")</f>
        <v>-</v>
      </c>
      <c r="D97" s="100" t="s">
        <v>1098</v>
      </c>
    </row>
    <row r="98" spans="2:4" x14ac:dyDescent="0.25">
      <c r="B98" s="98" t="s">
        <v>785</v>
      </c>
      <c r="C98" s="99" t="str" cm="1">
        <f t="array" ref="C98">IFERROR(_FV(B98,"Preço"),"-")</f>
        <v>-</v>
      </c>
      <c r="D98" s="100" t="s">
        <v>785</v>
      </c>
    </row>
    <row r="99" spans="2:4" x14ac:dyDescent="0.25">
      <c r="B99" s="98" t="s">
        <v>162</v>
      </c>
      <c r="C99" s="99" t="str" cm="1">
        <f t="array" ref="C99">IFERROR(_FV(B99,"Preço"),"-")</f>
        <v>-</v>
      </c>
      <c r="D99" s="100" t="s">
        <v>162</v>
      </c>
    </row>
    <row r="100" spans="2:4" x14ac:dyDescent="0.25">
      <c r="B100" s="98" t="s">
        <v>793</v>
      </c>
      <c r="C100" s="99" t="str" cm="1">
        <f t="array" ref="C100">IFERROR(_FV(B100,"Preço"),"-")</f>
        <v>-</v>
      </c>
      <c r="D100" s="100" t="s">
        <v>793</v>
      </c>
    </row>
    <row r="101" spans="2:4" x14ac:dyDescent="0.25">
      <c r="B101" s="98" t="s">
        <v>1107</v>
      </c>
      <c r="C101" s="99" t="str" cm="1">
        <f t="array" ref="C101">IFERROR(_FV(B101,"Preço"),"-")</f>
        <v>-</v>
      </c>
      <c r="D101" s="100" t="s">
        <v>1107</v>
      </c>
    </row>
    <row r="102" spans="2:4" x14ac:dyDescent="0.25">
      <c r="B102" s="98" t="s">
        <v>1117</v>
      </c>
      <c r="C102" s="99" t="str" cm="1">
        <f t="array" ref="C102">IFERROR(_FV(B102,"Preço"),"-")</f>
        <v>-</v>
      </c>
      <c r="D102" s="100" t="s">
        <v>1117</v>
      </c>
    </row>
    <row r="103" spans="2:4" x14ac:dyDescent="0.25">
      <c r="B103" s="98" t="s">
        <v>1118</v>
      </c>
      <c r="C103" s="99" t="str" cm="1">
        <f t="array" ref="C103">IFERROR(_FV(B103,"Preço"),"-")</f>
        <v>-</v>
      </c>
      <c r="D103" s="100" t="s">
        <v>1118</v>
      </c>
    </row>
    <row r="104" spans="2:4" x14ac:dyDescent="0.25">
      <c r="B104" s="98" t="e" vm="1">
        <v>#VALUE!</v>
      </c>
      <c r="C104" s="99" cm="1">
        <f t="array" ref="C104">IFERROR(_FV(B104,"Preço"),"-")</f>
        <v>27.12</v>
      </c>
      <c r="D104" s="100" t="s">
        <v>690</v>
      </c>
    </row>
    <row r="105" spans="2:4" x14ac:dyDescent="0.25">
      <c r="B105" s="98" t="e" vm="2">
        <v>#VALUE!</v>
      </c>
      <c r="C105" s="99" cm="1">
        <f t="array" ref="C105">IFERROR(_FV(B105,"Preço"),"-")</f>
        <v>0.77</v>
      </c>
      <c r="D105" s="100" t="s">
        <v>227</v>
      </c>
    </row>
    <row r="106" spans="2:4" x14ac:dyDescent="0.25">
      <c r="B106" s="98" t="e" vm="3">
        <v>#VALUE!</v>
      </c>
      <c r="C106" s="99" cm="1">
        <f t="array" ref="C106">IFERROR(_FV(B106,"Preço"),"-")</f>
        <v>10.17</v>
      </c>
      <c r="D106" s="100" t="s">
        <v>228</v>
      </c>
    </row>
    <row r="107" spans="2:4" x14ac:dyDescent="0.25">
      <c r="B107" s="98" t="e" vm="4">
        <v>#VALUE!</v>
      </c>
      <c r="C107" s="99" cm="1">
        <f t="array" ref="C107">IFERROR(_FV(B107,"Preço"),"-")</f>
        <v>98.6</v>
      </c>
      <c r="D107" s="100" t="s">
        <v>817</v>
      </c>
    </row>
    <row r="108" spans="2:4" x14ac:dyDescent="0.25">
      <c r="B108" s="98" t="e" vm="5">
        <v>#VALUE!</v>
      </c>
      <c r="C108" s="99" cm="1">
        <f t="array" ref="C108">IFERROR(_FV(B108,"Preço"),"-")</f>
        <v>8.1</v>
      </c>
      <c r="D108" s="100" t="s">
        <v>229</v>
      </c>
    </row>
    <row r="109" spans="2:4" x14ac:dyDescent="0.25">
      <c r="B109" s="98" t="e" vm="6">
        <v>#VALUE!</v>
      </c>
      <c r="C109" s="99" cm="1">
        <f t="array" ref="C109">IFERROR(_FV(B109,"Preço"),"-")</f>
        <v>0.28999999999999998</v>
      </c>
      <c r="D109" s="100" t="s">
        <v>139</v>
      </c>
    </row>
    <row r="110" spans="2:4" x14ac:dyDescent="0.25">
      <c r="B110" s="98" t="e" vm="7">
        <v>#VALUE!</v>
      </c>
      <c r="C110" s="99" cm="1">
        <f t="array" ref="C110">IFERROR(_FV(B110,"Preço"),"-")</f>
        <v>8.2200000000000006</v>
      </c>
      <c r="D110" s="100" t="s">
        <v>686</v>
      </c>
    </row>
    <row r="111" spans="2:4" x14ac:dyDescent="0.25">
      <c r="B111" s="98" t="e" vm="8">
        <v>#VALUE!</v>
      </c>
      <c r="C111" s="99" cm="1">
        <f t="array" ref="C111">IFERROR(_FV(B111,"Preço"),"-")</f>
        <v>8.01</v>
      </c>
      <c r="D111" s="100" t="s">
        <v>687</v>
      </c>
    </row>
    <row r="112" spans="2:4" x14ac:dyDescent="0.25">
      <c r="B112" s="98" t="e" vm="9">
        <v>#VALUE!</v>
      </c>
      <c r="C112" s="99" cm="1">
        <f t="array" ref="C112">IFERROR(_FV(B112,"Preço"),"-")</f>
        <v>8.02</v>
      </c>
      <c r="D112" s="100" t="s">
        <v>688</v>
      </c>
    </row>
    <row r="113" spans="2:4" x14ac:dyDescent="0.25">
      <c r="B113" s="98" t="e" vm="10">
        <v>#VALUE!</v>
      </c>
      <c r="C113" s="99" cm="1">
        <f t="array" ref="C113">IFERROR(_FV(B113,"Preço"),"-")</f>
        <v>24.7</v>
      </c>
      <c r="D113" s="100" t="s">
        <v>238</v>
      </c>
    </row>
    <row r="114" spans="2:4" x14ac:dyDescent="0.25">
      <c r="B114" s="98" t="e" vm="11">
        <v>#VALUE!</v>
      </c>
      <c r="C114" s="99" cm="1">
        <f t="array" ref="C114">IFERROR(_FV(B114,"Preço"),"-")</f>
        <v>8.7200000000000006</v>
      </c>
      <c r="D114" s="100" t="s">
        <v>821</v>
      </c>
    </row>
    <row r="115" spans="2:4" x14ac:dyDescent="0.25">
      <c r="B115" s="98" t="e" vm="12">
        <v>#VALUE!</v>
      </c>
      <c r="C115" s="99" cm="1">
        <f t="array" ref="C115">IFERROR(_FV(B115,"Preço"),"-")</f>
        <v>7.03</v>
      </c>
      <c r="D115" s="100" t="s">
        <v>234</v>
      </c>
    </row>
    <row r="116" spans="2:4" x14ac:dyDescent="0.25">
      <c r="B116" s="98" t="e" vm="13">
        <v>#VALUE!</v>
      </c>
      <c r="C116" s="99" cm="1">
        <f t="array" ref="C116">IFERROR(_FV(B116,"Preço"),"-")</f>
        <v>4.3</v>
      </c>
      <c r="D116" s="100" t="s">
        <v>237</v>
      </c>
    </row>
    <row r="117" spans="2:4" x14ac:dyDescent="0.25">
      <c r="B117" s="98" t="e" vm="14">
        <v>#VALUE!</v>
      </c>
      <c r="C117" s="99" cm="1">
        <f t="array" ref="C117">IFERROR(_FV(B117,"Preço"),"-")</f>
        <v>9.3699999999999992</v>
      </c>
      <c r="D117" s="100" t="s">
        <v>235</v>
      </c>
    </row>
    <row r="118" spans="2:4" x14ac:dyDescent="0.25">
      <c r="B118" s="98" t="e" vm="15">
        <v>#VALUE!</v>
      </c>
      <c r="C118" s="99" cm="1">
        <f t="array" ref="C118">IFERROR(_FV(B118,"Preço"),"-")</f>
        <v>8.33</v>
      </c>
      <c r="D118" s="100" t="s">
        <v>236</v>
      </c>
    </row>
    <row r="119" spans="2:4" x14ac:dyDescent="0.25">
      <c r="B119" s="98" t="e" vm="16">
        <v>#VALUE!</v>
      </c>
      <c r="C119" s="99" cm="1">
        <f t="array" ref="C119">IFERROR(_FV(B119,"Preço"),"-")</f>
        <v>46</v>
      </c>
      <c r="D119" s="100" t="s">
        <v>245</v>
      </c>
    </row>
    <row r="120" spans="2:4" x14ac:dyDescent="0.25">
      <c r="B120" s="98" t="e" vm="17">
        <v>#VALUE!</v>
      </c>
      <c r="C120" s="99" cm="1">
        <f t="array" ref="C120">IFERROR(_FV(B120,"Preço"),"-")</f>
        <v>5.0999999999999996</v>
      </c>
      <c r="D120" s="100" t="s">
        <v>253</v>
      </c>
    </row>
    <row r="121" spans="2:4" x14ac:dyDescent="0.25">
      <c r="B121" s="98" t="e" vm="18">
        <v>#VALUE!</v>
      </c>
      <c r="C121" s="99" cm="1">
        <f t="array" ref="C121">IFERROR(_FV(B121,"Preço"),"-")</f>
        <v>10.41</v>
      </c>
      <c r="D121" s="100" t="s">
        <v>196</v>
      </c>
    </row>
    <row r="122" spans="2:4" x14ac:dyDescent="0.25">
      <c r="B122" s="98" t="e" vm="19">
        <v>#VALUE!</v>
      </c>
      <c r="C122" s="99" cm="1">
        <f t="array" ref="C122">IFERROR(_FV(B122,"Preço"),"-")</f>
        <v>9.6999999999999993</v>
      </c>
      <c r="D122" s="100" t="s">
        <v>240</v>
      </c>
    </row>
    <row r="123" spans="2:4" x14ac:dyDescent="0.25">
      <c r="B123" s="98" t="e" vm="20">
        <v>#VALUE!</v>
      </c>
      <c r="C123" s="99" cm="1">
        <f t="array" ref="C123">IFERROR(_FV(B123,"Preço"),"-")</f>
        <v>9.7799999999999994</v>
      </c>
      <c r="D123" s="100" t="s">
        <v>241</v>
      </c>
    </row>
    <row r="124" spans="2:4" x14ac:dyDescent="0.25">
      <c r="B124" s="98" t="e" vm="21">
        <v>#VALUE!</v>
      </c>
      <c r="C124" s="99" cm="1">
        <f t="array" ref="C124">IFERROR(_FV(B124,"Preço"),"-")</f>
        <v>29.28</v>
      </c>
      <c r="D124" s="100" t="s">
        <v>239</v>
      </c>
    </row>
    <row r="125" spans="2:4" x14ac:dyDescent="0.25">
      <c r="B125" s="98" t="e" vm="22">
        <v>#VALUE!</v>
      </c>
      <c r="C125" s="99" cm="1">
        <f t="array" ref="C125">IFERROR(_FV(B125,"Preço"),"-")</f>
        <v>13.12</v>
      </c>
      <c r="D125" s="100" t="s">
        <v>225</v>
      </c>
    </row>
    <row r="126" spans="2:4" x14ac:dyDescent="0.25">
      <c r="B126" s="98" t="e" vm="23">
        <v>#VALUE!</v>
      </c>
      <c r="C126" s="99" cm="1">
        <f t="array" ref="C126">IFERROR(_FV(B126,"Preço"),"-")</f>
        <v>13.92</v>
      </c>
      <c r="D126" s="100" t="s">
        <v>243</v>
      </c>
    </row>
    <row r="127" spans="2:4" x14ac:dyDescent="0.25">
      <c r="B127" s="98" t="e" vm="24">
        <v>#VALUE!</v>
      </c>
      <c r="C127" s="99" cm="1">
        <f t="array" ref="C127">IFERROR(_FV(B127,"Preço"),"-")</f>
        <v>12</v>
      </c>
      <c r="D127" s="100" t="s">
        <v>341</v>
      </c>
    </row>
    <row r="128" spans="2:4" x14ac:dyDescent="0.25">
      <c r="B128" s="98" t="e" vm="25">
        <v>#VALUE!</v>
      </c>
      <c r="C128" s="99" cm="1">
        <f t="array" ref="C128">IFERROR(_FV(B128,"Preço"),"-")</f>
        <v>37.51</v>
      </c>
      <c r="D128" s="100" t="s">
        <v>186</v>
      </c>
    </row>
    <row r="129" spans="2:4" x14ac:dyDescent="0.25">
      <c r="B129" s="98" t="e" vm="26">
        <v>#VALUE!</v>
      </c>
      <c r="C129" s="99" cm="1">
        <f t="array" ref="C129">IFERROR(_FV(B129,"Preço"),"-")</f>
        <v>27.3</v>
      </c>
      <c r="D129" s="100" t="s">
        <v>177</v>
      </c>
    </row>
    <row r="130" spans="2:4" x14ac:dyDescent="0.25">
      <c r="B130" s="98" t="e" vm="27">
        <v>#VALUE!</v>
      </c>
      <c r="C130" s="99" cm="1">
        <f t="array" ref="C130">IFERROR(_FV(B130,"Preço"),"-")</f>
        <v>4.1500000000000004</v>
      </c>
      <c r="D130" s="100" t="s">
        <v>244</v>
      </c>
    </row>
    <row r="131" spans="2:4" x14ac:dyDescent="0.25">
      <c r="B131" s="98" t="e" vm="28">
        <v>#VALUE!</v>
      </c>
      <c r="C131" s="99" cm="1">
        <f t="array" ref="C131">IFERROR(_FV(B131,"Preço"),"-")</f>
        <v>0.31</v>
      </c>
      <c r="D131" s="100" t="s">
        <v>824</v>
      </c>
    </row>
    <row r="132" spans="2:4" x14ac:dyDescent="0.25">
      <c r="B132" s="98" t="e" vm="29">
        <v>#VALUE!</v>
      </c>
      <c r="C132" s="99" cm="1">
        <f t="array" ref="C132">IFERROR(_FV(B132,"Preço"),"-")</f>
        <v>65.37</v>
      </c>
      <c r="D132" s="100" t="s">
        <v>248</v>
      </c>
    </row>
    <row r="133" spans="2:4" x14ac:dyDescent="0.25">
      <c r="B133" s="98" t="e" vm="30">
        <v>#VALUE!</v>
      </c>
      <c r="C133" s="99" cm="1">
        <f t="array" ref="C133">IFERROR(_FV(B133,"Preço"),"-")</f>
        <v>6</v>
      </c>
      <c r="D133" s="100" t="s">
        <v>213</v>
      </c>
    </row>
    <row r="134" spans="2:4" x14ac:dyDescent="0.25">
      <c r="B134" s="98" t="e" vm="31">
        <v>#VALUE!</v>
      </c>
      <c r="C134" s="99" cm="1">
        <f t="array" ref="C134">IFERROR(_FV(B134,"Preço"),"-")</f>
        <v>11.06</v>
      </c>
      <c r="D134" s="100" t="s">
        <v>390</v>
      </c>
    </row>
    <row r="135" spans="2:4" x14ac:dyDescent="0.25">
      <c r="B135" s="98" t="e" vm="32">
        <v>#VALUE!</v>
      </c>
      <c r="C135" s="99" cm="1">
        <f t="array" ref="C135">IFERROR(_FV(B135,"Preço"),"-")</f>
        <v>3</v>
      </c>
      <c r="D135" s="100" t="s">
        <v>250</v>
      </c>
    </row>
    <row r="136" spans="2:4" x14ac:dyDescent="0.25">
      <c r="B136" s="98" t="e" vm="33">
        <v>#VALUE!</v>
      </c>
      <c r="C136" s="99" cm="1">
        <f t="array" ref="C136">IFERROR(_FV(B136,"Preço"),"-")</f>
        <v>2.11</v>
      </c>
      <c r="D136" s="100" t="s">
        <v>251</v>
      </c>
    </row>
    <row r="137" spans="2:4" x14ac:dyDescent="0.25">
      <c r="B137" s="98" t="e" vm="34">
        <v>#VALUE!</v>
      </c>
      <c r="C137" s="99" cm="1">
        <f t="array" ref="C137">IFERROR(_FV(B137,"Preço"),"-")</f>
        <v>31.9</v>
      </c>
      <c r="D137" s="100" t="s">
        <v>252</v>
      </c>
    </row>
    <row r="138" spans="2:4" x14ac:dyDescent="0.25">
      <c r="B138" s="98" t="e" vm="35">
        <v>#VALUE!</v>
      </c>
      <c r="C138" s="99" cm="1">
        <f t="array" ref="C138">IFERROR(_FV(B138,"Preço"),"-")</f>
        <v>54.7</v>
      </c>
      <c r="D138" s="100" t="s">
        <v>819</v>
      </c>
    </row>
    <row r="139" spans="2:4" x14ac:dyDescent="0.25">
      <c r="B139" s="98" t="e" vm="36">
        <v>#VALUE!</v>
      </c>
      <c r="C139" s="99" t="str" cm="1">
        <f t="array" ref="C139">IFERROR(_FV(B139,"Preço"),"-")</f>
        <v>-</v>
      </c>
      <c r="D139" s="100" t="s">
        <v>335</v>
      </c>
    </row>
    <row r="140" spans="2:4" x14ac:dyDescent="0.25">
      <c r="B140" s="98" t="e" vm="37">
        <v>#VALUE!</v>
      </c>
      <c r="C140" s="99" cm="1">
        <f t="array" ref="C140">IFERROR(_FV(B140,"Preço"),"-")</f>
        <v>9.2200000000000006</v>
      </c>
      <c r="D140" s="100" t="s">
        <v>815</v>
      </c>
    </row>
    <row r="141" spans="2:4" x14ac:dyDescent="0.25">
      <c r="B141" s="98" t="e" vm="38">
        <v>#VALUE!</v>
      </c>
      <c r="C141" s="99" cm="1">
        <f t="array" ref="C141">IFERROR(_FV(B141,"Preço"),"-")</f>
        <v>1.54</v>
      </c>
      <c r="D141" s="100" t="s">
        <v>254</v>
      </c>
    </row>
    <row r="142" spans="2:4" x14ac:dyDescent="0.25">
      <c r="B142" s="98" t="e" vm="39">
        <v>#VALUE!</v>
      </c>
      <c r="C142" s="99" cm="1">
        <f t="array" ref="C142">IFERROR(_FV(B142,"Preço"),"-")</f>
        <v>1.45</v>
      </c>
      <c r="D142" s="100" t="s">
        <v>255</v>
      </c>
    </row>
    <row r="143" spans="2:4" x14ac:dyDescent="0.25">
      <c r="B143" s="98" t="e" vm="40">
        <v>#VALUE!</v>
      </c>
      <c r="C143" s="99" cm="1">
        <f t="array" ref="C143">IFERROR(_FV(B143,"Preço"),"-")</f>
        <v>13.76</v>
      </c>
      <c r="D143" s="100" t="s">
        <v>256</v>
      </c>
    </row>
    <row r="144" spans="2:4" x14ac:dyDescent="0.25">
      <c r="B144" s="98" t="e" vm="41">
        <v>#VALUE!</v>
      </c>
      <c r="C144" s="99" cm="1">
        <f t="array" ref="C144">IFERROR(_FV(B144,"Preço"),"-")</f>
        <v>13.21</v>
      </c>
      <c r="D144" s="100" t="s">
        <v>257</v>
      </c>
    </row>
    <row r="145" spans="2:4" x14ac:dyDescent="0.25">
      <c r="B145" s="98" t="e" vm="42">
        <v>#VALUE!</v>
      </c>
      <c r="C145" s="99" cm="1">
        <f t="array" ref="C145">IFERROR(_FV(B145,"Preço"),"-")</f>
        <v>7.95</v>
      </c>
      <c r="D145" s="100" t="s">
        <v>258</v>
      </c>
    </row>
    <row r="146" spans="2:4" x14ac:dyDescent="0.25">
      <c r="B146" s="98" t="e" vm="43">
        <v>#VALUE!</v>
      </c>
      <c r="C146" s="99" cm="1">
        <f t="array" ref="C146">IFERROR(_FV(B146,"Preço"),"-")</f>
        <v>24.32</v>
      </c>
      <c r="D146" s="100" t="s">
        <v>224</v>
      </c>
    </row>
    <row r="147" spans="2:4" x14ac:dyDescent="0.25">
      <c r="B147" s="98" t="e" vm="44">
        <v>#VALUE!</v>
      </c>
      <c r="C147" s="99" cm="1">
        <f t="array" ref="C147">IFERROR(_FV(B147,"Preço"),"-")</f>
        <v>11.14</v>
      </c>
      <c r="D147" s="100" t="s">
        <v>314</v>
      </c>
    </row>
    <row r="148" spans="2:4" x14ac:dyDescent="0.25">
      <c r="B148" s="98" t="e" vm="45">
        <v>#VALUE!</v>
      </c>
      <c r="C148" s="99" cm="1">
        <f t="array" ref="C148">IFERROR(_FV(B148,"Preço"),"-")</f>
        <v>11.25</v>
      </c>
      <c r="D148" s="100" t="s">
        <v>315</v>
      </c>
    </row>
    <row r="149" spans="2:4" x14ac:dyDescent="0.25">
      <c r="B149" s="98" t="e" vm="46">
        <v>#VALUE!</v>
      </c>
      <c r="C149" s="99" cm="1">
        <f t="array" ref="C149">IFERROR(_FV(B149,"Preço"),"-")</f>
        <v>3.42</v>
      </c>
      <c r="D149" s="100" t="s">
        <v>286</v>
      </c>
    </row>
    <row r="150" spans="2:4" x14ac:dyDescent="0.25">
      <c r="B150" s="98" t="e" vm="47">
        <v>#VALUE!</v>
      </c>
      <c r="C150" s="99" cm="1">
        <f t="array" ref="C150">IFERROR(_FV(B150,"Preço"),"-")</f>
        <v>13.76</v>
      </c>
      <c r="D150" s="100" t="s">
        <v>264</v>
      </c>
    </row>
    <row r="151" spans="2:4" x14ac:dyDescent="0.25">
      <c r="B151" s="98" t="e" vm="48">
        <v>#VALUE!</v>
      </c>
      <c r="C151" s="99" cm="1">
        <f t="array" ref="C151">IFERROR(_FV(B151,"Preço"),"-")</f>
        <v>15.45</v>
      </c>
      <c r="D151" s="100" t="s">
        <v>265</v>
      </c>
    </row>
    <row r="152" spans="2:4" x14ac:dyDescent="0.25">
      <c r="B152" s="98" t="e" vm="49">
        <v>#VALUE!</v>
      </c>
      <c r="C152" s="99" cm="1">
        <f t="array" ref="C152">IFERROR(_FV(B152,"Preço"),"-")</f>
        <v>18.190000000000001</v>
      </c>
      <c r="D152" s="100" t="s">
        <v>296</v>
      </c>
    </row>
    <row r="153" spans="2:4" x14ac:dyDescent="0.25">
      <c r="B153" s="98" t="e" vm="50">
        <v>#VALUE!</v>
      </c>
      <c r="C153" s="99" cm="1">
        <f t="array" ref="C153">IFERROR(_FV(B153,"Preço"),"-")</f>
        <v>9.2799999999999994</v>
      </c>
      <c r="D153" s="100" t="s">
        <v>297</v>
      </c>
    </row>
    <row r="154" spans="2:4" x14ac:dyDescent="0.25">
      <c r="B154" s="98" t="e" vm="51">
        <v>#VALUE!</v>
      </c>
      <c r="C154" s="99" cm="1">
        <f t="array" ref="C154">IFERROR(_FV(B154,"Preço"),"-")</f>
        <v>90.5</v>
      </c>
      <c r="D154" s="100" t="s">
        <v>262</v>
      </c>
    </row>
    <row r="155" spans="2:4" x14ac:dyDescent="0.25">
      <c r="B155" s="98" t="e" vm="52">
        <v>#VALUE!</v>
      </c>
      <c r="C155" s="99" cm="1">
        <f t="array" ref="C155">IFERROR(_FV(B155,"Preço"),"-")</f>
        <v>58.02</v>
      </c>
      <c r="D155" s="100" t="s">
        <v>263</v>
      </c>
    </row>
    <row r="156" spans="2:4" x14ac:dyDescent="0.25">
      <c r="B156" s="98" t="e" vm="53">
        <v>#VALUE!</v>
      </c>
      <c r="C156" s="99" cm="1">
        <f t="array" ref="C156">IFERROR(_FV(B156,"Preço"),"-")</f>
        <v>27.5</v>
      </c>
      <c r="D156" s="100" t="s">
        <v>276</v>
      </c>
    </row>
    <row r="157" spans="2:4" x14ac:dyDescent="0.25">
      <c r="B157" s="98" t="e" vm="54">
        <v>#VALUE!</v>
      </c>
      <c r="C157" s="99" cm="1">
        <f t="array" ref="C157">IFERROR(_FV(B157,"Preço"),"-")</f>
        <v>26.69</v>
      </c>
      <c r="D157" s="100" t="s">
        <v>277</v>
      </c>
    </row>
    <row r="158" spans="2:4" x14ac:dyDescent="0.25">
      <c r="B158" s="98" t="e" vm="55">
        <v>#VALUE!</v>
      </c>
      <c r="C158" s="99" t="str" cm="1">
        <f t="array" ref="C158">IFERROR(_FV(B158,"Preço"),"-")</f>
        <v>-</v>
      </c>
      <c r="D158" s="100" t="s">
        <v>299</v>
      </c>
    </row>
    <row r="159" spans="2:4" x14ac:dyDescent="0.25">
      <c r="B159" s="98" t="e" vm="56">
        <v>#VALUE!</v>
      </c>
      <c r="C159" s="99" cm="1">
        <f t="array" ref="C159">IFERROR(_FV(B159,"Preço"),"-")</f>
        <v>14.5</v>
      </c>
      <c r="D159" s="100" t="s">
        <v>322</v>
      </c>
    </row>
    <row r="160" spans="2:4" x14ac:dyDescent="0.25">
      <c r="B160" s="98" t="e" vm="57">
        <v>#VALUE!</v>
      </c>
      <c r="C160" s="99" cm="1">
        <f t="array" ref="C160">IFERROR(_FV(B160,"Preço"),"-")</f>
        <v>18.489999999999998</v>
      </c>
      <c r="D160" s="100" t="s">
        <v>323</v>
      </c>
    </row>
    <row r="161" spans="2:4" x14ac:dyDescent="0.25">
      <c r="B161" s="98" t="e" vm="58">
        <v>#VALUE!</v>
      </c>
      <c r="C161" s="99" cm="1">
        <f t="array" ref="C161">IFERROR(_FV(B161,"Preço"),"-")</f>
        <v>14.79</v>
      </c>
      <c r="D161" s="100" t="s">
        <v>324</v>
      </c>
    </row>
    <row r="162" spans="2:4" x14ac:dyDescent="0.25">
      <c r="B162" s="98" t="e" vm="59">
        <v>#VALUE!</v>
      </c>
      <c r="C162" s="99" cm="1">
        <f t="array" ref="C162">IFERROR(_FV(B162,"Preço"),"-")</f>
        <v>120</v>
      </c>
      <c r="D162" s="100" t="s">
        <v>291</v>
      </c>
    </row>
    <row r="163" spans="2:4" x14ac:dyDescent="0.25">
      <c r="B163" s="98" t="e" vm="60">
        <v>#VALUE!</v>
      </c>
      <c r="C163" s="99" cm="1">
        <f t="array" ref="C163">IFERROR(_FV(B163,"Preço"),"-")</f>
        <v>25.9</v>
      </c>
      <c r="D163" s="100" t="s">
        <v>287</v>
      </c>
    </row>
    <row r="164" spans="2:4" x14ac:dyDescent="0.25">
      <c r="B164" s="98" t="e" vm="61">
        <v>#VALUE!</v>
      </c>
      <c r="C164" s="99" cm="1">
        <f t="array" ref="C164">IFERROR(_FV(B164,"Preço"),"-")</f>
        <v>14.23</v>
      </c>
      <c r="D164" s="100" t="s">
        <v>288</v>
      </c>
    </row>
    <row r="165" spans="2:4" x14ac:dyDescent="0.25">
      <c r="B165" s="98" t="e" vm="62">
        <v>#VALUE!</v>
      </c>
      <c r="C165" s="99" cm="1">
        <f t="array" ref="C165">IFERROR(_FV(B165,"Preço"),"-")</f>
        <v>21.08</v>
      </c>
      <c r="D165" s="100" t="s">
        <v>284</v>
      </c>
    </row>
    <row r="166" spans="2:4" x14ac:dyDescent="0.25">
      <c r="B166" s="98" t="e" vm="63">
        <v>#VALUE!</v>
      </c>
      <c r="C166" s="99" cm="1">
        <f t="array" ref="C166">IFERROR(_FV(B166,"Preço"),"-")</f>
        <v>19.399999999999999</v>
      </c>
      <c r="D166" s="100" t="s">
        <v>285</v>
      </c>
    </row>
    <row r="167" spans="2:4" x14ac:dyDescent="0.25">
      <c r="B167" s="98" t="e" vm="64">
        <v>#VALUE!</v>
      </c>
      <c r="C167" s="99" cm="1">
        <f t="array" ref="C167">IFERROR(_FV(B167,"Preço"),"-")</f>
        <v>3.23</v>
      </c>
      <c r="D167" s="100" t="s">
        <v>589</v>
      </c>
    </row>
    <row r="168" spans="2:4" x14ac:dyDescent="0.25">
      <c r="B168" s="98" t="e" vm="65">
        <v>#VALUE!</v>
      </c>
      <c r="C168" s="99" cm="1">
        <f t="array" ref="C168">IFERROR(_FV(B168,"Preço"),"-")</f>
        <v>8.3800000000000008</v>
      </c>
      <c r="D168" s="100" t="s">
        <v>298</v>
      </c>
    </row>
    <row r="169" spans="2:4" x14ac:dyDescent="0.25">
      <c r="B169" s="98" t="e" vm="66">
        <v>#VALUE!</v>
      </c>
      <c r="C169" s="99" cm="1">
        <f t="array" ref="C169">IFERROR(_FV(B169,"Preço"),"-")</f>
        <v>3.7</v>
      </c>
      <c r="D169" s="100" t="s">
        <v>645</v>
      </c>
    </row>
    <row r="170" spans="2:4" x14ac:dyDescent="0.25">
      <c r="B170" s="98" t="e" vm="67">
        <v>#VALUE!</v>
      </c>
      <c r="C170" s="99" cm="1">
        <f t="array" ref="C170">IFERROR(_FV(B170,"Preço"),"-")</f>
        <v>4.13</v>
      </c>
      <c r="D170" s="100" t="s">
        <v>646</v>
      </c>
    </row>
    <row r="171" spans="2:4" x14ac:dyDescent="0.25">
      <c r="B171" s="98" t="e" vm="68">
        <v>#VALUE!</v>
      </c>
      <c r="C171" s="99" cm="1">
        <f t="array" ref="C171">IFERROR(_FV(B171,"Preço"),"-")</f>
        <v>13.73</v>
      </c>
      <c r="D171" s="100" t="s">
        <v>695</v>
      </c>
    </row>
    <row r="172" spans="2:4" x14ac:dyDescent="0.25">
      <c r="B172" s="98" t="e" vm="69">
        <v>#VALUE!</v>
      </c>
      <c r="C172" s="99" cm="1">
        <f t="array" ref="C172">IFERROR(_FV(B172,"Preço"),"-")</f>
        <v>15.45</v>
      </c>
      <c r="D172" s="100" t="s">
        <v>696</v>
      </c>
    </row>
    <row r="173" spans="2:4" x14ac:dyDescent="0.25">
      <c r="B173" s="98" t="e" vm="70">
        <v>#VALUE!</v>
      </c>
      <c r="C173" s="99" cm="1">
        <f t="array" ref="C173">IFERROR(_FV(B173,"Preço"),"-")</f>
        <v>74.13</v>
      </c>
      <c r="D173" s="100" t="s">
        <v>836</v>
      </c>
    </row>
    <row r="174" spans="2:4" x14ac:dyDescent="0.25">
      <c r="B174" s="98" t="e" vm="71">
        <v>#VALUE!</v>
      </c>
      <c r="C174" s="99" cm="1">
        <f t="array" ref="C174">IFERROR(_FV(B174,"Preço"),"-")</f>
        <v>9.4</v>
      </c>
      <c r="D174" s="100" t="s">
        <v>272</v>
      </c>
    </row>
    <row r="175" spans="2:4" x14ac:dyDescent="0.25">
      <c r="B175" s="98" t="e" vm="72">
        <v>#VALUE!</v>
      </c>
      <c r="C175" s="99" cm="1">
        <f t="array" ref="C175">IFERROR(_FV(B175,"Preço"),"-")</f>
        <v>9.8800000000000008</v>
      </c>
      <c r="D175" s="100" t="s">
        <v>273</v>
      </c>
    </row>
    <row r="176" spans="2:4" x14ac:dyDescent="0.25">
      <c r="B176" s="98" t="e" vm="73">
        <v>#VALUE!</v>
      </c>
      <c r="C176" s="99" cm="1">
        <f t="array" ref="C176">IFERROR(_FV(B176,"Preço"),"-")</f>
        <v>117</v>
      </c>
      <c r="D176" s="100" t="s">
        <v>201</v>
      </c>
    </row>
    <row r="177" spans="2:4" x14ac:dyDescent="0.25">
      <c r="B177" s="98" t="e" vm="74">
        <v>#VALUE!</v>
      </c>
      <c r="C177" s="99" cm="1">
        <f t="array" ref="C177">IFERROR(_FV(B177,"Preço"),"-")</f>
        <v>13</v>
      </c>
      <c r="D177" s="100" t="s">
        <v>269</v>
      </c>
    </row>
    <row r="178" spans="2:4" x14ac:dyDescent="0.25">
      <c r="B178" s="98" t="e" vm="75">
        <v>#VALUE!</v>
      </c>
      <c r="C178" s="99" cm="1">
        <f t="array" ref="C178">IFERROR(_FV(B178,"Preço"),"-")</f>
        <v>8.25</v>
      </c>
      <c r="D178" s="100" t="s">
        <v>270</v>
      </c>
    </row>
    <row r="179" spans="2:4" x14ac:dyDescent="0.25">
      <c r="B179" s="98" t="e" vm="76">
        <v>#VALUE!</v>
      </c>
      <c r="C179" s="99" cm="1">
        <f t="array" ref="C179">IFERROR(_FV(B179,"Preço"),"-")</f>
        <v>15.41</v>
      </c>
      <c r="D179" s="100" t="s">
        <v>211</v>
      </c>
    </row>
    <row r="180" spans="2:4" x14ac:dyDescent="0.25">
      <c r="B180" s="98" t="e" vm="77">
        <v>#VALUE!</v>
      </c>
      <c r="C180" s="99" cm="1">
        <f t="array" ref="C180">IFERROR(_FV(B180,"Preço"),"-")</f>
        <v>0.47499999999999998</v>
      </c>
      <c r="D180" s="100" t="s">
        <v>187</v>
      </c>
    </row>
    <row r="181" spans="2:4" x14ac:dyDescent="0.25">
      <c r="B181" s="98" t="e" vm="78">
        <v>#VALUE!</v>
      </c>
      <c r="C181" s="99" cm="1">
        <f t="array" ref="C181">IFERROR(_FV(B181,"Preço"),"-")</f>
        <v>11.7</v>
      </c>
      <c r="D181" s="100" t="s">
        <v>259</v>
      </c>
    </row>
    <row r="182" spans="2:4" x14ac:dyDescent="0.25">
      <c r="B182" s="98" t="e" vm="79">
        <v>#VALUE!</v>
      </c>
      <c r="C182" s="99" cm="1">
        <f t="array" ref="C182">IFERROR(_FV(B182,"Preço"),"-")</f>
        <v>10</v>
      </c>
      <c r="D182" s="100" t="s">
        <v>260</v>
      </c>
    </row>
    <row r="183" spans="2:4" x14ac:dyDescent="0.25">
      <c r="B183" s="98" t="e" vm="80">
        <v>#VALUE!</v>
      </c>
      <c r="C183" s="99" cm="1">
        <f t="array" ref="C183">IFERROR(_FV(B183,"Preço"),"-")</f>
        <v>66.2</v>
      </c>
      <c r="D183" s="100" t="s">
        <v>140</v>
      </c>
    </row>
    <row r="184" spans="2:4" x14ac:dyDescent="0.25">
      <c r="B184" s="98" t="e" vm="81">
        <v>#VALUE!</v>
      </c>
      <c r="C184" s="99" cm="1">
        <f t="array" ref="C184">IFERROR(_FV(B184,"Preço"),"-")</f>
        <v>7.02</v>
      </c>
      <c r="D184" s="100" t="s">
        <v>141</v>
      </c>
    </row>
    <row r="185" spans="2:4" x14ac:dyDescent="0.25">
      <c r="B185" s="98" t="e" vm="82">
        <v>#VALUE!</v>
      </c>
      <c r="C185" s="99" cm="1">
        <f t="array" ref="C185">IFERROR(_FV(B185,"Preço"),"-")</f>
        <v>88.76</v>
      </c>
      <c r="D185" s="100" t="s">
        <v>830</v>
      </c>
    </row>
    <row r="186" spans="2:4" x14ac:dyDescent="0.25">
      <c r="B186" s="98" t="e" vm="83">
        <v>#VALUE!</v>
      </c>
      <c r="C186" s="99" cm="1">
        <f t="array" ref="C186">IFERROR(_FV(B186,"Preço"),"-")</f>
        <v>74.52</v>
      </c>
      <c r="D186" s="100" t="s">
        <v>829</v>
      </c>
    </row>
    <row r="187" spans="2:4" x14ac:dyDescent="0.25">
      <c r="B187" s="98" t="e" vm="84">
        <v>#VALUE!</v>
      </c>
      <c r="C187" s="99" t="str" cm="1">
        <f t="array" ref="C187">IFERROR(_FV(B187,"Preço"),"-")</f>
        <v>-</v>
      </c>
      <c r="D187" s="100" t="s">
        <v>831</v>
      </c>
    </row>
    <row r="188" spans="2:4" x14ac:dyDescent="0.25">
      <c r="B188" s="98" t="e" vm="85">
        <v>#VALUE!</v>
      </c>
      <c r="C188" s="99" cm="1">
        <f t="array" ref="C188">IFERROR(_FV(B188,"Preço"),"-")</f>
        <v>22</v>
      </c>
      <c r="D188" s="100" t="s">
        <v>1050</v>
      </c>
    </row>
    <row r="189" spans="2:4" x14ac:dyDescent="0.25">
      <c r="B189" s="98" t="e" vm="86">
        <v>#VALUE!</v>
      </c>
      <c r="C189" s="99" cm="1">
        <f t="array" ref="C189">IFERROR(_FV(B189,"Preço"),"-")</f>
        <v>34.33</v>
      </c>
      <c r="D189" s="100" t="s">
        <v>268</v>
      </c>
    </row>
    <row r="190" spans="2:4" x14ac:dyDescent="0.25">
      <c r="B190" s="98" t="e" vm="87">
        <v>#VALUE!</v>
      </c>
      <c r="C190" s="99" t="str" cm="1">
        <f t="array" ref="C190">IFERROR(_FV(B190,"Preço"),"-")</f>
        <v>-</v>
      </c>
      <c r="D190" s="100" t="s">
        <v>266</v>
      </c>
    </row>
    <row r="191" spans="2:4" x14ac:dyDescent="0.25">
      <c r="B191" s="98" t="e" vm="88">
        <v>#VALUE!</v>
      </c>
      <c r="C191" s="99" cm="1">
        <f t="array" ref="C191">IFERROR(_FV(B191,"Preço"),"-")</f>
        <v>36.58</v>
      </c>
      <c r="D191" s="100" t="s">
        <v>295</v>
      </c>
    </row>
    <row r="192" spans="2:4" x14ac:dyDescent="0.25">
      <c r="B192" s="98" t="e" vm="89">
        <v>#VALUE!</v>
      </c>
      <c r="C192" s="99" cm="1">
        <f t="array" ref="C192">IFERROR(_FV(B192,"Preço"),"-")</f>
        <v>29.21</v>
      </c>
      <c r="D192" s="100" t="s">
        <v>694</v>
      </c>
    </row>
    <row r="193" spans="2:4" x14ac:dyDescent="0.25">
      <c r="B193" s="98" t="e" vm="90">
        <v>#VALUE!</v>
      </c>
      <c r="C193" s="99" cm="1">
        <f t="array" ref="C193">IFERROR(_FV(B193,"Preço"),"-")</f>
        <v>12.37</v>
      </c>
      <c r="D193" s="100" t="s">
        <v>290</v>
      </c>
    </row>
    <row r="194" spans="2:4" x14ac:dyDescent="0.25">
      <c r="B194" s="98" t="e" vm="91">
        <v>#VALUE!</v>
      </c>
      <c r="C194" s="99" cm="1">
        <f t="array" ref="C194">IFERROR(_FV(B194,"Preço"),"-")</f>
        <v>358.38</v>
      </c>
      <c r="D194" s="100" t="s">
        <v>289</v>
      </c>
    </row>
    <row r="195" spans="2:4" x14ac:dyDescent="0.25">
      <c r="B195" s="98" t="e" vm="92">
        <v>#VALUE!</v>
      </c>
      <c r="C195" s="99" cm="1">
        <f t="array" ref="C195">IFERROR(_FV(B195,"Preço"),"-")</f>
        <v>5.14</v>
      </c>
      <c r="D195" s="100" t="s">
        <v>281</v>
      </c>
    </row>
    <row r="196" spans="2:4" x14ac:dyDescent="0.25">
      <c r="B196" s="98" t="e" vm="93">
        <v>#VALUE!</v>
      </c>
      <c r="C196" s="99" cm="1">
        <f t="array" ref="C196">IFERROR(_FV(B196,"Preço"),"-")</f>
        <v>24.1553</v>
      </c>
      <c r="D196" s="100" t="s">
        <v>176</v>
      </c>
    </row>
    <row r="197" spans="2:4" x14ac:dyDescent="0.25">
      <c r="B197" s="98" t="e" vm="94">
        <v>#VALUE!</v>
      </c>
      <c r="C197" s="99" cm="1">
        <f t="array" ref="C197">IFERROR(_FV(B197,"Preço"),"-")</f>
        <v>11.78</v>
      </c>
      <c r="D197" s="100" t="s">
        <v>283</v>
      </c>
    </row>
    <row r="198" spans="2:4" x14ac:dyDescent="0.25">
      <c r="B198" s="98" t="e" vm="95">
        <v>#VALUE!</v>
      </c>
      <c r="C198" s="99" cm="1">
        <f t="array" ref="C198">IFERROR(_FV(B198,"Preço"),"-")</f>
        <v>117.35</v>
      </c>
      <c r="D198" s="100" t="s">
        <v>840</v>
      </c>
    </row>
    <row r="199" spans="2:4" x14ac:dyDescent="0.25">
      <c r="B199" s="98" t="e" vm="96">
        <v>#VALUE!</v>
      </c>
      <c r="C199" s="99" cm="1">
        <f t="array" ref="C199">IFERROR(_FV(B199,"Preço"),"-")</f>
        <v>85.75</v>
      </c>
      <c r="D199" s="100" t="s">
        <v>842</v>
      </c>
    </row>
    <row r="200" spans="2:4" x14ac:dyDescent="0.25">
      <c r="B200" s="98" t="e" vm="97">
        <v>#VALUE!</v>
      </c>
      <c r="C200" s="99" cm="1">
        <f t="array" ref="C200">IFERROR(_FV(B200,"Preço"),"-")</f>
        <v>39.68</v>
      </c>
      <c r="D200" s="100" t="s">
        <v>843</v>
      </c>
    </row>
    <row r="201" spans="2:4" x14ac:dyDescent="0.25">
      <c r="B201" s="98" t="e" vm="98">
        <v>#VALUE!</v>
      </c>
      <c r="C201" s="99" cm="1">
        <f t="array" ref="C201">IFERROR(_FV(B201,"Preço"),"-")</f>
        <v>85</v>
      </c>
      <c r="D201" s="100" t="s">
        <v>844</v>
      </c>
    </row>
    <row r="202" spans="2:4" x14ac:dyDescent="0.25">
      <c r="B202" s="98" t="e" vm="99">
        <v>#VALUE!</v>
      </c>
      <c r="C202" s="99" cm="1">
        <f t="array" ref="C202">IFERROR(_FV(B202,"Preço"),"-")</f>
        <v>6.78</v>
      </c>
      <c r="D202" s="100" t="s">
        <v>845</v>
      </c>
    </row>
    <row r="203" spans="2:4" x14ac:dyDescent="0.25">
      <c r="B203" s="98" t="e" vm="100">
        <v>#VALUE!</v>
      </c>
      <c r="C203" s="99" cm="1">
        <f t="array" ref="C203">IFERROR(_FV(B203,"Preço"),"-")</f>
        <v>15.39</v>
      </c>
      <c r="D203" s="100" t="s">
        <v>720</v>
      </c>
    </row>
    <row r="204" spans="2:4" x14ac:dyDescent="0.25">
      <c r="B204" s="98" t="e" vm="101">
        <v>#VALUE!</v>
      </c>
      <c r="C204" s="99" cm="1">
        <f t="array" ref="C204">IFERROR(_FV(B204,"Preço"),"-")</f>
        <v>7.84</v>
      </c>
      <c r="D204" s="100" t="s">
        <v>292</v>
      </c>
    </row>
    <row r="205" spans="2:4" x14ac:dyDescent="0.25">
      <c r="B205" s="98" t="e" vm="102">
        <v>#VALUE!</v>
      </c>
      <c r="C205" s="99" t="str" cm="1">
        <f t="array" ref="C205">IFERROR(_FV(B205,"Preço"),"-")</f>
        <v>-</v>
      </c>
      <c r="D205" s="100" t="s">
        <v>293</v>
      </c>
    </row>
    <row r="206" spans="2:4" x14ac:dyDescent="0.25">
      <c r="B206" s="98" t="e" vm="103">
        <v>#VALUE!</v>
      </c>
      <c r="C206" s="99" cm="1">
        <f t="array" ref="C206">IFERROR(_FV(B206,"Preço"),"-")</f>
        <v>2.21</v>
      </c>
      <c r="D206" s="100" t="s">
        <v>294</v>
      </c>
    </row>
    <row r="207" spans="2:4" x14ac:dyDescent="0.25">
      <c r="B207" s="98" t="e" vm="104">
        <v>#VALUE!</v>
      </c>
      <c r="C207" s="99" cm="1">
        <f t="array" ref="C207">IFERROR(_FV(B207,"Preço"),"-")</f>
        <v>1.6954</v>
      </c>
      <c r="D207" s="100" t="s">
        <v>206</v>
      </c>
    </row>
    <row r="208" spans="2:4" x14ac:dyDescent="0.25">
      <c r="B208" s="98" t="e" vm="105">
        <v>#VALUE!</v>
      </c>
      <c r="C208" s="99" cm="1">
        <f t="array" ref="C208">IFERROR(_FV(B208,"Preço"),"-")</f>
        <v>16.21</v>
      </c>
      <c r="D208" s="100" t="s">
        <v>304</v>
      </c>
    </row>
    <row r="209" spans="2:4" x14ac:dyDescent="0.25">
      <c r="B209" s="98" t="e" vm="106">
        <v>#VALUE!</v>
      </c>
      <c r="C209" s="99" cm="1">
        <f t="array" ref="C209">IFERROR(_FV(B209,"Preço"),"-")</f>
        <v>72.099999999999994</v>
      </c>
      <c r="D209" s="100" t="s">
        <v>320</v>
      </c>
    </row>
    <row r="210" spans="2:4" x14ac:dyDescent="0.25">
      <c r="B210" s="98" t="e" vm="107">
        <v>#VALUE!</v>
      </c>
      <c r="C210" s="99" cm="1">
        <f t="array" ref="C210">IFERROR(_FV(B210,"Preço"),"-")</f>
        <v>106.86</v>
      </c>
      <c r="D210" s="100" t="s">
        <v>835</v>
      </c>
    </row>
    <row r="211" spans="2:4" x14ac:dyDescent="0.25">
      <c r="B211" s="98" t="e" vm="108">
        <v>#VALUE!</v>
      </c>
      <c r="C211" s="99" cm="1">
        <f t="array" ref="C211">IFERROR(_FV(B211,"Preço"),"-")</f>
        <v>20.149999999999999</v>
      </c>
      <c r="D211" s="100" t="s">
        <v>302</v>
      </c>
    </row>
    <row r="212" spans="2:4" x14ac:dyDescent="0.25">
      <c r="B212" s="98" t="e" vm="109">
        <v>#VALUE!</v>
      </c>
      <c r="C212" s="99" cm="1">
        <f t="array" ref="C212">IFERROR(_FV(B212,"Preço"),"-")</f>
        <v>21.98</v>
      </c>
      <c r="D212" s="100" t="s">
        <v>303</v>
      </c>
    </row>
    <row r="213" spans="2:4" x14ac:dyDescent="0.25">
      <c r="B213" s="98" t="e" vm="110">
        <v>#VALUE!</v>
      </c>
      <c r="C213" s="99" cm="1">
        <f t="array" ref="C213">IFERROR(_FV(B213,"Preço"),"-")</f>
        <v>24.56</v>
      </c>
      <c r="D213" s="100" t="s">
        <v>230</v>
      </c>
    </row>
    <row r="214" spans="2:4" x14ac:dyDescent="0.25">
      <c r="B214" s="98" t="e" vm="111">
        <v>#VALUE!</v>
      </c>
      <c r="C214" s="99" cm="1">
        <f t="array" ref="C214">IFERROR(_FV(B214,"Preço"),"-")</f>
        <v>18.149999999999999</v>
      </c>
      <c r="D214" s="100" t="s">
        <v>316</v>
      </c>
    </row>
    <row r="215" spans="2:4" x14ac:dyDescent="0.25">
      <c r="B215" s="98" t="e" vm="112">
        <v>#VALUE!</v>
      </c>
      <c r="C215" s="99" cm="1">
        <f t="array" ref="C215">IFERROR(_FV(B215,"Preço"),"-")</f>
        <v>17.36</v>
      </c>
      <c r="D215" s="100" t="s">
        <v>317</v>
      </c>
    </row>
    <row r="216" spans="2:4" x14ac:dyDescent="0.25">
      <c r="B216" s="98" t="e" vm="113">
        <v>#VALUE!</v>
      </c>
      <c r="C216" s="99" cm="1">
        <f t="array" ref="C216">IFERROR(_FV(B216,"Preço"),"-")</f>
        <v>14.99</v>
      </c>
      <c r="D216" s="100" t="s">
        <v>318</v>
      </c>
    </row>
    <row r="217" spans="2:4" x14ac:dyDescent="0.25">
      <c r="B217" s="98" t="e" vm="114">
        <v>#VALUE!</v>
      </c>
      <c r="C217" s="99" cm="1">
        <f t="array" ref="C217">IFERROR(_FV(B217,"Preço"),"-")</f>
        <v>5.0000000000000001E-3</v>
      </c>
      <c r="D217" s="100" t="s">
        <v>181</v>
      </c>
    </row>
    <row r="218" spans="2:4" x14ac:dyDescent="0.25">
      <c r="B218" s="98" t="e" vm="115">
        <v>#VALUE!</v>
      </c>
      <c r="C218" s="99" cm="1">
        <f t="array" ref="C218">IFERROR(_FV(B218,"Preço"),"-")</f>
        <v>94</v>
      </c>
      <c r="D218" s="100" t="s">
        <v>852</v>
      </c>
    </row>
    <row r="219" spans="2:4" x14ac:dyDescent="0.25">
      <c r="B219" s="98" t="e" vm="116">
        <v>#VALUE!</v>
      </c>
      <c r="C219" s="99" cm="1">
        <f t="array" ref="C219">IFERROR(_FV(B219,"Preço"),"-")</f>
        <v>17</v>
      </c>
      <c r="D219" s="100" t="s">
        <v>862</v>
      </c>
    </row>
    <row r="220" spans="2:4" x14ac:dyDescent="0.25">
      <c r="B220" s="98" t="e" vm="117">
        <v>#VALUE!</v>
      </c>
      <c r="C220" s="99" cm="1">
        <f t="array" ref="C220">IFERROR(_FV(B220,"Preço"),"-")</f>
        <v>13.7</v>
      </c>
      <c r="D220" s="100" t="s">
        <v>326</v>
      </c>
    </row>
    <row r="221" spans="2:4" x14ac:dyDescent="0.25">
      <c r="B221" s="98" t="e" vm="118">
        <v>#VALUE!</v>
      </c>
      <c r="C221" s="99" cm="1">
        <f t="array" ref="C221">IFERROR(_FV(B221,"Preço"),"-")</f>
        <v>11.8</v>
      </c>
      <c r="D221" s="100" t="s">
        <v>327</v>
      </c>
    </row>
    <row r="222" spans="2:4" x14ac:dyDescent="0.25">
      <c r="B222" s="98" t="e" vm="119">
        <v>#VALUE!</v>
      </c>
      <c r="C222" s="99" cm="1">
        <f t="array" ref="C222">IFERROR(_FV(B222,"Preço"),"-")</f>
        <v>122.32</v>
      </c>
      <c r="D222" s="100" t="s">
        <v>850</v>
      </c>
    </row>
    <row r="223" spans="2:4" x14ac:dyDescent="0.25">
      <c r="B223" s="98" t="e" vm="120">
        <v>#VALUE!</v>
      </c>
      <c r="C223" s="99" cm="1">
        <f t="array" ref="C223">IFERROR(_FV(B223,"Preço"),"-")</f>
        <v>14.38</v>
      </c>
      <c r="D223" s="100" t="s">
        <v>306</v>
      </c>
    </row>
    <row r="224" spans="2:4" x14ac:dyDescent="0.25">
      <c r="B224" s="98" t="e" vm="121">
        <v>#VALUE!</v>
      </c>
      <c r="C224" s="99" cm="1">
        <f t="array" ref="C224">IFERROR(_FV(B224,"Preço"),"-")</f>
        <v>900.01</v>
      </c>
      <c r="D224" s="100" t="s">
        <v>837</v>
      </c>
    </row>
    <row r="225" spans="2:4" x14ac:dyDescent="0.25">
      <c r="B225" s="98" t="e" vm="122">
        <v>#VALUE!</v>
      </c>
      <c r="C225" s="99" cm="1">
        <f t="array" ref="C225">IFERROR(_FV(B225,"Preço"),"-")</f>
        <v>7.48</v>
      </c>
      <c r="D225" s="100" t="s">
        <v>839</v>
      </c>
    </row>
    <row r="226" spans="2:4" x14ac:dyDescent="0.25">
      <c r="B226" s="98" t="e" vm="123">
        <v>#VALUE!</v>
      </c>
      <c r="C226" s="99" cm="1">
        <f t="array" ref="C226">IFERROR(_FV(B226,"Preço"),"-")</f>
        <v>975.02</v>
      </c>
      <c r="D226" s="100" t="s">
        <v>853</v>
      </c>
    </row>
    <row r="227" spans="2:4" x14ac:dyDescent="0.25">
      <c r="B227" s="98" t="e" vm="124">
        <v>#VALUE!</v>
      </c>
      <c r="C227" s="99" t="str" cm="1">
        <f t="array" ref="C227">IFERROR(_FV(B227,"Preço"),"-")</f>
        <v>-</v>
      </c>
      <c r="D227" s="100" t="s">
        <v>321</v>
      </c>
    </row>
    <row r="228" spans="2:4" x14ac:dyDescent="0.25">
      <c r="B228" s="98" t="e" vm="125">
        <v>#VALUE!</v>
      </c>
      <c r="C228" s="99" cm="1">
        <f t="array" ref="C228">IFERROR(_FV(B228,"Preço"),"-")</f>
        <v>103.18</v>
      </c>
      <c r="D228" s="100" t="s">
        <v>147</v>
      </c>
    </row>
    <row r="229" spans="2:4" x14ac:dyDescent="0.25">
      <c r="B229" s="98" t="e" vm="126">
        <v>#VALUE!</v>
      </c>
      <c r="C229" s="99" cm="1">
        <f t="array" ref="C229">IFERROR(_FV(B229,"Preço"),"-")</f>
        <v>12.31</v>
      </c>
      <c r="D229" s="100" t="s">
        <v>130</v>
      </c>
    </row>
    <row r="230" spans="2:4" x14ac:dyDescent="0.25">
      <c r="B230" s="98" t="e" vm="127">
        <v>#VALUE!</v>
      </c>
      <c r="C230" s="99" cm="1">
        <f t="array" ref="C230">IFERROR(_FV(B230,"Preço"),"-")</f>
        <v>102.25</v>
      </c>
      <c r="D230" s="100" t="s">
        <v>857</v>
      </c>
    </row>
    <row r="231" spans="2:4" x14ac:dyDescent="0.25">
      <c r="B231" s="98" t="e" vm="128">
        <v>#VALUE!</v>
      </c>
      <c r="C231" s="99" cm="1">
        <f t="array" ref="C231">IFERROR(_FV(B231,"Preço"),"-")</f>
        <v>11.7</v>
      </c>
      <c r="D231" s="100" t="s">
        <v>150</v>
      </c>
    </row>
    <row r="232" spans="2:4" x14ac:dyDescent="0.25">
      <c r="B232" s="98" t="e" vm="129">
        <v>#VALUE!</v>
      </c>
      <c r="C232" s="99" cm="1">
        <f t="array" ref="C232">IFERROR(_FV(B232,"Preço"),"-")</f>
        <v>7.94</v>
      </c>
      <c r="D232" s="100" t="s">
        <v>151</v>
      </c>
    </row>
    <row r="233" spans="2:4" x14ac:dyDescent="0.25">
      <c r="B233" s="98" t="e" vm="130">
        <v>#VALUE!</v>
      </c>
      <c r="C233" s="99" cm="1">
        <f t="array" ref="C233">IFERROR(_FV(B233,"Preço"),"-")</f>
        <v>12.92</v>
      </c>
      <c r="D233" s="100" t="s">
        <v>152</v>
      </c>
    </row>
    <row r="234" spans="2:4" x14ac:dyDescent="0.25">
      <c r="B234" s="98" t="e" vm="131">
        <v>#VALUE!</v>
      </c>
      <c r="C234" s="99" cm="1">
        <f t="array" ref="C234">IFERROR(_FV(B234,"Preço"),"-")</f>
        <v>109.4</v>
      </c>
      <c r="D234" s="100" t="s">
        <v>861</v>
      </c>
    </row>
    <row r="235" spans="2:4" x14ac:dyDescent="0.25">
      <c r="B235" s="98" t="e" vm="132">
        <v>#VALUE!</v>
      </c>
      <c r="C235" s="99" cm="1">
        <f t="array" ref="C235">IFERROR(_FV(B235,"Preço"),"-")</f>
        <v>139</v>
      </c>
      <c r="D235" s="100" t="s">
        <v>859</v>
      </c>
    </row>
    <row r="236" spans="2:4" x14ac:dyDescent="0.25">
      <c r="B236" s="98" t="e" vm="133">
        <v>#VALUE!</v>
      </c>
      <c r="C236" s="99" cm="1">
        <f t="array" ref="C236">IFERROR(_FV(B236,"Preço"),"-")</f>
        <v>97.5</v>
      </c>
      <c r="D236" s="100" t="s">
        <v>860</v>
      </c>
    </row>
    <row r="237" spans="2:4" x14ac:dyDescent="0.25">
      <c r="B237" s="98" t="e" vm="134">
        <v>#VALUE!</v>
      </c>
      <c r="C237" s="99" cm="1">
        <f t="array" ref="C237">IFERROR(_FV(B237,"Preço"),"-")</f>
        <v>46.35</v>
      </c>
      <c r="D237" s="100" t="s">
        <v>329</v>
      </c>
    </row>
    <row r="238" spans="2:4" x14ac:dyDescent="0.25">
      <c r="B238" s="98" t="e" vm="135">
        <v>#VALUE!</v>
      </c>
      <c r="C238" s="99" cm="1">
        <f t="array" ref="C238">IFERROR(_FV(B238,"Preço"),"-")</f>
        <v>7.17</v>
      </c>
      <c r="D238" s="100" t="s">
        <v>345</v>
      </c>
    </row>
    <row r="239" spans="2:4" x14ac:dyDescent="0.25">
      <c r="B239" s="98" t="e" vm="136">
        <v>#VALUE!</v>
      </c>
      <c r="C239" s="99" cm="1">
        <f t="array" ref="C239">IFERROR(_FV(B239,"Preço"),"-")</f>
        <v>125.63</v>
      </c>
      <c r="D239" s="100" t="s">
        <v>153</v>
      </c>
    </row>
    <row r="240" spans="2:4" x14ac:dyDescent="0.25">
      <c r="B240" s="98" t="e" vm="137">
        <v>#VALUE!</v>
      </c>
      <c r="C240" s="99" cm="1">
        <f t="array" ref="C240">IFERROR(_FV(B240,"Preço"),"-")</f>
        <v>14.24</v>
      </c>
      <c r="D240" s="100" t="s">
        <v>415</v>
      </c>
    </row>
    <row r="241" spans="2:4" x14ac:dyDescent="0.25">
      <c r="B241" s="98" t="e" vm="138">
        <v>#VALUE!</v>
      </c>
      <c r="C241" s="99" cm="1">
        <f t="array" ref="C241">IFERROR(_FV(B241,"Preço"),"-")</f>
        <v>10.69</v>
      </c>
      <c r="D241" s="100" t="s">
        <v>332</v>
      </c>
    </row>
    <row r="242" spans="2:4" x14ac:dyDescent="0.25">
      <c r="B242" s="98" t="e" vm="139">
        <v>#VALUE!</v>
      </c>
      <c r="C242" s="99" cm="1">
        <f t="array" ref="C242">IFERROR(_FV(B242,"Preço"),"-")</f>
        <v>8.7899999999999991</v>
      </c>
      <c r="D242" s="100" t="s">
        <v>334</v>
      </c>
    </row>
    <row r="243" spans="2:4" x14ac:dyDescent="0.25">
      <c r="B243" s="98" t="e" vm="140">
        <v>#VALUE!</v>
      </c>
      <c r="C243" s="99" cm="1">
        <f t="array" ref="C243">IFERROR(_FV(B243,"Preço"),"-")</f>
        <v>75.5</v>
      </c>
      <c r="D243" s="100" t="s">
        <v>333</v>
      </c>
    </row>
    <row r="244" spans="2:4" x14ac:dyDescent="0.25">
      <c r="B244" s="98" t="e" vm="141">
        <v>#VALUE!</v>
      </c>
      <c r="C244" s="99" cm="1">
        <f t="array" ref="C244">IFERROR(_FV(B244,"Preço"),"-")</f>
        <v>92.5</v>
      </c>
      <c r="D244" s="100" t="s">
        <v>866</v>
      </c>
    </row>
    <row r="245" spans="2:4" x14ac:dyDescent="0.25">
      <c r="B245" s="98" t="e" vm="142">
        <v>#VALUE!</v>
      </c>
      <c r="C245" s="99" cm="1">
        <f t="array" ref="C245">IFERROR(_FV(B245,"Preço"),"-")</f>
        <v>9.25</v>
      </c>
      <c r="D245" s="100" t="s">
        <v>872</v>
      </c>
    </row>
    <row r="246" spans="2:4" x14ac:dyDescent="0.25">
      <c r="B246" s="98" t="e" vm="143">
        <v>#VALUE!</v>
      </c>
      <c r="C246" s="99" cm="1">
        <f t="array" ref="C246">IFERROR(_FV(B246,"Preço"),"-")</f>
        <v>75.819999999999993</v>
      </c>
      <c r="D246" s="100" t="s">
        <v>871</v>
      </c>
    </row>
    <row r="247" spans="2:4" x14ac:dyDescent="0.25">
      <c r="B247" s="98" t="e" vm="144">
        <v>#VALUE!</v>
      </c>
      <c r="C247" s="99" cm="1">
        <f t="array" ref="C247">IFERROR(_FV(B247,"Preço"),"-")</f>
        <v>8.49</v>
      </c>
      <c r="D247" s="100" t="s">
        <v>873</v>
      </c>
    </row>
    <row r="248" spans="2:4" x14ac:dyDescent="0.25">
      <c r="B248" s="98" t="e" vm="145">
        <v>#VALUE!</v>
      </c>
      <c r="C248" s="99" cm="1">
        <f t="array" ref="C248">IFERROR(_FV(B248,"Preço"),"-")</f>
        <v>13.15</v>
      </c>
      <c r="D248" s="100" t="s">
        <v>343</v>
      </c>
    </row>
    <row r="249" spans="2:4" x14ac:dyDescent="0.25">
      <c r="B249" s="98" t="e" vm="146">
        <v>#VALUE!</v>
      </c>
      <c r="C249" s="99" cm="1">
        <f t="array" ref="C249">IFERROR(_FV(B249,"Preço"),"-")</f>
        <v>37.5</v>
      </c>
      <c r="D249" s="100" t="s">
        <v>570</v>
      </c>
    </row>
    <row r="250" spans="2:4" x14ac:dyDescent="0.25">
      <c r="B250" s="98" t="e" vm="147">
        <v>#VALUE!</v>
      </c>
      <c r="C250" s="99" cm="1">
        <f t="array" ref="C250">IFERROR(_FV(B250,"Preço"),"-")</f>
        <v>9.26</v>
      </c>
      <c r="D250" s="100" t="s">
        <v>571</v>
      </c>
    </row>
    <row r="251" spans="2:4" x14ac:dyDescent="0.25">
      <c r="B251" s="98" t="e" vm="148">
        <v>#VALUE!</v>
      </c>
      <c r="C251" s="99" cm="1">
        <f t="array" ref="C251">IFERROR(_FV(B251,"Preço"),"-")</f>
        <v>40.880000000000003</v>
      </c>
      <c r="D251" s="100" t="s">
        <v>441</v>
      </c>
    </row>
    <row r="252" spans="2:4" x14ac:dyDescent="0.25">
      <c r="B252" s="98" t="e" vm="149">
        <v>#VALUE!</v>
      </c>
      <c r="C252" s="99" cm="1">
        <f t="array" ref="C252">IFERROR(_FV(B252,"Preço"),"-")</f>
        <v>90</v>
      </c>
      <c r="D252" s="100" t="s">
        <v>442</v>
      </c>
    </row>
    <row r="253" spans="2:4" x14ac:dyDescent="0.25">
      <c r="B253" s="98" t="e" vm="150">
        <v>#VALUE!</v>
      </c>
      <c r="C253" s="99" cm="1">
        <f t="array" ref="C253">IFERROR(_FV(B253,"Preço"),"-")</f>
        <v>45.75</v>
      </c>
      <c r="D253" s="100" t="s">
        <v>443</v>
      </c>
    </row>
    <row r="254" spans="2:4" x14ac:dyDescent="0.25">
      <c r="B254" s="98" t="e" vm="151">
        <v>#VALUE!</v>
      </c>
      <c r="C254" s="99" cm="1">
        <f t="array" ref="C254">IFERROR(_FV(B254,"Preço"),"-")</f>
        <v>68.819999999999993</v>
      </c>
      <c r="D254" s="100" t="s">
        <v>368</v>
      </c>
    </row>
    <row r="255" spans="2:4" x14ac:dyDescent="0.25">
      <c r="B255" s="98" t="e" vm="152">
        <v>#VALUE!</v>
      </c>
      <c r="C255" s="99" cm="1">
        <f t="array" ref="C255">IFERROR(_FV(B255,"Preço"),"-")</f>
        <v>66.5</v>
      </c>
      <c r="D255" s="100" t="s">
        <v>369</v>
      </c>
    </row>
    <row r="256" spans="2:4" x14ac:dyDescent="0.25">
      <c r="B256" s="98" t="e" vm="153">
        <v>#VALUE!</v>
      </c>
      <c r="C256" s="99" cm="1">
        <f t="array" ref="C256">IFERROR(_FV(B256,"Preço"),"-")</f>
        <v>8.2200000000000006</v>
      </c>
      <c r="D256" s="100" t="s">
        <v>223</v>
      </c>
    </row>
    <row r="257" spans="2:4" x14ac:dyDescent="0.25">
      <c r="B257" s="98" t="e" vm="154">
        <v>#VALUE!</v>
      </c>
      <c r="C257" s="99" cm="1">
        <f t="array" ref="C257">IFERROR(_FV(B257,"Preço"),"-")</f>
        <v>50.12</v>
      </c>
      <c r="D257" s="100" t="s">
        <v>383</v>
      </c>
    </row>
    <row r="258" spans="2:4" x14ac:dyDescent="0.25">
      <c r="B258" s="98" t="e" vm="155">
        <v>#VALUE!</v>
      </c>
      <c r="C258" s="99" cm="1">
        <f t="array" ref="C258">IFERROR(_FV(B258,"Preço"),"-")</f>
        <v>27.17</v>
      </c>
      <c r="D258" s="100" t="s">
        <v>697</v>
      </c>
    </row>
    <row r="259" spans="2:4" x14ac:dyDescent="0.25">
      <c r="B259" s="98" t="e" vm="156">
        <v>#VALUE!</v>
      </c>
      <c r="C259" s="99" cm="1">
        <f t="array" ref="C259">IFERROR(_FV(B259,"Preço"),"-")</f>
        <v>5.0199999999999996</v>
      </c>
      <c r="D259" s="100" t="s">
        <v>367</v>
      </c>
    </row>
    <row r="260" spans="2:4" x14ac:dyDescent="0.25">
      <c r="B260" s="98" t="e" vm="157">
        <v>#VALUE!</v>
      </c>
      <c r="C260" s="99" t="str" cm="1">
        <f t="array" ref="C260">IFERROR(_FV(B260,"Preço"),"-")</f>
        <v>-</v>
      </c>
      <c r="D260" s="100" t="s">
        <v>373</v>
      </c>
    </row>
    <row r="261" spans="2:4" x14ac:dyDescent="0.25">
      <c r="B261" s="98" t="e" vm="158">
        <v>#VALUE!</v>
      </c>
      <c r="C261" s="99" t="str" cm="1">
        <f t="array" ref="C261">IFERROR(_FV(B261,"Preço"),"-")</f>
        <v>-</v>
      </c>
      <c r="D261" s="100" t="s">
        <v>374</v>
      </c>
    </row>
    <row r="262" spans="2:4" x14ac:dyDescent="0.25">
      <c r="B262" s="98" t="e" vm="159">
        <v>#VALUE!</v>
      </c>
      <c r="C262" s="99" t="str" cm="1">
        <f t="array" ref="C262">IFERROR(_FV(B262,"Preço"),"-")</f>
        <v>-</v>
      </c>
      <c r="D262" s="100" t="s">
        <v>375</v>
      </c>
    </row>
    <row r="263" spans="2:4" x14ac:dyDescent="0.25">
      <c r="B263" s="98" t="e" vm="160">
        <v>#VALUE!</v>
      </c>
      <c r="C263" s="99" cm="1">
        <f t="array" ref="C263">IFERROR(_FV(B263,"Preço"),"-")</f>
        <v>2.61</v>
      </c>
      <c r="D263" s="100" t="s">
        <v>379</v>
      </c>
    </row>
    <row r="264" spans="2:4" x14ac:dyDescent="0.25">
      <c r="B264" s="98" t="e" vm="161">
        <v>#VALUE!</v>
      </c>
      <c r="C264" s="99" cm="1">
        <f t="array" ref="C264">IFERROR(_FV(B264,"Preço"),"-")</f>
        <v>4.09</v>
      </c>
      <c r="D264" s="100" t="s">
        <v>635</v>
      </c>
    </row>
    <row r="265" spans="2:4" x14ac:dyDescent="0.25">
      <c r="B265" s="98" t="e" vm="162">
        <v>#VALUE!</v>
      </c>
      <c r="C265" s="99" t="str" cm="1">
        <f t="array" ref="C265">IFERROR(_FV(B265,"Preço"),"-")</f>
        <v>-</v>
      </c>
      <c r="D265" s="100" t="s">
        <v>337</v>
      </c>
    </row>
    <row r="266" spans="2:4" x14ac:dyDescent="0.25">
      <c r="B266" s="98" t="e" vm="163">
        <v>#VALUE!</v>
      </c>
      <c r="C266" s="99" t="str" cm="1">
        <f t="array" ref="C266">IFERROR(_FV(B266,"Preço"),"-")</f>
        <v>-</v>
      </c>
      <c r="D266" s="100" t="s">
        <v>338</v>
      </c>
    </row>
    <row r="267" spans="2:4" x14ac:dyDescent="0.25">
      <c r="B267" s="98" t="e" vm="164">
        <v>#VALUE!</v>
      </c>
      <c r="C267" s="99" cm="1">
        <f t="array" ref="C267">IFERROR(_FV(B267,"Preço"),"-")</f>
        <v>50</v>
      </c>
      <c r="D267" s="100" t="s">
        <v>501</v>
      </c>
    </row>
    <row r="268" spans="2:4" x14ac:dyDescent="0.25">
      <c r="B268" s="98" t="e" vm="165">
        <v>#VALUE!</v>
      </c>
      <c r="C268" s="99" cm="1">
        <f t="array" ref="C268">IFERROR(_FV(B268,"Preço"),"-")</f>
        <v>39.14</v>
      </c>
      <c r="D268" s="100" t="s">
        <v>351</v>
      </c>
    </row>
    <row r="269" spans="2:4" x14ac:dyDescent="0.25">
      <c r="B269" s="98" t="e" vm="166">
        <v>#VALUE!</v>
      </c>
      <c r="C269" s="99" cm="1">
        <f t="array" ref="C269">IFERROR(_FV(B269,"Preço"),"-")</f>
        <v>36.85</v>
      </c>
      <c r="D269" s="100" t="s">
        <v>352</v>
      </c>
    </row>
    <row r="270" spans="2:4" x14ac:dyDescent="0.25">
      <c r="B270" s="98" t="e" vm="167">
        <v>#VALUE!</v>
      </c>
      <c r="C270" s="99" t="str" cm="1">
        <f t="array" ref="C270">IFERROR(_FV(B270,"Preço"),"-")</f>
        <v>-</v>
      </c>
      <c r="D270" s="100" t="s">
        <v>353</v>
      </c>
    </row>
    <row r="271" spans="2:4" x14ac:dyDescent="0.25">
      <c r="B271" s="98" t="e" vm="168">
        <v>#VALUE!</v>
      </c>
      <c r="C271" s="99" cm="1">
        <f t="array" ref="C271">IFERROR(_FV(B271,"Preço"),"-")</f>
        <v>15.48</v>
      </c>
      <c r="D271" s="100" t="s">
        <v>476</v>
      </c>
    </row>
    <row r="272" spans="2:4" x14ac:dyDescent="0.25">
      <c r="B272" s="98" t="e" vm="169">
        <v>#VALUE!</v>
      </c>
      <c r="C272" s="99" cm="1">
        <f t="array" ref="C272">IFERROR(_FV(B272,"Preço"),"-")</f>
        <v>9.7799999999999994</v>
      </c>
      <c r="D272" s="100" t="s">
        <v>477</v>
      </c>
    </row>
    <row r="273" spans="2:4" x14ac:dyDescent="0.25">
      <c r="B273" s="98" t="e" vm="170">
        <v>#VALUE!</v>
      </c>
      <c r="C273" s="99" cm="1">
        <f t="array" ref="C273">IFERROR(_FV(B273,"Preço"),"-")</f>
        <v>27.8</v>
      </c>
      <c r="D273" s="100" t="s">
        <v>349</v>
      </c>
    </row>
    <row r="274" spans="2:4" x14ac:dyDescent="0.25">
      <c r="B274" s="98" t="e" vm="171">
        <v>#VALUE!</v>
      </c>
      <c r="C274" s="99" cm="1">
        <f t="array" ref="C274">IFERROR(_FV(B274,"Preço"),"-")</f>
        <v>26.68</v>
      </c>
      <c r="D274" s="100" t="s">
        <v>350</v>
      </c>
    </row>
    <row r="275" spans="2:4" x14ac:dyDescent="0.25">
      <c r="B275" s="98" t="e" vm="172">
        <v>#VALUE!</v>
      </c>
      <c r="C275" s="99" cm="1">
        <f t="array" ref="C275">IFERROR(_FV(B275,"Preço"),"-")</f>
        <v>106.25</v>
      </c>
      <c r="D275" s="100" t="s">
        <v>363</v>
      </c>
    </row>
    <row r="276" spans="2:4" x14ac:dyDescent="0.25">
      <c r="B276" s="98" t="e" vm="173">
        <v>#VALUE!</v>
      </c>
      <c r="C276" s="99" cm="1">
        <f t="array" ref="C276">IFERROR(_FV(B276,"Preço"),"-")</f>
        <v>117.61</v>
      </c>
      <c r="D276" s="100" t="s">
        <v>364</v>
      </c>
    </row>
    <row r="277" spans="2:4" x14ac:dyDescent="0.25">
      <c r="B277" s="98" t="e" vm="174">
        <v>#VALUE!</v>
      </c>
      <c r="C277" s="99" cm="1">
        <f t="array" ref="C277">IFERROR(_FV(B277,"Preço"),"-")</f>
        <v>42</v>
      </c>
      <c r="D277" s="100" t="s">
        <v>639</v>
      </c>
    </row>
    <row r="278" spans="2:4" x14ac:dyDescent="0.25">
      <c r="B278" s="98" t="e" vm="175">
        <v>#VALUE!</v>
      </c>
      <c r="C278" s="99" cm="1">
        <f t="array" ref="C278">IFERROR(_FV(B278,"Preço"),"-")</f>
        <v>51.9</v>
      </c>
      <c r="D278" s="100" t="s">
        <v>640</v>
      </c>
    </row>
    <row r="279" spans="2:4" x14ac:dyDescent="0.25">
      <c r="B279" s="98" t="e" vm="176">
        <v>#VALUE!</v>
      </c>
      <c r="C279" s="99" cm="1">
        <f t="array" ref="C279">IFERROR(_FV(B279,"Preço"),"-")</f>
        <v>78.45</v>
      </c>
      <c r="D279" s="100" t="s">
        <v>701</v>
      </c>
    </row>
    <row r="280" spans="2:4" x14ac:dyDescent="0.25">
      <c r="B280" s="98" t="e" vm="177">
        <v>#VALUE!</v>
      </c>
      <c r="C280" s="99" cm="1">
        <f t="array" ref="C280">IFERROR(_FV(B280,"Preço"),"-")</f>
        <v>21.17</v>
      </c>
      <c r="D280" s="100" t="s">
        <v>400</v>
      </c>
    </row>
    <row r="281" spans="2:4" x14ac:dyDescent="0.25">
      <c r="B281" s="98" t="e" vm="178">
        <v>#VALUE!</v>
      </c>
      <c r="C281" s="99" cm="1">
        <f t="array" ref="C281">IFERROR(_FV(B281,"Preço"),"-")</f>
        <v>5.17</v>
      </c>
      <c r="D281" s="100" t="s">
        <v>698</v>
      </c>
    </row>
    <row r="282" spans="2:4" x14ac:dyDescent="0.25">
      <c r="B282" s="98" t="e" vm="179">
        <v>#VALUE!</v>
      </c>
      <c r="C282" s="99" cm="1">
        <f t="array" ref="C282">IFERROR(_FV(B282,"Preço"),"-")</f>
        <v>5.46</v>
      </c>
      <c r="D282" s="100" t="s">
        <v>699</v>
      </c>
    </row>
    <row r="283" spans="2:4" x14ac:dyDescent="0.25">
      <c r="B283" s="98" t="e" vm="180">
        <v>#VALUE!</v>
      </c>
      <c r="C283" s="99" cm="1">
        <f t="array" ref="C283">IFERROR(_FV(B283,"Preço"),"-")</f>
        <v>30.5</v>
      </c>
      <c r="D283" s="100" t="s">
        <v>396</v>
      </c>
    </row>
    <row r="284" spans="2:4" x14ac:dyDescent="0.25">
      <c r="B284" s="98" t="e" vm="181">
        <v>#VALUE!</v>
      </c>
      <c r="C284" s="99" cm="1">
        <f t="array" ref="C284">IFERROR(_FV(B284,"Preço"),"-")</f>
        <v>48.97</v>
      </c>
      <c r="D284" s="100" t="s">
        <v>397</v>
      </c>
    </row>
    <row r="285" spans="2:4" x14ac:dyDescent="0.25">
      <c r="B285" s="98" t="e" vm="182">
        <v>#VALUE!</v>
      </c>
      <c r="C285" s="99" cm="1">
        <f t="array" ref="C285">IFERROR(_FV(B285,"Preço"),"-")</f>
        <v>9.4600000000000009</v>
      </c>
      <c r="D285" s="100" t="s">
        <v>408</v>
      </c>
    </row>
    <row r="286" spans="2:4" x14ac:dyDescent="0.25">
      <c r="B286" s="98" t="e" vm="183">
        <v>#VALUE!</v>
      </c>
      <c r="C286" s="99" cm="1">
        <f t="array" ref="C286">IFERROR(_FV(B286,"Preço"),"-")</f>
        <v>1.42</v>
      </c>
      <c r="D286" s="100" t="s">
        <v>409</v>
      </c>
    </row>
    <row r="287" spans="2:4" x14ac:dyDescent="0.25">
      <c r="B287" s="98" t="e" vm="184">
        <v>#VALUE!</v>
      </c>
      <c r="C287" s="99" t="str" cm="1">
        <f t="array" ref="C287">IFERROR(_FV(B287,"Preço"),"-")</f>
        <v>-</v>
      </c>
      <c r="D287" s="100" t="s">
        <v>356</v>
      </c>
    </row>
    <row r="288" spans="2:4" x14ac:dyDescent="0.25">
      <c r="B288" s="98" t="e" vm="185">
        <v>#VALUE!</v>
      </c>
      <c r="C288" s="99" cm="1">
        <f t="array" ref="C288">IFERROR(_FV(B288,"Preço"),"-")</f>
        <v>18.7</v>
      </c>
      <c r="D288" s="100" t="s">
        <v>346</v>
      </c>
    </row>
    <row r="289" spans="2:4" x14ac:dyDescent="0.25">
      <c r="B289" s="98" t="e" vm="186">
        <v>#VALUE!</v>
      </c>
      <c r="C289" s="99" cm="1">
        <f t="array" ref="C289">IFERROR(_FV(B289,"Preço"),"-")</f>
        <v>17.670000000000002</v>
      </c>
      <c r="D289" s="100" t="s">
        <v>347</v>
      </c>
    </row>
    <row r="290" spans="2:4" x14ac:dyDescent="0.25">
      <c r="B290" s="98" t="e" vm="187">
        <v>#VALUE!</v>
      </c>
      <c r="C290" s="99" cm="1">
        <f t="array" ref="C290">IFERROR(_FV(B290,"Preço"),"-")</f>
        <v>21.39</v>
      </c>
      <c r="D290" s="100" t="s">
        <v>348</v>
      </c>
    </row>
    <row r="291" spans="2:4" x14ac:dyDescent="0.25">
      <c r="B291" s="98" t="e" vm="188">
        <v>#VALUE!</v>
      </c>
      <c r="C291" s="99" cm="1">
        <f t="array" ref="C291">IFERROR(_FV(B291,"Preço"),"-")</f>
        <v>15.03</v>
      </c>
      <c r="D291" s="100" t="s">
        <v>370</v>
      </c>
    </row>
    <row r="292" spans="2:4" x14ac:dyDescent="0.25">
      <c r="B292" s="98" t="e" vm="189">
        <v>#VALUE!</v>
      </c>
      <c r="C292" s="99" cm="1">
        <f t="array" ref="C292">IFERROR(_FV(B292,"Preço"),"-")</f>
        <v>11.35</v>
      </c>
      <c r="D292" s="100" t="s">
        <v>371</v>
      </c>
    </row>
    <row r="293" spans="2:4" x14ac:dyDescent="0.25">
      <c r="B293" s="98" t="e" vm="190">
        <v>#VALUE!</v>
      </c>
      <c r="C293" s="99" t="str" cm="1">
        <f t="array" ref="C293">IFERROR(_FV(B293,"Preço"),"-")</f>
        <v>-</v>
      </c>
      <c r="D293" s="100" t="s">
        <v>376</v>
      </c>
    </row>
    <row r="294" spans="2:4" x14ac:dyDescent="0.25">
      <c r="B294" s="98" t="e" vm="191">
        <v>#VALUE!</v>
      </c>
      <c r="C294" s="99" cm="1">
        <f t="array" ref="C294">IFERROR(_FV(B294,"Preço"),"-")</f>
        <v>40.5</v>
      </c>
      <c r="D294" s="100" t="s">
        <v>377</v>
      </c>
    </row>
    <row r="295" spans="2:4" x14ac:dyDescent="0.25">
      <c r="B295" s="98" t="e" vm="192">
        <v>#VALUE!</v>
      </c>
      <c r="C295" s="99" t="str" cm="1">
        <f t="array" ref="C295">IFERROR(_FV(B295,"Preço"),"-")</f>
        <v>-</v>
      </c>
      <c r="D295" s="100" t="s">
        <v>378</v>
      </c>
    </row>
    <row r="296" spans="2:4" x14ac:dyDescent="0.25">
      <c r="B296" s="98" t="e" vm="193">
        <v>#VALUE!</v>
      </c>
      <c r="C296" s="99" cm="1">
        <f t="array" ref="C296">IFERROR(_FV(B296,"Preço"),"-")</f>
        <v>27.41</v>
      </c>
      <c r="D296" s="100" t="s">
        <v>402</v>
      </c>
    </row>
    <row r="297" spans="2:4" x14ac:dyDescent="0.25">
      <c r="B297" s="98" t="e" vm="194">
        <v>#VALUE!</v>
      </c>
      <c r="C297" s="99" cm="1">
        <f t="array" ref="C297">IFERROR(_FV(B297,"Preço"),"-")</f>
        <v>28</v>
      </c>
      <c r="D297" s="100" t="s">
        <v>403</v>
      </c>
    </row>
    <row r="298" spans="2:4" x14ac:dyDescent="0.25">
      <c r="B298" s="98" t="e" vm="195">
        <v>#VALUE!</v>
      </c>
      <c r="C298" s="99" cm="1">
        <f t="array" ref="C298">IFERROR(_FV(B298,"Preço"),"-")</f>
        <v>25.38</v>
      </c>
      <c r="D298" s="100" t="s">
        <v>404</v>
      </c>
    </row>
    <row r="299" spans="2:4" x14ac:dyDescent="0.25">
      <c r="B299" s="98" t="e" vm="196">
        <v>#VALUE!</v>
      </c>
      <c r="C299" s="99" cm="1">
        <f t="array" ref="C299">IFERROR(_FV(B299,"Preço"),"-")</f>
        <v>22.9</v>
      </c>
      <c r="D299" s="100" t="s">
        <v>354</v>
      </c>
    </row>
    <row r="300" spans="2:4" x14ac:dyDescent="0.25">
      <c r="B300" s="98" t="e" vm="197">
        <v>#VALUE!</v>
      </c>
      <c r="C300" s="99" cm="1">
        <f t="array" ref="C300">IFERROR(_FV(B300,"Preço"),"-")</f>
        <v>22</v>
      </c>
      <c r="D300" s="100" t="s">
        <v>355</v>
      </c>
    </row>
    <row r="301" spans="2:4" x14ac:dyDescent="0.25">
      <c r="B301" s="98" t="e" vm="198">
        <v>#VALUE!</v>
      </c>
      <c r="C301" s="99" cm="1">
        <f t="array" ref="C301">IFERROR(_FV(B301,"Preço"),"-")</f>
        <v>35</v>
      </c>
      <c r="D301" s="100" t="s">
        <v>512</v>
      </c>
    </row>
    <row r="302" spans="2:4" x14ac:dyDescent="0.25">
      <c r="B302" s="98" t="e" vm="199">
        <v>#VALUE!</v>
      </c>
      <c r="C302" s="99" t="str" cm="1">
        <f t="array" ref="C302">IFERROR(_FV(B302,"Preço"),"-")</f>
        <v>-</v>
      </c>
      <c r="D302" s="100" t="s">
        <v>339</v>
      </c>
    </row>
    <row r="303" spans="2:4" x14ac:dyDescent="0.25">
      <c r="B303" s="98" t="e" vm="200">
        <v>#VALUE!</v>
      </c>
      <c r="C303" s="99" t="str" cm="1">
        <f t="array" ref="C303">IFERROR(_FV(B303,"Preço"),"-")</f>
        <v>-</v>
      </c>
      <c r="D303" s="100" t="s">
        <v>340</v>
      </c>
    </row>
    <row r="304" spans="2:4" x14ac:dyDescent="0.25">
      <c r="B304" s="98" t="e" vm="201">
        <v>#VALUE!</v>
      </c>
      <c r="C304" s="99" t="str" cm="1">
        <f t="array" ref="C304">IFERROR(_FV(B304,"Preço"),"-")</f>
        <v>-</v>
      </c>
      <c r="D304" s="100" t="s">
        <v>598</v>
      </c>
    </row>
    <row r="305" spans="2:4" x14ac:dyDescent="0.25">
      <c r="B305" s="98" t="e" vm="202">
        <v>#VALUE!</v>
      </c>
      <c r="C305" s="99" t="str" cm="1">
        <f t="array" ref="C305">IFERROR(_FV(B305,"Preço"),"-")</f>
        <v>-</v>
      </c>
      <c r="D305" s="100" t="s">
        <v>599</v>
      </c>
    </row>
    <row r="306" spans="2:4" x14ac:dyDescent="0.25">
      <c r="B306" s="98" t="e" vm="203">
        <v>#VALUE!</v>
      </c>
      <c r="C306" s="99" cm="1">
        <f t="array" ref="C306">IFERROR(_FV(B306,"Preço"),"-")</f>
        <v>9.01</v>
      </c>
      <c r="D306" s="100" t="s">
        <v>384</v>
      </c>
    </row>
    <row r="307" spans="2:4" x14ac:dyDescent="0.25">
      <c r="B307" s="98" t="e" vm="204">
        <v>#VALUE!</v>
      </c>
      <c r="C307" s="99" cm="1">
        <f t="array" ref="C307">IFERROR(_FV(B307,"Preço"),"-")</f>
        <v>23.5</v>
      </c>
      <c r="D307" s="100" t="s">
        <v>385</v>
      </c>
    </row>
    <row r="308" spans="2:4" x14ac:dyDescent="0.25">
      <c r="B308" s="98" t="e" vm="205">
        <v>#VALUE!</v>
      </c>
      <c r="C308" s="99" cm="1">
        <f t="array" ref="C308">IFERROR(_FV(B308,"Preço"),"-")</f>
        <v>10.07</v>
      </c>
      <c r="D308" s="100" t="s">
        <v>386</v>
      </c>
    </row>
    <row r="309" spans="2:4" x14ac:dyDescent="0.25">
      <c r="B309" s="98" t="e" vm="206">
        <v>#VALUE!</v>
      </c>
      <c r="C309" s="99" cm="1">
        <f t="array" ref="C309">IFERROR(_FV(B309,"Preço"),"-")</f>
        <v>17.12</v>
      </c>
      <c r="D309" s="100" t="s">
        <v>401</v>
      </c>
    </row>
    <row r="310" spans="2:4" x14ac:dyDescent="0.25">
      <c r="B310" s="98" t="e" vm="207">
        <v>#VALUE!</v>
      </c>
      <c r="C310" s="99" cm="1">
        <f t="array" ref="C310">IFERROR(_FV(B310,"Preço"),"-")</f>
        <v>3.86</v>
      </c>
      <c r="D310" s="100" t="s">
        <v>410</v>
      </c>
    </row>
    <row r="311" spans="2:4" x14ac:dyDescent="0.25">
      <c r="B311" s="98" t="e" vm="208">
        <v>#VALUE!</v>
      </c>
      <c r="C311" s="99" cm="1">
        <f t="array" ref="C311">IFERROR(_FV(B311,"Preço"),"-")</f>
        <v>1.77</v>
      </c>
      <c r="D311" s="100" t="s">
        <v>411</v>
      </c>
    </row>
    <row r="312" spans="2:4" x14ac:dyDescent="0.25">
      <c r="B312" s="98" t="e" vm="209">
        <v>#VALUE!</v>
      </c>
      <c r="C312" s="99" t="str" cm="1">
        <f t="array" ref="C312">IFERROR(_FV(B312,"Preço"),"-")</f>
        <v>-</v>
      </c>
      <c r="D312" s="100" t="s">
        <v>622</v>
      </c>
    </row>
    <row r="313" spans="2:4" x14ac:dyDescent="0.25">
      <c r="B313" s="98" t="e" vm="210">
        <v>#VALUE!</v>
      </c>
      <c r="C313" s="99" cm="1">
        <f t="array" ref="C313">IFERROR(_FV(B313,"Preço"),"-")</f>
        <v>11.81</v>
      </c>
      <c r="D313" s="100" t="s">
        <v>307</v>
      </c>
    </row>
    <row r="314" spans="2:4" x14ac:dyDescent="0.25">
      <c r="B314" s="98" t="e" vm="211">
        <v>#VALUE!</v>
      </c>
      <c r="C314" s="99" cm="1">
        <f t="array" ref="C314">IFERROR(_FV(B314,"Preço"),"-")</f>
        <v>11.4</v>
      </c>
      <c r="D314" s="100" t="s">
        <v>308</v>
      </c>
    </row>
    <row r="315" spans="2:4" x14ac:dyDescent="0.25">
      <c r="B315" s="98" t="e" vm="212">
        <v>#VALUE!</v>
      </c>
      <c r="C315" s="99" cm="1">
        <f t="array" ref="C315">IFERROR(_FV(B315,"Preço"),"-")</f>
        <v>11.54</v>
      </c>
      <c r="D315" s="100" t="s">
        <v>309</v>
      </c>
    </row>
    <row r="316" spans="2:4" x14ac:dyDescent="0.25">
      <c r="B316" s="98" t="e" vm="213">
        <v>#VALUE!</v>
      </c>
      <c r="C316" s="99" cm="1">
        <f t="array" ref="C316">IFERROR(_FV(B316,"Preço"),"-")</f>
        <v>11.6</v>
      </c>
      <c r="D316" s="100" t="s">
        <v>310</v>
      </c>
    </row>
    <row r="317" spans="2:4" x14ac:dyDescent="0.25">
      <c r="B317" s="98" t="e" vm="214">
        <v>#VALUE!</v>
      </c>
      <c r="C317" s="99" cm="1">
        <f t="array" ref="C317">IFERROR(_FV(B317,"Preço"),"-")</f>
        <v>11.49</v>
      </c>
      <c r="D317" s="100" t="s">
        <v>311</v>
      </c>
    </row>
    <row r="318" spans="2:4" x14ac:dyDescent="0.25">
      <c r="B318" s="98" t="e" vm="215">
        <v>#VALUE!</v>
      </c>
      <c r="C318" s="99" cm="1">
        <f t="array" ref="C318">IFERROR(_FV(B318,"Preço"),"-")</f>
        <v>11.5</v>
      </c>
      <c r="D318" s="100" t="s">
        <v>312</v>
      </c>
    </row>
    <row r="319" spans="2:4" x14ac:dyDescent="0.25">
      <c r="B319" s="98" t="e" vm="216">
        <v>#VALUE!</v>
      </c>
      <c r="C319" s="99" cm="1">
        <f t="array" ref="C319">IFERROR(_FV(B319,"Preço"),"-")</f>
        <v>11.81</v>
      </c>
      <c r="D319" s="100" t="s">
        <v>313</v>
      </c>
    </row>
    <row r="320" spans="2:4" x14ac:dyDescent="0.25">
      <c r="B320" s="98" t="e" vm="217">
        <v>#VALUE!</v>
      </c>
      <c r="C320" s="99" cm="1">
        <f t="array" ref="C320">IFERROR(_FV(B320,"Preço"),"-")</f>
        <v>17.5</v>
      </c>
      <c r="D320" s="100" t="s">
        <v>330</v>
      </c>
    </row>
    <row r="321" spans="2:4" x14ac:dyDescent="0.25">
      <c r="B321" s="98" t="e" vm="218">
        <v>#VALUE!</v>
      </c>
      <c r="C321" s="99" cm="1">
        <f t="array" ref="C321">IFERROR(_FV(B321,"Preço"),"-")</f>
        <v>50</v>
      </c>
      <c r="D321" s="100" t="s">
        <v>331</v>
      </c>
    </row>
    <row r="322" spans="2:4" x14ac:dyDescent="0.25">
      <c r="B322" s="98" t="e" vm="219">
        <v>#VALUE!</v>
      </c>
      <c r="C322" s="99" cm="1">
        <f t="array" ref="C322">IFERROR(_FV(B322,"Preço"),"-")</f>
        <v>9.6</v>
      </c>
      <c r="D322" s="100" t="s">
        <v>747</v>
      </c>
    </row>
    <row r="323" spans="2:4" x14ac:dyDescent="0.25">
      <c r="B323" s="98" t="e" vm="220">
        <v>#VALUE!</v>
      </c>
      <c r="C323" s="99" t="str" cm="1">
        <f t="array" ref="C323">IFERROR(_FV(B323,"Preço"),"-")</f>
        <v>-</v>
      </c>
      <c r="D323" s="100" t="s">
        <v>380</v>
      </c>
    </row>
    <row r="324" spans="2:4" x14ac:dyDescent="0.25">
      <c r="B324" s="98" t="e" vm="221">
        <v>#VALUE!</v>
      </c>
      <c r="C324" s="99" t="str" cm="1">
        <f t="array" ref="C324">IFERROR(_FV(B324,"Preço"),"-")</f>
        <v>-</v>
      </c>
      <c r="D324" s="100" t="s">
        <v>381</v>
      </c>
    </row>
    <row r="325" spans="2:4" x14ac:dyDescent="0.25">
      <c r="B325" s="98" t="e" vm="222">
        <v>#VALUE!</v>
      </c>
      <c r="C325" s="99" cm="1">
        <f t="array" ref="C325">IFERROR(_FV(B325,"Preço"),"-")</f>
        <v>18.09</v>
      </c>
      <c r="D325" s="100" t="s">
        <v>398</v>
      </c>
    </row>
    <row r="326" spans="2:4" x14ac:dyDescent="0.25">
      <c r="B326" s="98" t="e" vm="223">
        <v>#VALUE!</v>
      </c>
      <c r="C326" s="99" cm="1">
        <f t="array" ref="C326">IFERROR(_FV(B326,"Preço"),"-")</f>
        <v>35.82</v>
      </c>
      <c r="D326" s="100" t="s">
        <v>382</v>
      </c>
    </row>
    <row r="327" spans="2:4" x14ac:dyDescent="0.25">
      <c r="B327" s="98" t="e" vm="224">
        <v>#VALUE!</v>
      </c>
      <c r="C327" s="99" cm="1">
        <f t="array" ref="C327">IFERROR(_FV(B327,"Preço"),"-")</f>
        <v>12.99</v>
      </c>
      <c r="D327" s="100" t="s">
        <v>388</v>
      </c>
    </row>
    <row r="328" spans="2:4" x14ac:dyDescent="0.25">
      <c r="B328" s="98" t="e" vm="225">
        <v>#VALUE!</v>
      </c>
      <c r="C328" s="99" t="str" cm="1">
        <f t="array" ref="C328">IFERROR(_FV(B328,"Preço"),"-")</f>
        <v>-</v>
      </c>
      <c r="D328" s="100" t="s">
        <v>578</v>
      </c>
    </row>
    <row r="329" spans="2:4" x14ac:dyDescent="0.25">
      <c r="B329" s="98" t="e" vm="226">
        <v>#VALUE!</v>
      </c>
      <c r="C329" s="99" cm="1">
        <f t="array" ref="C329">IFERROR(_FV(B329,"Preço"),"-")</f>
        <v>12.1</v>
      </c>
      <c r="D329" s="100" t="s">
        <v>579</v>
      </c>
    </row>
    <row r="330" spans="2:4" x14ac:dyDescent="0.25">
      <c r="B330" s="98" t="e" vm="227">
        <v>#VALUE!</v>
      </c>
      <c r="C330" s="99" cm="1">
        <f t="array" ref="C330">IFERROR(_FV(B330,"Preço"),"-")</f>
        <v>3.98</v>
      </c>
      <c r="D330" s="100" t="s">
        <v>399</v>
      </c>
    </row>
    <row r="331" spans="2:4" x14ac:dyDescent="0.25">
      <c r="B331" s="98" t="e" vm="228">
        <v>#VALUE!</v>
      </c>
      <c r="C331" s="99" cm="1">
        <f t="array" ref="C331">IFERROR(_FV(B331,"Preço"),"-")</f>
        <v>87.53</v>
      </c>
      <c r="D331" s="100" t="s">
        <v>933</v>
      </c>
    </row>
    <row r="332" spans="2:4" x14ac:dyDescent="0.25">
      <c r="B332" s="98" t="e" vm="229">
        <v>#VALUE!</v>
      </c>
      <c r="C332" s="99" cm="1">
        <f t="array" ref="C332">IFERROR(_FV(B332,"Preço"),"-")</f>
        <v>286.01</v>
      </c>
      <c r="D332" s="100" t="s">
        <v>936</v>
      </c>
    </row>
    <row r="333" spans="2:4" x14ac:dyDescent="0.25">
      <c r="B333" s="98" t="e" vm="230">
        <v>#VALUE!</v>
      </c>
      <c r="C333" s="99" cm="1">
        <f t="array" ref="C333">IFERROR(_FV(B333,"Preço"),"-")</f>
        <v>136.6</v>
      </c>
      <c r="D333" s="100" t="s">
        <v>939</v>
      </c>
    </row>
    <row r="334" spans="2:4" x14ac:dyDescent="0.25">
      <c r="B334" s="98" t="e" vm="231">
        <v>#VALUE!</v>
      </c>
      <c r="C334" s="99" cm="1">
        <f t="array" ref="C334">IFERROR(_FV(B334,"Preço"),"-")</f>
        <v>6.56</v>
      </c>
      <c r="D334" s="100" t="s">
        <v>372</v>
      </c>
    </row>
    <row r="335" spans="2:4" x14ac:dyDescent="0.25">
      <c r="B335" s="98" t="e" vm="232">
        <v>#VALUE!</v>
      </c>
      <c r="C335" s="99" t="str" cm="1">
        <f t="array" ref="C335">IFERROR(_FV(B335,"Preço"),"-")</f>
        <v>-</v>
      </c>
      <c r="D335" s="100" t="s">
        <v>405</v>
      </c>
    </row>
    <row r="336" spans="2:4" x14ac:dyDescent="0.25">
      <c r="B336" s="98" t="e" vm="233">
        <v>#VALUE!</v>
      </c>
      <c r="C336" s="99" cm="1">
        <f t="array" ref="C336">IFERROR(_FV(B336,"Preço"),"-")</f>
        <v>33</v>
      </c>
      <c r="D336" s="100" t="s">
        <v>762</v>
      </c>
    </row>
    <row r="337" spans="2:4" x14ac:dyDescent="0.25">
      <c r="B337" s="98" t="e" vm="234">
        <v>#VALUE!</v>
      </c>
      <c r="C337" s="99" cm="1">
        <f t="array" ref="C337">IFERROR(_FV(B337,"Preço"),"-")</f>
        <v>25.72</v>
      </c>
      <c r="D337" s="100" t="s">
        <v>763</v>
      </c>
    </row>
    <row r="338" spans="2:4" x14ac:dyDescent="0.25">
      <c r="B338" s="98" t="e" vm="235">
        <v>#VALUE!</v>
      </c>
      <c r="C338" s="99" cm="1">
        <f t="array" ref="C338">IFERROR(_FV(B338,"Preço"),"-")</f>
        <v>18.34</v>
      </c>
      <c r="D338" s="100" t="s">
        <v>413</v>
      </c>
    </row>
    <row r="339" spans="2:4" x14ac:dyDescent="0.25">
      <c r="B339" s="98" t="e" vm="236">
        <v>#VALUE!</v>
      </c>
      <c r="C339" s="99" cm="1">
        <f t="array" ref="C339">IFERROR(_FV(B339,"Preço"),"-")</f>
        <v>3.07</v>
      </c>
      <c r="D339" s="100" t="s">
        <v>414</v>
      </c>
    </row>
    <row r="340" spans="2:4" x14ac:dyDescent="0.25">
      <c r="B340" s="98" t="e" vm="237">
        <v>#VALUE!</v>
      </c>
      <c r="C340" s="99" cm="1">
        <f t="array" ref="C340">IFERROR(_FV(B340,"Preço"),"-")</f>
        <v>22.45</v>
      </c>
      <c r="D340" s="100" t="s">
        <v>416</v>
      </c>
    </row>
    <row r="341" spans="2:4" x14ac:dyDescent="0.25">
      <c r="B341" s="98" t="e" vm="238">
        <v>#VALUE!</v>
      </c>
      <c r="C341" s="99" cm="1">
        <f t="array" ref="C341">IFERROR(_FV(B341,"Preço"),"-")</f>
        <v>9.69</v>
      </c>
      <c r="D341" s="100" t="s">
        <v>883</v>
      </c>
    </row>
    <row r="342" spans="2:4" x14ac:dyDescent="0.25">
      <c r="B342" s="98" t="e" vm="239">
        <v>#VALUE!</v>
      </c>
      <c r="C342" s="99" cm="1">
        <f t="array" ref="C342">IFERROR(_FV(B342,"Preço"),"-")</f>
        <v>6.01</v>
      </c>
      <c r="D342" s="100" t="s">
        <v>422</v>
      </c>
    </row>
    <row r="343" spans="2:4" x14ac:dyDescent="0.25">
      <c r="B343" s="98" t="e" vm="240">
        <v>#VALUE!</v>
      </c>
      <c r="C343" s="99" cm="1">
        <f t="array" ref="C343">IFERROR(_FV(B343,"Preço"),"-")</f>
        <v>8.9700000000000006</v>
      </c>
      <c r="D343" s="100" t="s">
        <v>884</v>
      </c>
    </row>
    <row r="344" spans="2:4" x14ac:dyDescent="0.25">
      <c r="B344" s="98" t="e" vm="241">
        <v>#VALUE!</v>
      </c>
      <c r="C344" s="99" cm="1">
        <f t="array" ref="C344">IFERROR(_FV(B344,"Preço"),"-")</f>
        <v>40.119999999999997</v>
      </c>
      <c r="D344" s="100" t="s">
        <v>885</v>
      </c>
    </row>
    <row r="345" spans="2:4" x14ac:dyDescent="0.25">
      <c r="B345" s="98" t="e" vm="242">
        <v>#VALUE!</v>
      </c>
      <c r="C345" s="99" cm="1">
        <f t="array" ref="C345">IFERROR(_FV(B345,"Preço"),"-")</f>
        <v>12.32</v>
      </c>
      <c r="D345" s="100" t="s">
        <v>418</v>
      </c>
    </row>
    <row r="346" spans="2:4" x14ac:dyDescent="0.25">
      <c r="B346" s="98" t="e" vm="243">
        <v>#VALUE!</v>
      </c>
      <c r="C346" s="99" cm="1">
        <f t="array" ref="C346">IFERROR(_FV(B346,"Preço"),"-")</f>
        <v>12</v>
      </c>
      <c r="D346" s="100" t="s">
        <v>419</v>
      </c>
    </row>
    <row r="347" spans="2:4" x14ac:dyDescent="0.25">
      <c r="B347" s="98" t="e" vm="244">
        <v>#VALUE!</v>
      </c>
      <c r="C347" s="99" cm="1">
        <f t="array" ref="C347">IFERROR(_FV(B347,"Preço"),"-")</f>
        <v>7.85</v>
      </c>
      <c r="D347" s="100" t="s">
        <v>417</v>
      </c>
    </row>
    <row r="348" spans="2:4" x14ac:dyDescent="0.25">
      <c r="B348" s="98" t="e" vm="245">
        <v>#VALUE!</v>
      </c>
      <c r="C348" s="99" cm="1">
        <f t="array" ref="C348">IFERROR(_FV(B348,"Preço"),"-")</f>
        <v>12.06</v>
      </c>
      <c r="D348" s="100" t="s">
        <v>650</v>
      </c>
    </row>
    <row r="349" spans="2:4" x14ac:dyDescent="0.25">
      <c r="B349" s="98" t="e" vm="246">
        <v>#VALUE!</v>
      </c>
      <c r="C349" s="99" cm="1">
        <f t="array" ref="C349">IFERROR(_FV(B349,"Preço"),"-")</f>
        <v>21.62</v>
      </c>
      <c r="D349" s="100" t="s">
        <v>420</v>
      </c>
    </row>
    <row r="350" spans="2:4" x14ac:dyDescent="0.25">
      <c r="B350" s="98" t="e" vm="247">
        <v>#VALUE!</v>
      </c>
      <c r="C350" s="99" cm="1">
        <f t="array" ref="C350">IFERROR(_FV(B350,"Preço"),"-")</f>
        <v>6.51</v>
      </c>
      <c r="D350" s="100" t="s">
        <v>423</v>
      </c>
    </row>
    <row r="351" spans="2:4" x14ac:dyDescent="0.25">
      <c r="B351" s="98" t="e" vm="248">
        <v>#VALUE!</v>
      </c>
      <c r="C351" s="99" cm="1">
        <f t="array" ref="C351">IFERROR(_FV(B351,"Preço"),"-")</f>
        <v>5.07</v>
      </c>
      <c r="D351" s="100" t="s">
        <v>424</v>
      </c>
    </row>
    <row r="352" spans="2:4" x14ac:dyDescent="0.25">
      <c r="B352" s="98" t="e" vm="249">
        <v>#VALUE!</v>
      </c>
      <c r="C352" s="99" cm="1">
        <f t="array" ref="C352">IFERROR(_FV(B352,"Preço"),"-")</f>
        <v>72</v>
      </c>
      <c r="D352" s="100" t="s">
        <v>1056</v>
      </c>
    </row>
    <row r="353" spans="2:4" x14ac:dyDescent="0.25">
      <c r="B353" s="98" t="e" vm="250">
        <v>#VALUE!</v>
      </c>
      <c r="C353" s="99" cm="1">
        <f t="array" ref="C353">IFERROR(_FV(B353,"Preço"),"-")</f>
        <v>7.42</v>
      </c>
      <c r="D353" s="100" t="s">
        <v>425</v>
      </c>
    </row>
    <row r="354" spans="2:4" x14ac:dyDescent="0.25">
      <c r="B354" s="98" t="e" vm="251">
        <v>#VALUE!</v>
      </c>
      <c r="C354" s="99" cm="1">
        <f t="array" ref="C354">IFERROR(_FV(B354,"Preço"),"-")</f>
        <v>5</v>
      </c>
      <c r="D354" s="100" t="s">
        <v>426</v>
      </c>
    </row>
    <row r="355" spans="2:4" x14ac:dyDescent="0.25">
      <c r="B355" s="98" t="e" vm="252">
        <v>#VALUE!</v>
      </c>
      <c r="C355" s="99" t="str" cm="1">
        <f t="array" ref="C355">IFERROR(_FV(B355,"Preço"),"-")</f>
        <v>-</v>
      </c>
      <c r="D355" s="100" t="s">
        <v>427</v>
      </c>
    </row>
    <row r="356" spans="2:4" x14ac:dyDescent="0.25">
      <c r="B356" s="98" t="e" vm="253">
        <v>#VALUE!</v>
      </c>
      <c r="C356" s="99" cm="1">
        <f t="array" ref="C356">IFERROR(_FV(B356,"Preço"),"-")</f>
        <v>95.32</v>
      </c>
      <c r="D356" s="100" t="s">
        <v>890</v>
      </c>
    </row>
    <row r="357" spans="2:4" x14ac:dyDescent="0.25">
      <c r="B357" s="98" t="e" vm="254">
        <v>#VALUE!</v>
      </c>
      <c r="C357" s="99" cm="1">
        <f t="array" ref="C357">IFERROR(_FV(B357,"Preço"),"-")</f>
        <v>8.86</v>
      </c>
      <c r="D357" s="100" t="s">
        <v>431</v>
      </c>
    </row>
    <row r="358" spans="2:4" x14ac:dyDescent="0.25">
      <c r="B358" s="98" t="e" vm="255">
        <v>#VALUE!</v>
      </c>
      <c r="C358" s="99" cm="1">
        <f t="array" ref="C358">IFERROR(_FV(B358,"Preço"),"-")</f>
        <v>23.51</v>
      </c>
      <c r="D358" s="100" t="s">
        <v>450</v>
      </c>
    </row>
    <row r="359" spans="2:4" x14ac:dyDescent="0.25">
      <c r="B359" s="98" t="e" vm="256">
        <v>#VALUE!</v>
      </c>
      <c r="C359" s="99" cm="1">
        <f t="array" ref="C359">IFERROR(_FV(B359,"Preço"),"-")</f>
        <v>10.15</v>
      </c>
      <c r="D359" s="100" t="s">
        <v>429</v>
      </c>
    </row>
    <row r="360" spans="2:4" x14ac:dyDescent="0.25">
      <c r="B360" s="98" t="e" vm="257">
        <v>#VALUE!</v>
      </c>
      <c r="C360" s="99" cm="1">
        <f t="array" ref="C360">IFERROR(_FV(B360,"Preço"),"-")</f>
        <v>10.039999999999999</v>
      </c>
      <c r="D360" s="100" t="s">
        <v>430</v>
      </c>
    </row>
    <row r="361" spans="2:4" x14ac:dyDescent="0.25">
      <c r="B361" s="98" t="e" vm="258">
        <v>#VALUE!</v>
      </c>
      <c r="C361" s="99" cm="1">
        <f t="array" ref="C361">IFERROR(_FV(B361,"Preço"),"-")</f>
        <v>38</v>
      </c>
      <c r="D361" s="100" t="s">
        <v>437</v>
      </c>
    </row>
    <row r="362" spans="2:4" x14ac:dyDescent="0.25">
      <c r="B362" s="98" t="e" vm="259">
        <v>#VALUE!</v>
      </c>
      <c r="C362" s="99" cm="1">
        <f t="array" ref="C362">IFERROR(_FV(B362,"Preço"),"-")</f>
        <v>38.99</v>
      </c>
      <c r="D362" s="100" t="s">
        <v>438</v>
      </c>
    </row>
    <row r="363" spans="2:4" x14ac:dyDescent="0.25">
      <c r="B363" s="98" t="e" vm="260">
        <v>#VALUE!</v>
      </c>
      <c r="C363" s="99" cm="1">
        <f t="array" ref="C363">IFERROR(_FV(B363,"Preço"),"-")</f>
        <v>9.1999999999999998E-3</v>
      </c>
      <c r="D363" s="100" t="s">
        <v>439</v>
      </c>
    </row>
    <row r="364" spans="2:4" x14ac:dyDescent="0.25">
      <c r="B364" s="98" t="e" vm="260">
        <v>#VALUE!</v>
      </c>
      <c r="C364" s="99" cm="1">
        <f t="array" ref="C364">IFERROR(_FV(B364,"Preço"),"-")</f>
        <v>9.1999999999999998E-3</v>
      </c>
      <c r="D364" s="100" t="s">
        <v>440</v>
      </c>
    </row>
    <row r="365" spans="2:4" x14ac:dyDescent="0.25">
      <c r="B365" s="98" t="e" vm="261">
        <v>#VALUE!</v>
      </c>
      <c r="C365" s="99" cm="1">
        <f t="array" ref="C365">IFERROR(_FV(B365,"Preço"),"-")</f>
        <v>67.010000000000005</v>
      </c>
      <c r="D365" s="100" t="s">
        <v>558</v>
      </c>
    </row>
    <row r="366" spans="2:4" x14ac:dyDescent="0.25">
      <c r="B366" s="98" t="e" vm="262">
        <v>#VALUE!</v>
      </c>
      <c r="C366" s="99" cm="1">
        <f t="array" ref="C366">IFERROR(_FV(B366,"Preço"),"-")</f>
        <v>17.5</v>
      </c>
      <c r="D366" s="100" t="s">
        <v>444</v>
      </c>
    </row>
    <row r="367" spans="2:4" x14ac:dyDescent="0.25">
      <c r="B367" s="98" t="e" vm="263">
        <v>#VALUE!</v>
      </c>
      <c r="C367" s="99" t="str" cm="1">
        <f t="array" ref="C367">IFERROR(_FV(B367,"Preço"),"-")</f>
        <v>-</v>
      </c>
      <c r="D367" s="100" t="s">
        <v>446</v>
      </c>
    </row>
    <row r="368" spans="2:4" x14ac:dyDescent="0.25">
      <c r="B368" s="98" t="e" vm="264">
        <v>#VALUE!</v>
      </c>
      <c r="C368" s="99" cm="1">
        <f t="array" ref="C368">IFERROR(_FV(B368,"Preço"),"-")</f>
        <v>56.5</v>
      </c>
      <c r="D368" s="100" t="s">
        <v>447</v>
      </c>
    </row>
    <row r="369" spans="2:4" x14ac:dyDescent="0.25">
      <c r="B369" s="98" t="e" vm="265">
        <v>#VALUE!</v>
      </c>
      <c r="C369" s="99" cm="1">
        <f t="array" ref="C369">IFERROR(_FV(B369,"Preço"),"-")</f>
        <v>9.3699999999999992</v>
      </c>
      <c r="D369" s="100" t="s">
        <v>460</v>
      </c>
    </row>
    <row r="370" spans="2:4" x14ac:dyDescent="0.25">
      <c r="B370" s="98" t="e" vm="266">
        <v>#VALUE!</v>
      </c>
      <c r="C370" s="99" cm="1">
        <f t="array" ref="C370">IFERROR(_FV(B370,"Preço"),"-")</f>
        <v>22.67</v>
      </c>
      <c r="D370" s="100" t="s">
        <v>448</v>
      </c>
    </row>
    <row r="371" spans="2:4" x14ac:dyDescent="0.25">
      <c r="B371" s="98" t="e" vm="267">
        <v>#VALUE!</v>
      </c>
      <c r="C371" s="99" cm="1">
        <f t="array" ref="C371">IFERROR(_FV(B371,"Preço"),"-")</f>
        <v>3.11</v>
      </c>
      <c r="D371" s="100" t="s">
        <v>644</v>
      </c>
    </row>
    <row r="372" spans="2:4" x14ac:dyDescent="0.25">
      <c r="B372" s="98" t="e" vm="268">
        <v>#VALUE!</v>
      </c>
      <c r="C372" s="99" cm="1">
        <f t="array" ref="C372">IFERROR(_FV(B372,"Preço"),"-")</f>
        <v>18.829999999999998</v>
      </c>
      <c r="D372" s="100" t="s">
        <v>449</v>
      </c>
    </row>
    <row r="373" spans="2:4" x14ac:dyDescent="0.25">
      <c r="B373" s="98" t="e" vm="269">
        <v>#VALUE!</v>
      </c>
      <c r="C373" s="99" cm="1">
        <f t="array" ref="C373">IFERROR(_FV(B373,"Preço"),"-")</f>
        <v>73</v>
      </c>
      <c r="D373" s="100" t="s">
        <v>458</v>
      </c>
    </row>
    <row r="374" spans="2:4" x14ac:dyDescent="0.25">
      <c r="B374" s="98" t="e" vm="270">
        <v>#VALUE!</v>
      </c>
      <c r="C374" s="99" cm="1">
        <f t="array" ref="C374">IFERROR(_FV(B374,"Preço"),"-")</f>
        <v>71.010000000000005</v>
      </c>
      <c r="D374" s="100" t="s">
        <v>459</v>
      </c>
    </row>
    <row r="375" spans="2:4" x14ac:dyDescent="0.25">
      <c r="B375" s="98" t="e" vm="271">
        <v>#VALUE!</v>
      </c>
      <c r="C375" s="99" cm="1">
        <f t="array" ref="C375">IFERROR(_FV(B375,"Preço"),"-")</f>
        <v>17.45</v>
      </c>
      <c r="D375" s="100" t="s">
        <v>453</v>
      </c>
    </row>
    <row r="376" spans="2:4" x14ac:dyDescent="0.25">
      <c r="B376" s="98" t="e" vm="272">
        <v>#VALUE!</v>
      </c>
      <c r="C376" s="99" cm="1">
        <f t="array" ref="C376">IFERROR(_FV(B376,"Preço"),"-")</f>
        <v>8.4</v>
      </c>
      <c r="D376" s="100" t="s">
        <v>454</v>
      </c>
    </row>
    <row r="377" spans="2:4" x14ac:dyDescent="0.25">
      <c r="B377" s="98" t="e" vm="273">
        <v>#VALUE!</v>
      </c>
      <c r="C377" s="99" cm="1">
        <f t="array" ref="C377">IFERROR(_FV(B377,"Preço"),"-")</f>
        <v>51.03</v>
      </c>
      <c r="D377" s="100" t="s">
        <v>452</v>
      </c>
    </row>
    <row r="378" spans="2:4" x14ac:dyDescent="0.25">
      <c r="B378" s="98" t="e" vm="274">
        <v>#VALUE!</v>
      </c>
      <c r="C378" s="99" cm="1">
        <f t="array" ref="C378">IFERROR(_FV(B378,"Preço"),"-")</f>
        <v>12.62</v>
      </c>
      <c r="D378" s="100" t="s">
        <v>451</v>
      </c>
    </row>
    <row r="379" spans="2:4" x14ac:dyDescent="0.25">
      <c r="B379" s="98" t="e" vm="275">
        <v>#VALUE!</v>
      </c>
      <c r="C379" s="99" cm="1">
        <f t="array" ref="C379">IFERROR(_FV(B379,"Preço"),"-")</f>
        <v>39.89</v>
      </c>
      <c r="D379" s="100" t="s">
        <v>436</v>
      </c>
    </row>
    <row r="380" spans="2:4" x14ac:dyDescent="0.25">
      <c r="B380" s="98" t="e" vm="276">
        <v>#VALUE!</v>
      </c>
      <c r="C380" s="99" cm="1">
        <f t="array" ref="C380">IFERROR(_FV(B380,"Preço"),"-")</f>
        <v>1.54</v>
      </c>
      <c r="D380" s="100" t="s">
        <v>455</v>
      </c>
    </row>
    <row r="381" spans="2:4" x14ac:dyDescent="0.25">
      <c r="B381" s="98" t="e" vm="277">
        <v>#VALUE!</v>
      </c>
      <c r="C381" s="99" t="str" cm="1">
        <f t="array" ref="C381">IFERROR(_FV(B381,"Preço"),"-")</f>
        <v>-</v>
      </c>
      <c r="D381" s="100" t="s">
        <v>891</v>
      </c>
    </row>
    <row r="382" spans="2:4" x14ac:dyDescent="0.25">
      <c r="B382" s="98" t="e" vm="278">
        <v>#VALUE!</v>
      </c>
      <c r="C382" s="99" cm="1">
        <f t="array" ref="C382">IFERROR(_FV(B382,"Preço"),"-")</f>
        <v>35.450000000000003</v>
      </c>
      <c r="D382" s="100" t="s">
        <v>465</v>
      </c>
    </row>
    <row r="383" spans="2:4" x14ac:dyDescent="0.25">
      <c r="B383" s="98" t="e" vm="279">
        <v>#VALUE!</v>
      </c>
      <c r="C383" s="99" cm="1">
        <f t="array" ref="C383">IFERROR(_FV(B383,"Preço"),"-")</f>
        <v>7.55</v>
      </c>
      <c r="D383" s="100" t="s">
        <v>461</v>
      </c>
    </row>
    <row r="384" spans="2:4" x14ac:dyDescent="0.25">
      <c r="B384" s="98" t="e" vm="280">
        <v>#VALUE!</v>
      </c>
      <c r="C384" s="99" cm="1">
        <f t="array" ref="C384">IFERROR(_FV(B384,"Preço"),"-")</f>
        <v>7.5</v>
      </c>
      <c r="D384" s="100" t="s">
        <v>462</v>
      </c>
    </row>
    <row r="385" spans="2:4" x14ac:dyDescent="0.25">
      <c r="B385" s="98" t="e" vm="281">
        <v>#VALUE!</v>
      </c>
      <c r="C385" s="99" cm="1">
        <f t="array" ref="C385">IFERROR(_FV(B385,"Preço"),"-")</f>
        <v>9.11</v>
      </c>
      <c r="D385" s="100" t="s">
        <v>463</v>
      </c>
    </row>
    <row r="386" spans="2:4" x14ac:dyDescent="0.25">
      <c r="B386" s="98" t="e" vm="282">
        <v>#VALUE!</v>
      </c>
      <c r="C386" s="99" cm="1">
        <f t="array" ref="C386">IFERROR(_FV(B386,"Preço"),"-")</f>
        <v>7.75</v>
      </c>
      <c r="D386" s="100" t="s">
        <v>464</v>
      </c>
    </row>
    <row r="387" spans="2:4" x14ac:dyDescent="0.25">
      <c r="B387" s="98" t="e" vm="283">
        <v>#VALUE!</v>
      </c>
      <c r="C387" s="99" t="str" cm="1">
        <f t="array" ref="C387">IFERROR(_FV(B387,"Preço"),"-")</f>
        <v>-</v>
      </c>
      <c r="D387" s="100" t="s">
        <v>892</v>
      </c>
    </row>
    <row r="388" spans="2:4" x14ac:dyDescent="0.25">
      <c r="B388" s="98" t="e" vm="284">
        <v>#VALUE!</v>
      </c>
      <c r="C388" s="99" cm="1">
        <f t="array" ref="C388">IFERROR(_FV(B388,"Preço"),"-")</f>
        <v>7.13</v>
      </c>
      <c r="D388" s="100" t="s">
        <v>469</v>
      </c>
    </row>
    <row r="389" spans="2:4" x14ac:dyDescent="0.25">
      <c r="B389" s="98" t="e" vm="285">
        <v>#VALUE!</v>
      </c>
      <c r="C389" s="99" cm="1">
        <f t="array" ref="C389">IFERROR(_FV(B389,"Preço"),"-")</f>
        <v>128.78</v>
      </c>
      <c r="D389" s="100" t="s">
        <v>155</v>
      </c>
    </row>
    <row r="390" spans="2:4" x14ac:dyDescent="0.25">
      <c r="B390" s="98" t="e" vm="286">
        <v>#VALUE!</v>
      </c>
      <c r="C390" s="99" cm="1">
        <f t="array" ref="C390">IFERROR(_FV(B390,"Preço"),"-")</f>
        <v>128.9</v>
      </c>
      <c r="D390" s="100" t="s">
        <v>131</v>
      </c>
    </row>
    <row r="391" spans="2:4" x14ac:dyDescent="0.25">
      <c r="B391" s="98" t="e" vm="287">
        <v>#VALUE!</v>
      </c>
      <c r="C391" s="99" cm="1">
        <f t="array" ref="C391">IFERROR(_FV(B391,"Preço"),"-")</f>
        <v>119</v>
      </c>
      <c r="D391" s="100" t="s">
        <v>132</v>
      </c>
    </row>
    <row r="392" spans="2:4" x14ac:dyDescent="0.25">
      <c r="B392" s="98" t="e" vm="288">
        <v>#VALUE!</v>
      </c>
      <c r="C392" s="99" cm="1">
        <f t="array" ref="C392">IFERROR(_FV(B392,"Preço"),"-")</f>
        <v>17.63</v>
      </c>
      <c r="D392" s="100" t="s">
        <v>470</v>
      </c>
    </row>
    <row r="393" spans="2:4" x14ac:dyDescent="0.25">
      <c r="B393" s="98" t="e" vm="289">
        <v>#VALUE!</v>
      </c>
      <c r="C393" s="99" cm="1">
        <f t="array" ref="C393">IFERROR(_FV(B393,"Preço"),"-")</f>
        <v>16.32</v>
      </c>
      <c r="D393" s="100" t="s">
        <v>471</v>
      </c>
    </row>
    <row r="394" spans="2:4" x14ac:dyDescent="0.25">
      <c r="B394" s="98" t="e" vm="290">
        <v>#VALUE!</v>
      </c>
      <c r="C394" s="99" cm="1">
        <f t="array" ref="C394">IFERROR(_FV(B394,"Preço"),"-")</f>
        <v>127</v>
      </c>
      <c r="D394" s="100" t="s">
        <v>893</v>
      </c>
    </row>
    <row r="395" spans="2:4" x14ac:dyDescent="0.25">
      <c r="B395" s="98" t="e" vm="291">
        <v>#VALUE!</v>
      </c>
      <c r="C395" s="99" cm="1">
        <f t="array" ref="C395">IFERROR(_FV(B395,"Preço"),"-")</f>
        <v>7.21</v>
      </c>
      <c r="D395" s="100" t="s">
        <v>472</v>
      </c>
    </row>
    <row r="396" spans="2:4" x14ac:dyDescent="0.25">
      <c r="B396" s="98" t="e" vm="292">
        <v>#VALUE!</v>
      </c>
      <c r="C396" s="99" cm="1">
        <f t="array" ref="C396">IFERROR(_FV(B396,"Preço"),"-")</f>
        <v>1160</v>
      </c>
      <c r="D396" s="100" t="s">
        <v>966</v>
      </c>
    </row>
    <row r="397" spans="2:4" x14ac:dyDescent="0.25">
      <c r="B397" s="98" t="e" vm="293">
        <v>#VALUE!</v>
      </c>
      <c r="C397" s="99" cm="1">
        <f t="array" ref="C397">IFERROR(_FV(B397,"Preço"),"-")</f>
        <v>80.88</v>
      </c>
      <c r="D397" s="100" t="s">
        <v>261</v>
      </c>
    </row>
    <row r="398" spans="2:4" x14ac:dyDescent="0.25">
      <c r="B398" s="98" t="e" vm="294">
        <v>#VALUE!</v>
      </c>
      <c r="C398" s="99" cm="1">
        <f t="array" ref="C398">IFERROR(_FV(B398,"Preço"),"-")</f>
        <v>15.61</v>
      </c>
      <c r="D398" s="100" t="s">
        <v>473</v>
      </c>
    </row>
    <row r="399" spans="2:4" x14ac:dyDescent="0.25">
      <c r="B399" s="98" t="e" vm="295">
        <v>#VALUE!</v>
      </c>
      <c r="C399" s="99" cm="1">
        <f t="array" ref="C399">IFERROR(_FV(B399,"Preço"),"-")</f>
        <v>99.99</v>
      </c>
      <c r="D399" s="100" t="s">
        <v>907</v>
      </c>
    </row>
    <row r="400" spans="2:4" x14ac:dyDescent="0.25">
      <c r="B400" s="98" t="e" vm="296">
        <v>#VALUE!</v>
      </c>
      <c r="C400" s="99" cm="1">
        <f t="array" ref="C400">IFERROR(_FV(B400,"Preço"),"-")</f>
        <v>86.66</v>
      </c>
      <c r="D400" s="100" t="s">
        <v>1101</v>
      </c>
    </row>
    <row r="401" spans="2:4" x14ac:dyDescent="0.25">
      <c r="B401" s="98" t="e" vm="297">
        <v>#VALUE!</v>
      </c>
      <c r="C401" s="99" cm="1">
        <f t="array" ref="C401">IFERROR(_FV(B401,"Preço"),"-")</f>
        <v>100.46</v>
      </c>
      <c r="D401" s="100" t="s">
        <v>1045</v>
      </c>
    </row>
    <row r="402" spans="2:4" x14ac:dyDescent="0.25">
      <c r="B402" s="98" t="e" vm="298">
        <v>#VALUE!</v>
      </c>
      <c r="C402" s="99" cm="1">
        <f t="array" ref="C402">IFERROR(_FV(B402,"Preço"),"-")</f>
        <v>10.24</v>
      </c>
      <c r="D402" s="100" t="s">
        <v>1001</v>
      </c>
    </row>
    <row r="403" spans="2:4" x14ac:dyDescent="0.25">
      <c r="B403" s="98" t="e" vm="299">
        <v>#VALUE!</v>
      </c>
      <c r="C403" s="99" cm="1">
        <f t="array" ref="C403">IFERROR(_FV(B403,"Preço"),"-")</f>
        <v>67.790000000000006</v>
      </c>
      <c r="D403" s="100" t="s">
        <v>1053</v>
      </c>
    </row>
    <row r="404" spans="2:4" x14ac:dyDescent="0.25">
      <c r="B404" s="98" t="e" vm="300">
        <v>#VALUE!</v>
      </c>
      <c r="C404" s="99" cm="1">
        <f t="array" ref="C404">IFERROR(_FV(B404,"Preço"),"-")</f>
        <v>47</v>
      </c>
      <c r="D404" s="100" t="s">
        <v>1054</v>
      </c>
    </row>
    <row r="405" spans="2:4" x14ac:dyDescent="0.25">
      <c r="B405" s="98" t="e" vm="301">
        <v>#VALUE!</v>
      </c>
      <c r="C405" s="99" cm="1">
        <f t="array" ref="C405">IFERROR(_FV(B405,"Preço"),"-")</f>
        <v>101.26</v>
      </c>
      <c r="D405" s="100" t="s">
        <v>1065</v>
      </c>
    </row>
    <row r="406" spans="2:4" x14ac:dyDescent="0.25">
      <c r="B406" s="98" t="e" vm="302">
        <v>#VALUE!</v>
      </c>
      <c r="C406" s="99" cm="1">
        <f t="array" ref="C406">IFERROR(_FV(B406,"Preço"),"-")</f>
        <v>81.78</v>
      </c>
      <c r="D406" s="100" t="s">
        <v>952</v>
      </c>
    </row>
    <row r="407" spans="2:4" x14ac:dyDescent="0.25">
      <c r="B407" s="98" t="e" vm="303">
        <v>#VALUE!</v>
      </c>
      <c r="C407" s="99" cm="1">
        <f t="array" ref="C407">IFERROR(_FV(B407,"Preço"),"-")</f>
        <v>92.16</v>
      </c>
      <c r="D407" s="100" t="s">
        <v>898</v>
      </c>
    </row>
    <row r="408" spans="2:4" x14ac:dyDescent="0.25">
      <c r="B408" s="98" t="e" vm="304">
        <v>#VALUE!</v>
      </c>
      <c r="C408" s="99" cm="1">
        <f t="array" ref="C408">IFERROR(_FV(B408,"Preço"),"-")</f>
        <v>114.54</v>
      </c>
      <c r="D408" s="100" t="s">
        <v>833</v>
      </c>
    </row>
    <row r="409" spans="2:4" x14ac:dyDescent="0.25">
      <c r="B409" s="98" t="e" vm="305">
        <v>#VALUE!</v>
      </c>
      <c r="C409" s="99" cm="1">
        <f t="array" ref="C409">IFERROR(_FV(B409,"Preço"),"-")</f>
        <v>525.4</v>
      </c>
      <c r="D409" s="100" t="s">
        <v>903</v>
      </c>
    </row>
    <row r="410" spans="2:4" x14ac:dyDescent="0.25">
      <c r="B410" s="98" t="e" vm="306">
        <v>#VALUE!</v>
      </c>
      <c r="C410" s="99" cm="1">
        <f t="array" ref="C410">IFERROR(_FV(B410,"Preço"),"-")</f>
        <v>85.15</v>
      </c>
      <c r="D410" s="100" t="s">
        <v>1051</v>
      </c>
    </row>
    <row r="411" spans="2:4" x14ac:dyDescent="0.25">
      <c r="B411" s="98" t="e" vm="307">
        <v>#VALUE!</v>
      </c>
      <c r="C411" s="99" cm="1">
        <f t="array" ref="C411">IFERROR(_FV(B411,"Preço"),"-")</f>
        <v>70.989999999999995</v>
      </c>
      <c r="D411" s="100" t="s">
        <v>1011</v>
      </c>
    </row>
    <row r="412" spans="2:4" x14ac:dyDescent="0.25">
      <c r="B412" s="98" t="e" vm="308">
        <v>#VALUE!</v>
      </c>
      <c r="C412" s="99" cm="1">
        <f t="array" ref="C412">IFERROR(_FV(B412,"Preço"),"-")</f>
        <v>149</v>
      </c>
      <c r="D412" s="100" t="s">
        <v>1032</v>
      </c>
    </row>
    <row r="413" spans="2:4" x14ac:dyDescent="0.25">
      <c r="B413" s="98" t="e" vm="309">
        <v>#VALUE!</v>
      </c>
      <c r="C413" s="99" cm="1">
        <f t="array" ref="C413">IFERROR(_FV(B413,"Preço"),"-")</f>
        <v>112.5</v>
      </c>
      <c r="D413" s="100" t="s">
        <v>1047</v>
      </c>
    </row>
    <row r="414" spans="2:4" x14ac:dyDescent="0.25">
      <c r="B414" s="98" t="e" vm="310">
        <v>#VALUE!</v>
      </c>
      <c r="C414" s="99" cm="1">
        <f t="array" ref="C414">IFERROR(_FV(B414,"Preço"),"-")</f>
        <v>116.37</v>
      </c>
      <c r="D414" s="100" t="s">
        <v>822</v>
      </c>
    </row>
    <row r="415" spans="2:4" x14ac:dyDescent="0.25">
      <c r="B415" s="98" t="e" vm="311">
        <v>#VALUE!</v>
      </c>
      <c r="C415" s="99" cm="1">
        <f t="array" ref="C415">IFERROR(_FV(B415,"Preço"),"-")</f>
        <v>120.82</v>
      </c>
      <c r="D415" s="100" t="s">
        <v>847</v>
      </c>
    </row>
    <row r="416" spans="2:4" x14ac:dyDescent="0.25">
      <c r="B416" s="98" t="e" vm="312">
        <v>#VALUE!</v>
      </c>
      <c r="C416" s="99" cm="1">
        <f t="array" ref="C416">IFERROR(_FV(B416,"Preço"),"-")</f>
        <v>103.61</v>
      </c>
      <c r="D416" s="100" t="s">
        <v>832</v>
      </c>
    </row>
    <row r="417" spans="2:4" x14ac:dyDescent="0.25">
      <c r="B417" s="98" t="e" vm="313">
        <v>#VALUE!</v>
      </c>
      <c r="C417" s="99" cm="1">
        <f t="array" ref="C417">IFERROR(_FV(B417,"Preço"),"-")</f>
        <v>120</v>
      </c>
      <c r="D417" s="100" t="s">
        <v>1057</v>
      </c>
    </row>
    <row r="418" spans="2:4" x14ac:dyDescent="0.25">
      <c r="B418" s="98" t="e" vm="314">
        <v>#VALUE!</v>
      </c>
      <c r="C418" s="99" cm="1">
        <f t="array" ref="C418">IFERROR(_FV(B418,"Preço"),"-")</f>
        <v>72.900000000000006</v>
      </c>
      <c r="D418" s="100" t="s">
        <v>848</v>
      </c>
    </row>
    <row r="419" spans="2:4" x14ac:dyDescent="0.25">
      <c r="B419" s="98" t="e" vm="315">
        <v>#VALUE!</v>
      </c>
      <c r="C419" s="99" cm="1">
        <f t="array" ref="C419">IFERROR(_FV(B419,"Preço"),"-")</f>
        <v>60.13</v>
      </c>
      <c r="D419" s="100" t="s">
        <v>851</v>
      </c>
    </row>
    <row r="420" spans="2:4" x14ac:dyDescent="0.25">
      <c r="B420" s="98" t="e" vm="316">
        <v>#VALUE!</v>
      </c>
      <c r="C420" s="99" cm="1">
        <f t="array" ref="C420">IFERROR(_FV(B420,"Preço"),"-")</f>
        <v>88</v>
      </c>
      <c r="D420" s="100" t="s">
        <v>856</v>
      </c>
    </row>
    <row r="421" spans="2:4" x14ac:dyDescent="0.25">
      <c r="B421" s="98" t="e" vm="317">
        <v>#VALUE!</v>
      </c>
      <c r="C421" s="99" cm="1">
        <f t="array" ref="C421">IFERROR(_FV(B421,"Preço"),"-")</f>
        <v>9.1300000000000008</v>
      </c>
      <c r="D421" s="100" t="s">
        <v>834</v>
      </c>
    </row>
    <row r="422" spans="2:4" x14ac:dyDescent="0.25">
      <c r="B422" s="98" t="e" vm="318">
        <v>#VALUE!</v>
      </c>
      <c r="C422" s="99" cm="1">
        <f t="array" ref="C422">IFERROR(_FV(B422,"Preço"),"-")</f>
        <v>85.73</v>
      </c>
      <c r="D422" s="100" t="s">
        <v>879</v>
      </c>
    </row>
    <row r="423" spans="2:4" x14ac:dyDescent="0.25">
      <c r="B423" s="98" t="e" vm="319">
        <v>#VALUE!</v>
      </c>
      <c r="C423" s="99" cm="1">
        <f t="array" ref="C423">IFERROR(_FV(B423,"Preço"),"-")</f>
        <v>82.66</v>
      </c>
      <c r="D423" s="100" t="s">
        <v>880</v>
      </c>
    </row>
    <row r="424" spans="2:4" x14ac:dyDescent="0.25">
      <c r="B424" s="98" t="e" vm="320">
        <v>#VALUE!</v>
      </c>
      <c r="C424" s="99" cm="1">
        <f t="array" ref="C424">IFERROR(_FV(B424,"Preço"),"-")</f>
        <v>118.43</v>
      </c>
      <c r="D424" s="100" t="s">
        <v>899</v>
      </c>
    </row>
    <row r="425" spans="2:4" x14ac:dyDescent="0.25">
      <c r="B425" s="98" t="e" vm="321">
        <v>#VALUE!</v>
      </c>
      <c r="C425" s="99" cm="1">
        <f t="array" ref="C425">IFERROR(_FV(B425,"Preço"),"-")</f>
        <v>30.47</v>
      </c>
      <c r="D425" s="100" t="s">
        <v>865</v>
      </c>
    </row>
    <row r="426" spans="2:4" x14ac:dyDescent="0.25">
      <c r="B426" s="98" t="e" vm="322">
        <v>#VALUE!</v>
      </c>
      <c r="C426" s="99" cm="1">
        <f t="array" ref="C426">IFERROR(_FV(B426,"Preço"),"-")</f>
        <v>48.89</v>
      </c>
      <c r="D426" s="100" t="s">
        <v>867</v>
      </c>
    </row>
    <row r="427" spans="2:4" x14ac:dyDescent="0.25">
      <c r="B427" s="98" t="e" vm="323">
        <v>#VALUE!</v>
      </c>
      <c r="C427" s="99" cm="1">
        <f t="array" ref="C427">IFERROR(_FV(B427,"Preço"),"-")</f>
        <v>163.18</v>
      </c>
      <c r="D427" s="100" t="s">
        <v>935</v>
      </c>
    </row>
    <row r="428" spans="2:4" x14ac:dyDescent="0.25">
      <c r="B428" s="98" t="e" vm="324">
        <v>#VALUE!</v>
      </c>
      <c r="C428" s="99" cm="1">
        <f t="array" ref="C428">IFERROR(_FV(B428,"Preço"),"-")</f>
        <v>104.28</v>
      </c>
      <c r="D428" s="100" t="s">
        <v>932</v>
      </c>
    </row>
    <row r="429" spans="2:4" x14ac:dyDescent="0.25">
      <c r="B429" s="98" t="e" vm="325">
        <v>#VALUE!</v>
      </c>
      <c r="C429" s="99" cm="1">
        <f t="array" ref="C429">IFERROR(_FV(B429,"Preço"),"-")</f>
        <v>250.54</v>
      </c>
      <c r="D429" s="100" t="s">
        <v>894</v>
      </c>
    </row>
    <row r="430" spans="2:4" x14ac:dyDescent="0.25">
      <c r="B430" s="98" t="e" vm="326">
        <v>#VALUE!</v>
      </c>
      <c r="C430" s="99" cm="1">
        <f t="array" ref="C430">IFERROR(_FV(B430,"Preço"),"-")</f>
        <v>150.94</v>
      </c>
      <c r="D430" s="100" t="s">
        <v>896</v>
      </c>
    </row>
    <row r="431" spans="2:4" x14ac:dyDescent="0.25">
      <c r="B431" s="98" t="e" vm="327">
        <v>#VALUE!</v>
      </c>
      <c r="C431" s="99" cm="1">
        <f t="array" ref="C431">IFERROR(_FV(B431,"Preço"),"-")</f>
        <v>26.79</v>
      </c>
      <c r="D431" s="100" t="s">
        <v>869</v>
      </c>
    </row>
    <row r="432" spans="2:4" x14ac:dyDescent="0.25">
      <c r="B432" s="98" t="e" vm="328">
        <v>#VALUE!</v>
      </c>
      <c r="C432" s="99" cm="1">
        <f t="array" ref="C432">IFERROR(_FV(B432,"Preço"),"-")</f>
        <v>21.13</v>
      </c>
      <c r="D432" s="100" t="s">
        <v>889</v>
      </c>
    </row>
    <row r="433" spans="2:4" x14ac:dyDescent="0.25">
      <c r="B433" s="98" t="e" vm="329">
        <v>#VALUE!</v>
      </c>
      <c r="C433" s="99" cm="1">
        <f t="array" ref="C433">IFERROR(_FV(B433,"Preço"),"-")</f>
        <v>2100</v>
      </c>
      <c r="D433" s="100" t="s">
        <v>909</v>
      </c>
    </row>
    <row r="434" spans="2:4" x14ac:dyDescent="0.25">
      <c r="B434" s="98" t="e" vm="330">
        <v>#VALUE!</v>
      </c>
      <c r="C434" s="99" cm="1">
        <f t="array" ref="C434">IFERROR(_FV(B434,"Preço"),"-")</f>
        <v>305.05</v>
      </c>
      <c r="D434" s="100" t="s">
        <v>927</v>
      </c>
    </row>
    <row r="435" spans="2:4" x14ac:dyDescent="0.25">
      <c r="B435" s="98" t="e" vm="331">
        <v>#VALUE!</v>
      </c>
      <c r="C435" s="99" cm="1">
        <f t="array" ref="C435">IFERROR(_FV(B435,"Preço"),"-")</f>
        <v>195.2</v>
      </c>
      <c r="D435" s="100" t="s">
        <v>1005</v>
      </c>
    </row>
    <row r="436" spans="2:4" x14ac:dyDescent="0.25">
      <c r="B436" s="98" t="e" vm="332">
        <v>#VALUE!</v>
      </c>
      <c r="C436" s="99" cm="1">
        <f t="array" ref="C436">IFERROR(_FV(B436,"Preço"),"-")</f>
        <v>165.11</v>
      </c>
      <c r="D436" s="100" t="s">
        <v>949</v>
      </c>
    </row>
    <row r="437" spans="2:4" x14ac:dyDescent="0.25">
      <c r="B437" s="98" t="e" vm="333">
        <v>#VALUE!</v>
      </c>
      <c r="C437" s="99" cm="1">
        <f t="array" ref="C437">IFERROR(_FV(B437,"Preço"),"-")</f>
        <v>9.1300000000000008</v>
      </c>
      <c r="D437" s="100" t="s">
        <v>1000</v>
      </c>
    </row>
    <row r="438" spans="2:4" x14ac:dyDescent="0.25">
      <c r="B438" s="98" t="e" vm="334">
        <v>#VALUE!</v>
      </c>
      <c r="C438" s="99" cm="1">
        <f t="array" ref="C438">IFERROR(_FV(B438,"Preço"),"-")</f>
        <v>84.89</v>
      </c>
      <c r="D438" s="100" t="s">
        <v>962</v>
      </c>
    </row>
    <row r="439" spans="2:4" x14ac:dyDescent="0.25">
      <c r="B439" s="98" t="e" vm="334">
        <v>#VALUE!</v>
      </c>
      <c r="C439" s="99" cm="1">
        <f t="array" ref="C439">IFERROR(_FV(B439,"Preço"),"-")</f>
        <v>84.89</v>
      </c>
      <c r="D439" s="100" t="s">
        <v>962</v>
      </c>
    </row>
    <row r="440" spans="2:4" x14ac:dyDescent="0.25">
      <c r="B440" s="98" t="e" vm="335">
        <v>#VALUE!</v>
      </c>
      <c r="C440" s="99" cm="1">
        <f t="array" ref="C440">IFERROR(_FV(B440,"Preço"),"-")</f>
        <v>122</v>
      </c>
      <c r="D440" s="100" t="s">
        <v>1082</v>
      </c>
    </row>
    <row r="441" spans="2:4" x14ac:dyDescent="0.25">
      <c r="B441" s="98" t="e" vm="336">
        <v>#VALUE!</v>
      </c>
      <c r="C441" s="99" cm="1">
        <f t="array" ref="C441">IFERROR(_FV(B441,"Preço"),"-")</f>
        <v>60.3</v>
      </c>
      <c r="D441" s="100" t="s">
        <v>902</v>
      </c>
    </row>
    <row r="442" spans="2:4" x14ac:dyDescent="0.25">
      <c r="B442" s="98" t="e" vm="337">
        <v>#VALUE!</v>
      </c>
      <c r="C442" s="99" cm="1">
        <f t="array" ref="C442">IFERROR(_FV(B442,"Preço"),"-")</f>
        <v>76.33</v>
      </c>
      <c r="D442" s="100" t="s">
        <v>816</v>
      </c>
    </row>
    <row r="443" spans="2:4" x14ac:dyDescent="0.25">
      <c r="B443" s="98" t="e" vm="338">
        <v>#VALUE!</v>
      </c>
      <c r="C443" s="99" cm="1">
        <f t="array" ref="C443">IFERROR(_FV(B443,"Preço"),"-")</f>
        <v>87.12</v>
      </c>
      <c r="D443" s="100" t="s">
        <v>922</v>
      </c>
    </row>
    <row r="444" spans="2:4" x14ac:dyDescent="0.25">
      <c r="B444" s="98" t="e" vm="339">
        <v>#VALUE!</v>
      </c>
      <c r="C444" s="99" cm="1">
        <f t="array" ref="C444">IFERROR(_FV(B444,"Preço"),"-")</f>
        <v>229.18</v>
      </c>
      <c r="D444" s="100" t="s">
        <v>931</v>
      </c>
    </row>
    <row r="445" spans="2:4" x14ac:dyDescent="0.25">
      <c r="B445" s="98" t="e" vm="340">
        <v>#VALUE!</v>
      </c>
      <c r="C445" s="99" cm="1">
        <f t="array" ref="C445">IFERROR(_FV(B445,"Preço"),"-")</f>
        <v>161.82</v>
      </c>
      <c r="D445" s="100" t="s">
        <v>975</v>
      </c>
    </row>
    <row r="446" spans="2:4" x14ac:dyDescent="0.25">
      <c r="B446" s="98" t="e" vm="341">
        <v>#VALUE!</v>
      </c>
      <c r="C446" s="99" cm="1">
        <f t="array" ref="C446">IFERROR(_FV(B446,"Preço"),"-")</f>
        <v>101.96</v>
      </c>
      <c r="D446" s="100" t="s">
        <v>971</v>
      </c>
    </row>
    <row r="447" spans="2:4" x14ac:dyDescent="0.25">
      <c r="B447" s="98" t="e" vm="342">
        <v>#VALUE!</v>
      </c>
      <c r="C447" s="99" cm="1">
        <f t="array" ref="C447">IFERROR(_FV(B447,"Preço"),"-")</f>
        <v>61</v>
      </c>
      <c r="D447" s="100" t="s">
        <v>910</v>
      </c>
    </row>
    <row r="448" spans="2:4" x14ac:dyDescent="0.25">
      <c r="B448" s="98" t="e" vm="343">
        <v>#VALUE!</v>
      </c>
      <c r="C448" s="99" cm="1">
        <f t="array" ref="C448">IFERROR(_FV(B448,"Preço"),"-")</f>
        <v>69.989999999999995</v>
      </c>
      <c r="D448" s="100" t="s">
        <v>993</v>
      </c>
    </row>
    <row r="449" spans="2:4" x14ac:dyDescent="0.25">
      <c r="B449" s="98" t="e" vm="344">
        <v>#VALUE!</v>
      </c>
      <c r="C449" s="99" cm="1">
        <f t="array" ref="C449">IFERROR(_FV(B449,"Preço"),"-")</f>
        <v>47.85</v>
      </c>
      <c r="D449" s="100" t="s">
        <v>994</v>
      </c>
    </row>
    <row r="450" spans="2:4" x14ac:dyDescent="0.25">
      <c r="B450" s="98" t="e" vm="345">
        <v>#VALUE!</v>
      </c>
      <c r="C450" s="99" cm="1">
        <f t="array" ref="C450">IFERROR(_FV(B450,"Preço"),"-")</f>
        <v>32.24</v>
      </c>
      <c r="D450" s="100" t="s">
        <v>1013</v>
      </c>
    </row>
    <row r="451" spans="2:4" x14ac:dyDescent="0.25">
      <c r="B451" s="98" t="e" vm="346">
        <v>#VALUE!</v>
      </c>
      <c r="C451" s="99" cm="1">
        <f t="array" ref="C451">IFERROR(_FV(B451,"Preço"),"-")</f>
        <v>14.82</v>
      </c>
      <c r="D451" s="100" t="s">
        <v>1015</v>
      </c>
    </row>
    <row r="452" spans="2:4" x14ac:dyDescent="0.25">
      <c r="B452" s="98" t="e" vm="347">
        <v>#VALUE!</v>
      </c>
      <c r="C452" s="99" cm="1">
        <f t="array" ref="C452">IFERROR(_FV(B452,"Preço"),"-")</f>
        <v>16.75</v>
      </c>
      <c r="D452" s="100" t="s">
        <v>1021</v>
      </c>
    </row>
    <row r="453" spans="2:4" x14ac:dyDescent="0.25">
      <c r="B453" s="98" t="e" vm="348">
        <v>#VALUE!</v>
      </c>
      <c r="C453" s="99" cm="1">
        <f t="array" ref="C453">IFERROR(_FV(B453,"Preço"),"-")</f>
        <v>68</v>
      </c>
      <c r="D453" s="100" t="s">
        <v>1025</v>
      </c>
    </row>
    <row r="454" spans="2:4" x14ac:dyDescent="0.25">
      <c r="B454" s="98" t="e" vm="349">
        <v>#VALUE!</v>
      </c>
      <c r="C454" s="99" cm="1">
        <f t="array" ref="C454">IFERROR(_FV(B454,"Preço"),"-")</f>
        <v>185.76</v>
      </c>
      <c r="D454" s="100" t="s">
        <v>911</v>
      </c>
    </row>
    <row r="455" spans="2:4" x14ac:dyDescent="0.25">
      <c r="B455" s="98" t="e" vm="350">
        <v>#VALUE!</v>
      </c>
      <c r="C455" s="99" cm="1">
        <f t="array" ref="C455">IFERROR(_FV(B455,"Preço"),"-")</f>
        <v>2.2599999999999998</v>
      </c>
      <c r="D455" s="100" t="s">
        <v>1031</v>
      </c>
    </row>
    <row r="456" spans="2:4" x14ac:dyDescent="0.25">
      <c r="B456" s="98" t="e" vm="351">
        <v>#VALUE!</v>
      </c>
      <c r="C456" s="99" cm="1">
        <f t="array" ref="C456">IFERROR(_FV(B456,"Preço"),"-")</f>
        <v>39.71</v>
      </c>
      <c r="D456" s="100" t="s">
        <v>1039</v>
      </c>
    </row>
    <row r="457" spans="2:4" x14ac:dyDescent="0.25">
      <c r="B457" s="98" t="e" vm="352">
        <v>#VALUE!</v>
      </c>
      <c r="C457" s="99" cm="1">
        <f t="array" ref="C457">IFERROR(_FV(B457,"Preço"),"-")</f>
        <v>8.1199999999999992</v>
      </c>
      <c r="D457" s="100" t="s">
        <v>1040</v>
      </c>
    </row>
    <row r="458" spans="2:4" x14ac:dyDescent="0.25">
      <c r="B458" s="98" t="e" vm="353">
        <v>#VALUE!</v>
      </c>
      <c r="C458" s="99" cm="1">
        <f t="array" ref="C458">IFERROR(_FV(B458,"Preço"),"-")</f>
        <v>56.7</v>
      </c>
      <c r="D458" s="100" t="s">
        <v>1042</v>
      </c>
    </row>
    <row r="459" spans="2:4" x14ac:dyDescent="0.25">
      <c r="B459" s="98" t="e" vm="354">
        <v>#VALUE!</v>
      </c>
      <c r="C459" s="99" cm="1">
        <f t="array" ref="C459">IFERROR(_FV(B459,"Preço"),"-")</f>
        <v>8.92</v>
      </c>
      <c r="D459" s="100" t="s">
        <v>1048</v>
      </c>
    </row>
    <row r="460" spans="2:4" x14ac:dyDescent="0.25">
      <c r="B460" s="98" t="e" vm="355">
        <v>#VALUE!</v>
      </c>
      <c r="C460" s="99" cm="1">
        <f t="array" ref="C460">IFERROR(_FV(B460,"Preço"),"-")</f>
        <v>163.83000000000001</v>
      </c>
      <c r="D460" s="100" t="s">
        <v>1049</v>
      </c>
    </row>
    <row r="461" spans="2:4" x14ac:dyDescent="0.25">
      <c r="B461" s="98" t="e" vm="356">
        <v>#VALUE!</v>
      </c>
      <c r="C461" s="99" cm="1">
        <f t="array" ref="C461">IFERROR(_FV(B461,"Preço"),"-")</f>
        <v>45.45</v>
      </c>
      <c r="D461" s="100" t="s">
        <v>1058</v>
      </c>
    </row>
    <row r="462" spans="2:4" x14ac:dyDescent="0.25">
      <c r="B462" s="98" t="e" vm="357">
        <v>#VALUE!</v>
      </c>
      <c r="C462" s="99" cm="1">
        <f t="array" ref="C462">IFERROR(_FV(B462,"Preço"),"-")</f>
        <v>64.22</v>
      </c>
      <c r="D462" s="100" t="s">
        <v>905</v>
      </c>
    </row>
    <row r="463" spans="2:4" x14ac:dyDescent="0.25">
      <c r="B463" s="98" t="e" vm="358">
        <v>#VALUE!</v>
      </c>
      <c r="C463" s="99" cm="1">
        <f t="array" ref="C463">IFERROR(_FV(B463,"Preço"),"-")</f>
        <v>4.1100000000000003</v>
      </c>
      <c r="D463" s="100" t="s">
        <v>1068</v>
      </c>
    </row>
    <row r="464" spans="2:4" x14ac:dyDescent="0.25">
      <c r="B464" s="98" t="e" vm="359">
        <v>#VALUE!</v>
      </c>
      <c r="C464" s="99" cm="1">
        <f t="array" ref="C464">IFERROR(_FV(B464,"Preço"),"-")</f>
        <v>98.75</v>
      </c>
      <c r="D464" s="100" t="s">
        <v>1069</v>
      </c>
    </row>
    <row r="465" spans="2:4" x14ac:dyDescent="0.25">
      <c r="B465" s="98" t="e" vm="360">
        <v>#VALUE!</v>
      </c>
      <c r="C465" s="99" cm="1">
        <f t="array" ref="C465">IFERROR(_FV(B465,"Preço"),"-")</f>
        <v>870.99</v>
      </c>
      <c r="D465" s="100" t="s">
        <v>1071</v>
      </c>
    </row>
    <row r="466" spans="2:4" x14ac:dyDescent="0.25">
      <c r="B466" s="98" t="e" vm="361">
        <v>#VALUE!</v>
      </c>
      <c r="C466" s="99" cm="1">
        <f t="array" ref="C466">IFERROR(_FV(B466,"Preço"),"-")</f>
        <v>67.95</v>
      </c>
      <c r="D466" s="100" t="s">
        <v>1106</v>
      </c>
    </row>
    <row r="467" spans="2:4" x14ac:dyDescent="0.25">
      <c r="B467" s="98" t="e" vm="362">
        <v>#VALUE!</v>
      </c>
      <c r="C467" s="99" cm="1">
        <f t="array" ref="C467">IFERROR(_FV(B467,"Preço"),"-")</f>
        <v>124.25</v>
      </c>
      <c r="D467" s="100" t="s">
        <v>1080</v>
      </c>
    </row>
    <row r="468" spans="2:4" x14ac:dyDescent="0.25">
      <c r="B468" s="98" t="e" vm="363">
        <v>#VALUE!</v>
      </c>
      <c r="C468" s="99" cm="1">
        <f t="array" ref="C468">IFERROR(_FV(B468,"Preço"),"-")</f>
        <v>200.03</v>
      </c>
      <c r="D468" s="100" t="s">
        <v>1009</v>
      </c>
    </row>
    <row r="469" spans="2:4" x14ac:dyDescent="0.25">
      <c r="B469" s="98" t="e" vm="364">
        <v>#VALUE!</v>
      </c>
      <c r="C469" s="99" cm="1">
        <f t="array" ref="C469">IFERROR(_FV(B469,"Preço"),"-")</f>
        <v>651</v>
      </c>
      <c r="D469" s="100" t="s">
        <v>820</v>
      </c>
    </row>
    <row r="470" spans="2:4" x14ac:dyDescent="0.25">
      <c r="B470" s="98" t="e" vm="365">
        <v>#VALUE!</v>
      </c>
      <c r="C470" s="99" cm="1">
        <f t="array" ref="C470">IFERROR(_FV(B470,"Preço"),"-")</f>
        <v>92.99</v>
      </c>
      <c r="D470" s="100" t="s">
        <v>876</v>
      </c>
    </row>
    <row r="471" spans="2:4" x14ac:dyDescent="0.25">
      <c r="B471" s="98" t="e" vm="366">
        <v>#VALUE!</v>
      </c>
      <c r="C471" s="99" cm="1">
        <f t="array" ref="C471">IFERROR(_FV(B471,"Preço"),"-")</f>
        <v>118.98</v>
      </c>
      <c r="D471" s="100" t="s">
        <v>982</v>
      </c>
    </row>
    <row r="472" spans="2:4" x14ac:dyDescent="0.25">
      <c r="B472" s="98" t="e" vm="367">
        <v>#VALUE!</v>
      </c>
      <c r="C472" s="99" cm="1">
        <f t="array" ref="C472">IFERROR(_FV(B472,"Preço"),"-")</f>
        <v>2.97</v>
      </c>
      <c r="D472" s="100" t="s">
        <v>906</v>
      </c>
    </row>
    <row r="473" spans="2:4" x14ac:dyDescent="0.25">
      <c r="B473" s="98" t="e" vm="368">
        <v>#VALUE!</v>
      </c>
      <c r="C473" s="99" cm="1">
        <f t="array" ref="C473">IFERROR(_FV(B473,"Preço"),"-")</f>
        <v>95.5</v>
      </c>
      <c r="D473" s="100" t="s">
        <v>1103</v>
      </c>
    </row>
    <row r="474" spans="2:4" x14ac:dyDescent="0.25">
      <c r="B474" s="98" t="e" vm="369">
        <v>#VALUE!</v>
      </c>
      <c r="C474" s="99" cm="1">
        <f t="array" ref="C474">IFERROR(_FV(B474,"Preço"),"-")</f>
        <v>82.05</v>
      </c>
      <c r="D474" s="100" t="s">
        <v>1102</v>
      </c>
    </row>
    <row r="475" spans="2:4" x14ac:dyDescent="0.25">
      <c r="B475" s="98" t="e" vm="370">
        <v>#VALUE!</v>
      </c>
      <c r="C475" s="99" cm="1">
        <f t="array" ref="C475">IFERROR(_FV(B475,"Preço"),"-")</f>
        <v>9.83</v>
      </c>
      <c r="D475" s="100" t="s">
        <v>1110</v>
      </c>
    </row>
    <row r="476" spans="2:4" x14ac:dyDescent="0.25">
      <c r="B476" s="98" t="e" vm="371">
        <v>#VALUE!</v>
      </c>
      <c r="C476" s="99" cm="1">
        <f t="array" ref="C476">IFERROR(_FV(B476,"Preço"),"-")</f>
        <v>86.49</v>
      </c>
      <c r="D476" s="100" t="s">
        <v>1019</v>
      </c>
    </row>
    <row r="477" spans="2:4" x14ac:dyDescent="0.25">
      <c r="B477" s="98" t="e" vm="372">
        <v>#VALUE!</v>
      </c>
      <c r="C477" s="99" cm="1">
        <f t="array" ref="C477">IFERROR(_FV(B477,"Preço"),"-")</f>
        <v>93.99</v>
      </c>
      <c r="D477" s="100" t="s">
        <v>987</v>
      </c>
    </row>
    <row r="478" spans="2:4" x14ac:dyDescent="0.25">
      <c r="B478" s="98" t="e" vm="373">
        <v>#VALUE!</v>
      </c>
      <c r="C478" s="99" cm="1">
        <f t="array" ref="C478">IFERROR(_FV(B478,"Preço"),"-")</f>
        <v>87.12</v>
      </c>
      <c r="D478" s="100" t="s">
        <v>925</v>
      </c>
    </row>
    <row r="479" spans="2:4" x14ac:dyDescent="0.25">
      <c r="B479" s="98" t="e" vm="374">
        <v>#VALUE!</v>
      </c>
      <c r="C479" s="99" cm="1">
        <f t="array" ref="C479">IFERROR(_FV(B479,"Preço"),"-")</f>
        <v>140</v>
      </c>
      <c r="D479" s="100" t="s">
        <v>908</v>
      </c>
    </row>
    <row r="480" spans="2:4" x14ac:dyDescent="0.25">
      <c r="B480" s="98" t="e" vm="375">
        <v>#VALUE!</v>
      </c>
      <c r="C480" s="99" cm="1">
        <f t="array" ref="C480">IFERROR(_FV(B480,"Preço"),"-")</f>
        <v>102.16</v>
      </c>
      <c r="D480" s="100" t="s">
        <v>912</v>
      </c>
    </row>
    <row r="481" spans="2:4" x14ac:dyDescent="0.25">
      <c r="B481" s="98" t="e" vm="376">
        <v>#VALUE!</v>
      </c>
      <c r="C481" s="99" cm="1">
        <f t="array" ref="C481">IFERROR(_FV(B481,"Preço"),"-")</f>
        <v>8.89</v>
      </c>
      <c r="D481" s="100" t="s">
        <v>825</v>
      </c>
    </row>
    <row r="482" spans="2:4" x14ac:dyDescent="0.25">
      <c r="B482" s="98" t="e" vm="377">
        <v>#VALUE!</v>
      </c>
      <c r="C482" s="99" t="str" cm="1">
        <f t="array" ref="C482">IFERROR(_FV(B482,"Preço"),"-")</f>
        <v>-</v>
      </c>
      <c r="D482" s="100" t="s">
        <v>782</v>
      </c>
    </row>
    <row r="483" spans="2:4" x14ac:dyDescent="0.25">
      <c r="B483" s="98" t="e" vm="378">
        <v>#VALUE!</v>
      </c>
      <c r="C483" s="99" t="str" cm="1">
        <f t="array" ref="C483">IFERROR(_FV(B483,"Preço"),"-")</f>
        <v>-</v>
      </c>
      <c r="D483" s="100" t="s">
        <v>783</v>
      </c>
    </row>
    <row r="484" spans="2:4" x14ac:dyDescent="0.25">
      <c r="B484" s="98" t="e" vm="379">
        <v>#VALUE!</v>
      </c>
      <c r="C484" s="99" cm="1">
        <f t="array" ref="C484">IFERROR(_FV(B484,"Preço"),"-")</f>
        <v>6.3</v>
      </c>
      <c r="D484" s="100" t="s">
        <v>478</v>
      </c>
    </row>
    <row r="485" spans="2:4" x14ac:dyDescent="0.25">
      <c r="B485" s="98" t="e" vm="380">
        <v>#VALUE!</v>
      </c>
      <c r="C485" s="99" cm="1">
        <f t="array" ref="C485">IFERROR(_FV(B485,"Preço"),"-")</f>
        <v>9.26</v>
      </c>
      <c r="D485" s="100" t="s">
        <v>901</v>
      </c>
    </row>
    <row r="486" spans="2:4" x14ac:dyDescent="0.25">
      <c r="B486" s="98" t="e" vm="381">
        <v>#VALUE!</v>
      </c>
      <c r="C486" s="99" cm="1">
        <f t="array" ref="C486">IFERROR(_FV(B486,"Preço"),"-")</f>
        <v>9.07</v>
      </c>
      <c r="D486" s="100" t="s">
        <v>1063</v>
      </c>
    </row>
    <row r="487" spans="2:4" x14ac:dyDescent="0.25">
      <c r="B487" s="98" t="e" vm="382">
        <v>#VALUE!</v>
      </c>
      <c r="C487" s="99" cm="1">
        <f t="array" ref="C487">IFERROR(_FV(B487,"Preço"),"-")</f>
        <v>10.88</v>
      </c>
      <c r="D487" s="100" t="s">
        <v>818</v>
      </c>
    </row>
    <row r="488" spans="2:4" x14ac:dyDescent="0.25">
      <c r="B488" s="98" t="e" vm="383">
        <v>#VALUE!</v>
      </c>
      <c r="C488" s="99" cm="1">
        <f t="array" ref="C488">IFERROR(_FV(B488,"Preço"),"-")</f>
        <v>92.15</v>
      </c>
      <c r="D488" s="100" t="s">
        <v>960</v>
      </c>
    </row>
    <row r="489" spans="2:4" x14ac:dyDescent="0.25">
      <c r="B489" s="98" t="e" vm="384">
        <v>#VALUE!</v>
      </c>
      <c r="C489" s="99" cm="1">
        <f t="array" ref="C489">IFERROR(_FV(B489,"Preço"),"-")</f>
        <v>164.1</v>
      </c>
      <c r="D489" s="100" t="s">
        <v>854</v>
      </c>
    </row>
    <row r="490" spans="2:4" x14ac:dyDescent="0.25">
      <c r="B490" s="98" t="e" vm="385">
        <v>#VALUE!</v>
      </c>
      <c r="C490" s="99" cm="1">
        <f t="array" ref="C490">IFERROR(_FV(B490,"Preço"),"-")</f>
        <v>18.48</v>
      </c>
      <c r="D490" s="100" t="s">
        <v>954</v>
      </c>
    </row>
    <row r="491" spans="2:4" x14ac:dyDescent="0.25">
      <c r="B491" s="98" t="e" vm="386">
        <v>#VALUE!</v>
      </c>
      <c r="C491" s="99" cm="1">
        <f t="array" ref="C491">IFERROR(_FV(B491,"Preço"),"-")</f>
        <v>85.4</v>
      </c>
      <c r="D491" s="100" t="s">
        <v>827</v>
      </c>
    </row>
    <row r="492" spans="2:4" x14ac:dyDescent="0.25">
      <c r="B492" s="98" t="e" vm="387">
        <v>#VALUE!</v>
      </c>
      <c r="C492" s="99" cm="1">
        <f t="array" ref="C492">IFERROR(_FV(B492,"Preço"),"-")</f>
        <v>67.5</v>
      </c>
      <c r="D492" s="100" t="s">
        <v>868</v>
      </c>
    </row>
    <row r="493" spans="2:4" x14ac:dyDescent="0.25">
      <c r="B493" s="98" t="e" vm="388">
        <v>#VALUE!</v>
      </c>
      <c r="C493" s="99" cm="1">
        <f t="array" ref="C493">IFERROR(_FV(B493,"Preço"),"-")</f>
        <v>104.73</v>
      </c>
      <c r="D493" s="100" t="s">
        <v>846</v>
      </c>
    </row>
    <row r="494" spans="2:4" x14ac:dyDescent="0.25">
      <c r="B494" s="98" t="e" vm="389">
        <v>#VALUE!</v>
      </c>
      <c r="C494" s="99" cm="1">
        <f t="array" ref="C494">IFERROR(_FV(B494,"Preço"),"-")</f>
        <v>1.68</v>
      </c>
      <c r="D494" s="100" t="s">
        <v>864</v>
      </c>
    </row>
    <row r="495" spans="2:4" x14ac:dyDescent="0.25">
      <c r="B495" s="98" t="e" vm="390">
        <v>#VALUE!</v>
      </c>
      <c r="C495" s="99" cm="1">
        <f t="array" ref="C495">IFERROR(_FV(B495,"Preço"),"-")</f>
        <v>73.900000000000006</v>
      </c>
      <c r="D495" s="100" t="s">
        <v>855</v>
      </c>
    </row>
    <row r="496" spans="2:4" x14ac:dyDescent="0.25">
      <c r="B496" s="98" t="e" vm="391">
        <v>#VALUE!</v>
      </c>
      <c r="C496" s="99" cm="1">
        <f t="array" ref="C496">IFERROR(_FV(B496,"Preço"),"-")</f>
        <v>89.51</v>
      </c>
      <c r="D496" s="100" t="s">
        <v>849</v>
      </c>
    </row>
    <row r="497" spans="2:4" x14ac:dyDescent="0.25">
      <c r="B497" s="98" t="e" vm="392">
        <v>#VALUE!</v>
      </c>
      <c r="C497" s="99" cm="1">
        <f t="array" ref="C497">IFERROR(_FV(B497,"Preço"),"-")</f>
        <v>49.34</v>
      </c>
      <c r="D497" s="100" t="s">
        <v>858</v>
      </c>
    </row>
    <row r="498" spans="2:4" x14ac:dyDescent="0.25">
      <c r="B498" s="98" t="e" vm="393">
        <v>#VALUE!</v>
      </c>
      <c r="C498" s="99" cm="1">
        <f t="array" ref="C498">IFERROR(_FV(B498,"Preço"),"-")</f>
        <v>81.27</v>
      </c>
      <c r="D498" s="100" t="s">
        <v>877</v>
      </c>
    </row>
    <row r="499" spans="2:4" x14ac:dyDescent="0.25">
      <c r="B499" s="98" t="e" vm="394">
        <v>#VALUE!</v>
      </c>
      <c r="C499" s="99" cm="1">
        <f t="array" ref="C499">IFERROR(_FV(B499,"Preço"),"-")</f>
        <v>254.99</v>
      </c>
      <c r="D499" s="100" t="s">
        <v>882</v>
      </c>
    </row>
    <row r="500" spans="2:4" x14ac:dyDescent="0.25">
      <c r="B500" s="98" t="e" vm="395">
        <v>#VALUE!</v>
      </c>
      <c r="C500" s="99" cm="1">
        <f t="array" ref="C500">IFERROR(_FV(B500,"Preço"),"-")</f>
        <v>10.96</v>
      </c>
      <c r="D500" s="100" t="s">
        <v>875</v>
      </c>
    </row>
    <row r="501" spans="2:4" x14ac:dyDescent="0.25">
      <c r="B501" s="98" t="e" vm="396">
        <v>#VALUE!</v>
      </c>
      <c r="C501" s="99" cm="1">
        <f t="array" ref="C501">IFERROR(_FV(B501,"Preço"),"-")</f>
        <v>56.48</v>
      </c>
      <c r="D501" s="100" t="s">
        <v>826</v>
      </c>
    </row>
    <row r="502" spans="2:4" x14ac:dyDescent="0.25">
      <c r="B502" s="98" t="e" vm="397">
        <v>#VALUE!</v>
      </c>
      <c r="C502" s="99" cm="1">
        <f t="array" ref="C502">IFERROR(_FV(B502,"Preço"),"-")</f>
        <v>80</v>
      </c>
      <c r="D502" s="100" t="s">
        <v>874</v>
      </c>
    </row>
    <row r="503" spans="2:4" x14ac:dyDescent="0.25">
      <c r="B503" s="98" t="e" vm="398">
        <v>#VALUE!</v>
      </c>
      <c r="C503" s="99" cm="1">
        <f t="array" ref="C503">IFERROR(_FV(B503,"Preço"),"-")</f>
        <v>1911.01</v>
      </c>
      <c r="D503" s="100" t="s">
        <v>1024</v>
      </c>
    </row>
    <row r="504" spans="2:4" x14ac:dyDescent="0.25">
      <c r="B504" s="98" t="e" vm="399">
        <v>#VALUE!</v>
      </c>
      <c r="C504" s="99" cm="1">
        <f t="array" ref="C504">IFERROR(_FV(B504,"Preço"),"-")</f>
        <v>8.1999999999999993</v>
      </c>
      <c r="D504" s="100" t="s">
        <v>887</v>
      </c>
    </row>
    <row r="505" spans="2:4" x14ac:dyDescent="0.25">
      <c r="B505" s="98" t="e" vm="400">
        <v>#VALUE!</v>
      </c>
      <c r="C505" s="99" cm="1">
        <f t="array" ref="C505">IFERROR(_FV(B505,"Preço"),"-")</f>
        <v>9.82</v>
      </c>
      <c r="D505" s="100" t="s">
        <v>968</v>
      </c>
    </row>
    <row r="506" spans="2:4" x14ac:dyDescent="0.25">
      <c r="B506" s="98" t="e" vm="401">
        <v>#VALUE!</v>
      </c>
      <c r="C506" s="99" cm="1">
        <f t="array" ref="C506">IFERROR(_FV(B506,"Preço"),"-")</f>
        <v>7.89</v>
      </c>
      <c r="D506" s="100" t="s">
        <v>920</v>
      </c>
    </row>
    <row r="507" spans="2:4" x14ac:dyDescent="0.25">
      <c r="B507" s="98" t="e" vm="402">
        <v>#VALUE!</v>
      </c>
      <c r="C507" s="99" cm="1">
        <f t="array" ref="C507">IFERROR(_FV(B507,"Preço"),"-")</f>
        <v>9.17</v>
      </c>
      <c r="D507" s="100" t="s">
        <v>914</v>
      </c>
    </row>
    <row r="508" spans="2:4" x14ac:dyDescent="0.25">
      <c r="B508" s="98" t="e" vm="403">
        <v>#VALUE!</v>
      </c>
      <c r="C508" s="99" cm="1">
        <f t="array" ref="C508">IFERROR(_FV(B508,"Preço"),"-")</f>
        <v>116</v>
      </c>
      <c r="D508" s="100" t="s">
        <v>950</v>
      </c>
    </row>
    <row r="509" spans="2:4" x14ac:dyDescent="0.25">
      <c r="B509" s="98" t="e" vm="404">
        <v>#VALUE!</v>
      </c>
      <c r="C509" s="99" cm="1">
        <f t="array" ref="C509">IFERROR(_FV(B509,"Preço"),"-")</f>
        <v>11.38</v>
      </c>
      <c r="D509" s="100" t="s">
        <v>989</v>
      </c>
    </row>
    <row r="510" spans="2:4" x14ac:dyDescent="0.25">
      <c r="B510" s="98" t="e" vm="405">
        <v>#VALUE!</v>
      </c>
      <c r="C510" s="99" cm="1">
        <f t="array" ref="C510">IFERROR(_FV(B510,"Preço"),"-")</f>
        <v>69.959999999999994</v>
      </c>
      <c r="D510" s="100" t="s">
        <v>838</v>
      </c>
    </row>
    <row r="511" spans="2:4" x14ac:dyDescent="0.25">
      <c r="B511" s="98" t="e" vm="406">
        <v>#VALUE!</v>
      </c>
      <c r="C511" s="99" cm="1">
        <f t="array" ref="C511">IFERROR(_FV(B511,"Preço"),"-")</f>
        <v>78.16</v>
      </c>
      <c r="D511" s="100" t="s">
        <v>955</v>
      </c>
    </row>
    <row r="512" spans="2:4" x14ac:dyDescent="0.25">
      <c r="B512" s="98" t="e" vm="407">
        <v>#VALUE!</v>
      </c>
      <c r="C512" s="99" cm="1">
        <f t="array" ref="C512">IFERROR(_FV(B512,"Preço"),"-")</f>
        <v>75.900000000000006</v>
      </c>
      <c r="D512" s="100" t="s">
        <v>964</v>
      </c>
    </row>
    <row r="513" spans="2:4" x14ac:dyDescent="0.25">
      <c r="B513" s="98" t="e" vm="408">
        <v>#VALUE!</v>
      </c>
      <c r="C513" s="99" cm="1">
        <f t="array" ref="C513">IFERROR(_FV(B513,"Preço"),"-")</f>
        <v>82.71</v>
      </c>
      <c r="D513" s="100" t="s">
        <v>985</v>
      </c>
    </row>
    <row r="514" spans="2:4" x14ac:dyDescent="0.25">
      <c r="B514" s="98" t="e" vm="409">
        <v>#VALUE!</v>
      </c>
      <c r="C514" s="99" cm="1">
        <f t="array" ref="C514">IFERROR(_FV(B514,"Preço"),"-")</f>
        <v>82.66</v>
      </c>
      <c r="D514" s="100" t="s">
        <v>992</v>
      </c>
    </row>
    <row r="515" spans="2:4" x14ac:dyDescent="0.25">
      <c r="B515" s="98" t="e" vm="410">
        <v>#VALUE!</v>
      </c>
      <c r="C515" s="99" cm="1">
        <f t="array" ref="C515">IFERROR(_FV(B515,"Preço"),"-")</f>
        <v>37.58</v>
      </c>
      <c r="D515" s="100" t="s">
        <v>1016</v>
      </c>
    </row>
    <row r="516" spans="2:4" x14ac:dyDescent="0.25">
      <c r="B516" s="98" t="e" vm="411">
        <v>#VALUE!</v>
      </c>
      <c r="C516" s="99" cm="1">
        <f t="array" ref="C516">IFERROR(_FV(B516,"Preço"),"-")</f>
        <v>76.75</v>
      </c>
      <c r="D516" s="100" t="s">
        <v>1055</v>
      </c>
    </row>
    <row r="517" spans="2:4" x14ac:dyDescent="0.25">
      <c r="B517" s="98" t="e" vm="412">
        <v>#VALUE!</v>
      </c>
      <c r="C517" s="99" cm="1">
        <f t="array" ref="C517">IFERROR(_FV(B517,"Preço"),"-")</f>
        <v>89.7</v>
      </c>
      <c r="D517" s="100" t="s">
        <v>1043</v>
      </c>
    </row>
    <row r="518" spans="2:4" x14ac:dyDescent="0.25">
      <c r="B518" s="98" t="e" vm="413">
        <v>#VALUE!</v>
      </c>
      <c r="C518" s="99" cm="1">
        <f t="array" ref="C518">IFERROR(_FV(B518,"Preço"),"-")</f>
        <v>43.16</v>
      </c>
      <c r="D518" s="100" t="s">
        <v>1052</v>
      </c>
    </row>
    <row r="519" spans="2:4" x14ac:dyDescent="0.25">
      <c r="B519" s="98" t="e" vm="414">
        <v>#VALUE!</v>
      </c>
      <c r="C519" s="99" cm="1">
        <f t="array" ref="C519">IFERROR(_FV(B519,"Preço"),"-")</f>
        <v>102.49</v>
      </c>
      <c r="D519" s="100" t="s">
        <v>1026</v>
      </c>
    </row>
    <row r="520" spans="2:4" x14ac:dyDescent="0.25">
      <c r="B520" s="98" t="e" vm="415">
        <v>#VALUE!</v>
      </c>
      <c r="C520" s="99" cm="1">
        <f t="array" ref="C520">IFERROR(_FV(B520,"Preço"),"-")</f>
        <v>92.07</v>
      </c>
      <c r="D520" s="100" t="s">
        <v>1094</v>
      </c>
    </row>
    <row r="521" spans="2:4" x14ac:dyDescent="0.25">
      <c r="B521" s="98" t="e" vm="416">
        <v>#VALUE!</v>
      </c>
      <c r="C521" s="99" cm="1">
        <f t="array" ref="C521">IFERROR(_FV(B521,"Preço"),"-")</f>
        <v>6.04</v>
      </c>
      <c r="D521" s="100" t="s">
        <v>391</v>
      </c>
    </row>
    <row r="522" spans="2:4" x14ac:dyDescent="0.25">
      <c r="B522" s="98" t="e" vm="417">
        <v>#VALUE!</v>
      </c>
      <c r="C522" s="99" cm="1">
        <f t="array" ref="C522">IFERROR(_FV(B522,"Preço"),"-")</f>
        <v>6.25</v>
      </c>
      <c r="D522" s="100" t="s">
        <v>392</v>
      </c>
    </row>
    <row r="523" spans="2:4" x14ac:dyDescent="0.25">
      <c r="B523" s="98" t="e" vm="418">
        <v>#VALUE!</v>
      </c>
      <c r="C523" s="99" cm="1">
        <f t="array" ref="C523">IFERROR(_FV(B523,"Preço"),"-")</f>
        <v>16.34</v>
      </c>
      <c r="D523" s="100" t="s">
        <v>482</v>
      </c>
    </row>
    <row r="524" spans="2:4" x14ac:dyDescent="0.25">
      <c r="B524" s="98" t="e" vm="419">
        <v>#VALUE!</v>
      </c>
      <c r="C524" s="99" t="str" cm="1">
        <f t="array" ref="C524">IFERROR(_FV(B524,"Preço"),"-")</f>
        <v>-</v>
      </c>
      <c r="D524" s="100" t="s">
        <v>481</v>
      </c>
    </row>
    <row r="525" spans="2:4" x14ac:dyDescent="0.25">
      <c r="B525" s="98" t="e" vm="420">
        <v>#VALUE!</v>
      </c>
      <c r="C525" s="99" cm="1">
        <f t="array" ref="C525">IFERROR(_FV(B525,"Preço"),"-")</f>
        <v>15.35</v>
      </c>
      <c r="D525" s="100" t="s">
        <v>484</v>
      </c>
    </row>
    <row r="526" spans="2:4" x14ac:dyDescent="0.25">
      <c r="B526" s="98" t="e" vm="421">
        <v>#VALUE!</v>
      </c>
      <c r="C526" s="99" cm="1">
        <f t="array" ref="C526">IFERROR(_FV(B526,"Preço"),"-")</f>
        <v>7.5803000000000003</v>
      </c>
      <c r="D526" s="100" t="s">
        <v>154</v>
      </c>
    </row>
    <row r="527" spans="2:4" x14ac:dyDescent="0.25">
      <c r="B527" s="98" t="e" vm="422">
        <v>#VALUE!</v>
      </c>
      <c r="C527" s="99" cm="1">
        <f t="array" ref="C527">IFERROR(_FV(B527,"Preço"),"-")</f>
        <v>83.02</v>
      </c>
      <c r="D527" s="100" t="s">
        <v>881</v>
      </c>
    </row>
    <row r="528" spans="2:4" x14ac:dyDescent="0.25">
      <c r="B528" s="98" t="e" vm="423">
        <v>#VALUE!</v>
      </c>
      <c r="C528" s="99" cm="1">
        <f t="array" ref="C528">IFERROR(_FV(B528,"Preço"),"-")</f>
        <v>73.36</v>
      </c>
      <c r="D528" s="100" t="s">
        <v>1014</v>
      </c>
    </row>
    <row r="529" spans="2:4" x14ac:dyDescent="0.25">
      <c r="B529" s="98" t="e" vm="424">
        <v>#VALUE!</v>
      </c>
      <c r="C529" s="99" cm="1">
        <f t="array" ref="C529">IFERROR(_FV(B529,"Preço"),"-")</f>
        <v>1.97</v>
      </c>
      <c r="D529" s="100" t="s">
        <v>488</v>
      </c>
    </row>
    <row r="530" spans="2:4" x14ac:dyDescent="0.25">
      <c r="B530" s="98" t="e" vm="425">
        <v>#VALUE!</v>
      </c>
      <c r="C530" s="99" cm="1">
        <f t="array" ref="C530">IFERROR(_FV(B530,"Preço"),"-")</f>
        <v>10.18</v>
      </c>
      <c r="D530" s="100" t="s">
        <v>492</v>
      </c>
    </row>
    <row r="531" spans="2:4" x14ac:dyDescent="0.25">
      <c r="B531" s="98" t="e" vm="426">
        <v>#VALUE!</v>
      </c>
      <c r="C531" s="99" cm="1">
        <f t="array" ref="C531">IFERROR(_FV(B531,"Preço"),"-")</f>
        <v>73.34</v>
      </c>
      <c r="D531" s="100" t="s">
        <v>916</v>
      </c>
    </row>
    <row r="532" spans="2:4" x14ac:dyDescent="0.25">
      <c r="B532" s="98" t="e" vm="427">
        <v>#VALUE!</v>
      </c>
      <c r="C532" s="99" cm="1">
        <f t="array" ref="C532">IFERROR(_FV(B532,"Preço"),"-")</f>
        <v>69</v>
      </c>
      <c r="D532" s="100" t="s">
        <v>915</v>
      </c>
    </row>
    <row r="533" spans="2:4" x14ac:dyDescent="0.25">
      <c r="B533" s="98" t="e" vm="428">
        <v>#VALUE!</v>
      </c>
      <c r="C533" s="99" cm="1">
        <f t="array" ref="C533">IFERROR(_FV(B533,"Preço"),"-")</f>
        <v>88.15</v>
      </c>
      <c r="D533" s="100" t="s">
        <v>917</v>
      </c>
    </row>
    <row r="534" spans="2:4" x14ac:dyDescent="0.25">
      <c r="B534" s="98" t="e" vm="429">
        <v>#VALUE!</v>
      </c>
      <c r="C534" s="99" cm="1">
        <f t="array" ref="C534">IFERROR(_FV(B534,"Preço"),"-")</f>
        <v>14</v>
      </c>
      <c r="D534" s="100" t="s">
        <v>504</v>
      </c>
    </row>
    <row r="535" spans="2:4" x14ac:dyDescent="0.25">
      <c r="B535" s="98" t="e" vm="430">
        <v>#VALUE!</v>
      </c>
      <c r="C535" s="99" cm="1">
        <f t="array" ref="C535">IFERROR(_FV(B535,"Preço"),"-")</f>
        <v>1.84</v>
      </c>
      <c r="D535" s="100" t="s">
        <v>489</v>
      </c>
    </row>
    <row r="536" spans="2:4" x14ac:dyDescent="0.25">
      <c r="B536" s="98" t="e" vm="431">
        <v>#VALUE!</v>
      </c>
      <c r="C536" s="99" cm="1">
        <f t="array" ref="C536">IFERROR(_FV(B536,"Preço"),"-")</f>
        <v>20.04</v>
      </c>
      <c r="D536" s="100" t="s">
        <v>493</v>
      </c>
    </row>
    <row r="537" spans="2:4" x14ac:dyDescent="0.25">
      <c r="B537" s="98" t="e" vm="432">
        <v>#VALUE!</v>
      </c>
      <c r="C537" s="99" cm="1">
        <f t="array" ref="C537">IFERROR(_FV(B537,"Preço"),"-")</f>
        <v>21.47</v>
      </c>
      <c r="D537" s="100" t="s">
        <v>494</v>
      </c>
    </row>
    <row r="538" spans="2:4" x14ac:dyDescent="0.25">
      <c r="B538" s="98" t="e" vm="433">
        <v>#VALUE!</v>
      </c>
      <c r="C538" s="99" cm="1">
        <f t="array" ref="C538">IFERROR(_FV(B538,"Preço"),"-")</f>
        <v>5.01</v>
      </c>
      <c r="D538" s="100" t="s">
        <v>617</v>
      </c>
    </row>
    <row r="539" spans="2:4" x14ac:dyDescent="0.25">
      <c r="B539" s="98" t="e" vm="434">
        <v>#VALUE!</v>
      </c>
      <c r="C539" s="99" cm="1">
        <f t="array" ref="C539">IFERROR(_FV(B539,"Preço"),"-")</f>
        <v>114.16</v>
      </c>
      <c r="D539" s="100" t="s">
        <v>919</v>
      </c>
    </row>
    <row r="540" spans="2:4" x14ac:dyDescent="0.25">
      <c r="B540" s="98" t="e" vm="435">
        <v>#VALUE!</v>
      </c>
      <c r="C540" s="99" cm="1">
        <f t="array" ref="C540">IFERROR(_FV(B540,"Preço"),"-")</f>
        <v>41.212800000000001</v>
      </c>
      <c r="D540" s="100" t="s">
        <v>164</v>
      </c>
    </row>
    <row r="541" spans="2:4" x14ac:dyDescent="0.25">
      <c r="B541" s="98" t="e" vm="436">
        <v>#VALUE!</v>
      </c>
      <c r="C541" s="99" cm="1">
        <f t="array" ref="C541">IFERROR(_FV(B541,"Preço"),"-")</f>
        <v>2.5299999999999998</v>
      </c>
      <c r="D541" s="100" t="s">
        <v>500</v>
      </c>
    </row>
    <row r="542" spans="2:4" x14ac:dyDescent="0.25">
      <c r="B542" s="98" t="e" vm="437">
        <v>#VALUE!</v>
      </c>
      <c r="C542" s="99" cm="1">
        <f t="array" ref="C542">IFERROR(_FV(B542,"Preço"),"-")</f>
        <v>0.26500000000000001</v>
      </c>
      <c r="D542" s="100" t="s">
        <v>168</v>
      </c>
    </row>
    <row r="543" spans="2:4" x14ac:dyDescent="0.25">
      <c r="B543" s="98" t="e" vm="438">
        <v>#VALUE!</v>
      </c>
      <c r="C543" s="99" cm="1">
        <f t="array" ref="C543">IFERROR(_FV(B543,"Preço"),"-")</f>
        <v>2.81</v>
      </c>
      <c r="D543" s="100" t="s">
        <v>502</v>
      </c>
    </row>
    <row r="544" spans="2:4" x14ac:dyDescent="0.25">
      <c r="B544" s="98" t="e" vm="439">
        <v>#VALUE!</v>
      </c>
      <c r="C544" s="99" cm="1">
        <f t="array" ref="C544">IFERROR(_FV(B544,"Preço"),"-")</f>
        <v>18.97</v>
      </c>
      <c r="D544" s="100" t="s">
        <v>495</v>
      </c>
    </row>
    <row r="545" spans="2:4" x14ac:dyDescent="0.25">
      <c r="B545" s="98" t="e" vm="440">
        <v>#VALUE!</v>
      </c>
      <c r="C545" s="99" cm="1">
        <f t="array" ref="C545">IFERROR(_FV(B545,"Preço"),"-")</f>
        <v>19.010000000000002</v>
      </c>
      <c r="D545" s="100" t="s">
        <v>161</v>
      </c>
    </row>
    <row r="546" spans="2:4" x14ac:dyDescent="0.25">
      <c r="B546" s="98" t="e" vm="441">
        <v>#VALUE!</v>
      </c>
      <c r="C546" s="99" cm="1">
        <f t="array" ref="C546">IFERROR(_FV(B546,"Preço"),"-")</f>
        <v>25.24</v>
      </c>
      <c r="D546" s="100" t="s">
        <v>365</v>
      </c>
    </row>
    <row r="547" spans="2:4" x14ac:dyDescent="0.25">
      <c r="B547" s="98" t="e" vm="442">
        <v>#VALUE!</v>
      </c>
      <c r="C547" s="99" cm="1">
        <f t="array" ref="C547">IFERROR(_FV(B547,"Preço"),"-")</f>
        <v>25.88</v>
      </c>
      <c r="D547" s="100" t="s">
        <v>366</v>
      </c>
    </row>
    <row r="548" spans="2:4" x14ac:dyDescent="0.25">
      <c r="B548" s="98" t="e" vm="443">
        <v>#VALUE!</v>
      </c>
      <c r="C548" s="99" cm="1">
        <f t="array" ref="C548">IFERROR(_FV(B548,"Preço"),"-")</f>
        <v>6.6</v>
      </c>
      <c r="D548" s="100" t="s">
        <v>503</v>
      </c>
    </row>
    <row r="549" spans="2:4" x14ac:dyDescent="0.25">
      <c r="B549" s="98" t="e" vm="444">
        <v>#VALUE!</v>
      </c>
      <c r="C549" s="99" cm="1">
        <f t="array" ref="C549">IFERROR(_FV(B549,"Preço"),"-")</f>
        <v>7.89</v>
      </c>
      <c r="D549" s="100" t="s">
        <v>721</v>
      </c>
    </row>
    <row r="550" spans="2:4" x14ac:dyDescent="0.25">
      <c r="B550" s="98" t="e" vm="445">
        <v>#VALUE!</v>
      </c>
      <c r="C550" s="99" cm="1">
        <f t="array" ref="C550">IFERROR(_FV(B550,"Preço"),"-")</f>
        <v>7.13</v>
      </c>
      <c r="D550" s="100" t="s">
        <v>496</v>
      </c>
    </row>
    <row r="551" spans="2:4" x14ac:dyDescent="0.25">
      <c r="B551" s="98" t="e" vm="446">
        <v>#VALUE!</v>
      </c>
      <c r="C551" s="99" cm="1">
        <f t="array" ref="C551">IFERROR(_FV(B551,"Preço"),"-")</f>
        <v>13.23</v>
      </c>
      <c r="D551" s="100" t="s">
        <v>700</v>
      </c>
    </row>
    <row r="552" spans="2:4" x14ac:dyDescent="0.25">
      <c r="B552" s="98" t="e" vm="447">
        <v>#VALUE!</v>
      </c>
      <c r="C552" s="99" cm="1">
        <f t="array" ref="C552">IFERROR(_FV(B552,"Preço"),"-")</f>
        <v>0.65</v>
      </c>
      <c r="D552" s="100" t="s">
        <v>328</v>
      </c>
    </row>
    <row r="553" spans="2:4" x14ac:dyDescent="0.25">
      <c r="B553" s="98" t="e" vm="448">
        <v>#VALUE!</v>
      </c>
      <c r="C553" s="99" cm="1">
        <f t="array" ref="C553">IFERROR(_FV(B553,"Preço"),"-")</f>
        <v>97</v>
      </c>
      <c r="D553" s="100" t="s">
        <v>921</v>
      </c>
    </row>
    <row r="554" spans="2:4" x14ac:dyDescent="0.25">
      <c r="B554" s="98" t="e" vm="449">
        <v>#VALUE!</v>
      </c>
      <c r="C554" s="99" cm="1">
        <f t="array" ref="C554">IFERROR(_FV(B554,"Preço"),"-")</f>
        <v>5.14</v>
      </c>
      <c r="D554" s="100" t="s">
        <v>505</v>
      </c>
    </row>
    <row r="555" spans="2:4" x14ac:dyDescent="0.25">
      <c r="B555" s="98" t="e" vm="450">
        <v>#VALUE!</v>
      </c>
      <c r="C555" s="99" cm="1">
        <f t="array" ref="C555">IFERROR(_FV(B555,"Preço"),"-")</f>
        <v>9.11</v>
      </c>
      <c r="D555" s="100" t="s">
        <v>913</v>
      </c>
    </row>
    <row r="556" spans="2:4" x14ac:dyDescent="0.25">
      <c r="B556" s="98" t="e" vm="451">
        <v>#VALUE!</v>
      </c>
      <c r="C556" s="99" cm="1">
        <f t="array" ref="C556">IFERROR(_FV(B556,"Preço"),"-")</f>
        <v>90.14</v>
      </c>
      <c r="D556" s="100" t="s">
        <v>924</v>
      </c>
    </row>
    <row r="557" spans="2:4" x14ac:dyDescent="0.25">
      <c r="B557" s="98" t="e" vm="452">
        <v>#VALUE!</v>
      </c>
      <c r="C557" s="99" cm="1">
        <f t="array" ref="C557">IFERROR(_FV(B557,"Preço"),"-")</f>
        <v>2.5</v>
      </c>
      <c r="D557" s="100" t="s">
        <v>506</v>
      </c>
    </row>
    <row r="558" spans="2:4" x14ac:dyDescent="0.25">
      <c r="B558" s="98" t="e" vm="453">
        <v>#VALUE!</v>
      </c>
      <c r="C558" s="99" cm="1">
        <f t="array" ref="C558">IFERROR(_FV(B558,"Preço"),"-")</f>
        <v>1.0900000000000001</v>
      </c>
      <c r="D558" s="100" t="s">
        <v>507</v>
      </c>
    </row>
    <row r="559" spans="2:4" x14ac:dyDescent="0.25">
      <c r="B559" s="98" t="e" vm="454">
        <v>#VALUE!</v>
      </c>
      <c r="C559" s="99" cm="1">
        <f t="array" ref="C559">IFERROR(_FV(B559,"Preço"),"-")</f>
        <v>3.88</v>
      </c>
      <c r="D559" s="100" t="s">
        <v>508</v>
      </c>
    </row>
    <row r="560" spans="2:4" x14ac:dyDescent="0.25">
      <c r="B560" s="98" t="e" vm="455">
        <v>#VALUE!</v>
      </c>
      <c r="C560" s="99" cm="1">
        <f t="array" ref="C560">IFERROR(_FV(B560,"Preço"),"-")</f>
        <v>5.0000000000000001E-3</v>
      </c>
      <c r="D560" s="100" t="s">
        <v>160</v>
      </c>
    </row>
    <row r="561" spans="2:4" x14ac:dyDescent="0.25">
      <c r="B561" s="98" t="e" vm="456">
        <v>#VALUE!</v>
      </c>
      <c r="C561" s="99" cm="1">
        <f t="array" ref="C561">IFERROR(_FV(B561,"Preço"),"-")</f>
        <v>51.031599999999997</v>
      </c>
      <c r="D561" s="100" t="s">
        <v>158</v>
      </c>
    </row>
    <row r="562" spans="2:4" x14ac:dyDescent="0.25">
      <c r="B562" s="98" t="e" vm="457">
        <v>#VALUE!</v>
      </c>
      <c r="C562" s="99" cm="1">
        <f t="array" ref="C562">IFERROR(_FV(B562,"Preço"),"-")</f>
        <v>34.049999999999997</v>
      </c>
      <c r="D562" s="100" t="s">
        <v>1120</v>
      </c>
    </row>
    <row r="563" spans="2:4" x14ac:dyDescent="0.25">
      <c r="B563" s="98" t="e" vm="458">
        <v>#VALUE!</v>
      </c>
      <c r="C563" s="99" cm="1">
        <f t="array" ref="C563">IFERROR(_FV(B563,"Preço"),"-")</f>
        <v>50.39</v>
      </c>
      <c r="D563" s="100" t="s">
        <v>159</v>
      </c>
    </row>
    <row r="564" spans="2:4" x14ac:dyDescent="0.25">
      <c r="B564" s="98" t="e" vm="459">
        <v>#VALUE!</v>
      </c>
      <c r="C564" s="99" cm="1">
        <f t="array" ref="C564">IFERROR(_FV(B564,"Preço"),"-")</f>
        <v>4.9800000000000004</v>
      </c>
      <c r="D564" s="100" t="s">
        <v>510</v>
      </c>
    </row>
    <row r="565" spans="2:4" x14ac:dyDescent="0.25">
      <c r="B565" s="98" t="e" vm="460">
        <v>#VALUE!</v>
      </c>
      <c r="C565" s="99" cm="1">
        <f t="array" ref="C565">IFERROR(_FV(B565,"Preço"),"-")</f>
        <v>36.15</v>
      </c>
      <c r="D565" s="100" t="s">
        <v>928</v>
      </c>
    </row>
    <row r="566" spans="2:4" x14ac:dyDescent="0.25">
      <c r="B566" s="98" t="e" vm="461">
        <v>#VALUE!</v>
      </c>
      <c r="C566" s="99" cm="1">
        <f t="array" ref="C566">IFERROR(_FV(B566,"Preço"),"-")</f>
        <v>75.510000000000005</v>
      </c>
      <c r="D566" s="100" t="s">
        <v>926</v>
      </c>
    </row>
    <row r="567" spans="2:4" x14ac:dyDescent="0.25">
      <c r="B567" s="98" t="e" vm="462">
        <v>#VALUE!</v>
      </c>
      <c r="C567" s="99" cm="1">
        <f t="array" ref="C567">IFERROR(_FV(B567,"Preço"),"-")</f>
        <v>43.06</v>
      </c>
      <c r="D567" s="100" t="s">
        <v>923</v>
      </c>
    </row>
    <row r="568" spans="2:4" x14ac:dyDescent="0.25">
      <c r="B568" s="98" t="e" vm="463">
        <v>#VALUE!</v>
      </c>
      <c r="C568" s="99" cm="1">
        <f t="array" ref="C568">IFERROR(_FV(B568,"Preço"),"-")</f>
        <v>79.319999999999993</v>
      </c>
      <c r="D568" s="100" t="s">
        <v>940</v>
      </c>
    </row>
    <row r="569" spans="2:4" x14ac:dyDescent="0.25">
      <c r="B569" s="98" t="e" vm="464">
        <v>#VALUE!</v>
      </c>
      <c r="C569" s="99" cm="1">
        <f t="array" ref="C569">IFERROR(_FV(B569,"Preço"),"-")</f>
        <v>3.66</v>
      </c>
      <c r="D569" s="100" t="s">
        <v>943</v>
      </c>
    </row>
    <row r="570" spans="2:4" x14ac:dyDescent="0.25">
      <c r="B570" s="98" t="e" vm="465">
        <v>#VALUE!</v>
      </c>
      <c r="C570" s="99" cm="1">
        <f t="array" ref="C570">IFERROR(_FV(B570,"Preço"),"-")</f>
        <v>8.5299999999999994</v>
      </c>
      <c r="D570" s="100" t="s">
        <v>944</v>
      </c>
    </row>
    <row r="571" spans="2:4" x14ac:dyDescent="0.25">
      <c r="B571" s="98" t="e" vm="466">
        <v>#VALUE!</v>
      </c>
      <c r="C571" s="99" cm="1">
        <f t="array" ref="C571">IFERROR(_FV(B571,"Preço"),"-")</f>
        <v>88</v>
      </c>
      <c r="D571" s="100" t="s">
        <v>942</v>
      </c>
    </row>
    <row r="572" spans="2:4" x14ac:dyDescent="0.25">
      <c r="B572" s="98" t="e" vm="467">
        <v>#VALUE!</v>
      </c>
      <c r="C572" s="99" cm="1">
        <f t="array" ref="C572">IFERROR(_FV(B572,"Preço"),"-")</f>
        <v>77.55</v>
      </c>
      <c r="D572" s="100" t="s">
        <v>929</v>
      </c>
    </row>
    <row r="573" spans="2:4" x14ac:dyDescent="0.25">
      <c r="B573" s="98" t="e" vm="468">
        <v>#VALUE!</v>
      </c>
      <c r="C573" s="99" cm="1">
        <f t="array" ref="C573">IFERROR(_FV(B573,"Preço"),"-")</f>
        <v>2.71</v>
      </c>
      <c r="D573" s="100" t="s">
        <v>509</v>
      </c>
    </row>
    <row r="574" spans="2:4" x14ac:dyDescent="0.25">
      <c r="B574" s="98" t="e" vm="469">
        <v>#VALUE!</v>
      </c>
      <c r="C574" s="99" t="str" cm="1">
        <f t="array" ref="C574">IFERROR(_FV(B574,"Preço"),"-")</f>
        <v>-</v>
      </c>
      <c r="D574" s="100" t="s">
        <v>513</v>
      </c>
    </row>
    <row r="575" spans="2:4" x14ac:dyDescent="0.25">
      <c r="B575" s="98" t="e" vm="470">
        <v>#VALUE!</v>
      </c>
      <c r="C575" s="99" cm="1">
        <f t="array" ref="C575">IFERROR(_FV(B575,"Preço"),"-")</f>
        <v>6.5</v>
      </c>
      <c r="D575" s="100" t="s">
        <v>514</v>
      </c>
    </row>
    <row r="576" spans="2:4" x14ac:dyDescent="0.25">
      <c r="B576" s="98" t="e" vm="471">
        <v>#VALUE!</v>
      </c>
      <c r="C576" s="99" cm="1">
        <f t="array" ref="C576">IFERROR(_FV(B576,"Preço"),"-")</f>
        <v>131.75</v>
      </c>
      <c r="D576" s="100" t="s">
        <v>937</v>
      </c>
    </row>
    <row r="577" spans="2:4" x14ac:dyDescent="0.25">
      <c r="B577" s="98" t="e" vm="472">
        <v>#VALUE!</v>
      </c>
      <c r="C577" s="99" cm="1">
        <f t="array" ref="C577">IFERROR(_FV(B577,"Preço"),"-")</f>
        <v>104.89</v>
      </c>
      <c r="D577" s="100" t="s">
        <v>934</v>
      </c>
    </row>
    <row r="578" spans="2:4" x14ac:dyDescent="0.25">
      <c r="B578" s="98" t="e" vm="473">
        <v>#VALUE!</v>
      </c>
      <c r="C578" s="99" cm="1">
        <f t="array" ref="C578">IFERROR(_FV(B578,"Preço"),"-")</f>
        <v>3.75</v>
      </c>
      <c r="D578" s="100" t="s">
        <v>511</v>
      </c>
    </row>
    <row r="579" spans="2:4" x14ac:dyDescent="0.25">
      <c r="B579" s="98" t="e" vm="474">
        <v>#VALUE!</v>
      </c>
      <c r="C579" s="99" t="str" cm="1">
        <f t="array" ref="C579">IFERROR(_FV(B579,"Preço"),"-")</f>
        <v>-</v>
      </c>
      <c r="D579" s="100" t="s">
        <v>930</v>
      </c>
    </row>
    <row r="580" spans="2:4" x14ac:dyDescent="0.25">
      <c r="B580" s="98" t="e" vm="475">
        <v>#VALUE!</v>
      </c>
      <c r="C580" s="99" cm="1">
        <f t="array" ref="C580">IFERROR(_FV(B580,"Preço"),"-")</f>
        <v>6.5</v>
      </c>
      <c r="D580" s="100" t="s">
        <v>572</v>
      </c>
    </row>
    <row r="581" spans="2:4" x14ac:dyDescent="0.25">
      <c r="B581" s="98" t="e" vm="476">
        <v>#VALUE!</v>
      </c>
      <c r="C581" s="99" t="str" cm="1">
        <f t="array" ref="C581">IFERROR(_FV(B581,"Preço"),"-")</f>
        <v>-</v>
      </c>
      <c r="D581" s="100" t="s">
        <v>516</v>
      </c>
    </row>
    <row r="582" spans="2:4" x14ac:dyDescent="0.25">
      <c r="B582" s="98" t="e" vm="477">
        <v>#VALUE!</v>
      </c>
      <c r="C582" s="99" cm="1">
        <f t="array" ref="C582">IFERROR(_FV(B582,"Preço"),"-")</f>
        <v>2.81</v>
      </c>
      <c r="D582" s="100" t="s">
        <v>517</v>
      </c>
    </row>
    <row r="583" spans="2:4" x14ac:dyDescent="0.25">
      <c r="B583" s="98" t="e" vm="478">
        <v>#VALUE!</v>
      </c>
      <c r="C583" s="99" cm="1">
        <f t="array" ref="C583">IFERROR(_FV(B583,"Preço"),"-")</f>
        <v>86.68</v>
      </c>
      <c r="D583" s="100" t="s">
        <v>941</v>
      </c>
    </row>
    <row r="584" spans="2:4" x14ac:dyDescent="0.25">
      <c r="B584" s="98" t="e" vm="479">
        <v>#VALUE!</v>
      </c>
      <c r="C584" s="99" cm="1">
        <f t="array" ref="C584">IFERROR(_FV(B584,"Preço"),"-")</f>
        <v>87.5</v>
      </c>
      <c r="D584" s="100" t="s">
        <v>945</v>
      </c>
    </row>
    <row r="585" spans="2:4" x14ac:dyDescent="0.25">
      <c r="B585" s="98" t="e" vm="480">
        <v>#VALUE!</v>
      </c>
      <c r="C585" s="99" cm="1">
        <f t="array" ref="C585">IFERROR(_FV(B585,"Preço"),"-")</f>
        <v>97.88</v>
      </c>
      <c r="D585" s="100" t="s">
        <v>946</v>
      </c>
    </row>
    <row r="586" spans="2:4" x14ac:dyDescent="0.25">
      <c r="B586" s="98" t="e" vm="481">
        <v>#VALUE!</v>
      </c>
      <c r="C586" s="99" cm="1">
        <f t="array" ref="C586">IFERROR(_FV(B586,"Preço"),"-")</f>
        <v>96.54</v>
      </c>
      <c r="D586" s="100" t="s">
        <v>947</v>
      </c>
    </row>
    <row r="587" spans="2:4" x14ac:dyDescent="0.25">
      <c r="B587" s="98" t="e" vm="482">
        <v>#VALUE!</v>
      </c>
      <c r="C587" s="99" cm="1">
        <f t="array" ref="C587">IFERROR(_FV(B587,"Preço"),"-")</f>
        <v>106.68</v>
      </c>
      <c r="D587" s="100" t="s">
        <v>948</v>
      </c>
    </row>
    <row r="588" spans="2:4" x14ac:dyDescent="0.25">
      <c r="B588" s="98" t="e" vm="483">
        <v>#VALUE!</v>
      </c>
      <c r="C588" s="99" cm="1">
        <f t="array" ref="C588">IFERROR(_FV(B588,"Preço"),"-")</f>
        <v>1200</v>
      </c>
      <c r="D588" s="100" t="s">
        <v>951</v>
      </c>
    </row>
    <row r="589" spans="2:4" x14ac:dyDescent="0.25">
      <c r="B589" s="98" t="e" vm="484">
        <v>#VALUE!</v>
      </c>
      <c r="C589" s="99" cm="1">
        <f t="array" ref="C589">IFERROR(_FV(B589,"Preço"),"-")</f>
        <v>31.42</v>
      </c>
      <c r="D589" s="100" t="s">
        <v>518</v>
      </c>
    </row>
    <row r="590" spans="2:4" x14ac:dyDescent="0.25">
      <c r="B590" s="98" t="e" vm="485">
        <v>#VALUE!</v>
      </c>
      <c r="C590" s="99" cm="1">
        <f t="array" ref="C590">IFERROR(_FV(B590,"Preço"),"-")</f>
        <v>78.900000000000006</v>
      </c>
      <c r="D590" s="100" t="s">
        <v>958</v>
      </c>
    </row>
    <row r="591" spans="2:4" x14ac:dyDescent="0.25">
      <c r="B591" s="98" t="e" vm="486">
        <v>#VALUE!</v>
      </c>
      <c r="C591" s="99" cm="1">
        <f t="array" ref="C591">IFERROR(_FV(B591,"Preço"),"-")</f>
        <v>75.81</v>
      </c>
      <c r="D591" s="100" t="s">
        <v>957</v>
      </c>
    </row>
    <row r="592" spans="2:4" x14ac:dyDescent="0.25">
      <c r="B592" s="98" t="e" vm="487">
        <v>#VALUE!</v>
      </c>
      <c r="C592" s="99" cm="1">
        <f t="array" ref="C592">IFERROR(_FV(B592,"Preço"),"-")</f>
        <v>118</v>
      </c>
      <c r="D592" s="100" t="s">
        <v>522</v>
      </c>
    </row>
    <row r="593" spans="2:4" x14ac:dyDescent="0.25">
      <c r="B593" s="98" t="e" vm="488">
        <v>#VALUE!</v>
      </c>
      <c r="C593" s="99" t="str" cm="1">
        <f t="array" ref="C593">IFERROR(_FV(B593,"Preço"),"-")</f>
        <v>-</v>
      </c>
      <c r="D593" s="100" t="s">
        <v>523</v>
      </c>
    </row>
    <row r="594" spans="2:4" x14ac:dyDescent="0.25">
      <c r="B594" s="98" t="e" vm="489">
        <v>#VALUE!</v>
      </c>
      <c r="C594" s="99" cm="1">
        <f t="array" ref="C594">IFERROR(_FV(B594,"Preço"),"-")</f>
        <v>1.8</v>
      </c>
      <c r="D594" s="100" t="s">
        <v>134</v>
      </c>
    </row>
    <row r="595" spans="2:4" x14ac:dyDescent="0.25">
      <c r="B595" s="98" t="e" vm="490">
        <v>#VALUE!</v>
      </c>
      <c r="C595" s="99" cm="1">
        <f t="array" ref="C595">IFERROR(_FV(B595,"Preço"),"-")</f>
        <v>10.8</v>
      </c>
      <c r="D595" s="100" t="s">
        <v>524</v>
      </c>
    </row>
    <row r="596" spans="2:4" x14ac:dyDescent="0.25">
      <c r="B596" s="98" t="e" vm="491">
        <v>#VALUE!</v>
      </c>
      <c r="C596" s="99" cm="1">
        <f t="array" ref="C596">IFERROR(_FV(B596,"Preço"),"-")</f>
        <v>4.05</v>
      </c>
      <c r="D596" s="100" t="s">
        <v>525</v>
      </c>
    </row>
    <row r="597" spans="2:4" x14ac:dyDescent="0.25">
      <c r="B597" s="98" t="e" vm="492">
        <v>#VALUE!</v>
      </c>
      <c r="C597" s="99" cm="1">
        <f t="array" ref="C597">IFERROR(_FV(B597,"Preço"),"-")</f>
        <v>3.37</v>
      </c>
      <c r="D597" s="100" t="s">
        <v>526</v>
      </c>
    </row>
    <row r="598" spans="2:4" x14ac:dyDescent="0.25">
      <c r="B598" s="98" t="e" vm="493">
        <v>#VALUE!</v>
      </c>
      <c r="C598" s="99" cm="1">
        <f t="array" ref="C598">IFERROR(_FV(B598,"Preço"),"-")</f>
        <v>1.5</v>
      </c>
      <c r="D598" s="100" t="s">
        <v>521</v>
      </c>
    </row>
    <row r="599" spans="2:4" x14ac:dyDescent="0.25">
      <c r="B599" s="98" t="e" vm="494">
        <v>#VALUE!</v>
      </c>
      <c r="C599" s="99" cm="1">
        <f t="array" ref="C599">IFERROR(_FV(B599,"Preço"),"-")</f>
        <v>20.350000000000001</v>
      </c>
      <c r="D599" s="100" t="s">
        <v>632</v>
      </c>
    </row>
    <row r="600" spans="2:4" x14ac:dyDescent="0.25">
      <c r="B600" s="98" t="e" vm="495">
        <v>#VALUE!</v>
      </c>
      <c r="C600" s="99" cm="1">
        <f t="array" ref="C600">IFERROR(_FV(B600,"Preço"),"-")</f>
        <v>20.97</v>
      </c>
      <c r="D600" s="100" t="s">
        <v>528</v>
      </c>
    </row>
    <row r="601" spans="2:4" x14ac:dyDescent="0.25">
      <c r="B601" s="98" t="e" vm="496">
        <v>#VALUE!</v>
      </c>
      <c r="C601" s="99" t="str" cm="1">
        <f t="array" ref="C601">IFERROR(_FV(B601,"Preço"),"-")</f>
        <v>-</v>
      </c>
      <c r="D601" s="100" t="s">
        <v>527</v>
      </c>
    </row>
    <row r="602" spans="2:4" x14ac:dyDescent="0.25">
      <c r="B602" s="98" t="e" vm="497">
        <v>#VALUE!</v>
      </c>
      <c r="C602" s="99" cm="1">
        <f t="array" ref="C602">IFERROR(_FV(B602,"Preço"),"-")</f>
        <v>1.79</v>
      </c>
      <c r="D602" s="100" t="s">
        <v>576</v>
      </c>
    </row>
    <row r="603" spans="2:4" x14ac:dyDescent="0.25">
      <c r="B603" s="98" t="e" vm="498">
        <v>#VALUE!</v>
      </c>
      <c r="C603" s="99" cm="1">
        <f t="array" ref="C603">IFERROR(_FV(B603,"Preço"),"-")</f>
        <v>9.9999999999999995E-7</v>
      </c>
      <c r="D603" s="100" t="s">
        <v>530</v>
      </c>
    </row>
    <row r="604" spans="2:4" x14ac:dyDescent="0.25">
      <c r="B604" s="98" t="e" vm="499">
        <v>#VALUE!</v>
      </c>
      <c r="C604" s="99" cm="1">
        <f t="array" ref="C604">IFERROR(_FV(B604,"Preço"),"-")</f>
        <v>10.39</v>
      </c>
      <c r="D604" s="100" t="s">
        <v>178</v>
      </c>
    </row>
    <row r="605" spans="2:4" x14ac:dyDescent="0.25">
      <c r="B605" s="98" t="e" vm="500">
        <v>#VALUE!</v>
      </c>
      <c r="C605" s="99" t="str" cm="1">
        <f t="array" ref="C605">IFERROR(_FV(B605,"Preço"),"-")</f>
        <v>-</v>
      </c>
      <c r="D605" s="100" t="s">
        <v>479</v>
      </c>
    </row>
    <row r="606" spans="2:4" x14ac:dyDescent="0.25">
      <c r="B606" s="98" t="e" vm="501">
        <v>#VALUE!</v>
      </c>
      <c r="C606" s="99" t="str" cm="1">
        <f t="array" ref="C606">IFERROR(_FV(B606,"Preço"),"-")</f>
        <v>-</v>
      </c>
      <c r="D606" s="100" t="s">
        <v>480</v>
      </c>
    </row>
    <row r="607" spans="2:4" x14ac:dyDescent="0.25">
      <c r="B607" s="98" t="e" vm="502">
        <v>#VALUE!</v>
      </c>
      <c r="C607" s="99" cm="1">
        <f t="array" ref="C607">IFERROR(_FV(B607,"Preço"),"-")</f>
        <v>87.39</v>
      </c>
      <c r="D607" s="100" t="s">
        <v>166</v>
      </c>
    </row>
    <row r="608" spans="2:4" x14ac:dyDescent="0.25">
      <c r="B608" s="98" t="e" vm="503">
        <v>#VALUE!</v>
      </c>
      <c r="C608" s="99" cm="1">
        <f t="array" ref="C608">IFERROR(_FV(B608,"Preço"),"-")</f>
        <v>73.319999999999993</v>
      </c>
      <c r="D608" s="100" t="s">
        <v>167</v>
      </c>
    </row>
    <row r="609" spans="2:4" x14ac:dyDescent="0.25">
      <c r="B609" s="98" t="e" vm="504">
        <v>#VALUE!</v>
      </c>
      <c r="C609" s="99" cm="1">
        <f t="array" ref="C609">IFERROR(_FV(B609,"Preço"),"-")</f>
        <v>34.24</v>
      </c>
      <c r="D609" s="100" t="s">
        <v>169</v>
      </c>
    </row>
    <row r="610" spans="2:4" x14ac:dyDescent="0.25">
      <c r="B610" s="98" t="e" vm="505">
        <v>#VALUE!</v>
      </c>
      <c r="C610" s="99" cm="1">
        <f t="array" ref="C610">IFERROR(_FV(B610,"Preço"),"-")</f>
        <v>11.33</v>
      </c>
      <c r="D610" s="100" t="s">
        <v>170</v>
      </c>
    </row>
    <row r="611" spans="2:4" x14ac:dyDescent="0.25">
      <c r="B611" s="98" t="e" vm="506">
        <v>#VALUE!</v>
      </c>
      <c r="C611" s="99" t="str" cm="1">
        <f t="array" ref="C611">IFERROR(_FV(B611,"Preço"),"-")</f>
        <v>-</v>
      </c>
      <c r="D611" s="100" t="s">
        <v>174</v>
      </c>
    </row>
    <row r="612" spans="2:4" x14ac:dyDescent="0.25">
      <c r="B612" s="98" t="e" vm="507">
        <v>#VALUE!</v>
      </c>
      <c r="C612" s="99" cm="1">
        <f t="array" ref="C612">IFERROR(_FV(B612,"Preço"),"-")</f>
        <v>113.21</v>
      </c>
      <c r="D612" s="100" t="s">
        <v>173</v>
      </c>
    </row>
    <row r="613" spans="2:4" x14ac:dyDescent="0.25">
      <c r="B613" s="98" t="e" vm="508">
        <v>#VALUE!</v>
      </c>
      <c r="C613" s="99" cm="1">
        <f t="array" ref="C613">IFERROR(_FV(B613,"Preço"),"-")</f>
        <v>90.73</v>
      </c>
      <c r="D613" s="100" t="s">
        <v>175</v>
      </c>
    </row>
    <row r="614" spans="2:4" x14ac:dyDescent="0.25">
      <c r="B614" s="98" t="e" vm="509">
        <v>#VALUE!</v>
      </c>
      <c r="C614" s="99" cm="1">
        <f t="array" ref="C614">IFERROR(_FV(B614,"Preço"),"-")</f>
        <v>116.21</v>
      </c>
      <c r="D614" s="100" t="s">
        <v>133</v>
      </c>
    </row>
    <row r="615" spans="2:4" x14ac:dyDescent="0.25">
      <c r="B615" s="98" t="e" vm="510">
        <v>#VALUE!</v>
      </c>
      <c r="C615" s="99" cm="1">
        <f t="array" ref="C615">IFERROR(_FV(B615,"Preço"),"-")</f>
        <v>133.13</v>
      </c>
      <c r="D615" s="100" t="s">
        <v>165</v>
      </c>
    </row>
    <row r="616" spans="2:4" x14ac:dyDescent="0.25">
      <c r="B616" s="98" t="e" vm="511">
        <v>#VALUE!</v>
      </c>
      <c r="C616" s="99" cm="1">
        <f t="array" ref="C616">IFERROR(_FV(B616,"Preço"),"-")</f>
        <v>11.98</v>
      </c>
      <c r="D616" s="100" t="s">
        <v>609</v>
      </c>
    </row>
    <row r="617" spans="2:4" x14ac:dyDescent="0.25">
      <c r="B617" s="98" t="e" vm="512">
        <v>#VALUE!</v>
      </c>
      <c r="C617" s="99" cm="1">
        <f t="array" ref="C617">IFERROR(_FV(B617,"Preço"),"-")</f>
        <v>21.05</v>
      </c>
      <c r="D617" s="100" t="s">
        <v>148</v>
      </c>
    </row>
    <row r="618" spans="2:4" x14ac:dyDescent="0.25">
      <c r="B618" s="98" t="e" vm="513">
        <v>#VALUE!</v>
      </c>
      <c r="C618" s="99" cm="1">
        <f t="array" ref="C618">IFERROR(_FV(B618,"Preço"),"-")</f>
        <v>10.07</v>
      </c>
      <c r="D618" s="100" t="s">
        <v>671</v>
      </c>
    </row>
    <row r="619" spans="2:4" x14ac:dyDescent="0.25">
      <c r="B619" s="98" t="e" vm="514">
        <v>#VALUE!</v>
      </c>
      <c r="C619" s="99" cm="1">
        <f t="array" ref="C619">IFERROR(_FV(B619,"Preço"),"-")</f>
        <v>40.69</v>
      </c>
      <c r="D619" s="100" t="s">
        <v>529</v>
      </c>
    </row>
    <row r="620" spans="2:4" x14ac:dyDescent="0.25">
      <c r="B620" s="98" t="e" vm="515">
        <v>#VALUE!</v>
      </c>
      <c r="C620" s="99" cm="1">
        <f t="array" ref="C620">IFERROR(_FV(B620,"Preço"),"-")</f>
        <v>82.42</v>
      </c>
      <c r="D620" s="100" t="s">
        <v>956</v>
      </c>
    </row>
    <row r="621" spans="2:4" x14ac:dyDescent="0.25">
      <c r="B621" s="98" t="e" vm="516">
        <v>#VALUE!</v>
      </c>
      <c r="C621" s="99" cm="1">
        <f t="array" ref="C621">IFERROR(_FV(B621,"Preço"),"-")</f>
        <v>107.05</v>
      </c>
      <c r="D621" s="100" t="s">
        <v>182</v>
      </c>
    </row>
    <row r="622" spans="2:4" x14ac:dyDescent="0.25">
      <c r="B622" s="98" t="e" vm="517">
        <v>#VALUE!</v>
      </c>
      <c r="C622" s="99" cm="1">
        <f t="array" ref="C622">IFERROR(_FV(B622,"Preço"),"-")</f>
        <v>123.93</v>
      </c>
      <c r="D622" s="100" t="s">
        <v>180</v>
      </c>
    </row>
    <row r="623" spans="2:4" x14ac:dyDescent="0.25">
      <c r="B623" s="98" t="e" vm="518">
        <v>#VALUE!</v>
      </c>
      <c r="C623" s="99" cm="1">
        <f t="array" ref="C623">IFERROR(_FV(B623,"Preço"),"-")</f>
        <v>274.08</v>
      </c>
      <c r="D623" s="100" t="s">
        <v>183</v>
      </c>
    </row>
    <row r="624" spans="2:4" x14ac:dyDescent="0.25">
      <c r="B624" s="98" t="e" vm="518">
        <v>#VALUE!</v>
      </c>
      <c r="C624" s="99" cm="1">
        <f t="array" ref="C624">IFERROR(_FV(B624,"Preço"),"-")</f>
        <v>274.08</v>
      </c>
      <c r="D624" s="100" t="s">
        <v>1124</v>
      </c>
    </row>
    <row r="625" spans="2:4" x14ac:dyDescent="0.25">
      <c r="B625" s="98" t="e" vm="519">
        <v>#VALUE!</v>
      </c>
      <c r="C625" s="99" cm="1">
        <f t="array" ref="C625">IFERROR(_FV(B625,"Preço"),"-")</f>
        <v>75.27</v>
      </c>
      <c r="D625" s="100" t="s">
        <v>215</v>
      </c>
    </row>
    <row r="626" spans="2:4" x14ac:dyDescent="0.25">
      <c r="B626" s="98" t="e" vm="520">
        <v>#VALUE!</v>
      </c>
      <c r="C626" s="99" cm="1">
        <f t="array" ref="C626">IFERROR(_FV(B626,"Preço"),"-")</f>
        <v>30.71</v>
      </c>
      <c r="D626" s="100" t="s">
        <v>216</v>
      </c>
    </row>
    <row r="627" spans="2:4" x14ac:dyDescent="0.25">
      <c r="B627" s="98" t="e" vm="521">
        <v>#VALUE!</v>
      </c>
      <c r="C627" s="99" cm="1">
        <f t="array" ref="C627">IFERROR(_FV(B627,"Preço"),"-")</f>
        <v>108.76</v>
      </c>
      <c r="D627" s="100" t="s">
        <v>220</v>
      </c>
    </row>
    <row r="628" spans="2:4" x14ac:dyDescent="0.25">
      <c r="B628" s="98" t="e" vm="522">
        <v>#VALUE!</v>
      </c>
      <c r="C628" s="99" cm="1">
        <f t="array" ref="C628">IFERROR(_FV(B628,"Preço"),"-")</f>
        <v>103.74</v>
      </c>
      <c r="D628" s="100" t="s">
        <v>212</v>
      </c>
    </row>
    <row r="629" spans="2:4" x14ac:dyDescent="0.25">
      <c r="B629" s="98" t="e" vm="523">
        <v>#VALUE!</v>
      </c>
      <c r="C629" s="99" cm="1">
        <f t="array" ref="C629">IFERROR(_FV(B629,"Preço"),"-")</f>
        <v>29.18</v>
      </c>
      <c r="D629" s="100" t="s">
        <v>171</v>
      </c>
    </row>
    <row r="630" spans="2:4" x14ac:dyDescent="0.25">
      <c r="B630" s="98" t="e" vm="524">
        <v>#VALUE!</v>
      </c>
      <c r="C630" s="99" cm="1">
        <f t="array" ref="C630">IFERROR(_FV(B630,"Preço"),"-")</f>
        <v>46.37</v>
      </c>
      <c r="D630" s="100" t="s">
        <v>163</v>
      </c>
    </row>
    <row r="631" spans="2:4" x14ac:dyDescent="0.25">
      <c r="B631" s="98" t="e" vm="525">
        <v>#VALUE!</v>
      </c>
      <c r="C631" s="99" cm="1">
        <f t="array" ref="C631">IFERROR(_FV(B631,"Preço"),"-")</f>
        <v>4.7765000000000004</v>
      </c>
      <c r="D631" s="100" t="s">
        <v>218</v>
      </c>
    </row>
    <row r="632" spans="2:4" x14ac:dyDescent="0.25">
      <c r="B632" s="98" t="e" vm="526">
        <v>#VALUE!</v>
      </c>
      <c r="C632" s="99" cm="1">
        <f t="array" ref="C632">IFERROR(_FV(B632,"Preço"),"-")</f>
        <v>5473</v>
      </c>
      <c r="D632" s="100" t="s">
        <v>190</v>
      </c>
    </row>
    <row r="633" spans="2:4" x14ac:dyDescent="0.25">
      <c r="B633" s="98" t="e" vm="527">
        <v>#VALUE!</v>
      </c>
      <c r="C633" s="99" cm="1">
        <f t="array" ref="C633">IFERROR(_FV(B633,"Preço"),"-")</f>
        <v>129.97999999999999</v>
      </c>
      <c r="D633" s="100" t="s">
        <v>185</v>
      </c>
    </row>
    <row r="634" spans="2:4" x14ac:dyDescent="0.25">
      <c r="B634" s="98" t="e" vm="528">
        <v>#VALUE!</v>
      </c>
      <c r="C634" s="99" cm="1">
        <f t="array" ref="C634">IFERROR(_FV(B634,"Preço"),"-")</f>
        <v>86.74</v>
      </c>
      <c r="D634" s="100" t="s">
        <v>135</v>
      </c>
    </row>
    <row r="635" spans="2:4" x14ac:dyDescent="0.25">
      <c r="B635" s="98" t="e" vm="529">
        <v>#VALUE!</v>
      </c>
      <c r="C635" s="99" cm="1">
        <f t="array" ref="C635">IFERROR(_FV(B635,"Preço"),"-")</f>
        <v>113.38</v>
      </c>
      <c r="D635" s="100" t="s">
        <v>136</v>
      </c>
    </row>
    <row r="636" spans="2:4" x14ac:dyDescent="0.25">
      <c r="B636" s="98" t="e" vm="530">
        <v>#VALUE!</v>
      </c>
      <c r="C636" s="99" cm="1">
        <f t="array" ref="C636">IFERROR(_FV(B636,"Preço"),"-")</f>
        <v>55.32</v>
      </c>
      <c r="D636" s="100" t="s">
        <v>189</v>
      </c>
    </row>
    <row r="637" spans="2:4" x14ac:dyDescent="0.25">
      <c r="B637" s="98" t="e" vm="531">
        <v>#VALUE!</v>
      </c>
      <c r="C637" s="99" cm="1">
        <f t="array" ref="C637">IFERROR(_FV(B637,"Preço"),"-")</f>
        <v>81.61</v>
      </c>
      <c r="D637" s="100" t="s">
        <v>137</v>
      </c>
    </row>
    <row r="638" spans="2:4" x14ac:dyDescent="0.25">
      <c r="B638" s="98" t="e" vm="532">
        <v>#VALUE!</v>
      </c>
      <c r="C638" s="99" cm="1">
        <f t="array" ref="C638">IFERROR(_FV(B638,"Preço"),"-")</f>
        <v>48.63</v>
      </c>
      <c r="D638" s="100" t="s">
        <v>191</v>
      </c>
    </row>
    <row r="639" spans="2:4" x14ac:dyDescent="0.25">
      <c r="B639" s="98" t="e" vm="533">
        <v>#VALUE!</v>
      </c>
      <c r="C639" s="99" cm="1">
        <f t="array" ref="C639">IFERROR(_FV(B639,"Preço"),"-")</f>
        <v>31.05</v>
      </c>
      <c r="D639" s="100" t="s">
        <v>192</v>
      </c>
    </row>
    <row r="640" spans="2:4" x14ac:dyDescent="0.25">
      <c r="B640" s="98" t="e" vm="534">
        <v>#VALUE!</v>
      </c>
      <c r="C640" s="99" cm="1">
        <f t="array" ref="C640">IFERROR(_FV(B640,"Preço"),"-")</f>
        <v>55.93</v>
      </c>
      <c r="D640" s="100" t="s">
        <v>193</v>
      </c>
    </row>
    <row r="641" spans="2:4" x14ac:dyDescent="0.25">
      <c r="B641" s="98" t="e" vm="535">
        <v>#VALUE!</v>
      </c>
      <c r="C641" s="99" cm="1">
        <f t="array" ref="C641">IFERROR(_FV(B641,"Preço"),"-")</f>
        <v>222.6</v>
      </c>
      <c r="D641" s="100" t="s">
        <v>195</v>
      </c>
    </row>
    <row r="642" spans="2:4" x14ac:dyDescent="0.25">
      <c r="B642" s="98" t="e" vm="536">
        <v>#VALUE!</v>
      </c>
      <c r="C642" s="99" cm="1">
        <f t="array" ref="C642">IFERROR(_FV(B642,"Preço"),"-")</f>
        <v>34.9</v>
      </c>
      <c r="D642" s="100" t="s">
        <v>197</v>
      </c>
    </row>
    <row r="643" spans="2:4" x14ac:dyDescent="0.25">
      <c r="B643" s="98" t="e" vm="537">
        <v>#VALUE!</v>
      </c>
      <c r="C643" s="99" cm="1">
        <f t="array" ref="C643">IFERROR(_FV(B643,"Preço"),"-")</f>
        <v>267.95</v>
      </c>
      <c r="D643" s="100" t="s">
        <v>1125</v>
      </c>
    </row>
    <row r="644" spans="2:4" x14ac:dyDescent="0.25">
      <c r="B644" s="98" t="e" vm="537">
        <v>#VALUE!</v>
      </c>
      <c r="C644" s="99" cm="1">
        <f t="array" ref="C644">IFERROR(_FV(B644,"Preço"),"-")</f>
        <v>267.95</v>
      </c>
      <c r="D644" s="100" t="s">
        <v>199</v>
      </c>
    </row>
    <row r="645" spans="2:4" x14ac:dyDescent="0.25">
      <c r="B645" s="98" t="e" vm="538">
        <v>#VALUE!</v>
      </c>
      <c r="C645" s="99" cm="1">
        <f t="array" ref="C645">IFERROR(_FV(B645,"Preço"),"-")</f>
        <v>55.13</v>
      </c>
      <c r="D645" s="100" t="s">
        <v>200</v>
      </c>
    </row>
    <row r="646" spans="2:4" x14ac:dyDescent="0.25">
      <c r="B646" s="98" t="e" vm="539">
        <v>#VALUE!</v>
      </c>
      <c r="C646" s="99" cm="1">
        <f t="array" ref="C646">IFERROR(_FV(B646,"Preço"),"-")</f>
        <v>10.02</v>
      </c>
      <c r="D646" s="100" t="s">
        <v>1061</v>
      </c>
    </row>
    <row r="647" spans="2:4" x14ac:dyDescent="0.25">
      <c r="B647" s="98" t="e" vm="540">
        <v>#VALUE!</v>
      </c>
      <c r="C647" s="99" cm="1">
        <f t="array" ref="C647">IFERROR(_FV(B647,"Preço"),"-")</f>
        <v>28.13</v>
      </c>
      <c r="D647" s="100" t="s">
        <v>533</v>
      </c>
    </row>
    <row r="648" spans="2:4" x14ac:dyDescent="0.25">
      <c r="B648" s="98" t="e" vm="541">
        <v>#VALUE!</v>
      </c>
      <c r="C648" s="99" cm="1">
        <f t="array" ref="C648">IFERROR(_FV(B648,"Preço"),"-")</f>
        <v>32.979999999999997</v>
      </c>
      <c r="D648" s="100" t="s">
        <v>534</v>
      </c>
    </row>
    <row r="649" spans="2:4" x14ac:dyDescent="0.25">
      <c r="B649" s="98" t="e" vm="542">
        <v>#VALUE!</v>
      </c>
      <c r="C649" s="99" cm="1">
        <f t="array" ref="C649">IFERROR(_FV(B649,"Preço"),"-")</f>
        <v>10.1</v>
      </c>
      <c r="D649" s="100" t="s">
        <v>531</v>
      </c>
    </row>
    <row r="650" spans="2:4" x14ac:dyDescent="0.25">
      <c r="B650" s="98" t="e" vm="543">
        <v>#VALUE!</v>
      </c>
      <c r="C650" s="99" cm="1">
        <f t="array" ref="C650">IFERROR(_FV(B650,"Preço"),"-")</f>
        <v>10.1</v>
      </c>
      <c r="D650" s="100" t="s">
        <v>532</v>
      </c>
    </row>
    <row r="651" spans="2:4" x14ac:dyDescent="0.25">
      <c r="B651" s="98" t="e" vm="544">
        <v>#VALUE!</v>
      </c>
      <c r="C651" s="99" cm="1">
        <f t="array" ref="C651">IFERROR(_FV(B651,"Preço"),"-")</f>
        <v>7.39</v>
      </c>
      <c r="D651" s="100" t="s">
        <v>535</v>
      </c>
    </row>
    <row r="652" spans="2:4" x14ac:dyDescent="0.25">
      <c r="B652" s="98" t="e" vm="545">
        <v>#VALUE!</v>
      </c>
      <c r="C652" s="99" cm="1">
        <f t="array" ref="C652">IFERROR(_FV(B652,"Preço"),"-")</f>
        <v>23.13</v>
      </c>
      <c r="D652" s="100" t="s">
        <v>538</v>
      </c>
    </row>
    <row r="653" spans="2:4" x14ac:dyDescent="0.25">
      <c r="B653" s="98" t="e" vm="546">
        <v>#VALUE!</v>
      </c>
      <c r="C653" s="99" cm="1">
        <f t="array" ref="C653">IFERROR(_FV(B653,"Preço"),"-")</f>
        <v>75.19</v>
      </c>
      <c r="D653" s="100" t="s">
        <v>959</v>
      </c>
    </row>
    <row r="654" spans="2:4" x14ac:dyDescent="0.25">
      <c r="B654" s="98" t="e" vm="547">
        <v>#VALUE!</v>
      </c>
      <c r="C654" s="99" cm="1">
        <f t="array" ref="C654">IFERROR(_FV(B654,"Preço"),"-")</f>
        <v>4.6399999999999997</v>
      </c>
      <c r="D654" s="100" t="s">
        <v>540</v>
      </c>
    </row>
    <row r="655" spans="2:4" x14ac:dyDescent="0.25">
      <c r="B655" s="98" t="e" vm="548">
        <v>#VALUE!</v>
      </c>
      <c r="C655" s="99" cm="1">
        <f t="array" ref="C655">IFERROR(_FV(B655,"Preço"),"-")</f>
        <v>1.87</v>
      </c>
      <c r="D655" s="100" t="s">
        <v>539</v>
      </c>
    </row>
    <row r="656" spans="2:4" x14ac:dyDescent="0.25">
      <c r="B656" s="98" t="e" vm="549">
        <v>#VALUE!</v>
      </c>
      <c r="C656" s="99" cm="1">
        <f t="array" ref="C656">IFERROR(_FV(B656,"Preço"),"-")</f>
        <v>21</v>
      </c>
      <c r="D656" s="100" t="s">
        <v>541</v>
      </c>
    </row>
    <row r="657" spans="2:4" x14ac:dyDescent="0.25">
      <c r="B657" s="98" t="e" vm="550">
        <v>#VALUE!</v>
      </c>
      <c r="C657" s="99" t="str" cm="1">
        <f t="array" ref="C657">IFERROR(_FV(B657,"Preço"),"-")</f>
        <v>-</v>
      </c>
      <c r="D657" s="100" t="s">
        <v>542</v>
      </c>
    </row>
    <row r="658" spans="2:4" x14ac:dyDescent="0.25">
      <c r="B658" s="98" t="e" vm="551">
        <v>#VALUE!</v>
      </c>
      <c r="C658" s="99" cm="1">
        <f t="array" ref="C658">IFERROR(_FV(B658,"Preço"),"-")</f>
        <v>26.36</v>
      </c>
      <c r="D658" s="100" t="s">
        <v>143</v>
      </c>
    </row>
    <row r="659" spans="2:4" x14ac:dyDescent="0.25">
      <c r="B659" s="98" t="e" vm="552">
        <v>#VALUE!</v>
      </c>
      <c r="C659" s="99" cm="1">
        <f t="array" ref="C659">IFERROR(_FV(B659,"Preço"),"-")</f>
        <v>111.80500000000001</v>
      </c>
      <c r="D659" s="100" t="s">
        <v>543</v>
      </c>
    </row>
    <row r="660" spans="2:4" x14ac:dyDescent="0.25">
      <c r="B660" s="98" t="e" vm="553">
        <v>#VALUE!</v>
      </c>
      <c r="C660" s="99" cm="1">
        <f t="array" ref="C660">IFERROR(_FV(B660,"Preço"),"-")</f>
        <v>90.8</v>
      </c>
      <c r="D660" s="100" t="s">
        <v>961</v>
      </c>
    </row>
    <row r="661" spans="2:4" x14ac:dyDescent="0.25">
      <c r="B661" s="98" t="e" vm="554">
        <v>#VALUE!</v>
      </c>
      <c r="C661" s="99" cm="1">
        <f t="array" ref="C661">IFERROR(_FV(B661,"Preço"),"-")</f>
        <v>101.7</v>
      </c>
      <c r="D661" s="100" t="s">
        <v>963</v>
      </c>
    </row>
    <row r="662" spans="2:4" x14ac:dyDescent="0.25">
      <c r="B662" s="98" t="e" vm="555">
        <v>#VALUE!</v>
      </c>
      <c r="C662" s="99" cm="1">
        <f t="array" ref="C662">IFERROR(_FV(B662,"Preço"),"-")</f>
        <v>10.63</v>
      </c>
      <c r="D662" s="100" t="s">
        <v>544</v>
      </c>
    </row>
    <row r="663" spans="2:4" x14ac:dyDescent="0.25">
      <c r="B663" s="98" t="e" vm="556">
        <v>#VALUE!</v>
      </c>
      <c r="C663" s="99" cm="1">
        <f t="array" ref="C663">IFERROR(_FV(B663,"Preço"),"-")</f>
        <v>14.83</v>
      </c>
      <c r="D663" s="100" t="s">
        <v>406</v>
      </c>
    </row>
    <row r="664" spans="2:4" x14ac:dyDescent="0.25">
      <c r="B664" s="98" t="e" vm="557">
        <v>#VALUE!</v>
      </c>
      <c r="C664" s="99" cm="1">
        <f t="array" ref="C664">IFERROR(_FV(B664,"Preço"),"-")</f>
        <v>17</v>
      </c>
      <c r="D664" s="100" t="s">
        <v>407</v>
      </c>
    </row>
    <row r="665" spans="2:4" x14ac:dyDescent="0.25">
      <c r="B665" s="98" t="e" vm="558">
        <v>#VALUE!</v>
      </c>
      <c r="C665" s="99" cm="1">
        <f t="array" ref="C665">IFERROR(_FV(B665,"Preço"),"-")</f>
        <v>9.33</v>
      </c>
      <c r="D665" s="100" t="s">
        <v>545</v>
      </c>
    </row>
    <row r="666" spans="2:4" x14ac:dyDescent="0.25">
      <c r="B666" s="98" t="e" vm="559">
        <v>#VALUE!</v>
      </c>
      <c r="C666" s="99" cm="1">
        <f t="array" ref="C666">IFERROR(_FV(B666,"Preço"),"-")</f>
        <v>8.44</v>
      </c>
      <c r="D666" s="100" t="s">
        <v>969</v>
      </c>
    </row>
    <row r="667" spans="2:4" x14ac:dyDescent="0.25">
      <c r="B667" s="98" t="e" vm="560">
        <v>#VALUE!</v>
      </c>
      <c r="C667" s="99" cm="1">
        <f t="array" ref="C667">IFERROR(_FV(B667,"Preço"),"-")</f>
        <v>93.73</v>
      </c>
      <c r="D667" s="100" t="s">
        <v>965</v>
      </c>
    </row>
    <row r="668" spans="2:4" x14ac:dyDescent="0.25">
      <c r="B668" s="98" t="e" vm="561">
        <v>#VALUE!</v>
      </c>
      <c r="C668" s="99" cm="1">
        <f t="array" ref="C668">IFERROR(_FV(B668,"Preço"),"-")</f>
        <v>104.5</v>
      </c>
      <c r="D668" s="100" t="s">
        <v>970</v>
      </c>
    </row>
    <row r="669" spans="2:4" x14ac:dyDescent="0.25">
      <c r="B669" s="98" t="e" vm="562">
        <v>#VALUE!</v>
      </c>
      <c r="C669" s="99" cm="1">
        <f t="array" ref="C669">IFERROR(_FV(B669,"Preço"),"-")</f>
        <v>102.31</v>
      </c>
      <c r="D669" s="100" t="s">
        <v>967</v>
      </c>
    </row>
    <row r="670" spans="2:4" x14ac:dyDescent="0.25">
      <c r="B670" s="98" t="e" vm="563">
        <v>#VALUE!</v>
      </c>
      <c r="C670" s="99" cm="1">
        <f t="array" ref="C670">IFERROR(_FV(B670,"Preço"),"-")</f>
        <v>105.91</v>
      </c>
      <c r="D670" s="100" t="s">
        <v>972</v>
      </c>
    </row>
    <row r="671" spans="2:4" x14ac:dyDescent="0.25">
      <c r="B671" s="98" t="e" vm="564">
        <v>#VALUE!</v>
      </c>
      <c r="C671" s="99" cm="1">
        <f t="array" ref="C671">IFERROR(_FV(B671,"Preço"),"-")</f>
        <v>0.41</v>
      </c>
      <c r="D671" s="100" t="s">
        <v>974</v>
      </c>
    </row>
    <row r="672" spans="2:4" x14ac:dyDescent="0.25">
      <c r="B672" s="98" t="e" vm="565">
        <v>#VALUE!</v>
      </c>
      <c r="C672" s="99" cm="1">
        <f t="array" ref="C672">IFERROR(_FV(B672,"Preço"),"-")</f>
        <v>95.27</v>
      </c>
      <c r="D672" s="100" t="s">
        <v>973</v>
      </c>
    </row>
    <row r="673" spans="2:4" x14ac:dyDescent="0.25">
      <c r="B673" s="98" t="e" vm="566">
        <v>#VALUE!</v>
      </c>
      <c r="C673" s="99" cm="1">
        <f t="array" ref="C673">IFERROR(_FV(B673,"Preço"),"-")</f>
        <v>8.99</v>
      </c>
      <c r="D673" s="100" t="s">
        <v>976</v>
      </c>
    </row>
    <row r="674" spans="2:4" x14ac:dyDescent="0.25">
      <c r="B674" s="98" t="e" vm="567">
        <v>#VALUE!</v>
      </c>
      <c r="C674" s="99" cm="1">
        <f t="array" ref="C674">IFERROR(_FV(B674,"Preço"),"-")</f>
        <v>4.21</v>
      </c>
      <c r="D674" s="100" t="s">
        <v>547</v>
      </c>
    </row>
    <row r="675" spans="2:4" x14ac:dyDescent="0.25">
      <c r="B675" s="98" t="e" vm="568">
        <v>#VALUE!</v>
      </c>
      <c r="C675" s="99" cm="1">
        <f t="array" ref="C675">IFERROR(_FV(B675,"Preço"),"-")</f>
        <v>4.2</v>
      </c>
      <c r="D675" s="100" t="s">
        <v>548</v>
      </c>
    </row>
    <row r="676" spans="2:4" x14ac:dyDescent="0.25">
      <c r="B676" s="98" t="e" vm="569">
        <v>#VALUE!</v>
      </c>
      <c r="C676" s="99" cm="1">
        <f t="array" ref="C676">IFERROR(_FV(B676,"Preço"),"-")</f>
        <v>20.99</v>
      </c>
      <c r="D676" s="100" t="s">
        <v>546</v>
      </c>
    </row>
    <row r="677" spans="2:4" x14ac:dyDescent="0.25">
      <c r="B677" s="98" t="e" vm="570">
        <v>#VALUE!</v>
      </c>
      <c r="C677" s="99" cm="1">
        <f t="array" ref="C677">IFERROR(_FV(B677,"Preço"),"-")</f>
        <v>7.7</v>
      </c>
      <c r="D677" s="100" t="s">
        <v>551</v>
      </c>
    </row>
    <row r="678" spans="2:4" x14ac:dyDescent="0.25">
      <c r="B678" s="98" t="e" vm="571">
        <v>#VALUE!</v>
      </c>
      <c r="C678" s="99" cm="1">
        <f t="array" ref="C678">IFERROR(_FV(B678,"Preço"),"-")</f>
        <v>103.98</v>
      </c>
      <c r="D678" s="100" t="s">
        <v>977</v>
      </c>
    </row>
    <row r="679" spans="2:4" x14ac:dyDescent="0.25">
      <c r="B679" s="98" t="e" vm="572">
        <v>#VALUE!</v>
      </c>
      <c r="C679" s="99" cm="1">
        <f t="array" ref="C679">IFERROR(_FV(B679,"Preço"),"-")</f>
        <v>98.87</v>
      </c>
      <c r="D679" s="100" t="s">
        <v>980</v>
      </c>
    </row>
    <row r="680" spans="2:4" x14ac:dyDescent="0.25">
      <c r="B680" s="98" t="e" vm="573">
        <v>#VALUE!</v>
      </c>
      <c r="C680" s="99" cm="1">
        <f t="array" ref="C680">IFERROR(_FV(B680,"Preço"),"-")</f>
        <v>5.8</v>
      </c>
      <c r="D680" s="100" t="s">
        <v>556</v>
      </c>
    </row>
    <row r="681" spans="2:4" x14ac:dyDescent="0.25">
      <c r="B681" s="98" t="e" vm="574">
        <v>#VALUE!</v>
      </c>
      <c r="C681" s="99" cm="1">
        <f t="array" ref="C681">IFERROR(_FV(B681,"Preço"),"-")</f>
        <v>53.95</v>
      </c>
      <c r="D681" s="100" t="s">
        <v>681</v>
      </c>
    </row>
    <row r="682" spans="2:4" x14ac:dyDescent="0.25">
      <c r="B682" s="98" t="e" vm="575">
        <v>#VALUE!</v>
      </c>
      <c r="C682" s="99" cm="1">
        <f t="array" ref="C682">IFERROR(_FV(B682,"Preço"),"-")</f>
        <v>5.26</v>
      </c>
      <c r="D682" s="100" t="s">
        <v>569</v>
      </c>
    </row>
    <row r="683" spans="2:4" x14ac:dyDescent="0.25">
      <c r="B683" s="98" t="e" vm="576">
        <v>#VALUE!</v>
      </c>
      <c r="C683" s="99" cm="1">
        <f t="array" ref="C683">IFERROR(_FV(B683,"Preço"),"-")</f>
        <v>30.51</v>
      </c>
      <c r="D683" s="100" t="s">
        <v>978</v>
      </c>
    </row>
    <row r="684" spans="2:4" x14ac:dyDescent="0.25">
      <c r="B684" s="98" t="e" vm="577">
        <v>#VALUE!</v>
      </c>
      <c r="C684" s="99" cm="1">
        <f t="array" ref="C684">IFERROR(_FV(B684,"Preço"),"-")</f>
        <v>20.45</v>
      </c>
      <c r="D684" s="100" t="s">
        <v>561</v>
      </c>
    </row>
    <row r="685" spans="2:4" x14ac:dyDescent="0.25">
      <c r="B685" s="98" t="e" vm="578">
        <v>#VALUE!</v>
      </c>
      <c r="C685" s="99" cm="1">
        <f t="array" ref="C685">IFERROR(_FV(B685,"Preço"),"-")</f>
        <v>89.25</v>
      </c>
      <c r="D685" s="100" t="s">
        <v>979</v>
      </c>
    </row>
    <row r="686" spans="2:4" x14ac:dyDescent="0.25">
      <c r="B686" s="98" t="e" vm="579">
        <v>#VALUE!</v>
      </c>
      <c r="C686" s="99" cm="1">
        <f t="array" ref="C686">IFERROR(_FV(B686,"Preço"),"-")</f>
        <v>36.75</v>
      </c>
      <c r="D686" s="100" t="s">
        <v>562</v>
      </c>
    </row>
    <row r="687" spans="2:4" x14ac:dyDescent="0.25">
      <c r="B687" s="98" t="e" vm="580">
        <v>#VALUE!</v>
      </c>
      <c r="C687" s="99" cm="1">
        <f t="array" ref="C687">IFERROR(_FV(B687,"Preço"),"-")</f>
        <v>4.88</v>
      </c>
      <c r="D687" s="100" t="s">
        <v>559</v>
      </c>
    </row>
    <row r="688" spans="2:4" x14ac:dyDescent="0.25">
      <c r="B688" s="98" t="e" vm="581">
        <v>#VALUE!</v>
      </c>
      <c r="C688" s="99" cm="1">
        <f t="array" ref="C688">IFERROR(_FV(B688,"Preço"),"-")</f>
        <v>15.75</v>
      </c>
      <c r="D688" s="100" t="s">
        <v>564</v>
      </c>
    </row>
    <row r="689" spans="2:4" x14ac:dyDescent="0.25">
      <c r="B689" s="98" t="e" vm="582">
        <v>#VALUE!</v>
      </c>
      <c r="C689" s="99" cm="1">
        <f t="array" ref="C689">IFERROR(_FV(B689,"Preço"),"-")</f>
        <v>2.25</v>
      </c>
      <c r="D689" s="100" t="s">
        <v>563</v>
      </c>
    </row>
    <row r="690" spans="2:4" x14ac:dyDescent="0.25">
      <c r="B690" s="98" t="e" vm="583">
        <v>#VALUE!</v>
      </c>
      <c r="C690" s="99" cm="1">
        <f t="array" ref="C690">IFERROR(_FV(B690,"Preço"),"-")</f>
        <v>82.49</v>
      </c>
      <c r="D690" s="100" t="s">
        <v>981</v>
      </c>
    </row>
    <row r="691" spans="2:4" x14ac:dyDescent="0.25">
      <c r="B691" s="98" t="e" vm="584">
        <v>#VALUE!</v>
      </c>
      <c r="C691" s="99" cm="1">
        <f t="array" ref="C691">IFERROR(_FV(B691,"Preço"),"-")</f>
        <v>1.86</v>
      </c>
      <c r="D691" s="100" t="s">
        <v>566</v>
      </c>
    </row>
    <row r="692" spans="2:4" x14ac:dyDescent="0.25">
      <c r="B692" s="98" t="e" vm="585">
        <v>#VALUE!</v>
      </c>
      <c r="C692" s="99" cm="1">
        <f t="array" ref="C692">IFERROR(_FV(B692,"Preço"),"-")</f>
        <v>32505.5</v>
      </c>
      <c r="D692" s="100" t="s">
        <v>207</v>
      </c>
    </row>
    <row r="693" spans="2:4" x14ac:dyDescent="0.25">
      <c r="B693" s="98" t="e" vm="586">
        <v>#VALUE!</v>
      </c>
      <c r="C693" s="99" cm="1">
        <f t="array" ref="C693">IFERROR(_FV(B693,"Preço"),"-")</f>
        <v>15.596</v>
      </c>
      <c r="D693" s="100" t="s">
        <v>601</v>
      </c>
    </row>
    <row r="694" spans="2:4" x14ac:dyDescent="0.25">
      <c r="B694" s="98" t="e" vm="586">
        <v>#VALUE!</v>
      </c>
      <c r="C694" s="99" cm="1">
        <f t="array" ref="C694">IFERROR(_FV(B694,"Preço"),"-")</f>
        <v>15.596</v>
      </c>
      <c r="D694" s="100" t="s">
        <v>602</v>
      </c>
    </row>
    <row r="695" spans="2:4" x14ac:dyDescent="0.25">
      <c r="B695" s="98" t="e" vm="587">
        <v>#VALUE!</v>
      </c>
      <c r="C695" s="99" cm="1">
        <f t="array" ref="C695">IFERROR(_FV(B695,"Preço"),"-")</f>
        <v>70.88</v>
      </c>
      <c r="D695" s="100" t="s">
        <v>221</v>
      </c>
    </row>
    <row r="696" spans="2:4" x14ac:dyDescent="0.25">
      <c r="B696" s="98" t="e" vm="588">
        <v>#VALUE!</v>
      </c>
      <c r="C696" s="99" cm="1">
        <f t="array" ref="C696">IFERROR(_FV(B696,"Preço"),"-")</f>
        <v>38.6</v>
      </c>
      <c r="D696" s="100" t="s">
        <v>574</v>
      </c>
    </row>
    <row r="697" spans="2:4" x14ac:dyDescent="0.25">
      <c r="B697" s="98" t="e" vm="589">
        <v>#VALUE!</v>
      </c>
      <c r="C697" s="99" t="str" cm="1">
        <f t="array" ref="C697">IFERROR(_FV(B697,"Preço"),"-")</f>
        <v>-</v>
      </c>
      <c r="D697" s="100" t="s">
        <v>600</v>
      </c>
    </row>
    <row r="698" spans="2:4" x14ac:dyDescent="0.25">
      <c r="B698" s="98" t="e" vm="590">
        <v>#VALUE!</v>
      </c>
      <c r="C698" s="99" cm="1">
        <f t="array" ref="C698">IFERROR(_FV(B698,"Preço"),"-")</f>
        <v>2</v>
      </c>
      <c r="D698" s="100" t="s">
        <v>582</v>
      </c>
    </row>
    <row r="699" spans="2:4" x14ac:dyDescent="0.25">
      <c r="B699" s="98" t="e" vm="591">
        <v>#VALUE!</v>
      </c>
      <c r="C699" s="99" cm="1">
        <f t="array" ref="C699">IFERROR(_FV(B699,"Preço"),"-")</f>
        <v>33.89</v>
      </c>
      <c r="D699" s="100" t="s">
        <v>553</v>
      </c>
    </row>
    <row r="700" spans="2:4" x14ac:dyDescent="0.25">
      <c r="B700" s="98" t="e" vm="592">
        <v>#VALUE!</v>
      </c>
      <c r="C700" s="99" cm="1">
        <f t="array" ref="C700">IFERROR(_FV(B700,"Preço"),"-")</f>
        <v>117.37</v>
      </c>
      <c r="D700" s="100" t="s">
        <v>983</v>
      </c>
    </row>
    <row r="701" spans="2:4" x14ac:dyDescent="0.25">
      <c r="B701" s="98" t="e" vm="593">
        <v>#VALUE!</v>
      </c>
      <c r="C701" s="99" t="str" cm="1">
        <f t="array" ref="C701">IFERROR(_FV(B701,"Preço"),"-")</f>
        <v>-</v>
      </c>
      <c r="D701" s="100" t="s">
        <v>580</v>
      </c>
    </row>
    <row r="702" spans="2:4" x14ac:dyDescent="0.25">
      <c r="B702" s="98" t="e" vm="594">
        <v>#VALUE!</v>
      </c>
      <c r="C702" s="99" cm="1">
        <f t="array" ref="C702">IFERROR(_FV(B702,"Preço"),"-")</f>
        <v>13.98</v>
      </c>
      <c r="D702" s="100" t="s">
        <v>581</v>
      </c>
    </row>
    <row r="703" spans="2:4" x14ac:dyDescent="0.25">
      <c r="B703" s="98" t="e" vm="595">
        <v>#VALUE!</v>
      </c>
      <c r="C703" s="99" cm="1">
        <f t="array" ref="C703">IFERROR(_FV(B703,"Preço"),"-")</f>
        <v>8</v>
      </c>
      <c r="D703" s="100" t="s">
        <v>467</v>
      </c>
    </row>
    <row r="704" spans="2:4" x14ac:dyDescent="0.25">
      <c r="B704" s="98" t="e" vm="596">
        <v>#VALUE!</v>
      </c>
      <c r="C704" s="99" cm="1">
        <f t="array" ref="C704">IFERROR(_FV(B704,"Preço"),"-")</f>
        <v>3.91</v>
      </c>
      <c r="D704" s="100" t="s">
        <v>468</v>
      </c>
    </row>
    <row r="705" spans="2:4" x14ac:dyDescent="0.25">
      <c r="B705" s="98" t="e" vm="597">
        <v>#VALUE!</v>
      </c>
      <c r="C705" s="99" cm="1">
        <f t="array" ref="C705">IFERROR(_FV(B705,"Preço"),"-")</f>
        <v>6.23</v>
      </c>
      <c r="D705" s="100" t="s">
        <v>652</v>
      </c>
    </row>
    <row r="706" spans="2:4" x14ac:dyDescent="0.25">
      <c r="B706" s="98" t="e" vm="598">
        <v>#VALUE!</v>
      </c>
      <c r="C706" s="99" cm="1">
        <f t="array" ref="C706">IFERROR(_FV(B706,"Preço"),"-")</f>
        <v>8.11</v>
      </c>
      <c r="D706" s="100" t="s">
        <v>653</v>
      </c>
    </row>
    <row r="707" spans="2:4" x14ac:dyDescent="0.25">
      <c r="B707" s="98" t="e" vm="599">
        <v>#VALUE!</v>
      </c>
      <c r="C707" s="99" cm="1">
        <f t="array" ref="C707">IFERROR(_FV(B707,"Preço"),"-")</f>
        <v>9.11</v>
      </c>
      <c r="D707" s="100" t="s">
        <v>593</v>
      </c>
    </row>
    <row r="708" spans="2:4" x14ac:dyDescent="0.25">
      <c r="B708" s="98" t="e" vm="600">
        <v>#VALUE!</v>
      </c>
      <c r="C708" s="99" cm="1">
        <f t="array" ref="C708">IFERROR(_FV(B708,"Preço"),"-")</f>
        <v>2.5499999999999998</v>
      </c>
      <c r="D708" s="100" t="s">
        <v>242</v>
      </c>
    </row>
    <row r="709" spans="2:4" x14ac:dyDescent="0.25">
      <c r="B709" s="98" t="e" vm="601">
        <v>#VALUE!</v>
      </c>
      <c r="C709" s="99" cm="1">
        <f t="array" ref="C709">IFERROR(_FV(B709,"Preço"),"-")</f>
        <v>9.19</v>
      </c>
      <c r="D709" s="100" t="s">
        <v>988</v>
      </c>
    </row>
    <row r="710" spans="2:4" x14ac:dyDescent="0.25">
      <c r="B710" s="98" t="e" vm="602">
        <v>#VALUE!</v>
      </c>
      <c r="C710" s="99" cm="1">
        <f t="array" ref="C710">IFERROR(_FV(B710,"Preço"),"-")</f>
        <v>10.53</v>
      </c>
      <c r="D710" s="100" t="s">
        <v>998</v>
      </c>
    </row>
    <row r="711" spans="2:4" x14ac:dyDescent="0.25">
      <c r="B711" s="98" t="e" vm="603">
        <v>#VALUE!</v>
      </c>
      <c r="C711" s="99" cm="1">
        <f t="array" ref="C711">IFERROR(_FV(B711,"Preço"),"-")</f>
        <v>7.56</v>
      </c>
      <c r="D711" s="100" t="s">
        <v>336</v>
      </c>
    </row>
    <row r="712" spans="2:4" x14ac:dyDescent="0.25">
      <c r="B712" s="98" t="e" vm="604">
        <v>#VALUE!</v>
      </c>
      <c r="C712" s="99" cm="1">
        <f t="array" ref="C712">IFERROR(_FV(B712,"Preço"),"-")</f>
        <v>4.29</v>
      </c>
      <c r="D712" s="100" t="s">
        <v>577</v>
      </c>
    </row>
    <row r="713" spans="2:4" x14ac:dyDescent="0.25">
      <c r="B713" s="98" t="e" vm="605">
        <v>#VALUE!</v>
      </c>
      <c r="C713" s="99" cm="1">
        <f t="array" ref="C713">IFERROR(_FV(B713,"Preço"),"-")</f>
        <v>102.52</v>
      </c>
      <c r="D713" s="100" t="s">
        <v>991</v>
      </c>
    </row>
    <row r="714" spans="2:4" x14ac:dyDescent="0.25">
      <c r="B714" s="98" t="e" vm="606">
        <v>#VALUE!</v>
      </c>
      <c r="C714" s="99" cm="1">
        <f t="array" ref="C714">IFERROR(_FV(B714,"Preço"),"-")</f>
        <v>64.010000000000005</v>
      </c>
      <c r="D714" s="100" t="s">
        <v>990</v>
      </c>
    </row>
    <row r="715" spans="2:4" x14ac:dyDescent="0.25">
      <c r="B715" s="98" t="e" vm="607">
        <v>#VALUE!</v>
      </c>
      <c r="C715" s="99" cm="1">
        <f t="array" ref="C715">IFERROR(_FV(B715,"Preço"),"-")</f>
        <v>474.99</v>
      </c>
      <c r="D715" s="100" t="s">
        <v>157</v>
      </c>
    </row>
    <row r="716" spans="2:4" x14ac:dyDescent="0.25">
      <c r="B716" s="98" t="e" vm="608">
        <v>#VALUE!</v>
      </c>
      <c r="C716" s="99" cm="1">
        <f t="array" ref="C716">IFERROR(_FV(B716,"Preço"),"-")</f>
        <v>297.7</v>
      </c>
      <c r="D716" s="100" t="s">
        <v>485</v>
      </c>
    </row>
    <row r="717" spans="2:4" x14ac:dyDescent="0.25">
      <c r="B717" s="98" t="e" vm="609">
        <v>#VALUE!</v>
      </c>
      <c r="C717" s="99" cm="1">
        <f t="array" ref="C717">IFERROR(_FV(B717,"Preço"),"-")</f>
        <v>10.25</v>
      </c>
      <c r="D717" s="100" t="s">
        <v>498</v>
      </c>
    </row>
    <row r="718" spans="2:4" x14ac:dyDescent="0.25">
      <c r="B718" s="98" t="e" vm="610">
        <v>#VALUE!</v>
      </c>
      <c r="C718" s="99" cm="1">
        <f t="array" ref="C718">IFERROR(_FV(B718,"Preço"),"-")</f>
        <v>10.02</v>
      </c>
      <c r="D718" s="100" t="s">
        <v>499</v>
      </c>
    </row>
    <row r="719" spans="2:4" x14ac:dyDescent="0.25">
      <c r="B719" s="98" t="e" vm="611">
        <v>#VALUE!</v>
      </c>
      <c r="C719" s="99" t="str" cm="1">
        <f t="array" ref="C719">IFERROR(_FV(B719,"Preço"),"-")</f>
        <v>-</v>
      </c>
      <c r="D719" s="100" t="s">
        <v>692</v>
      </c>
    </row>
    <row r="720" spans="2:4" x14ac:dyDescent="0.25">
      <c r="B720" s="98" t="e" vm="612">
        <v>#VALUE!</v>
      </c>
      <c r="C720" s="99" cm="1">
        <f t="array" ref="C720">IFERROR(_FV(B720,"Preço"),"-")</f>
        <v>80.900000000000006</v>
      </c>
      <c r="D720" s="100" t="s">
        <v>693</v>
      </c>
    </row>
    <row r="721" spans="2:4" x14ac:dyDescent="0.25">
      <c r="B721" s="98" t="e" vm="613">
        <v>#VALUE!</v>
      </c>
      <c r="C721" s="99" t="str" cm="1">
        <f t="array" ref="C721">IFERROR(_FV(B721,"Preço"),"-")</f>
        <v>-</v>
      </c>
      <c r="D721" s="100" t="s">
        <v>604</v>
      </c>
    </row>
    <row r="722" spans="2:4" x14ac:dyDescent="0.25">
      <c r="B722" s="98" t="e" vm="614">
        <v>#VALUE!</v>
      </c>
      <c r="C722" s="99" cm="1">
        <f t="array" ref="C722">IFERROR(_FV(B722,"Preço"),"-")</f>
        <v>50.5</v>
      </c>
      <c r="D722" s="100" t="s">
        <v>605</v>
      </c>
    </row>
    <row r="723" spans="2:4" x14ac:dyDescent="0.25">
      <c r="B723" s="98" t="e" vm="615">
        <v>#VALUE!</v>
      </c>
      <c r="C723" s="99" cm="1">
        <f t="array" ref="C723">IFERROR(_FV(B723,"Preço"),"-")</f>
        <v>12.97</v>
      </c>
      <c r="D723" s="100" t="s">
        <v>583</v>
      </c>
    </row>
    <row r="724" spans="2:4" x14ac:dyDescent="0.25">
      <c r="B724" s="98" t="e" vm="616">
        <v>#VALUE!</v>
      </c>
      <c r="C724" s="99" cm="1">
        <f t="array" ref="C724">IFERROR(_FV(B724,"Preço"),"-")</f>
        <v>6.8</v>
      </c>
      <c r="D724" s="100" t="s">
        <v>271</v>
      </c>
    </row>
    <row r="725" spans="2:4" x14ac:dyDescent="0.25">
      <c r="B725" s="98" t="e" vm="617">
        <v>#VALUE!</v>
      </c>
      <c r="C725" s="99" cm="1">
        <f t="array" ref="C725">IFERROR(_FV(B725,"Preço"),"-")</f>
        <v>22.45</v>
      </c>
      <c r="D725" s="100" t="s">
        <v>586</v>
      </c>
    </row>
    <row r="726" spans="2:4" x14ac:dyDescent="0.25">
      <c r="B726" s="98" t="e" vm="618">
        <v>#VALUE!</v>
      </c>
      <c r="C726" s="99" cm="1">
        <f t="array" ref="C726">IFERROR(_FV(B726,"Preço"),"-")</f>
        <v>15.97</v>
      </c>
      <c r="D726" s="100" t="s">
        <v>138</v>
      </c>
    </row>
    <row r="727" spans="2:4" x14ac:dyDescent="0.25">
      <c r="B727" s="98" t="e" vm="619">
        <v>#VALUE!</v>
      </c>
      <c r="C727" s="99" cm="1">
        <f t="array" ref="C727">IFERROR(_FV(B727,"Preço"),"-")</f>
        <v>4.47</v>
      </c>
      <c r="D727" s="100" t="s">
        <v>603</v>
      </c>
    </row>
    <row r="728" spans="2:4" x14ac:dyDescent="0.25">
      <c r="B728" s="98" t="e" vm="620">
        <v>#VALUE!</v>
      </c>
      <c r="C728" s="99" cm="1">
        <f t="array" ref="C728">IFERROR(_FV(B728,"Preço"),"-")</f>
        <v>14</v>
      </c>
      <c r="D728" s="100" t="s">
        <v>584</v>
      </c>
    </row>
    <row r="729" spans="2:4" x14ac:dyDescent="0.25">
      <c r="B729" s="98" t="e" vm="621">
        <v>#VALUE!</v>
      </c>
      <c r="C729" s="99" cm="1">
        <f t="array" ref="C729">IFERROR(_FV(B729,"Preço"),"-")</f>
        <v>2.06</v>
      </c>
      <c r="D729" s="100" t="s">
        <v>573</v>
      </c>
    </row>
    <row r="730" spans="2:4" x14ac:dyDescent="0.25">
      <c r="B730" s="98" t="e" vm="622">
        <v>#VALUE!</v>
      </c>
      <c r="C730" s="99" cm="1">
        <f t="array" ref="C730">IFERROR(_FV(B730,"Preço"),"-")</f>
        <v>23.15</v>
      </c>
      <c r="D730" s="100" t="s">
        <v>995</v>
      </c>
    </row>
    <row r="731" spans="2:4" x14ac:dyDescent="0.25">
      <c r="B731" s="98" t="e" vm="623">
        <v>#VALUE!</v>
      </c>
      <c r="C731" s="99" cm="1">
        <f t="array" ref="C731">IFERROR(_FV(B731,"Preço"),"-")</f>
        <v>398.97</v>
      </c>
      <c r="D731" s="100" t="s">
        <v>587</v>
      </c>
    </row>
    <row r="732" spans="2:4" x14ac:dyDescent="0.25">
      <c r="B732" s="98" t="e" vm="624">
        <v>#VALUE!</v>
      </c>
      <c r="C732" s="99" cm="1">
        <f t="array" ref="C732">IFERROR(_FV(B732,"Preço"),"-")</f>
        <v>82.8</v>
      </c>
      <c r="D732" s="100" t="s">
        <v>984</v>
      </c>
    </row>
    <row r="733" spans="2:4" x14ac:dyDescent="0.25">
      <c r="B733" s="98" t="e" vm="625">
        <v>#VALUE!</v>
      </c>
      <c r="C733" s="99" cm="1">
        <f t="array" ref="C733">IFERROR(_FV(B733,"Preço"),"-")</f>
        <v>76.209999999999994</v>
      </c>
      <c r="D733" s="100" t="s">
        <v>997</v>
      </c>
    </row>
    <row r="734" spans="2:4" x14ac:dyDescent="0.25">
      <c r="B734" s="98" t="e" vm="626">
        <v>#VALUE!</v>
      </c>
      <c r="C734" s="99" cm="1">
        <f t="array" ref="C734">IFERROR(_FV(B734,"Preço"),"-")</f>
        <v>89.87</v>
      </c>
      <c r="D734" s="100" t="s">
        <v>996</v>
      </c>
    </row>
    <row r="735" spans="2:4" x14ac:dyDescent="0.25">
      <c r="B735" s="98" t="e" vm="627">
        <v>#VALUE!</v>
      </c>
      <c r="C735" s="99" cm="1">
        <f t="array" ref="C735">IFERROR(_FV(B735,"Preço"),"-")</f>
        <v>285.3</v>
      </c>
      <c r="D735" s="100" t="s">
        <v>591</v>
      </c>
    </row>
    <row r="736" spans="2:4" x14ac:dyDescent="0.25">
      <c r="B736" s="98" t="e" vm="628">
        <v>#VALUE!</v>
      </c>
      <c r="C736" s="99" cm="1">
        <f t="array" ref="C736">IFERROR(_FV(B736,"Preço"),"-")</f>
        <v>11.25</v>
      </c>
      <c r="D736" s="100" t="s">
        <v>575</v>
      </c>
    </row>
    <row r="737" spans="2:4" x14ac:dyDescent="0.25">
      <c r="B737" s="98" t="e" vm="629">
        <v>#VALUE!</v>
      </c>
      <c r="C737" s="99" cm="1">
        <f t="array" ref="C737">IFERROR(_FV(B737,"Preço"),"-")</f>
        <v>9.16</v>
      </c>
      <c r="D737" s="100" t="s">
        <v>592</v>
      </c>
    </row>
    <row r="738" spans="2:4" x14ac:dyDescent="0.25">
      <c r="B738" s="98" t="e" vm="630">
        <v>#VALUE!</v>
      </c>
      <c r="C738" s="99" cm="1">
        <f t="array" ref="C738">IFERROR(_FV(B738,"Preço"),"-")</f>
        <v>1.05</v>
      </c>
      <c r="D738" s="100" t="s">
        <v>466</v>
      </c>
    </row>
    <row r="739" spans="2:4" x14ac:dyDescent="0.25">
      <c r="B739" s="98" t="e" vm="631">
        <v>#VALUE!</v>
      </c>
      <c r="C739" s="99" cm="1">
        <f t="array" ref="C739">IFERROR(_FV(B739,"Preço"),"-")</f>
        <v>7.64</v>
      </c>
      <c r="D739" s="100" t="s">
        <v>597</v>
      </c>
    </row>
    <row r="740" spans="2:4" x14ac:dyDescent="0.25">
      <c r="B740" s="98" t="e" vm="632">
        <v>#VALUE!</v>
      </c>
      <c r="C740" s="99" cm="1">
        <f t="array" ref="C740">IFERROR(_FV(B740,"Preço"),"-")</f>
        <v>27.32</v>
      </c>
      <c r="D740" s="100" t="s">
        <v>606</v>
      </c>
    </row>
    <row r="741" spans="2:4" x14ac:dyDescent="0.25">
      <c r="B741" s="98" t="e" vm="633">
        <v>#VALUE!</v>
      </c>
      <c r="C741" s="99" cm="1">
        <f t="array" ref="C741">IFERROR(_FV(B741,"Preço"),"-")</f>
        <v>43</v>
      </c>
      <c r="D741" s="100" t="s">
        <v>585</v>
      </c>
    </row>
    <row r="742" spans="2:4" x14ac:dyDescent="0.25">
      <c r="B742" s="98" t="e" vm="634">
        <v>#VALUE!</v>
      </c>
      <c r="C742" s="99" cm="1">
        <f t="array" ref="C742">IFERROR(_FV(B742,"Preço"),"-")</f>
        <v>16.190000000000001</v>
      </c>
      <c r="D742" s="100" t="s">
        <v>620</v>
      </c>
    </row>
    <row r="743" spans="2:4" x14ac:dyDescent="0.25">
      <c r="B743" s="98" t="e" vm="635">
        <v>#VALUE!</v>
      </c>
      <c r="C743" s="99" cm="1">
        <f t="array" ref="C743">IFERROR(_FV(B743,"Preço"),"-")</f>
        <v>9.2799999999999994</v>
      </c>
      <c r="D743" s="100" t="s">
        <v>1002</v>
      </c>
    </row>
    <row r="744" spans="2:4" x14ac:dyDescent="0.25">
      <c r="B744" s="98" t="e" vm="636">
        <v>#VALUE!</v>
      </c>
      <c r="C744" s="99" cm="1">
        <f t="array" ref="C744">IFERROR(_FV(B744,"Preço"),"-")</f>
        <v>94.81</v>
      </c>
      <c r="D744" s="100" t="s">
        <v>999</v>
      </c>
    </row>
    <row r="745" spans="2:4" x14ac:dyDescent="0.25">
      <c r="B745" s="98" t="e" vm="637">
        <v>#VALUE!</v>
      </c>
      <c r="C745" s="99" cm="1">
        <f t="array" ref="C745">IFERROR(_FV(B745,"Preço"),"-")</f>
        <v>9.73</v>
      </c>
      <c r="D745" s="100" t="s">
        <v>823</v>
      </c>
    </row>
    <row r="746" spans="2:4" x14ac:dyDescent="0.25">
      <c r="B746" s="98" t="e" vm="638">
        <v>#VALUE!</v>
      </c>
      <c r="C746" s="99" cm="1">
        <f t="array" ref="C746">IFERROR(_FV(B746,"Preço"),"-")</f>
        <v>20.67</v>
      </c>
      <c r="D746" s="100" t="s">
        <v>615</v>
      </c>
    </row>
    <row r="747" spans="2:4" x14ac:dyDescent="0.25">
      <c r="B747" s="98" t="e" vm="639">
        <v>#VALUE!</v>
      </c>
      <c r="C747" s="99" cm="1">
        <f t="array" ref="C747">IFERROR(_FV(B747,"Preço"),"-")</f>
        <v>1.1000000000000001</v>
      </c>
      <c r="D747" s="100" t="s">
        <v>616</v>
      </c>
    </row>
    <row r="748" spans="2:4" x14ac:dyDescent="0.25">
      <c r="B748" s="98" t="e" vm="640">
        <v>#VALUE!</v>
      </c>
      <c r="C748" s="99" cm="1">
        <f t="array" ref="C748">IFERROR(_FV(B748,"Preço"),"-")</f>
        <v>123.75</v>
      </c>
      <c r="D748" s="100" t="s">
        <v>1003</v>
      </c>
    </row>
    <row r="749" spans="2:4" x14ac:dyDescent="0.25">
      <c r="B749" s="98" t="e" vm="641">
        <v>#VALUE!</v>
      </c>
      <c r="C749" s="99" cm="1">
        <f t="array" ref="C749">IFERROR(_FV(B749,"Preço"),"-")</f>
        <v>12</v>
      </c>
      <c r="D749" s="100" t="s">
        <v>618</v>
      </c>
    </row>
    <row r="750" spans="2:4" x14ac:dyDescent="0.25">
      <c r="B750" s="98" t="e" vm="642">
        <v>#VALUE!</v>
      </c>
      <c r="C750" s="99" t="str" cm="1">
        <f t="array" ref="C750">IFERROR(_FV(B750,"Preço"),"-")</f>
        <v>-</v>
      </c>
      <c r="D750" s="100" t="s">
        <v>619</v>
      </c>
    </row>
    <row r="751" spans="2:4" x14ac:dyDescent="0.25">
      <c r="B751" s="98" t="e" vm="643">
        <v>#VALUE!</v>
      </c>
      <c r="C751" s="99" cm="1">
        <f t="array" ref="C751">IFERROR(_FV(B751,"Preço"),"-")</f>
        <v>11.61</v>
      </c>
      <c r="D751" s="100" t="s">
        <v>1006</v>
      </c>
    </row>
    <row r="752" spans="2:4" x14ac:dyDescent="0.25">
      <c r="B752" s="98" t="e" vm="644">
        <v>#VALUE!</v>
      </c>
      <c r="C752" s="99" cm="1">
        <f t="array" ref="C752">IFERROR(_FV(B752,"Preço"),"-")</f>
        <v>4.8499999999999996</v>
      </c>
      <c r="D752" s="100" t="s">
        <v>621</v>
      </c>
    </row>
    <row r="753" spans="2:4" x14ac:dyDescent="0.25">
      <c r="B753" s="98" t="e" vm="645">
        <v>#VALUE!</v>
      </c>
      <c r="C753" s="99" cm="1">
        <f t="array" ref="C753">IFERROR(_FV(B753,"Preço"),"-")</f>
        <v>6.18</v>
      </c>
      <c r="D753" s="100" t="s">
        <v>629</v>
      </c>
    </row>
    <row r="754" spans="2:4" x14ac:dyDescent="0.25">
      <c r="B754" s="98" t="e" vm="646">
        <v>#VALUE!</v>
      </c>
      <c r="C754" s="99" cm="1">
        <f t="array" ref="C754">IFERROR(_FV(B754,"Preço"),"-")</f>
        <v>12.68</v>
      </c>
      <c r="D754" s="100" t="s">
        <v>623</v>
      </c>
    </row>
    <row r="755" spans="2:4" x14ac:dyDescent="0.25">
      <c r="B755" s="98" t="e" vm="647">
        <v>#VALUE!</v>
      </c>
      <c r="C755" s="99" cm="1">
        <f t="array" ref="C755">IFERROR(_FV(B755,"Preço"),"-")</f>
        <v>0.61</v>
      </c>
      <c r="D755" s="100" t="s">
        <v>626</v>
      </c>
    </row>
    <row r="756" spans="2:4" x14ac:dyDescent="0.25">
      <c r="B756" s="98" t="e" vm="648">
        <v>#VALUE!</v>
      </c>
      <c r="C756" s="99" cm="1">
        <f t="array" ref="C756">IFERROR(_FV(B756,"Preço"),"-")</f>
        <v>1.5</v>
      </c>
      <c r="D756" s="100" t="s">
        <v>627</v>
      </c>
    </row>
    <row r="757" spans="2:4" x14ac:dyDescent="0.25">
      <c r="B757" s="98" t="e" vm="649">
        <v>#VALUE!</v>
      </c>
      <c r="C757" s="99" cm="1">
        <f t="array" ref="C757">IFERROR(_FV(B757,"Preço"),"-")</f>
        <v>34.880000000000003</v>
      </c>
      <c r="D757" s="100" t="s">
        <v>630</v>
      </c>
    </row>
    <row r="758" spans="2:4" x14ac:dyDescent="0.25">
      <c r="B758" s="98" t="e" vm="650">
        <v>#VALUE!</v>
      </c>
      <c r="C758" s="99" cm="1">
        <f t="array" ref="C758">IFERROR(_FV(B758,"Preço"),"-")</f>
        <v>5.34</v>
      </c>
      <c r="D758" s="100" t="s">
        <v>631</v>
      </c>
    </row>
    <row r="759" spans="2:4" x14ac:dyDescent="0.25">
      <c r="B759" s="98" t="e" vm="651">
        <v>#VALUE!</v>
      </c>
      <c r="C759" s="99" cm="1">
        <f t="array" ref="C759">IFERROR(_FV(B759,"Preço"),"-")</f>
        <v>9</v>
      </c>
      <c r="D759" s="100" t="s">
        <v>1008</v>
      </c>
    </row>
    <row r="760" spans="2:4" x14ac:dyDescent="0.25">
      <c r="B760" s="98" t="e" vm="652">
        <v>#VALUE!</v>
      </c>
      <c r="C760" s="99" cm="1">
        <f t="array" ref="C760">IFERROR(_FV(B760,"Preço"),"-")</f>
        <v>100.23</v>
      </c>
      <c r="D760" s="100" t="s">
        <v>1012</v>
      </c>
    </row>
    <row r="761" spans="2:4" x14ac:dyDescent="0.25">
      <c r="B761" s="98" t="e" vm="653">
        <v>#VALUE!</v>
      </c>
      <c r="C761" s="99" cm="1">
        <f t="array" ref="C761">IFERROR(_FV(B761,"Preço"),"-")</f>
        <v>23.07</v>
      </c>
      <c r="D761" s="100" t="s">
        <v>624</v>
      </c>
    </row>
    <row r="762" spans="2:4" x14ac:dyDescent="0.25">
      <c r="B762" s="98" t="e" vm="654">
        <v>#VALUE!</v>
      </c>
      <c r="C762" s="99" cm="1">
        <f t="array" ref="C762">IFERROR(_FV(B762,"Preço"),"-")</f>
        <v>246.96</v>
      </c>
      <c r="D762" s="100" t="s">
        <v>636</v>
      </c>
    </row>
    <row r="763" spans="2:4" x14ac:dyDescent="0.25">
      <c r="B763" s="98" t="e" vm="655">
        <v>#VALUE!</v>
      </c>
      <c r="C763" s="99" cm="1">
        <f t="array" ref="C763">IFERROR(_FV(B763,"Preço"),"-")</f>
        <v>3.1</v>
      </c>
      <c r="D763" s="100" t="s">
        <v>638</v>
      </c>
    </row>
    <row r="764" spans="2:4" x14ac:dyDescent="0.25">
      <c r="B764" s="98" t="e" vm="656">
        <v>#VALUE!</v>
      </c>
      <c r="C764" s="99" cm="1">
        <f t="array" ref="C764">IFERROR(_FV(B764,"Preço"),"-")</f>
        <v>27.65</v>
      </c>
      <c r="D764" s="100" t="s">
        <v>633</v>
      </c>
    </row>
    <row r="765" spans="2:4" x14ac:dyDescent="0.25">
      <c r="B765" s="98" t="e" vm="657">
        <v>#VALUE!</v>
      </c>
      <c r="C765" s="99" cm="1">
        <f t="array" ref="C765">IFERROR(_FV(B765,"Preço"),"-")</f>
        <v>33.5</v>
      </c>
      <c r="D765" s="100" t="s">
        <v>634</v>
      </c>
    </row>
    <row r="766" spans="2:4" x14ac:dyDescent="0.25">
      <c r="B766" s="98" t="e" vm="658">
        <v>#VALUE!</v>
      </c>
      <c r="C766" s="99" cm="1">
        <f t="array" ref="C766">IFERROR(_FV(B766,"Preço"),"-")</f>
        <v>3.8</v>
      </c>
      <c r="D766" s="100" t="s">
        <v>649</v>
      </c>
    </row>
    <row r="767" spans="2:4" x14ac:dyDescent="0.25">
      <c r="B767" s="98" t="e" vm="659">
        <v>#VALUE!</v>
      </c>
      <c r="C767" s="99" cm="1">
        <f t="array" ref="C767">IFERROR(_FV(B767,"Preço"),"-")</f>
        <v>58.4</v>
      </c>
      <c r="D767" s="100" t="s">
        <v>1023</v>
      </c>
    </row>
    <row r="768" spans="2:4" x14ac:dyDescent="0.25">
      <c r="B768" s="98" t="e" vm="660">
        <v>#VALUE!</v>
      </c>
      <c r="C768" s="99" cm="1">
        <f t="array" ref="C768">IFERROR(_FV(B768,"Preço"),"-")</f>
        <v>69.239999999999995</v>
      </c>
      <c r="D768" s="100" t="s">
        <v>1017</v>
      </c>
    </row>
    <row r="769" spans="2:4" x14ac:dyDescent="0.25">
      <c r="B769" s="98" t="e" vm="661">
        <v>#VALUE!</v>
      </c>
      <c r="C769" s="99" cm="1">
        <f t="array" ref="C769">IFERROR(_FV(B769,"Preço"),"-")</f>
        <v>5.98</v>
      </c>
      <c r="D769" s="100" t="s">
        <v>661</v>
      </c>
    </row>
    <row r="770" spans="2:4" x14ac:dyDescent="0.25">
      <c r="B770" s="98" t="e" vm="662">
        <v>#VALUE!</v>
      </c>
      <c r="C770" s="99" cm="1">
        <f t="array" ref="C770">IFERROR(_FV(B770,"Preço"),"-")</f>
        <v>0.35</v>
      </c>
      <c r="D770" s="100" t="s">
        <v>637</v>
      </c>
    </row>
    <row r="771" spans="2:4" x14ac:dyDescent="0.25">
      <c r="B771" s="98" t="e" vm="663">
        <v>#VALUE!</v>
      </c>
      <c r="C771" s="99" cm="1">
        <f t="array" ref="C771">IFERROR(_FV(B771,"Preço"),"-")</f>
        <v>3.14</v>
      </c>
      <c r="D771" s="100" t="s">
        <v>642</v>
      </c>
    </row>
    <row r="772" spans="2:4" x14ac:dyDescent="0.25">
      <c r="B772" s="98" t="e" vm="664">
        <v>#VALUE!</v>
      </c>
      <c r="C772" s="99" cm="1">
        <f t="array" ref="C772">IFERROR(_FV(B772,"Preço"),"-")</f>
        <v>42.46</v>
      </c>
      <c r="D772" s="100" t="s">
        <v>658</v>
      </c>
    </row>
    <row r="773" spans="2:4" x14ac:dyDescent="0.25">
      <c r="B773" s="98" t="e" vm="665">
        <v>#VALUE!</v>
      </c>
      <c r="C773" s="99" cm="1">
        <f t="array" ref="C773">IFERROR(_FV(B773,"Preço"),"-")</f>
        <v>42.64</v>
      </c>
      <c r="D773" s="100" t="s">
        <v>641</v>
      </c>
    </row>
    <row r="774" spans="2:4" x14ac:dyDescent="0.25">
      <c r="B774" s="98" t="e" vm="666">
        <v>#VALUE!</v>
      </c>
      <c r="C774" s="99" cm="1">
        <f t="array" ref="C774">IFERROR(_FV(B774,"Preço"),"-")</f>
        <v>41.33</v>
      </c>
      <c r="D774" s="100" t="s">
        <v>13</v>
      </c>
    </row>
    <row r="775" spans="2:4" x14ac:dyDescent="0.25">
      <c r="B775" s="98" t="e" vm="667">
        <v>#VALUE!</v>
      </c>
      <c r="C775" s="99" cm="1">
        <f t="array" ref="C775">IFERROR(_FV(B775,"Preço"),"-")</f>
        <v>22.23</v>
      </c>
      <c r="D775" s="100" t="s">
        <v>679</v>
      </c>
    </row>
    <row r="776" spans="2:4" x14ac:dyDescent="0.25">
      <c r="B776" s="98" t="e" vm="668">
        <v>#VALUE!</v>
      </c>
      <c r="C776" s="99" cm="1">
        <f t="array" ref="C776">IFERROR(_FV(B776,"Preço"),"-")</f>
        <v>12.39</v>
      </c>
      <c r="D776" s="100" t="s">
        <v>664</v>
      </c>
    </row>
    <row r="777" spans="2:4" x14ac:dyDescent="0.25">
      <c r="B777" s="98" t="e" vm="669">
        <v>#VALUE!</v>
      </c>
      <c r="C777" s="99" cm="1">
        <f t="array" ref="C777">IFERROR(_FV(B777,"Preço"),"-")</f>
        <v>7.97</v>
      </c>
      <c r="D777" s="100" t="s">
        <v>665</v>
      </c>
    </row>
    <row r="778" spans="2:4" x14ac:dyDescent="0.25">
      <c r="B778" s="98" t="e" vm="670">
        <v>#VALUE!</v>
      </c>
      <c r="C778" s="99" cm="1">
        <f t="array" ref="C778">IFERROR(_FV(B778,"Preço"),"-")</f>
        <v>11.21</v>
      </c>
      <c r="D778" s="100" t="s">
        <v>648</v>
      </c>
    </row>
    <row r="779" spans="2:4" x14ac:dyDescent="0.25">
      <c r="B779" s="98" t="e" vm="671">
        <v>#VALUE!</v>
      </c>
      <c r="C779" s="99" cm="1">
        <f t="array" ref="C779">IFERROR(_FV(B779,"Preço"),"-")</f>
        <v>7.19</v>
      </c>
      <c r="D779" s="100" t="s">
        <v>647</v>
      </c>
    </row>
    <row r="780" spans="2:4" x14ac:dyDescent="0.25">
      <c r="B780" s="98" t="e" vm="672">
        <v>#VALUE!</v>
      </c>
      <c r="C780" s="99" cm="1">
        <f t="array" ref="C780">IFERROR(_FV(B780,"Preço"),"-")</f>
        <v>97</v>
      </c>
      <c r="D780" s="100" t="s">
        <v>1018</v>
      </c>
    </row>
    <row r="781" spans="2:4" x14ac:dyDescent="0.25">
      <c r="B781" s="98" t="e" vm="673">
        <v>#VALUE!</v>
      </c>
      <c r="C781" s="99" cm="1">
        <f t="array" ref="C781">IFERROR(_FV(B781,"Preço"),"-")</f>
        <v>65.989999999999995</v>
      </c>
      <c r="D781" s="100" t="s">
        <v>1020</v>
      </c>
    </row>
    <row r="782" spans="2:4" x14ac:dyDescent="0.25">
      <c r="B782" s="98" t="e" vm="674">
        <v>#VALUE!</v>
      </c>
      <c r="C782" s="99" cm="1">
        <f t="array" ref="C782">IFERROR(_FV(B782,"Preço"),"-")</f>
        <v>90.6</v>
      </c>
      <c r="D782" s="100" t="s">
        <v>1022</v>
      </c>
    </row>
    <row r="783" spans="2:4" x14ac:dyDescent="0.25">
      <c r="B783" s="98" t="e" vm="675">
        <v>#VALUE!</v>
      </c>
      <c r="C783" s="99" t="str" cm="1">
        <f t="array" ref="C783">IFERROR(_FV(B783,"Preço"),"-")</f>
        <v>-</v>
      </c>
      <c r="D783" s="100" t="s">
        <v>656</v>
      </c>
    </row>
    <row r="784" spans="2:4" x14ac:dyDescent="0.25">
      <c r="B784" s="98" t="e" vm="676">
        <v>#VALUE!</v>
      </c>
      <c r="C784" s="99" cm="1">
        <f t="array" ref="C784">IFERROR(_FV(B784,"Preço"),"-")</f>
        <v>1.62</v>
      </c>
      <c r="D784" s="100" t="s">
        <v>486</v>
      </c>
    </row>
    <row r="785" spans="2:4" x14ac:dyDescent="0.25">
      <c r="B785" s="98" t="e" vm="677">
        <v>#VALUE!</v>
      </c>
      <c r="C785" s="99" cm="1">
        <f t="array" ref="C785">IFERROR(_FV(B785,"Preço"),"-")</f>
        <v>27.03</v>
      </c>
      <c r="D785" s="100" t="s">
        <v>660</v>
      </c>
    </row>
    <row r="786" spans="2:4" x14ac:dyDescent="0.25">
      <c r="B786" s="98" t="e" vm="678">
        <v>#VALUE!</v>
      </c>
      <c r="C786" s="99" cm="1">
        <f t="array" ref="C786">IFERROR(_FV(B786,"Preço"),"-")</f>
        <v>7.09</v>
      </c>
      <c r="D786" s="100" t="s">
        <v>654</v>
      </c>
    </row>
    <row r="787" spans="2:4" x14ac:dyDescent="0.25">
      <c r="B787" s="98" t="e" vm="679">
        <v>#VALUE!</v>
      </c>
      <c r="C787" s="99" cm="1">
        <f t="array" ref="C787">IFERROR(_FV(B787,"Preço"),"-")</f>
        <v>3.88</v>
      </c>
      <c r="D787" s="100" t="s">
        <v>657</v>
      </c>
    </row>
    <row r="788" spans="2:4" x14ac:dyDescent="0.25">
      <c r="B788" s="98" t="e" vm="680">
        <v>#VALUE!</v>
      </c>
      <c r="C788" s="99" t="str" cm="1">
        <f t="array" ref="C788">IFERROR(_FV(B788,"Preço"),"-")</f>
        <v>-</v>
      </c>
      <c r="D788" s="100" t="s">
        <v>662</v>
      </c>
    </row>
    <row r="789" spans="2:4" x14ac:dyDescent="0.25">
      <c r="B789" s="98" t="e" vm="681">
        <v>#VALUE!</v>
      </c>
      <c r="C789" s="99" t="str" cm="1">
        <f t="array" ref="C789">IFERROR(_FV(B789,"Preço"),"-")</f>
        <v>-</v>
      </c>
      <c r="D789" s="100" t="s">
        <v>663</v>
      </c>
    </row>
    <row r="790" spans="2:4" x14ac:dyDescent="0.25">
      <c r="B790" s="98" t="e" vm="682">
        <v>#VALUE!</v>
      </c>
      <c r="C790" s="99" cm="1">
        <f t="array" ref="C790">IFERROR(_FV(B790,"Preço"),"-")</f>
        <v>11.56</v>
      </c>
      <c r="D790" s="100" t="s">
        <v>659</v>
      </c>
    </row>
    <row r="791" spans="2:4" x14ac:dyDescent="0.25">
      <c r="B791" s="98" t="e" vm="683">
        <v>#VALUE!</v>
      </c>
      <c r="C791" s="99" cm="1">
        <f t="array" ref="C791">IFERROR(_FV(B791,"Preço"),"-")</f>
        <v>4.8499999999999996</v>
      </c>
      <c r="D791" s="100" t="s">
        <v>643</v>
      </c>
    </row>
    <row r="792" spans="2:4" x14ac:dyDescent="0.25">
      <c r="B792" s="98" t="e" vm="684">
        <v>#VALUE!</v>
      </c>
      <c r="C792" s="99" cm="1">
        <f t="array" ref="C792">IFERROR(_FV(B792,"Preço"),"-")</f>
        <v>75.974699999999999</v>
      </c>
      <c r="D792" s="100" t="s">
        <v>149</v>
      </c>
    </row>
    <row r="793" spans="2:4" x14ac:dyDescent="0.25">
      <c r="B793" s="98" t="e" vm="685">
        <v>#VALUE!</v>
      </c>
      <c r="C793" s="99" cm="1">
        <f t="array" ref="C793">IFERROR(_FV(B793,"Preço"),"-")</f>
        <v>12.73</v>
      </c>
      <c r="D793" s="100" t="s">
        <v>184</v>
      </c>
    </row>
    <row r="794" spans="2:4" x14ac:dyDescent="0.25">
      <c r="B794" s="98" t="e" vm="686">
        <v>#VALUE!</v>
      </c>
      <c r="C794" s="99" cm="1">
        <f t="array" ref="C794">IFERROR(_FV(B794,"Preço"),"-")</f>
        <v>3.65</v>
      </c>
      <c r="D794" s="100" t="s">
        <v>202</v>
      </c>
    </row>
    <row r="795" spans="2:4" x14ac:dyDescent="0.25">
      <c r="B795" s="98" t="e" vm="687">
        <v>#VALUE!</v>
      </c>
      <c r="C795" s="99" cm="1">
        <f t="array" ref="C795">IFERROR(_FV(B795,"Preço"),"-")</f>
        <v>8.2899999999999991</v>
      </c>
      <c r="D795" s="100" t="s">
        <v>204</v>
      </c>
    </row>
    <row r="796" spans="2:4" x14ac:dyDescent="0.25">
      <c r="B796" s="98" t="e" vm="688">
        <v>#VALUE!</v>
      </c>
      <c r="C796" s="99" cm="1">
        <f t="array" ref="C796">IFERROR(_FV(B796,"Preço"),"-")</f>
        <v>2.11</v>
      </c>
      <c r="D796" s="100" t="s">
        <v>666</v>
      </c>
    </row>
    <row r="797" spans="2:4" x14ac:dyDescent="0.25">
      <c r="B797" s="98" t="e" vm="689">
        <v>#VALUE!</v>
      </c>
      <c r="C797" s="99" t="str" cm="1">
        <f t="array" ref="C797">IFERROR(_FV(B797,"Preço"),"-")</f>
        <v>-</v>
      </c>
      <c r="D797" s="100" t="s">
        <v>667</v>
      </c>
    </row>
    <row r="798" spans="2:4" x14ac:dyDescent="0.25">
      <c r="B798" s="98" t="e" vm="690">
        <v>#VALUE!</v>
      </c>
      <c r="C798" s="99" cm="1">
        <f t="array" ref="C798">IFERROR(_FV(B798,"Preço"),"-")</f>
        <v>49.89</v>
      </c>
      <c r="D798" s="100" t="s">
        <v>1027</v>
      </c>
    </row>
    <row r="799" spans="2:4" x14ac:dyDescent="0.25">
      <c r="B799" s="98" t="e" vm="691">
        <v>#VALUE!</v>
      </c>
      <c r="C799" s="99" cm="1">
        <f t="array" ref="C799">IFERROR(_FV(B799,"Preço"),"-")</f>
        <v>79.959999999999994</v>
      </c>
      <c r="D799" s="100" t="s">
        <v>1028</v>
      </c>
    </row>
    <row r="800" spans="2:4" x14ac:dyDescent="0.25">
      <c r="B800" s="98" t="e" vm="692">
        <v>#VALUE!</v>
      </c>
      <c r="C800" s="99" cm="1">
        <f t="array" ref="C800">IFERROR(_FV(B800,"Preço"),"-")</f>
        <v>24.77</v>
      </c>
      <c r="D800" s="100" t="s">
        <v>669</v>
      </c>
    </row>
    <row r="801" spans="2:4" x14ac:dyDescent="0.25">
      <c r="B801" s="98" t="e" vm="693">
        <v>#VALUE!</v>
      </c>
      <c r="C801" s="99" cm="1">
        <f t="array" ref="C801">IFERROR(_FV(B801,"Preço"),"-")</f>
        <v>11.3</v>
      </c>
      <c r="D801" s="100" t="s">
        <v>673</v>
      </c>
    </row>
    <row r="802" spans="2:4" x14ac:dyDescent="0.25">
      <c r="B802" s="98" t="e" vm="694">
        <v>#VALUE!</v>
      </c>
      <c r="C802" s="99" cm="1">
        <f t="array" ref="C802">IFERROR(_FV(B802,"Preço"),"-")</f>
        <v>11.36</v>
      </c>
      <c r="D802" s="100" t="s">
        <v>674</v>
      </c>
    </row>
    <row r="803" spans="2:4" x14ac:dyDescent="0.25">
      <c r="B803" s="98" t="e" vm="695">
        <v>#VALUE!</v>
      </c>
      <c r="C803" s="99" cm="1">
        <f t="array" ref="C803">IFERROR(_FV(B803,"Preço"),"-")</f>
        <v>3.49</v>
      </c>
      <c r="D803" s="100" t="s">
        <v>672</v>
      </c>
    </row>
    <row r="804" spans="2:4" x14ac:dyDescent="0.25">
      <c r="B804" s="98" t="e" vm="696">
        <v>#VALUE!</v>
      </c>
      <c r="C804" s="99" cm="1">
        <f t="array" ref="C804">IFERROR(_FV(B804,"Preço"),"-")</f>
        <v>91.94</v>
      </c>
      <c r="D804" s="100" t="s">
        <v>1037</v>
      </c>
    </row>
    <row r="805" spans="2:4" x14ac:dyDescent="0.25">
      <c r="B805" s="98" t="e" vm="697">
        <v>#VALUE!</v>
      </c>
      <c r="C805" s="99" cm="1">
        <f t="array" ref="C805">IFERROR(_FV(B805,"Preço"),"-")</f>
        <v>1100</v>
      </c>
      <c r="D805" s="100" t="s">
        <v>1060</v>
      </c>
    </row>
    <row r="806" spans="2:4" x14ac:dyDescent="0.25">
      <c r="B806" s="98" t="e" vm="697">
        <v>#VALUE!</v>
      </c>
      <c r="C806" s="99" cm="1">
        <f t="array" ref="C806">IFERROR(_FV(B806,"Preço"),"-")</f>
        <v>1100</v>
      </c>
      <c r="D806" s="100" t="s">
        <v>1060</v>
      </c>
    </row>
    <row r="807" spans="2:4" x14ac:dyDescent="0.25">
      <c r="B807" s="98" t="e" vm="697">
        <v>#VALUE!</v>
      </c>
      <c r="C807" s="99" cm="1">
        <f t="array" ref="C807">IFERROR(_FV(B807,"Preço"),"-")</f>
        <v>1100</v>
      </c>
      <c r="D807" s="100" t="s">
        <v>1060</v>
      </c>
    </row>
    <row r="808" spans="2:4" x14ac:dyDescent="0.25">
      <c r="B808" s="98" t="e" vm="697">
        <v>#VALUE!</v>
      </c>
      <c r="C808" s="99" cm="1">
        <f t="array" ref="C808">IFERROR(_FV(B808,"Preço"),"-")</f>
        <v>1100</v>
      </c>
      <c r="D808" s="100" t="s">
        <v>1060</v>
      </c>
    </row>
    <row r="809" spans="2:4" x14ac:dyDescent="0.25">
      <c r="B809" s="98" t="e" vm="697">
        <v>#VALUE!</v>
      </c>
      <c r="C809" s="99" cm="1">
        <f t="array" ref="C809">IFERROR(_FV(B809,"Preço"),"-")</f>
        <v>1100</v>
      </c>
      <c r="D809" s="100" t="s">
        <v>1060</v>
      </c>
    </row>
    <row r="810" spans="2:4" x14ac:dyDescent="0.25">
      <c r="B810" s="98" t="e" vm="697">
        <v>#VALUE!</v>
      </c>
      <c r="C810" s="99" cm="1">
        <f t="array" ref="C810">IFERROR(_FV(B810,"Preço"),"-")</f>
        <v>1100</v>
      </c>
      <c r="D810" s="100" t="s">
        <v>1060</v>
      </c>
    </row>
    <row r="811" spans="2:4" x14ac:dyDescent="0.25">
      <c r="B811" s="98" t="e" vm="697">
        <v>#VALUE!</v>
      </c>
      <c r="C811" s="99" cm="1">
        <f t="array" ref="C811">IFERROR(_FV(B811,"Preço"),"-")</f>
        <v>1100</v>
      </c>
      <c r="D811" s="100" t="s">
        <v>1060</v>
      </c>
    </row>
    <row r="812" spans="2:4" x14ac:dyDescent="0.25">
      <c r="B812" s="98" t="e" vm="697">
        <v>#VALUE!</v>
      </c>
      <c r="C812" s="99" cm="1">
        <f t="array" ref="C812">IFERROR(_FV(B812,"Preço"),"-")</f>
        <v>1100</v>
      </c>
      <c r="D812" s="100" t="s">
        <v>1060</v>
      </c>
    </row>
    <row r="813" spans="2:4" x14ac:dyDescent="0.25">
      <c r="B813" s="98" t="e" vm="697">
        <v>#VALUE!</v>
      </c>
      <c r="C813" s="99" cm="1">
        <f t="array" ref="C813">IFERROR(_FV(B813,"Preço"),"-")</f>
        <v>1100</v>
      </c>
      <c r="D813" s="100" t="s">
        <v>1060</v>
      </c>
    </row>
    <row r="814" spans="2:4" x14ac:dyDescent="0.25">
      <c r="B814" s="98" t="e" vm="698">
        <v>#VALUE!</v>
      </c>
      <c r="C814" s="99" cm="1">
        <f t="array" ref="C814">IFERROR(_FV(B814,"Preço"),"-")</f>
        <v>101.62</v>
      </c>
      <c r="D814" s="100" t="s">
        <v>1038</v>
      </c>
    </row>
    <row r="815" spans="2:4" x14ac:dyDescent="0.25">
      <c r="B815" s="98" t="e" vm="699">
        <v>#VALUE!</v>
      </c>
      <c r="C815" s="99" cm="1">
        <f t="array" ref="C815">IFERROR(_FV(B815,"Preço"),"-")</f>
        <v>84.2</v>
      </c>
      <c r="D815" s="100" t="s">
        <v>1059</v>
      </c>
    </row>
    <row r="816" spans="2:4" x14ac:dyDescent="0.25">
      <c r="B816" s="98" t="e" vm="700">
        <v>#VALUE!</v>
      </c>
      <c r="C816" s="99" cm="1">
        <f t="array" ref="C816">IFERROR(_FV(B816,"Preço"),"-")</f>
        <v>830</v>
      </c>
      <c r="D816" s="100" t="s">
        <v>1046</v>
      </c>
    </row>
    <row r="817" spans="2:4" x14ac:dyDescent="0.25">
      <c r="B817" s="98" t="e" vm="701">
        <v>#VALUE!</v>
      </c>
      <c r="C817" s="99" cm="1">
        <f t="array" ref="C817">IFERROR(_FV(B817,"Preço"),"-")</f>
        <v>87.75</v>
      </c>
      <c r="D817" s="100" t="s">
        <v>1041</v>
      </c>
    </row>
    <row r="818" spans="2:4" x14ac:dyDescent="0.25">
      <c r="B818" s="98" t="e" vm="702">
        <v>#VALUE!</v>
      </c>
      <c r="C818" s="99" cm="1">
        <f t="array" ref="C818">IFERROR(_FV(B818,"Preço"),"-")</f>
        <v>2.2200000000000002</v>
      </c>
      <c r="D818" s="100" t="s">
        <v>675</v>
      </c>
    </row>
    <row r="819" spans="2:4" x14ac:dyDescent="0.25">
      <c r="B819" s="98" t="e" vm="703">
        <v>#VALUE!</v>
      </c>
      <c r="C819" s="99" cm="1">
        <f t="array" ref="C819">IFERROR(_FV(B819,"Preço"),"-")</f>
        <v>0.79</v>
      </c>
      <c r="D819" s="100" t="s">
        <v>676</v>
      </c>
    </row>
    <row r="820" spans="2:4" x14ac:dyDescent="0.25">
      <c r="B820" s="98" t="e" vm="704">
        <v>#VALUE!</v>
      </c>
      <c r="C820" s="99" cm="1">
        <f t="array" ref="C820">IFERROR(_FV(B820,"Preço"),"-")</f>
        <v>26.81</v>
      </c>
      <c r="D820" s="100" t="s">
        <v>678</v>
      </c>
    </row>
    <row r="821" spans="2:4" x14ac:dyDescent="0.25">
      <c r="B821" s="98" t="e" vm="705">
        <v>#VALUE!</v>
      </c>
      <c r="C821" s="99" cm="1">
        <f t="array" ref="C821">IFERROR(_FV(B821,"Preço"),"-")</f>
        <v>6.92</v>
      </c>
      <c r="D821" s="100" t="s">
        <v>680</v>
      </c>
    </row>
    <row r="822" spans="2:4" x14ac:dyDescent="0.25">
      <c r="B822" s="98" t="e" vm="706">
        <v>#VALUE!</v>
      </c>
      <c r="C822" s="99" cm="1">
        <f t="array" ref="C822">IFERROR(_FV(B822,"Preço"),"-")</f>
        <v>2.15</v>
      </c>
      <c r="D822" s="100" t="s">
        <v>689</v>
      </c>
    </row>
    <row r="823" spans="2:4" x14ac:dyDescent="0.25">
      <c r="B823" s="98" t="e" vm="707">
        <v>#VALUE!</v>
      </c>
      <c r="C823" s="99" cm="1">
        <f t="array" ref="C823">IFERROR(_FV(B823,"Preço"),"-")</f>
        <v>75.25</v>
      </c>
      <c r="D823" s="100" t="s">
        <v>1004</v>
      </c>
    </row>
    <row r="824" spans="2:4" x14ac:dyDescent="0.25">
      <c r="B824" s="98" t="e" vm="708">
        <v>#VALUE!</v>
      </c>
      <c r="C824" s="99" cm="1">
        <f t="array" ref="C824">IFERROR(_FV(B824,"Preço"),"-")</f>
        <v>102.446</v>
      </c>
      <c r="D824" s="100" t="s">
        <v>156</v>
      </c>
    </row>
    <row r="825" spans="2:4" x14ac:dyDescent="0.25">
      <c r="B825" s="98" t="e" vm="709">
        <v>#VALUE!</v>
      </c>
      <c r="C825" s="99" cm="1">
        <f t="array" ref="C825">IFERROR(_FV(B825,"Preço"),"-")</f>
        <v>1.31</v>
      </c>
      <c r="D825" s="100" t="s">
        <v>684</v>
      </c>
    </row>
    <row r="826" spans="2:4" x14ac:dyDescent="0.25">
      <c r="B826" s="98" t="e" vm="710">
        <v>#VALUE!</v>
      </c>
      <c r="C826" s="99" cm="1">
        <f t="array" ref="C826">IFERROR(_FV(B826,"Preço"),"-")</f>
        <v>1.27</v>
      </c>
      <c r="D826" s="100" t="s">
        <v>68</v>
      </c>
    </row>
    <row r="827" spans="2:4" x14ac:dyDescent="0.25">
      <c r="B827" s="98" t="e" vm="711">
        <v>#VALUE!</v>
      </c>
      <c r="C827" s="99" cm="1">
        <f t="array" ref="C827">IFERROR(_FV(B827,"Preço"),"-")</f>
        <v>3.81</v>
      </c>
      <c r="D827" s="100" t="s">
        <v>683</v>
      </c>
    </row>
    <row r="828" spans="2:4" x14ac:dyDescent="0.25">
      <c r="B828" s="98" t="e" vm="712">
        <v>#VALUE!</v>
      </c>
      <c r="C828" s="99" cm="1">
        <f t="array" ref="C828">IFERROR(_FV(B828,"Preço"),"-")</f>
        <v>92.23</v>
      </c>
      <c r="D828" s="100" t="s">
        <v>1036</v>
      </c>
    </row>
    <row r="829" spans="2:4" x14ac:dyDescent="0.25">
      <c r="B829" s="98" t="e" vm="713">
        <v>#VALUE!</v>
      </c>
      <c r="C829" s="99" cm="1">
        <f t="array" ref="C829">IFERROR(_FV(B829,"Preço"),"-")</f>
        <v>91.64</v>
      </c>
      <c r="D829" s="100" t="s">
        <v>1035</v>
      </c>
    </row>
    <row r="830" spans="2:4" x14ac:dyDescent="0.25">
      <c r="B830" s="98" t="e" vm="714">
        <v>#VALUE!</v>
      </c>
      <c r="C830" s="99" cm="1">
        <f t="array" ref="C830">IFERROR(_FV(B830,"Preço"),"-")</f>
        <v>60.97</v>
      </c>
      <c r="D830" s="100" t="s">
        <v>1033</v>
      </c>
    </row>
    <row r="831" spans="2:4" x14ac:dyDescent="0.25">
      <c r="B831" s="98" t="e" vm="715">
        <v>#VALUE!</v>
      </c>
      <c r="C831" s="99" cm="1">
        <f t="array" ref="C831">IFERROR(_FV(B831,"Preço"),"-")</f>
        <v>50.9</v>
      </c>
      <c r="D831" s="100" t="s">
        <v>1044</v>
      </c>
    </row>
    <row r="832" spans="2:4" x14ac:dyDescent="0.25">
      <c r="B832" s="98" t="e" vm="716">
        <v>#VALUE!</v>
      </c>
      <c r="C832" s="99" cm="1">
        <f t="array" ref="C832">IFERROR(_FV(B832,"Preço"),"-")</f>
        <v>26.94</v>
      </c>
      <c r="D832" s="100" t="s">
        <v>490</v>
      </c>
    </row>
    <row r="833" spans="2:4" x14ac:dyDescent="0.25">
      <c r="B833" s="98" t="e" vm="717">
        <v>#VALUE!</v>
      </c>
      <c r="C833" s="99" cm="1">
        <f t="array" ref="C833">IFERROR(_FV(B833,"Preço"),"-")</f>
        <v>26.44</v>
      </c>
      <c r="D833" s="100" t="s">
        <v>491</v>
      </c>
    </row>
    <row r="834" spans="2:4" x14ac:dyDescent="0.25">
      <c r="B834" s="98" t="e" vm="718">
        <v>#VALUE!</v>
      </c>
      <c r="C834" s="99" cm="1">
        <f t="array" ref="C834">IFERROR(_FV(B834,"Preço"),"-")</f>
        <v>89.1</v>
      </c>
      <c r="D834" s="100" t="s">
        <v>1064</v>
      </c>
    </row>
    <row r="835" spans="2:4" x14ac:dyDescent="0.25">
      <c r="B835" s="98" t="e" vm="719">
        <v>#VALUE!</v>
      </c>
      <c r="C835" s="99" cm="1">
        <f t="array" ref="C835">IFERROR(_FV(B835,"Preço"),"-")</f>
        <v>4.51</v>
      </c>
      <c r="D835" s="100" t="s">
        <v>677</v>
      </c>
    </row>
    <row r="836" spans="2:4" x14ac:dyDescent="0.25">
      <c r="B836" s="98" t="e" vm="720">
        <v>#VALUE!</v>
      </c>
      <c r="C836" s="99" cm="1">
        <f t="array" ref="C836">IFERROR(_FV(B836,"Preço"),"-")</f>
        <v>12.89</v>
      </c>
      <c r="D836" s="100" t="s">
        <v>685</v>
      </c>
    </row>
    <row r="837" spans="2:4" x14ac:dyDescent="0.25">
      <c r="B837" s="98" t="e" vm="721">
        <v>#VALUE!</v>
      </c>
      <c r="C837" s="99" cm="1">
        <f t="array" ref="C837">IFERROR(_FV(B837,"Preço"),"-")</f>
        <v>3.65</v>
      </c>
      <c r="D837" s="100" t="s">
        <v>691</v>
      </c>
    </row>
    <row r="838" spans="2:4" x14ac:dyDescent="0.25">
      <c r="B838" s="98" t="e" vm="722">
        <v>#VALUE!</v>
      </c>
      <c r="C838" s="99" cm="1">
        <f t="array" ref="C838">IFERROR(_FV(B838,"Preço"),"-")</f>
        <v>23.01</v>
      </c>
      <c r="D838" s="100" t="s">
        <v>670</v>
      </c>
    </row>
    <row r="839" spans="2:4" x14ac:dyDescent="0.25">
      <c r="B839" s="98" t="e" vm="723">
        <v>#VALUE!</v>
      </c>
      <c r="C839" s="99" cm="1">
        <f t="array" ref="C839">IFERROR(_FV(B839,"Preço"),"-")</f>
        <v>126.04</v>
      </c>
      <c r="D839" s="100" t="s">
        <v>205</v>
      </c>
    </row>
    <row r="840" spans="2:4" x14ac:dyDescent="0.25">
      <c r="B840" s="98" t="e" vm="724">
        <v>#VALUE!</v>
      </c>
      <c r="C840" s="99" cm="1">
        <f t="array" ref="C840">IFERROR(_FV(B840,"Preço"),"-")</f>
        <v>13.05</v>
      </c>
      <c r="D840" s="100" t="s">
        <v>717</v>
      </c>
    </row>
    <row r="841" spans="2:4" x14ac:dyDescent="0.25">
      <c r="B841" s="98" t="e" vm="725">
        <v>#VALUE!</v>
      </c>
      <c r="C841" s="99" cm="1">
        <f t="array" ref="C841">IFERROR(_FV(B841,"Preço"),"-")</f>
        <v>4.4800000000000004</v>
      </c>
      <c r="D841" s="100" t="s">
        <v>718</v>
      </c>
    </row>
    <row r="842" spans="2:4" x14ac:dyDescent="0.25">
      <c r="B842" s="98" t="e" vm="726">
        <v>#VALUE!</v>
      </c>
      <c r="C842" s="99" t="str" cm="1">
        <f t="array" ref="C842">IFERROR(_FV(B842,"Preço"),"-")</f>
        <v>-</v>
      </c>
      <c r="D842" s="100" t="s">
        <v>719</v>
      </c>
    </row>
    <row r="843" spans="2:4" x14ac:dyDescent="0.25">
      <c r="B843" s="98" t="e" vm="727">
        <v>#VALUE!</v>
      </c>
      <c r="C843" s="99" cm="1">
        <f t="array" ref="C843">IFERROR(_FV(B843,"Preço"),"-")</f>
        <v>89.04</v>
      </c>
      <c r="D843" s="100" t="s">
        <v>1066</v>
      </c>
    </row>
    <row r="844" spans="2:4" x14ac:dyDescent="0.25">
      <c r="B844" s="98" t="e" vm="728">
        <v>#VALUE!</v>
      </c>
      <c r="C844" s="99" cm="1">
        <f t="array" ref="C844">IFERROR(_FV(B844,"Preço"),"-")</f>
        <v>45.85</v>
      </c>
      <c r="D844" s="100" t="s">
        <v>1067</v>
      </c>
    </row>
    <row r="845" spans="2:4" x14ac:dyDescent="0.25">
      <c r="B845" s="98" t="e" vm="729">
        <v>#VALUE!</v>
      </c>
      <c r="C845" s="99" cm="1">
        <f t="array" ref="C845">IFERROR(_FV(B845,"Preço"),"-")</f>
        <v>10.41</v>
      </c>
      <c r="D845" s="100" t="s">
        <v>727</v>
      </c>
    </row>
    <row r="846" spans="2:4" x14ac:dyDescent="0.25">
      <c r="B846" s="98" t="e" vm="730">
        <v>#VALUE!</v>
      </c>
      <c r="C846" s="99" cm="1">
        <f t="array" ref="C846">IFERROR(_FV(B846,"Preço"),"-")</f>
        <v>27</v>
      </c>
      <c r="D846" s="100" t="s">
        <v>702</v>
      </c>
    </row>
    <row r="847" spans="2:4" x14ac:dyDescent="0.25">
      <c r="B847" s="98" t="e" vm="731">
        <v>#VALUE!</v>
      </c>
      <c r="C847" s="99" cm="1">
        <f t="array" ref="C847">IFERROR(_FV(B847,"Preço"),"-")</f>
        <v>27.19</v>
      </c>
      <c r="D847" s="100" t="s">
        <v>716</v>
      </c>
    </row>
    <row r="848" spans="2:4" x14ac:dyDescent="0.25">
      <c r="B848" s="98" t="e" vm="732">
        <v>#VALUE!</v>
      </c>
      <c r="C848" s="99" cm="1">
        <f t="array" ref="C848">IFERROR(_FV(B848,"Preço"),"-")</f>
        <v>15.5</v>
      </c>
      <c r="D848" s="100" t="s">
        <v>231</v>
      </c>
    </row>
    <row r="849" spans="2:4" x14ac:dyDescent="0.25">
      <c r="B849" s="98" t="e" vm="733">
        <v>#VALUE!</v>
      </c>
      <c r="C849" s="99" cm="1">
        <f t="array" ref="C849">IFERROR(_FV(B849,"Preço"),"-")</f>
        <v>16.61</v>
      </c>
      <c r="D849" s="100" t="s">
        <v>232</v>
      </c>
    </row>
    <row r="850" spans="2:4" x14ac:dyDescent="0.25">
      <c r="B850" s="98" t="e" vm="734">
        <v>#VALUE!</v>
      </c>
      <c r="C850" s="99" t="str" cm="1">
        <f t="array" ref="C850">IFERROR(_FV(B850,"Preço"),"-")</f>
        <v>-</v>
      </c>
      <c r="D850" s="100" t="s">
        <v>233</v>
      </c>
    </row>
    <row r="851" spans="2:4" x14ac:dyDescent="0.25">
      <c r="B851" s="98" t="e" vm="735">
        <v>#VALUE!</v>
      </c>
      <c r="C851" s="99" t="str" cm="1">
        <f t="array" ref="C851">IFERROR(_FV(B851,"Preço"),"-")</f>
        <v>-</v>
      </c>
      <c r="D851" s="100" t="s">
        <v>712</v>
      </c>
    </row>
    <row r="852" spans="2:4" x14ac:dyDescent="0.25">
      <c r="B852" s="98" t="e" vm="736">
        <v>#VALUE!</v>
      </c>
      <c r="C852" s="99" t="str" cm="1">
        <f t="array" ref="C852">IFERROR(_FV(B852,"Preço"),"-")</f>
        <v>-</v>
      </c>
      <c r="D852" s="100" t="s">
        <v>713</v>
      </c>
    </row>
    <row r="853" spans="2:4" x14ac:dyDescent="0.25">
      <c r="B853" s="98" t="e" vm="737">
        <v>#VALUE!</v>
      </c>
      <c r="C853" s="99" cm="1">
        <f t="array" ref="C853">IFERROR(_FV(B853,"Preço"),"-")</f>
        <v>48.31</v>
      </c>
      <c r="D853" s="100" t="s">
        <v>198</v>
      </c>
    </row>
    <row r="854" spans="2:4" x14ac:dyDescent="0.25">
      <c r="B854" s="98" t="e" vm="738">
        <v>#VALUE!</v>
      </c>
      <c r="C854" s="99" t="str" cm="1">
        <f t="array" ref="C854">IFERROR(_FV(B854,"Preço"),"-")</f>
        <v>-</v>
      </c>
      <c r="D854" s="100" t="s">
        <v>708</v>
      </c>
    </row>
    <row r="855" spans="2:4" x14ac:dyDescent="0.25">
      <c r="B855" s="98" t="e" vm="739">
        <v>#VALUE!</v>
      </c>
      <c r="C855" s="99" cm="1">
        <f t="array" ref="C855">IFERROR(_FV(B855,"Preço"),"-")</f>
        <v>6.32</v>
      </c>
      <c r="D855" s="100" t="s">
        <v>709</v>
      </c>
    </row>
    <row r="856" spans="2:4" x14ac:dyDescent="0.25">
      <c r="B856" s="98" t="e" vm="740">
        <v>#VALUE!</v>
      </c>
      <c r="C856" s="99" cm="1">
        <f t="array" ref="C856">IFERROR(_FV(B856,"Preço"),"-")</f>
        <v>92.56</v>
      </c>
      <c r="D856" s="100" t="s">
        <v>1079</v>
      </c>
    </row>
    <row r="857" spans="2:4" x14ac:dyDescent="0.25">
      <c r="B857" s="98" t="e" vm="741">
        <v>#VALUE!</v>
      </c>
      <c r="C857" s="99" cm="1">
        <f t="array" ref="C857">IFERROR(_FV(B857,"Preço"),"-")</f>
        <v>13.62</v>
      </c>
      <c r="D857" s="100" t="s">
        <v>249</v>
      </c>
    </row>
    <row r="858" spans="2:4" x14ac:dyDescent="0.25">
      <c r="B858" s="98" t="e" vm="742">
        <v>#VALUE!</v>
      </c>
      <c r="C858" s="99" cm="1">
        <f t="array" ref="C858">IFERROR(_FV(B858,"Preço"),"-")</f>
        <v>58.86</v>
      </c>
      <c r="D858" s="100" t="s">
        <v>1070</v>
      </c>
    </row>
    <row r="859" spans="2:4" x14ac:dyDescent="0.25">
      <c r="B859" s="98" t="e" vm="743">
        <v>#VALUE!</v>
      </c>
      <c r="C859" s="99" cm="1">
        <f t="array" ref="C859">IFERROR(_FV(B859,"Preço"),"-")</f>
        <v>0.49</v>
      </c>
      <c r="D859" s="100" t="s">
        <v>705</v>
      </c>
    </row>
    <row r="860" spans="2:4" x14ac:dyDescent="0.25">
      <c r="B860" s="98" t="e" vm="744">
        <v>#VALUE!</v>
      </c>
      <c r="C860" s="99" cm="1">
        <f t="array" ref="C860">IFERROR(_FV(B860,"Preço"),"-")</f>
        <v>5.79</v>
      </c>
      <c r="D860" s="100" t="s">
        <v>704</v>
      </c>
    </row>
    <row r="861" spans="2:4" x14ac:dyDescent="0.25">
      <c r="B861" s="98" t="e" vm="745">
        <v>#VALUE!</v>
      </c>
      <c r="C861" s="99" cm="1">
        <f t="array" ref="C861">IFERROR(_FV(B861,"Preço"),"-")</f>
        <v>5.73</v>
      </c>
      <c r="D861" s="100" t="s">
        <v>1077</v>
      </c>
    </row>
    <row r="862" spans="2:4" x14ac:dyDescent="0.25">
      <c r="B862" s="98" t="e" vm="746">
        <v>#VALUE!</v>
      </c>
      <c r="C862" s="99" t="str" cm="1">
        <f t="array" ref="C862">IFERROR(_FV(B862,"Preço"),"-")</f>
        <v>-</v>
      </c>
      <c r="D862" s="100" t="s">
        <v>246</v>
      </c>
    </row>
    <row r="863" spans="2:4" x14ac:dyDescent="0.25">
      <c r="B863" s="98" t="e" vm="747">
        <v>#VALUE!</v>
      </c>
      <c r="C863" s="99" t="str" cm="1">
        <f t="array" ref="C863">IFERROR(_FV(B863,"Preço"),"-")</f>
        <v>-</v>
      </c>
      <c r="D863" s="100" t="s">
        <v>247</v>
      </c>
    </row>
    <row r="864" spans="2:4" x14ac:dyDescent="0.25">
      <c r="B864" s="98" t="e" vm="748">
        <v>#VALUE!</v>
      </c>
      <c r="C864" s="99" cm="1">
        <f t="array" ref="C864">IFERROR(_FV(B864,"Preço"),"-")</f>
        <v>7.56</v>
      </c>
      <c r="D864" s="100" t="s">
        <v>710</v>
      </c>
    </row>
    <row r="865" spans="2:4" x14ac:dyDescent="0.25">
      <c r="B865" s="98" t="e" vm="749">
        <v>#VALUE!</v>
      </c>
      <c r="C865" s="99" cm="1">
        <f t="array" ref="C865">IFERROR(_FV(B865,"Preço"),"-")</f>
        <v>21.96</v>
      </c>
      <c r="D865" s="100" t="s">
        <v>726</v>
      </c>
    </row>
    <row r="866" spans="2:4" x14ac:dyDescent="0.25">
      <c r="B866" s="98" t="e" vm="750">
        <v>#VALUE!</v>
      </c>
      <c r="C866" s="99" cm="1">
        <f t="array" ref="C866">IFERROR(_FV(B866,"Preço"),"-")</f>
        <v>19.12</v>
      </c>
      <c r="D866" s="100" t="s">
        <v>711</v>
      </c>
    </row>
    <row r="867" spans="2:4" x14ac:dyDescent="0.25">
      <c r="B867" s="98" t="e" vm="751">
        <v>#VALUE!</v>
      </c>
      <c r="C867" s="99" cm="1">
        <f t="array" ref="C867">IFERROR(_FV(B867,"Preço"),"-")</f>
        <v>24.95</v>
      </c>
      <c r="D867" s="100" t="s">
        <v>714</v>
      </c>
    </row>
    <row r="868" spans="2:4" x14ac:dyDescent="0.25">
      <c r="B868" s="98" t="e" vm="752">
        <v>#VALUE!</v>
      </c>
      <c r="C868" s="99" t="str" cm="1">
        <f t="array" ref="C868">IFERROR(_FV(B868,"Preço"),"-")</f>
        <v>-</v>
      </c>
      <c r="D868" s="100" t="s">
        <v>722</v>
      </c>
    </row>
    <row r="869" spans="2:4" x14ac:dyDescent="0.25">
      <c r="B869" s="98" t="e" vm="753">
        <v>#VALUE!</v>
      </c>
      <c r="C869" s="99" cm="1">
        <f t="array" ref="C869">IFERROR(_FV(B869,"Preço"),"-")</f>
        <v>54</v>
      </c>
      <c r="D869" s="100" t="s">
        <v>723</v>
      </c>
    </row>
    <row r="870" spans="2:4" x14ac:dyDescent="0.25">
      <c r="B870" s="98" t="e" vm="754">
        <v>#VALUE!</v>
      </c>
      <c r="C870" s="99" cm="1">
        <f t="array" ref="C870">IFERROR(_FV(B870,"Preço"),"-")</f>
        <v>50</v>
      </c>
      <c r="D870" s="100" t="s">
        <v>724</v>
      </c>
    </row>
    <row r="871" spans="2:4" x14ac:dyDescent="0.25">
      <c r="B871" s="98" t="e" vm="755">
        <v>#VALUE!</v>
      </c>
      <c r="C871" s="99" cm="1">
        <f t="array" ref="C871">IFERROR(_FV(B871,"Preço"),"-")</f>
        <v>43.37</v>
      </c>
      <c r="D871" s="100" t="s">
        <v>1075</v>
      </c>
    </row>
    <row r="872" spans="2:4" x14ac:dyDescent="0.25">
      <c r="B872" s="98" t="e" vm="756">
        <v>#VALUE!</v>
      </c>
      <c r="C872" s="99" cm="1">
        <f t="array" ref="C872">IFERROR(_FV(B872,"Preço"),"-")</f>
        <v>1.17</v>
      </c>
      <c r="D872" s="100" t="s">
        <v>706</v>
      </c>
    </row>
    <row r="873" spans="2:4" x14ac:dyDescent="0.25">
      <c r="B873" s="98" t="e" vm="757">
        <v>#VALUE!</v>
      </c>
      <c r="C873" s="99" cm="1">
        <f t="array" ref="C873">IFERROR(_FV(B873,"Preço"),"-")</f>
        <v>168</v>
      </c>
      <c r="D873" s="100" t="s">
        <v>1078</v>
      </c>
    </row>
    <row r="874" spans="2:4" x14ac:dyDescent="0.25">
      <c r="B874" s="98" t="e" vm="758">
        <v>#VALUE!</v>
      </c>
      <c r="C874" s="99" t="str" cm="1">
        <f t="array" ref="C874">IFERROR(_FV(B874,"Preço"),"-")</f>
        <v>-</v>
      </c>
      <c r="D874" s="100" t="s">
        <v>728</v>
      </c>
    </row>
    <row r="875" spans="2:4" x14ac:dyDescent="0.25">
      <c r="B875" s="98" t="e" vm="759">
        <v>#VALUE!</v>
      </c>
      <c r="C875" s="99" cm="1">
        <f t="array" ref="C875">IFERROR(_FV(B875,"Preço"),"-")</f>
        <v>637.35</v>
      </c>
      <c r="D875" s="100" t="s">
        <v>732</v>
      </c>
    </row>
    <row r="876" spans="2:4" x14ac:dyDescent="0.25">
      <c r="B876" s="98" t="e" vm="759">
        <v>#VALUE!</v>
      </c>
      <c r="C876" s="99" cm="1">
        <f t="array" ref="C876">IFERROR(_FV(B876,"Preço"),"-")</f>
        <v>637.35</v>
      </c>
      <c r="D876" s="100" t="s">
        <v>730</v>
      </c>
    </row>
    <row r="877" spans="2:4" x14ac:dyDescent="0.25">
      <c r="B877" s="98" t="e" vm="759">
        <v>#VALUE!</v>
      </c>
      <c r="C877" s="99" cm="1">
        <f t="array" ref="C877">IFERROR(_FV(B877,"Preço"),"-")</f>
        <v>637.35</v>
      </c>
      <c r="D877" s="100" t="s">
        <v>731</v>
      </c>
    </row>
    <row r="878" spans="2:4" x14ac:dyDescent="0.25">
      <c r="B878" s="98" t="e" vm="760">
        <v>#VALUE!</v>
      </c>
      <c r="C878" s="99" cm="1">
        <f t="array" ref="C878">IFERROR(_FV(B878,"Preço"),"-")</f>
        <v>40.32</v>
      </c>
      <c r="D878" s="100" t="s">
        <v>179</v>
      </c>
    </row>
    <row r="879" spans="2:4" x14ac:dyDescent="0.25">
      <c r="B879" s="98" t="e" vm="761">
        <v>#VALUE!</v>
      </c>
      <c r="C879" s="99" cm="1">
        <f t="array" ref="C879">IFERROR(_FV(B879,"Preço"),"-")</f>
        <v>10.07</v>
      </c>
      <c r="D879" s="100" t="s">
        <v>1072</v>
      </c>
    </row>
    <row r="880" spans="2:4" x14ac:dyDescent="0.25">
      <c r="B880" s="98" t="e" vm="762">
        <v>#VALUE!</v>
      </c>
      <c r="C880" s="99" cm="1">
        <f t="array" ref="C880">IFERROR(_FV(B880,"Preço"),"-")</f>
        <v>86.21</v>
      </c>
      <c r="D880" s="100" t="s">
        <v>1074</v>
      </c>
    </row>
    <row r="881" spans="2:4" x14ac:dyDescent="0.25">
      <c r="B881" s="98" t="e" vm="763">
        <v>#VALUE!</v>
      </c>
      <c r="C881" s="99" cm="1">
        <f t="array" ref="C881">IFERROR(_FV(B881,"Preço"),"-")</f>
        <v>100.4</v>
      </c>
      <c r="D881" s="100" t="s">
        <v>1073</v>
      </c>
    </row>
    <row r="882" spans="2:4" x14ac:dyDescent="0.25">
      <c r="B882" s="98" t="e" vm="764">
        <v>#VALUE!</v>
      </c>
      <c r="C882" s="99" cm="1">
        <f t="array" ref="C882">IFERROR(_FV(B882,"Preço"),"-")</f>
        <v>102.81</v>
      </c>
      <c r="D882" s="100" t="s">
        <v>863</v>
      </c>
    </row>
    <row r="883" spans="2:4" x14ac:dyDescent="0.25">
      <c r="B883" s="98" t="e" vm="765">
        <v>#VALUE!</v>
      </c>
      <c r="C883" s="99" t="str" cm="1">
        <f t="array" ref="C883">IFERROR(_FV(B883,"Preço"),"-")</f>
        <v>-</v>
      </c>
      <c r="D883" s="100" t="s">
        <v>612</v>
      </c>
    </row>
    <row r="884" spans="2:4" x14ac:dyDescent="0.25">
      <c r="B884" s="98" t="e" vm="766">
        <v>#VALUE!</v>
      </c>
      <c r="C884" s="99" t="str" cm="1">
        <f t="array" ref="C884">IFERROR(_FV(B884,"Preço"),"-")</f>
        <v>-</v>
      </c>
      <c r="D884" s="100" t="s">
        <v>613</v>
      </c>
    </row>
    <row r="885" spans="2:4" x14ac:dyDescent="0.25">
      <c r="B885" s="98" t="e" vm="767">
        <v>#VALUE!</v>
      </c>
      <c r="C885" s="99" t="str" cm="1">
        <f t="array" ref="C885">IFERROR(_FV(B885,"Preço"),"-")</f>
        <v>-</v>
      </c>
      <c r="D885" s="100" t="s">
        <v>614</v>
      </c>
    </row>
    <row r="886" spans="2:4" x14ac:dyDescent="0.25">
      <c r="B886" s="98" t="e" vm="768">
        <v>#VALUE!</v>
      </c>
      <c r="C886" s="99" cm="1">
        <f t="array" ref="C886">IFERROR(_FV(B886,"Preço"),"-")</f>
        <v>51.55</v>
      </c>
      <c r="D886" s="100" t="s">
        <v>733</v>
      </c>
    </row>
    <row r="887" spans="2:4" x14ac:dyDescent="0.25">
      <c r="B887" s="98" t="e" vm="769">
        <v>#VALUE!</v>
      </c>
      <c r="C887" s="99" cm="1">
        <f t="array" ref="C887">IFERROR(_FV(B887,"Preço"),"-")</f>
        <v>2.09</v>
      </c>
      <c r="D887" s="100" t="s">
        <v>707</v>
      </c>
    </row>
    <row r="888" spans="2:4" x14ac:dyDescent="0.25">
      <c r="B888" s="98" t="e" vm="770">
        <v>#VALUE!</v>
      </c>
      <c r="C888" s="99" cm="1">
        <f t="array" ref="C888">IFERROR(_FV(B888,"Preço"),"-")</f>
        <v>14.3</v>
      </c>
      <c r="D888" s="100" t="s">
        <v>737</v>
      </c>
    </row>
    <row r="889" spans="2:4" x14ac:dyDescent="0.25">
      <c r="B889" s="98" t="e" vm="771">
        <v>#VALUE!</v>
      </c>
      <c r="C889" s="99" cm="1">
        <f t="array" ref="C889">IFERROR(_FV(B889,"Preço"),"-")</f>
        <v>14.32</v>
      </c>
      <c r="D889" s="100" t="s">
        <v>738</v>
      </c>
    </row>
    <row r="890" spans="2:4" x14ac:dyDescent="0.25">
      <c r="B890" s="98" t="e" vm="772">
        <v>#VALUE!</v>
      </c>
      <c r="C890" s="99" cm="1">
        <f t="array" ref="C890">IFERROR(_FV(B890,"Preço"),"-")</f>
        <v>3.39</v>
      </c>
      <c r="D890" s="100" t="s">
        <v>742</v>
      </c>
    </row>
    <row r="891" spans="2:4" x14ac:dyDescent="0.25">
      <c r="B891" s="98" t="e" vm="773">
        <v>#VALUE!</v>
      </c>
      <c r="C891" s="99" cm="1">
        <f t="array" ref="C891">IFERROR(_FV(B891,"Preço"),"-")</f>
        <v>39.71</v>
      </c>
      <c r="D891" s="100" t="s">
        <v>194</v>
      </c>
    </row>
    <row r="892" spans="2:4" x14ac:dyDescent="0.25">
      <c r="B892" s="98" t="e" vm="774">
        <v>#VALUE!</v>
      </c>
      <c r="C892" s="99" cm="1">
        <f t="array" ref="C892">IFERROR(_FV(B892,"Preço"),"-")</f>
        <v>3.01</v>
      </c>
      <c r="D892" s="100" t="s">
        <v>741</v>
      </c>
    </row>
    <row r="893" spans="2:4" x14ac:dyDescent="0.25">
      <c r="B893" s="98" t="e" vm="775">
        <v>#VALUE!</v>
      </c>
      <c r="C893" s="99" t="str" cm="1">
        <f t="array" ref="C893">IFERROR(_FV(B893,"Preço"),"-")</f>
        <v>-</v>
      </c>
      <c r="D893" s="100" t="s">
        <v>739</v>
      </c>
    </row>
    <row r="894" spans="2:4" x14ac:dyDescent="0.25">
      <c r="B894" s="98" t="e" vm="776">
        <v>#VALUE!</v>
      </c>
      <c r="C894" s="99" t="str" cm="1">
        <f t="array" ref="C894">IFERROR(_FV(B894,"Preço"),"-")</f>
        <v>-</v>
      </c>
      <c r="D894" s="100" t="s">
        <v>740</v>
      </c>
    </row>
    <row r="895" spans="2:4" x14ac:dyDescent="0.25">
      <c r="B895" s="98" t="e" vm="777">
        <v>#VALUE!</v>
      </c>
      <c r="C895" s="99" cm="1">
        <f t="array" ref="C895">IFERROR(_FV(B895,"Preço"),"-")</f>
        <v>26.5</v>
      </c>
      <c r="D895" s="100" t="s">
        <v>750</v>
      </c>
    </row>
    <row r="896" spans="2:4" x14ac:dyDescent="0.25">
      <c r="B896" s="98" t="e" vm="778">
        <v>#VALUE!</v>
      </c>
      <c r="C896" s="99" t="str" cm="1">
        <f t="array" ref="C896">IFERROR(_FV(B896,"Preço"),"-")</f>
        <v>-</v>
      </c>
      <c r="D896" s="100" t="s">
        <v>743</v>
      </c>
    </row>
    <row r="897" spans="2:4" x14ac:dyDescent="0.25">
      <c r="B897" s="98" t="e" vm="779">
        <v>#VALUE!</v>
      </c>
      <c r="C897" s="99" cm="1">
        <f t="array" ref="C897">IFERROR(_FV(B897,"Preço"),"-")</f>
        <v>24.1</v>
      </c>
      <c r="D897" s="100" t="s">
        <v>744</v>
      </c>
    </row>
    <row r="898" spans="2:4" x14ac:dyDescent="0.25">
      <c r="B898" s="98" t="e" vm="780">
        <v>#VALUE!</v>
      </c>
      <c r="C898" s="99" t="str" cm="1">
        <f t="array" ref="C898">IFERROR(_FV(B898,"Preço"),"-")</f>
        <v>-</v>
      </c>
      <c r="D898" s="100" t="s">
        <v>755</v>
      </c>
    </row>
    <row r="899" spans="2:4" x14ac:dyDescent="0.25">
      <c r="B899" s="98" t="e" vm="781">
        <v>#VALUE!</v>
      </c>
      <c r="C899" s="99" cm="1">
        <f t="array" ref="C899">IFERROR(_FV(B899,"Preço"),"-")</f>
        <v>69.900000000000006</v>
      </c>
      <c r="D899" s="100" t="s">
        <v>756</v>
      </c>
    </row>
    <row r="900" spans="2:4" x14ac:dyDescent="0.25">
      <c r="B900" s="98" t="e" vm="782">
        <v>#VALUE!</v>
      </c>
      <c r="C900" s="99" cm="1">
        <f t="array" ref="C900">IFERROR(_FV(B900,"Preço"),"-")</f>
        <v>14.8</v>
      </c>
      <c r="D900" s="100" t="s">
        <v>745</v>
      </c>
    </row>
    <row r="901" spans="2:4" x14ac:dyDescent="0.25">
      <c r="B901" s="98" t="e" vm="783">
        <v>#VALUE!</v>
      </c>
      <c r="C901" s="99" cm="1">
        <f t="array" ref="C901">IFERROR(_FV(B901,"Preço"),"-")</f>
        <v>11.29</v>
      </c>
      <c r="D901" s="100" t="s">
        <v>746</v>
      </c>
    </row>
    <row r="902" spans="2:4" x14ac:dyDescent="0.25">
      <c r="B902" s="98" t="e" vm="784">
        <v>#VALUE!</v>
      </c>
      <c r="C902" s="99" cm="1">
        <f t="array" ref="C902">IFERROR(_FV(B902,"Preço"),"-")</f>
        <v>52.41</v>
      </c>
      <c r="D902" s="100" t="s">
        <v>779</v>
      </c>
    </row>
    <row r="903" spans="2:4" x14ac:dyDescent="0.25">
      <c r="B903" s="98" t="e" vm="785">
        <v>#VALUE!</v>
      </c>
      <c r="C903" s="99" cm="1">
        <f t="array" ref="C903">IFERROR(_FV(B903,"Preço"),"-")</f>
        <v>20.36</v>
      </c>
      <c r="D903" s="100" t="s">
        <v>142</v>
      </c>
    </row>
    <row r="904" spans="2:4" x14ac:dyDescent="0.25">
      <c r="B904" s="98" t="e" vm="786">
        <v>#VALUE!</v>
      </c>
      <c r="C904" s="99" cm="1">
        <f t="array" ref="C904">IFERROR(_FV(B904,"Preço"),"-")</f>
        <v>9</v>
      </c>
      <c r="D904" s="100" t="s">
        <v>765</v>
      </c>
    </row>
    <row r="905" spans="2:4" x14ac:dyDescent="0.25">
      <c r="B905" s="98" t="e" vm="787">
        <v>#VALUE!</v>
      </c>
      <c r="C905" s="99" cm="1">
        <f t="array" ref="C905">IFERROR(_FV(B905,"Preço"),"-")</f>
        <v>3.59</v>
      </c>
      <c r="D905" s="100" t="s">
        <v>766</v>
      </c>
    </row>
    <row r="906" spans="2:4" x14ac:dyDescent="0.25">
      <c r="B906" s="98" t="e" vm="788">
        <v>#VALUE!</v>
      </c>
      <c r="C906" s="99" cm="1">
        <f t="array" ref="C906">IFERROR(_FV(B906,"Preço"),"-")</f>
        <v>57.87</v>
      </c>
      <c r="D906" s="100" t="s">
        <v>203</v>
      </c>
    </row>
    <row r="907" spans="2:4" x14ac:dyDescent="0.25">
      <c r="B907" s="98" t="e" vm="789">
        <v>#VALUE!</v>
      </c>
      <c r="C907" s="99" cm="1">
        <f t="array" ref="C907">IFERROR(_FV(B907,"Preço"),"-")</f>
        <v>17.82</v>
      </c>
      <c r="D907" s="100" t="s">
        <v>754</v>
      </c>
    </row>
    <row r="908" spans="2:4" x14ac:dyDescent="0.25">
      <c r="B908" s="98" t="e" vm="790">
        <v>#VALUE!</v>
      </c>
      <c r="C908" s="99" cm="1">
        <f t="array" ref="C908">IFERROR(_FV(B908,"Preço"),"-")</f>
        <v>2.06</v>
      </c>
      <c r="D908" s="100" t="s">
        <v>1081</v>
      </c>
    </row>
    <row r="909" spans="2:4" x14ac:dyDescent="0.25">
      <c r="B909" s="98" t="e" vm="791">
        <v>#VALUE!</v>
      </c>
      <c r="C909" s="99" cm="1">
        <f t="array" ref="C909">IFERROR(_FV(B909,"Preço"),"-")</f>
        <v>31.68</v>
      </c>
      <c r="D909" s="100" t="s">
        <v>757</v>
      </c>
    </row>
    <row r="910" spans="2:4" x14ac:dyDescent="0.25">
      <c r="B910" s="98" t="e" vm="792">
        <v>#VALUE!</v>
      </c>
      <c r="C910" s="99" cm="1">
        <f t="array" ref="C910">IFERROR(_FV(B910,"Preço"),"-")</f>
        <v>3.9</v>
      </c>
      <c r="D910" s="100" t="s">
        <v>760</v>
      </c>
    </row>
    <row r="911" spans="2:4" x14ac:dyDescent="0.25">
      <c r="B911" s="98" t="e" vm="793">
        <v>#VALUE!</v>
      </c>
      <c r="C911" s="99" cm="1">
        <f t="array" ref="C911">IFERROR(_FV(B911,"Preço"),"-")</f>
        <v>13.41</v>
      </c>
      <c r="D911" s="100" t="s">
        <v>749</v>
      </c>
    </row>
    <row r="912" spans="2:4" x14ac:dyDescent="0.25">
      <c r="B912" s="98" t="e" vm="794">
        <v>#VALUE!</v>
      </c>
      <c r="C912" s="99" cm="1">
        <f t="array" ref="C912">IFERROR(_FV(B912,"Preço"),"-")</f>
        <v>12.04</v>
      </c>
      <c r="D912" s="100" t="s">
        <v>735</v>
      </c>
    </row>
    <row r="913" spans="2:4" x14ac:dyDescent="0.25">
      <c r="B913" s="98" t="e" vm="795">
        <v>#VALUE!</v>
      </c>
      <c r="C913" s="99" cm="1">
        <f t="array" ref="C913">IFERROR(_FV(B913,"Preço"),"-")</f>
        <v>12.23</v>
      </c>
      <c r="D913" s="100" t="s">
        <v>736</v>
      </c>
    </row>
    <row r="914" spans="2:4" x14ac:dyDescent="0.25">
      <c r="B914" s="98" t="e" vm="796">
        <v>#VALUE!</v>
      </c>
      <c r="C914" s="99" cm="1">
        <f t="array" ref="C914">IFERROR(_FV(B914,"Preço"),"-")</f>
        <v>36.479999999999997</v>
      </c>
      <c r="D914" s="100" t="s">
        <v>734</v>
      </c>
    </row>
    <row r="915" spans="2:4" x14ac:dyDescent="0.25">
      <c r="B915" s="98" t="e" vm="797">
        <v>#VALUE!</v>
      </c>
      <c r="C915" s="99" cm="1">
        <f t="array" ref="C915">IFERROR(_FV(B915,"Preço"),"-")</f>
        <v>4.57</v>
      </c>
      <c r="D915" s="100" t="s">
        <v>214</v>
      </c>
    </row>
    <row r="916" spans="2:4" x14ac:dyDescent="0.25">
      <c r="B916" s="98" t="e" vm="798">
        <v>#VALUE!</v>
      </c>
      <c r="C916" s="99" cm="1">
        <f t="array" ref="C916">IFERROR(_FV(B916,"Preço"),"-")</f>
        <v>8.7200000000000006</v>
      </c>
      <c r="D916" s="100" t="s">
        <v>208</v>
      </c>
    </row>
    <row r="917" spans="2:4" x14ac:dyDescent="0.25">
      <c r="B917" s="98" t="e" vm="799">
        <v>#VALUE!</v>
      </c>
      <c r="C917" s="99" cm="1">
        <f t="array" ref="C917">IFERROR(_FV(B917,"Preço"),"-")</f>
        <v>12.91</v>
      </c>
      <c r="D917" s="100" t="s">
        <v>209</v>
      </c>
    </row>
    <row r="918" spans="2:4" x14ac:dyDescent="0.25">
      <c r="B918" s="98" t="e" vm="800">
        <v>#VALUE!</v>
      </c>
      <c r="C918" s="99" cm="1">
        <f t="array" ref="C918">IFERROR(_FV(B918,"Preço"),"-")</f>
        <v>11.89</v>
      </c>
      <c r="D918" s="100" t="s">
        <v>210</v>
      </c>
    </row>
    <row r="919" spans="2:4" x14ac:dyDescent="0.25">
      <c r="B919" s="98" t="e" vm="801">
        <v>#VALUE!</v>
      </c>
      <c r="C919" s="99" cm="1">
        <f t="array" ref="C919">IFERROR(_FV(B919,"Preço"),"-")</f>
        <v>10.25</v>
      </c>
      <c r="D919" s="100" t="s">
        <v>217</v>
      </c>
    </row>
    <row r="920" spans="2:4" x14ac:dyDescent="0.25">
      <c r="B920" s="98" t="e" vm="802">
        <v>#VALUE!</v>
      </c>
      <c r="C920" s="99" cm="1">
        <f t="array" ref="C920">IFERROR(_FV(B920,"Preço"),"-")</f>
        <v>15.15</v>
      </c>
      <c r="D920" s="100" t="s">
        <v>219</v>
      </c>
    </row>
    <row r="921" spans="2:4" x14ac:dyDescent="0.25">
      <c r="B921" s="98" t="e" vm="803">
        <v>#VALUE!</v>
      </c>
      <c r="C921" s="99" cm="1">
        <f t="array" ref="C921">IFERROR(_FV(B921,"Preço"),"-")</f>
        <v>7.5</v>
      </c>
      <c r="D921" s="100" t="s">
        <v>222</v>
      </c>
    </row>
    <row r="922" spans="2:4" x14ac:dyDescent="0.25">
      <c r="B922" s="98" t="e" vm="804">
        <v>#VALUE!</v>
      </c>
      <c r="C922" s="99" t="str" cm="1">
        <f t="array" ref="C922">IFERROR(_FV(B922,"Preço"),"-")</f>
        <v>-</v>
      </c>
      <c r="D922" s="100" t="s">
        <v>567</v>
      </c>
    </row>
    <row r="923" spans="2:4" x14ac:dyDescent="0.25">
      <c r="B923" s="98" t="e" vm="805">
        <v>#VALUE!</v>
      </c>
      <c r="C923" s="99" cm="1">
        <f t="array" ref="C923">IFERROR(_FV(B923,"Preço"),"-")</f>
        <v>15.98</v>
      </c>
      <c r="D923" s="100" t="s">
        <v>568</v>
      </c>
    </row>
    <row r="924" spans="2:4" x14ac:dyDescent="0.25">
      <c r="B924" s="98" t="e" vm="806">
        <v>#VALUE!</v>
      </c>
      <c r="C924" s="99" cm="1">
        <f t="array" ref="C924">IFERROR(_FV(B924,"Preço"),"-")</f>
        <v>4.6900000000000004</v>
      </c>
      <c r="D924" s="100" t="s">
        <v>761</v>
      </c>
    </row>
    <row r="925" spans="2:4" x14ac:dyDescent="0.25">
      <c r="B925" s="98" t="e" vm="807">
        <v>#VALUE!</v>
      </c>
      <c r="C925" s="99" cm="1">
        <f t="array" ref="C925">IFERROR(_FV(B925,"Preço"),"-")</f>
        <v>40.99</v>
      </c>
      <c r="D925" s="100" t="s">
        <v>393</v>
      </c>
    </row>
    <row r="926" spans="2:4" x14ac:dyDescent="0.25">
      <c r="B926" s="98" t="e" vm="808">
        <v>#VALUE!</v>
      </c>
      <c r="C926" s="99" cm="1">
        <f t="array" ref="C926">IFERROR(_FV(B926,"Preço"),"-")</f>
        <v>35.99</v>
      </c>
      <c r="D926" s="100" t="s">
        <v>394</v>
      </c>
    </row>
    <row r="927" spans="2:4" x14ac:dyDescent="0.25">
      <c r="B927" s="98" t="e" vm="809">
        <v>#VALUE!</v>
      </c>
      <c r="C927" s="99" cm="1">
        <f t="array" ref="C927">IFERROR(_FV(B927,"Preço"),"-")</f>
        <v>36.299999999999997</v>
      </c>
      <c r="D927" s="100" t="s">
        <v>395</v>
      </c>
    </row>
    <row r="928" spans="2:4" x14ac:dyDescent="0.25">
      <c r="B928" s="98" t="e" vm="810">
        <v>#VALUE!</v>
      </c>
      <c r="C928" s="99" cm="1">
        <f t="array" ref="C928">IFERROR(_FV(B928,"Preço"),"-")</f>
        <v>111.01</v>
      </c>
      <c r="D928" s="100" t="s">
        <v>1083</v>
      </c>
    </row>
    <row r="929" spans="2:4" x14ac:dyDescent="0.25">
      <c r="B929" s="98" t="e" vm="811">
        <v>#VALUE!</v>
      </c>
      <c r="C929" s="99" cm="1">
        <f t="array" ref="C929">IFERROR(_FV(B929,"Preço"),"-")</f>
        <v>25.41</v>
      </c>
      <c r="D929" s="100" t="s">
        <v>764</v>
      </c>
    </row>
    <row r="930" spans="2:4" x14ac:dyDescent="0.25">
      <c r="B930" s="98" t="e" vm="812">
        <v>#VALUE!</v>
      </c>
      <c r="C930" s="99" cm="1">
        <f t="array" ref="C930">IFERROR(_FV(B930,"Preço"),"-")</f>
        <v>27.82</v>
      </c>
      <c r="D930" s="100" t="s">
        <v>768</v>
      </c>
    </row>
    <row r="931" spans="2:4" x14ac:dyDescent="0.25">
      <c r="B931" s="98" t="e" vm="813">
        <v>#VALUE!</v>
      </c>
      <c r="C931" s="99" cm="1">
        <f t="array" ref="C931">IFERROR(_FV(B931,"Preço"),"-")</f>
        <v>2.73</v>
      </c>
      <c r="D931" s="100" t="s">
        <v>767</v>
      </c>
    </row>
    <row r="932" spans="2:4" x14ac:dyDescent="0.25">
      <c r="B932" s="98" t="e" vm="814">
        <v>#VALUE!</v>
      </c>
      <c r="C932" s="99" cm="1">
        <f t="array" ref="C932">IFERROR(_FV(B932,"Preço"),"-")</f>
        <v>65.25</v>
      </c>
      <c r="D932" s="100" t="s">
        <v>769</v>
      </c>
    </row>
    <row r="933" spans="2:4" x14ac:dyDescent="0.25">
      <c r="B933" s="98" t="e" vm="815">
        <v>#VALUE!</v>
      </c>
      <c r="C933" s="99" cm="1">
        <f t="array" ref="C933">IFERROR(_FV(B933,"Preço"),"-")</f>
        <v>72.98</v>
      </c>
      <c r="D933" s="100" t="s">
        <v>770</v>
      </c>
    </row>
    <row r="934" spans="2:4" x14ac:dyDescent="0.25">
      <c r="B934" s="98" t="e" vm="816">
        <v>#VALUE!</v>
      </c>
      <c r="C934" s="99" cm="1">
        <f t="array" ref="C934">IFERROR(_FV(B934,"Preço"),"-")</f>
        <v>69.8</v>
      </c>
      <c r="D934" s="100" t="s">
        <v>771</v>
      </c>
    </row>
    <row r="935" spans="2:4" x14ac:dyDescent="0.25">
      <c r="B935" s="98" t="e" vm="817">
        <v>#VALUE!</v>
      </c>
      <c r="C935" s="99" cm="1">
        <f t="array" ref="C935">IFERROR(_FV(B935,"Preço"),"-")</f>
        <v>89.3</v>
      </c>
      <c r="D935" s="100" t="s">
        <v>1084</v>
      </c>
    </row>
    <row r="936" spans="2:4" x14ac:dyDescent="0.25">
      <c r="B936" s="98" t="e" vm="818">
        <v>#VALUE!</v>
      </c>
      <c r="C936" s="99" cm="1">
        <f t="array" ref="C936">IFERROR(_FV(B936,"Preço"),"-")</f>
        <v>8.64</v>
      </c>
      <c r="D936" s="100" t="s">
        <v>772</v>
      </c>
    </row>
    <row r="937" spans="2:4" x14ac:dyDescent="0.25">
      <c r="B937" s="98" t="e" vm="819">
        <v>#VALUE!</v>
      </c>
      <c r="C937" s="99" cm="1">
        <f t="array" ref="C937">IFERROR(_FV(B937,"Preço"),"-")</f>
        <v>9.1199999999999992</v>
      </c>
      <c r="D937" s="100" t="s">
        <v>773</v>
      </c>
    </row>
    <row r="938" spans="2:4" x14ac:dyDescent="0.25">
      <c r="B938" s="98" t="e" vm="820">
        <v>#VALUE!</v>
      </c>
      <c r="C938" s="99" cm="1">
        <f t="array" ref="C938">IFERROR(_FV(B938,"Preço"),"-")</f>
        <v>16.28</v>
      </c>
      <c r="D938" s="100" t="s">
        <v>774</v>
      </c>
    </row>
    <row r="939" spans="2:4" x14ac:dyDescent="0.25">
      <c r="B939" s="98" t="e" vm="821">
        <v>#VALUE!</v>
      </c>
      <c r="C939" s="99" cm="1">
        <f t="array" ref="C939">IFERROR(_FV(B939,"Preço"),"-")</f>
        <v>66.08</v>
      </c>
      <c r="D939" s="100" t="s">
        <v>775</v>
      </c>
    </row>
    <row r="940" spans="2:4" x14ac:dyDescent="0.25">
      <c r="B940" s="98" t="e" vm="822">
        <v>#VALUE!</v>
      </c>
      <c r="C940" s="99" cm="1">
        <f t="array" ref="C940">IFERROR(_FV(B940,"Preço"),"-")</f>
        <v>21.47</v>
      </c>
      <c r="D940" s="100" t="s">
        <v>781</v>
      </c>
    </row>
    <row r="941" spans="2:4" x14ac:dyDescent="0.25">
      <c r="B941" s="98" t="e" vm="823">
        <v>#VALUE!</v>
      </c>
      <c r="C941" s="99" cm="1">
        <f t="array" ref="C941">IFERROR(_FV(B941,"Preço"),"-")</f>
        <v>9.02</v>
      </c>
      <c r="D941" s="100" t="s">
        <v>1090</v>
      </c>
    </row>
    <row r="942" spans="2:4" x14ac:dyDescent="0.25">
      <c r="B942" s="98" t="e" vm="824">
        <v>#VALUE!</v>
      </c>
      <c r="C942" s="99" cm="1">
        <f t="array" ref="C942">IFERROR(_FV(B942,"Preço"),"-")</f>
        <v>90.67</v>
      </c>
      <c r="D942" s="100" t="s">
        <v>1091</v>
      </c>
    </row>
    <row r="943" spans="2:4" x14ac:dyDescent="0.25">
      <c r="B943" s="98" t="e" vm="825">
        <v>#VALUE!</v>
      </c>
      <c r="C943" s="99" cm="1">
        <f t="array" ref="C943">IFERROR(_FV(B943,"Preço"),"-")</f>
        <v>9.4</v>
      </c>
      <c r="D943" s="100" t="s">
        <v>1089</v>
      </c>
    </row>
    <row r="944" spans="2:4" x14ac:dyDescent="0.25">
      <c r="B944" s="98" t="e" vm="826">
        <v>#VALUE!</v>
      </c>
      <c r="C944" s="99" cm="1">
        <f t="array" ref="C944">IFERROR(_FV(B944,"Preço"),"-")</f>
        <v>9.7200000000000006</v>
      </c>
      <c r="D944" s="100" t="s">
        <v>1092</v>
      </c>
    </row>
    <row r="945" spans="2:4" x14ac:dyDescent="0.25">
      <c r="B945" s="98" t="e" vm="827">
        <v>#VALUE!</v>
      </c>
      <c r="C945" s="99" cm="1">
        <f t="array" ref="C945">IFERROR(_FV(B945,"Preço"),"-")</f>
        <v>7.98</v>
      </c>
      <c r="D945" s="100" t="s">
        <v>776</v>
      </c>
    </row>
    <row r="946" spans="2:4" x14ac:dyDescent="0.25">
      <c r="B946" s="98" t="e" vm="828">
        <v>#VALUE!</v>
      </c>
      <c r="C946" s="99" cm="1">
        <f t="array" ref="C946">IFERROR(_FV(B946,"Preço"),"-")</f>
        <v>95.87</v>
      </c>
      <c r="D946" s="100" t="s">
        <v>895</v>
      </c>
    </row>
    <row r="947" spans="2:4" x14ac:dyDescent="0.25">
      <c r="B947" s="98" t="e" vm="829">
        <v>#VALUE!</v>
      </c>
      <c r="C947" s="99" cm="1">
        <f t="array" ref="C947">IFERROR(_FV(B947,"Preço"),"-")</f>
        <v>81.99</v>
      </c>
      <c r="D947" s="100" t="s">
        <v>1062</v>
      </c>
    </row>
    <row r="948" spans="2:4" x14ac:dyDescent="0.25">
      <c r="B948" s="98" t="e" vm="830">
        <v>#VALUE!</v>
      </c>
      <c r="C948" s="99" cm="1">
        <f t="array" ref="C948">IFERROR(_FV(B948,"Preço"),"-")</f>
        <v>92.99</v>
      </c>
      <c r="D948" s="100" t="s">
        <v>1086</v>
      </c>
    </row>
    <row r="949" spans="2:4" x14ac:dyDescent="0.25">
      <c r="B949" s="98" t="e" vm="831">
        <v>#VALUE!</v>
      </c>
      <c r="C949" s="99" cm="1">
        <f t="array" ref="C949">IFERROR(_FV(B949,"Preço"),"-")</f>
        <v>93.55</v>
      </c>
      <c r="D949" s="100" t="s">
        <v>1085</v>
      </c>
    </row>
    <row r="950" spans="2:4" x14ac:dyDescent="0.25">
      <c r="B950" s="98" t="e" vm="832">
        <v>#VALUE!</v>
      </c>
      <c r="C950" s="99" cm="1">
        <f t="array" ref="C950">IFERROR(_FV(B950,"Preço"),"-")</f>
        <v>70.7</v>
      </c>
      <c r="D950" s="100" t="s">
        <v>1088</v>
      </c>
    </row>
    <row r="951" spans="2:4" x14ac:dyDescent="0.25">
      <c r="B951" s="98" t="e" vm="833">
        <v>#VALUE!</v>
      </c>
      <c r="C951" s="99" cm="1">
        <f t="array" ref="C951">IFERROR(_FV(B951,"Preço"),"-")</f>
        <v>3.94</v>
      </c>
      <c r="D951" s="100" t="s">
        <v>800</v>
      </c>
    </row>
    <row r="952" spans="2:4" x14ac:dyDescent="0.25">
      <c r="B952" s="98" t="e" vm="834">
        <v>#VALUE!</v>
      </c>
      <c r="C952" s="99" cm="1">
        <f t="array" ref="C952">IFERROR(_FV(B952,"Preço"),"-")</f>
        <v>17.8</v>
      </c>
      <c r="D952" s="100" t="s">
        <v>560</v>
      </c>
    </row>
    <row r="953" spans="2:4" x14ac:dyDescent="0.25">
      <c r="B953" s="98" t="e" vm="835">
        <v>#VALUE!</v>
      </c>
      <c r="C953" s="99" cm="1">
        <f t="array" ref="C953">IFERROR(_FV(B953,"Preço"),"-")</f>
        <v>34.142499999999998</v>
      </c>
      <c r="D953" s="100" t="s">
        <v>588</v>
      </c>
    </row>
    <row r="954" spans="2:4" x14ac:dyDescent="0.25">
      <c r="B954" s="98" t="e" vm="835">
        <v>#VALUE!</v>
      </c>
      <c r="C954" s="99" cm="1">
        <f t="array" ref="C954">IFERROR(_FV(B954,"Preço"),"-")</f>
        <v>34.142499999999998</v>
      </c>
      <c r="D954" s="100" t="s">
        <v>590</v>
      </c>
    </row>
    <row r="955" spans="2:4" x14ac:dyDescent="0.25">
      <c r="B955" s="98" t="e" vm="836">
        <v>#VALUE!</v>
      </c>
      <c r="C955" s="99" cm="1">
        <f t="array" ref="C955">IFERROR(_FV(B955,"Preço"),"-")</f>
        <v>98</v>
      </c>
      <c r="D955" s="100" t="s">
        <v>1099</v>
      </c>
    </row>
    <row r="956" spans="2:4" x14ac:dyDescent="0.25">
      <c r="B956" s="98" t="e" vm="837">
        <v>#VALUE!</v>
      </c>
      <c r="C956" s="99" cm="1">
        <f t="array" ref="C956">IFERROR(_FV(B956,"Preço"),"-")</f>
        <v>8.44</v>
      </c>
      <c r="D956" s="100" t="s">
        <v>1087</v>
      </c>
    </row>
    <row r="957" spans="2:4" x14ac:dyDescent="0.25">
      <c r="B957" s="98" t="e" vm="838">
        <v>#VALUE!</v>
      </c>
      <c r="C957" s="99" cm="1">
        <f t="array" ref="C957">IFERROR(_FV(B957,"Preço"),"-")</f>
        <v>7.88</v>
      </c>
      <c r="D957" s="100" t="s">
        <v>1097</v>
      </c>
    </row>
    <row r="958" spans="2:4" x14ac:dyDescent="0.25">
      <c r="B958" s="98" t="e" vm="839">
        <v>#VALUE!</v>
      </c>
      <c r="C958" s="99" cm="1">
        <f t="array" ref="C958">IFERROR(_FV(B958,"Preço"),"-")</f>
        <v>8.19</v>
      </c>
      <c r="D958" s="100" t="s">
        <v>1093</v>
      </c>
    </row>
    <row r="959" spans="2:4" x14ac:dyDescent="0.25">
      <c r="B959" s="98" t="e" vm="840">
        <v>#VALUE!</v>
      </c>
      <c r="C959" s="99" cm="1">
        <f t="array" ref="C959">IFERROR(_FV(B959,"Preço"),"-")</f>
        <v>7.74</v>
      </c>
      <c r="D959" s="100" t="s">
        <v>1095</v>
      </c>
    </row>
    <row r="960" spans="2:4" x14ac:dyDescent="0.25">
      <c r="B960" s="98" t="e" vm="841">
        <v>#VALUE!</v>
      </c>
      <c r="C960" s="99" cm="1">
        <f t="array" ref="C960">IFERROR(_FV(B960,"Preço"),"-")</f>
        <v>120.63</v>
      </c>
      <c r="D960" s="100" t="s">
        <v>1096</v>
      </c>
    </row>
    <row r="961" spans="2:4" x14ac:dyDescent="0.25">
      <c r="B961" s="98" t="e" vm="842">
        <v>#VALUE!</v>
      </c>
      <c r="C961" s="99" cm="1">
        <f t="array" ref="C961">IFERROR(_FV(B961,"Preço"),"-")</f>
        <v>33.200000000000003</v>
      </c>
      <c r="D961" s="100" t="s">
        <v>777</v>
      </c>
    </row>
    <row r="962" spans="2:4" x14ac:dyDescent="0.25">
      <c r="B962" s="98" t="e" vm="843">
        <v>#VALUE!</v>
      </c>
      <c r="C962" s="99" cm="1">
        <f t="array" ref="C962">IFERROR(_FV(B962,"Preço"),"-")</f>
        <v>4.3099999999999996</v>
      </c>
      <c r="D962" s="100" t="s">
        <v>778</v>
      </c>
    </row>
    <row r="963" spans="2:4" x14ac:dyDescent="0.25">
      <c r="B963" s="98" t="e" vm="844">
        <v>#VALUE!</v>
      </c>
      <c r="C963" s="99" cm="1">
        <f t="array" ref="C963">IFERROR(_FV(B963,"Preço"),"-")</f>
        <v>1.31</v>
      </c>
      <c r="D963" s="100" t="s">
        <v>1104</v>
      </c>
    </row>
    <row r="964" spans="2:4" x14ac:dyDescent="0.25">
      <c r="B964" s="98" t="e" vm="845">
        <v>#VALUE!</v>
      </c>
      <c r="C964" s="99" cm="1">
        <f t="array" ref="C964">IFERROR(_FV(B964,"Preço"),"-")</f>
        <v>81.599999999999994</v>
      </c>
      <c r="D964" s="100" t="s">
        <v>1100</v>
      </c>
    </row>
    <row r="965" spans="2:4" x14ac:dyDescent="0.25">
      <c r="B965" s="98" t="e" vm="846">
        <v>#VALUE!</v>
      </c>
      <c r="C965" s="99" cm="1">
        <f t="array" ref="C965">IFERROR(_FV(B965,"Preço"),"-")</f>
        <v>18.739999999999998</v>
      </c>
      <c r="D965" s="100" t="s">
        <v>784</v>
      </c>
    </row>
    <row r="966" spans="2:4" x14ac:dyDescent="0.25">
      <c r="B966" s="98" t="e" vm="847">
        <v>#VALUE!</v>
      </c>
      <c r="C966" s="99" cm="1">
        <f t="array" ref="C966">IFERROR(_FV(B966,"Preço"),"-")</f>
        <v>1020</v>
      </c>
      <c r="D966" s="100" t="s">
        <v>1105</v>
      </c>
    </row>
    <row r="967" spans="2:4" x14ac:dyDescent="0.25">
      <c r="B967" s="98" t="e" vm="848">
        <v>#VALUE!</v>
      </c>
      <c r="C967" s="99" cm="1">
        <f t="array" ref="C967">IFERROR(_FV(B967,"Preço"),"-")</f>
        <v>32.89</v>
      </c>
      <c r="D967" s="100" t="s">
        <v>786</v>
      </c>
    </row>
    <row r="968" spans="2:4" x14ac:dyDescent="0.25">
      <c r="B968" s="98" t="e" vm="849">
        <v>#VALUE!</v>
      </c>
      <c r="C968" s="99" cm="1">
        <f t="array" ref="C968">IFERROR(_FV(B968,"Preço"),"-")</f>
        <v>1.25</v>
      </c>
      <c r="D968" s="100" t="s">
        <v>787</v>
      </c>
    </row>
    <row r="969" spans="2:4" x14ac:dyDescent="0.25">
      <c r="B969" s="98" t="e" vm="850">
        <v>#VALUE!</v>
      </c>
      <c r="C969" s="99" t="str" cm="1">
        <f t="array" ref="C969">IFERROR(_FV(B969,"Preço"),"-")</f>
        <v>-</v>
      </c>
      <c r="D969" s="100" t="s">
        <v>607</v>
      </c>
    </row>
    <row r="970" spans="2:4" x14ac:dyDescent="0.25">
      <c r="B970" s="98" t="e" vm="851">
        <v>#VALUE!</v>
      </c>
      <c r="C970" s="99" cm="1">
        <f t="array" ref="C970">IFERROR(_FV(B970,"Preço"),"-")</f>
        <v>6.62</v>
      </c>
      <c r="D970" s="100" t="s">
        <v>608</v>
      </c>
    </row>
    <row r="971" spans="2:4" x14ac:dyDescent="0.25">
      <c r="B971" s="98" t="e" vm="852">
        <v>#VALUE!</v>
      </c>
      <c r="C971" s="99" cm="1">
        <f t="array" ref="C971">IFERROR(_FV(B971,"Preço"),"-")</f>
        <v>4.22</v>
      </c>
      <c r="D971" s="100" t="s">
        <v>788</v>
      </c>
    </row>
    <row r="972" spans="2:4" x14ac:dyDescent="0.25">
      <c r="B972" s="98" t="e" vm="853">
        <v>#VALUE!</v>
      </c>
      <c r="C972" s="99" cm="1">
        <f t="array" ref="C972">IFERROR(_FV(B972,"Preço"),"-")</f>
        <v>4.5199999999999996</v>
      </c>
      <c r="D972" s="100" t="s">
        <v>789</v>
      </c>
    </row>
    <row r="973" spans="2:4" x14ac:dyDescent="0.25">
      <c r="B973" s="98" t="e" vm="854">
        <v>#VALUE!</v>
      </c>
      <c r="C973" s="99" cm="1">
        <f t="array" ref="C973">IFERROR(_FV(B973,"Preço"),"-")</f>
        <v>6.54</v>
      </c>
      <c r="D973" s="100" t="s">
        <v>790</v>
      </c>
    </row>
    <row r="974" spans="2:4" x14ac:dyDescent="0.25">
      <c r="B974" s="98" t="e" vm="855">
        <v>#VALUE!</v>
      </c>
      <c r="C974" s="99" cm="1">
        <f t="array" ref="C974">IFERROR(_FV(B974,"Preço"),"-")</f>
        <v>24</v>
      </c>
      <c r="D974" s="100" t="s">
        <v>791</v>
      </c>
    </row>
    <row r="975" spans="2:4" x14ac:dyDescent="0.25">
      <c r="B975" s="98" t="e" vm="856">
        <v>#VALUE!</v>
      </c>
      <c r="C975" s="99" cm="1">
        <f t="array" ref="C975">IFERROR(_FV(B975,"Preço"),"-")</f>
        <v>26.79</v>
      </c>
      <c r="D975" s="100" t="s">
        <v>792</v>
      </c>
    </row>
    <row r="976" spans="2:4" x14ac:dyDescent="0.25">
      <c r="B976" s="98" t="e" vm="857">
        <v>#VALUE!</v>
      </c>
      <c r="C976" s="99" cm="1">
        <f t="array" ref="C976">IFERROR(_FV(B976,"Preço"),"-")</f>
        <v>132.44999999999999</v>
      </c>
      <c r="D976" s="100" t="s">
        <v>172</v>
      </c>
    </row>
    <row r="977" spans="2:4" x14ac:dyDescent="0.25">
      <c r="B977" s="98" t="e" vm="858">
        <v>#VALUE!</v>
      </c>
      <c r="C977" s="99" cm="1">
        <f t="array" ref="C977">IFERROR(_FV(B977,"Preço"),"-")</f>
        <v>44.204999999999998</v>
      </c>
      <c r="D977" s="100" t="s">
        <v>188</v>
      </c>
    </row>
    <row r="978" spans="2:4" x14ac:dyDescent="0.25">
      <c r="B978" s="98" t="e" vm="859">
        <v>#VALUE!</v>
      </c>
      <c r="C978" s="99" cm="1">
        <f t="array" ref="C978">IFERROR(_FV(B978,"Preço"),"-")</f>
        <v>9.4</v>
      </c>
      <c r="D978" s="100" t="s">
        <v>1108</v>
      </c>
    </row>
    <row r="979" spans="2:4" x14ac:dyDescent="0.25">
      <c r="B979" s="98" t="e" vm="860">
        <v>#VALUE!</v>
      </c>
      <c r="C979" s="99" cm="1">
        <f t="array" ref="C979">IFERROR(_FV(B979,"Preço"),"-")</f>
        <v>89.14</v>
      </c>
      <c r="D979" s="100" t="s">
        <v>1109</v>
      </c>
    </row>
    <row r="980" spans="2:4" x14ac:dyDescent="0.25">
      <c r="B980" s="98" t="e" vm="861">
        <v>#VALUE!</v>
      </c>
      <c r="C980" s="99" cm="1">
        <f t="array" ref="C980">IFERROR(_FV(B980,"Preço"),"-")</f>
        <v>120.12</v>
      </c>
      <c r="D980" s="100" t="s">
        <v>1111</v>
      </c>
    </row>
    <row r="981" spans="2:4" x14ac:dyDescent="0.25">
      <c r="B981" s="98" t="e" vm="862">
        <v>#VALUE!</v>
      </c>
      <c r="C981" s="99" cm="1">
        <f t="array" ref="C981">IFERROR(_FV(B981,"Preço"),"-")</f>
        <v>81.349999999999994</v>
      </c>
      <c r="D981" s="100" t="s">
        <v>1112</v>
      </c>
    </row>
    <row r="982" spans="2:4" x14ac:dyDescent="0.25">
      <c r="B982" s="98" t="e" vm="863">
        <v>#VALUE!</v>
      </c>
      <c r="C982" s="99" cm="1">
        <f t="array" ref="C982">IFERROR(_FV(B982,"Preço"),"-")</f>
        <v>108.48</v>
      </c>
      <c r="D982" s="100" t="s">
        <v>1113</v>
      </c>
    </row>
    <row r="983" spans="2:4" x14ac:dyDescent="0.25">
      <c r="B983" s="98" t="e" vm="864">
        <v>#VALUE!</v>
      </c>
      <c r="C983" s="99" cm="1">
        <f t="array" ref="C983">IFERROR(_FV(B983,"Preço"),"-")</f>
        <v>118.32</v>
      </c>
      <c r="D983" s="100" t="s">
        <v>1114</v>
      </c>
    </row>
    <row r="984" spans="2:4" x14ac:dyDescent="0.25">
      <c r="B984" s="98" t="e" vm="865">
        <v>#VALUE!</v>
      </c>
      <c r="C984" s="99" cm="1">
        <f t="array" ref="C984">IFERROR(_FV(B984,"Preço"),"-")</f>
        <v>20.65</v>
      </c>
      <c r="D984" s="100" t="s">
        <v>1115</v>
      </c>
    </row>
    <row r="985" spans="2:4" x14ac:dyDescent="0.25">
      <c r="B985" s="98" t="e" vm="866">
        <v>#VALUE!</v>
      </c>
      <c r="C985" s="99" cm="1">
        <f t="array" ref="C985">IFERROR(_FV(B985,"Preço"),"-")</f>
        <v>8.42</v>
      </c>
      <c r="D985" s="100" t="s">
        <v>1116</v>
      </c>
    </row>
    <row r="986" spans="2:4" x14ac:dyDescent="0.25">
      <c r="B986" s="98" t="e" vm="867">
        <v>#VALUE!</v>
      </c>
      <c r="C986" s="99" cm="1">
        <f t="array" ref="C986">IFERROR(_FV(B986,"Preço"),"-")</f>
        <v>18.399999999999999</v>
      </c>
      <c r="D986" s="100" t="s">
        <v>794</v>
      </c>
    </row>
  </sheetData>
  <autoFilter ref="B2:D983" xr:uid="{1CAF0D1F-8ABC-4A2C-9845-BF8C6096D11F}"/>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9F50DFC-DA67-4F56-8505-CF1ECE1E08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FARC</vt:lpstr>
      <vt:lpstr>Historico</vt:lpstr>
      <vt:lpstr>Ponteiro</vt:lpstr>
      <vt:lpstr>Menus</vt:lpstr>
      <vt:lpstr>Resumo</vt:lpstr>
      <vt:lpstr>Plano de Aposentadoria Ideal</vt:lpstr>
      <vt:lpstr>Pontos Interesses</vt:lpstr>
      <vt:lpstr>Ações Internacionais</vt:lpstr>
      <vt:lpstr>Ações Brasileiras</vt:lpstr>
      <vt:lpstr>Fundos Imobiliarios</vt:lpstr>
      <vt:lpstr>Renda Fixa</vt:lpstr>
      <vt:lpstr>Histórico Negociação Bolsa</vt:lpstr>
      <vt:lpstr>Proventos</vt:lpstr>
      <vt:lpstr>Apuração</vt:lpstr>
      <vt:lpstr>Cotação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 Brito</dc:creator>
  <cp:lastModifiedBy>Francisco Teixeira</cp:lastModifiedBy>
  <dcterms:created xsi:type="dcterms:W3CDTF">2022-12-05T13:09:57Z</dcterms:created>
  <dcterms:modified xsi:type="dcterms:W3CDTF">2024-02-05T14:09:24Z</dcterms:modified>
</cp:coreProperties>
</file>